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2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15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1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8.xml" ContentType="application/vnd.openxmlformats-officedocument.drawingml.chart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pa" sheetId="1" state="visible" r:id="rId3"/>
    <sheet name="Painel" sheetId="2" state="visible" r:id="rId4"/>
    <sheet name="Índices" sheetId="3" state="visible" r:id="rId5"/>
    <sheet name="Presidente" sheetId="4" state="visible" r:id="rId6"/>
    <sheet name="Presidente por estado" sheetId="5" state="visible" r:id="rId7"/>
    <sheet name="Presidente por região" sheetId="6" state="visible" r:id="rId8"/>
    <sheet name="Presidente por município" sheetId="7" state="visible" r:id="rId9"/>
    <sheet name="Capitais e maiores cidades" sheetId="8" state="visible" r:id="rId10"/>
    <sheet name="Governadores" sheetId="9" state="visible" r:id="rId11"/>
    <sheet name="Governadores — candidatos" sheetId="10" state="visible" r:id="rId12"/>
    <sheet name="Senado" sheetId="11" state="visible" r:id="rId13"/>
    <sheet name="Câmara — eleitos" sheetId="12" state="visible" r:id="rId14"/>
    <sheet name="Câmara por estado" sheetId="13" state="visible" r:id="rId15"/>
    <sheet name="Assembleias — eleitos" sheetId="14" state="visible" r:id="rId16"/>
    <sheet name="Assembleias por estado" sheetId="15" state="visible" r:id="rId17"/>
    <sheet name="Partidos" sheetId="16" state="visible" r:id="rId18"/>
    <sheet name="Blocos" sheetId="17" state="visible" r:id="rId19"/>
    <sheet name="Metodologia" sheetId="18" state="visible" r:id="rId20"/>
  </sheets>
  <definedNames>
    <definedName function="false" hidden="true" localSheetId="13" name="_xlnm._FilterDatabase" vbProcedure="false">'Assembleias — eleitos'!$A$5:$K$1064</definedName>
    <definedName function="false" hidden="true" localSheetId="11" name="_xlnm._FilterDatabase" vbProcedure="false">'Câmara — eleitos'!$A$5:$K$518</definedName>
    <definedName function="false" hidden="true" localSheetId="9" name="_xlnm._FilterDatabase" vbProcedure="false">'Governadores — candidatos'!$A$5:$J$188</definedName>
    <definedName function="false" hidden="true" localSheetId="6" name="_xlnm._FilterDatabase" vbProcedure="false">'Presidente por município'!$A$5:$V$5576</definedName>
    <definedName function="false" hidden="true" localSheetId="10" name="_xlnm._FilterDatabase" vbProcedure="false">Senado!$A$5:$K$59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<sst xmlns="http://schemas.openxmlformats.org/spreadsheetml/2006/main" count="34606" uniqueCount="13204">
  <si>
    <t xml:space="preserve">ELEIÇÕES 2026 — RELATÓRIO COMPLETO DO 1º TURNO</t>
  </si>
  <si>
    <t xml:space="preserve">Presidente, governadores, senado, câmara e assembleias · dados oficiais do TSE · 142 índices · 5571 municípios</t>
  </si>
  <si>
    <t xml:space="preserve">Atualizada em 10/10/2026 às 19:59 (horário de Brasília)  ·  dados do TSE: totalização final, 05/10/2026 12:51 (horário de Brasília)</t>
  </si>
  <si>
    <t xml:space="preserve">ELEITORADO</t>
  </si>
  <si>
    <t xml:space="preserve">COMPARECIMENTO</t>
  </si>
  <si>
    <t xml:space="preserve">eleitores aptos</t>
  </si>
  <si>
    <t xml:space="preserve">1º LUGAR · PRESIDENTE</t>
  </si>
  <si>
    <t xml:space="preserve">2º LUGAR · PRESIDENTE</t>
  </si>
  <si>
    <t xml:space="preserve">DIFERENÇA</t>
  </si>
  <si>
    <t xml:space="preserve">GOVERNADORES</t>
  </si>
  <si>
    <t xml:space="preserve">votos entre os dois primeiros</t>
  </si>
  <si>
    <t xml:space="preserve">Aponte a câmera do celular</t>
  </si>
  <si>
    <t xml:space="preserve">apuracaoeleicao.online</t>
  </si>
  <si>
    <t xml:space="preserve">SENADO</t>
  </si>
  <si>
    <t xml:space="preserve">DEPUTADOS</t>
  </si>
  <si>
    <t xml:space="preserve">Resultados em tempo real e o 2º turno (25/10)</t>
  </si>
  <si>
    <t xml:space="preserve">senadores eleitos em 2026</t>
  </si>
  <si>
    <t xml:space="preserve">513 federais + 1.059 estaduais</t>
  </si>
  <si>
    <t xml:space="preserve">CONTEÚDO</t>
  </si>
  <si>
    <t xml:space="preserve">Painel</t>
  </si>
  <si>
    <t xml:space="preserve">Gráficos de todos os cargos</t>
  </si>
  <si>
    <t xml:space="preserve">Índices</t>
  </si>
  <si>
    <t xml:space="preserve">142 indicadores calculados</t>
  </si>
  <si>
    <t xml:space="preserve">Presidente</t>
  </si>
  <si>
    <t xml:space="preserve">Brasil: candidatos e participação</t>
  </si>
  <si>
    <t xml:space="preserve">Presidente por estado</t>
  </si>
  <si>
    <t xml:space="preserve">27 estados + exterior, com 2022</t>
  </si>
  <si>
    <t xml:space="preserve">Presidente por região</t>
  </si>
  <si>
    <t xml:space="preserve">As 5 regiões</t>
  </si>
  <si>
    <t xml:space="preserve">Presidente por município</t>
  </si>
  <si>
    <t xml:space="preserve">5571 municípios, com filtros</t>
  </si>
  <si>
    <t xml:space="preserve">Capitais e maiores cidades</t>
  </si>
  <si>
    <t xml:space="preserve">27 capitais e 100 maiores cidades</t>
  </si>
  <si>
    <t xml:space="preserve">Governadores</t>
  </si>
  <si>
    <t xml:space="preserve">27 estados, eleitos e 2º turno</t>
  </si>
  <si>
    <t xml:space="preserve">Governadores — candidatos</t>
  </si>
  <si>
    <t xml:space="preserve">Todos os candidatos a governador</t>
  </si>
  <si>
    <t xml:space="preserve">Senado</t>
  </si>
  <si>
    <t xml:space="preserve">54 senadores eleitos</t>
  </si>
  <si>
    <t xml:space="preserve">Câmara — eleitos</t>
  </si>
  <si>
    <t xml:space="preserve">513 deputados federais</t>
  </si>
  <si>
    <t xml:space="preserve">Câmara por estado</t>
  </si>
  <si>
    <t xml:space="preserve">Bancadas e quociente eleitoral</t>
  </si>
  <si>
    <t xml:space="preserve">Assembleias — eleitos</t>
  </si>
  <si>
    <t xml:space="preserve">1.059 deputados estaduais e distritais</t>
  </si>
  <si>
    <t xml:space="preserve">Assembleias por estado</t>
  </si>
  <si>
    <t xml:space="preserve">Assembleias e quociente</t>
  </si>
  <si>
    <t xml:space="preserve">Partidos</t>
  </si>
  <si>
    <t xml:space="preserve">Todos os cargos por partido</t>
  </si>
  <si>
    <t xml:space="preserve">Blocos</t>
  </si>
  <si>
    <t xml:space="preserve">Esquerda, centro e direita</t>
  </si>
  <si>
    <t xml:space="preserve">Metodologia</t>
  </si>
  <si>
    <t xml:space="preserve">Fontes, regras e notas</t>
  </si>
  <si>
    <t xml:space="preserve">Fonte: TSE — divulgação oficial, 1º turno de 04/10/2026, totalização final. Gerado em 10/10/2026 às 19:59 (Brasília). Pode conter erros; o resultado oficial é o do TSE.</t>
  </si>
  <si>
    <t xml:space="preserve">Painel de gráficos</t>
  </si>
  <si>
    <t xml:space="preserve">Todos os gráficos leem as abas de dados</t>
  </si>
  <si>
    <t xml:space="preserve">← Capa</t>
  </si>
  <si>
    <t xml:space="preserve">Composição do comparecimento (Presidente)</t>
  </si>
  <si>
    <t xml:space="preserve">Válidos</t>
  </si>
  <si>
    <t xml:space="preserve">Brancos</t>
  </si>
  <si>
    <t xml:space="preserve">Nulos</t>
  </si>
  <si>
    <t xml:space="preserve">Anulados</t>
  </si>
  <si>
    <t xml:space="preserve">Municípios vencidos (Presidente)</t>
  </si>
  <si>
    <t xml:space="preserve">Flávio Bolsonaro</t>
  </si>
  <si>
    <t xml:space="preserve">Lula</t>
  </si>
  <si>
    <t xml:space="preserve">Empate</t>
  </si>
  <si>
    <t xml:space="preserve">Índices · mais de 100 indicadores calculados</t>
  </si>
  <si>
    <t xml:space="preserve">Todos por fórmula, a partir das outras abas — mudou um número, os índices acompanham</t>
  </si>
  <si>
    <t xml:space="preserve">#</t>
  </si>
  <si>
    <t xml:space="preserve">Grupo</t>
  </si>
  <si>
    <t xml:space="preserve">Indicador</t>
  </si>
  <si>
    <t xml:space="preserve">Valor</t>
  </si>
  <si>
    <t xml:space="preserve">Como se lê</t>
  </si>
  <si>
    <t xml:space="preserve">Participação</t>
  </si>
  <si>
    <t xml:space="preserve">Eleitorado</t>
  </si>
  <si>
    <t xml:space="preserve">Comparecimento</t>
  </si>
  <si>
    <t xml:space="preserve">Comparecimento (%)</t>
  </si>
  <si>
    <t xml:space="preserve">Abstenção (%)</t>
  </si>
  <si>
    <t xml:space="preserve">Votos válidos</t>
  </si>
  <si>
    <t xml:space="preserve">Brancos (% do comparecimento)</t>
  </si>
  <si>
    <t xml:space="preserve">Nulos (% do comparecimento)</t>
  </si>
  <si>
    <t xml:space="preserve">Brancos + nulos (%)</t>
  </si>
  <si>
    <t xml:space="preserve">Eleitores por seção</t>
  </si>
  <si>
    <t xml:space="preserve">Votos válidos por seção</t>
  </si>
  <si>
    <t xml:space="preserve">Estado com maior abstenção</t>
  </si>
  <si>
    <t xml:space="preserve">Maior abstenção estadual (%)</t>
  </si>
  <si>
    <t xml:space="preserve">Estado com menor abstenção</t>
  </si>
  <si>
    <t xml:space="preserve">Menor abstenção estadual (%)</t>
  </si>
  <si>
    <t xml:space="preserve">Município com maior abstenção</t>
  </si>
  <si>
    <t xml:space="preserve">Maior abstenção municipal (%)</t>
  </si>
  <si>
    <t xml:space="preserve">Abstenção média dos municípios (%)</t>
  </si>
  <si>
    <t xml:space="preserve">Municípios com abstenção acima de 30%</t>
  </si>
  <si>
    <t xml:space="preserve">Municípios com abstenção abaixo de 15%</t>
  </si>
  <si>
    <t xml:space="preserve">Mais votado</t>
  </si>
  <si>
    <t xml:space="preserve">% do mais votado</t>
  </si>
  <si>
    <t xml:space="preserve">Segundo colocado</t>
  </si>
  <si>
    <t xml:space="preserve">% do segundo colocado</t>
  </si>
  <si>
    <t xml:space="preserve">Diferença (votos)</t>
  </si>
  <si>
    <t xml:space="preserve">Diferença (p.p.)</t>
  </si>
  <si>
    <t xml:space="preserve">Votos para virar</t>
  </si>
  <si>
    <t xml:space="preserve">eleitores que teriam de trocar de lado para inverter a ordem</t>
  </si>
  <si>
    <t xml:space="preserve">Soma dos dois primeiros (%)</t>
  </si>
  <si>
    <t xml:space="preserve">Demais candidatos somados (%)</t>
  </si>
  <si>
    <t xml:space="preserve">Número efetivo de candidatos</t>
  </si>
  <si>
    <t xml:space="preserve">Laakso-Taagepera: 2 = disputa a dois</t>
  </si>
  <si>
    <t xml:space="preserve">Concentração (HHI, 0–10.000)</t>
  </si>
  <si>
    <t xml:space="preserve">Estados em que Flávio Bolsonaro liderou</t>
  </si>
  <si>
    <t xml:space="preserve">Estados em que Lula liderou</t>
  </si>
  <si>
    <t xml:space="preserve">Municípios em que Flávio Bolsonaro liderou</t>
  </si>
  <si>
    <t xml:space="preserve">Municípios em que Lula liderou</t>
  </si>
  <si>
    <t xml:space="preserve">Municípios empatados no 1º lugar</t>
  </si>
  <si>
    <t xml:space="preserve">Eleitorado dos municípios vencidos por Flávio</t>
  </si>
  <si>
    <t xml:space="preserve">Eleitorado dos municípios vencidos por Lula</t>
  </si>
  <si>
    <t xml:space="preserve">Municípios com mais de 70% para Flávio</t>
  </si>
  <si>
    <t xml:space="preserve">Municípios com mais de 70% para Lula</t>
  </si>
  <si>
    <t xml:space="preserve">Municípios decididos por menos de 1 p.p.</t>
  </si>
  <si>
    <t xml:space="preserve">Municípios decididos por menos de 5 p.p.</t>
  </si>
  <si>
    <t xml:space="preserve">Margem média nos municípios (p.p.)</t>
  </si>
  <si>
    <t xml:space="preserve">% mediana de Flávio nos municípios</t>
  </si>
  <si>
    <t xml:space="preserve">% mediana de Lula nos municípios</t>
  </si>
  <si>
    <t xml:space="preserve">Maior % de Flávio num município</t>
  </si>
  <si>
    <t xml:space="preserve">Maior % de Lula num município</t>
  </si>
  <si>
    <t xml:space="preserve">Município de maior % de Flávio</t>
  </si>
  <si>
    <t xml:space="preserve">Município de maior % de Lula</t>
  </si>
  <si>
    <t xml:space="preserve">Estado mais apertado</t>
  </si>
  <si>
    <t xml:space="preserve">Menor vantagem estadual (p.p.)</t>
  </si>
  <si>
    <t xml:space="preserve">Estado de maior vantagem</t>
  </si>
  <si>
    <t xml:space="preserve">Maior vantagem estadual (p.p.)</t>
  </si>
  <si>
    <t xml:space="preserve">Capitais em que Flávio liderou</t>
  </si>
  <si>
    <t xml:space="preserve">Capitais em que Lula liderou</t>
  </si>
  <si>
    <t xml:space="preserve">Das 100 maiores cidades: Flávio à frente</t>
  </si>
  <si>
    <t xml:space="preserve">Das 100 maiores cidades: Lula à frente</t>
  </si>
  <si>
    <t xml:space="preserve">2022 × 2026</t>
  </si>
  <si>
    <t xml:space="preserve">Estados que mudaram de lado desde 2022</t>
  </si>
  <si>
    <t xml:space="preserve">Municípios que mudaram de lado desde 2022</t>
  </si>
  <si>
    <t xml:space="preserve">Variação média de Lula por estado (p.p.)</t>
  </si>
  <si>
    <t xml:space="preserve">Variação média do 22 por estado (p.p.)</t>
  </si>
  <si>
    <t xml:space="preserve">Lula: maior avanço estadual (p.p.)</t>
  </si>
  <si>
    <t xml:space="preserve">Lula: maior recuo estadual (p.p.)</t>
  </si>
  <si>
    <t xml:space="preserve">22: maior avanço estadual (p.p.)</t>
  </si>
  <si>
    <t xml:space="preserve">22: maior recuo estadual (p.p.)</t>
  </si>
  <si>
    <t xml:space="preserve">Regiões</t>
  </si>
  <si>
    <t xml:space="preserve">Norte: quem lidera</t>
  </si>
  <si>
    <t xml:space="preserve">Norte: % Flávio Bolsonaro</t>
  </si>
  <si>
    <t xml:space="preserve">Norte: % Lula</t>
  </si>
  <si>
    <t xml:space="preserve">Norte: abstenção</t>
  </si>
  <si>
    <t xml:space="preserve">Nordeste: quem lidera</t>
  </si>
  <si>
    <t xml:space="preserve">Nordeste: % Flávio Bolsonaro</t>
  </si>
  <si>
    <t xml:space="preserve">Nordeste: % Lula</t>
  </si>
  <si>
    <t xml:space="preserve">Nordeste: abstenção</t>
  </si>
  <si>
    <t xml:space="preserve">Centro-Oeste: quem lidera</t>
  </si>
  <si>
    <t xml:space="preserve">Centro-Oeste: % Flávio Bolsonaro</t>
  </si>
  <si>
    <t xml:space="preserve">Centro-Oeste: % Lula</t>
  </si>
  <si>
    <t xml:space="preserve">Centro-Oeste: abstenção</t>
  </si>
  <si>
    <t xml:space="preserve">Sudeste: quem lidera</t>
  </si>
  <si>
    <t xml:space="preserve">Sudeste: % Flávio Bolsonaro</t>
  </si>
  <si>
    <t xml:space="preserve">Sudeste: % Lula</t>
  </si>
  <si>
    <t xml:space="preserve">Sudeste: abstenção</t>
  </si>
  <si>
    <t xml:space="preserve">Sul: quem lidera</t>
  </si>
  <si>
    <t xml:space="preserve">Sul: % Flávio Bolsonaro</t>
  </si>
  <si>
    <t xml:space="preserve">Sul: % Lula</t>
  </si>
  <si>
    <t xml:space="preserve">Sul: abstenção</t>
  </si>
  <si>
    <t xml:space="preserve">Eleitos no 1º turno</t>
  </si>
  <si>
    <t xml:space="preserve">Estados com 2º turno</t>
  </si>
  <si>
    <t xml:space="preserve">Partido com mais governadores eleitos</t>
  </si>
  <si>
    <t xml:space="preserve">Maior vitória (% na base do TSE)</t>
  </si>
  <si>
    <t xml:space="preserve">Menor diferença entre 1º e 2º (p.p.)</t>
  </si>
  <si>
    <t xml:space="preserve">Estado da menor diferença entre 1º e 2º</t>
  </si>
  <si>
    <t xml:space="preserve">Candidatos a governador</t>
  </si>
  <si>
    <t xml:space="preserve">Candidatos por estado (média)</t>
  </si>
  <si>
    <t xml:space="preserve">Senadores eleitos</t>
  </si>
  <si>
    <t xml:space="preserve">Partido com mais senadores eleitos</t>
  </si>
  <si>
    <t xml:space="preserve">Senador mais votado</t>
  </si>
  <si>
    <t xml:space="preserve">Votos do senador mais votado</t>
  </si>
  <si>
    <t xml:space="preserve">Menor margem da 2ª vaga (votos)</t>
  </si>
  <si>
    <t xml:space="preserve">Senadores eleitos pela direita</t>
  </si>
  <si>
    <t xml:space="preserve">Senadores eleitos pelo centro</t>
  </si>
  <si>
    <t xml:space="preserve">Senadores eleitos pela esquerda</t>
  </si>
  <si>
    <t xml:space="preserve">Câmara</t>
  </si>
  <si>
    <t xml:space="preserve">Cadeiras</t>
  </si>
  <si>
    <t xml:space="preserve">Maior bancada</t>
  </si>
  <si>
    <t xml:space="preserve">Cadeiras da maior bancada</t>
  </si>
  <si>
    <t xml:space="preserve">Partidos com cadeira</t>
  </si>
  <si>
    <t xml:space="preserve">Número efetivo de partidos (cadeiras)</t>
  </si>
  <si>
    <t xml:space="preserve">quanto maior, mais fragmentado</t>
  </si>
  <si>
    <t xml:space="preserve">Eleitos pelo quociente partidário</t>
  </si>
  <si>
    <t xml:space="preserve">Eleitos pela média (sobras)</t>
  </si>
  <si>
    <t xml:space="preserve">Voto de legenda (% dos válidos)</t>
  </si>
  <si>
    <t xml:space="preserve">Maior quociente eleitoral</t>
  </si>
  <si>
    <t xml:space="preserve">Estado do maior quociente</t>
  </si>
  <si>
    <t xml:space="preserve">Menor quociente eleitoral</t>
  </si>
  <si>
    <t xml:space="preserve">Diferença entre o maior e o menor quociente</t>
  </si>
  <si>
    <t xml:space="preserve">o voto não pesa igual entre estados</t>
  </si>
  <si>
    <t xml:space="preserve">Mais votado do país</t>
  </si>
  <si>
    <t xml:space="preserve">Votos do mais votado</t>
  </si>
  <si>
    <t xml:space="preserve">Eleito com menos votos</t>
  </si>
  <si>
    <t xml:space="preserve">Votos medianos de um eleito</t>
  </si>
  <si>
    <t xml:space="preserve">Eleitos acima de um quociente inteiro</t>
  </si>
  <si>
    <t xml:space="preserve">"puxadores": se elegeriam sozinhos</t>
  </si>
  <si>
    <t xml:space="preserve">Assembleias</t>
  </si>
  <si>
    <t xml:space="preserve">Desproporcionalidade (Gallagher)</t>
  </si>
  <si>
    <t xml:space="preserve">0 = cadeiras iguais aos votos; acima de 5 = distorção alta</t>
  </si>
  <si>
    <t xml:space="preserve">Bloco com mais cadeiras</t>
  </si>
  <si>
    <t xml:space="preserve">Maioria sozinha (257)?</t>
  </si>
  <si>
    <t xml:space="preserve">Direita + centro (cadeiras)</t>
  </si>
  <si>
    <t xml:space="preserve">Esquerda + centro (cadeiras)</t>
  </si>
  <si>
    <t xml:space="preserve">Partido com mais mandatos (todos os cargos)</t>
  </si>
  <si>
    <t xml:space="preserve">Mandatos do partido com mais mandatos</t>
  </si>
  <si>
    <t xml:space="preserve">Total de mandatos em disputa no 1º turno</t>
  </si>
  <si>
    <t xml:space="preserve">Presidente — Brasil · 1º turno (04/10/2026)</t>
  </si>
  <si>
    <t xml:space="preserve">Fonte: TSE, divulgação oficial · totalização final · % sobre os votos válidos</t>
  </si>
  <si>
    <t xml:space="preserve">Nº</t>
  </si>
  <si>
    <t xml:space="preserve">Candidato</t>
  </si>
  <si>
    <t xml:space="preserve">Partido</t>
  </si>
  <si>
    <t xml:space="preserve">Bloco</t>
  </si>
  <si>
    <t xml:space="preserve">Votos</t>
  </si>
  <si>
    <t xml:space="preserve">% válidos</t>
  </si>
  <si>
    <t xml:space="preserve">Situação</t>
  </si>
  <si>
    <t xml:space="preserve">Votos atrás do 1º</t>
  </si>
  <si>
    <t xml:space="preserve">Votos por 100 eleitores</t>
  </si>
  <si>
    <t xml:space="preserve">PL</t>
  </si>
  <si>
    <t xml:space="preserve">Direita</t>
  </si>
  <si>
    <t xml:space="preserve">2º turno</t>
  </si>
  <si>
    <t xml:space="preserve">PT</t>
  </si>
  <si>
    <t xml:space="preserve">Esquerda</t>
  </si>
  <si>
    <t xml:space="preserve">Escritor Augusto Cury</t>
  </si>
  <si>
    <t xml:space="preserve">AVANTE</t>
  </si>
  <si>
    <t xml:space="preserve">Centro</t>
  </si>
  <si>
    <t xml:space="preserve">Não eleito</t>
  </si>
  <si>
    <t xml:space="preserve">Renan Santos</t>
  </si>
  <si>
    <t xml:space="preserve">MISSÃO</t>
  </si>
  <si>
    <t xml:space="preserve">Ronaldo Caiado</t>
  </si>
  <si>
    <t xml:space="preserve">PSD</t>
  </si>
  <si>
    <t xml:space="preserve">Zema</t>
  </si>
  <si>
    <t xml:space="preserve">NOVO</t>
  </si>
  <si>
    <t xml:space="preserve">Samara</t>
  </si>
  <si>
    <t xml:space="preserve">UP</t>
  </si>
  <si>
    <t xml:space="preserve">Hertz Dias</t>
  </si>
  <si>
    <t xml:space="preserve">PSTU</t>
  </si>
  <si>
    <t xml:space="preserve">Clariana Barao</t>
  </si>
  <si>
    <t xml:space="preserve">DC</t>
  </si>
  <si>
    <t xml:space="preserve">Edmilson Costa</t>
  </si>
  <si>
    <t xml:space="preserve">PCB</t>
  </si>
  <si>
    <t xml:space="preserve">Veterinário Wilson Grassi</t>
  </si>
  <si>
    <t xml:space="preserve">DEMOCRATA</t>
  </si>
  <si>
    <t xml:space="preserve">Rui Costa Pimenta</t>
  </si>
  <si>
    <t xml:space="preserve">PCO</t>
  </si>
  <si>
    <t xml:space="preserve">Total de votos nos candidatos</t>
  </si>
  <si>
    <t xml:space="preserve">Comparecimento (% do eleitorado)</t>
  </si>
  <si>
    <t xml:space="preserve">Abstenção (% do eleitorado)</t>
  </si>
  <si>
    <t xml:space="preserve">Válidos (% do comparecimento)</t>
  </si>
  <si>
    <t xml:space="preserve">Abstenção</t>
  </si>
  <si>
    <t xml:space="preserve">Anulados sub judice (votos)</t>
  </si>
  <si>
    <t xml:space="preserve">Seções totalizadas</t>
  </si>
  <si>
    <t xml:space="preserve">Diferença 1º × 2º (votos)</t>
  </si>
  <si>
    <t xml:space="preserve">Seções no total</t>
  </si>
  <si>
    <t xml:space="preserve">Diferença 1º × 2º (p.p.)</t>
  </si>
  <si>
    <t xml:space="preserve">Azul = número oficial do TSE digitado; preto = fórmula. O TSE publica o % do candidato sobre válidos + votos sub judice; aqui é sobre os válidos.</t>
  </si>
  <si>
    <t xml:space="preserve">Presidente por estado · 1º turno</t>
  </si>
  <si>
    <t xml:space="preserve">Ordem: maior eleitorado primeiro · 2022 = 1º turno de 2022 (Lula × Jair Bolsonaro), dados abertos do TSE</t>
  </si>
  <si>
    <t xml:space="preserve">UF</t>
  </si>
  <si>
    <t xml:space="preserve">Estado</t>
  </si>
  <si>
    <t xml:space="preserve">Região</t>
  </si>
  <si>
    <t xml:space="preserve">Eleitores</t>
  </si>
  <si>
    <t xml:space="preserve">% abstenção</t>
  </si>
  <si>
    <t xml:space="preserve">Flávio Bolsonaro (22)</t>
  </si>
  <si>
    <t xml:space="preserve">Lula (13)</t>
  </si>
  <si>
    <t xml:space="preserve">Demais</t>
  </si>
  <si>
    <t xml:space="preserve">% Flávio</t>
  </si>
  <si>
    <t xml:space="preserve">% Lula</t>
  </si>
  <si>
    <t xml:space="preserve">% demais</t>
  </si>
  <si>
    <t xml:space="preserve">Vantagem (votos)</t>
  </si>
  <si>
    <t xml:space="preserve">Vantagem (p.p.)</t>
  </si>
  <si>
    <t xml:space="preserve">Quem lidera</t>
  </si>
  <si>
    <t xml:space="preserve">Peso no eleitorado</t>
  </si>
  <si>
    <t xml:space="preserve">2022: % Lula</t>
  </si>
  <si>
    <t xml:space="preserve">2022: % Jair Bolsonaro</t>
  </si>
  <si>
    <t xml:space="preserve">Variação Lula (p.p.)</t>
  </si>
  <si>
    <t xml:space="preserve">Variação 22 (p.p.)</t>
  </si>
  <si>
    <t xml:space="preserve">Mudou de lado?</t>
  </si>
  <si>
    <t xml:space="preserve">SP</t>
  </si>
  <si>
    <t xml:space="preserve">São Paulo</t>
  </si>
  <si>
    <t xml:space="preserve">Sudeste</t>
  </si>
  <si>
    <t xml:space="preserve">MG</t>
  </si>
  <si>
    <t xml:space="preserve">Minas Gerais</t>
  </si>
  <si>
    <t xml:space="preserve">RJ</t>
  </si>
  <si>
    <t xml:space="preserve">Rio de Janeiro</t>
  </si>
  <si>
    <t xml:space="preserve">BA</t>
  </si>
  <si>
    <t xml:space="preserve">Bahia</t>
  </si>
  <si>
    <t xml:space="preserve">Nordeste</t>
  </si>
  <si>
    <t xml:space="preserve">PR</t>
  </si>
  <si>
    <t xml:space="preserve">Paraná</t>
  </si>
  <si>
    <t xml:space="preserve">Sul</t>
  </si>
  <si>
    <t xml:space="preserve">RS</t>
  </si>
  <si>
    <t xml:space="preserve">Rio Grande do Sul</t>
  </si>
  <si>
    <t xml:space="preserve">PE</t>
  </si>
  <si>
    <t xml:space="preserve">Pernambuco</t>
  </si>
  <si>
    <t xml:space="preserve">CE</t>
  </si>
  <si>
    <t xml:space="preserve">Ceará</t>
  </si>
  <si>
    <t xml:space="preserve">PA</t>
  </si>
  <si>
    <t xml:space="preserve">Pará</t>
  </si>
  <si>
    <t xml:space="preserve">Norte</t>
  </si>
  <si>
    <t xml:space="preserve">SC</t>
  </si>
  <si>
    <t xml:space="preserve">Santa Catarina</t>
  </si>
  <si>
    <t xml:space="preserve">MA</t>
  </si>
  <si>
    <t xml:space="preserve">Maranhão</t>
  </si>
  <si>
    <t xml:space="preserve">GO</t>
  </si>
  <si>
    <t xml:space="preserve">Goiás</t>
  </si>
  <si>
    <t xml:space="preserve">Centro-Oeste</t>
  </si>
  <si>
    <t xml:space="preserve">PB</t>
  </si>
  <si>
    <t xml:space="preserve">Paraíba</t>
  </si>
  <si>
    <t xml:space="preserve">ES</t>
  </si>
  <si>
    <t xml:space="preserve">Espírito Santo</t>
  </si>
  <si>
    <t xml:space="preserve">AM</t>
  </si>
  <si>
    <t xml:space="preserve">Amazonas</t>
  </si>
  <si>
    <t xml:space="preserve">PI</t>
  </si>
  <si>
    <t xml:space="preserve">Piauí</t>
  </si>
  <si>
    <t xml:space="preserve">RN</t>
  </si>
  <si>
    <t xml:space="preserve">Rio Grande do Norte</t>
  </si>
  <si>
    <t xml:space="preserve">MT</t>
  </si>
  <si>
    <t xml:space="preserve">Mato Grosso</t>
  </si>
  <si>
    <t xml:space="preserve">AL</t>
  </si>
  <si>
    <t xml:space="preserve">Alagoas</t>
  </si>
  <si>
    <t xml:space="preserve">DF</t>
  </si>
  <si>
    <t xml:space="preserve">Distrito Federal</t>
  </si>
  <si>
    <t xml:space="preserve">MS</t>
  </si>
  <si>
    <t xml:space="preserve">Mato Grosso do Sul</t>
  </si>
  <si>
    <t xml:space="preserve">SE</t>
  </si>
  <si>
    <t xml:space="preserve">Sergipe</t>
  </si>
  <si>
    <t xml:space="preserve">RO</t>
  </si>
  <si>
    <t xml:space="preserve">Rondônia</t>
  </si>
  <si>
    <t xml:space="preserve">TO</t>
  </si>
  <si>
    <t xml:space="preserve">Tocantins</t>
  </si>
  <si>
    <t xml:space="preserve">AC</t>
  </si>
  <si>
    <t xml:space="preserve">Acre</t>
  </si>
  <si>
    <t xml:space="preserve">AP</t>
  </si>
  <si>
    <t xml:space="preserve">Amapá</t>
  </si>
  <si>
    <t xml:space="preserve">RR</t>
  </si>
  <si>
    <t xml:space="preserve">Roraima</t>
  </si>
  <si>
    <t xml:space="preserve">ZZ</t>
  </si>
  <si>
    <t xml:space="preserve">Exterior</t>
  </si>
  <si>
    <t xml:space="preserve">Brasil (soma)</t>
  </si>
  <si>
    <t xml:space="preserve">Quem lidera, vantagem e variações são fórmulas. "Mudou de lado?" compara quem liderou o estado em 2022 e em 2026.</t>
  </si>
  <si>
    <t xml:space="preserve">Presidente por região · 1º turno</t>
  </si>
  <si>
    <t xml:space="preserve">Somas por fórmula (SUMIF) a partir da aba "Presidente por estado"</t>
  </si>
  <si>
    <t xml:space="preserve">Estados (Flávio)</t>
  </si>
  <si>
    <t xml:space="preserve">Estados (Lula)</t>
  </si>
  <si>
    <t xml:space="preserve">Presidente por município · 5.571 municípios</t>
  </si>
  <si>
    <t xml:space="preserve">Use os filtros do cabeçalho. Números oficiais do TSE por município; % e vantagens por fórmula.</t>
  </si>
  <si>
    <t xml:space="preserve">Código TSE</t>
  </si>
  <si>
    <t xml:space="preserve">Município</t>
  </si>
  <si>
    <t xml:space="preserve">Capital</t>
  </si>
  <si>
    <t xml:space="preserve">2022: % J. Bolsonaro</t>
  </si>
  <si>
    <t xml:space="preserve">01120</t>
  </si>
  <si>
    <t xml:space="preserve">Acrelândia</t>
  </si>
  <si>
    <t xml:space="preserve">01570</t>
  </si>
  <si>
    <t xml:space="preserve">Assis Brasil</t>
  </si>
  <si>
    <t xml:space="preserve">01058</t>
  </si>
  <si>
    <t xml:space="preserve">Brasiléia</t>
  </si>
  <si>
    <t xml:space="preserve">01007</t>
  </si>
  <si>
    <t xml:space="preserve">Bujari</t>
  </si>
  <si>
    <t xml:space="preserve">01015</t>
  </si>
  <si>
    <t xml:space="preserve">Capixaba</t>
  </si>
  <si>
    <t xml:space="preserve">01074</t>
  </si>
  <si>
    <t xml:space="preserve">Cruzeiro do Sul</t>
  </si>
  <si>
    <t xml:space="preserve">01112</t>
  </si>
  <si>
    <t xml:space="preserve">Epitaciolândia</t>
  </si>
  <si>
    <t xml:space="preserve">01139</t>
  </si>
  <si>
    <t xml:space="preserve">Feijó</t>
  </si>
  <si>
    <t xml:space="preserve">01104</t>
  </si>
  <si>
    <t xml:space="preserve">Jordão</t>
  </si>
  <si>
    <t xml:space="preserve">01554</t>
  </si>
  <si>
    <t xml:space="preserve">Manoel Urbano</t>
  </si>
  <si>
    <t xml:space="preserve">01040</t>
  </si>
  <si>
    <t xml:space="preserve">Marechal Thaumaturgo</t>
  </si>
  <si>
    <t xml:space="preserve">01090</t>
  </si>
  <si>
    <t xml:space="preserve">Mâncio Lima</t>
  </si>
  <si>
    <t xml:space="preserve">01511</t>
  </si>
  <si>
    <t xml:space="preserve">Plácido de Castro</t>
  </si>
  <si>
    <t xml:space="preserve">01023</t>
  </si>
  <si>
    <t xml:space="preserve">Porto Acre</t>
  </si>
  <si>
    <t xml:space="preserve">01066</t>
  </si>
  <si>
    <t xml:space="preserve">Porto Walter</t>
  </si>
  <si>
    <t xml:space="preserve">01392</t>
  </si>
  <si>
    <t xml:space="preserve">Rio Branco</t>
  </si>
  <si>
    <t xml:space="preserve">Sim</t>
  </si>
  <si>
    <t xml:space="preserve">01082</t>
  </si>
  <si>
    <t xml:space="preserve">Rodrigues Alves</t>
  </si>
  <si>
    <t xml:space="preserve">01031</t>
  </si>
  <si>
    <t xml:space="preserve">Santa Rosa do Purus</t>
  </si>
  <si>
    <t xml:space="preserve">01457</t>
  </si>
  <si>
    <t xml:space="preserve">Sena Madureira</t>
  </si>
  <si>
    <t xml:space="preserve">01538</t>
  </si>
  <si>
    <t xml:space="preserve">Senador Guiomard</t>
  </si>
  <si>
    <t xml:space="preserve">01473</t>
  </si>
  <si>
    <t xml:space="preserve">Tarauacá</t>
  </si>
  <si>
    <t xml:space="preserve">01490</t>
  </si>
  <si>
    <t xml:space="preserve">Xapuri</t>
  </si>
  <si>
    <t xml:space="preserve">27030</t>
  </si>
  <si>
    <t xml:space="preserve">Anadia</t>
  </si>
  <si>
    <t xml:space="preserve">27057</t>
  </si>
  <si>
    <t xml:space="preserve">Arapiraca</t>
  </si>
  <si>
    <t xml:space="preserve">27073</t>
  </si>
  <si>
    <t xml:space="preserve">Atalaia</t>
  </si>
  <si>
    <t xml:space="preserve">27090</t>
  </si>
  <si>
    <t xml:space="preserve">Barra de Santo Antônio</t>
  </si>
  <si>
    <t xml:space="preserve">27111</t>
  </si>
  <si>
    <t xml:space="preserve">Barra de São Miguel</t>
  </si>
  <si>
    <t xml:space="preserve">27138</t>
  </si>
  <si>
    <t xml:space="preserve">Batalha</t>
  </si>
  <si>
    <t xml:space="preserve">27170</t>
  </si>
  <si>
    <t xml:space="preserve">Belo Monte</t>
  </si>
  <si>
    <t xml:space="preserve">27154</t>
  </si>
  <si>
    <t xml:space="preserve">Belém</t>
  </si>
  <si>
    <t xml:space="preserve">27197</t>
  </si>
  <si>
    <t xml:space="preserve">Boca da Mata</t>
  </si>
  <si>
    <t xml:space="preserve">27219</t>
  </si>
  <si>
    <t xml:space="preserve">Branquinha</t>
  </si>
  <si>
    <t xml:space="preserve">27235</t>
  </si>
  <si>
    <t xml:space="preserve">Cacimbinhas</t>
  </si>
  <si>
    <t xml:space="preserve">27251</t>
  </si>
  <si>
    <t xml:space="preserve">Cajueiro</t>
  </si>
  <si>
    <t xml:space="preserve">27081</t>
  </si>
  <si>
    <t xml:space="preserve">Campestre</t>
  </si>
  <si>
    <t xml:space="preserve">27278</t>
  </si>
  <si>
    <t xml:space="preserve">Campo Alegre</t>
  </si>
  <si>
    <t xml:space="preserve">27294</t>
  </si>
  <si>
    <t xml:space="preserve">Campo Grande</t>
  </si>
  <si>
    <t xml:space="preserve">27316</t>
  </si>
  <si>
    <t xml:space="preserve">Canapi</t>
  </si>
  <si>
    <t xml:space="preserve">27332</t>
  </si>
  <si>
    <t xml:space="preserve">Capela</t>
  </si>
  <si>
    <t xml:space="preserve">27359</t>
  </si>
  <si>
    <t xml:space="preserve">Carneiros</t>
  </si>
  <si>
    <t xml:space="preserve">27375</t>
  </si>
  <si>
    <t xml:space="preserve">Chã Preta</t>
  </si>
  <si>
    <t xml:space="preserve">27391</t>
  </si>
  <si>
    <t xml:space="preserve">Coité do Nóia</t>
  </si>
  <si>
    <t xml:space="preserve">27413</t>
  </si>
  <si>
    <t xml:space="preserve">Colônia Leopoldina</t>
  </si>
  <si>
    <t xml:space="preserve">27430</t>
  </si>
  <si>
    <t xml:space="preserve">Coqueiro Seco</t>
  </si>
  <si>
    <t xml:space="preserve">27456</t>
  </si>
  <si>
    <t xml:space="preserve">Coruripe</t>
  </si>
  <si>
    <t xml:space="preserve">28894</t>
  </si>
  <si>
    <t xml:space="preserve">Craíbas</t>
  </si>
  <si>
    <t xml:space="preserve">27472</t>
  </si>
  <si>
    <t xml:space="preserve">Delmiro Gouveia</t>
  </si>
  <si>
    <t xml:space="preserve">27499</t>
  </si>
  <si>
    <t xml:space="preserve">Dois Riachos</t>
  </si>
  <si>
    <t xml:space="preserve">27049</t>
  </si>
  <si>
    <t xml:space="preserve">Estrela de Alagoas</t>
  </si>
  <si>
    <t xml:space="preserve">27510</t>
  </si>
  <si>
    <t xml:space="preserve">Feira Grande</t>
  </si>
  <si>
    <t xml:space="preserve">27537</t>
  </si>
  <si>
    <t xml:space="preserve">Feliz Deserto</t>
  </si>
  <si>
    <t xml:space="preserve">27553</t>
  </si>
  <si>
    <t xml:space="preserve">Flexeiras</t>
  </si>
  <si>
    <t xml:space="preserve">27570</t>
  </si>
  <si>
    <t xml:space="preserve">Girau do Ponciano</t>
  </si>
  <si>
    <t xml:space="preserve">27596</t>
  </si>
  <si>
    <t xml:space="preserve">Ibateguara</t>
  </si>
  <si>
    <t xml:space="preserve">27618</t>
  </si>
  <si>
    <t xml:space="preserve">Igaci</t>
  </si>
  <si>
    <t xml:space="preserve">27634</t>
  </si>
  <si>
    <t xml:space="preserve">Igreja Nova</t>
  </si>
  <si>
    <t xml:space="preserve">27650</t>
  </si>
  <si>
    <t xml:space="preserve">Inhapi</t>
  </si>
  <si>
    <t xml:space="preserve">27677</t>
  </si>
  <si>
    <t xml:space="preserve">Jacaré dos Homens</t>
  </si>
  <si>
    <t xml:space="preserve">27693</t>
  </si>
  <si>
    <t xml:space="preserve">Jacuípe</t>
  </si>
  <si>
    <t xml:space="preserve">27715</t>
  </si>
  <si>
    <t xml:space="preserve">Japaratinga</t>
  </si>
  <si>
    <t xml:space="preserve">27731</t>
  </si>
  <si>
    <t xml:space="preserve">Jaramataia</t>
  </si>
  <si>
    <t xml:space="preserve">27065</t>
  </si>
  <si>
    <t xml:space="preserve">Jequiá da Praia</t>
  </si>
  <si>
    <t xml:space="preserve">27758</t>
  </si>
  <si>
    <t xml:space="preserve">Joaquim Gomes</t>
  </si>
  <si>
    <t xml:space="preserve">27774</t>
  </si>
  <si>
    <t xml:space="preserve">Jundiá</t>
  </si>
  <si>
    <t xml:space="preserve">27790</t>
  </si>
  <si>
    <t xml:space="preserve">Junqueiro</t>
  </si>
  <si>
    <t xml:space="preserve">27812</t>
  </si>
  <si>
    <t xml:space="preserve">Lagoa da Canoa</t>
  </si>
  <si>
    <t xml:space="preserve">27839</t>
  </si>
  <si>
    <t xml:space="preserve">Limoeiro de Anadia</t>
  </si>
  <si>
    <t xml:space="preserve">27855</t>
  </si>
  <si>
    <t xml:space="preserve">Maceió</t>
  </si>
  <si>
    <t xml:space="preserve">27871</t>
  </si>
  <si>
    <t xml:space="preserve">Major Isidoro</t>
  </si>
  <si>
    <t xml:space="preserve">27979</t>
  </si>
  <si>
    <t xml:space="preserve">Mar Vermelho</t>
  </si>
  <si>
    <t xml:space="preserve">27898</t>
  </si>
  <si>
    <t xml:space="preserve">Maragogi</t>
  </si>
  <si>
    <t xml:space="preserve">27910</t>
  </si>
  <si>
    <t xml:space="preserve">Maravilha</t>
  </si>
  <si>
    <t xml:space="preserve">27936</t>
  </si>
  <si>
    <t xml:space="preserve">Marechal Deodoro</t>
  </si>
  <si>
    <t xml:space="preserve">27952</t>
  </si>
  <si>
    <t xml:space="preserve">Maribondo</t>
  </si>
  <si>
    <t xml:space="preserve">27995</t>
  </si>
  <si>
    <t xml:space="preserve">Mata Grande</t>
  </si>
  <si>
    <t xml:space="preserve">28010</t>
  </si>
  <si>
    <t xml:space="preserve">Matriz de Camaragibe</t>
  </si>
  <si>
    <t xml:space="preserve">28037</t>
  </si>
  <si>
    <t xml:space="preserve">Messias</t>
  </si>
  <si>
    <t xml:space="preserve">28053</t>
  </si>
  <si>
    <t xml:space="preserve">Minador do Negrão</t>
  </si>
  <si>
    <t xml:space="preserve">28070</t>
  </si>
  <si>
    <t xml:space="preserve">Monteirópolis</t>
  </si>
  <si>
    <t xml:space="preserve">28096</t>
  </si>
  <si>
    <t xml:space="preserve">Murici</t>
  </si>
  <si>
    <t xml:space="preserve">28118</t>
  </si>
  <si>
    <t xml:space="preserve">Novo Lino</t>
  </si>
  <si>
    <t xml:space="preserve">28177</t>
  </si>
  <si>
    <t xml:space="preserve">Olho D'Água Grande</t>
  </si>
  <si>
    <t xml:space="preserve">28134</t>
  </si>
  <si>
    <t xml:space="preserve">Olho D'Água das Flores</t>
  </si>
  <si>
    <t xml:space="preserve">28150</t>
  </si>
  <si>
    <t xml:space="preserve">Olho D'Água do Casado</t>
  </si>
  <si>
    <t xml:space="preserve">28193</t>
  </si>
  <si>
    <t xml:space="preserve">Olivença</t>
  </si>
  <si>
    <t xml:space="preserve">28215</t>
  </si>
  <si>
    <t xml:space="preserve">Ouro Branco</t>
  </si>
  <si>
    <t xml:space="preserve">28231</t>
  </si>
  <si>
    <t xml:space="preserve">Palestina</t>
  </si>
  <si>
    <t xml:space="preserve">28258</t>
  </si>
  <si>
    <t xml:space="preserve">Palmeira dos Índios</t>
  </si>
  <si>
    <t xml:space="preserve">27022</t>
  </si>
  <si>
    <t xml:space="preserve">Pariconha</t>
  </si>
  <si>
    <t xml:space="preserve">27006</t>
  </si>
  <si>
    <t xml:space="preserve">Paripueira</t>
  </si>
  <si>
    <t xml:space="preserve">28290</t>
  </si>
  <si>
    <t xml:space="preserve">Passo de Camaragibe</t>
  </si>
  <si>
    <t xml:space="preserve">28312</t>
  </si>
  <si>
    <t xml:space="preserve">Paulo Jacinto</t>
  </si>
  <si>
    <t xml:space="preserve">28339</t>
  </si>
  <si>
    <t xml:space="preserve">Penedo</t>
  </si>
  <si>
    <t xml:space="preserve">28355</t>
  </si>
  <si>
    <t xml:space="preserve">Piaçabuçu</t>
  </si>
  <si>
    <t xml:space="preserve">28371</t>
  </si>
  <si>
    <t xml:space="preserve">Pilar</t>
  </si>
  <si>
    <t xml:space="preserve">28398</t>
  </si>
  <si>
    <t xml:space="preserve">Pindoba</t>
  </si>
  <si>
    <t xml:space="preserve">28410</t>
  </si>
  <si>
    <t xml:space="preserve">Piranhas</t>
  </si>
  <si>
    <t xml:space="preserve">28452</t>
  </si>
  <si>
    <t xml:space="preserve">Porto Calvo</t>
  </si>
  <si>
    <t xml:space="preserve">28495</t>
  </si>
  <si>
    <t xml:space="preserve">Porto Real do Colégio</t>
  </si>
  <si>
    <t xml:space="preserve">28479</t>
  </si>
  <si>
    <t xml:space="preserve">Porto de Pedras</t>
  </si>
  <si>
    <t xml:space="preserve">28436</t>
  </si>
  <si>
    <t xml:space="preserve">Poço das Trincheiras</t>
  </si>
  <si>
    <t xml:space="preserve">28274</t>
  </si>
  <si>
    <t xml:space="preserve">Pão de Açúcar</t>
  </si>
  <si>
    <t xml:space="preserve">28517</t>
  </si>
  <si>
    <t xml:space="preserve">Quebrangulo</t>
  </si>
  <si>
    <t xml:space="preserve">28533</t>
  </si>
  <si>
    <t xml:space="preserve">Rio Largo</t>
  </si>
  <si>
    <t xml:space="preserve">28550</t>
  </si>
  <si>
    <t xml:space="preserve">Roteiro</t>
  </si>
  <si>
    <t xml:space="preserve">28576</t>
  </si>
  <si>
    <t xml:space="preserve">Santa Luzia do Norte</t>
  </si>
  <si>
    <t xml:space="preserve">28592</t>
  </si>
  <si>
    <t xml:space="preserve">Santana do Ipanema</t>
  </si>
  <si>
    <t xml:space="preserve">28614</t>
  </si>
  <si>
    <t xml:space="preserve">Santana do Mundaú</t>
  </si>
  <si>
    <t xml:space="preserve">28770</t>
  </si>
  <si>
    <t xml:space="preserve">Satuba</t>
  </si>
  <si>
    <t xml:space="preserve">28916</t>
  </si>
  <si>
    <t xml:space="preserve">Senador Rui Palmeira</t>
  </si>
  <si>
    <t xml:space="preserve">28630</t>
  </si>
  <si>
    <t xml:space="preserve">São Brás</t>
  </si>
  <si>
    <t xml:space="preserve">28657</t>
  </si>
  <si>
    <t xml:space="preserve">São José da Laje</t>
  </si>
  <si>
    <t xml:space="preserve">28673</t>
  </si>
  <si>
    <t xml:space="preserve">São José da Tapera</t>
  </si>
  <si>
    <t xml:space="preserve">28690</t>
  </si>
  <si>
    <t xml:space="preserve">São Luís do Quitunde</t>
  </si>
  <si>
    <t xml:space="preserve">28711</t>
  </si>
  <si>
    <t xml:space="preserve">São Miguel dos Campos</t>
  </si>
  <si>
    <t xml:space="preserve">28738</t>
  </si>
  <si>
    <t xml:space="preserve">São Miguel dos Milagres</t>
  </si>
  <si>
    <t xml:space="preserve">28754</t>
  </si>
  <si>
    <t xml:space="preserve">São Sebastião</t>
  </si>
  <si>
    <t xml:space="preserve">28797</t>
  </si>
  <si>
    <t xml:space="preserve">Tanque D'Arca</t>
  </si>
  <si>
    <t xml:space="preserve">28819</t>
  </si>
  <si>
    <t xml:space="preserve">Taquarana</t>
  </si>
  <si>
    <t xml:space="preserve">28932</t>
  </si>
  <si>
    <t xml:space="preserve">Teotônio Vilela</t>
  </si>
  <si>
    <t xml:space="preserve">28835</t>
  </si>
  <si>
    <t xml:space="preserve">Traipu</t>
  </si>
  <si>
    <t xml:space="preserve">28851</t>
  </si>
  <si>
    <t xml:space="preserve">União dos Palmares</t>
  </si>
  <si>
    <t xml:space="preserve">28878</t>
  </si>
  <si>
    <t xml:space="preserve">Viçosa</t>
  </si>
  <si>
    <t xml:space="preserve">27014</t>
  </si>
  <si>
    <t xml:space="preserve">Água Branca</t>
  </si>
  <si>
    <t xml:space="preserve">02895</t>
  </si>
  <si>
    <t xml:space="preserve">Alvarães</t>
  </si>
  <si>
    <t xml:space="preserve">02917</t>
  </si>
  <si>
    <t xml:space="preserve">Amaturá</t>
  </si>
  <si>
    <t xml:space="preserve">02933</t>
  </si>
  <si>
    <t xml:space="preserve">Anamã</t>
  </si>
  <si>
    <t xml:space="preserve">02038</t>
  </si>
  <si>
    <t xml:space="preserve">Anori</t>
  </si>
  <si>
    <t xml:space="preserve">02003</t>
  </si>
  <si>
    <t xml:space="preserve">Apuí</t>
  </si>
  <si>
    <t xml:space="preserve">02054</t>
  </si>
  <si>
    <t xml:space="preserve">Atalaia do Norte</t>
  </si>
  <si>
    <t xml:space="preserve">02070</t>
  </si>
  <si>
    <t xml:space="preserve">Autazes</t>
  </si>
  <si>
    <t xml:space="preserve">02097</t>
  </si>
  <si>
    <t xml:space="preserve">Barcelos</t>
  </si>
  <si>
    <t xml:space="preserve">02119</t>
  </si>
  <si>
    <t xml:space="preserve">Barreirinha</t>
  </si>
  <si>
    <t xml:space="preserve">02135</t>
  </si>
  <si>
    <t xml:space="preserve">Benjamin Constant</t>
  </si>
  <si>
    <t xml:space="preserve">02950</t>
  </si>
  <si>
    <t xml:space="preserve">Beruri</t>
  </si>
  <si>
    <t xml:space="preserve">02976</t>
  </si>
  <si>
    <t xml:space="preserve">Boa Vista do Ramos</t>
  </si>
  <si>
    <t xml:space="preserve">02151</t>
  </si>
  <si>
    <t xml:space="preserve">Boca do Acre</t>
  </si>
  <si>
    <t xml:space="preserve">02178</t>
  </si>
  <si>
    <t xml:space="preserve">Borba</t>
  </si>
  <si>
    <t xml:space="preserve">02992</t>
  </si>
  <si>
    <t xml:space="preserve">Caapiranga</t>
  </si>
  <si>
    <t xml:space="preserve">02194</t>
  </si>
  <si>
    <t xml:space="preserve">Canutama</t>
  </si>
  <si>
    <t xml:space="preserve">02216</t>
  </si>
  <si>
    <t xml:space="preserve">Carauari</t>
  </si>
  <si>
    <t xml:space="preserve">02232</t>
  </si>
  <si>
    <t xml:space="preserve">Careiro</t>
  </si>
  <si>
    <t xml:space="preserve">02046</t>
  </si>
  <si>
    <t xml:space="preserve">Careiro da Várzea</t>
  </si>
  <si>
    <t xml:space="preserve">02259</t>
  </si>
  <si>
    <t xml:space="preserve">Coari</t>
  </si>
  <si>
    <t xml:space="preserve">02275</t>
  </si>
  <si>
    <t xml:space="preserve">Codajás</t>
  </si>
  <si>
    <t xml:space="preserve">02291</t>
  </si>
  <si>
    <t xml:space="preserve">Eirunepé</t>
  </si>
  <si>
    <t xml:space="preserve">02313</t>
  </si>
  <si>
    <t xml:space="preserve">Envira</t>
  </si>
  <si>
    <t xml:space="preserve">02330</t>
  </si>
  <si>
    <t xml:space="preserve">Fonte Boa</t>
  </si>
  <si>
    <t xml:space="preserve">02020</t>
  </si>
  <si>
    <t xml:space="preserve">Guajará</t>
  </si>
  <si>
    <t xml:space="preserve">02356</t>
  </si>
  <si>
    <t xml:space="preserve">Humaitá</t>
  </si>
  <si>
    <t xml:space="preserve">02399</t>
  </si>
  <si>
    <t xml:space="preserve">Ipixuna</t>
  </si>
  <si>
    <t xml:space="preserve">98353</t>
  </si>
  <si>
    <t xml:space="preserve">Iranduba</t>
  </si>
  <si>
    <t xml:space="preserve">02410</t>
  </si>
  <si>
    <t xml:space="preserve">Itacoatiara</t>
  </si>
  <si>
    <t xml:space="preserve">98370</t>
  </si>
  <si>
    <t xml:space="preserve">Itamarati</t>
  </si>
  <si>
    <t xml:space="preserve">02437</t>
  </si>
  <si>
    <t xml:space="preserve">Itapiranga</t>
  </si>
  <si>
    <t xml:space="preserve">02453</t>
  </si>
  <si>
    <t xml:space="preserve">Japurá</t>
  </si>
  <si>
    <t xml:space="preserve">02470</t>
  </si>
  <si>
    <t xml:space="preserve">Juruá</t>
  </si>
  <si>
    <t xml:space="preserve">02496</t>
  </si>
  <si>
    <t xml:space="preserve">Jutaí</t>
  </si>
  <si>
    <t xml:space="preserve">02518</t>
  </si>
  <si>
    <t xml:space="preserve">Lábrea</t>
  </si>
  <si>
    <t xml:space="preserve">02534</t>
  </si>
  <si>
    <t xml:space="preserve">Manacapuru</t>
  </si>
  <si>
    <t xml:space="preserve">98396</t>
  </si>
  <si>
    <t xml:space="preserve">Manaquiri</t>
  </si>
  <si>
    <t xml:space="preserve">02550</t>
  </si>
  <si>
    <t xml:space="preserve">Manaus</t>
  </si>
  <si>
    <t xml:space="preserve">02577</t>
  </si>
  <si>
    <t xml:space="preserve">Manicoré</t>
  </si>
  <si>
    <t xml:space="preserve">02593</t>
  </si>
  <si>
    <t xml:space="preserve">Maraã</t>
  </si>
  <si>
    <t xml:space="preserve">02615</t>
  </si>
  <si>
    <t xml:space="preserve">Maués</t>
  </si>
  <si>
    <t xml:space="preserve">02631</t>
  </si>
  <si>
    <t xml:space="preserve">Nhamundá</t>
  </si>
  <si>
    <t xml:space="preserve">02658</t>
  </si>
  <si>
    <t xml:space="preserve">Nova Olinda do Norte</t>
  </si>
  <si>
    <t xml:space="preserve">02011</t>
  </si>
  <si>
    <t xml:space="preserve">Novo Airão</t>
  </si>
  <si>
    <t xml:space="preserve">02674</t>
  </si>
  <si>
    <t xml:space="preserve">Novo Aripuanã</t>
  </si>
  <si>
    <t xml:space="preserve">02690</t>
  </si>
  <si>
    <t xml:space="preserve">Parintins</t>
  </si>
  <si>
    <t xml:space="preserve">02712</t>
  </si>
  <si>
    <t xml:space="preserve">Pauini</t>
  </si>
  <si>
    <t xml:space="preserve">98418</t>
  </si>
  <si>
    <t xml:space="preserve">Presidente Figueiredo</t>
  </si>
  <si>
    <t xml:space="preserve">98434</t>
  </si>
  <si>
    <t xml:space="preserve">Rio Preto da Eva</t>
  </si>
  <si>
    <t xml:space="preserve">02372</t>
  </si>
  <si>
    <t xml:space="preserve">Santa Isabel do Rio Negro</t>
  </si>
  <si>
    <t xml:space="preserve">02739</t>
  </si>
  <si>
    <t xml:space="preserve">Santo Antônio do Içá</t>
  </si>
  <si>
    <t xml:space="preserve">02771</t>
  </si>
  <si>
    <t xml:space="preserve">Silves</t>
  </si>
  <si>
    <t xml:space="preserve">02836</t>
  </si>
  <si>
    <t xml:space="preserve">São Gabriel da Cachoeira</t>
  </si>
  <si>
    <t xml:space="preserve">02755</t>
  </si>
  <si>
    <t xml:space="preserve">São Paulo de Olivença</t>
  </si>
  <si>
    <t xml:space="preserve">98450</t>
  </si>
  <si>
    <t xml:space="preserve">São Sebastião do Uatumã</t>
  </si>
  <si>
    <t xml:space="preserve">98477</t>
  </si>
  <si>
    <t xml:space="preserve">Tabatinga</t>
  </si>
  <si>
    <t xml:space="preserve">02798</t>
  </si>
  <si>
    <t xml:space="preserve">Tapauá</t>
  </si>
  <si>
    <t xml:space="preserve">02810</t>
  </si>
  <si>
    <t xml:space="preserve">Tefé</t>
  </si>
  <si>
    <t xml:space="preserve">98515</t>
  </si>
  <si>
    <t xml:space="preserve">Tonantins</t>
  </si>
  <si>
    <t xml:space="preserve">98493</t>
  </si>
  <si>
    <t xml:space="preserve">Uarini</t>
  </si>
  <si>
    <t xml:space="preserve">02852</t>
  </si>
  <si>
    <t xml:space="preserve">Urucará</t>
  </si>
  <si>
    <t xml:space="preserve">02879</t>
  </si>
  <si>
    <t xml:space="preserve">Urucurituba</t>
  </si>
  <si>
    <t xml:space="preserve">06017</t>
  </si>
  <si>
    <t xml:space="preserve">06033</t>
  </si>
  <si>
    <t xml:space="preserve">Calçoene</t>
  </si>
  <si>
    <t xml:space="preserve">06068</t>
  </si>
  <si>
    <t xml:space="preserve">Cutias</t>
  </si>
  <si>
    <t xml:space="preserve">06114</t>
  </si>
  <si>
    <t xml:space="preserve">Ferreira Gomes</t>
  </si>
  <si>
    <t xml:space="preserve">06041</t>
  </si>
  <si>
    <t xml:space="preserve">Itaubal</t>
  </si>
  <si>
    <t xml:space="preserve">06130</t>
  </si>
  <si>
    <t xml:space="preserve">Laranjal do Jari</t>
  </si>
  <si>
    <t xml:space="preserve">06050</t>
  </si>
  <si>
    <t xml:space="preserve">Macapá</t>
  </si>
  <si>
    <t xml:space="preserve">06076</t>
  </si>
  <si>
    <t xml:space="preserve">Mazagão</t>
  </si>
  <si>
    <t xml:space="preserve">06092</t>
  </si>
  <si>
    <t xml:space="preserve">Oiapoque</t>
  </si>
  <si>
    <t xml:space="preserve">06084</t>
  </si>
  <si>
    <t xml:space="preserve">Pedra Branca do Amapari</t>
  </si>
  <si>
    <t xml:space="preserve">06025</t>
  </si>
  <si>
    <t xml:space="preserve">Porto Grande</t>
  </si>
  <si>
    <t xml:space="preserve">06009</t>
  </si>
  <si>
    <t xml:space="preserve">Pracuúba</t>
  </si>
  <si>
    <t xml:space="preserve">06157</t>
  </si>
  <si>
    <t xml:space="preserve">Santana</t>
  </si>
  <si>
    <t xml:space="preserve">06106</t>
  </si>
  <si>
    <t xml:space="preserve">Serra do Navio</t>
  </si>
  <si>
    <t xml:space="preserve">06173</t>
  </si>
  <si>
    <t xml:space="preserve">Tartarugalzinho</t>
  </si>
  <si>
    <t xml:space="preserve">06122</t>
  </si>
  <si>
    <t xml:space="preserve">Vitória do Jari</t>
  </si>
  <si>
    <t xml:space="preserve">33030</t>
  </si>
  <si>
    <t xml:space="preserve">Abaré</t>
  </si>
  <si>
    <t xml:space="preserve">33014</t>
  </si>
  <si>
    <t xml:space="preserve">Abaíra</t>
  </si>
  <si>
    <t xml:space="preserve">33057</t>
  </si>
  <si>
    <t xml:space="preserve">Acajutiba</t>
  </si>
  <si>
    <t xml:space="preserve">33065</t>
  </si>
  <si>
    <t xml:space="preserve">Adustina</t>
  </si>
  <si>
    <t xml:space="preserve">33111</t>
  </si>
  <si>
    <t xml:space="preserve">Aiquara</t>
  </si>
  <si>
    <t xml:space="preserve">33138</t>
  </si>
  <si>
    <t xml:space="preserve">Alagoinhas</t>
  </si>
  <si>
    <t xml:space="preserve">33154</t>
  </si>
  <si>
    <t xml:space="preserve">Alcobaça</t>
  </si>
  <si>
    <t xml:space="preserve">33170</t>
  </si>
  <si>
    <t xml:space="preserve">Almadina</t>
  </si>
  <si>
    <t xml:space="preserve">33197</t>
  </si>
  <si>
    <t xml:space="preserve">Amargosa</t>
  </si>
  <si>
    <t xml:space="preserve">33219</t>
  </si>
  <si>
    <t xml:space="preserve">Amélia Rodrigues</t>
  </si>
  <si>
    <t xml:space="preserve">30716</t>
  </si>
  <si>
    <t xml:space="preserve">América Dourada</t>
  </si>
  <si>
    <t xml:space="preserve">33235</t>
  </si>
  <si>
    <t xml:space="preserve">Anagé</t>
  </si>
  <si>
    <t xml:space="preserve">33251</t>
  </si>
  <si>
    <t xml:space="preserve">Andaraí</t>
  </si>
  <si>
    <t xml:space="preserve">33260</t>
  </si>
  <si>
    <t xml:space="preserve">Andorinha</t>
  </si>
  <si>
    <t xml:space="preserve">33278</t>
  </si>
  <si>
    <t xml:space="preserve">Angical</t>
  </si>
  <si>
    <t xml:space="preserve">33294</t>
  </si>
  <si>
    <t xml:space="preserve">Anguera</t>
  </si>
  <si>
    <t xml:space="preserve">33316</t>
  </si>
  <si>
    <t xml:space="preserve">Antas</t>
  </si>
  <si>
    <t xml:space="preserve">33332</t>
  </si>
  <si>
    <t xml:space="preserve">Antônio Cardoso</t>
  </si>
  <si>
    <t xml:space="preserve">33359</t>
  </si>
  <si>
    <t xml:space="preserve">Antônio Gonçalves</t>
  </si>
  <si>
    <t xml:space="preserve">33375</t>
  </si>
  <si>
    <t xml:space="preserve">Aporá</t>
  </si>
  <si>
    <t xml:space="preserve">33405</t>
  </si>
  <si>
    <t xml:space="preserve">Apuarema</t>
  </si>
  <si>
    <t xml:space="preserve">33391</t>
  </si>
  <si>
    <t xml:space="preserve">Aracatu</t>
  </si>
  <si>
    <t xml:space="preserve">33413</t>
  </si>
  <si>
    <t xml:space="preserve">Araci</t>
  </si>
  <si>
    <t xml:space="preserve">33430</t>
  </si>
  <si>
    <t xml:space="preserve">Aramari</t>
  </si>
  <si>
    <t xml:space="preserve">30732</t>
  </si>
  <si>
    <t xml:space="preserve">Arataca</t>
  </si>
  <si>
    <t xml:space="preserve">33456</t>
  </si>
  <si>
    <t xml:space="preserve">Aratuípe</t>
  </si>
  <si>
    <t xml:space="preserve">33383</t>
  </si>
  <si>
    <t xml:space="preserve">Araçás</t>
  </si>
  <si>
    <t xml:space="preserve">33472</t>
  </si>
  <si>
    <t xml:space="preserve">Aurelino Leal</t>
  </si>
  <si>
    <t xml:space="preserve">33499</t>
  </si>
  <si>
    <t xml:space="preserve">Baianópolis</t>
  </si>
  <si>
    <t xml:space="preserve">33510</t>
  </si>
  <si>
    <t xml:space="preserve">Baixa Grande</t>
  </si>
  <si>
    <t xml:space="preserve">33529</t>
  </si>
  <si>
    <t xml:space="preserve">Banzaê</t>
  </si>
  <si>
    <t xml:space="preserve">33537</t>
  </si>
  <si>
    <t xml:space="preserve">Barra</t>
  </si>
  <si>
    <t xml:space="preserve">33553</t>
  </si>
  <si>
    <t xml:space="preserve">Barra da Estiva</t>
  </si>
  <si>
    <t xml:space="preserve">33570</t>
  </si>
  <si>
    <t xml:space="preserve">Barra do Choça</t>
  </si>
  <si>
    <t xml:space="preserve">33596</t>
  </si>
  <si>
    <t xml:space="preserve">Barra do Mendes</t>
  </si>
  <si>
    <t xml:space="preserve">33618</t>
  </si>
  <si>
    <t xml:space="preserve">Barra do Rocha</t>
  </si>
  <si>
    <t xml:space="preserve">33634</t>
  </si>
  <si>
    <t xml:space="preserve">Barreiras</t>
  </si>
  <si>
    <t xml:space="preserve">30759</t>
  </si>
  <si>
    <t xml:space="preserve">Barro Alto</t>
  </si>
  <si>
    <t xml:space="preserve">33650</t>
  </si>
  <si>
    <t xml:space="preserve">Barro Preto</t>
  </si>
  <si>
    <t xml:space="preserve">30775</t>
  </si>
  <si>
    <t xml:space="preserve">Barrocas</t>
  </si>
  <si>
    <t xml:space="preserve">33677</t>
  </si>
  <si>
    <t xml:space="preserve">Belmonte</t>
  </si>
  <si>
    <t xml:space="preserve">33693</t>
  </si>
  <si>
    <t xml:space="preserve">Belo Campo</t>
  </si>
  <si>
    <t xml:space="preserve">33715</t>
  </si>
  <si>
    <t xml:space="preserve">Biritinga</t>
  </si>
  <si>
    <t xml:space="preserve">33731</t>
  </si>
  <si>
    <t xml:space="preserve">Boa Nova</t>
  </si>
  <si>
    <t xml:space="preserve">33758</t>
  </si>
  <si>
    <t xml:space="preserve">Boa Vista do Tupim</t>
  </si>
  <si>
    <t xml:space="preserve">33774</t>
  </si>
  <si>
    <t xml:space="preserve">Bom Jesus da Lapa</t>
  </si>
  <si>
    <t xml:space="preserve">33782</t>
  </si>
  <si>
    <t xml:space="preserve">Bom Jesus da Serra</t>
  </si>
  <si>
    <t xml:space="preserve">33790</t>
  </si>
  <si>
    <t xml:space="preserve">Boninal</t>
  </si>
  <si>
    <t xml:space="preserve">33804</t>
  </si>
  <si>
    <t xml:space="preserve">Bonito</t>
  </si>
  <si>
    <t xml:space="preserve">33812</t>
  </si>
  <si>
    <t xml:space="preserve">Boquira</t>
  </si>
  <si>
    <t xml:space="preserve">33839</t>
  </si>
  <si>
    <t xml:space="preserve">Botuporã</t>
  </si>
  <si>
    <t xml:space="preserve">33871</t>
  </si>
  <si>
    <t xml:space="preserve">Brejolândia</t>
  </si>
  <si>
    <t xml:space="preserve">33855</t>
  </si>
  <si>
    <t xml:space="preserve">Brejões</t>
  </si>
  <si>
    <t xml:space="preserve">33898</t>
  </si>
  <si>
    <t xml:space="preserve">Brotas de Macaúbas</t>
  </si>
  <si>
    <t xml:space="preserve">33910</t>
  </si>
  <si>
    <t xml:space="preserve">Brumado</t>
  </si>
  <si>
    <t xml:space="preserve">33936</t>
  </si>
  <si>
    <t xml:space="preserve">Buerarema</t>
  </si>
  <si>
    <t xml:space="preserve">30791</t>
  </si>
  <si>
    <t xml:space="preserve">Buritirama</t>
  </si>
  <si>
    <t xml:space="preserve">33952</t>
  </si>
  <si>
    <t xml:space="preserve">Caatiba</t>
  </si>
  <si>
    <t xml:space="preserve">33960</t>
  </si>
  <si>
    <t xml:space="preserve">Cabaceiras do Paraguaçu</t>
  </si>
  <si>
    <t xml:space="preserve">33979</t>
  </si>
  <si>
    <t xml:space="preserve">Cachoeira</t>
  </si>
  <si>
    <t xml:space="preserve">33995</t>
  </si>
  <si>
    <t xml:space="preserve">Caculé</t>
  </si>
  <si>
    <t xml:space="preserve">34010</t>
  </si>
  <si>
    <t xml:space="preserve">Caem</t>
  </si>
  <si>
    <t xml:space="preserve">34029</t>
  </si>
  <si>
    <t xml:space="preserve">Caetanos</t>
  </si>
  <si>
    <t xml:space="preserve">34037</t>
  </si>
  <si>
    <t xml:space="preserve">Caetité</t>
  </si>
  <si>
    <t xml:space="preserve">34053</t>
  </si>
  <si>
    <t xml:space="preserve">Cafarnaum</t>
  </si>
  <si>
    <t xml:space="preserve">34070</t>
  </si>
  <si>
    <t xml:space="preserve">Cairu</t>
  </si>
  <si>
    <t xml:space="preserve">34096</t>
  </si>
  <si>
    <t xml:space="preserve">Caldeirão Grande</t>
  </si>
  <si>
    <t xml:space="preserve">34118</t>
  </si>
  <si>
    <t xml:space="preserve">Camacan</t>
  </si>
  <si>
    <t xml:space="preserve">34150</t>
  </si>
  <si>
    <t xml:space="preserve">Camamu</t>
  </si>
  <si>
    <t xml:space="preserve">34134</t>
  </si>
  <si>
    <t xml:space="preserve">Camaçari</t>
  </si>
  <si>
    <t xml:space="preserve">34177</t>
  </si>
  <si>
    <t xml:space="preserve">Campo Alegre de Lourdes</t>
  </si>
  <si>
    <t xml:space="preserve">34193</t>
  </si>
  <si>
    <t xml:space="preserve">Campo Formoso</t>
  </si>
  <si>
    <t xml:space="preserve">34231</t>
  </si>
  <si>
    <t xml:space="preserve">Canarana</t>
  </si>
  <si>
    <t xml:space="preserve">34258</t>
  </si>
  <si>
    <t xml:space="preserve">Canavieiras</t>
  </si>
  <si>
    <t xml:space="preserve">34274</t>
  </si>
  <si>
    <t xml:space="preserve">Candeal</t>
  </si>
  <si>
    <t xml:space="preserve">34290</t>
  </si>
  <si>
    <t xml:space="preserve">Candeias</t>
  </si>
  <si>
    <t xml:space="preserve">34312</t>
  </si>
  <si>
    <t xml:space="preserve">Candiba</t>
  </si>
  <si>
    <t xml:space="preserve">34355</t>
  </si>
  <si>
    <t xml:space="preserve">Cansanção</t>
  </si>
  <si>
    <t xml:space="preserve">30856</t>
  </si>
  <si>
    <t xml:space="preserve">Canudos</t>
  </si>
  <si>
    <t xml:space="preserve">34215</t>
  </si>
  <si>
    <t xml:space="preserve">Canápolis</t>
  </si>
  <si>
    <t xml:space="preserve">30813</t>
  </si>
  <si>
    <t xml:space="preserve">Capela do Alto Alegre</t>
  </si>
  <si>
    <t xml:space="preserve">30830</t>
  </si>
  <si>
    <t xml:space="preserve">Capim Grosso</t>
  </si>
  <si>
    <t xml:space="preserve">34371</t>
  </si>
  <si>
    <t xml:space="preserve">Caravelas</t>
  </si>
  <si>
    <t xml:space="preserve">34363</t>
  </si>
  <si>
    <t xml:space="preserve">Caraíbas</t>
  </si>
  <si>
    <t xml:space="preserve">34398</t>
  </si>
  <si>
    <t xml:space="preserve">Cardeal da Silva</t>
  </si>
  <si>
    <t xml:space="preserve">34410</t>
  </si>
  <si>
    <t xml:space="preserve">Carinhanha</t>
  </si>
  <si>
    <t xml:space="preserve">34436</t>
  </si>
  <si>
    <t xml:space="preserve">Casa Nova</t>
  </si>
  <si>
    <t xml:space="preserve">34452</t>
  </si>
  <si>
    <t xml:space="preserve">Castro Alves</t>
  </si>
  <si>
    <t xml:space="preserve">34479</t>
  </si>
  <si>
    <t xml:space="preserve">Catolândia</t>
  </si>
  <si>
    <t xml:space="preserve">34495</t>
  </si>
  <si>
    <t xml:space="preserve">Catu</t>
  </si>
  <si>
    <t xml:space="preserve">34509</t>
  </si>
  <si>
    <t xml:space="preserve">Caturama</t>
  </si>
  <si>
    <t xml:space="preserve">34517</t>
  </si>
  <si>
    <t xml:space="preserve">Central</t>
  </si>
  <si>
    <t xml:space="preserve">34533</t>
  </si>
  <si>
    <t xml:space="preserve">Chorrochó</t>
  </si>
  <si>
    <t xml:space="preserve">34576</t>
  </si>
  <si>
    <t xml:space="preserve">Cipó</t>
  </si>
  <si>
    <t xml:space="preserve">34592</t>
  </si>
  <si>
    <t xml:space="preserve">Coaraci</t>
  </si>
  <si>
    <t xml:space="preserve">34614</t>
  </si>
  <si>
    <t xml:space="preserve">Cocos</t>
  </si>
  <si>
    <t xml:space="preserve">34630</t>
  </si>
  <si>
    <t xml:space="preserve">Conceição da Feira</t>
  </si>
  <si>
    <t xml:space="preserve">34657</t>
  </si>
  <si>
    <t xml:space="preserve">Conceição do Almeida</t>
  </si>
  <si>
    <t xml:space="preserve">34673</t>
  </si>
  <si>
    <t xml:space="preserve">Conceição do Coité</t>
  </si>
  <si>
    <t xml:space="preserve">34690</t>
  </si>
  <si>
    <t xml:space="preserve">Conceição do Jacuípe</t>
  </si>
  <si>
    <t xml:space="preserve">34711</t>
  </si>
  <si>
    <t xml:space="preserve">Conde</t>
  </si>
  <si>
    <t xml:space="preserve">34738</t>
  </si>
  <si>
    <t xml:space="preserve">Condeúba</t>
  </si>
  <si>
    <t xml:space="preserve">34754</t>
  </si>
  <si>
    <t xml:space="preserve">Contendas do Sincorá</t>
  </si>
  <si>
    <t xml:space="preserve">34770</t>
  </si>
  <si>
    <t xml:space="preserve">Coração de Maria</t>
  </si>
  <si>
    <t xml:space="preserve">34797</t>
  </si>
  <si>
    <t xml:space="preserve">Cordeiros</t>
  </si>
  <si>
    <t xml:space="preserve">34819</t>
  </si>
  <si>
    <t xml:space="preserve">Coribe</t>
  </si>
  <si>
    <t xml:space="preserve">34835</t>
  </si>
  <si>
    <t xml:space="preserve">Coronel João Sá</t>
  </si>
  <si>
    <t xml:space="preserve">34851</t>
  </si>
  <si>
    <t xml:space="preserve">Correntina</t>
  </si>
  <si>
    <t xml:space="preserve">34878</t>
  </si>
  <si>
    <t xml:space="preserve">Cotegipe</t>
  </si>
  <si>
    <t xml:space="preserve">34894</t>
  </si>
  <si>
    <t xml:space="preserve">Cravolândia</t>
  </si>
  <si>
    <t xml:space="preserve">34932</t>
  </si>
  <si>
    <t xml:space="preserve">Cristópolis</t>
  </si>
  <si>
    <t xml:space="preserve">34916</t>
  </si>
  <si>
    <t xml:space="preserve">Crisópolis</t>
  </si>
  <si>
    <t xml:space="preserve">34959</t>
  </si>
  <si>
    <t xml:space="preserve">Cruz das Almas</t>
  </si>
  <si>
    <t xml:space="preserve">34975</t>
  </si>
  <si>
    <t xml:space="preserve">Curaçá</t>
  </si>
  <si>
    <t xml:space="preserve">34339</t>
  </si>
  <si>
    <t xml:space="preserve">Cândido Sales</t>
  </si>
  <si>
    <t xml:space="preserve">34550</t>
  </si>
  <si>
    <t xml:space="preserve">Cícero Dantas</t>
  </si>
  <si>
    <t xml:space="preserve">30872</t>
  </si>
  <si>
    <t xml:space="preserve">Dias D'Ávila</t>
  </si>
  <si>
    <t xml:space="preserve">35017</t>
  </si>
  <si>
    <t xml:space="preserve">Dom Basílio</t>
  </si>
  <si>
    <t xml:space="preserve">35033</t>
  </si>
  <si>
    <t xml:space="preserve">Dom Macedo Costa</t>
  </si>
  <si>
    <t xml:space="preserve">34991</t>
  </si>
  <si>
    <t xml:space="preserve">Dário Meira</t>
  </si>
  <si>
    <t xml:space="preserve">35050</t>
  </si>
  <si>
    <t xml:space="preserve">Elísio Medrado</t>
  </si>
  <si>
    <t xml:space="preserve">35076</t>
  </si>
  <si>
    <t xml:space="preserve">Encruzilhada</t>
  </si>
  <si>
    <t xml:space="preserve">35092</t>
  </si>
  <si>
    <t xml:space="preserve">Entre Rios</t>
  </si>
  <si>
    <t xml:space="preserve">35114</t>
  </si>
  <si>
    <t xml:space="preserve">Esplanada</t>
  </si>
  <si>
    <t xml:space="preserve">35130</t>
  </si>
  <si>
    <t xml:space="preserve">Euclides da Cunha</t>
  </si>
  <si>
    <t xml:space="preserve">30058</t>
  </si>
  <si>
    <t xml:space="preserve">Eunápolis</t>
  </si>
  <si>
    <t xml:space="preserve">35149</t>
  </si>
  <si>
    <t xml:space="preserve">Feira da Mata</t>
  </si>
  <si>
    <t xml:space="preserve">35157</t>
  </si>
  <si>
    <t xml:space="preserve">Feira de Santana</t>
  </si>
  <si>
    <t xml:space="preserve">30910</t>
  </si>
  <si>
    <t xml:space="preserve">Filadélfia</t>
  </si>
  <si>
    <t xml:space="preserve">35173</t>
  </si>
  <si>
    <t xml:space="preserve">Firmino Alves</t>
  </si>
  <si>
    <t xml:space="preserve">35190</t>
  </si>
  <si>
    <t xml:space="preserve">Floresta Azul</t>
  </si>
  <si>
    <t xml:space="preserve">35211</t>
  </si>
  <si>
    <t xml:space="preserve">Formosa do Rio Preto</t>
  </si>
  <si>
    <t xml:space="preserve">30899</t>
  </si>
  <si>
    <t xml:space="preserve">Fátima</t>
  </si>
  <si>
    <t xml:space="preserve">35238</t>
  </si>
  <si>
    <t xml:space="preserve">Gandu</t>
  </si>
  <si>
    <t xml:space="preserve">30937</t>
  </si>
  <si>
    <t xml:space="preserve">Gavião</t>
  </si>
  <si>
    <t xml:space="preserve">35254</t>
  </si>
  <si>
    <t xml:space="preserve">Gentio do Ouro</t>
  </si>
  <si>
    <t xml:space="preserve">35270</t>
  </si>
  <si>
    <t xml:space="preserve">Glória</t>
  </si>
  <si>
    <t xml:space="preserve">35297</t>
  </si>
  <si>
    <t xml:space="preserve">Gongogi</t>
  </si>
  <si>
    <t xml:space="preserve">35319</t>
  </si>
  <si>
    <t xml:space="preserve">Governador Mangabeira</t>
  </si>
  <si>
    <t xml:space="preserve">30953</t>
  </si>
  <si>
    <t xml:space="preserve">Guajeru</t>
  </si>
  <si>
    <t xml:space="preserve">35335</t>
  </si>
  <si>
    <t xml:space="preserve">Guanambi</t>
  </si>
  <si>
    <t xml:space="preserve">35351</t>
  </si>
  <si>
    <t xml:space="preserve">Guaratinga</t>
  </si>
  <si>
    <t xml:space="preserve">30970</t>
  </si>
  <si>
    <t xml:space="preserve">Heliópolis</t>
  </si>
  <si>
    <t xml:space="preserve">35378</t>
  </si>
  <si>
    <t xml:space="preserve">Iaçu</t>
  </si>
  <si>
    <t xml:space="preserve">35394</t>
  </si>
  <si>
    <t xml:space="preserve">Ibiassucê</t>
  </si>
  <si>
    <t xml:space="preserve">35416</t>
  </si>
  <si>
    <t xml:space="preserve">Ibicaraí</t>
  </si>
  <si>
    <t xml:space="preserve">35432</t>
  </si>
  <si>
    <t xml:space="preserve">Ibicoara</t>
  </si>
  <si>
    <t xml:space="preserve">35459</t>
  </si>
  <si>
    <t xml:space="preserve">Ibicuí</t>
  </si>
  <si>
    <t xml:space="preserve">35475</t>
  </si>
  <si>
    <t xml:space="preserve">Ibipeba</t>
  </si>
  <si>
    <t xml:space="preserve">35513</t>
  </si>
  <si>
    <t xml:space="preserve">Ibipitanga</t>
  </si>
  <si>
    <t xml:space="preserve">35530</t>
  </si>
  <si>
    <t xml:space="preserve">Ibiquera</t>
  </si>
  <si>
    <t xml:space="preserve">35556</t>
  </si>
  <si>
    <t xml:space="preserve">Ibirapitanga</t>
  </si>
  <si>
    <t xml:space="preserve">35572</t>
  </si>
  <si>
    <t xml:space="preserve">Ibirapuã</t>
  </si>
  <si>
    <t xml:space="preserve">35599</t>
  </si>
  <si>
    <t xml:space="preserve">Ibirataia</t>
  </si>
  <si>
    <t xml:space="preserve">35610</t>
  </si>
  <si>
    <t xml:space="preserve">Ibitiara</t>
  </si>
  <si>
    <t xml:space="preserve">35637</t>
  </si>
  <si>
    <t xml:space="preserve">Ibititá</t>
  </si>
  <si>
    <t xml:space="preserve">35653</t>
  </si>
  <si>
    <t xml:space="preserve">Ibotirama</t>
  </si>
  <si>
    <t xml:space="preserve">35670</t>
  </si>
  <si>
    <t xml:space="preserve">Ichu</t>
  </si>
  <si>
    <t xml:space="preserve">35696</t>
  </si>
  <si>
    <t xml:space="preserve">Igaporã</t>
  </si>
  <si>
    <t xml:space="preserve">35700</t>
  </si>
  <si>
    <t xml:space="preserve">Igrapiúna</t>
  </si>
  <si>
    <t xml:space="preserve">35718</t>
  </si>
  <si>
    <t xml:space="preserve">Iguaí</t>
  </si>
  <si>
    <t xml:space="preserve">35734</t>
  </si>
  <si>
    <t xml:space="preserve">Ilhéus</t>
  </si>
  <si>
    <t xml:space="preserve">35750</t>
  </si>
  <si>
    <t xml:space="preserve">Inhambupe</t>
  </si>
  <si>
    <t xml:space="preserve">35777</t>
  </si>
  <si>
    <t xml:space="preserve">Ipecaetá</t>
  </si>
  <si>
    <t xml:space="preserve">35793</t>
  </si>
  <si>
    <t xml:space="preserve">Ipiaú</t>
  </si>
  <si>
    <t xml:space="preserve">35815</t>
  </si>
  <si>
    <t xml:space="preserve">Ipirá</t>
  </si>
  <si>
    <t xml:space="preserve">35831</t>
  </si>
  <si>
    <t xml:space="preserve">Ipupiara</t>
  </si>
  <si>
    <t xml:space="preserve">35858</t>
  </si>
  <si>
    <t xml:space="preserve">Irajuba</t>
  </si>
  <si>
    <t xml:space="preserve">35874</t>
  </si>
  <si>
    <t xml:space="preserve">Iramaia</t>
  </si>
  <si>
    <t xml:space="preserve">35890</t>
  </si>
  <si>
    <t xml:space="preserve">Iraquara</t>
  </si>
  <si>
    <t xml:space="preserve">35912</t>
  </si>
  <si>
    <t xml:space="preserve">Irará</t>
  </si>
  <si>
    <t xml:space="preserve">35939</t>
  </si>
  <si>
    <t xml:space="preserve">Irecê</t>
  </si>
  <si>
    <t xml:space="preserve">35947</t>
  </si>
  <si>
    <t xml:space="preserve">Itabela</t>
  </si>
  <si>
    <t xml:space="preserve">35955</t>
  </si>
  <si>
    <t xml:space="preserve">Itaberaba</t>
  </si>
  <si>
    <t xml:space="preserve">35971</t>
  </si>
  <si>
    <t xml:space="preserve">Itabuna</t>
  </si>
  <si>
    <t xml:space="preserve">35998</t>
  </si>
  <si>
    <t xml:space="preserve">Itacaré</t>
  </si>
  <si>
    <t xml:space="preserve">36013</t>
  </si>
  <si>
    <t xml:space="preserve">Itaeté</t>
  </si>
  <si>
    <t xml:space="preserve">36030</t>
  </si>
  <si>
    <t xml:space="preserve">Itagi</t>
  </si>
  <si>
    <t xml:space="preserve">36056</t>
  </si>
  <si>
    <t xml:space="preserve">Itagibá</t>
  </si>
  <si>
    <t xml:space="preserve">36072</t>
  </si>
  <si>
    <t xml:space="preserve">Itagimirim</t>
  </si>
  <si>
    <t xml:space="preserve">36080</t>
  </si>
  <si>
    <t xml:space="preserve">Itaguaçu da Bahia</t>
  </si>
  <si>
    <t xml:space="preserve">36099</t>
  </si>
  <si>
    <t xml:space="preserve">Itaju do Colônia</t>
  </si>
  <si>
    <t xml:space="preserve">36110</t>
  </si>
  <si>
    <t xml:space="preserve">Itajuípe</t>
  </si>
  <si>
    <t xml:space="preserve">36137</t>
  </si>
  <si>
    <t xml:space="preserve">Itamaraju</t>
  </si>
  <si>
    <t xml:space="preserve">36153</t>
  </si>
  <si>
    <t xml:space="preserve">Itamari</t>
  </si>
  <si>
    <t xml:space="preserve">36170</t>
  </si>
  <si>
    <t xml:space="preserve">Itambé</t>
  </si>
  <si>
    <t xml:space="preserve">36196</t>
  </si>
  <si>
    <t xml:space="preserve">Itanagra</t>
  </si>
  <si>
    <t xml:space="preserve">36218</t>
  </si>
  <si>
    <t xml:space="preserve">Itanhém</t>
  </si>
  <si>
    <t xml:space="preserve">36234</t>
  </si>
  <si>
    <t xml:space="preserve">Itaparica</t>
  </si>
  <si>
    <t xml:space="preserve">36277</t>
  </si>
  <si>
    <t xml:space="preserve">Itapebi</t>
  </si>
  <si>
    <t xml:space="preserve">36293</t>
  </si>
  <si>
    <t xml:space="preserve">Itapetinga</t>
  </si>
  <si>
    <t xml:space="preserve">36315</t>
  </si>
  <si>
    <t xml:space="preserve">Itapicuru</t>
  </si>
  <si>
    <t xml:space="preserve">36331</t>
  </si>
  <si>
    <t xml:space="preserve">Itapitanga</t>
  </si>
  <si>
    <t xml:space="preserve">36250</t>
  </si>
  <si>
    <t xml:space="preserve">Itapé</t>
  </si>
  <si>
    <t xml:space="preserve">36358</t>
  </si>
  <si>
    <t xml:space="preserve">Itaquara</t>
  </si>
  <si>
    <t xml:space="preserve">36374</t>
  </si>
  <si>
    <t xml:space="preserve">Itarantim</t>
  </si>
  <si>
    <t xml:space="preserve">36382</t>
  </si>
  <si>
    <t xml:space="preserve">Itatim</t>
  </si>
  <si>
    <t xml:space="preserve">36390</t>
  </si>
  <si>
    <t xml:space="preserve">Itiruçu</t>
  </si>
  <si>
    <t xml:space="preserve">36412</t>
  </si>
  <si>
    <t xml:space="preserve">Itiúba</t>
  </si>
  <si>
    <t xml:space="preserve">36439</t>
  </si>
  <si>
    <t xml:space="preserve">Itororó</t>
  </si>
  <si>
    <t xml:space="preserve">36455</t>
  </si>
  <si>
    <t xml:space="preserve">Ituaçu</t>
  </si>
  <si>
    <t xml:space="preserve">36471</t>
  </si>
  <si>
    <t xml:space="preserve">Ituberá</t>
  </si>
  <si>
    <t xml:space="preserve">30660</t>
  </si>
  <si>
    <t xml:space="preserve">Iuiu</t>
  </si>
  <si>
    <t xml:space="preserve">30678</t>
  </si>
  <si>
    <t xml:space="preserve">Jaborandi</t>
  </si>
  <si>
    <t xml:space="preserve">36498</t>
  </si>
  <si>
    <t xml:space="preserve">Jacaraci</t>
  </si>
  <si>
    <t xml:space="preserve">36510</t>
  </si>
  <si>
    <t xml:space="preserve">Jacobina</t>
  </si>
  <si>
    <t xml:space="preserve">36536</t>
  </si>
  <si>
    <t xml:space="preserve">Jaguaquara</t>
  </si>
  <si>
    <t xml:space="preserve">36552</t>
  </si>
  <si>
    <t xml:space="preserve">Jaguarari</t>
  </si>
  <si>
    <t xml:space="preserve">36579</t>
  </si>
  <si>
    <t xml:space="preserve">Jaguaripe</t>
  </si>
  <si>
    <t xml:space="preserve">36595</t>
  </si>
  <si>
    <t xml:space="preserve">Jandaíra</t>
  </si>
  <si>
    <t xml:space="preserve">36617</t>
  </si>
  <si>
    <t xml:space="preserve">Jequié</t>
  </si>
  <si>
    <t xml:space="preserve">36633</t>
  </si>
  <si>
    <t xml:space="preserve">Jeremoabo</t>
  </si>
  <si>
    <t xml:space="preserve">36650</t>
  </si>
  <si>
    <t xml:space="preserve">Jiquiriçá</t>
  </si>
  <si>
    <t xml:space="preserve">36676</t>
  </si>
  <si>
    <t xml:space="preserve">Jitaúna</t>
  </si>
  <si>
    <t xml:space="preserve">30996</t>
  </si>
  <si>
    <t xml:space="preserve">João Dourado</t>
  </si>
  <si>
    <t xml:space="preserve">36692</t>
  </si>
  <si>
    <t xml:space="preserve">Juazeiro</t>
  </si>
  <si>
    <t xml:space="preserve">36706</t>
  </si>
  <si>
    <t xml:space="preserve">Jucuruçu</t>
  </si>
  <si>
    <t xml:space="preserve">36714</t>
  </si>
  <si>
    <t xml:space="preserve">Jussara</t>
  </si>
  <si>
    <t xml:space="preserve">30694</t>
  </si>
  <si>
    <t xml:space="preserve">Jussari</t>
  </si>
  <si>
    <t xml:space="preserve">36730</t>
  </si>
  <si>
    <t xml:space="preserve">Jussiape</t>
  </si>
  <si>
    <t xml:space="preserve">36757</t>
  </si>
  <si>
    <t xml:space="preserve">Lafaiete Coutinho</t>
  </si>
  <si>
    <t xml:space="preserve">36765</t>
  </si>
  <si>
    <t xml:space="preserve">Lagoa Real</t>
  </si>
  <si>
    <t xml:space="preserve">36773</t>
  </si>
  <si>
    <t xml:space="preserve">Laje</t>
  </si>
  <si>
    <t xml:space="preserve">36811</t>
  </si>
  <si>
    <t xml:space="preserve">Lajedinho</t>
  </si>
  <si>
    <t xml:space="preserve">36820</t>
  </si>
  <si>
    <t xml:space="preserve">Lajedo do Tabocal</t>
  </si>
  <si>
    <t xml:space="preserve">36790</t>
  </si>
  <si>
    <t xml:space="preserve">Lajedão</t>
  </si>
  <si>
    <t xml:space="preserve">36838</t>
  </si>
  <si>
    <t xml:space="preserve">Lamarão</t>
  </si>
  <si>
    <t xml:space="preserve">39730</t>
  </si>
  <si>
    <t xml:space="preserve">Lapão</t>
  </si>
  <si>
    <t xml:space="preserve">36854</t>
  </si>
  <si>
    <t xml:space="preserve">Lauro de Freitas</t>
  </si>
  <si>
    <t xml:space="preserve">36870</t>
  </si>
  <si>
    <t xml:space="preserve">Lençóis</t>
  </si>
  <si>
    <t xml:space="preserve">36897</t>
  </si>
  <si>
    <t xml:space="preserve">Licínio de Almeida</t>
  </si>
  <si>
    <t xml:space="preserve">36919</t>
  </si>
  <si>
    <t xml:space="preserve">Livramento de Nossa Senhora</t>
  </si>
  <si>
    <t xml:space="preserve">30007</t>
  </si>
  <si>
    <t xml:space="preserve">Luís Eduardo Magalhães</t>
  </si>
  <si>
    <t xml:space="preserve">36935</t>
  </si>
  <si>
    <t xml:space="preserve">Macajuba</t>
  </si>
  <si>
    <t xml:space="preserve">36951</t>
  </si>
  <si>
    <t xml:space="preserve">Macarani</t>
  </si>
  <si>
    <t xml:space="preserve">36978</t>
  </si>
  <si>
    <t xml:space="preserve">Macaúbas</t>
  </si>
  <si>
    <t xml:space="preserve">36994</t>
  </si>
  <si>
    <t xml:space="preserve">Macururé</t>
  </si>
  <si>
    <t xml:space="preserve">39748</t>
  </si>
  <si>
    <t xml:space="preserve">Madre de Deus</t>
  </si>
  <si>
    <t xml:space="preserve">39756</t>
  </si>
  <si>
    <t xml:space="preserve">Maetinga</t>
  </si>
  <si>
    <t xml:space="preserve">37010</t>
  </si>
  <si>
    <t xml:space="preserve">Maiquinique</t>
  </si>
  <si>
    <t xml:space="preserve">37036</t>
  </si>
  <si>
    <t xml:space="preserve">Mairi</t>
  </si>
  <si>
    <t xml:space="preserve">37052</t>
  </si>
  <si>
    <t xml:space="preserve">Malhada</t>
  </si>
  <si>
    <t xml:space="preserve">37079</t>
  </si>
  <si>
    <t xml:space="preserve">Malhada de Pedras</t>
  </si>
  <si>
    <t xml:space="preserve">37095</t>
  </si>
  <si>
    <t xml:space="preserve">Manoel Vitorino</t>
  </si>
  <si>
    <t xml:space="preserve">39772</t>
  </si>
  <si>
    <t xml:space="preserve">Mansidão</t>
  </si>
  <si>
    <t xml:space="preserve">37117</t>
  </si>
  <si>
    <t xml:space="preserve">Maracás</t>
  </si>
  <si>
    <t xml:space="preserve">37133</t>
  </si>
  <si>
    <t xml:space="preserve">Maragogipe</t>
  </si>
  <si>
    <t xml:space="preserve">37150</t>
  </si>
  <si>
    <t xml:space="preserve">Maraú</t>
  </si>
  <si>
    <t xml:space="preserve">37176</t>
  </si>
  <si>
    <t xml:space="preserve">Marcionílio Souza</t>
  </si>
  <si>
    <t xml:space="preserve">37192</t>
  </si>
  <si>
    <t xml:space="preserve">Mascote</t>
  </si>
  <si>
    <t xml:space="preserve">37214</t>
  </si>
  <si>
    <t xml:space="preserve">Mata de São João</t>
  </si>
  <si>
    <t xml:space="preserve">37222</t>
  </si>
  <si>
    <t xml:space="preserve">Matina</t>
  </si>
  <si>
    <t xml:space="preserve">37230</t>
  </si>
  <si>
    <t xml:space="preserve">Medeiros Neto</t>
  </si>
  <si>
    <t xml:space="preserve">37257</t>
  </si>
  <si>
    <t xml:space="preserve">Miguel Calmon</t>
  </si>
  <si>
    <t xml:space="preserve">37273</t>
  </si>
  <si>
    <t xml:space="preserve">Milagres</t>
  </si>
  <si>
    <t xml:space="preserve">37290</t>
  </si>
  <si>
    <t xml:space="preserve">Mirangaba</t>
  </si>
  <si>
    <t xml:space="preserve">37303</t>
  </si>
  <si>
    <t xml:space="preserve">Mirante</t>
  </si>
  <si>
    <t xml:space="preserve">37311</t>
  </si>
  <si>
    <t xml:space="preserve">Monte Santo</t>
  </si>
  <si>
    <t xml:space="preserve">37338</t>
  </si>
  <si>
    <t xml:space="preserve">Morpará</t>
  </si>
  <si>
    <t xml:space="preserve">37354</t>
  </si>
  <si>
    <t xml:space="preserve">Morro do Chapéu</t>
  </si>
  <si>
    <t xml:space="preserve">37370</t>
  </si>
  <si>
    <t xml:space="preserve">Mortugaba</t>
  </si>
  <si>
    <t xml:space="preserve">37397</t>
  </si>
  <si>
    <t xml:space="preserve">Mucugê</t>
  </si>
  <si>
    <t xml:space="preserve">37419</t>
  </si>
  <si>
    <t xml:space="preserve">Mucuri</t>
  </si>
  <si>
    <t xml:space="preserve">37427</t>
  </si>
  <si>
    <t xml:space="preserve">Mulungu do Morro</t>
  </si>
  <si>
    <t xml:space="preserve">37435</t>
  </si>
  <si>
    <t xml:space="preserve">Mundo Novo</t>
  </si>
  <si>
    <t xml:space="preserve">37451</t>
  </si>
  <si>
    <t xml:space="preserve">Muniz Ferreira</t>
  </si>
  <si>
    <t xml:space="preserve">37460</t>
  </si>
  <si>
    <t xml:space="preserve">Muquém do São Francisco</t>
  </si>
  <si>
    <t xml:space="preserve">37478</t>
  </si>
  <si>
    <t xml:space="preserve">Muritiba</t>
  </si>
  <si>
    <t xml:space="preserve">37494</t>
  </si>
  <si>
    <t xml:space="preserve">Mutuípe</t>
  </si>
  <si>
    <t xml:space="preserve">37516</t>
  </si>
  <si>
    <t xml:space="preserve">Nazaré</t>
  </si>
  <si>
    <t xml:space="preserve">37532</t>
  </si>
  <si>
    <t xml:space="preserve">Nilo Peçanha</t>
  </si>
  <si>
    <t xml:space="preserve">39799</t>
  </si>
  <si>
    <t xml:space="preserve">Nordestina</t>
  </si>
  <si>
    <t xml:space="preserve">37559</t>
  </si>
  <si>
    <t xml:space="preserve">Nova Canaã</t>
  </si>
  <si>
    <t xml:space="preserve">37567</t>
  </si>
  <si>
    <t xml:space="preserve">Nova Fátima</t>
  </si>
  <si>
    <t xml:space="preserve">39969</t>
  </si>
  <si>
    <t xml:space="preserve">Nova Ibiá</t>
  </si>
  <si>
    <t xml:space="preserve">37575</t>
  </si>
  <si>
    <t xml:space="preserve">Nova Itarana</t>
  </si>
  <si>
    <t xml:space="preserve">37583</t>
  </si>
  <si>
    <t xml:space="preserve">Nova Redenção</t>
  </si>
  <si>
    <t xml:space="preserve">37591</t>
  </si>
  <si>
    <t xml:space="preserve">Nova Soure</t>
  </si>
  <si>
    <t xml:space="preserve">37613</t>
  </si>
  <si>
    <t xml:space="preserve">Nova Viçosa</t>
  </si>
  <si>
    <t xml:space="preserve">39942</t>
  </si>
  <si>
    <t xml:space="preserve">Novo Horizonte</t>
  </si>
  <si>
    <t xml:space="preserve">37621</t>
  </si>
  <si>
    <t xml:space="preserve">Novo Triunfo</t>
  </si>
  <si>
    <t xml:space="preserve">37630</t>
  </si>
  <si>
    <t xml:space="preserve">Olindina</t>
  </si>
  <si>
    <t xml:space="preserve">37656</t>
  </si>
  <si>
    <t xml:space="preserve">Oliveira dos Brejinhos</t>
  </si>
  <si>
    <t xml:space="preserve">37672</t>
  </si>
  <si>
    <t xml:space="preserve">Ouriçangas</t>
  </si>
  <si>
    <t xml:space="preserve">37680</t>
  </si>
  <si>
    <t xml:space="preserve">Ourolândia</t>
  </si>
  <si>
    <t xml:space="preserve">37699</t>
  </si>
  <si>
    <t xml:space="preserve">Palmas de Monte Alto</t>
  </si>
  <si>
    <t xml:space="preserve">37710</t>
  </si>
  <si>
    <t xml:space="preserve">Palmeiras</t>
  </si>
  <si>
    <t xml:space="preserve">37737</t>
  </si>
  <si>
    <t xml:space="preserve">Paramirim</t>
  </si>
  <si>
    <t xml:space="preserve">37753</t>
  </si>
  <si>
    <t xml:space="preserve">Paratinga</t>
  </si>
  <si>
    <t xml:space="preserve">37770</t>
  </si>
  <si>
    <t xml:space="preserve">Paripiranga</t>
  </si>
  <si>
    <t xml:space="preserve">37796</t>
  </si>
  <si>
    <t xml:space="preserve">Pau Brasil</t>
  </si>
  <si>
    <t xml:space="preserve">37818</t>
  </si>
  <si>
    <t xml:space="preserve">Paulo Afonso</t>
  </si>
  <si>
    <t xml:space="preserve">37850</t>
  </si>
  <si>
    <t xml:space="preserve">Pedro Alexandre</t>
  </si>
  <si>
    <t xml:space="preserve">37834</t>
  </si>
  <si>
    <t xml:space="preserve">Pedrão</t>
  </si>
  <si>
    <t xml:space="preserve">37877</t>
  </si>
  <si>
    <t xml:space="preserve">Piatã</t>
  </si>
  <si>
    <t xml:space="preserve">37893</t>
  </si>
  <si>
    <t xml:space="preserve">Pilão Arcado</t>
  </si>
  <si>
    <t xml:space="preserve">37915</t>
  </si>
  <si>
    <t xml:space="preserve">Pindaí</t>
  </si>
  <si>
    <t xml:space="preserve">37931</t>
  </si>
  <si>
    <t xml:space="preserve">Pindobaçu</t>
  </si>
  <si>
    <t xml:space="preserve">39837</t>
  </si>
  <si>
    <t xml:space="preserve">Pintadas</t>
  </si>
  <si>
    <t xml:space="preserve">37940</t>
  </si>
  <si>
    <t xml:space="preserve">Piraí do Norte</t>
  </si>
  <si>
    <t xml:space="preserve">37958</t>
  </si>
  <si>
    <t xml:space="preserve">Piripá</t>
  </si>
  <si>
    <t xml:space="preserve">37974</t>
  </si>
  <si>
    <t xml:space="preserve">Piritiba</t>
  </si>
  <si>
    <t xml:space="preserve">37990</t>
  </si>
  <si>
    <t xml:space="preserve">Planaltino</t>
  </si>
  <si>
    <t xml:space="preserve">38016</t>
  </si>
  <si>
    <t xml:space="preserve">Planalto</t>
  </si>
  <si>
    <t xml:space="preserve">38059</t>
  </si>
  <si>
    <t xml:space="preserve">Pojuca</t>
  </si>
  <si>
    <t xml:space="preserve">38067</t>
  </si>
  <si>
    <t xml:space="preserve">Ponto Novo</t>
  </si>
  <si>
    <t xml:space="preserve">38075</t>
  </si>
  <si>
    <t xml:space="preserve">Porto Seguro</t>
  </si>
  <si>
    <t xml:space="preserve">38091</t>
  </si>
  <si>
    <t xml:space="preserve">Potiraguá</t>
  </si>
  <si>
    <t xml:space="preserve">38032</t>
  </si>
  <si>
    <t xml:space="preserve">Poções</t>
  </si>
  <si>
    <t xml:space="preserve">38113</t>
  </si>
  <si>
    <t xml:space="preserve">Prado</t>
  </si>
  <si>
    <t xml:space="preserve">38130</t>
  </si>
  <si>
    <t xml:space="preserve">Presidente Dutra</t>
  </si>
  <si>
    <t xml:space="preserve">38156</t>
  </si>
  <si>
    <t xml:space="preserve">Presidente Jânio Quadros</t>
  </si>
  <si>
    <t xml:space="preserve">38164</t>
  </si>
  <si>
    <t xml:space="preserve">Presidente Tancredo Neves</t>
  </si>
  <si>
    <t xml:space="preserve">39810</t>
  </si>
  <si>
    <t xml:space="preserve">Pé de Serra</t>
  </si>
  <si>
    <t xml:space="preserve">38172</t>
  </si>
  <si>
    <t xml:space="preserve">Queimadas</t>
  </si>
  <si>
    <t xml:space="preserve">38199</t>
  </si>
  <si>
    <t xml:space="preserve">Quijingue</t>
  </si>
  <si>
    <t xml:space="preserve">39845</t>
  </si>
  <si>
    <t xml:space="preserve">Quixabeira</t>
  </si>
  <si>
    <t xml:space="preserve">39853</t>
  </si>
  <si>
    <t xml:space="preserve">Rafael Jambeiro</t>
  </si>
  <si>
    <t xml:space="preserve">38210</t>
  </si>
  <si>
    <t xml:space="preserve">Remanso</t>
  </si>
  <si>
    <t xml:space="preserve">38237</t>
  </si>
  <si>
    <t xml:space="preserve">Retirolândia</t>
  </si>
  <si>
    <t xml:space="preserve">38296</t>
  </si>
  <si>
    <t xml:space="preserve">Riacho de Santana</t>
  </si>
  <si>
    <t xml:space="preserve">38253</t>
  </si>
  <si>
    <t xml:space="preserve">Riachão das Neves</t>
  </si>
  <si>
    <t xml:space="preserve">38270</t>
  </si>
  <si>
    <t xml:space="preserve">Riachão do Jacuípe</t>
  </si>
  <si>
    <t xml:space="preserve">38318</t>
  </si>
  <si>
    <t xml:space="preserve">Ribeira do Amparo</t>
  </si>
  <si>
    <t xml:space="preserve">38334</t>
  </si>
  <si>
    <t xml:space="preserve">Ribeira do Pombal</t>
  </si>
  <si>
    <t xml:space="preserve">38342</t>
  </si>
  <si>
    <t xml:space="preserve">Ribeirão do Largo</t>
  </si>
  <si>
    <t xml:space="preserve">38415</t>
  </si>
  <si>
    <t xml:space="preserve">Rio Real</t>
  </si>
  <si>
    <t xml:space="preserve">38350</t>
  </si>
  <si>
    <t xml:space="preserve">Rio de Contas</t>
  </si>
  <si>
    <t xml:space="preserve">38377</t>
  </si>
  <si>
    <t xml:space="preserve">Rio do Antônio</t>
  </si>
  <si>
    <t xml:space="preserve">38393</t>
  </si>
  <si>
    <t xml:space="preserve">Rio do Pires</t>
  </si>
  <si>
    <t xml:space="preserve">38431</t>
  </si>
  <si>
    <t xml:space="preserve">Rodelas</t>
  </si>
  <si>
    <t xml:space="preserve">38458</t>
  </si>
  <si>
    <t xml:space="preserve">Ruy Barbosa</t>
  </si>
  <si>
    <t xml:space="preserve">38474</t>
  </si>
  <si>
    <t xml:space="preserve">Salinas da Margarida</t>
  </si>
  <si>
    <t xml:space="preserve">38490</t>
  </si>
  <si>
    <t xml:space="preserve">Salvador</t>
  </si>
  <si>
    <t xml:space="preserve">38539</t>
  </si>
  <si>
    <t xml:space="preserve">Santa Brígida</t>
  </si>
  <si>
    <t xml:space="preserve">38512</t>
  </si>
  <si>
    <t xml:space="preserve">Santa Bárbara</t>
  </si>
  <si>
    <t xml:space="preserve">38555</t>
  </si>
  <si>
    <t xml:space="preserve">Santa Cruz Cabrália</t>
  </si>
  <si>
    <t xml:space="preserve">38571</t>
  </si>
  <si>
    <t xml:space="preserve">Santa Cruz da Vitória</t>
  </si>
  <si>
    <t xml:space="preserve">38598</t>
  </si>
  <si>
    <t xml:space="preserve">Santa Inês</t>
  </si>
  <si>
    <t xml:space="preserve">39870</t>
  </si>
  <si>
    <t xml:space="preserve">Santa Luzia</t>
  </si>
  <si>
    <t xml:space="preserve">38636</t>
  </si>
  <si>
    <t xml:space="preserve">Santa Maria da Vitória</t>
  </si>
  <si>
    <t xml:space="preserve">35491</t>
  </si>
  <si>
    <t xml:space="preserve">Santa Rita de Cássia</t>
  </si>
  <si>
    <t xml:space="preserve">38695</t>
  </si>
  <si>
    <t xml:space="preserve">Santa Terezinha</t>
  </si>
  <si>
    <t xml:space="preserve">38610</t>
  </si>
  <si>
    <t xml:space="preserve">Santaluz</t>
  </si>
  <si>
    <t xml:space="preserve">38652</t>
  </si>
  <si>
    <t xml:space="preserve">38679</t>
  </si>
  <si>
    <t xml:space="preserve">Santanópolis</t>
  </si>
  <si>
    <t xml:space="preserve">38717</t>
  </si>
  <si>
    <t xml:space="preserve">Santo Amaro</t>
  </si>
  <si>
    <t xml:space="preserve">38733</t>
  </si>
  <si>
    <t xml:space="preserve">Santo Antônio de Jesus</t>
  </si>
  <si>
    <t xml:space="preserve">38750</t>
  </si>
  <si>
    <t xml:space="preserve">Santo Estevão</t>
  </si>
  <si>
    <t xml:space="preserve">38911</t>
  </si>
  <si>
    <t xml:space="preserve">Sapeaçu</t>
  </si>
  <si>
    <t xml:space="preserve">38946</t>
  </si>
  <si>
    <t xml:space="preserve">Saubara</t>
  </si>
  <si>
    <t xml:space="preserve">38954</t>
  </si>
  <si>
    <t xml:space="preserve">Saúde</t>
  </si>
  <si>
    <t xml:space="preserve">38970</t>
  </si>
  <si>
    <t xml:space="preserve">Seabra</t>
  </si>
  <si>
    <t xml:space="preserve">38997</t>
  </si>
  <si>
    <t xml:space="preserve">Sebastião Laranjeiras</t>
  </si>
  <si>
    <t xml:space="preserve">39012</t>
  </si>
  <si>
    <t xml:space="preserve">Senhor do Bonfim</t>
  </si>
  <si>
    <t xml:space="preserve">39039</t>
  </si>
  <si>
    <t xml:space="preserve">Sento Sé</t>
  </si>
  <si>
    <t xml:space="preserve">39055</t>
  </si>
  <si>
    <t xml:space="preserve">Serra Dourada</t>
  </si>
  <si>
    <t xml:space="preserve">39071</t>
  </si>
  <si>
    <t xml:space="preserve">Serra Preta</t>
  </si>
  <si>
    <t xml:space="preserve">39047</t>
  </si>
  <si>
    <t xml:space="preserve">Serra do Ramalho</t>
  </si>
  <si>
    <t xml:space="preserve">39098</t>
  </si>
  <si>
    <t xml:space="preserve">Serrinha</t>
  </si>
  <si>
    <t xml:space="preserve">39110</t>
  </si>
  <si>
    <t xml:space="preserve">Serrolândia</t>
  </si>
  <si>
    <t xml:space="preserve">39136</t>
  </si>
  <si>
    <t xml:space="preserve">Simões Filho</t>
  </si>
  <si>
    <t xml:space="preserve">39985</t>
  </si>
  <si>
    <t xml:space="preserve">Sobradinho</t>
  </si>
  <si>
    <t xml:space="preserve">39152</t>
  </si>
  <si>
    <t xml:space="preserve">Souto Soares</t>
  </si>
  <si>
    <t xml:space="preserve">38938</t>
  </si>
  <si>
    <t xml:space="preserve">Sátiro Dias</t>
  </si>
  <si>
    <t xml:space="preserve">38776</t>
  </si>
  <si>
    <t xml:space="preserve">São Desidério</t>
  </si>
  <si>
    <t xml:space="preserve">38806</t>
  </si>
  <si>
    <t xml:space="preserve">São Domingos</t>
  </si>
  <si>
    <t xml:space="preserve">38814</t>
  </si>
  <si>
    <t xml:space="preserve">São Felipe</t>
  </si>
  <si>
    <t xml:space="preserve">38830</t>
  </si>
  <si>
    <t xml:space="preserve">São Francisco do Conde</t>
  </si>
  <si>
    <t xml:space="preserve">38792</t>
  </si>
  <si>
    <t xml:space="preserve">São Félix</t>
  </si>
  <si>
    <t xml:space="preserve">38822</t>
  </si>
  <si>
    <t xml:space="preserve">São Félix do Coribe</t>
  </si>
  <si>
    <t xml:space="preserve">39896</t>
  </si>
  <si>
    <t xml:space="preserve">São Gabriel</t>
  </si>
  <si>
    <t xml:space="preserve">38857</t>
  </si>
  <si>
    <t xml:space="preserve">São Gonçalo dos Campos</t>
  </si>
  <si>
    <t xml:space="preserve">39926</t>
  </si>
  <si>
    <t xml:space="preserve">São José da Vitória</t>
  </si>
  <si>
    <t xml:space="preserve">38865</t>
  </si>
  <si>
    <t xml:space="preserve">São José do Jacuípe</t>
  </si>
  <si>
    <t xml:space="preserve">38873</t>
  </si>
  <si>
    <t xml:space="preserve">São Miguel das Matas</t>
  </si>
  <si>
    <t xml:space="preserve">38890</t>
  </si>
  <si>
    <t xml:space="preserve">São Sebastião do Passé</t>
  </si>
  <si>
    <t xml:space="preserve">39144</t>
  </si>
  <si>
    <t xml:space="preserve">Sítio do Mato</t>
  </si>
  <si>
    <t xml:space="preserve">39900</t>
  </si>
  <si>
    <t xml:space="preserve">Sítio do Quinto</t>
  </si>
  <si>
    <t xml:space="preserve">39179</t>
  </si>
  <si>
    <t xml:space="preserve">Tabocas do Brejo Velho</t>
  </si>
  <si>
    <t xml:space="preserve">39195</t>
  </si>
  <si>
    <t xml:space="preserve">Tanhaçu</t>
  </si>
  <si>
    <t xml:space="preserve">39918</t>
  </si>
  <si>
    <t xml:space="preserve">Tanque Novo</t>
  </si>
  <si>
    <t xml:space="preserve">39217</t>
  </si>
  <si>
    <t xml:space="preserve">Tanquinho</t>
  </si>
  <si>
    <t xml:space="preserve">39233</t>
  </si>
  <si>
    <t xml:space="preserve">Taperoá</t>
  </si>
  <si>
    <t xml:space="preserve">39250</t>
  </si>
  <si>
    <t xml:space="preserve">Tapiramutá</t>
  </si>
  <si>
    <t xml:space="preserve">39934</t>
  </si>
  <si>
    <t xml:space="preserve">Teixeira de Freitas</t>
  </si>
  <si>
    <t xml:space="preserve">39276</t>
  </si>
  <si>
    <t xml:space="preserve">Teodoro Sampaio</t>
  </si>
  <si>
    <t xml:space="preserve">39292</t>
  </si>
  <si>
    <t xml:space="preserve">Teofilândia</t>
  </si>
  <si>
    <t xml:space="preserve">39314</t>
  </si>
  <si>
    <t xml:space="preserve">Teolândia</t>
  </si>
  <si>
    <t xml:space="preserve">39330</t>
  </si>
  <si>
    <t xml:space="preserve">Terra Nova</t>
  </si>
  <si>
    <t xml:space="preserve">39357</t>
  </si>
  <si>
    <t xml:space="preserve">Tremedal</t>
  </si>
  <si>
    <t xml:space="preserve">39373</t>
  </si>
  <si>
    <t xml:space="preserve">Tucano</t>
  </si>
  <si>
    <t xml:space="preserve">39390</t>
  </si>
  <si>
    <t xml:space="preserve">Uauá</t>
  </si>
  <si>
    <t xml:space="preserve">39438</t>
  </si>
  <si>
    <t xml:space="preserve">Ubaitaba</t>
  </si>
  <si>
    <t xml:space="preserve">39454</t>
  </si>
  <si>
    <t xml:space="preserve">Ubatã</t>
  </si>
  <si>
    <t xml:space="preserve">39411</t>
  </si>
  <si>
    <t xml:space="preserve">Ubaíra</t>
  </si>
  <si>
    <t xml:space="preserve">39470</t>
  </si>
  <si>
    <t xml:space="preserve">Uibaí</t>
  </si>
  <si>
    <t xml:space="preserve">39489</t>
  </si>
  <si>
    <t xml:space="preserve">Umburanas</t>
  </si>
  <si>
    <t xml:space="preserve">39497</t>
  </si>
  <si>
    <t xml:space="preserve">Una</t>
  </si>
  <si>
    <t xml:space="preserve">39519</t>
  </si>
  <si>
    <t xml:space="preserve">Urandi</t>
  </si>
  <si>
    <t xml:space="preserve">39535</t>
  </si>
  <si>
    <t xml:space="preserve">Uruçuca</t>
  </si>
  <si>
    <t xml:space="preserve">39551</t>
  </si>
  <si>
    <t xml:space="preserve">Utinga</t>
  </si>
  <si>
    <t xml:space="preserve">39594</t>
  </si>
  <si>
    <t xml:space="preserve">Valente</t>
  </si>
  <si>
    <t xml:space="preserve">39578</t>
  </si>
  <si>
    <t xml:space="preserve">Valença</t>
  </si>
  <si>
    <t xml:space="preserve">39624</t>
  </si>
  <si>
    <t xml:space="preserve">Varzedo</t>
  </si>
  <si>
    <t xml:space="preserve">39632</t>
  </si>
  <si>
    <t xml:space="preserve">Vera Cruz</t>
  </si>
  <si>
    <t xml:space="preserve">39640</t>
  </si>
  <si>
    <t xml:space="preserve">Vereda</t>
  </si>
  <si>
    <t xml:space="preserve">39659</t>
  </si>
  <si>
    <t xml:space="preserve">Vitória da Conquista</t>
  </si>
  <si>
    <t xml:space="preserve">39950</t>
  </si>
  <si>
    <t xml:space="preserve">Várzea Nova</t>
  </si>
  <si>
    <t xml:space="preserve">39977</t>
  </si>
  <si>
    <t xml:space="preserve">Várzea da Roça</t>
  </si>
  <si>
    <t xml:space="preserve">39616</t>
  </si>
  <si>
    <t xml:space="preserve">Várzea do Poço</t>
  </si>
  <si>
    <t xml:space="preserve">39675</t>
  </si>
  <si>
    <t xml:space="preserve">Wagner</t>
  </si>
  <si>
    <t xml:space="preserve">39993</t>
  </si>
  <si>
    <t xml:space="preserve">Wanderley</t>
  </si>
  <si>
    <t xml:space="preserve">39691</t>
  </si>
  <si>
    <t xml:space="preserve">Wenceslau Guimarães</t>
  </si>
  <si>
    <t xml:space="preserve">39713</t>
  </si>
  <si>
    <t xml:space="preserve">Xique-Xique</t>
  </si>
  <si>
    <t xml:space="preserve">33073</t>
  </si>
  <si>
    <t xml:space="preserve">Água Fria</t>
  </si>
  <si>
    <t xml:space="preserve">33090</t>
  </si>
  <si>
    <t xml:space="preserve">Érico Cardoso</t>
  </si>
  <si>
    <t xml:space="preserve">13013</t>
  </si>
  <si>
    <t xml:space="preserve">Abaiara</t>
  </si>
  <si>
    <t xml:space="preserve">13145</t>
  </si>
  <si>
    <t xml:space="preserve">Acarape</t>
  </si>
  <si>
    <t xml:space="preserve">13030</t>
  </si>
  <si>
    <t xml:space="preserve">Acaraú</t>
  </si>
  <si>
    <t xml:space="preserve">13056</t>
  </si>
  <si>
    <t xml:space="preserve">Acopiara</t>
  </si>
  <si>
    <t xml:space="preserve">13072</t>
  </si>
  <si>
    <t xml:space="preserve">Aiuaba</t>
  </si>
  <si>
    <t xml:space="preserve">13099</t>
  </si>
  <si>
    <t xml:space="preserve">Alcântaras</t>
  </si>
  <si>
    <t xml:space="preserve">13110</t>
  </si>
  <si>
    <t xml:space="preserve">Altaneira</t>
  </si>
  <si>
    <t xml:space="preserve">13137</t>
  </si>
  <si>
    <t xml:space="preserve">Alto Santo</t>
  </si>
  <si>
    <t xml:space="preserve">15873</t>
  </si>
  <si>
    <t xml:space="preserve">Amontada</t>
  </si>
  <si>
    <t xml:space="preserve">13153</t>
  </si>
  <si>
    <t xml:space="preserve">Antonina do Norte</t>
  </si>
  <si>
    <t xml:space="preserve">13170</t>
  </si>
  <si>
    <t xml:space="preserve">Apuiarés</t>
  </si>
  <si>
    <t xml:space="preserve">13196</t>
  </si>
  <si>
    <t xml:space="preserve">Aquiraz</t>
  </si>
  <si>
    <t xml:space="preserve">13218</t>
  </si>
  <si>
    <t xml:space="preserve">Aracati</t>
  </si>
  <si>
    <t xml:space="preserve">13234</t>
  </si>
  <si>
    <t xml:space="preserve">Aracoiaba</t>
  </si>
  <si>
    <t xml:space="preserve">13420</t>
  </si>
  <si>
    <t xml:space="preserve">Ararendá</t>
  </si>
  <si>
    <t xml:space="preserve">13250</t>
  </si>
  <si>
    <t xml:space="preserve">Araripe</t>
  </si>
  <si>
    <t xml:space="preserve">13277</t>
  </si>
  <si>
    <t xml:space="preserve">Aratuba</t>
  </si>
  <si>
    <t xml:space="preserve">13293</t>
  </si>
  <si>
    <t xml:space="preserve">Arneiroz</t>
  </si>
  <si>
    <t xml:space="preserve">13315</t>
  </si>
  <si>
    <t xml:space="preserve">Assaré</t>
  </si>
  <si>
    <t xml:space="preserve">13331</t>
  </si>
  <si>
    <t xml:space="preserve">Aurora</t>
  </si>
  <si>
    <t xml:space="preserve">13358</t>
  </si>
  <si>
    <t xml:space="preserve">Baixio</t>
  </si>
  <si>
    <t xml:space="preserve">13382</t>
  </si>
  <si>
    <t xml:space="preserve">Banabuiú</t>
  </si>
  <si>
    <t xml:space="preserve">13374</t>
  </si>
  <si>
    <t xml:space="preserve">Barbalha</t>
  </si>
  <si>
    <t xml:space="preserve">13129</t>
  </si>
  <si>
    <t xml:space="preserve">Barreira</t>
  </si>
  <si>
    <t xml:space="preserve">13390</t>
  </si>
  <si>
    <t xml:space="preserve">Barro</t>
  </si>
  <si>
    <t xml:space="preserve">13404</t>
  </si>
  <si>
    <t xml:space="preserve">Barroquinha</t>
  </si>
  <si>
    <t xml:space="preserve">13412</t>
  </si>
  <si>
    <t xml:space="preserve">Baturité</t>
  </si>
  <si>
    <t xml:space="preserve">13439</t>
  </si>
  <si>
    <t xml:space="preserve">Beberibe</t>
  </si>
  <si>
    <t xml:space="preserve">13455</t>
  </si>
  <si>
    <t xml:space="preserve">Bela Cruz</t>
  </si>
  <si>
    <t xml:space="preserve">13471</t>
  </si>
  <si>
    <t xml:space="preserve">Boa Viagem</t>
  </si>
  <si>
    <t xml:space="preserve">13498</t>
  </si>
  <si>
    <t xml:space="preserve">Brejo Santo</t>
  </si>
  <si>
    <t xml:space="preserve">13510</t>
  </si>
  <si>
    <t xml:space="preserve">Camocim</t>
  </si>
  <si>
    <t xml:space="preserve">13536</t>
  </si>
  <si>
    <t xml:space="preserve">Campos Sales</t>
  </si>
  <si>
    <t xml:space="preserve">13552</t>
  </si>
  <si>
    <t xml:space="preserve">Canindé</t>
  </si>
  <si>
    <t xml:space="preserve">13579</t>
  </si>
  <si>
    <t xml:space="preserve">Capistrano</t>
  </si>
  <si>
    <t xml:space="preserve">13595</t>
  </si>
  <si>
    <t xml:space="preserve">Caridade</t>
  </si>
  <si>
    <t xml:space="preserve">13633</t>
  </si>
  <si>
    <t xml:space="preserve">Caririaçu</t>
  </si>
  <si>
    <t xml:space="preserve">13617</t>
  </si>
  <si>
    <t xml:space="preserve">Cariré</t>
  </si>
  <si>
    <t xml:space="preserve">13650</t>
  </si>
  <si>
    <t xml:space="preserve">Cariús</t>
  </si>
  <si>
    <t xml:space="preserve">13676</t>
  </si>
  <si>
    <t xml:space="preserve">Carnaubal</t>
  </si>
  <si>
    <t xml:space="preserve">13692</t>
  </si>
  <si>
    <t xml:space="preserve">Cascavel</t>
  </si>
  <si>
    <t xml:space="preserve">13714</t>
  </si>
  <si>
    <t xml:space="preserve">Catarina</t>
  </si>
  <si>
    <t xml:space="preserve">13447</t>
  </si>
  <si>
    <t xml:space="preserve">Catunda</t>
  </si>
  <si>
    <t xml:space="preserve">13730</t>
  </si>
  <si>
    <t xml:space="preserve">Caucaia</t>
  </si>
  <si>
    <t xml:space="preserve">13757</t>
  </si>
  <si>
    <t xml:space="preserve">Cedro</t>
  </si>
  <si>
    <t xml:space="preserve">13773</t>
  </si>
  <si>
    <t xml:space="preserve">Chaval</t>
  </si>
  <si>
    <t xml:space="preserve">13161</t>
  </si>
  <si>
    <t xml:space="preserve">Chorozinho</t>
  </si>
  <si>
    <t xml:space="preserve">13463</t>
  </si>
  <si>
    <t xml:space="preserve">Choró</t>
  </si>
  <si>
    <t xml:space="preserve">13811</t>
  </si>
  <si>
    <t xml:space="preserve">Coreaú</t>
  </si>
  <si>
    <t xml:space="preserve">13838</t>
  </si>
  <si>
    <t xml:space="preserve">Crateús</t>
  </si>
  <si>
    <t xml:space="preserve">13854</t>
  </si>
  <si>
    <t xml:space="preserve">Crato</t>
  </si>
  <si>
    <t xml:space="preserve">15881</t>
  </si>
  <si>
    <t xml:space="preserve">Croatá</t>
  </si>
  <si>
    <t xml:space="preserve">15890</t>
  </si>
  <si>
    <t xml:space="preserve">Cruz</t>
  </si>
  <si>
    <t xml:space="preserve">15989</t>
  </si>
  <si>
    <t xml:space="preserve">Deputado Irapuan Pinheiro</t>
  </si>
  <si>
    <t xml:space="preserve">13200</t>
  </si>
  <si>
    <t xml:space="preserve">Ereré</t>
  </si>
  <si>
    <t xml:space="preserve">13226</t>
  </si>
  <si>
    <t xml:space="preserve">Eusébio</t>
  </si>
  <si>
    <t xml:space="preserve">13870</t>
  </si>
  <si>
    <t xml:space="preserve">Farias Brito</t>
  </si>
  <si>
    <t xml:space="preserve">15911</t>
  </si>
  <si>
    <t xml:space="preserve">Forquilha</t>
  </si>
  <si>
    <t xml:space="preserve">13897</t>
  </si>
  <si>
    <t xml:space="preserve">Fortaleza</t>
  </si>
  <si>
    <t xml:space="preserve">13501</t>
  </si>
  <si>
    <t xml:space="preserve">Fortim</t>
  </si>
  <si>
    <t xml:space="preserve">13919</t>
  </si>
  <si>
    <t xml:space="preserve">Frecheirinha</t>
  </si>
  <si>
    <t xml:space="preserve">13935</t>
  </si>
  <si>
    <t xml:space="preserve">General Sampaio</t>
  </si>
  <si>
    <t xml:space="preserve">13951</t>
  </si>
  <si>
    <t xml:space="preserve">Granja</t>
  </si>
  <si>
    <t xml:space="preserve">13978</t>
  </si>
  <si>
    <t xml:space="preserve">Granjeiro</t>
  </si>
  <si>
    <t xml:space="preserve">13064</t>
  </si>
  <si>
    <t xml:space="preserve">Graça</t>
  </si>
  <si>
    <t xml:space="preserve">13994</t>
  </si>
  <si>
    <t xml:space="preserve">Groaíras</t>
  </si>
  <si>
    <t xml:space="preserve">13242</t>
  </si>
  <si>
    <t xml:space="preserve">Guaiúba</t>
  </si>
  <si>
    <t xml:space="preserve">14010</t>
  </si>
  <si>
    <t xml:space="preserve">Guaraciaba do Norte</t>
  </si>
  <si>
    <t xml:space="preserve">14036</t>
  </si>
  <si>
    <t xml:space="preserve">Guaramiranga</t>
  </si>
  <si>
    <t xml:space="preserve">14052</t>
  </si>
  <si>
    <t xml:space="preserve">Hidrolândia</t>
  </si>
  <si>
    <t xml:space="preserve">13188</t>
  </si>
  <si>
    <t xml:space="preserve">Horizonte</t>
  </si>
  <si>
    <t xml:space="preserve">14060</t>
  </si>
  <si>
    <t xml:space="preserve">Ibaretama</t>
  </si>
  <si>
    <t xml:space="preserve">14079</t>
  </si>
  <si>
    <t xml:space="preserve">Ibiapina</t>
  </si>
  <si>
    <t xml:space="preserve">15920</t>
  </si>
  <si>
    <t xml:space="preserve">Ibicuitinga</t>
  </si>
  <si>
    <t xml:space="preserve">15938</t>
  </si>
  <si>
    <t xml:space="preserve">Icapuí</t>
  </si>
  <si>
    <t xml:space="preserve">14095</t>
  </si>
  <si>
    <t xml:space="preserve">Icó</t>
  </si>
  <si>
    <t xml:space="preserve">14117</t>
  </si>
  <si>
    <t xml:space="preserve">Iguatu</t>
  </si>
  <si>
    <t xml:space="preserve">14133</t>
  </si>
  <si>
    <t xml:space="preserve">Independência</t>
  </si>
  <si>
    <t xml:space="preserve">13340</t>
  </si>
  <si>
    <t xml:space="preserve">Ipaporanga</t>
  </si>
  <si>
    <t xml:space="preserve">14150</t>
  </si>
  <si>
    <t xml:space="preserve">Ipaumirim</t>
  </si>
  <si>
    <t xml:space="preserve">14176</t>
  </si>
  <si>
    <t xml:space="preserve">Ipu</t>
  </si>
  <si>
    <t xml:space="preserve">14192</t>
  </si>
  <si>
    <t xml:space="preserve">Ipueiras</t>
  </si>
  <si>
    <t xml:space="preserve">14214</t>
  </si>
  <si>
    <t xml:space="preserve">Iracema</t>
  </si>
  <si>
    <t xml:space="preserve">14230</t>
  </si>
  <si>
    <t xml:space="preserve">Irauçuba</t>
  </si>
  <si>
    <t xml:space="preserve">13480</t>
  </si>
  <si>
    <t xml:space="preserve">Itaitinga</t>
  </si>
  <si>
    <t xml:space="preserve">14257</t>
  </si>
  <si>
    <t xml:space="preserve">Itaiçaba</t>
  </si>
  <si>
    <t xml:space="preserve">14273</t>
  </si>
  <si>
    <t xml:space="preserve">Itapajé</t>
  </si>
  <si>
    <t xml:space="preserve">14290</t>
  </si>
  <si>
    <t xml:space="preserve">Itapipoca</t>
  </si>
  <si>
    <t xml:space="preserve">14311</t>
  </si>
  <si>
    <t xml:space="preserve">Itapiúna</t>
  </si>
  <si>
    <t xml:space="preserve">15954</t>
  </si>
  <si>
    <t xml:space="preserve">Itarema</t>
  </si>
  <si>
    <t xml:space="preserve">14338</t>
  </si>
  <si>
    <t xml:space="preserve">Itatira</t>
  </si>
  <si>
    <t xml:space="preserve">14354</t>
  </si>
  <si>
    <t xml:space="preserve">Jaguaretama</t>
  </si>
  <si>
    <t xml:space="preserve">14370</t>
  </si>
  <si>
    <t xml:space="preserve">Jaguaribara</t>
  </si>
  <si>
    <t xml:space="preserve">14397</t>
  </si>
  <si>
    <t xml:space="preserve">Jaguaribe</t>
  </si>
  <si>
    <t xml:space="preserve">14419</t>
  </si>
  <si>
    <t xml:space="preserve">Jaguaruana</t>
  </si>
  <si>
    <t xml:space="preserve">14435</t>
  </si>
  <si>
    <t xml:space="preserve">Jardim</t>
  </si>
  <si>
    <t xml:space="preserve">14451</t>
  </si>
  <si>
    <t xml:space="preserve">Jati</t>
  </si>
  <si>
    <t xml:space="preserve">13005</t>
  </si>
  <si>
    <t xml:space="preserve">Jijoca de Jericoacoara</t>
  </si>
  <si>
    <t xml:space="preserve">14478</t>
  </si>
  <si>
    <t xml:space="preserve">Juazeiro do Norte</t>
  </si>
  <si>
    <t xml:space="preserve">14494</t>
  </si>
  <si>
    <t xml:space="preserve">Jucás</t>
  </si>
  <si>
    <t xml:space="preserve">14516</t>
  </si>
  <si>
    <t xml:space="preserve">Lavras da Mangabeira</t>
  </si>
  <si>
    <t xml:space="preserve">14532</t>
  </si>
  <si>
    <t xml:space="preserve">Limoeiro do Norte</t>
  </si>
  <si>
    <t xml:space="preserve">13021</t>
  </si>
  <si>
    <t xml:space="preserve">Madalena</t>
  </si>
  <si>
    <t xml:space="preserve">15857</t>
  </si>
  <si>
    <t xml:space="preserve">Maracanaú</t>
  </si>
  <si>
    <t xml:space="preserve">14559</t>
  </si>
  <si>
    <t xml:space="preserve">Maranguape</t>
  </si>
  <si>
    <t xml:space="preserve">14575</t>
  </si>
  <si>
    <t xml:space="preserve">Marco</t>
  </si>
  <si>
    <t xml:space="preserve">14591</t>
  </si>
  <si>
    <t xml:space="preserve">Martinópole</t>
  </si>
  <si>
    <t xml:space="preserve">14613</t>
  </si>
  <si>
    <t xml:space="preserve">Massapê</t>
  </si>
  <si>
    <t xml:space="preserve">14630</t>
  </si>
  <si>
    <t xml:space="preserve">Mauriti</t>
  </si>
  <si>
    <t xml:space="preserve">14656</t>
  </si>
  <si>
    <t xml:space="preserve">Meruoca</t>
  </si>
  <si>
    <t xml:space="preserve">14672</t>
  </si>
  <si>
    <t xml:space="preserve">15970</t>
  </si>
  <si>
    <t xml:space="preserve">Milhã</t>
  </si>
  <si>
    <t xml:space="preserve">14680</t>
  </si>
  <si>
    <t xml:space="preserve">Miraíma</t>
  </si>
  <si>
    <t xml:space="preserve">14699</t>
  </si>
  <si>
    <t xml:space="preserve">Missão Velha</t>
  </si>
  <si>
    <t xml:space="preserve">14710</t>
  </si>
  <si>
    <t xml:space="preserve">Mombaça</t>
  </si>
  <si>
    <t xml:space="preserve">14737</t>
  </si>
  <si>
    <t xml:space="preserve">Monsenhor Tabosa</t>
  </si>
  <si>
    <t xml:space="preserve">14753</t>
  </si>
  <si>
    <t xml:space="preserve">Morada Nova</t>
  </si>
  <si>
    <t xml:space="preserve">14770</t>
  </si>
  <si>
    <t xml:space="preserve">Moraújo</t>
  </si>
  <si>
    <t xml:space="preserve">14796</t>
  </si>
  <si>
    <t xml:space="preserve">Morrinhos</t>
  </si>
  <si>
    <t xml:space="preserve">14818</t>
  </si>
  <si>
    <t xml:space="preserve">Mucambo</t>
  </si>
  <si>
    <t xml:space="preserve">14834</t>
  </si>
  <si>
    <t xml:space="preserve">Mulungu</t>
  </si>
  <si>
    <t xml:space="preserve">14850</t>
  </si>
  <si>
    <t xml:space="preserve">Nova Olinda</t>
  </si>
  <si>
    <t xml:space="preserve">14877</t>
  </si>
  <si>
    <t xml:space="preserve">Nova Russas</t>
  </si>
  <si>
    <t xml:space="preserve">14893</t>
  </si>
  <si>
    <t xml:space="preserve">Novo Oriente</t>
  </si>
  <si>
    <t xml:space="preserve">13307</t>
  </si>
  <si>
    <t xml:space="preserve">Ocara</t>
  </si>
  <si>
    <t xml:space="preserve">14915</t>
  </si>
  <si>
    <t xml:space="preserve">Orós</t>
  </si>
  <si>
    <t xml:space="preserve">14931</t>
  </si>
  <si>
    <t xml:space="preserve">Pacajus</t>
  </si>
  <si>
    <t xml:space="preserve">14958</t>
  </si>
  <si>
    <t xml:space="preserve">Pacatuba</t>
  </si>
  <si>
    <t xml:space="preserve">14974</t>
  </si>
  <si>
    <t xml:space="preserve">Pacoti</t>
  </si>
  <si>
    <t xml:space="preserve">14990</t>
  </si>
  <si>
    <t xml:space="preserve">Pacujá</t>
  </si>
  <si>
    <t xml:space="preserve">15016</t>
  </si>
  <si>
    <t xml:space="preserve">Palhano</t>
  </si>
  <si>
    <t xml:space="preserve">15032</t>
  </si>
  <si>
    <t xml:space="preserve">Palmácia</t>
  </si>
  <si>
    <t xml:space="preserve">15059</t>
  </si>
  <si>
    <t xml:space="preserve">Paracuru</t>
  </si>
  <si>
    <t xml:space="preserve">15997</t>
  </si>
  <si>
    <t xml:space="preserve">Paraipaba</t>
  </si>
  <si>
    <t xml:space="preserve">15075</t>
  </si>
  <si>
    <t xml:space="preserve">Parambu</t>
  </si>
  <si>
    <t xml:space="preserve">15091</t>
  </si>
  <si>
    <t xml:space="preserve">Paramoti</t>
  </si>
  <si>
    <t xml:space="preserve">15113</t>
  </si>
  <si>
    <t xml:space="preserve">Pedra Branca</t>
  </si>
  <si>
    <t xml:space="preserve">15130</t>
  </si>
  <si>
    <t xml:space="preserve">Penaforte</t>
  </si>
  <si>
    <t xml:space="preserve">15156</t>
  </si>
  <si>
    <t xml:space="preserve">Pentecoste</t>
  </si>
  <si>
    <t xml:space="preserve">15172</t>
  </si>
  <si>
    <t xml:space="preserve">Pereiro</t>
  </si>
  <si>
    <t xml:space="preserve">13285</t>
  </si>
  <si>
    <t xml:space="preserve">Pindoretama</t>
  </si>
  <si>
    <t xml:space="preserve">15199</t>
  </si>
  <si>
    <t xml:space="preserve">Piquet Carneiro</t>
  </si>
  <si>
    <t xml:space="preserve">13048</t>
  </si>
  <si>
    <t xml:space="preserve">Pires Ferreira</t>
  </si>
  <si>
    <t xml:space="preserve">15210</t>
  </si>
  <si>
    <t xml:space="preserve">Poranga</t>
  </si>
  <si>
    <t xml:space="preserve">15237</t>
  </si>
  <si>
    <t xml:space="preserve">Porteiras</t>
  </si>
  <si>
    <t xml:space="preserve">15253</t>
  </si>
  <si>
    <t xml:space="preserve">Potengi</t>
  </si>
  <si>
    <t xml:space="preserve">13269</t>
  </si>
  <si>
    <t xml:space="preserve">Potiretama</t>
  </si>
  <si>
    <t xml:space="preserve">13102</t>
  </si>
  <si>
    <t xml:space="preserve">Quiterianópolis</t>
  </si>
  <si>
    <t xml:space="preserve">15270</t>
  </si>
  <si>
    <t xml:space="preserve">Quixadá</t>
  </si>
  <si>
    <t xml:space="preserve">98531</t>
  </si>
  <si>
    <t xml:space="preserve">Quixelô</t>
  </si>
  <si>
    <t xml:space="preserve">15296</t>
  </si>
  <si>
    <t xml:space="preserve">Quixeramobim</t>
  </si>
  <si>
    <t xml:space="preserve">15318</t>
  </si>
  <si>
    <t xml:space="preserve">Quixeré</t>
  </si>
  <si>
    <t xml:space="preserve">15334</t>
  </si>
  <si>
    <t xml:space="preserve">Redenção</t>
  </si>
  <si>
    <t xml:space="preserve">15350</t>
  </si>
  <si>
    <t xml:space="preserve">Reriutaba</t>
  </si>
  <si>
    <t xml:space="preserve">15377</t>
  </si>
  <si>
    <t xml:space="preserve">Russas</t>
  </si>
  <si>
    <t xml:space="preserve">15393</t>
  </si>
  <si>
    <t xml:space="preserve">Saboeiro</t>
  </si>
  <si>
    <t xml:space="preserve">15440</t>
  </si>
  <si>
    <t xml:space="preserve">Salitre</t>
  </si>
  <si>
    <t xml:space="preserve">15458</t>
  </si>
  <si>
    <t xml:space="preserve">Santa Quitéria</t>
  </si>
  <si>
    <t xml:space="preserve">15415</t>
  </si>
  <si>
    <t xml:space="preserve">Santana do Acaraú</t>
  </si>
  <si>
    <t xml:space="preserve">15431</t>
  </si>
  <si>
    <t xml:space="preserve">Santana do Cariri</t>
  </si>
  <si>
    <t xml:space="preserve">15555</t>
  </si>
  <si>
    <t xml:space="preserve">Senador Pompeu</t>
  </si>
  <si>
    <t xml:space="preserve">15571</t>
  </si>
  <si>
    <t xml:space="preserve">Senador Sá</t>
  </si>
  <si>
    <t xml:space="preserve">15598</t>
  </si>
  <si>
    <t xml:space="preserve">Sobral</t>
  </si>
  <si>
    <t xml:space="preserve">15610</t>
  </si>
  <si>
    <t xml:space="preserve">Solonópole</t>
  </si>
  <si>
    <t xml:space="preserve">15474</t>
  </si>
  <si>
    <t xml:space="preserve">São Benedito</t>
  </si>
  <si>
    <t xml:space="preserve">15490</t>
  </si>
  <si>
    <t xml:space="preserve">São Gonçalo do Amarante</t>
  </si>
  <si>
    <t xml:space="preserve">15512</t>
  </si>
  <si>
    <t xml:space="preserve">São João do Jaguaribe</t>
  </si>
  <si>
    <t xml:space="preserve">15539</t>
  </si>
  <si>
    <t xml:space="preserve">São Luís do Curu</t>
  </si>
  <si>
    <t xml:space="preserve">15636</t>
  </si>
  <si>
    <t xml:space="preserve">Tabuleiro do Norte</t>
  </si>
  <si>
    <t xml:space="preserve">15652</t>
  </si>
  <si>
    <t xml:space="preserve">Tamboril</t>
  </si>
  <si>
    <t xml:space="preserve">13366</t>
  </si>
  <si>
    <t xml:space="preserve">Tarrafas</t>
  </si>
  <si>
    <t xml:space="preserve">15679</t>
  </si>
  <si>
    <t xml:space="preserve">Tauá</t>
  </si>
  <si>
    <t xml:space="preserve">13323</t>
  </si>
  <si>
    <t xml:space="preserve">Tejuçuoca</t>
  </si>
  <si>
    <t xml:space="preserve">15695</t>
  </si>
  <si>
    <t xml:space="preserve">Tianguá</t>
  </si>
  <si>
    <t xml:space="preserve">15717</t>
  </si>
  <si>
    <t xml:space="preserve">Trairi</t>
  </si>
  <si>
    <t xml:space="preserve">13080</t>
  </si>
  <si>
    <t xml:space="preserve">Tururu</t>
  </si>
  <si>
    <t xml:space="preserve">15733</t>
  </si>
  <si>
    <t xml:space="preserve">Ubajara</t>
  </si>
  <si>
    <t xml:space="preserve">15750</t>
  </si>
  <si>
    <t xml:space="preserve">Umari</t>
  </si>
  <si>
    <t xml:space="preserve">98558</t>
  </si>
  <si>
    <t xml:space="preserve">Umirim</t>
  </si>
  <si>
    <t xml:space="preserve">15776</t>
  </si>
  <si>
    <t xml:space="preserve">Uruburetama</t>
  </si>
  <si>
    <t xml:space="preserve">15792</t>
  </si>
  <si>
    <t xml:space="preserve">Uruoca</t>
  </si>
  <si>
    <t xml:space="preserve">98574</t>
  </si>
  <si>
    <t xml:space="preserve">Varjota</t>
  </si>
  <si>
    <t xml:space="preserve">15830</t>
  </si>
  <si>
    <t xml:space="preserve">Viçosa do Ceará</t>
  </si>
  <si>
    <t xml:space="preserve">15814</t>
  </si>
  <si>
    <t xml:space="preserve">Várzea Alegre</t>
  </si>
  <si>
    <t xml:space="preserve">97012</t>
  </si>
  <si>
    <t xml:space="preserve">Brasília</t>
  </si>
  <si>
    <t xml:space="preserve">56014</t>
  </si>
  <si>
    <t xml:space="preserve">Afonso Cláudio</t>
  </si>
  <si>
    <t xml:space="preserve">56030</t>
  </si>
  <si>
    <t xml:space="preserve">Alegre</t>
  </si>
  <si>
    <t xml:space="preserve">56057</t>
  </si>
  <si>
    <t xml:space="preserve">Alfredo Chaves</t>
  </si>
  <si>
    <t xml:space="preserve">56065</t>
  </si>
  <si>
    <t xml:space="preserve">Alto Rio Novo</t>
  </si>
  <si>
    <t xml:space="preserve">56073</t>
  </si>
  <si>
    <t xml:space="preserve">Anchieta</t>
  </si>
  <si>
    <t xml:space="preserve">56090</t>
  </si>
  <si>
    <t xml:space="preserve">Apiacá</t>
  </si>
  <si>
    <t xml:space="preserve">56111</t>
  </si>
  <si>
    <t xml:space="preserve">Aracruz</t>
  </si>
  <si>
    <t xml:space="preserve">56138</t>
  </si>
  <si>
    <t xml:space="preserve">Atílio Vivácqua</t>
  </si>
  <si>
    <t xml:space="preserve">56154</t>
  </si>
  <si>
    <t xml:space="preserve">Baixo Guandu</t>
  </si>
  <si>
    <t xml:space="preserve">56170</t>
  </si>
  <si>
    <t xml:space="preserve">Barra de São Francisco</t>
  </si>
  <si>
    <t xml:space="preserve">56197</t>
  </si>
  <si>
    <t xml:space="preserve">Boa Esperança</t>
  </si>
  <si>
    <t xml:space="preserve">56219</t>
  </si>
  <si>
    <t xml:space="preserve">Bom Jesus do Norte</t>
  </si>
  <si>
    <t xml:space="preserve">56146</t>
  </si>
  <si>
    <t xml:space="preserve">Brejetuba</t>
  </si>
  <si>
    <t xml:space="preserve">56235</t>
  </si>
  <si>
    <t xml:space="preserve">Cachoeiro de Itapemirim</t>
  </si>
  <si>
    <t xml:space="preserve">56251</t>
  </si>
  <si>
    <t xml:space="preserve">Cariacica</t>
  </si>
  <si>
    <t xml:space="preserve">56278</t>
  </si>
  <si>
    <t xml:space="preserve">Castelo</t>
  </si>
  <si>
    <t xml:space="preserve">56294</t>
  </si>
  <si>
    <t xml:space="preserve">Colatina</t>
  </si>
  <si>
    <t xml:space="preserve">56316</t>
  </si>
  <si>
    <t xml:space="preserve">Conceição da Barra</t>
  </si>
  <si>
    <t xml:space="preserve">56332</t>
  </si>
  <si>
    <t xml:space="preserve">Conceição do Castelo</t>
  </si>
  <si>
    <t xml:space="preserve">56359</t>
  </si>
  <si>
    <t xml:space="preserve">Divino de São Lourenço</t>
  </si>
  <si>
    <t xml:space="preserve">56375</t>
  </si>
  <si>
    <t xml:space="preserve">Domingos Martins</t>
  </si>
  <si>
    <t xml:space="preserve">56391</t>
  </si>
  <si>
    <t xml:space="preserve">Dores do Rio Preto</t>
  </si>
  <si>
    <t xml:space="preserve">56413</t>
  </si>
  <si>
    <t xml:space="preserve">Ecoporanga</t>
  </si>
  <si>
    <t xml:space="preserve">56430</t>
  </si>
  <si>
    <t xml:space="preserve">Fundão</t>
  </si>
  <si>
    <t xml:space="preserve">56308</t>
  </si>
  <si>
    <t xml:space="preserve">Governador Lindenberg</t>
  </si>
  <si>
    <t xml:space="preserve">56472</t>
  </si>
  <si>
    <t xml:space="preserve">Guarapari</t>
  </si>
  <si>
    <t xml:space="preserve">56456</t>
  </si>
  <si>
    <t xml:space="preserve">Guaçuí</t>
  </si>
  <si>
    <t xml:space="preserve">57096</t>
  </si>
  <si>
    <t xml:space="preserve">Ibatiba</t>
  </si>
  <si>
    <t xml:space="preserve">56499</t>
  </si>
  <si>
    <t xml:space="preserve">Ibiraçu</t>
  </si>
  <si>
    <t xml:space="preserve">56502</t>
  </si>
  <si>
    <t xml:space="preserve">Ibitirama</t>
  </si>
  <si>
    <t xml:space="preserve">56510</t>
  </si>
  <si>
    <t xml:space="preserve">Iconha</t>
  </si>
  <si>
    <t xml:space="preserve">56049</t>
  </si>
  <si>
    <t xml:space="preserve">Irupi</t>
  </si>
  <si>
    <t xml:space="preserve">56537</t>
  </si>
  <si>
    <t xml:space="preserve">Itaguaçu</t>
  </si>
  <si>
    <t xml:space="preserve">56553</t>
  </si>
  <si>
    <t xml:space="preserve">Itapemirim</t>
  </si>
  <si>
    <t xml:space="preserve">56570</t>
  </si>
  <si>
    <t xml:space="preserve">Itarana</t>
  </si>
  <si>
    <t xml:space="preserve">56596</t>
  </si>
  <si>
    <t xml:space="preserve">Iúna</t>
  </si>
  <si>
    <t xml:space="preserve">57134</t>
  </si>
  <si>
    <t xml:space="preserve">Jaguaré</t>
  </si>
  <si>
    <t xml:space="preserve">56618</t>
  </si>
  <si>
    <t xml:space="preserve">Jerônimo Monteiro</t>
  </si>
  <si>
    <t xml:space="preserve">56626</t>
  </si>
  <si>
    <t xml:space="preserve">João Neiva</t>
  </si>
  <si>
    <t xml:space="preserve">57916</t>
  </si>
  <si>
    <t xml:space="preserve">Laranja da Terra</t>
  </si>
  <si>
    <t xml:space="preserve">56634</t>
  </si>
  <si>
    <t xml:space="preserve">Linhares</t>
  </si>
  <si>
    <t xml:space="preserve">56650</t>
  </si>
  <si>
    <t xml:space="preserve">Mantenópolis</t>
  </si>
  <si>
    <t xml:space="preserve">56120</t>
  </si>
  <si>
    <t xml:space="preserve">Marataízes</t>
  </si>
  <si>
    <t xml:space="preserve">56103</t>
  </si>
  <si>
    <t xml:space="preserve">Marechal Floriano</t>
  </si>
  <si>
    <t xml:space="preserve">57070</t>
  </si>
  <si>
    <t xml:space="preserve">Marilândia</t>
  </si>
  <si>
    <t xml:space="preserve">56677</t>
  </si>
  <si>
    <t xml:space="preserve">Mimoso do Sul</t>
  </si>
  <si>
    <t xml:space="preserve">56693</t>
  </si>
  <si>
    <t xml:space="preserve">Montanha</t>
  </si>
  <si>
    <t xml:space="preserve">56715</t>
  </si>
  <si>
    <t xml:space="preserve">Mucurici</t>
  </si>
  <si>
    <t xml:space="preserve">56731</t>
  </si>
  <si>
    <t xml:space="preserve">Muniz Freire</t>
  </si>
  <si>
    <t xml:space="preserve">56758</t>
  </si>
  <si>
    <t xml:space="preserve">Muqui</t>
  </si>
  <si>
    <t xml:space="preserve">56774</t>
  </si>
  <si>
    <t xml:space="preserve">Nova Venécia</t>
  </si>
  <si>
    <t xml:space="preserve">56790</t>
  </si>
  <si>
    <t xml:space="preserve">Pancas</t>
  </si>
  <si>
    <t xml:space="preserve">57150</t>
  </si>
  <si>
    <t xml:space="preserve">Pedro Canário</t>
  </si>
  <si>
    <t xml:space="preserve">56812</t>
  </si>
  <si>
    <t xml:space="preserve">Pinheiros</t>
  </si>
  <si>
    <t xml:space="preserve">56839</t>
  </si>
  <si>
    <t xml:space="preserve">Piúma</t>
  </si>
  <si>
    <t xml:space="preserve">56200</t>
  </si>
  <si>
    <t xml:space="preserve">Ponto Belo</t>
  </si>
  <si>
    <t xml:space="preserve">56855</t>
  </si>
  <si>
    <t xml:space="preserve">Presidente Kennedy</t>
  </si>
  <si>
    <t xml:space="preserve">57118</t>
  </si>
  <si>
    <t xml:space="preserve">Rio Bananal</t>
  </si>
  <si>
    <t xml:space="preserve">56871</t>
  </si>
  <si>
    <t xml:space="preserve">Rio Novo do Sul</t>
  </si>
  <si>
    <t xml:space="preserve">56898</t>
  </si>
  <si>
    <t xml:space="preserve">Santa Leopoldina</t>
  </si>
  <si>
    <t xml:space="preserve">57932</t>
  </si>
  <si>
    <t xml:space="preserve">Santa Maria de Jetibá</t>
  </si>
  <si>
    <t xml:space="preserve">56910</t>
  </si>
  <si>
    <t xml:space="preserve">Santa Teresa</t>
  </si>
  <si>
    <t xml:space="preserve">56995</t>
  </si>
  <si>
    <t xml:space="preserve">Serra</t>
  </si>
  <si>
    <t xml:space="preserve">56189</t>
  </si>
  <si>
    <t xml:space="preserve">Sooretama</t>
  </si>
  <si>
    <t xml:space="preserve">56006</t>
  </si>
  <si>
    <t xml:space="preserve">São Domingos do Norte</t>
  </si>
  <si>
    <t xml:space="preserve">56936</t>
  </si>
  <si>
    <t xml:space="preserve">São Gabriel da Palha</t>
  </si>
  <si>
    <t xml:space="preserve">56952</t>
  </si>
  <si>
    <t xml:space="preserve">São José do Calçado</t>
  </si>
  <si>
    <t xml:space="preserve">56979</t>
  </si>
  <si>
    <t xml:space="preserve">São Mateus</t>
  </si>
  <si>
    <t xml:space="preserve">56162</t>
  </si>
  <si>
    <t xml:space="preserve">São Roque do Canaã</t>
  </si>
  <si>
    <t xml:space="preserve">57959</t>
  </si>
  <si>
    <t xml:space="preserve">Vargem Alta</t>
  </si>
  <si>
    <t xml:space="preserve">57975</t>
  </si>
  <si>
    <t xml:space="preserve">Venda Nova do Imigrante</t>
  </si>
  <si>
    <t xml:space="preserve">57010</t>
  </si>
  <si>
    <t xml:space="preserve">Viana</t>
  </si>
  <si>
    <t xml:space="preserve">56081</t>
  </si>
  <si>
    <t xml:space="preserve">Vila Pavão</t>
  </si>
  <si>
    <t xml:space="preserve">56227</t>
  </si>
  <si>
    <t xml:space="preserve">Vila Valério</t>
  </si>
  <si>
    <t xml:space="preserve">57037</t>
  </si>
  <si>
    <t xml:space="preserve">Vila Velha</t>
  </si>
  <si>
    <t xml:space="preserve">57053</t>
  </si>
  <si>
    <t xml:space="preserve">Vitória</t>
  </si>
  <si>
    <t xml:space="preserve">56022</t>
  </si>
  <si>
    <t xml:space="preserve">Água Doce do Norte</t>
  </si>
  <si>
    <t xml:space="preserve">57991</t>
  </si>
  <si>
    <t xml:space="preserve">Águia Branca</t>
  </si>
  <si>
    <t xml:space="preserve">93360</t>
  </si>
  <si>
    <t xml:space="preserve">Abadia de Goiás</t>
  </si>
  <si>
    <t xml:space="preserve">92010</t>
  </si>
  <si>
    <t xml:space="preserve">Abadiânia</t>
  </si>
  <si>
    <t xml:space="preserve">96458</t>
  </si>
  <si>
    <t xml:space="preserve">Acreúna</t>
  </si>
  <si>
    <t xml:space="preserve">96911</t>
  </si>
  <si>
    <t xml:space="preserve">Adelândia</t>
  </si>
  <si>
    <t xml:space="preserve">92053</t>
  </si>
  <si>
    <t xml:space="preserve">Alexânia</t>
  </si>
  <si>
    <t xml:space="preserve">92096</t>
  </si>
  <si>
    <t xml:space="preserve">Aloândia</t>
  </si>
  <si>
    <t xml:space="preserve">92940</t>
  </si>
  <si>
    <t xml:space="preserve">Alto Horizonte</t>
  </si>
  <si>
    <t xml:space="preserve">92118</t>
  </si>
  <si>
    <t xml:space="preserve">Alto Paraíso de Goiás</t>
  </si>
  <si>
    <t xml:space="preserve">92150</t>
  </si>
  <si>
    <t xml:space="preserve">Alvorada do Norte</t>
  </si>
  <si>
    <t xml:space="preserve">93386</t>
  </si>
  <si>
    <t xml:space="preserve">Amaralina</t>
  </si>
  <si>
    <t xml:space="preserve">96610</t>
  </si>
  <si>
    <t xml:space="preserve">Americano do Brasil</t>
  </si>
  <si>
    <t xml:space="preserve">92177</t>
  </si>
  <si>
    <t xml:space="preserve">Amorinópolis</t>
  </si>
  <si>
    <t xml:space="preserve">92231</t>
  </si>
  <si>
    <t xml:space="preserve">Anhangüera</t>
  </si>
  <si>
    <t xml:space="preserve">92258</t>
  </si>
  <si>
    <t xml:space="preserve">Anicuns</t>
  </si>
  <si>
    <t xml:space="preserve">92215</t>
  </si>
  <si>
    <t xml:space="preserve">Anápolis</t>
  </si>
  <si>
    <t xml:space="preserve">92274</t>
  </si>
  <si>
    <t xml:space="preserve">Aparecida de Goiânia</t>
  </si>
  <si>
    <t xml:space="preserve">93009</t>
  </si>
  <si>
    <t xml:space="preserve">Aparecida do Rio Doce</t>
  </si>
  <si>
    <t xml:space="preserve">92290</t>
  </si>
  <si>
    <t xml:space="preserve">Aporé</t>
  </si>
  <si>
    <t xml:space="preserve">92339</t>
  </si>
  <si>
    <t xml:space="preserve">Aragarças</t>
  </si>
  <si>
    <t xml:space="preserve">92355</t>
  </si>
  <si>
    <t xml:space="preserve">Aragoiânia</t>
  </si>
  <si>
    <t xml:space="preserve">96695</t>
  </si>
  <si>
    <t xml:space="preserve">Araguapaz</t>
  </si>
  <si>
    <t xml:space="preserve">92312</t>
  </si>
  <si>
    <t xml:space="preserve">Araçu</t>
  </si>
  <si>
    <t xml:space="preserve">96717</t>
  </si>
  <si>
    <t xml:space="preserve">Arenópolis</t>
  </si>
  <si>
    <t xml:space="preserve">92495</t>
  </si>
  <si>
    <t xml:space="preserve">Aruanã</t>
  </si>
  <si>
    <t xml:space="preserve">92517</t>
  </si>
  <si>
    <t xml:space="preserve">Aurilândia</t>
  </si>
  <si>
    <t xml:space="preserve">92550</t>
  </si>
  <si>
    <t xml:space="preserve">Avelinópolis</t>
  </si>
  <si>
    <t xml:space="preserve">92614</t>
  </si>
  <si>
    <t xml:space="preserve">Baliza</t>
  </si>
  <si>
    <t xml:space="preserve">92630</t>
  </si>
  <si>
    <t xml:space="preserve">92657</t>
  </si>
  <si>
    <t xml:space="preserve">Bela Vista de Goiás</t>
  </si>
  <si>
    <t xml:space="preserve">92673</t>
  </si>
  <si>
    <t xml:space="preserve">Bom Jardim de Goiás</t>
  </si>
  <si>
    <t xml:space="preserve">92690</t>
  </si>
  <si>
    <t xml:space="preserve">Bom Jesus</t>
  </si>
  <si>
    <t xml:space="preserve">92029</t>
  </si>
  <si>
    <t xml:space="preserve">Bonfinópolis</t>
  </si>
  <si>
    <t xml:space="preserve">93408</t>
  </si>
  <si>
    <t xml:space="preserve">Bonópolis</t>
  </si>
  <si>
    <t xml:space="preserve">92711</t>
  </si>
  <si>
    <t xml:space="preserve">Brazabrantes</t>
  </si>
  <si>
    <t xml:space="preserve">92754</t>
  </si>
  <si>
    <t xml:space="preserve">Britânia</t>
  </si>
  <si>
    <t xml:space="preserve">92770</t>
  </si>
  <si>
    <t xml:space="preserve">Buriti Alegre</t>
  </si>
  <si>
    <t xml:space="preserve">93106</t>
  </si>
  <si>
    <t xml:space="preserve">Buriti de Goiás</t>
  </si>
  <si>
    <t xml:space="preserve">93262</t>
  </si>
  <si>
    <t xml:space="preserve">Buritinópolis</t>
  </si>
  <si>
    <t xml:space="preserve">92797</t>
  </si>
  <si>
    <t xml:space="preserve">Cabeceiras</t>
  </si>
  <si>
    <t xml:space="preserve">92819</t>
  </si>
  <si>
    <t xml:space="preserve">Cachoeira Alta</t>
  </si>
  <si>
    <t xml:space="preserve">96733</t>
  </si>
  <si>
    <t xml:space="preserve">Cachoeira Dourada</t>
  </si>
  <si>
    <t xml:space="preserve">92835</t>
  </si>
  <si>
    <t xml:space="preserve">Cachoeira de Goiás</t>
  </si>
  <si>
    <t xml:space="preserve">92878</t>
  </si>
  <si>
    <t xml:space="preserve">Caiapônia</t>
  </si>
  <si>
    <t xml:space="preserve">92894</t>
  </si>
  <si>
    <t xml:space="preserve">Caldas Novas</t>
  </si>
  <si>
    <t xml:space="preserve">93122</t>
  </si>
  <si>
    <t xml:space="preserve">Caldazinha</t>
  </si>
  <si>
    <t xml:space="preserve">92916</t>
  </si>
  <si>
    <t xml:space="preserve">Campestre de Goiás</t>
  </si>
  <si>
    <t xml:space="preserve">96873</t>
  </si>
  <si>
    <t xml:space="preserve">Campinaçu</t>
  </si>
  <si>
    <t xml:space="preserve">92932</t>
  </si>
  <si>
    <t xml:space="preserve">Campinorte</t>
  </si>
  <si>
    <t xml:space="preserve">92959</t>
  </si>
  <si>
    <t xml:space="preserve">Campo Alegre de Goiás</t>
  </si>
  <si>
    <t xml:space="preserve">93580</t>
  </si>
  <si>
    <t xml:space="preserve">Campo Limpo de Goiás</t>
  </si>
  <si>
    <t xml:space="preserve">92975</t>
  </si>
  <si>
    <t xml:space="preserve">Campos Belos</t>
  </si>
  <si>
    <t xml:space="preserve">92061</t>
  </si>
  <si>
    <t xml:space="preserve">Campos Verdes</t>
  </si>
  <si>
    <t xml:space="preserve">92991</t>
  </si>
  <si>
    <t xml:space="preserve">Carmo do Rio Verde</t>
  </si>
  <si>
    <t xml:space="preserve">92967</t>
  </si>
  <si>
    <t xml:space="preserve">Castelândia</t>
  </si>
  <si>
    <t xml:space="preserve">93017</t>
  </si>
  <si>
    <t xml:space="preserve">Catalão</t>
  </si>
  <si>
    <t xml:space="preserve">93033</t>
  </si>
  <si>
    <t xml:space="preserve">Caturaí</t>
  </si>
  <si>
    <t xml:space="preserve">93050</t>
  </si>
  <si>
    <t xml:space="preserve">Cavalcante</t>
  </si>
  <si>
    <t xml:space="preserve">92851</t>
  </si>
  <si>
    <t xml:space="preserve">Caçu</t>
  </si>
  <si>
    <t xml:space="preserve">93076</t>
  </si>
  <si>
    <t xml:space="preserve">Ceres</t>
  </si>
  <si>
    <t xml:space="preserve">92100</t>
  </si>
  <si>
    <t xml:space="preserve">Cezarina</t>
  </si>
  <si>
    <t xml:space="preserve">92924</t>
  </si>
  <si>
    <t xml:space="preserve">Chapadão do Céu</t>
  </si>
  <si>
    <t xml:space="preserve">93025</t>
  </si>
  <si>
    <t xml:space="preserve">Cidade Ocidental</t>
  </si>
  <si>
    <t xml:space="preserve">92886</t>
  </si>
  <si>
    <t xml:space="preserve">Cocalzinho de Goiás</t>
  </si>
  <si>
    <t xml:space="preserve">92126</t>
  </si>
  <si>
    <t xml:space="preserve">Colinas do Sul</t>
  </si>
  <si>
    <t xml:space="preserve">93190</t>
  </si>
  <si>
    <t xml:space="preserve">Corumbaíba</t>
  </si>
  <si>
    <t xml:space="preserve">93173</t>
  </si>
  <si>
    <t xml:space="preserve">Corumbá de Goiás</t>
  </si>
  <si>
    <t xml:space="preserve">93254</t>
  </si>
  <si>
    <t xml:space="preserve">Cristalina</t>
  </si>
  <si>
    <t xml:space="preserve">93270</t>
  </si>
  <si>
    <t xml:space="preserve">Cristianópolis</t>
  </si>
  <si>
    <t xml:space="preserve">93297</t>
  </si>
  <si>
    <t xml:space="preserve">Crixás</t>
  </si>
  <si>
    <t xml:space="preserve">93319</t>
  </si>
  <si>
    <t xml:space="preserve">Cromínia</t>
  </si>
  <si>
    <t xml:space="preserve">93335</t>
  </si>
  <si>
    <t xml:space="preserve">Cumari</t>
  </si>
  <si>
    <t xml:space="preserve">93157</t>
  </si>
  <si>
    <t xml:space="preserve">Córrego do Ouro</t>
  </si>
  <si>
    <t xml:space="preserve">93351</t>
  </si>
  <si>
    <t xml:space="preserve">Damianópolis</t>
  </si>
  <si>
    <t xml:space="preserve">93378</t>
  </si>
  <si>
    <t xml:space="preserve">Damolândia</t>
  </si>
  <si>
    <t xml:space="preserve">93394</t>
  </si>
  <si>
    <t xml:space="preserve">Davinópolis</t>
  </si>
  <si>
    <t xml:space="preserve">93432</t>
  </si>
  <si>
    <t xml:space="preserve">Diorama</t>
  </si>
  <si>
    <t xml:space="preserve">93092</t>
  </si>
  <si>
    <t xml:space="preserve">Divinópolis de Goiás</t>
  </si>
  <si>
    <t xml:space="preserve">96750</t>
  </si>
  <si>
    <t xml:space="preserve">Doverlândia</t>
  </si>
  <si>
    <t xml:space="preserve">92207</t>
  </si>
  <si>
    <t xml:space="preserve">Edealina</t>
  </si>
  <si>
    <t xml:space="preserve">93491</t>
  </si>
  <si>
    <t xml:space="preserve">Edéia</t>
  </si>
  <si>
    <t xml:space="preserve">93513</t>
  </si>
  <si>
    <t xml:space="preserve">Estrela do Norte</t>
  </si>
  <si>
    <t xml:space="preserve">92223</t>
  </si>
  <si>
    <t xml:space="preserve">Faina</t>
  </si>
  <si>
    <t xml:space="preserve">93530</t>
  </si>
  <si>
    <t xml:space="preserve">Fazenda Nova</t>
  </si>
  <si>
    <t xml:space="preserve">93572</t>
  </si>
  <si>
    <t xml:space="preserve">Firminópolis</t>
  </si>
  <si>
    <t xml:space="preserve">93599</t>
  </si>
  <si>
    <t xml:space="preserve">Flores de Goiás</t>
  </si>
  <si>
    <t xml:space="preserve">93610</t>
  </si>
  <si>
    <t xml:space="preserve">Formosa</t>
  </si>
  <si>
    <t xml:space="preserve">93637</t>
  </si>
  <si>
    <t xml:space="preserve">Formoso</t>
  </si>
  <si>
    <t xml:space="preserve">93564</t>
  </si>
  <si>
    <t xml:space="preserve">Gameleira de Goiás</t>
  </si>
  <si>
    <t xml:space="preserve">93696</t>
  </si>
  <si>
    <t xml:space="preserve">Goiandira</t>
  </si>
  <si>
    <t xml:space="preserve">93750</t>
  </si>
  <si>
    <t xml:space="preserve">Goianira</t>
  </si>
  <si>
    <t xml:space="preserve">93670</t>
  </si>
  <si>
    <t xml:space="preserve">Goianápolis</t>
  </si>
  <si>
    <t xml:space="preserve">93718</t>
  </si>
  <si>
    <t xml:space="preserve">Goianésia</t>
  </si>
  <si>
    <t xml:space="preserve">93793</t>
  </si>
  <si>
    <t xml:space="preserve">Goiatuba</t>
  </si>
  <si>
    <t xml:space="preserve">93777</t>
  </si>
  <si>
    <t xml:space="preserve">93734</t>
  </si>
  <si>
    <t xml:space="preserve">Goiânia</t>
  </si>
  <si>
    <t xml:space="preserve">92266</t>
  </si>
  <si>
    <t xml:space="preserve">Gouvelândia</t>
  </si>
  <si>
    <t xml:space="preserve">93815</t>
  </si>
  <si>
    <t xml:space="preserve">Guapó</t>
  </si>
  <si>
    <t xml:space="preserve">93831</t>
  </si>
  <si>
    <t xml:space="preserve">Guarani de Goiás</t>
  </si>
  <si>
    <t xml:space="preserve">93149</t>
  </si>
  <si>
    <t xml:space="preserve">Guaraíta</t>
  </si>
  <si>
    <t xml:space="preserve">92860</t>
  </si>
  <si>
    <t xml:space="preserve">Guarinos</t>
  </si>
  <si>
    <t xml:space="preserve">93874</t>
  </si>
  <si>
    <t xml:space="preserve">Heitoraí</t>
  </si>
  <si>
    <t xml:space="preserve">93912</t>
  </si>
  <si>
    <t xml:space="preserve">Hidrolina</t>
  </si>
  <si>
    <t xml:space="preserve">93890</t>
  </si>
  <si>
    <t xml:space="preserve">93939</t>
  </si>
  <si>
    <t xml:space="preserve">Iaciara</t>
  </si>
  <si>
    <t xml:space="preserve">93165</t>
  </si>
  <si>
    <t xml:space="preserve">Inaciolândia</t>
  </si>
  <si>
    <t xml:space="preserve">96814</t>
  </si>
  <si>
    <t xml:space="preserve">Indiara</t>
  </si>
  <si>
    <t xml:space="preserve">93955</t>
  </si>
  <si>
    <t xml:space="preserve">Inhumas</t>
  </si>
  <si>
    <t xml:space="preserve">93971</t>
  </si>
  <si>
    <t xml:space="preserve">Ipameri</t>
  </si>
  <si>
    <t xml:space="preserve">93548</t>
  </si>
  <si>
    <t xml:space="preserve">Ipiranga de Goiás</t>
  </si>
  <si>
    <t xml:space="preserve">93998</t>
  </si>
  <si>
    <t xml:space="preserve">Iporá</t>
  </si>
  <si>
    <t xml:space="preserve">94013</t>
  </si>
  <si>
    <t xml:space="preserve">Israelândia</t>
  </si>
  <si>
    <t xml:space="preserve">94030</t>
  </si>
  <si>
    <t xml:space="preserve">Itaberaí</t>
  </si>
  <si>
    <t xml:space="preserve">92282</t>
  </si>
  <si>
    <t xml:space="preserve">Itaguari</t>
  </si>
  <si>
    <t xml:space="preserve">94072</t>
  </si>
  <si>
    <t xml:space="preserve">Itaguaru</t>
  </si>
  <si>
    <t xml:space="preserve">94110</t>
  </si>
  <si>
    <t xml:space="preserve">Itajá</t>
  </si>
  <si>
    <t xml:space="preserve">94137</t>
  </si>
  <si>
    <t xml:space="preserve">Itapaci</t>
  </si>
  <si>
    <t xml:space="preserve">94153</t>
  </si>
  <si>
    <t xml:space="preserve">Itapirapuã</t>
  </si>
  <si>
    <t xml:space="preserve">94196</t>
  </si>
  <si>
    <t xml:space="preserve">Itapuranga</t>
  </si>
  <si>
    <t xml:space="preserve">94218</t>
  </si>
  <si>
    <t xml:space="preserve">Itarumã</t>
  </si>
  <si>
    <t xml:space="preserve">94234</t>
  </si>
  <si>
    <t xml:space="preserve">Itauçu</t>
  </si>
  <si>
    <t xml:space="preserve">94250</t>
  </si>
  <si>
    <t xml:space="preserve">Itumbiara</t>
  </si>
  <si>
    <t xml:space="preserve">94277</t>
  </si>
  <si>
    <t xml:space="preserve">Ivolândia</t>
  </si>
  <si>
    <t xml:space="preserve">94293</t>
  </si>
  <si>
    <t xml:space="preserve">Jandaia</t>
  </si>
  <si>
    <t xml:space="preserve">94315</t>
  </si>
  <si>
    <t xml:space="preserve">Jaraguá</t>
  </si>
  <si>
    <t xml:space="preserve">94331</t>
  </si>
  <si>
    <t xml:space="preserve">Jataí</t>
  </si>
  <si>
    <t xml:space="preserve">94358</t>
  </si>
  <si>
    <t xml:space="preserve">Jaupaci</t>
  </si>
  <si>
    <t xml:space="preserve">92983</t>
  </si>
  <si>
    <t xml:space="preserve">Jesúpolis</t>
  </si>
  <si>
    <t xml:space="preserve">94374</t>
  </si>
  <si>
    <t xml:space="preserve">Joviânia</t>
  </si>
  <si>
    <t xml:space="preserve">94390</t>
  </si>
  <si>
    <t xml:space="preserve">93602</t>
  </si>
  <si>
    <t xml:space="preserve">Lagoa Santa</t>
  </si>
  <si>
    <t xml:space="preserve">94439</t>
  </si>
  <si>
    <t xml:space="preserve">Leopoldo de Bulhões</t>
  </si>
  <si>
    <t xml:space="preserve">94455</t>
  </si>
  <si>
    <t xml:space="preserve">Luziânia</t>
  </si>
  <si>
    <t xml:space="preserve">94471</t>
  </si>
  <si>
    <t xml:space="preserve">Mairipotaba</t>
  </si>
  <si>
    <t xml:space="preserve">94498</t>
  </si>
  <si>
    <t xml:space="preserve">Mambaí</t>
  </si>
  <si>
    <t xml:space="preserve">94510</t>
  </si>
  <si>
    <t xml:space="preserve">Mara Rosa</t>
  </si>
  <si>
    <t xml:space="preserve">94536</t>
  </si>
  <si>
    <t xml:space="preserve">Marzagão</t>
  </si>
  <si>
    <t xml:space="preserve">92320</t>
  </si>
  <si>
    <t xml:space="preserve">Matrinchã</t>
  </si>
  <si>
    <t xml:space="preserve">94579</t>
  </si>
  <si>
    <t xml:space="preserve">Maurilândia</t>
  </si>
  <si>
    <t xml:space="preserve">92347</t>
  </si>
  <si>
    <t xml:space="preserve">Mimoso de Goiás</t>
  </si>
  <si>
    <t xml:space="preserve">96474</t>
  </si>
  <si>
    <t xml:space="preserve">Minaçu</t>
  </si>
  <si>
    <t xml:space="preserve">94595</t>
  </si>
  <si>
    <t xml:space="preserve">Mineiros</t>
  </si>
  <si>
    <t xml:space="preserve">94650</t>
  </si>
  <si>
    <t xml:space="preserve">Moiporá</t>
  </si>
  <si>
    <t xml:space="preserve">94676</t>
  </si>
  <si>
    <t xml:space="preserve">Monte Alegre de Goiás</t>
  </si>
  <si>
    <t xml:space="preserve">94714</t>
  </si>
  <si>
    <t xml:space="preserve">Montes Claros de Goiás</t>
  </si>
  <si>
    <t xml:space="preserve">92363</t>
  </si>
  <si>
    <t xml:space="preserve">Montividiu</t>
  </si>
  <si>
    <t xml:space="preserve">93181</t>
  </si>
  <si>
    <t xml:space="preserve">Montividiu do Norte</t>
  </si>
  <si>
    <t xml:space="preserve">94730</t>
  </si>
  <si>
    <t xml:space="preserve">92169</t>
  </si>
  <si>
    <t xml:space="preserve">Morro Agudo de Goiás</t>
  </si>
  <si>
    <t xml:space="preserve">94757</t>
  </si>
  <si>
    <t xml:space="preserve">Mossâmedes</t>
  </si>
  <si>
    <t xml:space="preserve">94773</t>
  </si>
  <si>
    <t xml:space="preserve">Mozarlândia</t>
  </si>
  <si>
    <t xml:space="preserve">96512</t>
  </si>
  <si>
    <t xml:space="preserve">94790</t>
  </si>
  <si>
    <t xml:space="preserve">Mutunópolis</t>
  </si>
  <si>
    <t xml:space="preserve">94854</t>
  </si>
  <si>
    <t xml:space="preserve">Nazário</t>
  </si>
  <si>
    <t xml:space="preserve">94870</t>
  </si>
  <si>
    <t xml:space="preserve">Nerópolis</t>
  </si>
  <si>
    <t xml:space="preserve">94897</t>
  </si>
  <si>
    <t xml:space="preserve">Niquelândia</t>
  </si>
  <si>
    <t xml:space="preserve">94919</t>
  </si>
  <si>
    <t xml:space="preserve">Nova América</t>
  </si>
  <si>
    <t xml:space="preserve">94935</t>
  </si>
  <si>
    <t xml:space="preserve">Nova Aurora</t>
  </si>
  <si>
    <t xml:space="preserve">96539</t>
  </si>
  <si>
    <t xml:space="preserve">Nova Crixás</t>
  </si>
  <si>
    <t xml:space="preserve">96555</t>
  </si>
  <si>
    <t xml:space="preserve">Nova Glória</t>
  </si>
  <si>
    <t xml:space="preserve">93084</t>
  </si>
  <si>
    <t xml:space="preserve">Nova Iguaçu de Goiás</t>
  </si>
  <si>
    <t xml:space="preserve">94951</t>
  </si>
  <si>
    <t xml:space="preserve">Nova Roma</t>
  </si>
  <si>
    <t xml:space="preserve">94978</t>
  </si>
  <si>
    <t xml:space="preserve">Nova Veneza</t>
  </si>
  <si>
    <t xml:space="preserve">95010</t>
  </si>
  <si>
    <t xml:space="preserve">Novo Brasil</t>
  </si>
  <si>
    <t xml:space="preserve">93327</t>
  </si>
  <si>
    <t xml:space="preserve">Novo Gama</t>
  </si>
  <si>
    <t xml:space="preserve">92444</t>
  </si>
  <si>
    <t xml:space="preserve">Novo Planalto</t>
  </si>
  <si>
    <t xml:space="preserve">95036</t>
  </si>
  <si>
    <t xml:space="preserve">Orizona</t>
  </si>
  <si>
    <t xml:space="preserve">95052</t>
  </si>
  <si>
    <t xml:space="preserve">Ouro Verde de Goiás</t>
  </si>
  <si>
    <t xml:space="preserve">95079</t>
  </si>
  <si>
    <t xml:space="preserve">Ouvidor</t>
  </si>
  <si>
    <t xml:space="preserve">95095</t>
  </si>
  <si>
    <t xml:space="preserve">Padre Bernardo</t>
  </si>
  <si>
    <t xml:space="preserve">92460</t>
  </si>
  <si>
    <t xml:space="preserve">Palestina de Goiás</t>
  </si>
  <si>
    <t xml:space="preserve">95117</t>
  </si>
  <si>
    <t xml:space="preserve">Palmeiras de Goiás</t>
  </si>
  <si>
    <t xml:space="preserve">95133</t>
  </si>
  <si>
    <t xml:space="preserve">Palmelo</t>
  </si>
  <si>
    <t xml:space="preserve">95150</t>
  </si>
  <si>
    <t xml:space="preserve">Palminópolis</t>
  </si>
  <si>
    <t xml:space="preserve">95176</t>
  </si>
  <si>
    <t xml:space="preserve">Panamá</t>
  </si>
  <si>
    <t xml:space="preserve">94552</t>
  </si>
  <si>
    <t xml:space="preserve">Paranaiguara</t>
  </si>
  <si>
    <t xml:space="preserve">95230</t>
  </si>
  <si>
    <t xml:space="preserve">Paraúna</t>
  </si>
  <si>
    <t xml:space="preserve">93068</t>
  </si>
  <si>
    <t xml:space="preserve">Perolândia</t>
  </si>
  <si>
    <t xml:space="preserve">95311</t>
  </si>
  <si>
    <t xml:space="preserve">Petrolina de Goiás</t>
  </si>
  <si>
    <t xml:space="preserve">95354</t>
  </si>
  <si>
    <t xml:space="preserve">Pilar de Goiás</t>
  </si>
  <si>
    <t xml:space="preserve">95397</t>
  </si>
  <si>
    <t xml:space="preserve">Piracanjuba</t>
  </si>
  <si>
    <t xml:space="preserve">95419</t>
  </si>
  <si>
    <t xml:space="preserve">95435</t>
  </si>
  <si>
    <t xml:space="preserve">Pirenópolis</t>
  </si>
  <si>
    <t xml:space="preserve">95451</t>
  </si>
  <si>
    <t xml:space="preserve">Pires do Rio</t>
  </si>
  <si>
    <t xml:space="preserve">95958</t>
  </si>
  <si>
    <t xml:space="preserve">Planaltina</t>
  </si>
  <si>
    <t xml:space="preserve">95494</t>
  </si>
  <si>
    <t xml:space="preserve">Pontalina</t>
  </si>
  <si>
    <t xml:space="preserve">95559</t>
  </si>
  <si>
    <t xml:space="preserve">Porangatu</t>
  </si>
  <si>
    <t xml:space="preserve">93424</t>
  </si>
  <si>
    <t xml:space="preserve">Porteirão</t>
  </si>
  <si>
    <t xml:space="preserve">95575</t>
  </si>
  <si>
    <t xml:space="preserve">Portelândia</t>
  </si>
  <si>
    <t xml:space="preserve">95613</t>
  </si>
  <si>
    <t xml:space="preserve">Posse</t>
  </si>
  <si>
    <t xml:space="preserve">93041</t>
  </si>
  <si>
    <t xml:space="preserve">Professor Jamil</t>
  </si>
  <si>
    <t xml:space="preserve">95630</t>
  </si>
  <si>
    <t xml:space="preserve">Quirinópolis</t>
  </si>
  <si>
    <t xml:space="preserve">95656</t>
  </si>
  <si>
    <t xml:space="preserve">Rialma</t>
  </si>
  <si>
    <t xml:space="preserve">95672</t>
  </si>
  <si>
    <t xml:space="preserve">Rianápolis</t>
  </si>
  <si>
    <t xml:space="preserve">92827</t>
  </si>
  <si>
    <t xml:space="preserve">Rio Quente</t>
  </si>
  <si>
    <t xml:space="preserve">95710</t>
  </si>
  <si>
    <t xml:space="preserve">Rio Verde</t>
  </si>
  <si>
    <t xml:space="preserve">95737</t>
  </si>
  <si>
    <t xml:space="preserve">Rubiataba</t>
  </si>
  <si>
    <t xml:space="preserve">95753</t>
  </si>
  <si>
    <t xml:space="preserve">Sanclerlândia</t>
  </si>
  <si>
    <t xml:space="preserve">95770</t>
  </si>
  <si>
    <t xml:space="preserve">Santa Bárbara de Goiás</t>
  </si>
  <si>
    <t xml:space="preserve">95796</t>
  </si>
  <si>
    <t xml:space="preserve">Santa Cruz de Goiás</t>
  </si>
  <si>
    <t xml:space="preserve">92568</t>
  </si>
  <si>
    <t xml:space="preserve">Santa Fé de Goiás</t>
  </si>
  <si>
    <t xml:space="preserve">95818</t>
  </si>
  <si>
    <t xml:space="preserve">Santa Helena de Goiás</t>
  </si>
  <si>
    <t xml:space="preserve">96890</t>
  </si>
  <si>
    <t xml:space="preserve">Santa Isabel</t>
  </si>
  <si>
    <t xml:space="preserve">95834</t>
  </si>
  <si>
    <t xml:space="preserve">Santa Rita do Araguaia</t>
  </si>
  <si>
    <t xml:space="preserve">93440</t>
  </si>
  <si>
    <t xml:space="preserve">Santa Rita do Novo Destino</t>
  </si>
  <si>
    <t xml:space="preserve">95850</t>
  </si>
  <si>
    <t xml:space="preserve">Santa Rosa de Goiás</t>
  </si>
  <si>
    <t xml:space="preserve">95877</t>
  </si>
  <si>
    <t xml:space="preserve">Santa Tereza de Goiás</t>
  </si>
  <si>
    <t xml:space="preserve">95893</t>
  </si>
  <si>
    <t xml:space="preserve">Santa Terezinha de Goiás</t>
  </si>
  <si>
    <t xml:space="preserve">93203</t>
  </si>
  <si>
    <t xml:space="preserve">Santo Antônio da Barra</t>
  </si>
  <si>
    <t xml:space="preserve">92908</t>
  </si>
  <si>
    <t xml:space="preserve">Santo Antônio de Goiás</t>
  </si>
  <si>
    <t xml:space="preserve">96776</t>
  </si>
  <si>
    <t xml:space="preserve">Santo Antônio do Descoberto</t>
  </si>
  <si>
    <t xml:space="preserve">92703</t>
  </si>
  <si>
    <t xml:space="preserve">Senador Canedo</t>
  </si>
  <si>
    <t xml:space="preserve">96075</t>
  </si>
  <si>
    <t xml:space="preserve">Serranópolis</t>
  </si>
  <si>
    <t xml:space="preserve">96091</t>
  </si>
  <si>
    <t xml:space="preserve">Silvânia</t>
  </si>
  <si>
    <t xml:space="preserve">92720</t>
  </si>
  <si>
    <t xml:space="preserve">Simolândia</t>
  </si>
  <si>
    <t xml:space="preserve">95915</t>
  </si>
  <si>
    <t xml:space="preserve">95931</t>
  </si>
  <si>
    <t xml:space="preserve">São Francisco de Goiás</t>
  </si>
  <si>
    <t xml:space="preserve">95974</t>
  </si>
  <si>
    <t xml:space="preserve">São João D'Aliança</t>
  </si>
  <si>
    <t xml:space="preserve">92622</t>
  </si>
  <si>
    <t xml:space="preserve">São João da Paraúna</t>
  </si>
  <si>
    <t xml:space="preserve">92649</t>
  </si>
  <si>
    <t xml:space="preserve">São Luiz do Norte</t>
  </si>
  <si>
    <t xml:space="preserve">95990</t>
  </si>
  <si>
    <t xml:space="preserve">São Luís de Montes Belos</t>
  </si>
  <si>
    <t xml:space="preserve">96016</t>
  </si>
  <si>
    <t xml:space="preserve">São Miguel do Araguaia</t>
  </si>
  <si>
    <t xml:space="preserve">92665</t>
  </si>
  <si>
    <t xml:space="preserve">São Miguel do Passa Quatro</t>
  </si>
  <si>
    <t xml:space="preserve">93483</t>
  </si>
  <si>
    <t xml:space="preserve">São Patrício</t>
  </si>
  <si>
    <t xml:space="preserve">96059</t>
  </si>
  <si>
    <t xml:space="preserve">São Simão</t>
  </si>
  <si>
    <t xml:space="preserve">96113</t>
  </si>
  <si>
    <t xml:space="preserve">Sítio D'Abadia</t>
  </si>
  <si>
    <t xml:space="preserve">96172</t>
  </si>
  <si>
    <t xml:space="preserve">Taquaral de Goiás</t>
  </si>
  <si>
    <t xml:space="preserve">92762</t>
  </si>
  <si>
    <t xml:space="preserve">Teresina de Goiás</t>
  </si>
  <si>
    <t xml:space="preserve">93220</t>
  </si>
  <si>
    <t xml:space="preserve">Terezópolis de Goiás</t>
  </si>
  <si>
    <t xml:space="preserve">96253</t>
  </si>
  <si>
    <t xml:space="preserve">Trindade</t>
  </si>
  <si>
    <t xml:space="preserve">92789</t>
  </si>
  <si>
    <t xml:space="preserve">Trombas</t>
  </si>
  <si>
    <t xml:space="preserve">96237</t>
  </si>
  <si>
    <t xml:space="preserve">Três Ranchos</t>
  </si>
  <si>
    <t xml:space="preserve">92800</t>
  </si>
  <si>
    <t xml:space="preserve">Turvelândia</t>
  </si>
  <si>
    <t xml:space="preserve">96318</t>
  </si>
  <si>
    <t xml:space="preserve">Turvânia</t>
  </si>
  <si>
    <t xml:space="preserve">93246</t>
  </si>
  <si>
    <t xml:space="preserve">Uirapuru</t>
  </si>
  <si>
    <t xml:space="preserve">96350</t>
  </si>
  <si>
    <t xml:space="preserve">Uruana</t>
  </si>
  <si>
    <t xml:space="preserve">96334</t>
  </si>
  <si>
    <t xml:space="preserve">Uruaçu</t>
  </si>
  <si>
    <t xml:space="preserve">96377</t>
  </si>
  <si>
    <t xml:space="preserve">Urutaí</t>
  </si>
  <si>
    <t xml:space="preserve">93300</t>
  </si>
  <si>
    <t xml:space="preserve">Valparaíso de Goiás</t>
  </si>
  <si>
    <t xml:space="preserve">96393</t>
  </si>
  <si>
    <t xml:space="preserve">Varjão</t>
  </si>
  <si>
    <t xml:space="preserve">96415</t>
  </si>
  <si>
    <t xml:space="preserve">Vianópolis</t>
  </si>
  <si>
    <t xml:space="preserve">96571</t>
  </si>
  <si>
    <t xml:space="preserve">Vicentinópolis</t>
  </si>
  <si>
    <t xml:space="preserve">93289</t>
  </si>
  <si>
    <t xml:space="preserve">Vila Boa</t>
  </si>
  <si>
    <t xml:space="preserve">93505</t>
  </si>
  <si>
    <t xml:space="preserve">Vila Propício</t>
  </si>
  <si>
    <t xml:space="preserve">96938</t>
  </si>
  <si>
    <t xml:space="preserve">Água Fria de Goiás</t>
  </si>
  <si>
    <t xml:space="preserve">92037</t>
  </si>
  <si>
    <t xml:space="preserve">Água Limpa</t>
  </si>
  <si>
    <t xml:space="preserve">93343</t>
  </si>
  <si>
    <t xml:space="preserve">Águas Lindas de Goiás</t>
  </si>
  <si>
    <t xml:space="preserve">07013</t>
  </si>
  <si>
    <t xml:space="preserve">Afonso Cunha</t>
  </si>
  <si>
    <t xml:space="preserve">07030</t>
  </si>
  <si>
    <t xml:space="preserve">Alcântara</t>
  </si>
  <si>
    <t xml:space="preserve">07056</t>
  </si>
  <si>
    <t xml:space="preserve">Aldeias Altas</t>
  </si>
  <si>
    <t xml:space="preserve">07072</t>
  </si>
  <si>
    <t xml:space="preserve">Altamira do Maranhão</t>
  </si>
  <si>
    <t xml:space="preserve">07021</t>
  </si>
  <si>
    <t xml:space="preserve">Alto Alegre do Maranhão</t>
  </si>
  <si>
    <t xml:space="preserve">07048</t>
  </si>
  <si>
    <t xml:space="preserve">Alto Alegre do Pindaré</t>
  </si>
  <si>
    <t xml:space="preserve">07099</t>
  </si>
  <si>
    <t xml:space="preserve">Alto Parnaíba</t>
  </si>
  <si>
    <t xml:space="preserve">07080</t>
  </si>
  <si>
    <t xml:space="preserve">Amapá do Maranhão</t>
  </si>
  <si>
    <t xml:space="preserve">07110</t>
  </si>
  <si>
    <t xml:space="preserve">Amarante do Maranhão</t>
  </si>
  <si>
    <t xml:space="preserve">07137</t>
  </si>
  <si>
    <t xml:space="preserve">Anajatuba</t>
  </si>
  <si>
    <t xml:space="preserve">07153</t>
  </si>
  <si>
    <t xml:space="preserve">Anapurus</t>
  </si>
  <si>
    <t xml:space="preserve">07064</t>
  </si>
  <si>
    <t xml:space="preserve">Apicum-Açu</t>
  </si>
  <si>
    <t xml:space="preserve">07102</t>
  </si>
  <si>
    <t xml:space="preserve">Araguanã</t>
  </si>
  <si>
    <t xml:space="preserve">07170</t>
  </si>
  <si>
    <t xml:space="preserve">Araioses</t>
  </si>
  <si>
    <t xml:space="preserve">09679</t>
  </si>
  <si>
    <t xml:space="preserve">Arame</t>
  </si>
  <si>
    <t xml:space="preserve">07196</t>
  </si>
  <si>
    <t xml:space="preserve">Arari</t>
  </si>
  <si>
    <t xml:space="preserve">07218</t>
  </si>
  <si>
    <t xml:space="preserve">Axixá</t>
  </si>
  <si>
    <t xml:space="preserve">09610</t>
  </si>
  <si>
    <t xml:space="preserve">Açailândia</t>
  </si>
  <si>
    <t xml:space="preserve">07234</t>
  </si>
  <si>
    <t xml:space="preserve">Bacabal</t>
  </si>
  <si>
    <t xml:space="preserve">07129</t>
  </si>
  <si>
    <t xml:space="preserve">Bacabeira</t>
  </si>
  <si>
    <t xml:space="preserve">07250</t>
  </si>
  <si>
    <t xml:space="preserve">Bacuri</t>
  </si>
  <si>
    <t xml:space="preserve">07145</t>
  </si>
  <si>
    <t xml:space="preserve">Bacurituba</t>
  </si>
  <si>
    <t xml:space="preserve">07277</t>
  </si>
  <si>
    <t xml:space="preserve">Balsas</t>
  </si>
  <si>
    <t xml:space="preserve">07315</t>
  </si>
  <si>
    <t xml:space="preserve">Barra do Corda</t>
  </si>
  <si>
    <t xml:space="preserve">07331</t>
  </si>
  <si>
    <t xml:space="preserve">Barreirinhas</t>
  </si>
  <si>
    <t xml:space="preserve">07293</t>
  </si>
  <si>
    <t xml:space="preserve">Barão de Grajaú</t>
  </si>
  <si>
    <t xml:space="preserve">07188</t>
  </si>
  <si>
    <t xml:space="preserve">Bela Vista do Maranhão</t>
  </si>
  <si>
    <t xml:space="preserve">07161</t>
  </si>
  <si>
    <t xml:space="preserve">Belágua</t>
  </si>
  <si>
    <t xml:space="preserve">07358</t>
  </si>
  <si>
    <t xml:space="preserve">Benedito Leite</t>
  </si>
  <si>
    <t xml:space="preserve">07374</t>
  </si>
  <si>
    <t xml:space="preserve">Bequimão</t>
  </si>
  <si>
    <t xml:space="preserve">07200</t>
  </si>
  <si>
    <t xml:space="preserve">Bernardo do Mearim</t>
  </si>
  <si>
    <t xml:space="preserve">07323</t>
  </si>
  <si>
    <t xml:space="preserve">Boa Vista do Gurupi</t>
  </si>
  <si>
    <t xml:space="preserve">09555</t>
  </si>
  <si>
    <t xml:space="preserve">Bom Jardim</t>
  </si>
  <si>
    <t xml:space="preserve">07269</t>
  </si>
  <si>
    <t xml:space="preserve">Bom Jesus das Selvas</t>
  </si>
  <si>
    <t xml:space="preserve">07285</t>
  </si>
  <si>
    <t xml:space="preserve">Bom Lugar</t>
  </si>
  <si>
    <t xml:space="preserve">07390</t>
  </si>
  <si>
    <t xml:space="preserve">Brejo</t>
  </si>
  <si>
    <t xml:space="preserve">07307</t>
  </si>
  <si>
    <t xml:space="preserve">Brejo de Areia</t>
  </si>
  <si>
    <t xml:space="preserve">07412</t>
  </si>
  <si>
    <t xml:space="preserve">Buriti</t>
  </si>
  <si>
    <t xml:space="preserve">07439</t>
  </si>
  <si>
    <t xml:space="preserve">Buriti Bravo</t>
  </si>
  <si>
    <t xml:space="preserve">07340</t>
  </si>
  <si>
    <t xml:space="preserve">Buriticupu</t>
  </si>
  <si>
    <t xml:space="preserve">07366</t>
  </si>
  <si>
    <t xml:space="preserve">Buritirana</t>
  </si>
  <si>
    <t xml:space="preserve">07226</t>
  </si>
  <si>
    <t xml:space="preserve">Cachoeira Grande</t>
  </si>
  <si>
    <t xml:space="preserve">07455</t>
  </si>
  <si>
    <t xml:space="preserve">Cajapió</t>
  </si>
  <si>
    <t xml:space="preserve">07471</t>
  </si>
  <si>
    <t xml:space="preserve">Cajari</t>
  </si>
  <si>
    <t xml:space="preserve">07382</t>
  </si>
  <si>
    <t xml:space="preserve">Campestre do Maranhão</t>
  </si>
  <si>
    <t xml:space="preserve">07510</t>
  </si>
  <si>
    <t xml:space="preserve">Cantanhede</t>
  </si>
  <si>
    <t xml:space="preserve">07404</t>
  </si>
  <si>
    <t xml:space="preserve">Capinzal do Norte</t>
  </si>
  <si>
    <t xml:space="preserve">07536</t>
  </si>
  <si>
    <t xml:space="preserve">Carolina</t>
  </si>
  <si>
    <t xml:space="preserve">07552</t>
  </si>
  <si>
    <t xml:space="preserve">Carutapera</t>
  </si>
  <si>
    <t xml:space="preserve">07579</t>
  </si>
  <si>
    <t xml:space="preserve">Caxias</t>
  </si>
  <si>
    <t xml:space="preserve">07595</t>
  </si>
  <si>
    <t xml:space="preserve">Cedral</t>
  </si>
  <si>
    <t xml:space="preserve">07420</t>
  </si>
  <si>
    <t xml:space="preserve">Central do Maranhão</t>
  </si>
  <si>
    <t xml:space="preserve">07463</t>
  </si>
  <si>
    <t xml:space="preserve">Centro Novo do Maranhão</t>
  </si>
  <si>
    <t xml:space="preserve">07447</t>
  </si>
  <si>
    <t xml:space="preserve">Centro do Guilherme</t>
  </si>
  <si>
    <t xml:space="preserve">07617</t>
  </si>
  <si>
    <t xml:space="preserve">Chapadinha</t>
  </si>
  <si>
    <t xml:space="preserve">07480</t>
  </si>
  <si>
    <t xml:space="preserve">Cidelândia</t>
  </si>
  <si>
    <t xml:space="preserve">07633</t>
  </si>
  <si>
    <t xml:space="preserve">Codó</t>
  </si>
  <si>
    <t xml:space="preserve">07650</t>
  </si>
  <si>
    <t xml:space="preserve">Coelho Neto</t>
  </si>
  <si>
    <t xml:space="preserve">07676</t>
  </si>
  <si>
    <t xml:space="preserve">Colinas</t>
  </si>
  <si>
    <t xml:space="preserve">07501</t>
  </si>
  <si>
    <t xml:space="preserve">Conceição do Lago-Açu</t>
  </si>
  <si>
    <t xml:space="preserve">07692</t>
  </si>
  <si>
    <t xml:space="preserve">Coroatá</t>
  </si>
  <si>
    <t xml:space="preserve">07714</t>
  </si>
  <si>
    <t xml:space="preserve">Cururupu</t>
  </si>
  <si>
    <t xml:space="preserve">07498</t>
  </si>
  <si>
    <t xml:space="preserve">Cândido Mendes</t>
  </si>
  <si>
    <t xml:space="preserve">07242</t>
  </si>
  <si>
    <t xml:space="preserve">07730</t>
  </si>
  <si>
    <t xml:space="preserve">Dom Pedro</t>
  </si>
  <si>
    <t xml:space="preserve">07757</t>
  </si>
  <si>
    <t xml:space="preserve">Duque Bacelar</t>
  </si>
  <si>
    <t xml:space="preserve">07773</t>
  </si>
  <si>
    <t xml:space="preserve">Esperantinópolis</t>
  </si>
  <si>
    <t xml:space="preserve">09636</t>
  </si>
  <si>
    <t xml:space="preserve">Estreito</t>
  </si>
  <si>
    <t xml:space="preserve">07528</t>
  </si>
  <si>
    <t xml:space="preserve">Feira Nova do Maranhão</t>
  </si>
  <si>
    <t xml:space="preserve">07544</t>
  </si>
  <si>
    <t xml:space="preserve">Fernando Falcão</t>
  </si>
  <si>
    <t xml:space="preserve">07560</t>
  </si>
  <si>
    <t xml:space="preserve">Formosa da Serra Negra</t>
  </si>
  <si>
    <t xml:space="preserve">07790</t>
  </si>
  <si>
    <t xml:space="preserve">Fortaleza dos Nogueiras</t>
  </si>
  <si>
    <t xml:space="preserve">07811</t>
  </si>
  <si>
    <t xml:space="preserve">Fortuna</t>
  </si>
  <si>
    <t xml:space="preserve">07838</t>
  </si>
  <si>
    <t xml:space="preserve">Godofredo Viana</t>
  </si>
  <si>
    <t xml:space="preserve">07854</t>
  </si>
  <si>
    <t xml:space="preserve">Gonçalves Dias</t>
  </si>
  <si>
    <t xml:space="preserve">07870</t>
  </si>
  <si>
    <t xml:space="preserve">Governador Archer</t>
  </si>
  <si>
    <t xml:space="preserve">07609</t>
  </si>
  <si>
    <t xml:space="preserve">Governador Edison Lobão</t>
  </si>
  <si>
    <t xml:space="preserve">07897</t>
  </si>
  <si>
    <t xml:space="preserve">Governador Eugênio Barros</t>
  </si>
  <si>
    <t xml:space="preserve">07625</t>
  </si>
  <si>
    <t xml:space="preserve">Governador Luiz Rocha</t>
  </si>
  <si>
    <t xml:space="preserve">07641</t>
  </si>
  <si>
    <t xml:space="preserve">Governador Newton Bello</t>
  </si>
  <si>
    <t xml:space="preserve">07668</t>
  </si>
  <si>
    <t xml:space="preserve">Governador Nunes Freire</t>
  </si>
  <si>
    <t xml:space="preserve">07935</t>
  </si>
  <si>
    <t xml:space="preserve">Grajaú</t>
  </si>
  <si>
    <t xml:space="preserve">07919</t>
  </si>
  <si>
    <t xml:space="preserve">Graça Aranha</t>
  </si>
  <si>
    <t xml:space="preserve">07951</t>
  </si>
  <si>
    <t xml:space="preserve">Guimarães</t>
  </si>
  <si>
    <t xml:space="preserve">07978</t>
  </si>
  <si>
    <t xml:space="preserve">Humberto de Campos</t>
  </si>
  <si>
    <t xml:space="preserve">07994</t>
  </si>
  <si>
    <t xml:space="preserve">Icatu</t>
  </si>
  <si>
    <t xml:space="preserve">08010</t>
  </si>
  <si>
    <t xml:space="preserve">Igarapé Grande</t>
  </si>
  <si>
    <t xml:space="preserve">07684</t>
  </si>
  <si>
    <t xml:space="preserve">Igarapé do Meio</t>
  </si>
  <si>
    <t xml:space="preserve">08036</t>
  </si>
  <si>
    <t xml:space="preserve">Imperatriz</t>
  </si>
  <si>
    <t xml:space="preserve">07706</t>
  </si>
  <si>
    <t xml:space="preserve">Itaipava do Grajaú</t>
  </si>
  <si>
    <t xml:space="preserve">08079</t>
  </si>
  <si>
    <t xml:space="preserve">Itapecuru Mirim</t>
  </si>
  <si>
    <t xml:space="preserve">07722</t>
  </si>
  <si>
    <t xml:space="preserve">Itinga do Maranhão</t>
  </si>
  <si>
    <t xml:space="preserve">07749</t>
  </si>
  <si>
    <t xml:space="preserve">Jatobá</t>
  </si>
  <si>
    <t xml:space="preserve">07765</t>
  </si>
  <si>
    <t xml:space="preserve">Jenipapo dos Vieiras</t>
  </si>
  <si>
    <t xml:space="preserve">08117</t>
  </si>
  <si>
    <t xml:space="preserve">Joselândia</t>
  </si>
  <si>
    <t xml:space="preserve">08095</t>
  </si>
  <si>
    <t xml:space="preserve">João Lisboa</t>
  </si>
  <si>
    <t xml:space="preserve">07781</t>
  </si>
  <si>
    <t xml:space="preserve">Junco do Maranhão</t>
  </si>
  <si>
    <t xml:space="preserve">08176</t>
  </si>
  <si>
    <t xml:space="preserve">Lago Verde</t>
  </si>
  <si>
    <t xml:space="preserve">08133</t>
  </si>
  <si>
    <t xml:space="preserve">Lago da Pedra</t>
  </si>
  <si>
    <t xml:space="preserve">08150</t>
  </si>
  <si>
    <t xml:space="preserve">Lago do Junco</t>
  </si>
  <si>
    <t xml:space="preserve">07803</t>
  </si>
  <si>
    <t xml:space="preserve">Lago dos Rodrigues</t>
  </si>
  <si>
    <t xml:space="preserve">07846</t>
  </si>
  <si>
    <t xml:space="preserve">Lagoa Grande do Maranhão</t>
  </si>
  <si>
    <t xml:space="preserve">07820</t>
  </si>
  <si>
    <t xml:space="preserve">Lagoa do Mato</t>
  </si>
  <si>
    <t xml:space="preserve">07862</t>
  </si>
  <si>
    <t xml:space="preserve">Lajeado Novo</t>
  </si>
  <si>
    <t xml:space="preserve">08192</t>
  </si>
  <si>
    <t xml:space="preserve">Lima Campos</t>
  </si>
  <si>
    <t xml:space="preserve">08214</t>
  </si>
  <si>
    <t xml:space="preserve">Loreto</t>
  </si>
  <si>
    <t xml:space="preserve">08230</t>
  </si>
  <si>
    <t xml:space="preserve">Luís Domingues</t>
  </si>
  <si>
    <t xml:space="preserve">08257</t>
  </si>
  <si>
    <t xml:space="preserve">Magalhães de Almeida</t>
  </si>
  <si>
    <t xml:space="preserve">07889</t>
  </si>
  <si>
    <t xml:space="preserve">Maracaçumé</t>
  </si>
  <si>
    <t xml:space="preserve">07900</t>
  </si>
  <si>
    <t xml:space="preserve">Marajá do Sena</t>
  </si>
  <si>
    <t xml:space="preserve">07927</t>
  </si>
  <si>
    <t xml:space="preserve">Maranhãozinho</t>
  </si>
  <si>
    <t xml:space="preserve">08273</t>
  </si>
  <si>
    <t xml:space="preserve">Mata Roma</t>
  </si>
  <si>
    <t xml:space="preserve">08290</t>
  </si>
  <si>
    <t xml:space="preserve">Matinha</t>
  </si>
  <si>
    <t xml:space="preserve">08311</t>
  </si>
  <si>
    <t xml:space="preserve">Matões</t>
  </si>
  <si>
    <t xml:space="preserve">07943</t>
  </si>
  <si>
    <t xml:space="preserve">Matões do Norte</t>
  </si>
  <si>
    <t xml:space="preserve">07960</t>
  </si>
  <si>
    <t xml:space="preserve">Milagres do Maranhão</t>
  </si>
  <si>
    <t xml:space="preserve">08338</t>
  </si>
  <si>
    <t xml:space="preserve">Mirador</t>
  </si>
  <si>
    <t xml:space="preserve">09695</t>
  </si>
  <si>
    <t xml:space="preserve">Miranda do Norte</t>
  </si>
  <si>
    <t xml:space="preserve">08354</t>
  </si>
  <si>
    <t xml:space="preserve">Mirinzal</t>
  </si>
  <si>
    <t xml:space="preserve">08397</t>
  </si>
  <si>
    <t xml:space="preserve">Montes Altos</t>
  </si>
  <si>
    <t xml:space="preserve">08370</t>
  </si>
  <si>
    <t xml:space="preserve">Monção</t>
  </si>
  <si>
    <t xml:space="preserve">08419</t>
  </si>
  <si>
    <t xml:space="preserve">Morros</t>
  </si>
  <si>
    <t xml:space="preserve">08435</t>
  </si>
  <si>
    <t xml:space="preserve">Nina Rodrigues</t>
  </si>
  <si>
    <t xml:space="preserve">07986</t>
  </si>
  <si>
    <t xml:space="preserve">Nova Colinas</t>
  </si>
  <si>
    <t xml:space="preserve">08451</t>
  </si>
  <si>
    <t xml:space="preserve">Nova Iorque</t>
  </si>
  <si>
    <t xml:space="preserve">08001</t>
  </si>
  <si>
    <t xml:space="preserve">Nova Olinda do Maranhão</t>
  </si>
  <si>
    <t xml:space="preserve">08478</t>
  </si>
  <si>
    <t xml:space="preserve">Olho D'Água das Cunhãs</t>
  </si>
  <si>
    <t xml:space="preserve">08028</t>
  </si>
  <si>
    <t xml:space="preserve">Olinda Nova do Maranhão</t>
  </si>
  <si>
    <t xml:space="preserve">08516</t>
  </si>
  <si>
    <t xml:space="preserve">Palmeirândia</t>
  </si>
  <si>
    <t xml:space="preserve">08532</t>
  </si>
  <si>
    <t xml:space="preserve">Paraibano</t>
  </si>
  <si>
    <t xml:space="preserve">08559</t>
  </si>
  <si>
    <t xml:space="preserve">Parnarama</t>
  </si>
  <si>
    <t xml:space="preserve">08575</t>
  </si>
  <si>
    <t xml:space="preserve">Passagem Franca</t>
  </si>
  <si>
    <t xml:space="preserve">08591</t>
  </si>
  <si>
    <t xml:space="preserve">Pastos Bons</t>
  </si>
  <si>
    <t xml:space="preserve">08044</t>
  </si>
  <si>
    <t xml:space="preserve">Paulino Neves</t>
  </si>
  <si>
    <t xml:space="preserve">09598</t>
  </si>
  <si>
    <t xml:space="preserve">Paulo Ramos</t>
  </si>
  <si>
    <t xml:space="preserve">08494</t>
  </si>
  <si>
    <t xml:space="preserve">Paço do Lumiar</t>
  </si>
  <si>
    <t xml:space="preserve">08613</t>
  </si>
  <si>
    <t xml:space="preserve">Pedreiras</t>
  </si>
  <si>
    <t xml:space="preserve">08060</t>
  </si>
  <si>
    <t xml:space="preserve">Pedro do Rosário</t>
  </si>
  <si>
    <t xml:space="preserve">08630</t>
  </si>
  <si>
    <t xml:space="preserve">Penalva</t>
  </si>
  <si>
    <t xml:space="preserve">08656</t>
  </si>
  <si>
    <t xml:space="preserve">Peri Mirim</t>
  </si>
  <si>
    <t xml:space="preserve">08087</t>
  </si>
  <si>
    <t xml:space="preserve">Peritoró</t>
  </si>
  <si>
    <t xml:space="preserve">08672</t>
  </si>
  <si>
    <t xml:space="preserve">Pindaré-Mirim</t>
  </si>
  <si>
    <t xml:space="preserve">08699</t>
  </si>
  <si>
    <t xml:space="preserve">Pinheiro</t>
  </si>
  <si>
    <t xml:space="preserve">08710</t>
  </si>
  <si>
    <t xml:space="preserve">Pio Xii</t>
  </si>
  <si>
    <t xml:space="preserve">08737</t>
  </si>
  <si>
    <t xml:space="preserve">Pirapemas</t>
  </si>
  <si>
    <t xml:space="preserve">08770</t>
  </si>
  <si>
    <t xml:space="preserve">Porto Franco</t>
  </si>
  <si>
    <t xml:space="preserve">08109</t>
  </si>
  <si>
    <t xml:space="preserve">Porto Rico do Maranhão</t>
  </si>
  <si>
    <t xml:space="preserve">08753</t>
  </si>
  <si>
    <t xml:space="preserve">Poção de Pedras</t>
  </si>
  <si>
    <t xml:space="preserve">08796</t>
  </si>
  <si>
    <t xml:space="preserve">08818</t>
  </si>
  <si>
    <t xml:space="preserve">Presidente Juscelino</t>
  </si>
  <si>
    <t xml:space="preserve">08125</t>
  </si>
  <si>
    <t xml:space="preserve">Presidente Médici</t>
  </si>
  <si>
    <t xml:space="preserve">08141</t>
  </si>
  <si>
    <t xml:space="preserve">Presidente Sarney</t>
  </si>
  <si>
    <t xml:space="preserve">08834</t>
  </si>
  <si>
    <t xml:space="preserve">Presidente Vargas</t>
  </si>
  <si>
    <t xml:space="preserve">08850</t>
  </si>
  <si>
    <t xml:space="preserve">Primeira Cruz</t>
  </si>
  <si>
    <t xml:space="preserve">08168</t>
  </si>
  <si>
    <t xml:space="preserve">Raposa</t>
  </si>
  <si>
    <t xml:space="preserve">08877</t>
  </si>
  <si>
    <t xml:space="preserve">Riachão</t>
  </si>
  <si>
    <t xml:space="preserve">08184</t>
  </si>
  <si>
    <t xml:space="preserve">Ribamar Fiquene</t>
  </si>
  <si>
    <t xml:space="preserve">08915</t>
  </si>
  <si>
    <t xml:space="preserve">Rosário</t>
  </si>
  <si>
    <t xml:space="preserve">08931</t>
  </si>
  <si>
    <t xml:space="preserve">Sambaíba</t>
  </si>
  <si>
    <t xml:space="preserve">08206</t>
  </si>
  <si>
    <t xml:space="preserve">Santa Filomena do Maranhão</t>
  </si>
  <si>
    <t xml:space="preserve">08958</t>
  </si>
  <si>
    <t xml:space="preserve">Santa Helena</t>
  </si>
  <si>
    <t xml:space="preserve">09571</t>
  </si>
  <si>
    <t xml:space="preserve">08974</t>
  </si>
  <si>
    <t xml:space="preserve">09652</t>
  </si>
  <si>
    <t xml:space="preserve">Santa Luzia do Paruá</t>
  </si>
  <si>
    <t xml:space="preserve">08990</t>
  </si>
  <si>
    <t xml:space="preserve">Santa Quitéria do Maranhão</t>
  </si>
  <si>
    <t xml:space="preserve">09016</t>
  </si>
  <si>
    <t xml:space="preserve">Santa Rita</t>
  </si>
  <si>
    <t xml:space="preserve">08222</t>
  </si>
  <si>
    <t xml:space="preserve">Santana do Maranhão</t>
  </si>
  <si>
    <t xml:space="preserve">08249</t>
  </si>
  <si>
    <t xml:space="preserve">Santo Amaro do Maranhão</t>
  </si>
  <si>
    <t xml:space="preserve">09032</t>
  </si>
  <si>
    <t xml:space="preserve">Santo Antônio dos Lopes</t>
  </si>
  <si>
    <t xml:space="preserve">08460</t>
  </si>
  <si>
    <t xml:space="preserve">Satubinha</t>
  </si>
  <si>
    <t xml:space="preserve">08486</t>
  </si>
  <si>
    <t xml:space="preserve">Senador Alexandre Costa</t>
  </si>
  <si>
    <t xml:space="preserve">08508</t>
  </si>
  <si>
    <t xml:space="preserve">Senador La Rocque</t>
  </si>
  <si>
    <t xml:space="preserve">08524</t>
  </si>
  <si>
    <t xml:space="preserve">Serrano do Maranhão</t>
  </si>
  <si>
    <t xml:space="preserve">09318</t>
  </si>
  <si>
    <t xml:space="preserve">Sucupira do Norte</t>
  </si>
  <si>
    <t xml:space="preserve">08540</t>
  </si>
  <si>
    <t xml:space="preserve">Sucupira do Riachão</t>
  </si>
  <si>
    <t xml:space="preserve">09059</t>
  </si>
  <si>
    <t xml:space="preserve">São Benedito do Rio Preto</t>
  </si>
  <si>
    <t xml:space="preserve">09075</t>
  </si>
  <si>
    <t xml:space="preserve">São Bento</t>
  </si>
  <si>
    <t xml:space="preserve">09091</t>
  </si>
  <si>
    <t xml:space="preserve">São Bernardo</t>
  </si>
  <si>
    <t xml:space="preserve">08265</t>
  </si>
  <si>
    <t xml:space="preserve">São Domingos do Azeitão</t>
  </si>
  <si>
    <t xml:space="preserve">09113</t>
  </si>
  <si>
    <t xml:space="preserve">São Domingos do Maranhão</t>
  </si>
  <si>
    <t xml:space="preserve">08281</t>
  </si>
  <si>
    <t xml:space="preserve">São Francisco do Brejão</t>
  </si>
  <si>
    <t xml:space="preserve">09156</t>
  </si>
  <si>
    <t xml:space="preserve">São Francisco do Maranhão</t>
  </si>
  <si>
    <t xml:space="preserve">09130</t>
  </si>
  <si>
    <t xml:space="preserve">São Félix de Balsas</t>
  </si>
  <si>
    <t xml:space="preserve">08893</t>
  </si>
  <si>
    <t xml:space="preserve">São José de Ribamar</t>
  </si>
  <si>
    <t xml:space="preserve">08362</t>
  </si>
  <si>
    <t xml:space="preserve">São José dos Basílios</t>
  </si>
  <si>
    <t xml:space="preserve">09172</t>
  </si>
  <si>
    <t xml:space="preserve">São João Batista</t>
  </si>
  <si>
    <t xml:space="preserve">08303</t>
  </si>
  <si>
    <t xml:space="preserve">São João do Carú</t>
  </si>
  <si>
    <t xml:space="preserve">08320</t>
  </si>
  <si>
    <t xml:space="preserve">São João do Paraíso</t>
  </si>
  <si>
    <t xml:space="preserve">08346</t>
  </si>
  <si>
    <t xml:space="preserve">São João do Soter</t>
  </si>
  <si>
    <t xml:space="preserve">09199</t>
  </si>
  <si>
    <t xml:space="preserve">São João dos Patos</t>
  </si>
  <si>
    <t xml:space="preserve">09210</t>
  </si>
  <si>
    <t xml:space="preserve">São Luís</t>
  </si>
  <si>
    <t xml:space="preserve">08052</t>
  </si>
  <si>
    <t xml:space="preserve">São Luís Gonzaga do Maranhão</t>
  </si>
  <si>
    <t xml:space="preserve">09237</t>
  </si>
  <si>
    <t xml:space="preserve">São Mateus do Maranhão</t>
  </si>
  <si>
    <t xml:space="preserve">08389</t>
  </si>
  <si>
    <t xml:space="preserve">São Pedro da Água Branca</t>
  </si>
  <si>
    <t xml:space="preserve">08400</t>
  </si>
  <si>
    <t xml:space="preserve">São Pedro dos Crentes</t>
  </si>
  <si>
    <t xml:space="preserve">09253</t>
  </si>
  <si>
    <t xml:space="preserve">São Raimundo das Mangabeiras</t>
  </si>
  <si>
    <t xml:space="preserve">08427</t>
  </si>
  <si>
    <t xml:space="preserve">São Raimundo do Doca Bezerra</t>
  </si>
  <si>
    <t xml:space="preserve">08443</t>
  </si>
  <si>
    <t xml:space="preserve">São Roberto</t>
  </si>
  <si>
    <t xml:space="preserve">09270</t>
  </si>
  <si>
    <t xml:space="preserve">São Vicente Ferrer</t>
  </si>
  <si>
    <t xml:space="preserve">09296</t>
  </si>
  <si>
    <t xml:space="preserve">Sítio Novo</t>
  </si>
  <si>
    <t xml:space="preserve">09334</t>
  </si>
  <si>
    <t xml:space="preserve">Tasso Fragoso</t>
  </si>
  <si>
    <t xml:space="preserve">09350</t>
  </si>
  <si>
    <t xml:space="preserve">Timbiras</t>
  </si>
  <si>
    <t xml:space="preserve">09377</t>
  </si>
  <si>
    <t xml:space="preserve">Timon</t>
  </si>
  <si>
    <t xml:space="preserve">08567</t>
  </si>
  <si>
    <t xml:space="preserve">Trizidela do Vale</t>
  </si>
  <si>
    <t xml:space="preserve">08583</t>
  </si>
  <si>
    <t xml:space="preserve">Tufilândia</t>
  </si>
  <si>
    <t xml:space="preserve">09393</t>
  </si>
  <si>
    <t xml:space="preserve">Tuntum</t>
  </si>
  <si>
    <t xml:space="preserve">09415</t>
  </si>
  <si>
    <t xml:space="preserve">Turiaçu</t>
  </si>
  <si>
    <t xml:space="preserve">08605</t>
  </si>
  <si>
    <t xml:space="preserve">Turilândia</t>
  </si>
  <si>
    <t xml:space="preserve">09431</t>
  </si>
  <si>
    <t xml:space="preserve">Tutóia</t>
  </si>
  <si>
    <t xml:space="preserve">09458</t>
  </si>
  <si>
    <t xml:space="preserve">Urbano Santos</t>
  </si>
  <si>
    <t xml:space="preserve">09474</t>
  </si>
  <si>
    <t xml:space="preserve">Vargem Grande</t>
  </si>
  <si>
    <t xml:space="preserve">09490</t>
  </si>
  <si>
    <t xml:space="preserve">08621</t>
  </si>
  <si>
    <t xml:space="preserve">Vila Nova dos Martírios</t>
  </si>
  <si>
    <t xml:space="preserve">09539</t>
  </si>
  <si>
    <t xml:space="preserve">Vitorino Freire</t>
  </si>
  <si>
    <t xml:space="preserve">09512</t>
  </si>
  <si>
    <t xml:space="preserve">Vitória do Mearim</t>
  </si>
  <si>
    <t xml:space="preserve">09717</t>
  </si>
  <si>
    <t xml:space="preserve">Zé Doca</t>
  </si>
  <si>
    <t xml:space="preserve">07005</t>
  </si>
  <si>
    <t xml:space="preserve">Água Doce do Maranhão</t>
  </si>
  <si>
    <t xml:space="preserve">40010</t>
  </si>
  <si>
    <t xml:space="preserve">Abadia dos Dourados</t>
  </si>
  <si>
    <t xml:space="preserve">40037</t>
  </si>
  <si>
    <t xml:space="preserve">Abaeté</t>
  </si>
  <si>
    <t xml:space="preserve">40053</t>
  </si>
  <si>
    <t xml:space="preserve">Abre Campo</t>
  </si>
  <si>
    <t xml:space="preserve">40070</t>
  </si>
  <si>
    <t xml:space="preserve">Acaiaca</t>
  </si>
  <si>
    <t xml:space="preserve">40150</t>
  </si>
  <si>
    <t xml:space="preserve">Aguanil</t>
  </si>
  <si>
    <t xml:space="preserve">40215</t>
  </si>
  <si>
    <t xml:space="preserve">Aimorés</t>
  </si>
  <si>
    <t xml:space="preserve">40231</t>
  </si>
  <si>
    <t xml:space="preserve">Aiuruoca</t>
  </si>
  <si>
    <t xml:space="preserve">40258</t>
  </si>
  <si>
    <t xml:space="preserve">Alagoa</t>
  </si>
  <si>
    <t xml:space="preserve">40274</t>
  </si>
  <si>
    <t xml:space="preserve">Albertina</t>
  </si>
  <si>
    <t xml:space="preserve">40312</t>
  </si>
  <si>
    <t xml:space="preserve">Alfenas</t>
  </si>
  <si>
    <t xml:space="preserve">40002</t>
  </si>
  <si>
    <t xml:space="preserve">Alfredo Vasconcelos</t>
  </si>
  <si>
    <t xml:space="preserve">40339</t>
  </si>
  <si>
    <t xml:space="preserve">Almenara</t>
  </si>
  <si>
    <t xml:space="preserve">40355</t>
  </si>
  <si>
    <t xml:space="preserve">Alpercata</t>
  </si>
  <si>
    <t xml:space="preserve">40371</t>
  </si>
  <si>
    <t xml:space="preserve">Alpinópolis</t>
  </si>
  <si>
    <t xml:space="preserve">40398</t>
  </si>
  <si>
    <t xml:space="preserve">Alterosa</t>
  </si>
  <si>
    <t xml:space="preserve">41661</t>
  </si>
  <si>
    <t xml:space="preserve">Alto Caparaó</t>
  </si>
  <si>
    <t xml:space="preserve">50695</t>
  </si>
  <si>
    <t xml:space="preserve">Alto Jequitibá</t>
  </si>
  <si>
    <t xml:space="preserve">40410</t>
  </si>
  <si>
    <t xml:space="preserve">Alto Rio Doce</t>
  </si>
  <si>
    <t xml:space="preserve">40436</t>
  </si>
  <si>
    <t xml:space="preserve">Alvarenga</t>
  </si>
  <si>
    <t xml:space="preserve">40452</t>
  </si>
  <si>
    <t xml:space="preserve">Alvinópolis</t>
  </si>
  <si>
    <t xml:space="preserve">40479</t>
  </si>
  <si>
    <t xml:space="preserve">Alvorada de Minas</t>
  </si>
  <si>
    <t xml:space="preserve">40290</t>
  </si>
  <si>
    <t xml:space="preserve">Além Paraíba</t>
  </si>
  <si>
    <t xml:space="preserve">40495</t>
  </si>
  <si>
    <t xml:space="preserve">Amparo do Serra</t>
  </si>
  <si>
    <t xml:space="preserve">40517</t>
  </si>
  <si>
    <t xml:space="preserve">Andradas</t>
  </si>
  <si>
    <t xml:space="preserve">40550</t>
  </si>
  <si>
    <t xml:space="preserve">Andrelândia</t>
  </si>
  <si>
    <t xml:space="preserve">41688</t>
  </si>
  <si>
    <t xml:space="preserve">Angelândia</t>
  </si>
  <si>
    <t xml:space="preserve">40576</t>
  </si>
  <si>
    <t xml:space="preserve">Antônio Carlos</t>
  </si>
  <si>
    <t xml:space="preserve">40592</t>
  </si>
  <si>
    <t xml:space="preserve">Antônio Dias</t>
  </si>
  <si>
    <t xml:space="preserve">40614</t>
  </si>
  <si>
    <t xml:space="preserve">Antônio Prado de Minas</t>
  </si>
  <si>
    <t xml:space="preserve">40657</t>
  </si>
  <si>
    <t xml:space="preserve">Aracitaba</t>
  </si>
  <si>
    <t xml:space="preserve">40690</t>
  </si>
  <si>
    <t xml:space="preserve">Araguari</t>
  </si>
  <si>
    <t xml:space="preserve">40711</t>
  </si>
  <si>
    <t xml:space="preserve">Arantina</t>
  </si>
  <si>
    <t xml:space="preserve">40738</t>
  </si>
  <si>
    <t xml:space="preserve">Araponga</t>
  </si>
  <si>
    <t xml:space="preserve">40029</t>
  </si>
  <si>
    <t xml:space="preserve">Araporã</t>
  </si>
  <si>
    <t xml:space="preserve">40754</t>
  </si>
  <si>
    <t xml:space="preserve">Arapuá</t>
  </si>
  <si>
    <t xml:space="preserve">40797</t>
  </si>
  <si>
    <t xml:space="preserve">Araxá</t>
  </si>
  <si>
    <t xml:space="preserve">40630</t>
  </si>
  <si>
    <t xml:space="preserve">Araçaí</t>
  </si>
  <si>
    <t xml:space="preserve">40673</t>
  </si>
  <si>
    <t xml:space="preserve">Araçuaí</t>
  </si>
  <si>
    <t xml:space="preserve">40770</t>
  </si>
  <si>
    <t xml:space="preserve">Araújos</t>
  </si>
  <si>
    <t xml:space="preserve">40819</t>
  </si>
  <si>
    <t xml:space="preserve">Arceburgo</t>
  </si>
  <si>
    <t xml:space="preserve">40835</t>
  </si>
  <si>
    <t xml:space="preserve">Arcos</t>
  </si>
  <si>
    <t xml:space="preserve">40851</t>
  </si>
  <si>
    <t xml:space="preserve">Areado</t>
  </si>
  <si>
    <t xml:space="preserve">40878</t>
  </si>
  <si>
    <t xml:space="preserve">Argirita</t>
  </si>
  <si>
    <t xml:space="preserve">41700</t>
  </si>
  <si>
    <t xml:space="preserve">Aricanduva</t>
  </si>
  <si>
    <t xml:space="preserve">40894</t>
  </si>
  <si>
    <t xml:space="preserve">Arinos</t>
  </si>
  <si>
    <t xml:space="preserve">40916</t>
  </si>
  <si>
    <t xml:space="preserve">Astolfo Dutra</t>
  </si>
  <si>
    <t xml:space="preserve">40932</t>
  </si>
  <si>
    <t xml:space="preserve">Ataléia</t>
  </si>
  <si>
    <t xml:space="preserve">40959</t>
  </si>
  <si>
    <t xml:space="preserve">Augusto de Lima</t>
  </si>
  <si>
    <t xml:space="preserve">40096</t>
  </si>
  <si>
    <t xml:space="preserve">Açucena</t>
  </si>
  <si>
    <t xml:space="preserve">40975</t>
  </si>
  <si>
    <t xml:space="preserve">Baependi</t>
  </si>
  <si>
    <t xml:space="preserve">40991</t>
  </si>
  <si>
    <t xml:space="preserve">Baldim</t>
  </si>
  <si>
    <t xml:space="preserve">41017</t>
  </si>
  <si>
    <t xml:space="preserve">Bambuí</t>
  </si>
  <si>
    <t xml:space="preserve">41033</t>
  </si>
  <si>
    <t xml:space="preserve">Bandeira</t>
  </si>
  <si>
    <t xml:space="preserve">41050</t>
  </si>
  <si>
    <t xml:space="preserve">Bandeira do Sul</t>
  </si>
  <si>
    <t xml:space="preserve">41114</t>
  </si>
  <si>
    <t xml:space="preserve">Barbacena</t>
  </si>
  <si>
    <t xml:space="preserve">41130</t>
  </si>
  <si>
    <t xml:space="preserve">Barra Longa</t>
  </si>
  <si>
    <t xml:space="preserve">41173</t>
  </si>
  <si>
    <t xml:space="preserve">Barroso</t>
  </si>
  <si>
    <t xml:space="preserve">41076</t>
  </si>
  <si>
    <t xml:space="preserve">Barão de Cocais</t>
  </si>
  <si>
    <t xml:space="preserve">41092</t>
  </si>
  <si>
    <t xml:space="preserve">Barão de Monte Alto</t>
  </si>
  <si>
    <t xml:space="preserve">41190</t>
  </si>
  <si>
    <t xml:space="preserve">Bela Vista de Minas</t>
  </si>
  <si>
    <t xml:space="preserve">41211</t>
  </si>
  <si>
    <t xml:space="preserve">Belmiro Braga</t>
  </si>
  <si>
    <t xml:space="preserve">41238</t>
  </si>
  <si>
    <t xml:space="preserve">Belo Horizonte</t>
  </si>
  <si>
    <t xml:space="preserve">41254</t>
  </si>
  <si>
    <t xml:space="preserve">Belo Oriente</t>
  </si>
  <si>
    <t xml:space="preserve">41270</t>
  </si>
  <si>
    <t xml:space="preserve">Belo Vale</t>
  </si>
  <si>
    <t xml:space="preserve">41297</t>
  </si>
  <si>
    <t xml:space="preserve">Berilo</t>
  </si>
  <si>
    <t xml:space="preserve">41726</t>
  </si>
  <si>
    <t xml:space="preserve">Berizal</t>
  </si>
  <si>
    <t xml:space="preserve">41319</t>
  </si>
  <si>
    <t xml:space="preserve">Bertópolis</t>
  </si>
  <si>
    <t xml:space="preserve">41335</t>
  </si>
  <si>
    <t xml:space="preserve">Betim</t>
  </si>
  <si>
    <t xml:space="preserve">41351</t>
  </si>
  <si>
    <t xml:space="preserve">Bias Fortes</t>
  </si>
  <si>
    <t xml:space="preserve">41378</t>
  </si>
  <si>
    <t xml:space="preserve">Bicas</t>
  </si>
  <si>
    <t xml:space="preserve">41394</t>
  </si>
  <si>
    <t xml:space="preserve">Biquinhas</t>
  </si>
  <si>
    <t xml:space="preserve">41416</t>
  </si>
  <si>
    <t xml:space="preserve">41432</t>
  </si>
  <si>
    <t xml:space="preserve">Bocaina de Minas</t>
  </si>
  <si>
    <t xml:space="preserve">41459</t>
  </si>
  <si>
    <t xml:space="preserve">Bocaiúva</t>
  </si>
  <si>
    <t xml:space="preserve">41475</t>
  </si>
  <si>
    <t xml:space="preserve">Bom Despacho</t>
  </si>
  <si>
    <t xml:space="preserve">41491</t>
  </si>
  <si>
    <t xml:space="preserve">Bom Jardim de Minas</t>
  </si>
  <si>
    <t xml:space="preserve">41513</t>
  </si>
  <si>
    <t xml:space="preserve">Bom Jesus da Penha</t>
  </si>
  <si>
    <t xml:space="preserve">41530</t>
  </si>
  <si>
    <t xml:space="preserve">Bom Jesus do Amparo</t>
  </si>
  <si>
    <t xml:space="preserve">41556</t>
  </si>
  <si>
    <t xml:space="preserve">Bom Jesus do Galho</t>
  </si>
  <si>
    <t xml:space="preserve">41572</t>
  </si>
  <si>
    <t xml:space="preserve">Bom Repouso</t>
  </si>
  <si>
    <t xml:space="preserve">41599</t>
  </si>
  <si>
    <t xml:space="preserve">Bom Sucesso</t>
  </si>
  <si>
    <t xml:space="preserve">41610</t>
  </si>
  <si>
    <t xml:space="preserve">Bonfim</t>
  </si>
  <si>
    <t xml:space="preserve">41637</t>
  </si>
  <si>
    <t xml:space="preserve">Bonfinópolis de Minas</t>
  </si>
  <si>
    <t xml:space="preserve">41742</t>
  </si>
  <si>
    <t xml:space="preserve">Bonito de Minas</t>
  </si>
  <si>
    <t xml:space="preserve">41653</t>
  </si>
  <si>
    <t xml:space="preserve">Borda da Mata</t>
  </si>
  <si>
    <t xml:space="preserve">41670</t>
  </si>
  <si>
    <t xml:space="preserve">Botelhos</t>
  </si>
  <si>
    <t xml:space="preserve">41696</t>
  </si>
  <si>
    <t xml:space="preserve">Botumirim</t>
  </si>
  <si>
    <t xml:space="preserve">40045</t>
  </si>
  <si>
    <t xml:space="preserve">Brasilândia de Minas</t>
  </si>
  <si>
    <t xml:space="preserve">41718</t>
  </si>
  <si>
    <t xml:space="preserve">Brasília de Minas</t>
  </si>
  <si>
    <t xml:space="preserve">41777</t>
  </si>
  <si>
    <t xml:space="preserve">Brazópolis</t>
  </si>
  <si>
    <t xml:space="preserve">41750</t>
  </si>
  <si>
    <t xml:space="preserve">Braúnas</t>
  </si>
  <si>
    <t xml:space="preserve">41793</t>
  </si>
  <si>
    <t xml:space="preserve">Brumadinho</t>
  </si>
  <si>
    <t xml:space="preserve">41734</t>
  </si>
  <si>
    <t xml:space="preserve">Brás Pires</t>
  </si>
  <si>
    <t xml:space="preserve">41815</t>
  </si>
  <si>
    <t xml:space="preserve">Bueno Brandão</t>
  </si>
  <si>
    <t xml:space="preserve">41831</t>
  </si>
  <si>
    <t xml:space="preserve">Buenópolis</t>
  </si>
  <si>
    <t xml:space="preserve">41769</t>
  </si>
  <si>
    <t xml:space="preserve">Bugre</t>
  </si>
  <si>
    <t xml:space="preserve">41858</t>
  </si>
  <si>
    <t xml:space="preserve">Buritis</t>
  </si>
  <si>
    <t xml:space="preserve">41874</t>
  </si>
  <si>
    <t xml:space="preserve">Buritizeiro</t>
  </si>
  <si>
    <t xml:space="preserve">41785</t>
  </si>
  <si>
    <t xml:space="preserve">Cabeceira Grande</t>
  </si>
  <si>
    <t xml:space="preserve">41890</t>
  </si>
  <si>
    <t xml:space="preserve">Cabo Verde</t>
  </si>
  <si>
    <t xml:space="preserve">41955</t>
  </si>
  <si>
    <t xml:space="preserve">41912</t>
  </si>
  <si>
    <t xml:space="preserve">Cachoeira da Prata</t>
  </si>
  <si>
    <t xml:space="preserve">41939</t>
  </si>
  <si>
    <t xml:space="preserve">Cachoeira de Minas</t>
  </si>
  <si>
    <t xml:space="preserve">40533</t>
  </si>
  <si>
    <t xml:space="preserve">Cachoeira de Pajeú</t>
  </si>
  <si>
    <t xml:space="preserve">41971</t>
  </si>
  <si>
    <t xml:space="preserve">Caetanópolis</t>
  </si>
  <si>
    <t xml:space="preserve">41998</t>
  </si>
  <si>
    <t xml:space="preserve">Caeté</t>
  </si>
  <si>
    <t xml:space="preserve">42013</t>
  </si>
  <si>
    <t xml:space="preserve">Caiana</t>
  </si>
  <si>
    <t xml:space="preserve">42030</t>
  </si>
  <si>
    <t xml:space="preserve">Cajuri</t>
  </si>
  <si>
    <t xml:space="preserve">42056</t>
  </si>
  <si>
    <t xml:space="preserve">Caldas</t>
  </si>
  <si>
    <t xml:space="preserve">42072</t>
  </si>
  <si>
    <t xml:space="preserve">Camacho</t>
  </si>
  <si>
    <t xml:space="preserve">42099</t>
  </si>
  <si>
    <t xml:space="preserve">Camanducaia</t>
  </si>
  <si>
    <t xml:space="preserve">42137</t>
  </si>
  <si>
    <t xml:space="preserve">Cambuquira</t>
  </si>
  <si>
    <t xml:space="preserve">42110</t>
  </si>
  <si>
    <t xml:space="preserve">Cambuí</t>
  </si>
  <si>
    <t xml:space="preserve">42170</t>
  </si>
  <si>
    <t xml:space="preserve">Campanha</t>
  </si>
  <si>
    <t xml:space="preserve">42153</t>
  </si>
  <si>
    <t xml:space="preserve">Campanário</t>
  </si>
  <si>
    <t xml:space="preserve">42196</t>
  </si>
  <si>
    <t xml:space="preserve">42218</t>
  </si>
  <si>
    <t xml:space="preserve">Campina Verde</t>
  </si>
  <si>
    <t xml:space="preserve">41807</t>
  </si>
  <si>
    <t xml:space="preserve">Campo Azul</t>
  </si>
  <si>
    <t xml:space="preserve">42234</t>
  </si>
  <si>
    <t xml:space="preserve">Campo Belo</t>
  </si>
  <si>
    <t xml:space="preserve">42277</t>
  </si>
  <si>
    <t xml:space="preserve">Campo Florido</t>
  </si>
  <si>
    <t xml:space="preserve">42250</t>
  </si>
  <si>
    <t xml:space="preserve">Campo do Meio</t>
  </si>
  <si>
    <t xml:space="preserve">42293</t>
  </si>
  <si>
    <t xml:space="preserve">Campos Altos</t>
  </si>
  <si>
    <t xml:space="preserve">42315</t>
  </si>
  <si>
    <t xml:space="preserve">Campos Gerais</t>
  </si>
  <si>
    <t xml:space="preserve">42374</t>
  </si>
  <si>
    <t xml:space="preserve">Cana Verde</t>
  </si>
  <si>
    <t xml:space="preserve">42331</t>
  </si>
  <si>
    <t xml:space="preserve">Canaã</t>
  </si>
  <si>
    <t xml:space="preserve">42390</t>
  </si>
  <si>
    <t xml:space="preserve">41823</t>
  </si>
  <si>
    <t xml:space="preserve">Cantagalo</t>
  </si>
  <si>
    <t xml:space="preserve">42358</t>
  </si>
  <si>
    <t xml:space="preserve">42412</t>
  </si>
  <si>
    <t xml:space="preserve">Caparaó</t>
  </si>
  <si>
    <t xml:space="preserve">42439</t>
  </si>
  <si>
    <t xml:space="preserve">Capela Nova</t>
  </si>
  <si>
    <t xml:space="preserve">42455</t>
  </si>
  <si>
    <t xml:space="preserve">Capelinha</t>
  </si>
  <si>
    <t xml:space="preserve">42471</t>
  </si>
  <si>
    <t xml:space="preserve">Capetinga</t>
  </si>
  <si>
    <t xml:space="preserve">42498</t>
  </si>
  <si>
    <t xml:space="preserve">Capim Branco</t>
  </si>
  <si>
    <t xml:space="preserve">42510</t>
  </si>
  <si>
    <t xml:space="preserve">Capinópolis</t>
  </si>
  <si>
    <t xml:space="preserve">40061</t>
  </si>
  <si>
    <t xml:space="preserve">Capitão Andrade</t>
  </si>
  <si>
    <t xml:space="preserve">42536</t>
  </si>
  <si>
    <t xml:space="preserve">Capitão Enéas</t>
  </si>
  <si>
    <t xml:space="preserve">42552</t>
  </si>
  <si>
    <t xml:space="preserve">Capitólio</t>
  </si>
  <si>
    <t xml:space="preserve">42579</t>
  </si>
  <si>
    <t xml:space="preserve">Caputira</t>
  </si>
  <si>
    <t xml:space="preserve">42617</t>
  </si>
  <si>
    <t xml:space="preserve">Caranaíba</t>
  </si>
  <si>
    <t xml:space="preserve">42633</t>
  </si>
  <si>
    <t xml:space="preserve">Carandaí</t>
  </si>
  <si>
    <t xml:space="preserve">42650</t>
  </si>
  <si>
    <t xml:space="preserve">Carangola</t>
  </si>
  <si>
    <t xml:space="preserve">42676</t>
  </si>
  <si>
    <t xml:space="preserve">Caratinga</t>
  </si>
  <si>
    <t xml:space="preserve">42595</t>
  </si>
  <si>
    <t xml:space="preserve">Caraí</t>
  </si>
  <si>
    <t xml:space="preserve">42692</t>
  </si>
  <si>
    <t xml:space="preserve">Carbonita</t>
  </si>
  <si>
    <t xml:space="preserve">42714</t>
  </si>
  <si>
    <t xml:space="preserve">Careaçu</t>
  </si>
  <si>
    <t xml:space="preserve">42730</t>
  </si>
  <si>
    <t xml:space="preserve">Carlos Chagas</t>
  </si>
  <si>
    <t xml:space="preserve">42773</t>
  </si>
  <si>
    <t xml:space="preserve">Carmo da Cachoeira</t>
  </si>
  <si>
    <t xml:space="preserve">42790</t>
  </si>
  <si>
    <t xml:space="preserve">Carmo da Mata</t>
  </si>
  <si>
    <t xml:space="preserve">42811</t>
  </si>
  <si>
    <t xml:space="preserve">Carmo de Minas</t>
  </si>
  <si>
    <t xml:space="preserve">42838</t>
  </si>
  <si>
    <t xml:space="preserve">Carmo do Cajuru</t>
  </si>
  <si>
    <t xml:space="preserve">42854</t>
  </si>
  <si>
    <t xml:space="preserve">Carmo do Paranaíba</t>
  </si>
  <si>
    <t xml:space="preserve">42870</t>
  </si>
  <si>
    <t xml:space="preserve">Carmo do Rio Claro</t>
  </si>
  <si>
    <t xml:space="preserve">42757</t>
  </si>
  <si>
    <t xml:space="preserve">Carmésia</t>
  </si>
  <si>
    <t xml:space="preserve">42897</t>
  </si>
  <si>
    <t xml:space="preserve">Carmópolis de Minas</t>
  </si>
  <si>
    <t xml:space="preserve">40088</t>
  </si>
  <si>
    <t xml:space="preserve">Carneirinho</t>
  </si>
  <si>
    <t xml:space="preserve">42919</t>
  </si>
  <si>
    <t xml:space="preserve">Carrancas</t>
  </si>
  <si>
    <t xml:space="preserve">42951</t>
  </si>
  <si>
    <t xml:space="preserve">Carvalhos</t>
  </si>
  <si>
    <t xml:space="preserve">42935</t>
  </si>
  <si>
    <t xml:space="preserve">Carvalhópolis</t>
  </si>
  <si>
    <t xml:space="preserve">42978</t>
  </si>
  <si>
    <t xml:space="preserve">Casa Grande</t>
  </si>
  <si>
    <t xml:space="preserve">42994</t>
  </si>
  <si>
    <t xml:space="preserve">Cascalho Rico</t>
  </si>
  <si>
    <t xml:space="preserve">43052</t>
  </si>
  <si>
    <t xml:space="preserve">Cataguases</t>
  </si>
  <si>
    <t xml:space="preserve">41840</t>
  </si>
  <si>
    <t xml:space="preserve">Catas Altas</t>
  </si>
  <si>
    <t xml:space="preserve">43079</t>
  </si>
  <si>
    <t xml:space="preserve">Catas Altas da Noruega</t>
  </si>
  <si>
    <t xml:space="preserve">40100</t>
  </si>
  <si>
    <t xml:space="preserve">Catuji</t>
  </si>
  <si>
    <t xml:space="preserve">41866</t>
  </si>
  <si>
    <t xml:space="preserve">Catuti</t>
  </si>
  <si>
    <t xml:space="preserve">43095</t>
  </si>
  <si>
    <t xml:space="preserve">Caxambu</t>
  </si>
  <si>
    <t xml:space="preserve">43117</t>
  </si>
  <si>
    <t xml:space="preserve">Cedro do Abaeté</t>
  </si>
  <si>
    <t xml:space="preserve">43133</t>
  </si>
  <si>
    <t xml:space="preserve">Central de Minas</t>
  </si>
  <si>
    <t xml:space="preserve">43150</t>
  </si>
  <si>
    <t xml:space="preserve">Centralina</t>
  </si>
  <si>
    <t xml:space="preserve">43192</t>
  </si>
  <si>
    <t xml:space="preserve">Chalé</t>
  </si>
  <si>
    <t xml:space="preserve">41882</t>
  </si>
  <si>
    <t xml:space="preserve">Chapada Gaúcha</t>
  </si>
  <si>
    <t xml:space="preserve">43214</t>
  </si>
  <si>
    <t xml:space="preserve">Chapada do Norte</t>
  </si>
  <si>
    <t xml:space="preserve">43230</t>
  </si>
  <si>
    <t xml:space="preserve">Chiador</t>
  </si>
  <si>
    <t xml:space="preserve">43176</t>
  </si>
  <si>
    <t xml:space="preserve">Chácara</t>
  </si>
  <si>
    <t xml:space="preserve">43257</t>
  </si>
  <si>
    <t xml:space="preserve">Cipotânea</t>
  </si>
  <si>
    <t xml:space="preserve">43273</t>
  </si>
  <si>
    <t xml:space="preserve">Claraval</t>
  </si>
  <si>
    <t xml:space="preserve">43290</t>
  </si>
  <si>
    <t xml:space="preserve">Claro dos Poções</t>
  </si>
  <si>
    <t xml:space="preserve">43311</t>
  </si>
  <si>
    <t xml:space="preserve">Cláudio</t>
  </si>
  <si>
    <t xml:space="preserve">43338</t>
  </si>
  <si>
    <t xml:space="preserve">Coimbra</t>
  </si>
  <si>
    <t xml:space="preserve">43354</t>
  </si>
  <si>
    <t xml:space="preserve">Coluna</t>
  </si>
  <si>
    <t xml:space="preserve">43370</t>
  </si>
  <si>
    <t xml:space="preserve">Comendador Gomes</t>
  </si>
  <si>
    <t xml:space="preserve">43397</t>
  </si>
  <si>
    <t xml:space="preserve">Comercinho</t>
  </si>
  <si>
    <t xml:space="preserve">43419</t>
  </si>
  <si>
    <t xml:space="preserve">Conceição da Aparecida</t>
  </si>
  <si>
    <t xml:space="preserve">43036</t>
  </si>
  <si>
    <t xml:space="preserve">Conceição da Barra de Minas</t>
  </si>
  <si>
    <t xml:space="preserve">43451</t>
  </si>
  <si>
    <t xml:space="preserve">Conceição das Alagoas</t>
  </si>
  <si>
    <t xml:space="preserve">43435</t>
  </si>
  <si>
    <t xml:space="preserve">Conceição das Pedras</t>
  </si>
  <si>
    <t xml:space="preserve">43478</t>
  </si>
  <si>
    <t xml:space="preserve">Conceição de Ipanema</t>
  </si>
  <si>
    <t xml:space="preserve">43494</t>
  </si>
  <si>
    <t xml:space="preserve">Conceição do Mato Dentro</t>
  </si>
  <si>
    <t xml:space="preserve">43516</t>
  </si>
  <si>
    <t xml:space="preserve">Conceição do Pará</t>
  </si>
  <si>
    <t xml:space="preserve">43532</t>
  </si>
  <si>
    <t xml:space="preserve">Conceição do Rio Verde</t>
  </si>
  <si>
    <t xml:space="preserve">43559</t>
  </si>
  <si>
    <t xml:space="preserve">Conceição dos Ouros</t>
  </si>
  <si>
    <t xml:space="preserve">41920</t>
  </si>
  <si>
    <t xml:space="preserve">Confins</t>
  </si>
  <si>
    <t xml:space="preserve">43575</t>
  </si>
  <si>
    <t xml:space="preserve">Congonhal</t>
  </si>
  <si>
    <t xml:space="preserve">43591</t>
  </si>
  <si>
    <t xml:space="preserve">Congonhas</t>
  </si>
  <si>
    <t xml:space="preserve">43613</t>
  </si>
  <si>
    <t xml:space="preserve">Congonhas do Norte</t>
  </si>
  <si>
    <t xml:space="preserve">43630</t>
  </si>
  <si>
    <t xml:space="preserve">Conquista</t>
  </si>
  <si>
    <t xml:space="preserve">43656</t>
  </si>
  <si>
    <t xml:space="preserve">Conselheiro Lafaiete</t>
  </si>
  <si>
    <t xml:space="preserve">43672</t>
  </si>
  <si>
    <t xml:space="preserve">Conselheiro Pena</t>
  </si>
  <si>
    <t xml:space="preserve">43699</t>
  </si>
  <si>
    <t xml:space="preserve">Consolação</t>
  </si>
  <si>
    <t xml:space="preserve">43710</t>
  </si>
  <si>
    <t xml:space="preserve">Contagem</t>
  </si>
  <si>
    <t xml:space="preserve">43737</t>
  </si>
  <si>
    <t xml:space="preserve">Coqueiral</t>
  </si>
  <si>
    <t xml:space="preserve">43753</t>
  </si>
  <si>
    <t xml:space="preserve">Coração de Jesus</t>
  </si>
  <si>
    <t xml:space="preserve">43770</t>
  </si>
  <si>
    <t xml:space="preserve">Cordisburgo</t>
  </si>
  <si>
    <t xml:space="preserve">43796</t>
  </si>
  <si>
    <t xml:space="preserve">Cordislândia</t>
  </si>
  <si>
    <t xml:space="preserve">43818</t>
  </si>
  <si>
    <t xml:space="preserve">Corinto</t>
  </si>
  <si>
    <t xml:space="preserve">43834</t>
  </si>
  <si>
    <t xml:space="preserve">Coroaci</t>
  </si>
  <si>
    <t xml:space="preserve">43850</t>
  </si>
  <si>
    <t xml:space="preserve">Coromandel</t>
  </si>
  <si>
    <t xml:space="preserve">43877</t>
  </si>
  <si>
    <t xml:space="preserve">Coronel Fabriciano</t>
  </si>
  <si>
    <t xml:space="preserve">43893</t>
  </si>
  <si>
    <t xml:space="preserve">Coronel Murta</t>
  </si>
  <si>
    <t xml:space="preserve">43915</t>
  </si>
  <si>
    <t xml:space="preserve">Coronel Pacheco</t>
  </si>
  <si>
    <t xml:space="preserve">43931</t>
  </si>
  <si>
    <t xml:space="preserve">Coronel Xavier Chaves</t>
  </si>
  <si>
    <t xml:space="preserve">44016</t>
  </si>
  <si>
    <t xml:space="preserve">Couto de Magalhães de Minas</t>
  </si>
  <si>
    <t xml:space="preserve">44032</t>
  </si>
  <si>
    <t xml:space="preserve">Cristais</t>
  </si>
  <si>
    <t xml:space="preserve">44075</t>
  </si>
  <si>
    <t xml:space="preserve">Cristiano Otoni</t>
  </si>
  <si>
    <t xml:space="preserve">44091</t>
  </si>
  <si>
    <t xml:space="preserve">Cristina</t>
  </si>
  <si>
    <t xml:space="preserve">44059</t>
  </si>
  <si>
    <t xml:space="preserve">Cristália</t>
  </si>
  <si>
    <t xml:space="preserve">41963</t>
  </si>
  <si>
    <t xml:space="preserve">Crisólita</t>
  </si>
  <si>
    <t xml:space="preserve">44113</t>
  </si>
  <si>
    <t xml:space="preserve">Crucilândia</t>
  </si>
  <si>
    <t xml:space="preserve">44130</t>
  </si>
  <si>
    <t xml:space="preserve">Cruzeiro da Fortaleza</t>
  </si>
  <si>
    <t xml:space="preserve">44156</t>
  </si>
  <si>
    <t xml:space="preserve">Cruzília</t>
  </si>
  <si>
    <t xml:space="preserve">41980</t>
  </si>
  <si>
    <t xml:space="preserve">Cuparaque</t>
  </si>
  <si>
    <t xml:space="preserve">42005</t>
  </si>
  <si>
    <t xml:space="preserve">Curral de Dentro</t>
  </si>
  <si>
    <t xml:space="preserve">44172</t>
  </si>
  <si>
    <t xml:space="preserve">Curvelo</t>
  </si>
  <si>
    <t xml:space="preserve">43010</t>
  </si>
  <si>
    <t xml:space="preserve">Cássia</t>
  </si>
  <si>
    <t xml:space="preserve">43958</t>
  </si>
  <si>
    <t xml:space="preserve">Córrego Danta</t>
  </si>
  <si>
    <t xml:space="preserve">41947</t>
  </si>
  <si>
    <t xml:space="preserve">Córrego Fundo</t>
  </si>
  <si>
    <t xml:space="preserve">43990</t>
  </si>
  <si>
    <t xml:space="preserve">Córrego Novo</t>
  </si>
  <si>
    <t xml:space="preserve">43974</t>
  </si>
  <si>
    <t xml:space="preserve">Córrego do Bom Jesus</t>
  </si>
  <si>
    <t xml:space="preserve">41904</t>
  </si>
  <si>
    <t xml:space="preserve">Cônego Marinho</t>
  </si>
  <si>
    <t xml:space="preserve">44199</t>
  </si>
  <si>
    <t xml:space="preserve">Datas</t>
  </si>
  <si>
    <t xml:space="preserve">44210</t>
  </si>
  <si>
    <t xml:space="preserve">Delfim Moreira</t>
  </si>
  <si>
    <t xml:space="preserve">44237</t>
  </si>
  <si>
    <t xml:space="preserve">Delfinópolis</t>
  </si>
  <si>
    <t xml:space="preserve">42021</t>
  </si>
  <si>
    <t xml:space="preserve">Delta</t>
  </si>
  <si>
    <t xml:space="preserve">44253</t>
  </si>
  <si>
    <t xml:space="preserve">Descoberto</t>
  </si>
  <si>
    <t xml:space="preserve">44270</t>
  </si>
  <si>
    <t xml:space="preserve">Desterro de Entre Rios</t>
  </si>
  <si>
    <t xml:space="preserve">44296</t>
  </si>
  <si>
    <t xml:space="preserve">Desterro do Melo</t>
  </si>
  <si>
    <t xml:space="preserve">44318</t>
  </si>
  <si>
    <t xml:space="preserve">Diamantina</t>
  </si>
  <si>
    <t xml:space="preserve">44334</t>
  </si>
  <si>
    <t xml:space="preserve">Diogo de Vasconcelos</t>
  </si>
  <si>
    <t xml:space="preserve">44350</t>
  </si>
  <si>
    <t xml:space="preserve">Dionísio</t>
  </si>
  <si>
    <t xml:space="preserve">44393</t>
  </si>
  <si>
    <t xml:space="preserve">Divino</t>
  </si>
  <si>
    <t xml:space="preserve">44415</t>
  </si>
  <si>
    <t xml:space="preserve">Divino das Laranjeiras</t>
  </si>
  <si>
    <t xml:space="preserve">44431</t>
  </si>
  <si>
    <t xml:space="preserve">Divinolândia de Minas</t>
  </si>
  <si>
    <t xml:space="preserve">44377</t>
  </si>
  <si>
    <t xml:space="preserve">Divinésia</t>
  </si>
  <si>
    <t xml:space="preserve">44458</t>
  </si>
  <si>
    <t xml:space="preserve">Divinópolis</t>
  </si>
  <si>
    <t xml:space="preserve">40126</t>
  </si>
  <si>
    <t xml:space="preserve">Divisa Alegre</t>
  </si>
  <si>
    <t xml:space="preserve">44474</t>
  </si>
  <si>
    <t xml:space="preserve">Divisa Nova</t>
  </si>
  <si>
    <t xml:space="preserve">40142</t>
  </si>
  <si>
    <t xml:space="preserve">Divisópolis</t>
  </si>
  <si>
    <t xml:space="preserve">42048</t>
  </si>
  <si>
    <t xml:space="preserve">Dom Bosco</t>
  </si>
  <si>
    <t xml:space="preserve">44490</t>
  </si>
  <si>
    <t xml:space="preserve">Dom Cavati</t>
  </si>
  <si>
    <t xml:space="preserve">44512</t>
  </si>
  <si>
    <t xml:space="preserve">Dom Joaquim</t>
  </si>
  <si>
    <t xml:space="preserve">44539</t>
  </si>
  <si>
    <t xml:space="preserve">Dom Silvério</t>
  </si>
  <si>
    <t xml:space="preserve">44555</t>
  </si>
  <si>
    <t xml:space="preserve">Dom Viçoso</t>
  </si>
  <si>
    <t xml:space="preserve">44571</t>
  </si>
  <si>
    <t xml:space="preserve">Dona Eusébia</t>
  </si>
  <si>
    <t xml:space="preserve">44598</t>
  </si>
  <si>
    <t xml:space="preserve">Dores de Campos</t>
  </si>
  <si>
    <t xml:space="preserve">44610</t>
  </si>
  <si>
    <t xml:space="preserve">Dores de Guanhães</t>
  </si>
  <si>
    <t xml:space="preserve">44636</t>
  </si>
  <si>
    <t xml:space="preserve">Dores do Indaiá</t>
  </si>
  <si>
    <t xml:space="preserve">44652</t>
  </si>
  <si>
    <t xml:space="preserve">Dores do Turvo</t>
  </si>
  <si>
    <t xml:space="preserve">44679</t>
  </si>
  <si>
    <t xml:space="preserve">Doresópolis</t>
  </si>
  <si>
    <t xml:space="preserve">44695</t>
  </si>
  <si>
    <t xml:space="preserve">Douradoquara</t>
  </si>
  <si>
    <t xml:space="preserve">40169</t>
  </si>
  <si>
    <t xml:space="preserve">Durandé</t>
  </si>
  <si>
    <t xml:space="preserve">44717</t>
  </si>
  <si>
    <t xml:space="preserve">Elói Mendes</t>
  </si>
  <si>
    <t xml:space="preserve">44733</t>
  </si>
  <si>
    <t xml:space="preserve">Engenheiro Caldas</t>
  </si>
  <si>
    <t xml:space="preserve">44750</t>
  </si>
  <si>
    <t xml:space="preserve">Engenheiro Navarro</t>
  </si>
  <si>
    <t xml:space="preserve">40185</t>
  </si>
  <si>
    <t xml:space="preserve">Entre Folhas</t>
  </si>
  <si>
    <t xml:space="preserve">44776</t>
  </si>
  <si>
    <t xml:space="preserve">Entre Rios de Minas</t>
  </si>
  <si>
    <t xml:space="preserve">44792</t>
  </si>
  <si>
    <t xml:space="preserve">Ervália</t>
  </si>
  <si>
    <t xml:space="preserve">44814</t>
  </si>
  <si>
    <t xml:space="preserve">Esmeraldas</t>
  </si>
  <si>
    <t xml:space="preserve">44830</t>
  </si>
  <si>
    <t xml:space="preserve">Espera Feliz</t>
  </si>
  <si>
    <t xml:space="preserve">44857</t>
  </si>
  <si>
    <t xml:space="preserve">Espinosa</t>
  </si>
  <si>
    <t xml:space="preserve">44873</t>
  </si>
  <si>
    <t xml:space="preserve">Espírito Santo do Dourado</t>
  </si>
  <si>
    <t xml:space="preserve">44890</t>
  </si>
  <si>
    <t xml:space="preserve">Estiva</t>
  </si>
  <si>
    <t xml:space="preserve">44911</t>
  </si>
  <si>
    <t xml:space="preserve">Estrela Dalva</t>
  </si>
  <si>
    <t xml:space="preserve">44938</t>
  </si>
  <si>
    <t xml:space="preserve">Estrela do Indaiá</t>
  </si>
  <si>
    <t xml:space="preserve">44954</t>
  </si>
  <si>
    <t xml:space="preserve">Estrela do Sul</t>
  </si>
  <si>
    <t xml:space="preserve">44970</t>
  </si>
  <si>
    <t xml:space="preserve">Eugenópolis</t>
  </si>
  <si>
    <t xml:space="preserve">44997</t>
  </si>
  <si>
    <t xml:space="preserve">Ewbank da Câmara</t>
  </si>
  <si>
    <t xml:space="preserve">45012</t>
  </si>
  <si>
    <t xml:space="preserve">Extrema</t>
  </si>
  <si>
    <t xml:space="preserve">45039</t>
  </si>
  <si>
    <t xml:space="preserve">Fama</t>
  </si>
  <si>
    <t xml:space="preserve">45055</t>
  </si>
  <si>
    <t xml:space="preserve">Faria Lemos</t>
  </si>
  <si>
    <t xml:space="preserve">45110</t>
  </si>
  <si>
    <t xml:space="preserve">Felisburgo</t>
  </si>
  <si>
    <t xml:space="preserve">45136</t>
  </si>
  <si>
    <t xml:space="preserve">Felixlândia</t>
  </si>
  <si>
    <t xml:space="preserve">45071</t>
  </si>
  <si>
    <t xml:space="preserve">Felício dos Santos</t>
  </si>
  <si>
    <t xml:space="preserve">45152</t>
  </si>
  <si>
    <t xml:space="preserve">Fernandes Tourinho</t>
  </si>
  <si>
    <t xml:space="preserve">45179</t>
  </si>
  <si>
    <t xml:space="preserve">Ferros</t>
  </si>
  <si>
    <t xml:space="preserve">40207</t>
  </si>
  <si>
    <t xml:space="preserve">Fervedouro</t>
  </si>
  <si>
    <t xml:space="preserve">45195</t>
  </si>
  <si>
    <t xml:space="preserve">Florestal</t>
  </si>
  <si>
    <t xml:space="preserve">45217</t>
  </si>
  <si>
    <t xml:space="preserve">Formiga</t>
  </si>
  <si>
    <t xml:space="preserve">45233</t>
  </si>
  <si>
    <t xml:space="preserve">45250</t>
  </si>
  <si>
    <t xml:space="preserve">Fortaleza de Minas</t>
  </si>
  <si>
    <t xml:space="preserve">45276</t>
  </si>
  <si>
    <t xml:space="preserve">Fortuna de Minas</t>
  </si>
  <si>
    <t xml:space="preserve">45292</t>
  </si>
  <si>
    <t xml:space="preserve">Francisco Badaró</t>
  </si>
  <si>
    <t xml:space="preserve">45314</t>
  </si>
  <si>
    <t xml:space="preserve">Francisco Dumont</t>
  </si>
  <si>
    <t xml:space="preserve">45330</t>
  </si>
  <si>
    <t xml:space="preserve">Francisco Sá</t>
  </si>
  <si>
    <t xml:space="preserve">40223</t>
  </si>
  <si>
    <t xml:space="preserve">Franciscópolis</t>
  </si>
  <si>
    <t xml:space="preserve">45357</t>
  </si>
  <si>
    <t xml:space="preserve">Frei Gaspar</t>
  </si>
  <si>
    <t xml:space="preserve">45373</t>
  </si>
  <si>
    <t xml:space="preserve">Frei Inocêncio</t>
  </si>
  <si>
    <t xml:space="preserve">42064</t>
  </si>
  <si>
    <t xml:space="preserve">Frei Lagonegro</t>
  </si>
  <si>
    <t xml:space="preserve">45390</t>
  </si>
  <si>
    <t xml:space="preserve">Fronteira</t>
  </si>
  <si>
    <t xml:space="preserve">49352</t>
  </si>
  <si>
    <t xml:space="preserve">Fronteira dos Vales</t>
  </si>
  <si>
    <t xml:space="preserve">42080</t>
  </si>
  <si>
    <t xml:space="preserve">Fruta de Leite</t>
  </si>
  <si>
    <t xml:space="preserve">45411</t>
  </si>
  <si>
    <t xml:space="preserve">Frutal</t>
  </si>
  <si>
    <t xml:space="preserve">45438</t>
  </si>
  <si>
    <t xml:space="preserve">Funilândia</t>
  </si>
  <si>
    <t xml:space="preserve">45454</t>
  </si>
  <si>
    <t xml:space="preserve">Galiléia</t>
  </si>
  <si>
    <t xml:space="preserve">42102</t>
  </si>
  <si>
    <t xml:space="preserve">Gameleiras</t>
  </si>
  <si>
    <t xml:space="preserve">42129</t>
  </si>
  <si>
    <t xml:space="preserve">Glaucilândia</t>
  </si>
  <si>
    <t xml:space="preserve">42145</t>
  </si>
  <si>
    <t xml:space="preserve">Goiabeira</t>
  </si>
  <si>
    <t xml:space="preserve">42161</t>
  </si>
  <si>
    <t xml:space="preserve">Goianá</t>
  </si>
  <si>
    <t xml:space="preserve">45497</t>
  </si>
  <si>
    <t xml:space="preserve">Gonzaga</t>
  </si>
  <si>
    <t xml:space="preserve">45470</t>
  </si>
  <si>
    <t xml:space="preserve">Gonçalves</t>
  </si>
  <si>
    <t xml:space="preserve">45519</t>
  </si>
  <si>
    <t xml:space="preserve">Gouveia</t>
  </si>
  <si>
    <t xml:space="preserve">45535</t>
  </si>
  <si>
    <t xml:space="preserve">Governador Valadares</t>
  </si>
  <si>
    <t xml:space="preserve">45578</t>
  </si>
  <si>
    <t xml:space="preserve">Grupiara</t>
  </si>
  <si>
    <t xml:space="preserve">45551</t>
  </si>
  <si>
    <t xml:space="preserve">Grão Mogol</t>
  </si>
  <si>
    <t xml:space="preserve">45594</t>
  </si>
  <si>
    <t xml:space="preserve">Guanhães</t>
  </si>
  <si>
    <t xml:space="preserve">45616</t>
  </si>
  <si>
    <t xml:space="preserve">Guapé</t>
  </si>
  <si>
    <t xml:space="preserve">45632</t>
  </si>
  <si>
    <t xml:space="preserve">Guaraciaba</t>
  </si>
  <si>
    <t xml:space="preserve">42188</t>
  </si>
  <si>
    <t xml:space="preserve">Guaraciama</t>
  </si>
  <si>
    <t xml:space="preserve">45675</t>
  </si>
  <si>
    <t xml:space="preserve">Guarani</t>
  </si>
  <si>
    <t xml:space="preserve">45659</t>
  </si>
  <si>
    <t xml:space="preserve">Guaranésia</t>
  </si>
  <si>
    <t xml:space="preserve">45691</t>
  </si>
  <si>
    <t xml:space="preserve">Guarará</t>
  </si>
  <si>
    <t xml:space="preserve">45713</t>
  </si>
  <si>
    <t xml:space="preserve">Guarda-Mor</t>
  </si>
  <si>
    <t xml:space="preserve">45730</t>
  </si>
  <si>
    <t xml:space="preserve">Guaxupé</t>
  </si>
  <si>
    <t xml:space="preserve">45756</t>
  </si>
  <si>
    <t xml:space="preserve">Guidoval</t>
  </si>
  <si>
    <t xml:space="preserve">45772</t>
  </si>
  <si>
    <t xml:space="preserve">Guimarânia</t>
  </si>
  <si>
    <t xml:space="preserve">45799</t>
  </si>
  <si>
    <t xml:space="preserve">Guiricema</t>
  </si>
  <si>
    <t xml:space="preserve">45810</t>
  </si>
  <si>
    <t xml:space="preserve">Gurinhatã</t>
  </si>
  <si>
    <t xml:space="preserve">45837</t>
  </si>
  <si>
    <t xml:space="preserve">Heliodora</t>
  </si>
  <si>
    <t xml:space="preserve">45853</t>
  </si>
  <si>
    <t xml:space="preserve">Iapu</t>
  </si>
  <si>
    <t xml:space="preserve">45870</t>
  </si>
  <si>
    <t xml:space="preserve">Ibertioga</t>
  </si>
  <si>
    <t xml:space="preserve">45918</t>
  </si>
  <si>
    <t xml:space="preserve">Ibiaí</t>
  </si>
  <si>
    <t xml:space="preserve">42200</t>
  </si>
  <si>
    <t xml:space="preserve">Ibiracatu</t>
  </si>
  <si>
    <t xml:space="preserve">45934</t>
  </si>
  <si>
    <t xml:space="preserve">Ibiraci</t>
  </si>
  <si>
    <t xml:space="preserve">45950</t>
  </si>
  <si>
    <t xml:space="preserve">Ibirité</t>
  </si>
  <si>
    <t xml:space="preserve">45977</t>
  </si>
  <si>
    <t xml:space="preserve">Ibitiúra de Minas</t>
  </si>
  <si>
    <t xml:space="preserve">45993</t>
  </si>
  <si>
    <t xml:space="preserve">Ibituruna</t>
  </si>
  <si>
    <t xml:space="preserve">45896</t>
  </si>
  <si>
    <t xml:space="preserve">Ibiá</t>
  </si>
  <si>
    <t xml:space="preserve">40240</t>
  </si>
  <si>
    <t xml:space="preserve">Icaraí de Minas</t>
  </si>
  <si>
    <t xml:space="preserve">46019</t>
  </si>
  <si>
    <t xml:space="preserve">Igarapé</t>
  </si>
  <si>
    <t xml:space="preserve">46035</t>
  </si>
  <si>
    <t xml:space="preserve">Igaratinga</t>
  </si>
  <si>
    <t xml:space="preserve">46051</t>
  </si>
  <si>
    <t xml:space="preserve">Iguatama</t>
  </si>
  <si>
    <t xml:space="preserve">46078</t>
  </si>
  <si>
    <t xml:space="preserve">Ijaci</t>
  </si>
  <si>
    <t xml:space="preserve">46094</t>
  </si>
  <si>
    <t xml:space="preserve">Ilicínea</t>
  </si>
  <si>
    <t xml:space="preserve">42226</t>
  </si>
  <si>
    <t xml:space="preserve">Imbé de Minas</t>
  </si>
  <si>
    <t xml:space="preserve">46116</t>
  </si>
  <si>
    <t xml:space="preserve">Inconfidentes</t>
  </si>
  <si>
    <t xml:space="preserve">42242</t>
  </si>
  <si>
    <t xml:space="preserve">Indaiabira</t>
  </si>
  <si>
    <t xml:space="preserve">46132</t>
  </si>
  <si>
    <t xml:space="preserve">Indianópolis</t>
  </si>
  <si>
    <t xml:space="preserve">46159</t>
  </si>
  <si>
    <t xml:space="preserve">Ingaí</t>
  </si>
  <si>
    <t xml:space="preserve">46175</t>
  </si>
  <si>
    <t xml:space="preserve">Inhapim</t>
  </si>
  <si>
    <t xml:space="preserve">46191</t>
  </si>
  <si>
    <t xml:space="preserve">Inhaúma</t>
  </si>
  <si>
    <t xml:space="preserve">46213</t>
  </si>
  <si>
    <t xml:space="preserve">Inimutaba</t>
  </si>
  <si>
    <t xml:space="preserve">40266</t>
  </si>
  <si>
    <t xml:space="preserve">Ipaba</t>
  </si>
  <si>
    <t xml:space="preserve">46230</t>
  </si>
  <si>
    <t xml:space="preserve">Ipanema</t>
  </si>
  <si>
    <t xml:space="preserve">46256</t>
  </si>
  <si>
    <t xml:space="preserve">Ipatinga</t>
  </si>
  <si>
    <t xml:space="preserve">46272</t>
  </si>
  <si>
    <t xml:space="preserve">Ipiaçu</t>
  </si>
  <si>
    <t xml:space="preserve">46299</t>
  </si>
  <si>
    <t xml:space="preserve">Ipuiúna</t>
  </si>
  <si>
    <t xml:space="preserve">46310</t>
  </si>
  <si>
    <t xml:space="preserve">Iraí de Minas</t>
  </si>
  <si>
    <t xml:space="preserve">46337</t>
  </si>
  <si>
    <t xml:space="preserve">Itabira</t>
  </si>
  <si>
    <t xml:space="preserve">46353</t>
  </si>
  <si>
    <t xml:space="preserve">Itabirinha</t>
  </si>
  <si>
    <t xml:space="preserve">46370</t>
  </si>
  <si>
    <t xml:space="preserve">Itabirito</t>
  </si>
  <si>
    <t xml:space="preserve">46396</t>
  </si>
  <si>
    <t xml:space="preserve">Itacambira</t>
  </si>
  <si>
    <t xml:space="preserve">46418</t>
  </si>
  <si>
    <t xml:space="preserve">Itacarambi</t>
  </si>
  <si>
    <t xml:space="preserve">46434</t>
  </si>
  <si>
    <t xml:space="preserve">Itaguara</t>
  </si>
  <si>
    <t xml:space="preserve">46450</t>
  </si>
  <si>
    <t xml:space="preserve">Itaipé</t>
  </si>
  <si>
    <t xml:space="preserve">46477</t>
  </si>
  <si>
    <t xml:space="preserve">Itajubá</t>
  </si>
  <si>
    <t xml:space="preserve">46493</t>
  </si>
  <si>
    <t xml:space="preserve">Itamarandiba</t>
  </si>
  <si>
    <t xml:space="preserve">46515</t>
  </si>
  <si>
    <t xml:space="preserve">Itamarati de Minas</t>
  </si>
  <si>
    <t xml:space="preserve">46531</t>
  </si>
  <si>
    <t xml:space="preserve">Itambacuri</t>
  </si>
  <si>
    <t xml:space="preserve">46558</t>
  </si>
  <si>
    <t xml:space="preserve">Itambé do Mato Dentro</t>
  </si>
  <si>
    <t xml:space="preserve">46574</t>
  </si>
  <si>
    <t xml:space="preserve">Itamogi</t>
  </si>
  <si>
    <t xml:space="preserve">46590</t>
  </si>
  <si>
    <t xml:space="preserve">Itamonte</t>
  </si>
  <si>
    <t xml:space="preserve">46612</t>
  </si>
  <si>
    <t xml:space="preserve">Itanhandu</t>
  </si>
  <si>
    <t xml:space="preserve">46639</t>
  </si>
  <si>
    <t xml:space="preserve">Itanhomi</t>
  </si>
  <si>
    <t xml:space="preserve">46655</t>
  </si>
  <si>
    <t xml:space="preserve">Itaobim</t>
  </si>
  <si>
    <t xml:space="preserve">46671</t>
  </si>
  <si>
    <t xml:space="preserve">Itapagipe</t>
  </si>
  <si>
    <t xml:space="preserve">46698</t>
  </si>
  <si>
    <t xml:space="preserve">Itapecerica</t>
  </si>
  <si>
    <t xml:space="preserve">46710</t>
  </si>
  <si>
    <t xml:space="preserve">Itapeva</t>
  </si>
  <si>
    <t xml:space="preserve">46736</t>
  </si>
  <si>
    <t xml:space="preserve">Itatiaiuçu</t>
  </si>
  <si>
    <t xml:space="preserve">46779</t>
  </si>
  <si>
    <t xml:space="preserve">Itaverava</t>
  </si>
  <si>
    <t xml:space="preserve">54453</t>
  </si>
  <si>
    <t xml:space="preserve">Itaú de Minas</t>
  </si>
  <si>
    <t xml:space="preserve">46752</t>
  </si>
  <si>
    <t xml:space="preserve">Itaúna</t>
  </si>
  <si>
    <t xml:space="preserve">46795</t>
  </si>
  <si>
    <t xml:space="preserve">Itinga</t>
  </si>
  <si>
    <t xml:space="preserve">46817</t>
  </si>
  <si>
    <t xml:space="preserve">Itueta</t>
  </si>
  <si>
    <t xml:space="preserve">46833</t>
  </si>
  <si>
    <t xml:space="preserve">Ituiutaba</t>
  </si>
  <si>
    <t xml:space="preserve">46850</t>
  </si>
  <si>
    <t xml:space="preserve">Itumirim</t>
  </si>
  <si>
    <t xml:space="preserve">46876</t>
  </si>
  <si>
    <t xml:space="preserve">Iturama</t>
  </si>
  <si>
    <t xml:space="preserve">46892</t>
  </si>
  <si>
    <t xml:space="preserve">Itutinga</t>
  </si>
  <si>
    <t xml:space="preserve">46914</t>
  </si>
  <si>
    <t xml:space="preserve">Jaboticatubas</t>
  </si>
  <si>
    <t xml:space="preserve">46930</t>
  </si>
  <si>
    <t xml:space="preserve">Jacinto</t>
  </si>
  <si>
    <t xml:space="preserve">46973</t>
  </si>
  <si>
    <t xml:space="preserve">Jacutinga</t>
  </si>
  <si>
    <t xml:space="preserve">46957</t>
  </si>
  <si>
    <t xml:space="preserve">Jacuí</t>
  </si>
  <si>
    <t xml:space="preserve">46990</t>
  </si>
  <si>
    <t xml:space="preserve">Jaguaraçu</t>
  </si>
  <si>
    <t xml:space="preserve">40304</t>
  </si>
  <si>
    <t xml:space="preserve">Jampruca</t>
  </si>
  <si>
    <t xml:space="preserve">47015</t>
  </si>
  <si>
    <t xml:space="preserve">Janaúba</t>
  </si>
  <si>
    <t xml:space="preserve">47031</t>
  </si>
  <si>
    <t xml:space="preserve">Januária</t>
  </si>
  <si>
    <t xml:space="preserve">47058</t>
  </si>
  <si>
    <t xml:space="preserve">Japaraíba</t>
  </si>
  <si>
    <t xml:space="preserve">42269</t>
  </si>
  <si>
    <t xml:space="preserve">Japonvar</t>
  </si>
  <si>
    <t xml:space="preserve">40282</t>
  </si>
  <si>
    <t xml:space="preserve">Jaíba</t>
  </si>
  <si>
    <t xml:space="preserve">47074</t>
  </si>
  <si>
    <t xml:space="preserve">Jeceaba</t>
  </si>
  <si>
    <t xml:space="preserve">42285</t>
  </si>
  <si>
    <t xml:space="preserve">Jenipapo de Minas</t>
  </si>
  <si>
    <t xml:space="preserve">47090</t>
  </si>
  <si>
    <t xml:space="preserve">Jequeri</t>
  </si>
  <si>
    <t xml:space="preserve">47112</t>
  </si>
  <si>
    <t xml:space="preserve">Jequitaí</t>
  </si>
  <si>
    <t xml:space="preserve">47139</t>
  </si>
  <si>
    <t xml:space="preserve">Jequitibá</t>
  </si>
  <si>
    <t xml:space="preserve">47155</t>
  </si>
  <si>
    <t xml:space="preserve">Jequitinhonha</t>
  </si>
  <si>
    <t xml:space="preserve">47171</t>
  </si>
  <si>
    <t xml:space="preserve">Jesuânia</t>
  </si>
  <si>
    <t xml:space="preserve">47210</t>
  </si>
  <si>
    <t xml:space="preserve">Joanésia</t>
  </si>
  <si>
    <t xml:space="preserve">47279</t>
  </si>
  <si>
    <t xml:space="preserve">Joaquim Felício</t>
  </si>
  <si>
    <t xml:space="preserve">47198</t>
  </si>
  <si>
    <t xml:space="preserve">Joaíma</t>
  </si>
  <si>
    <t xml:space="preserve">47295</t>
  </si>
  <si>
    <t xml:space="preserve">Jordânia</t>
  </si>
  <si>
    <t xml:space="preserve">40924</t>
  </si>
  <si>
    <t xml:space="preserve">Josenópolis</t>
  </si>
  <si>
    <t xml:space="preserve">42307</t>
  </si>
  <si>
    <t xml:space="preserve">José Gonçalves de Minas</t>
  </si>
  <si>
    <t xml:space="preserve">42323</t>
  </si>
  <si>
    <t xml:space="preserve">José Raydan</t>
  </si>
  <si>
    <t xml:space="preserve">47236</t>
  </si>
  <si>
    <t xml:space="preserve">João Monlevade</t>
  </si>
  <si>
    <t xml:space="preserve">47252</t>
  </si>
  <si>
    <t xml:space="preserve">João Pinheiro</t>
  </si>
  <si>
    <t xml:space="preserve">40320</t>
  </si>
  <si>
    <t xml:space="preserve">Juatuba</t>
  </si>
  <si>
    <t xml:space="preserve">47333</t>
  </si>
  <si>
    <t xml:space="preserve">Juiz de Fora</t>
  </si>
  <si>
    <t xml:space="preserve">47350</t>
  </si>
  <si>
    <t xml:space="preserve">Juramento</t>
  </si>
  <si>
    <t xml:space="preserve">47376</t>
  </si>
  <si>
    <t xml:space="preserve">Juruaia</t>
  </si>
  <si>
    <t xml:space="preserve">40940</t>
  </si>
  <si>
    <t xml:space="preserve">Juvenília</t>
  </si>
  <si>
    <t xml:space="preserve">47392</t>
  </si>
  <si>
    <t xml:space="preserve">Ladainha</t>
  </si>
  <si>
    <t xml:space="preserve">47414</t>
  </si>
  <si>
    <t xml:space="preserve">Lagamar</t>
  </si>
  <si>
    <t xml:space="preserve">47473</t>
  </si>
  <si>
    <t xml:space="preserve">Lagoa Dourada</t>
  </si>
  <si>
    <t xml:space="preserve">47490</t>
  </si>
  <si>
    <t xml:space="preserve">Lagoa Formosa</t>
  </si>
  <si>
    <t xml:space="preserve">40347</t>
  </si>
  <si>
    <t xml:space="preserve">Lagoa Grande</t>
  </si>
  <si>
    <t xml:space="preserve">47511</t>
  </si>
  <si>
    <t xml:space="preserve">47430</t>
  </si>
  <si>
    <t xml:space="preserve">Lagoa da Prata</t>
  </si>
  <si>
    <t xml:space="preserve">47457</t>
  </si>
  <si>
    <t xml:space="preserve">Lagoa dos Patos</t>
  </si>
  <si>
    <t xml:space="preserve">47538</t>
  </si>
  <si>
    <t xml:space="preserve">Lajinha</t>
  </si>
  <si>
    <t xml:space="preserve">47554</t>
  </si>
  <si>
    <t xml:space="preserve">Lambari</t>
  </si>
  <si>
    <t xml:space="preserve">47570</t>
  </si>
  <si>
    <t xml:space="preserve">Lamim</t>
  </si>
  <si>
    <t xml:space="preserve">47597</t>
  </si>
  <si>
    <t xml:space="preserve">Laranjal</t>
  </si>
  <si>
    <t xml:space="preserve">47619</t>
  </si>
  <si>
    <t xml:space="preserve">Lassance</t>
  </si>
  <si>
    <t xml:space="preserve">47635</t>
  </si>
  <si>
    <t xml:space="preserve">Lavras</t>
  </si>
  <si>
    <t xml:space="preserve">47651</t>
  </si>
  <si>
    <t xml:space="preserve">Leandro Ferreira</t>
  </si>
  <si>
    <t xml:space="preserve">40967</t>
  </si>
  <si>
    <t xml:space="preserve">Leme do Prado</t>
  </si>
  <si>
    <t xml:space="preserve">47678</t>
  </si>
  <si>
    <t xml:space="preserve">Leopoldina</t>
  </si>
  <si>
    <t xml:space="preserve">47694</t>
  </si>
  <si>
    <t xml:space="preserve">Liberdade</t>
  </si>
  <si>
    <t xml:space="preserve">47716</t>
  </si>
  <si>
    <t xml:space="preserve">Lima Duarte</t>
  </si>
  <si>
    <t xml:space="preserve">40363</t>
  </si>
  <si>
    <t xml:space="preserve">Limeira do Oeste</t>
  </si>
  <si>
    <t xml:space="preserve">40380</t>
  </si>
  <si>
    <t xml:space="preserve">Lontra</t>
  </si>
  <si>
    <t xml:space="preserve">40983</t>
  </si>
  <si>
    <t xml:space="preserve">Luisburgo</t>
  </si>
  <si>
    <t xml:space="preserve">41009</t>
  </si>
  <si>
    <t xml:space="preserve">Luislândia</t>
  </si>
  <si>
    <t xml:space="preserve">47732</t>
  </si>
  <si>
    <t xml:space="preserve">Luminárias</t>
  </si>
  <si>
    <t xml:space="preserve">47759</t>
  </si>
  <si>
    <t xml:space="preserve">Luz</t>
  </si>
  <si>
    <t xml:space="preserve">47775</t>
  </si>
  <si>
    <t xml:space="preserve">Machacalis</t>
  </si>
  <si>
    <t xml:space="preserve">47791</t>
  </si>
  <si>
    <t xml:space="preserve">Machado</t>
  </si>
  <si>
    <t xml:space="preserve">47813</t>
  </si>
  <si>
    <t xml:space="preserve">Madre de Deus de Minas</t>
  </si>
  <si>
    <t xml:space="preserve">47830</t>
  </si>
  <si>
    <t xml:space="preserve">Malacacheta</t>
  </si>
  <si>
    <t xml:space="preserve">40401</t>
  </si>
  <si>
    <t xml:space="preserve">Mamonas</t>
  </si>
  <si>
    <t xml:space="preserve">47856</t>
  </si>
  <si>
    <t xml:space="preserve">Manga</t>
  </si>
  <si>
    <t xml:space="preserve">47872</t>
  </si>
  <si>
    <t xml:space="preserve">Manhuaçu</t>
  </si>
  <si>
    <t xml:space="preserve">47899</t>
  </si>
  <si>
    <t xml:space="preserve">Manhumirim</t>
  </si>
  <si>
    <t xml:space="preserve">47910</t>
  </si>
  <si>
    <t xml:space="preserve">Mantena</t>
  </si>
  <si>
    <t xml:space="preserve">47953</t>
  </si>
  <si>
    <t xml:space="preserve">Mar de Espanha</t>
  </si>
  <si>
    <t xml:space="preserve">47937</t>
  </si>
  <si>
    <t xml:space="preserve">Maravilhas</t>
  </si>
  <si>
    <t xml:space="preserve">47970</t>
  </si>
  <si>
    <t xml:space="preserve">Maria da Fé</t>
  </si>
  <si>
    <t xml:space="preserve">47996</t>
  </si>
  <si>
    <t xml:space="preserve">Mariana</t>
  </si>
  <si>
    <t xml:space="preserve">48011</t>
  </si>
  <si>
    <t xml:space="preserve">Marilac</t>
  </si>
  <si>
    <t xml:space="preserve">48038</t>
  </si>
  <si>
    <t xml:space="preserve">Maripá de Minas</t>
  </si>
  <si>
    <t xml:space="preserve">48054</t>
  </si>
  <si>
    <t xml:space="preserve">Marliéria</t>
  </si>
  <si>
    <t xml:space="preserve">48070</t>
  </si>
  <si>
    <t xml:space="preserve">Marmelópolis</t>
  </si>
  <si>
    <t xml:space="preserve">48097</t>
  </si>
  <si>
    <t xml:space="preserve">Martinho Campos</t>
  </si>
  <si>
    <t xml:space="preserve">41041</t>
  </si>
  <si>
    <t xml:space="preserve">Martins Soares</t>
  </si>
  <si>
    <t xml:space="preserve">40428</t>
  </si>
  <si>
    <t xml:space="preserve">Mata Verde</t>
  </si>
  <si>
    <t xml:space="preserve">48119</t>
  </si>
  <si>
    <t xml:space="preserve">Materlândia</t>
  </si>
  <si>
    <t xml:space="preserve">48135</t>
  </si>
  <si>
    <t xml:space="preserve">Mateus Leme</t>
  </si>
  <si>
    <t xml:space="preserve">54313</t>
  </si>
  <si>
    <t xml:space="preserve">Mathias Lobato</t>
  </si>
  <si>
    <t xml:space="preserve">48151</t>
  </si>
  <si>
    <t xml:space="preserve">Matias Barbosa</t>
  </si>
  <si>
    <t xml:space="preserve">40444</t>
  </si>
  <si>
    <t xml:space="preserve">Matias Cardoso</t>
  </si>
  <si>
    <t xml:space="preserve">48178</t>
  </si>
  <si>
    <t xml:space="preserve">Matipó</t>
  </si>
  <si>
    <t xml:space="preserve">48194</t>
  </si>
  <si>
    <t xml:space="preserve">Mato Verde</t>
  </si>
  <si>
    <t xml:space="preserve">48216</t>
  </si>
  <si>
    <t xml:space="preserve">Matozinhos</t>
  </si>
  <si>
    <t xml:space="preserve">48232</t>
  </si>
  <si>
    <t xml:space="preserve">Matutina</t>
  </si>
  <si>
    <t xml:space="preserve">48259</t>
  </si>
  <si>
    <t xml:space="preserve">Medeiros</t>
  </si>
  <si>
    <t xml:space="preserve">48275</t>
  </si>
  <si>
    <t xml:space="preserve">Medina</t>
  </si>
  <si>
    <t xml:space="preserve">48291</t>
  </si>
  <si>
    <t xml:space="preserve">Mendes Pimentel</t>
  </si>
  <si>
    <t xml:space="preserve">48313</t>
  </si>
  <si>
    <t xml:space="preserve">Mercês</t>
  </si>
  <si>
    <t xml:space="preserve">48330</t>
  </si>
  <si>
    <t xml:space="preserve">Mesquita</t>
  </si>
  <si>
    <t xml:space="preserve">48356</t>
  </si>
  <si>
    <t xml:space="preserve">Minas Novas</t>
  </si>
  <si>
    <t xml:space="preserve">48372</t>
  </si>
  <si>
    <t xml:space="preserve">Minduri</t>
  </si>
  <si>
    <t xml:space="preserve">48399</t>
  </si>
  <si>
    <t xml:space="preserve">Mirabela</t>
  </si>
  <si>
    <t xml:space="preserve">48410</t>
  </si>
  <si>
    <t xml:space="preserve">Miradouro</t>
  </si>
  <si>
    <t xml:space="preserve">41068</t>
  </si>
  <si>
    <t xml:space="preserve">Miravânia</t>
  </si>
  <si>
    <t xml:space="preserve">48437</t>
  </si>
  <si>
    <t xml:space="preserve">Miraí</t>
  </si>
  <si>
    <t xml:space="preserve">48453</t>
  </si>
  <si>
    <t xml:space="preserve">Moeda</t>
  </si>
  <si>
    <t xml:space="preserve">48470</t>
  </si>
  <si>
    <t xml:space="preserve">Moema</t>
  </si>
  <si>
    <t xml:space="preserve">48496</t>
  </si>
  <si>
    <t xml:space="preserve">Monjolos</t>
  </si>
  <si>
    <t xml:space="preserve">48518</t>
  </si>
  <si>
    <t xml:space="preserve">Monsenhor Paulo</t>
  </si>
  <si>
    <t xml:space="preserve">48534</t>
  </si>
  <si>
    <t xml:space="preserve">Montalvânia</t>
  </si>
  <si>
    <t xml:space="preserve">48550</t>
  </si>
  <si>
    <t xml:space="preserve">Monte Alegre de Minas</t>
  </si>
  <si>
    <t xml:space="preserve">48577</t>
  </si>
  <si>
    <t xml:space="preserve">Monte Azul</t>
  </si>
  <si>
    <t xml:space="preserve">48593</t>
  </si>
  <si>
    <t xml:space="preserve">Monte Belo</t>
  </si>
  <si>
    <t xml:space="preserve">48615</t>
  </si>
  <si>
    <t xml:space="preserve">Monte Carmelo</t>
  </si>
  <si>
    <t xml:space="preserve">41084</t>
  </si>
  <si>
    <t xml:space="preserve">Monte Formoso</t>
  </si>
  <si>
    <t xml:space="preserve">48631</t>
  </si>
  <si>
    <t xml:space="preserve">Monte Santo de Minas</t>
  </si>
  <si>
    <t xml:space="preserve">48674</t>
  </si>
  <si>
    <t xml:space="preserve">Monte Sião</t>
  </si>
  <si>
    <t xml:space="preserve">48658</t>
  </si>
  <si>
    <t xml:space="preserve">Montes Claros</t>
  </si>
  <si>
    <t xml:space="preserve">40460</t>
  </si>
  <si>
    <t xml:space="preserve">Montezuma</t>
  </si>
  <si>
    <t xml:space="preserve">48690</t>
  </si>
  <si>
    <t xml:space="preserve">Morada Nova de Minas</t>
  </si>
  <si>
    <t xml:space="preserve">48712</t>
  </si>
  <si>
    <t xml:space="preserve">Morro da Garça</t>
  </si>
  <si>
    <t xml:space="preserve">48739</t>
  </si>
  <si>
    <t xml:space="preserve">Morro do Pilar</t>
  </si>
  <si>
    <t xml:space="preserve">48755</t>
  </si>
  <si>
    <t xml:space="preserve">Munhoz</t>
  </si>
  <si>
    <t xml:space="preserve">48771</t>
  </si>
  <si>
    <t xml:space="preserve">Muriaé</t>
  </si>
  <si>
    <t xml:space="preserve">48798</t>
  </si>
  <si>
    <t xml:space="preserve">Mutum</t>
  </si>
  <si>
    <t xml:space="preserve">48810</t>
  </si>
  <si>
    <t xml:space="preserve">Muzambinho</t>
  </si>
  <si>
    <t xml:space="preserve">41025</t>
  </si>
  <si>
    <t xml:space="preserve">Mário Campos</t>
  </si>
  <si>
    <t xml:space="preserve">48836</t>
  </si>
  <si>
    <t xml:space="preserve">Nacip Raydan</t>
  </si>
  <si>
    <t xml:space="preserve">48852</t>
  </si>
  <si>
    <t xml:space="preserve">Nanuque</t>
  </si>
  <si>
    <t xml:space="preserve">40487</t>
  </si>
  <si>
    <t xml:space="preserve">Naque</t>
  </si>
  <si>
    <t xml:space="preserve">41106</t>
  </si>
  <si>
    <t xml:space="preserve">Natalândia</t>
  </si>
  <si>
    <t xml:space="preserve">48879</t>
  </si>
  <si>
    <t xml:space="preserve">Natércia</t>
  </si>
  <si>
    <t xml:space="preserve">48895</t>
  </si>
  <si>
    <t xml:space="preserve">Nazareno</t>
  </si>
  <si>
    <t xml:space="preserve">48917</t>
  </si>
  <si>
    <t xml:space="preserve">Nepomuceno</t>
  </si>
  <si>
    <t xml:space="preserve">41122</t>
  </si>
  <si>
    <t xml:space="preserve">Ninheira</t>
  </si>
  <si>
    <t xml:space="preserve">41149</t>
  </si>
  <si>
    <t xml:space="preserve">Nova Belém</t>
  </si>
  <si>
    <t xml:space="preserve">48933</t>
  </si>
  <si>
    <t xml:space="preserve">Nova Era</t>
  </si>
  <si>
    <t xml:space="preserve">48950</t>
  </si>
  <si>
    <t xml:space="preserve">Nova Lima</t>
  </si>
  <si>
    <t xml:space="preserve">48976</t>
  </si>
  <si>
    <t xml:space="preserve">Nova Módica</t>
  </si>
  <si>
    <t xml:space="preserve">48992</t>
  </si>
  <si>
    <t xml:space="preserve">Nova Ponte</t>
  </si>
  <si>
    <t xml:space="preserve">41165</t>
  </si>
  <si>
    <t xml:space="preserve">Nova Porteirinha</t>
  </si>
  <si>
    <t xml:space="preserve">49018</t>
  </si>
  <si>
    <t xml:space="preserve">Nova Resende</t>
  </si>
  <si>
    <t xml:space="preserve">49034</t>
  </si>
  <si>
    <t xml:space="preserve">Nova Serrana</t>
  </si>
  <si>
    <t xml:space="preserve">47317</t>
  </si>
  <si>
    <t xml:space="preserve">Nova União</t>
  </si>
  <si>
    <t xml:space="preserve">49050</t>
  </si>
  <si>
    <t xml:space="preserve">Novo Cruzeiro</t>
  </si>
  <si>
    <t xml:space="preserve">40509</t>
  </si>
  <si>
    <t xml:space="preserve">Novo Oriente de Minas</t>
  </si>
  <si>
    <t xml:space="preserve">41181</t>
  </si>
  <si>
    <t xml:space="preserve">Novorizonte</t>
  </si>
  <si>
    <t xml:space="preserve">49077</t>
  </si>
  <si>
    <t xml:space="preserve">Olaria</t>
  </si>
  <si>
    <t xml:space="preserve">41203</t>
  </si>
  <si>
    <t xml:space="preserve">Olhos D'Água</t>
  </si>
  <si>
    <t xml:space="preserve">49115</t>
  </si>
  <si>
    <t xml:space="preserve">Oliveira</t>
  </si>
  <si>
    <t xml:space="preserve">49131</t>
  </si>
  <si>
    <t xml:space="preserve">Oliveira Fortes</t>
  </si>
  <si>
    <t xml:space="preserve">49093</t>
  </si>
  <si>
    <t xml:space="preserve">Olímpio Noronha</t>
  </si>
  <si>
    <t xml:space="preserve">49158</t>
  </si>
  <si>
    <t xml:space="preserve">Onça de Pitangui</t>
  </si>
  <si>
    <t xml:space="preserve">41220</t>
  </si>
  <si>
    <t xml:space="preserve">Oratórios</t>
  </si>
  <si>
    <t xml:space="preserve">41246</t>
  </si>
  <si>
    <t xml:space="preserve">Orizânia</t>
  </si>
  <si>
    <t xml:space="preserve">49174</t>
  </si>
  <si>
    <t xml:space="preserve">49190</t>
  </si>
  <si>
    <t xml:space="preserve">Ouro Fino</t>
  </si>
  <si>
    <t xml:space="preserve">49212</t>
  </si>
  <si>
    <t xml:space="preserve">Ouro Preto</t>
  </si>
  <si>
    <t xml:space="preserve">49239</t>
  </si>
  <si>
    <t xml:space="preserve">Ouro Verde de Minas</t>
  </si>
  <si>
    <t xml:space="preserve">41262</t>
  </si>
  <si>
    <t xml:space="preserve">Padre Carvalho</t>
  </si>
  <si>
    <t xml:space="preserve">49255</t>
  </si>
  <si>
    <t xml:space="preserve">Padre Paraíso</t>
  </si>
  <si>
    <t xml:space="preserve">41289</t>
  </si>
  <si>
    <t xml:space="preserve">Pai Pedro</t>
  </si>
  <si>
    <t xml:space="preserve">49271</t>
  </si>
  <si>
    <t xml:space="preserve">Paineiras</t>
  </si>
  <si>
    <t xml:space="preserve">49298</t>
  </si>
  <si>
    <t xml:space="preserve">Pains</t>
  </si>
  <si>
    <t xml:space="preserve">49310</t>
  </si>
  <si>
    <t xml:space="preserve">Paiva</t>
  </si>
  <si>
    <t xml:space="preserve">49336</t>
  </si>
  <si>
    <t xml:space="preserve">Palma</t>
  </si>
  <si>
    <t xml:space="preserve">40525</t>
  </si>
  <si>
    <t xml:space="preserve">Palmópolis</t>
  </si>
  <si>
    <t xml:space="preserve">49379</t>
  </si>
  <si>
    <t xml:space="preserve">Papagaios</t>
  </si>
  <si>
    <t xml:space="preserve">49395</t>
  </si>
  <si>
    <t xml:space="preserve">Paracatu</t>
  </si>
  <si>
    <t xml:space="preserve">49433</t>
  </si>
  <si>
    <t xml:space="preserve">Paraguaçu</t>
  </si>
  <si>
    <t xml:space="preserve">49450</t>
  </si>
  <si>
    <t xml:space="preserve">Paraisópolis</t>
  </si>
  <si>
    <t xml:space="preserve">49476</t>
  </si>
  <si>
    <t xml:space="preserve">Paraopeba</t>
  </si>
  <si>
    <t xml:space="preserve">49417</t>
  </si>
  <si>
    <t xml:space="preserve">Pará de Minas</t>
  </si>
  <si>
    <t xml:space="preserve">49514</t>
  </si>
  <si>
    <t xml:space="preserve">Passa Quatro</t>
  </si>
  <si>
    <t xml:space="preserve">49530</t>
  </si>
  <si>
    <t xml:space="preserve">Passa Tempo</t>
  </si>
  <si>
    <t xml:space="preserve">49557</t>
  </si>
  <si>
    <t xml:space="preserve">Passa Vinte</t>
  </si>
  <si>
    <t xml:space="preserve">49492</t>
  </si>
  <si>
    <t xml:space="preserve">Passabém</t>
  </si>
  <si>
    <t xml:space="preserve">49573</t>
  </si>
  <si>
    <t xml:space="preserve">Passos</t>
  </si>
  <si>
    <t xml:space="preserve">41300</t>
  </si>
  <si>
    <t xml:space="preserve">Patis</t>
  </si>
  <si>
    <t xml:space="preserve">49590</t>
  </si>
  <si>
    <t xml:space="preserve">Patos de Minas</t>
  </si>
  <si>
    <t xml:space="preserve">49611</t>
  </si>
  <si>
    <t xml:space="preserve">Patrocínio</t>
  </si>
  <si>
    <t xml:space="preserve">49638</t>
  </si>
  <si>
    <t xml:space="preserve">Patrocínio do Muriaé</t>
  </si>
  <si>
    <t xml:space="preserve">49654</t>
  </si>
  <si>
    <t xml:space="preserve">Paula Cândido</t>
  </si>
  <si>
    <t xml:space="preserve">49670</t>
  </si>
  <si>
    <t xml:space="preserve">Paulistas</t>
  </si>
  <si>
    <t xml:space="preserve">49697</t>
  </si>
  <si>
    <t xml:space="preserve">Pavão</t>
  </si>
  <si>
    <t xml:space="preserve">49735</t>
  </si>
  <si>
    <t xml:space="preserve">Pedra Azul</t>
  </si>
  <si>
    <t xml:space="preserve">41327</t>
  </si>
  <si>
    <t xml:space="preserve">Pedra Bonita</t>
  </si>
  <si>
    <t xml:space="preserve">49794</t>
  </si>
  <si>
    <t xml:space="preserve">Pedra Dourada</t>
  </si>
  <si>
    <t xml:space="preserve">49751</t>
  </si>
  <si>
    <t xml:space="preserve">Pedra do Anta</t>
  </si>
  <si>
    <t xml:space="preserve">49778</t>
  </si>
  <si>
    <t xml:space="preserve">Pedra do Indaiá</t>
  </si>
  <si>
    <t xml:space="preserve">49816</t>
  </si>
  <si>
    <t xml:space="preserve">Pedralva</t>
  </si>
  <si>
    <t xml:space="preserve">40541</t>
  </si>
  <si>
    <t xml:space="preserve">Pedras de Maria da Cruz</t>
  </si>
  <si>
    <t xml:space="preserve">49832</t>
  </si>
  <si>
    <t xml:space="preserve">Pedrinópolis</t>
  </si>
  <si>
    <t xml:space="preserve">49859</t>
  </si>
  <si>
    <t xml:space="preserve">Pedro Leopoldo</t>
  </si>
  <si>
    <t xml:space="preserve">49875</t>
  </si>
  <si>
    <t xml:space="preserve">Pedro Teixeira</t>
  </si>
  <si>
    <t xml:space="preserve">49891</t>
  </si>
  <si>
    <t xml:space="preserve">Pequeri</t>
  </si>
  <si>
    <t xml:space="preserve">49913</t>
  </si>
  <si>
    <t xml:space="preserve">Pequi</t>
  </si>
  <si>
    <t xml:space="preserve">49930</t>
  </si>
  <si>
    <t xml:space="preserve">Perdigão</t>
  </si>
  <si>
    <t xml:space="preserve">49956</t>
  </si>
  <si>
    <t xml:space="preserve">Perdizes</t>
  </si>
  <si>
    <t xml:space="preserve">49972</t>
  </si>
  <si>
    <t xml:space="preserve">Perdões</t>
  </si>
  <si>
    <t xml:space="preserve">40568</t>
  </si>
  <si>
    <t xml:space="preserve">Periquito</t>
  </si>
  <si>
    <t xml:space="preserve">49999</t>
  </si>
  <si>
    <t xml:space="preserve">Pescador</t>
  </si>
  <si>
    <t xml:space="preserve">49719</t>
  </si>
  <si>
    <t xml:space="preserve">Peçanha</t>
  </si>
  <si>
    <t xml:space="preserve">50016</t>
  </si>
  <si>
    <t xml:space="preserve">Piau</t>
  </si>
  <si>
    <t xml:space="preserve">41343</t>
  </si>
  <si>
    <t xml:space="preserve">Piedade de Caratinga</t>
  </si>
  <si>
    <t xml:space="preserve">50032</t>
  </si>
  <si>
    <t xml:space="preserve">Piedade de Ponte Nova</t>
  </si>
  <si>
    <t xml:space="preserve">50059</t>
  </si>
  <si>
    <t xml:space="preserve">Piedade do Rio Grande</t>
  </si>
  <si>
    <t xml:space="preserve">50075</t>
  </si>
  <si>
    <t xml:space="preserve">Piedade dos Gerais</t>
  </si>
  <si>
    <t xml:space="preserve">50091</t>
  </si>
  <si>
    <t xml:space="preserve">Pimenta</t>
  </si>
  <si>
    <t xml:space="preserve">41360</t>
  </si>
  <si>
    <t xml:space="preserve">Pingo D'Água</t>
  </si>
  <si>
    <t xml:space="preserve">41386</t>
  </si>
  <si>
    <t xml:space="preserve">Pintópolis</t>
  </si>
  <si>
    <t xml:space="preserve">50113</t>
  </si>
  <si>
    <t xml:space="preserve">Piracema</t>
  </si>
  <si>
    <t xml:space="preserve">50130</t>
  </si>
  <si>
    <t xml:space="preserve">Pirajuba</t>
  </si>
  <si>
    <t xml:space="preserve">50156</t>
  </si>
  <si>
    <t xml:space="preserve">Piranga</t>
  </si>
  <si>
    <t xml:space="preserve">50199</t>
  </si>
  <si>
    <t xml:space="preserve">Piranguinho</t>
  </si>
  <si>
    <t xml:space="preserve">50172</t>
  </si>
  <si>
    <t xml:space="preserve">Piranguçu</t>
  </si>
  <si>
    <t xml:space="preserve">50210</t>
  </si>
  <si>
    <t xml:space="preserve">Pirapetinga</t>
  </si>
  <si>
    <t xml:space="preserve">50237</t>
  </si>
  <si>
    <t xml:space="preserve">Pirapora</t>
  </si>
  <si>
    <t xml:space="preserve">50253</t>
  </si>
  <si>
    <t xml:space="preserve">Piraúba</t>
  </si>
  <si>
    <t xml:space="preserve">50270</t>
  </si>
  <si>
    <t xml:space="preserve">Pitangui</t>
  </si>
  <si>
    <t xml:space="preserve">50296</t>
  </si>
  <si>
    <t xml:space="preserve">Piumhi</t>
  </si>
  <si>
    <t xml:space="preserve">50318</t>
  </si>
  <si>
    <t xml:space="preserve">Planura</t>
  </si>
  <si>
    <t xml:space="preserve">50377</t>
  </si>
  <si>
    <t xml:space="preserve">Pocrane</t>
  </si>
  <si>
    <t xml:space="preserve">50393</t>
  </si>
  <si>
    <t xml:space="preserve">Pompéu</t>
  </si>
  <si>
    <t xml:space="preserve">50415</t>
  </si>
  <si>
    <t xml:space="preserve">Ponte Nova</t>
  </si>
  <si>
    <t xml:space="preserve">41408</t>
  </si>
  <si>
    <t xml:space="preserve">Ponto Chique</t>
  </si>
  <si>
    <t xml:space="preserve">40584</t>
  </si>
  <si>
    <t xml:space="preserve">Ponto dos Volantes</t>
  </si>
  <si>
    <t xml:space="preserve">50431</t>
  </si>
  <si>
    <t xml:space="preserve">Porteirinha</t>
  </si>
  <si>
    <t xml:space="preserve">50458</t>
  </si>
  <si>
    <t xml:space="preserve">Porto Firme</t>
  </si>
  <si>
    <t xml:space="preserve">50474</t>
  </si>
  <si>
    <t xml:space="preserve">Poté</t>
  </si>
  <si>
    <t xml:space="preserve">50490</t>
  </si>
  <si>
    <t xml:space="preserve">Pouso Alegre</t>
  </si>
  <si>
    <t xml:space="preserve">50512</t>
  </si>
  <si>
    <t xml:space="preserve">Pouso Alto</t>
  </si>
  <si>
    <t xml:space="preserve">50334</t>
  </si>
  <si>
    <t xml:space="preserve">Poço Fundo</t>
  </si>
  <si>
    <t xml:space="preserve">50350</t>
  </si>
  <si>
    <t xml:space="preserve">Poços de Caldas</t>
  </si>
  <si>
    <t xml:space="preserve">50539</t>
  </si>
  <si>
    <t xml:space="preserve">Prados</t>
  </si>
  <si>
    <t xml:space="preserve">50555</t>
  </si>
  <si>
    <t xml:space="preserve">Prata</t>
  </si>
  <si>
    <t xml:space="preserve">50598</t>
  </si>
  <si>
    <t xml:space="preserve">Pratinha</t>
  </si>
  <si>
    <t xml:space="preserve">50571</t>
  </si>
  <si>
    <t xml:space="preserve">Pratápolis</t>
  </si>
  <si>
    <t xml:space="preserve">50610</t>
  </si>
  <si>
    <t xml:space="preserve">Presidente Bernardes</t>
  </si>
  <si>
    <t xml:space="preserve">50636</t>
  </si>
  <si>
    <t xml:space="preserve">50652</t>
  </si>
  <si>
    <t xml:space="preserve">Presidente Kubitschek</t>
  </si>
  <si>
    <t xml:space="preserve">50679</t>
  </si>
  <si>
    <t xml:space="preserve">Presidente Olegário</t>
  </si>
  <si>
    <t xml:space="preserve">50717</t>
  </si>
  <si>
    <t xml:space="preserve">Prudente de Morais</t>
  </si>
  <si>
    <t xml:space="preserve">50733</t>
  </si>
  <si>
    <t xml:space="preserve">Quartel Geral</t>
  </si>
  <si>
    <t xml:space="preserve">50750</t>
  </si>
  <si>
    <t xml:space="preserve">Queluzito</t>
  </si>
  <si>
    <t xml:space="preserve">50776</t>
  </si>
  <si>
    <t xml:space="preserve">Raposos</t>
  </si>
  <si>
    <t xml:space="preserve">50792</t>
  </si>
  <si>
    <t xml:space="preserve">Raul Soares</t>
  </si>
  <si>
    <t xml:space="preserve">50814</t>
  </si>
  <si>
    <t xml:space="preserve">Recreio</t>
  </si>
  <si>
    <t xml:space="preserve">41424</t>
  </si>
  <si>
    <t xml:space="preserve">Reduto</t>
  </si>
  <si>
    <t xml:space="preserve">50830</t>
  </si>
  <si>
    <t xml:space="preserve">Resende Costa</t>
  </si>
  <si>
    <t xml:space="preserve">50857</t>
  </si>
  <si>
    <t xml:space="preserve">Resplendor</t>
  </si>
  <si>
    <t xml:space="preserve">50873</t>
  </si>
  <si>
    <t xml:space="preserve">Ressaquinha</t>
  </si>
  <si>
    <t xml:space="preserve">40606</t>
  </si>
  <si>
    <t xml:space="preserve">Riachinho</t>
  </si>
  <si>
    <t xml:space="preserve">50890</t>
  </si>
  <si>
    <t xml:space="preserve">Riacho dos Machados</t>
  </si>
  <si>
    <t xml:space="preserve">50938</t>
  </si>
  <si>
    <t xml:space="preserve">Ribeirão Vermelho</t>
  </si>
  <si>
    <t xml:space="preserve">50911</t>
  </si>
  <si>
    <t xml:space="preserve">Ribeirão das Neves</t>
  </si>
  <si>
    <t xml:space="preserve">50954</t>
  </si>
  <si>
    <t xml:space="preserve">Rio Acima</t>
  </si>
  <si>
    <t xml:space="preserve">50970</t>
  </si>
  <si>
    <t xml:space="preserve">Rio Casca</t>
  </si>
  <si>
    <t xml:space="preserve">50997</t>
  </si>
  <si>
    <t xml:space="preserve">Rio Doce</t>
  </si>
  <si>
    <t xml:space="preserve">51039</t>
  </si>
  <si>
    <t xml:space="preserve">Rio Espera</t>
  </si>
  <si>
    <t xml:space="preserve">51055</t>
  </si>
  <si>
    <t xml:space="preserve">Rio Manso</t>
  </si>
  <si>
    <t xml:space="preserve">51071</t>
  </si>
  <si>
    <t xml:space="preserve">Rio Novo</t>
  </si>
  <si>
    <t xml:space="preserve">51098</t>
  </si>
  <si>
    <t xml:space="preserve">Rio Paranaíba</t>
  </si>
  <si>
    <t xml:space="preserve">51110</t>
  </si>
  <si>
    <t xml:space="preserve">Rio Pardo de Minas</t>
  </si>
  <si>
    <t xml:space="preserve">51136</t>
  </si>
  <si>
    <t xml:space="preserve">Rio Piracicaba</t>
  </si>
  <si>
    <t xml:space="preserve">51152</t>
  </si>
  <si>
    <t xml:space="preserve">Rio Pomba</t>
  </si>
  <si>
    <t xml:space="preserve">51179</t>
  </si>
  <si>
    <t xml:space="preserve">Rio Preto</t>
  </si>
  <si>
    <t xml:space="preserve">51195</t>
  </si>
  <si>
    <t xml:space="preserve">Rio Vermelho</t>
  </si>
  <si>
    <t xml:space="preserve">51012</t>
  </si>
  <si>
    <t xml:space="preserve">Rio do Prado</t>
  </si>
  <si>
    <t xml:space="preserve">51217</t>
  </si>
  <si>
    <t xml:space="preserve">Ritápolis</t>
  </si>
  <si>
    <t xml:space="preserve">51233</t>
  </si>
  <si>
    <t xml:space="preserve">Rochedo de Minas</t>
  </si>
  <si>
    <t xml:space="preserve">51250</t>
  </si>
  <si>
    <t xml:space="preserve">Rodeiro</t>
  </si>
  <si>
    <t xml:space="preserve">51276</t>
  </si>
  <si>
    <t xml:space="preserve">Romaria</t>
  </si>
  <si>
    <t xml:space="preserve">40622</t>
  </si>
  <si>
    <t xml:space="preserve">Rosário da Limeira</t>
  </si>
  <si>
    <t xml:space="preserve">51292</t>
  </si>
  <si>
    <t xml:space="preserve">Rubelita</t>
  </si>
  <si>
    <t xml:space="preserve">51314</t>
  </si>
  <si>
    <t xml:space="preserve">Rubim</t>
  </si>
  <si>
    <t xml:space="preserve">51330</t>
  </si>
  <si>
    <t xml:space="preserve">Sabará</t>
  </si>
  <si>
    <t xml:space="preserve">51357</t>
  </si>
  <si>
    <t xml:space="preserve">Sabinópolis</t>
  </si>
  <si>
    <t xml:space="preserve">51373</t>
  </si>
  <si>
    <t xml:space="preserve">Sacramento</t>
  </si>
  <si>
    <t xml:space="preserve">51390</t>
  </si>
  <si>
    <t xml:space="preserve">Salinas</t>
  </si>
  <si>
    <t xml:space="preserve">51411</t>
  </si>
  <si>
    <t xml:space="preserve">Salto da Divisa</t>
  </si>
  <si>
    <t xml:space="preserve">51438</t>
  </si>
  <si>
    <t xml:space="preserve">40649</t>
  </si>
  <si>
    <t xml:space="preserve">Santa Bárbara do Leste</t>
  </si>
  <si>
    <t xml:space="preserve">41440</t>
  </si>
  <si>
    <t xml:space="preserve">Santa Bárbara do Monte Verde</t>
  </si>
  <si>
    <t xml:space="preserve">51454</t>
  </si>
  <si>
    <t xml:space="preserve">Santa Bárbara do Tugúrio</t>
  </si>
  <si>
    <t xml:space="preserve">41467</t>
  </si>
  <si>
    <t xml:space="preserve">Santa Cruz de Minas</t>
  </si>
  <si>
    <t xml:space="preserve">41483</t>
  </si>
  <si>
    <t xml:space="preserve">Santa Cruz de Salinas</t>
  </si>
  <si>
    <t xml:space="preserve">51470</t>
  </si>
  <si>
    <t xml:space="preserve">Santa Cruz do Escalvado</t>
  </si>
  <si>
    <t xml:space="preserve">51497</t>
  </si>
  <si>
    <t xml:space="preserve">Santa Efigênia de Minas</t>
  </si>
  <si>
    <t xml:space="preserve">51519</t>
  </si>
  <si>
    <t xml:space="preserve">Santa Fé de Minas</t>
  </si>
  <si>
    <t xml:space="preserve">41505</t>
  </si>
  <si>
    <t xml:space="preserve">Santa Helena de Minas</t>
  </si>
  <si>
    <t xml:space="preserve">51535</t>
  </si>
  <si>
    <t xml:space="preserve">Santa Juliana</t>
  </si>
  <si>
    <t xml:space="preserve">51551</t>
  </si>
  <si>
    <t xml:space="preserve">51578</t>
  </si>
  <si>
    <t xml:space="preserve">Santa Margarida</t>
  </si>
  <si>
    <t xml:space="preserve">51594</t>
  </si>
  <si>
    <t xml:space="preserve">Santa Maria de Itabira</t>
  </si>
  <si>
    <t xml:space="preserve">51616</t>
  </si>
  <si>
    <t xml:space="preserve">Santa Maria do Salto</t>
  </si>
  <si>
    <t xml:space="preserve">51632</t>
  </si>
  <si>
    <t xml:space="preserve">Santa Maria do Suaçuí</t>
  </si>
  <si>
    <t xml:space="preserve">51837</t>
  </si>
  <si>
    <t xml:space="preserve">Santa Rita de Caldas</t>
  </si>
  <si>
    <t xml:space="preserve">51870</t>
  </si>
  <si>
    <t xml:space="preserve">Santa Rita de Ibitipoca</t>
  </si>
  <si>
    <t xml:space="preserve">51853</t>
  </si>
  <si>
    <t xml:space="preserve">Santa Rita de Jacutinga</t>
  </si>
  <si>
    <t xml:space="preserve">40665</t>
  </si>
  <si>
    <t xml:space="preserve">Santa Rita de Minas</t>
  </si>
  <si>
    <t xml:space="preserve">51896</t>
  </si>
  <si>
    <t xml:space="preserve">Santa Rita do Itueto</t>
  </si>
  <si>
    <t xml:space="preserve">51918</t>
  </si>
  <si>
    <t xml:space="preserve">Santa Rita do Sapucaí</t>
  </si>
  <si>
    <t xml:space="preserve">51934</t>
  </si>
  <si>
    <t xml:space="preserve">Santa Rosa da Serra</t>
  </si>
  <si>
    <t xml:space="preserve">51950</t>
  </si>
  <si>
    <t xml:space="preserve">Santa Vitória</t>
  </si>
  <si>
    <t xml:space="preserve">51659</t>
  </si>
  <si>
    <t xml:space="preserve">Santana da Vargem</t>
  </si>
  <si>
    <t xml:space="preserve">51675</t>
  </si>
  <si>
    <t xml:space="preserve">Santana de Cataguases</t>
  </si>
  <si>
    <t xml:space="preserve">51691</t>
  </si>
  <si>
    <t xml:space="preserve">Santana de Pirapama</t>
  </si>
  <si>
    <t xml:space="preserve">51713</t>
  </si>
  <si>
    <t xml:space="preserve">Santana do Deserto</t>
  </si>
  <si>
    <t xml:space="preserve">51730</t>
  </si>
  <si>
    <t xml:space="preserve">Santana do Garambéu</t>
  </si>
  <si>
    <t xml:space="preserve">51756</t>
  </si>
  <si>
    <t xml:space="preserve">Santana do Jacaré</t>
  </si>
  <si>
    <t xml:space="preserve">51772</t>
  </si>
  <si>
    <t xml:space="preserve">Santana do Manhuaçu</t>
  </si>
  <si>
    <t xml:space="preserve">40681</t>
  </si>
  <si>
    <t xml:space="preserve">Santana do Paraíso</t>
  </si>
  <si>
    <t xml:space="preserve">51799</t>
  </si>
  <si>
    <t xml:space="preserve">Santana do Riacho</t>
  </si>
  <si>
    <t xml:space="preserve">51810</t>
  </si>
  <si>
    <t xml:space="preserve">Santana dos Montes</t>
  </si>
  <si>
    <t xml:space="preserve">51977</t>
  </si>
  <si>
    <t xml:space="preserve">Santo Antônio do Amparo</t>
  </si>
  <si>
    <t xml:space="preserve">51993</t>
  </si>
  <si>
    <t xml:space="preserve">Santo Antônio do Aventureiro</t>
  </si>
  <si>
    <t xml:space="preserve">52019</t>
  </si>
  <si>
    <t xml:space="preserve">Santo Antônio do Grama</t>
  </si>
  <si>
    <t xml:space="preserve">52035</t>
  </si>
  <si>
    <t xml:space="preserve">Santo Antônio do Itambé</t>
  </si>
  <si>
    <t xml:space="preserve">52051</t>
  </si>
  <si>
    <t xml:space="preserve">Santo Antônio do Jacinto</t>
  </si>
  <si>
    <t xml:space="preserve">52078</t>
  </si>
  <si>
    <t xml:space="preserve">Santo Antônio do Monte</t>
  </si>
  <si>
    <t xml:space="preserve">41521</t>
  </si>
  <si>
    <t xml:space="preserve">Santo Antônio do Retiro</t>
  </si>
  <si>
    <t xml:space="preserve">52094</t>
  </si>
  <si>
    <t xml:space="preserve">Santo Antônio do Rio Abaixo</t>
  </si>
  <si>
    <t xml:space="preserve">52116</t>
  </si>
  <si>
    <t xml:space="preserve">Santo Hipólito</t>
  </si>
  <si>
    <t xml:space="preserve">52132</t>
  </si>
  <si>
    <t xml:space="preserve">Santos Dumont</t>
  </si>
  <si>
    <t xml:space="preserve">53074</t>
  </si>
  <si>
    <t xml:space="preserve">Sapucaí-Mirim</t>
  </si>
  <si>
    <t xml:space="preserve">53090</t>
  </si>
  <si>
    <t xml:space="preserve">Sardoá</t>
  </si>
  <si>
    <t xml:space="preserve">40800</t>
  </si>
  <si>
    <t xml:space="preserve">Sarzedo</t>
  </si>
  <si>
    <t xml:space="preserve">40827</t>
  </si>
  <si>
    <t xml:space="preserve">Sem Peixe</t>
  </si>
  <si>
    <t xml:space="preserve">40843</t>
  </si>
  <si>
    <t xml:space="preserve">Senador Amaral</t>
  </si>
  <si>
    <t xml:space="preserve">53112</t>
  </si>
  <si>
    <t xml:space="preserve">Senador Cortes</t>
  </si>
  <si>
    <t xml:space="preserve">53139</t>
  </si>
  <si>
    <t xml:space="preserve">Senador Firmino</t>
  </si>
  <si>
    <t xml:space="preserve">53155</t>
  </si>
  <si>
    <t xml:space="preserve">Senador José Bento</t>
  </si>
  <si>
    <t xml:space="preserve">53171</t>
  </si>
  <si>
    <t xml:space="preserve">Senador Modestino Gonçalves</t>
  </si>
  <si>
    <t xml:space="preserve">53198</t>
  </si>
  <si>
    <t xml:space="preserve">Senhora de Oliveira</t>
  </si>
  <si>
    <t xml:space="preserve">53210</t>
  </si>
  <si>
    <t xml:space="preserve">Senhora do Porto</t>
  </si>
  <si>
    <t xml:space="preserve">53236</t>
  </si>
  <si>
    <t xml:space="preserve">Senhora dos Remédios</t>
  </si>
  <si>
    <t xml:space="preserve">53252</t>
  </si>
  <si>
    <t xml:space="preserve">Sericita</t>
  </si>
  <si>
    <t xml:space="preserve">53279</t>
  </si>
  <si>
    <t xml:space="preserve">Seritinga</t>
  </si>
  <si>
    <t xml:space="preserve">53295</t>
  </si>
  <si>
    <t xml:space="preserve">Serra Azul de Minas</t>
  </si>
  <si>
    <t xml:space="preserve">53317</t>
  </si>
  <si>
    <t xml:space="preserve">Serra da Saudade</t>
  </si>
  <si>
    <t xml:space="preserve">53350</t>
  </si>
  <si>
    <t xml:space="preserve">Serra do Salitre</t>
  </si>
  <si>
    <t xml:space="preserve">53333</t>
  </si>
  <si>
    <t xml:space="preserve">Serra dos Aimorés</t>
  </si>
  <si>
    <t xml:space="preserve">53376</t>
  </si>
  <si>
    <t xml:space="preserve">Serrania</t>
  </si>
  <si>
    <t xml:space="preserve">53392</t>
  </si>
  <si>
    <t xml:space="preserve">Serranos</t>
  </si>
  <si>
    <t xml:space="preserve">42382</t>
  </si>
  <si>
    <t xml:space="preserve">Serranópolis de Minas</t>
  </si>
  <si>
    <t xml:space="preserve">53414</t>
  </si>
  <si>
    <t xml:space="preserve">Serro</t>
  </si>
  <si>
    <t xml:space="preserve">53430</t>
  </si>
  <si>
    <t xml:space="preserve">Sete Lagoas</t>
  </si>
  <si>
    <t xml:space="preserve">42404</t>
  </si>
  <si>
    <t xml:space="preserve">Setubinha</t>
  </si>
  <si>
    <t xml:space="preserve">53457</t>
  </si>
  <si>
    <t xml:space="preserve">Silveirânia</t>
  </si>
  <si>
    <t xml:space="preserve">53473</t>
  </si>
  <si>
    <t xml:space="preserve">Silvianópolis</t>
  </si>
  <si>
    <t xml:space="preserve">53511</t>
  </si>
  <si>
    <t xml:space="preserve">Simonésia</t>
  </si>
  <si>
    <t xml:space="preserve">53490</t>
  </si>
  <si>
    <t xml:space="preserve">Simão Pereira</t>
  </si>
  <si>
    <t xml:space="preserve">53538</t>
  </si>
  <si>
    <t xml:space="preserve">Sobrália</t>
  </si>
  <si>
    <t xml:space="preserve">53554</t>
  </si>
  <si>
    <t xml:space="preserve">Soledade de Minas</t>
  </si>
  <si>
    <t xml:space="preserve">52159</t>
  </si>
  <si>
    <t xml:space="preserve">São Bento Abade</t>
  </si>
  <si>
    <t xml:space="preserve">52175</t>
  </si>
  <si>
    <t xml:space="preserve">São Brás do Suaçuí</t>
  </si>
  <si>
    <t xml:space="preserve">41548</t>
  </si>
  <si>
    <t xml:space="preserve">São Domingos das Dores</t>
  </si>
  <si>
    <t xml:space="preserve">52191</t>
  </si>
  <si>
    <t xml:space="preserve">São Domingos do Prata</t>
  </si>
  <si>
    <t xml:space="preserve">52213</t>
  </si>
  <si>
    <t xml:space="preserve">São Francisco</t>
  </si>
  <si>
    <t xml:space="preserve">52230</t>
  </si>
  <si>
    <t xml:space="preserve">São Francisco de Paula</t>
  </si>
  <si>
    <t xml:space="preserve">52256</t>
  </si>
  <si>
    <t xml:space="preserve">São Francisco de Sales</t>
  </si>
  <si>
    <t xml:space="preserve">52272</t>
  </si>
  <si>
    <t xml:space="preserve">São Francisco do Glória</t>
  </si>
  <si>
    <t xml:space="preserve">41564</t>
  </si>
  <si>
    <t xml:space="preserve">São Félix de Minas</t>
  </si>
  <si>
    <t xml:space="preserve">52299</t>
  </si>
  <si>
    <t xml:space="preserve">São Geraldo</t>
  </si>
  <si>
    <t xml:space="preserve">52310</t>
  </si>
  <si>
    <t xml:space="preserve">São Geraldo da Piedade</t>
  </si>
  <si>
    <t xml:space="preserve">41580</t>
  </si>
  <si>
    <t xml:space="preserve">São Geraldo do Baixio</t>
  </si>
  <si>
    <t xml:space="preserve">52337</t>
  </si>
  <si>
    <t xml:space="preserve">São Gonçalo do Abaeté</t>
  </si>
  <si>
    <t xml:space="preserve">52353</t>
  </si>
  <si>
    <t xml:space="preserve">São Gonçalo do Pará</t>
  </si>
  <si>
    <t xml:space="preserve">52370</t>
  </si>
  <si>
    <t xml:space="preserve">São Gonçalo do Rio Abaixo</t>
  </si>
  <si>
    <t xml:space="preserve">45098</t>
  </si>
  <si>
    <t xml:space="preserve">São Gonçalo do Rio Preto</t>
  </si>
  <si>
    <t xml:space="preserve">52396</t>
  </si>
  <si>
    <t xml:space="preserve">São Gonçalo do Sapucaí</t>
  </si>
  <si>
    <t xml:space="preserve">52418</t>
  </si>
  <si>
    <t xml:space="preserve">São Gotardo</t>
  </si>
  <si>
    <t xml:space="preserve">41629</t>
  </si>
  <si>
    <t xml:space="preserve">São Joaquim de Bicas</t>
  </si>
  <si>
    <t xml:space="preserve">41645</t>
  </si>
  <si>
    <t xml:space="preserve">São José da Barra</t>
  </si>
  <si>
    <t xml:space="preserve">40789</t>
  </si>
  <si>
    <t xml:space="preserve">São José da Lapa</t>
  </si>
  <si>
    <t xml:space="preserve">52590</t>
  </si>
  <si>
    <t xml:space="preserve">São José da Safira</t>
  </si>
  <si>
    <t xml:space="preserve">52612</t>
  </si>
  <si>
    <t xml:space="preserve">São José da Varginha</t>
  </si>
  <si>
    <t xml:space="preserve">52639</t>
  </si>
  <si>
    <t xml:space="preserve">São José do Alegre</t>
  </si>
  <si>
    <t xml:space="preserve">52655</t>
  </si>
  <si>
    <t xml:space="preserve">São José do Divino</t>
  </si>
  <si>
    <t xml:space="preserve">52671</t>
  </si>
  <si>
    <t xml:space="preserve">São José do Goiabal</t>
  </si>
  <si>
    <t xml:space="preserve">52698</t>
  </si>
  <si>
    <t xml:space="preserve">São José do Jacuri</t>
  </si>
  <si>
    <t xml:space="preserve">52710</t>
  </si>
  <si>
    <t xml:space="preserve">São José do Mantimento</t>
  </si>
  <si>
    <t xml:space="preserve">52434</t>
  </si>
  <si>
    <t xml:space="preserve">São João Batista do Glória</t>
  </si>
  <si>
    <t xml:space="preserve">52493</t>
  </si>
  <si>
    <t xml:space="preserve">São João Del Rei</t>
  </si>
  <si>
    <t xml:space="preserve">52558</t>
  </si>
  <si>
    <t xml:space="preserve">São João Evangelista</t>
  </si>
  <si>
    <t xml:space="preserve">52574</t>
  </si>
  <si>
    <t xml:space="preserve">São João Nepomuceno</t>
  </si>
  <si>
    <t xml:space="preserve">40703</t>
  </si>
  <si>
    <t xml:space="preserve">São João da Lagoa</t>
  </si>
  <si>
    <t xml:space="preserve">52450</t>
  </si>
  <si>
    <t xml:space="preserve">São João da Mata</t>
  </si>
  <si>
    <t xml:space="preserve">52477</t>
  </si>
  <si>
    <t xml:space="preserve">São João da Ponte</t>
  </si>
  <si>
    <t xml:space="preserve">41602</t>
  </si>
  <si>
    <t xml:space="preserve">São João das Missões</t>
  </si>
  <si>
    <t xml:space="preserve">40720</t>
  </si>
  <si>
    <t xml:space="preserve">São João do Manhuaçu</t>
  </si>
  <si>
    <t xml:space="preserve">40746</t>
  </si>
  <si>
    <t xml:space="preserve">São João do Manteninha</t>
  </si>
  <si>
    <t xml:space="preserve">52515</t>
  </si>
  <si>
    <t xml:space="preserve">São João do Oriente</t>
  </si>
  <si>
    <t xml:space="preserve">40762</t>
  </si>
  <si>
    <t xml:space="preserve">São João do Pacuí</t>
  </si>
  <si>
    <t xml:space="preserve">52531</t>
  </si>
  <si>
    <t xml:space="preserve">52736</t>
  </si>
  <si>
    <t xml:space="preserve">São Lourenço</t>
  </si>
  <si>
    <t xml:space="preserve">52752</t>
  </si>
  <si>
    <t xml:space="preserve">São Miguel do Anta</t>
  </si>
  <si>
    <t xml:space="preserve">52779</t>
  </si>
  <si>
    <t xml:space="preserve">São Pedro da União</t>
  </si>
  <si>
    <t xml:space="preserve">52817</t>
  </si>
  <si>
    <t xml:space="preserve">São Pedro do Suaçuí</t>
  </si>
  <si>
    <t xml:space="preserve">52795</t>
  </si>
  <si>
    <t xml:space="preserve">São Pedro dos Ferros</t>
  </si>
  <si>
    <t xml:space="preserve">52833</t>
  </si>
  <si>
    <t xml:space="preserve">São Romão</t>
  </si>
  <si>
    <t xml:space="preserve">52850</t>
  </si>
  <si>
    <t xml:space="preserve">São Roque de Minas</t>
  </si>
  <si>
    <t xml:space="preserve">52876</t>
  </si>
  <si>
    <t xml:space="preserve">São Sebastião da Bela Vista</t>
  </si>
  <si>
    <t xml:space="preserve">42340</t>
  </si>
  <si>
    <t xml:space="preserve">São Sebastião da Vargem Alegre</t>
  </si>
  <si>
    <t xml:space="preserve">42366</t>
  </si>
  <si>
    <t xml:space="preserve">São Sebastião do Anta</t>
  </si>
  <si>
    <t xml:space="preserve">52892</t>
  </si>
  <si>
    <t xml:space="preserve">São Sebastião do Maranhão</t>
  </si>
  <si>
    <t xml:space="preserve">52914</t>
  </si>
  <si>
    <t xml:space="preserve">São Sebastião do Oeste</t>
  </si>
  <si>
    <t xml:space="preserve">52930</t>
  </si>
  <si>
    <t xml:space="preserve">São Sebastião do Paraíso</t>
  </si>
  <si>
    <t xml:space="preserve">52957</t>
  </si>
  <si>
    <t xml:space="preserve">São Sebastião do Rio Preto</t>
  </si>
  <si>
    <t xml:space="preserve">52973</t>
  </si>
  <si>
    <t xml:space="preserve">São Sebastião do Rio Verde</t>
  </si>
  <si>
    <t xml:space="preserve">53031</t>
  </si>
  <si>
    <t xml:space="preserve">São Thomé das Letras</t>
  </si>
  <si>
    <t xml:space="preserve">52990</t>
  </si>
  <si>
    <t xml:space="preserve">São Tiago</t>
  </si>
  <si>
    <t xml:space="preserve">53015</t>
  </si>
  <si>
    <t xml:space="preserve">São Tomás de Aquino</t>
  </si>
  <si>
    <t xml:space="preserve">53058</t>
  </si>
  <si>
    <t xml:space="preserve">São Vicente de Minas</t>
  </si>
  <si>
    <t xml:space="preserve">53570</t>
  </si>
  <si>
    <t xml:space="preserve">Tabuleiro</t>
  </si>
  <si>
    <t xml:space="preserve">53597</t>
  </si>
  <si>
    <t xml:space="preserve">Taiobeiras</t>
  </si>
  <si>
    <t xml:space="preserve">42420</t>
  </si>
  <si>
    <t xml:space="preserve">Taparuba</t>
  </si>
  <si>
    <t xml:space="preserve">53619</t>
  </si>
  <si>
    <t xml:space="preserve">Tapira</t>
  </si>
  <si>
    <t xml:space="preserve">53635</t>
  </si>
  <si>
    <t xml:space="preserve">Tapiraí</t>
  </si>
  <si>
    <t xml:space="preserve">53651</t>
  </si>
  <si>
    <t xml:space="preserve">Taquaraçu de Minas</t>
  </si>
  <si>
    <t xml:space="preserve">53678</t>
  </si>
  <si>
    <t xml:space="preserve">Tarumirim</t>
  </si>
  <si>
    <t xml:space="preserve">53694</t>
  </si>
  <si>
    <t xml:space="preserve">Teixeiras</t>
  </si>
  <si>
    <t xml:space="preserve">53716</t>
  </si>
  <si>
    <t xml:space="preserve">Teófilo Otoni</t>
  </si>
  <si>
    <t xml:space="preserve">53732</t>
  </si>
  <si>
    <t xml:space="preserve">Timóteo</t>
  </si>
  <si>
    <t xml:space="preserve">53759</t>
  </si>
  <si>
    <t xml:space="preserve">Tiradentes</t>
  </si>
  <si>
    <t xml:space="preserve">53775</t>
  </si>
  <si>
    <t xml:space="preserve">Tiros</t>
  </si>
  <si>
    <t xml:space="preserve">53791</t>
  </si>
  <si>
    <t xml:space="preserve">42587</t>
  </si>
  <si>
    <t xml:space="preserve">Tocos do Moji</t>
  </si>
  <si>
    <t xml:space="preserve">53813</t>
  </si>
  <si>
    <t xml:space="preserve">Toledo</t>
  </si>
  <si>
    <t xml:space="preserve">53830</t>
  </si>
  <si>
    <t xml:space="preserve">Tombos</t>
  </si>
  <si>
    <t xml:space="preserve">53856</t>
  </si>
  <si>
    <t xml:space="preserve">Três Corações</t>
  </si>
  <si>
    <t xml:space="preserve">41157</t>
  </si>
  <si>
    <t xml:space="preserve">Três Marias</t>
  </si>
  <si>
    <t xml:space="preserve">53872</t>
  </si>
  <si>
    <t xml:space="preserve">Três Pontas</t>
  </si>
  <si>
    <t xml:space="preserve">53899</t>
  </si>
  <si>
    <t xml:space="preserve">Tumiritinga</t>
  </si>
  <si>
    <t xml:space="preserve">53910</t>
  </si>
  <si>
    <t xml:space="preserve">Tupaciguara</t>
  </si>
  <si>
    <t xml:space="preserve">53937</t>
  </si>
  <si>
    <t xml:space="preserve">Turmalina</t>
  </si>
  <si>
    <t xml:space="preserve">53953</t>
  </si>
  <si>
    <t xml:space="preserve">Turvolândia</t>
  </si>
  <si>
    <t xml:space="preserve">40860</t>
  </si>
  <si>
    <t xml:space="preserve">Ubaporanga</t>
  </si>
  <si>
    <t xml:space="preserve">53996</t>
  </si>
  <si>
    <t xml:space="preserve">Ubaí</t>
  </si>
  <si>
    <t xml:space="preserve">54011</t>
  </si>
  <si>
    <t xml:space="preserve">Uberaba</t>
  </si>
  <si>
    <t xml:space="preserve">54038</t>
  </si>
  <si>
    <t xml:space="preserve">Uberlândia</t>
  </si>
  <si>
    <t xml:space="preserve">53970</t>
  </si>
  <si>
    <t xml:space="preserve">Ubá</t>
  </si>
  <si>
    <t xml:space="preserve">54054</t>
  </si>
  <si>
    <t xml:space="preserve">Umburatiba</t>
  </si>
  <si>
    <t xml:space="preserve">54070</t>
  </si>
  <si>
    <t xml:space="preserve">Unaí</t>
  </si>
  <si>
    <t xml:space="preserve">42447</t>
  </si>
  <si>
    <t xml:space="preserve">União de Minas</t>
  </si>
  <si>
    <t xml:space="preserve">42463</t>
  </si>
  <si>
    <t xml:space="preserve">Uruana de Minas</t>
  </si>
  <si>
    <t xml:space="preserve">40886</t>
  </si>
  <si>
    <t xml:space="preserve">Urucuia</t>
  </si>
  <si>
    <t xml:space="preserve">54097</t>
  </si>
  <si>
    <t xml:space="preserve">Urucânia</t>
  </si>
  <si>
    <t xml:space="preserve">40908</t>
  </si>
  <si>
    <t xml:space="preserve">Vargem Alegre</t>
  </si>
  <si>
    <t xml:space="preserve">54119</t>
  </si>
  <si>
    <t xml:space="preserve">Vargem Bonita</t>
  </si>
  <si>
    <t xml:space="preserve">42480</t>
  </si>
  <si>
    <t xml:space="preserve">Vargem Grande do Rio Pardo</t>
  </si>
  <si>
    <t xml:space="preserve">54135</t>
  </si>
  <si>
    <t xml:space="preserve">Varginha</t>
  </si>
  <si>
    <t xml:space="preserve">42501</t>
  </si>
  <si>
    <t xml:space="preserve">Varjão de Minas</t>
  </si>
  <si>
    <t xml:space="preserve">54178</t>
  </si>
  <si>
    <t xml:space="preserve">Varzelândia</t>
  </si>
  <si>
    <t xml:space="preserve">54194</t>
  </si>
  <si>
    <t xml:space="preserve">Vazante</t>
  </si>
  <si>
    <t xml:space="preserve">42528</t>
  </si>
  <si>
    <t xml:space="preserve">Verdelândia</t>
  </si>
  <si>
    <t xml:space="preserve">42544</t>
  </si>
  <si>
    <t xml:space="preserve">Veredinha</t>
  </si>
  <si>
    <t xml:space="preserve">42560</t>
  </si>
  <si>
    <t xml:space="preserve">Vermelho Novo</t>
  </si>
  <si>
    <t xml:space="preserve">54232</t>
  </si>
  <si>
    <t xml:space="preserve">Veríssimo</t>
  </si>
  <si>
    <t xml:space="preserve">54259</t>
  </si>
  <si>
    <t xml:space="preserve">Vespasiano</t>
  </si>
  <si>
    <t xml:space="preserve">54291</t>
  </si>
  <si>
    <t xml:space="preserve">Vieiras</t>
  </si>
  <si>
    <t xml:space="preserve">54330</t>
  </si>
  <si>
    <t xml:space="preserve">Virgem da Lapa</t>
  </si>
  <si>
    <t xml:space="preserve">54372</t>
  </si>
  <si>
    <t xml:space="preserve">Virginópolis</t>
  </si>
  <si>
    <t xml:space="preserve">54399</t>
  </si>
  <si>
    <t xml:space="preserve">Virgolândia</t>
  </si>
  <si>
    <t xml:space="preserve">54356</t>
  </si>
  <si>
    <t xml:space="preserve">Virgínia</t>
  </si>
  <si>
    <t xml:space="preserve">54410</t>
  </si>
  <si>
    <t xml:space="preserve">Visconde do Rio Branco</t>
  </si>
  <si>
    <t xml:space="preserve">54275</t>
  </si>
  <si>
    <t xml:space="preserve">54437</t>
  </si>
  <si>
    <t xml:space="preserve">Volta Grande</t>
  </si>
  <si>
    <t xml:space="preserve">54151</t>
  </si>
  <si>
    <t xml:space="preserve">Várzea da Palma</t>
  </si>
  <si>
    <t xml:space="preserve">54216</t>
  </si>
  <si>
    <t xml:space="preserve">Wenceslau Braz</t>
  </si>
  <si>
    <t xml:space="preserve">40118</t>
  </si>
  <si>
    <t xml:space="preserve">Água Boa</t>
  </si>
  <si>
    <t xml:space="preserve">40134</t>
  </si>
  <si>
    <t xml:space="preserve">Água Comprida</t>
  </si>
  <si>
    <t xml:space="preserve">40177</t>
  </si>
  <si>
    <t xml:space="preserve">Águas Formosas</t>
  </si>
  <si>
    <t xml:space="preserve">40193</t>
  </si>
  <si>
    <t xml:space="preserve">Águas Vermelhas</t>
  </si>
  <si>
    <t xml:space="preserve">55018</t>
  </si>
  <si>
    <t xml:space="preserve">Alcinópolis</t>
  </si>
  <si>
    <t xml:space="preserve">90115</t>
  </si>
  <si>
    <t xml:space="preserve">Amambai</t>
  </si>
  <si>
    <t xml:space="preserve">90131</t>
  </si>
  <si>
    <t xml:space="preserve">Anastácio</t>
  </si>
  <si>
    <t xml:space="preserve">90158</t>
  </si>
  <si>
    <t xml:space="preserve">Anaurilândia</t>
  </si>
  <si>
    <t xml:space="preserve">91693</t>
  </si>
  <si>
    <t xml:space="preserve">Angélica</t>
  </si>
  <si>
    <t xml:space="preserve">90174</t>
  </si>
  <si>
    <t xml:space="preserve">Antônio João</t>
  </si>
  <si>
    <t xml:space="preserve">90190</t>
  </si>
  <si>
    <t xml:space="preserve">Aparecida do Taboado</t>
  </si>
  <si>
    <t xml:space="preserve">90212</t>
  </si>
  <si>
    <t xml:space="preserve">Aquidauana</t>
  </si>
  <si>
    <t xml:space="preserve">91715</t>
  </si>
  <si>
    <t xml:space="preserve">Aral Moreira</t>
  </si>
  <si>
    <t xml:space="preserve">90298</t>
  </si>
  <si>
    <t xml:space="preserve">Bandeirantes</t>
  </si>
  <si>
    <t xml:space="preserve">90379</t>
  </si>
  <si>
    <t xml:space="preserve">Bataguassu</t>
  </si>
  <si>
    <t xml:space="preserve">90395</t>
  </si>
  <si>
    <t xml:space="preserve">Batayporã</t>
  </si>
  <si>
    <t xml:space="preserve">90417</t>
  </si>
  <si>
    <t xml:space="preserve">Bela Vista</t>
  </si>
  <si>
    <t xml:space="preserve">98019</t>
  </si>
  <si>
    <t xml:space="preserve">Bodoquena</t>
  </si>
  <si>
    <t xml:space="preserve">90433</t>
  </si>
  <si>
    <t xml:space="preserve">90450</t>
  </si>
  <si>
    <t xml:space="preserve">Brasilândia</t>
  </si>
  <si>
    <t xml:space="preserve">90557</t>
  </si>
  <si>
    <t xml:space="preserve">Caarapó</t>
  </si>
  <si>
    <t xml:space="preserve">90492</t>
  </si>
  <si>
    <t xml:space="preserve">Camapuã</t>
  </si>
  <si>
    <t xml:space="preserve">90514</t>
  </si>
  <si>
    <t xml:space="preserve">90530</t>
  </si>
  <si>
    <t xml:space="preserve">Caracol</t>
  </si>
  <si>
    <t xml:space="preserve">90573</t>
  </si>
  <si>
    <t xml:space="preserve">Cassilândia</t>
  </si>
  <si>
    <t xml:space="preserve">91782</t>
  </si>
  <si>
    <t xml:space="preserve">Chapadão do Sul</t>
  </si>
  <si>
    <t xml:space="preserve">90611</t>
  </si>
  <si>
    <t xml:space="preserve">Corguinho</t>
  </si>
  <si>
    <t xml:space="preserve">98590</t>
  </si>
  <si>
    <t xml:space="preserve">Coronel Sapucaia</t>
  </si>
  <si>
    <t xml:space="preserve">90638</t>
  </si>
  <si>
    <t xml:space="preserve">Corumbá</t>
  </si>
  <si>
    <t xml:space="preserve">98035</t>
  </si>
  <si>
    <t xml:space="preserve">Costa Rica</t>
  </si>
  <si>
    <t xml:space="preserve">90654</t>
  </si>
  <si>
    <t xml:space="preserve">Coxim</t>
  </si>
  <si>
    <t xml:space="preserve">91758</t>
  </si>
  <si>
    <t xml:space="preserve">Deodápolis</t>
  </si>
  <si>
    <t xml:space="preserve">91804</t>
  </si>
  <si>
    <t xml:space="preserve">Dois Irmãos do Buriti</t>
  </si>
  <si>
    <t xml:space="preserve">98051</t>
  </si>
  <si>
    <t xml:space="preserve">Douradina</t>
  </si>
  <si>
    <t xml:space="preserve">90735</t>
  </si>
  <si>
    <t xml:space="preserve">Dourados</t>
  </si>
  <si>
    <t xml:space="preserve">91731</t>
  </si>
  <si>
    <t xml:space="preserve">Eldorado</t>
  </si>
  <si>
    <t xml:space="preserve">55069</t>
  </si>
  <si>
    <t xml:space="preserve">Figueirão</t>
  </si>
  <si>
    <t xml:space="preserve">90751</t>
  </si>
  <si>
    <t xml:space="preserve">Fátima do Sul</t>
  </si>
  <si>
    <t xml:space="preserve">90794</t>
  </si>
  <si>
    <t xml:space="preserve">Glória de Dourados</t>
  </si>
  <si>
    <t xml:space="preserve">90816</t>
  </si>
  <si>
    <t xml:space="preserve">Guia Lopes da Laguna</t>
  </si>
  <si>
    <t xml:space="preserve">90859</t>
  </si>
  <si>
    <t xml:space="preserve">Iguatemi</t>
  </si>
  <si>
    <t xml:space="preserve">90875</t>
  </si>
  <si>
    <t xml:space="preserve">Inocência</t>
  </si>
  <si>
    <t xml:space="preserve">90891</t>
  </si>
  <si>
    <t xml:space="preserve">Itaporã</t>
  </si>
  <si>
    <t xml:space="preserve">98078</t>
  </si>
  <si>
    <t xml:space="preserve">Itaquiraí</t>
  </si>
  <si>
    <t xml:space="preserve">90930</t>
  </si>
  <si>
    <t xml:space="preserve">Ivinhema</t>
  </si>
  <si>
    <t xml:space="preserve">55034</t>
  </si>
  <si>
    <t xml:space="preserve">Japorã</t>
  </si>
  <si>
    <t xml:space="preserve">90972</t>
  </si>
  <si>
    <t xml:space="preserve">Jaraguari</t>
  </si>
  <si>
    <t xml:space="preserve">90999</t>
  </si>
  <si>
    <t xml:space="preserve">91014</t>
  </si>
  <si>
    <t xml:space="preserve">Jateí</t>
  </si>
  <si>
    <t xml:space="preserve">91820</t>
  </si>
  <si>
    <t xml:space="preserve">Juti</t>
  </si>
  <si>
    <t xml:space="preserve">91030</t>
  </si>
  <si>
    <t xml:space="preserve">Ladário</t>
  </si>
  <si>
    <t xml:space="preserve">55026</t>
  </si>
  <si>
    <t xml:space="preserve">Laguna Carapã</t>
  </si>
  <si>
    <t xml:space="preserve">91073</t>
  </si>
  <si>
    <t xml:space="preserve">Maracaju</t>
  </si>
  <si>
    <t xml:space="preserve">91111</t>
  </si>
  <si>
    <t xml:space="preserve">Miranda</t>
  </si>
  <si>
    <t xml:space="preserve">91790</t>
  </si>
  <si>
    <t xml:space="preserve">91138</t>
  </si>
  <si>
    <t xml:space="preserve">Naviraí</t>
  </si>
  <si>
    <t xml:space="preserve">91154</t>
  </si>
  <si>
    <t xml:space="preserve">Nioaque</t>
  </si>
  <si>
    <t xml:space="preserve">55000</t>
  </si>
  <si>
    <t xml:space="preserve">Nova Alvorada do Sul</t>
  </si>
  <si>
    <t xml:space="preserve">91235</t>
  </si>
  <si>
    <t xml:space="preserve">Nova Andradina</t>
  </si>
  <si>
    <t xml:space="preserve">55042</t>
  </si>
  <si>
    <t xml:space="preserve">Novo Horizonte do Sul</t>
  </si>
  <si>
    <t xml:space="preserve">91251</t>
  </si>
  <si>
    <t xml:space="preserve">Paranaíba</t>
  </si>
  <si>
    <t xml:space="preserve">91847</t>
  </si>
  <si>
    <t xml:space="preserve">Paranhos</t>
  </si>
  <si>
    <t xml:space="preserve">55050</t>
  </si>
  <si>
    <t xml:space="preserve">Paraíso das Águas</t>
  </si>
  <si>
    <t xml:space="preserve">91278</t>
  </si>
  <si>
    <t xml:space="preserve">Pedro Gomes</t>
  </si>
  <si>
    <t xml:space="preserve">91316</t>
  </si>
  <si>
    <t xml:space="preserve">Ponta Porã</t>
  </si>
  <si>
    <t xml:space="preserve">91375</t>
  </si>
  <si>
    <t xml:space="preserve">Porto Murtinho</t>
  </si>
  <si>
    <t xml:space="preserve">91413</t>
  </si>
  <si>
    <t xml:space="preserve">Ribas do Rio Pardo</t>
  </si>
  <si>
    <t xml:space="preserve">91430</t>
  </si>
  <si>
    <t xml:space="preserve">Rio Brilhante</t>
  </si>
  <si>
    <t xml:space="preserve">91456</t>
  </si>
  <si>
    <t xml:space="preserve">Rio Negro</t>
  </si>
  <si>
    <t xml:space="preserve">91472</t>
  </si>
  <si>
    <t xml:space="preserve">Rio Verde de Mato Grosso</t>
  </si>
  <si>
    <t xml:space="preserve">91499</t>
  </si>
  <si>
    <t xml:space="preserve">Rochedo</t>
  </si>
  <si>
    <t xml:space="preserve">91863</t>
  </si>
  <si>
    <t xml:space="preserve">Santa Rita do Pardo</t>
  </si>
  <si>
    <t xml:space="preserve">98116</t>
  </si>
  <si>
    <t xml:space="preserve">Selvíria</t>
  </si>
  <si>
    <t xml:space="preserve">98132</t>
  </si>
  <si>
    <t xml:space="preserve">Sete Quedas</t>
  </si>
  <si>
    <t xml:space="preserve">91570</t>
  </si>
  <si>
    <t xml:space="preserve">Sidrolândia</t>
  </si>
  <si>
    <t xml:space="preserve">91880</t>
  </si>
  <si>
    <t xml:space="preserve">Sonora</t>
  </si>
  <si>
    <t xml:space="preserve">98094</t>
  </si>
  <si>
    <t xml:space="preserve">São Gabriel do Oeste</t>
  </si>
  <si>
    <t xml:space="preserve">98159</t>
  </si>
  <si>
    <t xml:space="preserve">Tacuru</t>
  </si>
  <si>
    <t xml:space="preserve">98175</t>
  </si>
  <si>
    <t xml:space="preserve">Taquarussu</t>
  </si>
  <si>
    <t xml:space="preserve">91596</t>
  </si>
  <si>
    <t xml:space="preserve">Terenos</t>
  </si>
  <si>
    <t xml:space="preserve">91650</t>
  </si>
  <si>
    <t xml:space="preserve">Três Lagoas</t>
  </si>
  <si>
    <t xml:space="preserve">91901</t>
  </si>
  <si>
    <t xml:space="preserve">Vicentina</t>
  </si>
  <si>
    <t xml:space="preserve">90034</t>
  </si>
  <si>
    <t xml:space="preserve">Água Clara</t>
  </si>
  <si>
    <t xml:space="preserve">90018</t>
  </si>
  <si>
    <t xml:space="preserve">Acorizal</t>
  </si>
  <si>
    <t xml:space="preserve">89877</t>
  </si>
  <si>
    <t xml:space="preserve">Alta Floresta</t>
  </si>
  <si>
    <t xml:space="preserve">90050</t>
  </si>
  <si>
    <t xml:space="preserve">Alto Araguaia</t>
  </si>
  <si>
    <t xml:space="preserve">90042</t>
  </si>
  <si>
    <t xml:space="preserve">Alto Boa Vista</t>
  </si>
  <si>
    <t xml:space="preserve">90077</t>
  </si>
  <si>
    <t xml:space="preserve">Alto Garças</t>
  </si>
  <si>
    <t xml:space="preserve">90093</t>
  </si>
  <si>
    <t xml:space="preserve">Alto Paraguai</t>
  </si>
  <si>
    <t xml:space="preserve">98612</t>
  </si>
  <si>
    <t xml:space="preserve">Alto Taquari</t>
  </si>
  <si>
    <t xml:space="preserve">90263</t>
  </si>
  <si>
    <t xml:space="preserve">Apiacás</t>
  </si>
  <si>
    <t xml:space="preserve">98639</t>
  </si>
  <si>
    <t xml:space="preserve">Araguaiana</t>
  </si>
  <si>
    <t xml:space="preserve">90239</t>
  </si>
  <si>
    <t xml:space="preserve">Araguainha</t>
  </si>
  <si>
    <t xml:space="preserve">89893</t>
  </si>
  <si>
    <t xml:space="preserve">Araputanga</t>
  </si>
  <si>
    <t xml:space="preserve">90255</t>
  </si>
  <si>
    <t xml:space="preserve">Arenápolis</t>
  </si>
  <si>
    <t xml:space="preserve">90271</t>
  </si>
  <si>
    <t xml:space="preserve">Aripuanã</t>
  </si>
  <si>
    <t xml:space="preserve">90336</t>
  </si>
  <si>
    <t xml:space="preserve">Barra do Bugres</t>
  </si>
  <si>
    <t xml:space="preserve">90352</t>
  </si>
  <si>
    <t xml:space="preserve">Barra do Garças</t>
  </si>
  <si>
    <t xml:space="preserve">90310</t>
  </si>
  <si>
    <t xml:space="preserve">Barão de Melgaço</t>
  </si>
  <si>
    <t xml:space="preserve">73709</t>
  </si>
  <si>
    <t xml:space="preserve">Boa Esperança do Norte</t>
  </si>
  <si>
    <t xml:space="preserve">90905</t>
  </si>
  <si>
    <t xml:space="preserve">Bom Jesus do Araguaia</t>
  </si>
  <si>
    <t xml:space="preserve">90468</t>
  </si>
  <si>
    <t xml:space="preserve">Brasnorte</t>
  </si>
  <si>
    <t xml:space="preserve">98655</t>
  </si>
  <si>
    <t xml:space="preserve">Campinápolis</t>
  </si>
  <si>
    <t xml:space="preserve">90484</t>
  </si>
  <si>
    <t xml:space="preserve">Campo Novo do Parecis</t>
  </si>
  <si>
    <t xml:space="preserve">90506</t>
  </si>
  <si>
    <t xml:space="preserve">Campo Verde</t>
  </si>
  <si>
    <t xml:space="preserve">90743</t>
  </si>
  <si>
    <t xml:space="preserve">Campos de Júlio</t>
  </si>
  <si>
    <t xml:space="preserve">90085</t>
  </si>
  <si>
    <t xml:space="preserve">Canabrava do Norte</t>
  </si>
  <si>
    <t xml:space="preserve">91936</t>
  </si>
  <si>
    <t xml:space="preserve">90760</t>
  </si>
  <si>
    <t xml:space="preserve">Carlinda</t>
  </si>
  <si>
    <t xml:space="preserve">90549</t>
  </si>
  <si>
    <t xml:space="preserve">Castanheira</t>
  </si>
  <si>
    <t xml:space="preserve">90590</t>
  </si>
  <si>
    <t xml:space="preserve">Chapada dos Guimarães</t>
  </si>
  <si>
    <t xml:space="preserve">90522</t>
  </si>
  <si>
    <t xml:space="preserve">Cláudia</t>
  </si>
  <si>
    <t xml:space="preserve">98671</t>
  </si>
  <si>
    <t xml:space="preserve">Cocalinho</t>
  </si>
  <si>
    <t xml:space="preserve">89788</t>
  </si>
  <si>
    <t xml:space="preserve">Colniza</t>
  </si>
  <si>
    <t xml:space="preserve">89796</t>
  </si>
  <si>
    <t xml:space="preserve">Colíder</t>
  </si>
  <si>
    <t xml:space="preserve">99015</t>
  </si>
  <si>
    <t xml:space="preserve">Comodoro</t>
  </si>
  <si>
    <t xml:space="preserve">90280</t>
  </si>
  <si>
    <t xml:space="preserve">Confresa</t>
  </si>
  <si>
    <t xml:space="preserve">91006</t>
  </si>
  <si>
    <t xml:space="preserve">Conquista D'Oeste</t>
  </si>
  <si>
    <t xml:space="preserve">90425</t>
  </si>
  <si>
    <t xml:space="preserve">Cotriguaçu</t>
  </si>
  <si>
    <t xml:space="preserve">90670</t>
  </si>
  <si>
    <t xml:space="preserve">Cuiabá</t>
  </si>
  <si>
    <t xml:space="preserve">89800</t>
  </si>
  <si>
    <t xml:space="preserve">Curvelândia</t>
  </si>
  <si>
    <t xml:space="preserve">90476</t>
  </si>
  <si>
    <t xml:space="preserve">Cáceres</t>
  </si>
  <si>
    <t xml:space="preserve">98337</t>
  </si>
  <si>
    <t xml:space="preserve">Denise</t>
  </si>
  <si>
    <t xml:space="preserve">90697</t>
  </si>
  <si>
    <t xml:space="preserve">Diamantino</t>
  </si>
  <si>
    <t xml:space="preserve">90719</t>
  </si>
  <si>
    <t xml:space="preserve">Dom Aquino</t>
  </si>
  <si>
    <t xml:space="preserve">90786</t>
  </si>
  <si>
    <t xml:space="preserve">Feliz Natal</t>
  </si>
  <si>
    <t xml:space="preserve">99031</t>
  </si>
  <si>
    <t xml:space="preserve">Figueirópolis D'Oeste</t>
  </si>
  <si>
    <t xml:space="preserve">90824</t>
  </si>
  <si>
    <t xml:space="preserve">Gaúcha do Norte</t>
  </si>
  <si>
    <t xml:space="preserve">90778</t>
  </si>
  <si>
    <t xml:space="preserve">General Carneiro</t>
  </si>
  <si>
    <t xml:space="preserve">90204</t>
  </si>
  <si>
    <t xml:space="preserve">Glória D'Oeste</t>
  </si>
  <si>
    <t xml:space="preserve">99058</t>
  </si>
  <si>
    <t xml:space="preserve">Guarantã do Norte</t>
  </si>
  <si>
    <t xml:space="preserve">90832</t>
  </si>
  <si>
    <t xml:space="preserve">Guiratinga</t>
  </si>
  <si>
    <t xml:space="preserve">99074</t>
  </si>
  <si>
    <t xml:space="preserve">Indiavaí</t>
  </si>
  <si>
    <t xml:space="preserve">91081</t>
  </si>
  <si>
    <t xml:space="preserve">Ipiranga do Norte</t>
  </si>
  <si>
    <t xml:space="preserve">91103</t>
  </si>
  <si>
    <t xml:space="preserve">Itanhangá</t>
  </si>
  <si>
    <t xml:space="preserve">98698</t>
  </si>
  <si>
    <t xml:space="preserve">Itaúba</t>
  </si>
  <si>
    <t xml:space="preserve">90913</t>
  </si>
  <si>
    <t xml:space="preserve">Itiquira</t>
  </si>
  <si>
    <t xml:space="preserve">90956</t>
  </si>
  <si>
    <t xml:space="preserve">Jaciara</t>
  </si>
  <si>
    <t xml:space="preserve">90565</t>
  </si>
  <si>
    <t xml:space="preserve">Jangada</t>
  </si>
  <si>
    <t xml:space="preserve">89915</t>
  </si>
  <si>
    <t xml:space="preserve">Jauru</t>
  </si>
  <si>
    <t xml:space="preserve">98191</t>
  </si>
  <si>
    <t xml:space="preserve">Juara</t>
  </si>
  <si>
    <t xml:space="preserve">90581</t>
  </si>
  <si>
    <t xml:space="preserve">Juruena</t>
  </si>
  <si>
    <t xml:space="preserve">91898</t>
  </si>
  <si>
    <t xml:space="preserve">Juscimeira</t>
  </si>
  <si>
    <t xml:space="preserve">98310</t>
  </si>
  <si>
    <t xml:space="preserve">Juína</t>
  </si>
  <si>
    <t xml:space="preserve">90301</t>
  </si>
  <si>
    <t xml:space="preserve">Lambari D'Oeste</t>
  </si>
  <si>
    <t xml:space="preserve">90603</t>
  </si>
  <si>
    <t xml:space="preserve">Lucas do Rio Verde</t>
  </si>
  <si>
    <t xml:space="preserve">91057</t>
  </si>
  <si>
    <t xml:space="preserve">Luciara</t>
  </si>
  <si>
    <t xml:space="preserve">98710</t>
  </si>
  <si>
    <t xml:space="preserve">Marcelândia</t>
  </si>
  <si>
    <t xml:space="preserve">90620</t>
  </si>
  <si>
    <t xml:space="preserve">Matupá</t>
  </si>
  <si>
    <t xml:space="preserve">91774</t>
  </si>
  <si>
    <t xml:space="preserve">Mirassol D'Oeste</t>
  </si>
  <si>
    <t xml:space="preserve">91170</t>
  </si>
  <si>
    <t xml:space="preserve">Nobres</t>
  </si>
  <si>
    <t xml:space="preserve">91197</t>
  </si>
  <si>
    <t xml:space="preserve">Nortelândia</t>
  </si>
  <si>
    <t xml:space="preserve">91219</t>
  </si>
  <si>
    <t xml:space="preserve">Nossa Senhora do Livramento</t>
  </si>
  <si>
    <t xml:space="preserve">90387</t>
  </si>
  <si>
    <t xml:space="preserve">Nova Bandeirantes</t>
  </si>
  <si>
    <t xml:space="preserve">89818</t>
  </si>
  <si>
    <t xml:space="preserve">Nova Brasilândia</t>
  </si>
  <si>
    <t xml:space="preserve">98752</t>
  </si>
  <si>
    <t xml:space="preserve">Nova Canaã do Norte</t>
  </si>
  <si>
    <t xml:space="preserve">90140</t>
  </si>
  <si>
    <t xml:space="preserve">Nova Guarita</t>
  </si>
  <si>
    <t xml:space="preserve">90867</t>
  </si>
  <si>
    <t xml:space="preserve">Nova Lacerda</t>
  </si>
  <si>
    <t xml:space="preserve">90166</t>
  </si>
  <si>
    <t xml:space="preserve">Nova Marilândia</t>
  </si>
  <si>
    <t xml:space="preserve">90123</t>
  </si>
  <si>
    <t xml:space="preserve">Nova Maringá</t>
  </si>
  <si>
    <t xml:space="preserve">90360</t>
  </si>
  <si>
    <t xml:space="preserve">Nova Monte Verde</t>
  </si>
  <si>
    <t xml:space="preserve">90646</t>
  </si>
  <si>
    <t xml:space="preserve">Nova Mutum</t>
  </si>
  <si>
    <t xml:space="preserve">90964</t>
  </si>
  <si>
    <t xml:space="preserve">Nova Nazaré</t>
  </si>
  <si>
    <t xml:space="preserve">98736</t>
  </si>
  <si>
    <t xml:space="preserve">Nova Olímpia</t>
  </si>
  <si>
    <t xml:space="preserve">89826</t>
  </si>
  <si>
    <t xml:space="preserve">Nova Santa Helena</t>
  </si>
  <si>
    <t xml:space="preserve">90883</t>
  </si>
  <si>
    <t xml:space="preserve">Nova Ubiratã</t>
  </si>
  <si>
    <t xml:space="preserve">91952</t>
  </si>
  <si>
    <t xml:space="preserve">Nova Xavantina</t>
  </si>
  <si>
    <t xml:space="preserve">98795</t>
  </si>
  <si>
    <t xml:space="preserve">Novo Horizonte do Norte</t>
  </si>
  <si>
    <t xml:space="preserve">90808</t>
  </si>
  <si>
    <t xml:space="preserve">Novo Mundo</t>
  </si>
  <si>
    <t xml:space="preserve">90948</t>
  </si>
  <si>
    <t xml:space="preserve">Novo Santo Antônio</t>
  </si>
  <si>
    <t xml:space="preserve">98779</t>
  </si>
  <si>
    <t xml:space="preserve">Novo São Joaquim</t>
  </si>
  <si>
    <t xml:space="preserve">89834</t>
  </si>
  <si>
    <t xml:space="preserve">Paranatinga</t>
  </si>
  <si>
    <t xml:space="preserve">98833</t>
  </si>
  <si>
    <t xml:space="preserve">Paranaíta</t>
  </si>
  <si>
    <t xml:space="preserve">91812</t>
  </si>
  <si>
    <t xml:space="preserve">Pedra Preta</t>
  </si>
  <si>
    <t xml:space="preserve">98817</t>
  </si>
  <si>
    <t xml:space="preserve">Peixoto de Azevedo</t>
  </si>
  <si>
    <t xml:space="preserve">90344</t>
  </si>
  <si>
    <t xml:space="preserve">Planalto da Serra</t>
  </si>
  <si>
    <t xml:space="preserve">91294</t>
  </si>
  <si>
    <t xml:space="preserve">Poconé</t>
  </si>
  <si>
    <t xml:space="preserve">90700</t>
  </si>
  <si>
    <t xml:space="preserve">Pontal do Araguaia</t>
  </si>
  <si>
    <t xml:space="preserve">91332</t>
  </si>
  <si>
    <t xml:space="preserve">Ponte Branca</t>
  </si>
  <si>
    <t xml:space="preserve">89990</t>
  </si>
  <si>
    <t xml:space="preserve">Pontes E Lacerda</t>
  </si>
  <si>
    <t xml:space="preserve">98850</t>
  </si>
  <si>
    <t xml:space="preserve">Porto Alegre do Norte</t>
  </si>
  <si>
    <t xml:space="preserve">98876</t>
  </si>
  <si>
    <t xml:space="preserve">Porto Esperidião</t>
  </si>
  <si>
    <t xml:space="preserve">90182</t>
  </si>
  <si>
    <t xml:space="preserve">Porto Estrela</t>
  </si>
  <si>
    <t xml:space="preserve">91359</t>
  </si>
  <si>
    <t xml:space="preserve">Porto dos Gaúchos</t>
  </si>
  <si>
    <t xml:space="preserve">91391</t>
  </si>
  <si>
    <t xml:space="preserve">Poxoréu</t>
  </si>
  <si>
    <t xml:space="preserve">98892</t>
  </si>
  <si>
    <t xml:space="preserve">Primavera do Leste</t>
  </si>
  <si>
    <t xml:space="preserve">90069</t>
  </si>
  <si>
    <t xml:space="preserve">Querência</t>
  </si>
  <si>
    <t xml:space="preserve">98914</t>
  </si>
  <si>
    <t xml:space="preserve">Reserva do Cabaçal</t>
  </si>
  <si>
    <t xml:space="preserve">90662</t>
  </si>
  <si>
    <t xml:space="preserve">Ribeirão Cascalheira</t>
  </si>
  <si>
    <t xml:space="preserve">90441</t>
  </si>
  <si>
    <t xml:space="preserve">Ribeirãozinho</t>
  </si>
  <si>
    <t xml:space="preserve">89958</t>
  </si>
  <si>
    <t xml:space="preserve">89960</t>
  </si>
  <si>
    <t xml:space="preserve">Rondolândia</t>
  </si>
  <si>
    <t xml:space="preserve">91510</t>
  </si>
  <si>
    <t xml:space="preserve">Rondonópolis</t>
  </si>
  <si>
    <t xml:space="preserve">91537</t>
  </si>
  <si>
    <t xml:space="preserve">Rosário Oeste</t>
  </si>
  <si>
    <t xml:space="preserve">89974</t>
  </si>
  <si>
    <t xml:space="preserve">Salto do Céu</t>
  </si>
  <si>
    <t xml:space="preserve">90107</t>
  </si>
  <si>
    <t xml:space="preserve">Santa Carmem</t>
  </si>
  <si>
    <t xml:space="preserve">90980</t>
  </si>
  <si>
    <t xml:space="preserve">Santa Cruz do Xingu</t>
  </si>
  <si>
    <t xml:space="preserve">91049</t>
  </si>
  <si>
    <t xml:space="preserve">Santa Rita do Trivelato</t>
  </si>
  <si>
    <t xml:space="preserve">91979</t>
  </si>
  <si>
    <t xml:space="preserve">90328</t>
  </si>
  <si>
    <t xml:space="preserve">Santo Afonso</t>
  </si>
  <si>
    <t xml:space="preserve">89843</t>
  </si>
  <si>
    <t xml:space="preserve">Santo Antônio do Leste</t>
  </si>
  <si>
    <t xml:space="preserve">91553</t>
  </si>
  <si>
    <t xml:space="preserve">Santo Antônio do Leverger</t>
  </si>
  <si>
    <t xml:space="preserve">90727</t>
  </si>
  <si>
    <t xml:space="preserve">Sapezal</t>
  </si>
  <si>
    <t xml:space="preserve">90921</t>
  </si>
  <si>
    <t xml:space="preserve">Serra Nova Dourada</t>
  </si>
  <si>
    <t xml:space="preserve">89850</t>
  </si>
  <si>
    <t xml:space="preserve">Sinop</t>
  </si>
  <si>
    <t xml:space="preserve">98930</t>
  </si>
  <si>
    <t xml:space="preserve">Sorriso</t>
  </si>
  <si>
    <t xml:space="preserve">91839</t>
  </si>
  <si>
    <t xml:space="preserve">São Félix do Araguaia</t>
  </si>
  <si>
    <t xml:space="preserve">90026</t>
  </si>
  <si>
    <t xml:space="preserve">São José do Povo</t>
  </si>
  <si>
    <t xml:space="preserve">91995</t>
  </si>
  <si>
    <t xml:space="preserve">São José do Rio Claro</t>
  </si>
  <si>
    <t xml:space="preserve">90247</t>
  </si>
  <si>
    <t xml:space="preserve">São José do Xingu</t>
  </si>
  <si>
    <t xml:space="preserve">89931</t>
  </si>
  <si>
    <t xml:space="preserve">São José dos Quatro Marcos</t>
  </si>
  <si>
    <t xml:space="preserve">90409</t>
  </si>
  <si>
    <t xml:space="preserve">São Pedro da Cipa</t>
  </si>
  <si>
    <t xml:space="preserve">90220</t>
  </si>
  <si>
    <t xml:space="preserve">Tabaporã</t>
  </si>
  <si>
    <t xml:space="preserve">91855</t>
  </si>
  <si>
    <t xml:space="preserve">Tangará da Serra</t>
  </si>
  <si>
    <t xml:space="preserve">90689</t>
  </si>
  <si>
    <t xml:space="preserve">Tapurah</t>
  </si>
  <si>
    <t xml:space="preserve">98957</t>
  </si>
  <si>
    <t xml:space="preserve">Terra Nova do Norte</t>
  </si>
  <si>
    <t xml:space="preserve">91618</t>
  </si>
  <si>
    <t xml:space="preserve">Tesouro</t>
  </si>
  <si>
    <t xml:space="preserve">91634</t>
  </si>
  <si>
    <t xml:space="preserve">Torixoréu</t>
  </si>
  <si>
    <t xml:space="preserve">90840</t>
  </si>
  <si>
    <t xml:space="preserve">União do Sul</t>
  </si>
  <si>
    <t xml:space="preserve">91022</t>
  </si>
  <si>
    <t xml:space="preserve">Vale de São Domingos</t>
  </si>
  <si>
    <t xml:space="preserve">98973</t>
  </si>
  <si>
    <t xml:space="preserve">Vera</t>
  </si>
  <si>
    <t xml:space="preserve">91090</t>
  </si>
  <si>
    <t xml:space="preserve">Vila Bela da Santíssima Trindade</t>
  </si>
  <si>
    <t xml:space="preserve">98990</t>
  </si>
  <si>
    <t xml:space="preserve">Vila Rica</t>
  </si>
  <si>
    <t xml:space="preserve">91677</t>
  </si>
  <si>
    <t xml:space="preserve">Várzea Grande</t>
  </si>
  <si>
    <t xml:space="preserve">91910</t>
  </si>
  <si>
    <t xml:space="preserve">04014</t>
  </si>
  <si>
    <t xml:space="preserve">Abaetetuba</t>
  </si>
  <si>
    <t xml:space="preserve">04502</t>
  </si>
  <si>
    <t xml:space="preserve">Abel Figueiredo</t>
  </si>
  <si>
    <t xml:space="preserve">04030</t>
  </si>
  <si>
    <t xml:space="preserve">Acará</t>
  </si>
  <si>
    <t xml:space="preserve">04057</t>
  </si>
  <si>
    <t xml:space="preserve">Afuá</t>
  </si>
  <si>
    <t xml:space="preserve">04073</t>
  </si>
  <si>
    <t xml:space="preserve">Alenquer</t>
  </si>
  <si>
    <t xml:space="preserve">04090</t>
  </si>
  <si>
    <t xml:space="preserve">Almeirim</t>
  </si>
  <si>
    <t xml:space="preserve">04111</t>
  </si>
  <si>
    <t xml:space="preserve">Altamira</t>
  </si>
  <si>
    <t xml:space="preserve">04138</t>
  </si>
  <si>
    <t xml:space="preserve">Anajás</t>
  </si>
  <si>
    <t xml:space="preserve">04154</t>
  </si>
  <si>
    <t xml:space="preserve">Ananindeua</t>
  </si>
  <si>
    <t xml:space="preserve">04723</t>
  </si>
  <si>
    <t xml:space="preserve">Anapu</t>
  </si>
  <si>
    <t xml:space="preserve">04170</t>
  </si>
  <si>
    <t xml:space="preserve">Augusto Corrêa</t>
  </si>
  <si>
    <t xml:space="preserve">04340</t>
  </si>
  <si>
    <t xml:space="preserve">Aurora do Pará</t>
  </si>
  <si>
    <t xml:space="preserve">04197</t>
  </si>
  <si>
    <t xml:space="preserve">Aveiro</t>
  </si>
  <si>
    <t xml:space="preserve">04219</t>
  </si>
  <si>
    <t xml:space="preserve">Bagre</t>
  </si>
  <si>
    <t xml:space="preserve">04235</t>
  </si>
  <si>
    <t xml:space="preserve">Baião</t>
  </si>
  <si>
    <t xml:space="preserve">04588</t>
  </si>
  <si>
    <t xml:space="preserve">Bannach</t>
  </si>
  <si>
    <t xml:space="preserve">04251</t>
  </si>
  <si>
    <t xml:space="preserve">Barcarena</t>
  </si>
  <si>
    <t xml:space="preserve">04804</t>
  </si>
  <si>
    <t xml:space="preserve">Belterra</t>
  </si>
  <si>
    <t xml:space="preserve">04278</t>
  </si>
  <si>
    <t xml:space="preserve">04294</t>
  </si>
  <si>
    <t xml:space="preserve">Benevides</t>
  </si>
  <si>
    <t xml:space="preserve">04049</t>
  </si>
  <si>
    <t xml:space="preserve">Bom Jesus do Tocantins</t>
  </si>
  <si>
    <t xml:space="preserve">04316</t>
  </si>
  <si>
    <t xml:space="preserve">04332</t>
  </si>
  <si>
    <t xml:space="preserve">Bragança</t>
  </si>
  <si>
    <t xml:space="preserve">04227</t>
  </si>
  <si>
    <t xml:space="preserve">Brasil Novo</t>
  </si>
  <si>
    <t xml:space="preserve">05932</t>
  </si>
  <si>
    <t xml:space="preserve">Brejo Grande do Araguaia</t>
  </si>
  <si>
    <t xml:space="preserve">04448</t>
  </si>
  <si>
    <t xml:space="preserve">Breu Branco</t>
  </si>
  <si>
    <t xml:space="preserve">04359</t>
  </si>
  <si>
    <t xml:space="preserve">Breves</t>
  </si>
  <si>
    <t xml:space="preserve">04375</t>
  </si>
  <si>
    <t xml:space="preserve">Bujaru</t>
  </si>
  <si>
    <t xml:space="preserve">04391</t>
  </si>
  <si>
    <t xml:space="preserve">Cachoeira do Arari</t>
  </si>
  <si>
    <t xml:space="preserve">04766</t>
  </si>
  <si>
    <t xml:space="preserve">Cachoeira do Piriá</t>
  </si>
  <si>
    <t xml:space="preserve">04413</t>
  </si>
  <si>
    <t xml:space="preserve">Cametá</t>
  </si>
  <si>
    <t xml:space="preserve">04707</t>
  </si>
  <si>
    <t xml:space="preserve">Canaã dos Carajás</t>
  </si>
  <si>
    <t xml:space="preserve">04430</t>
  </si>
  <si>
    <t xml:space="preserve">Capanema</t>
  </si>
  <si>
    <t xml:space="preserve">04456</t>
  </si>
  <si>
    <t xml:space="preserve">Capitão Poço</t>
  </si>
  <si>
    <t xml:space="preserve">04472</t>
  </si>
  <si>
    <t xml:space="preserve">Castanhal</t>
  </si>
  <si>
    <t xml:space="preserve">04499</t>
  </si>
  <si>
    <t xml:space="preserve">Chaves</t>
  </si>
  <si>
    <t xml:space="preserve">04510</t>
  </si>
  <si>
    <t xml:space="preserve">Colares</t>
  </si>
  <si>
    <t xml:space="preserve">04537</t>
  </si>
  <si>
    <t xml:space="preserve">Conceição do Araguaia</t>
  </si>
  <si>
    <t xml:space="preserve">05819</t>
  </si>
  <si>
    <t xml:space="preserve">Concórdia do Pará</t>
  </si>
  <si>
    <t xml:space="preserve">04529</t>
  </si>
  <si>
    <t xml:space="preserve">Cumaru do Norte</t>
  </si>
  <si>
    <t xml:space="preserve">05851</t>
  </si>
  <si>
    <t xml:space="preserve">Curionópolis</t>
  </si>
  <si>
    <t xml:space="preserve">04553</t>
  </si>
  <si>
    <t xml:space="preserve">Curralinho</t>
  </si>
  <si>
    <t xml:space="preserve">04740</t>
  </si>
  <si>
    <t xml:space="preserve">Curuá</t>
  </si>
  <si>
    <t xml:space="preserve">04570</t>
  </si>
  <si>
    <t xml:space="preserve">Curuçá</t>
  </si>
  <si>
    <t xml:space="preserve">05975</t>
  </si>
  <si>
    <t xml:space="preserve">Dom Eliseu</t>
  </si>
  <si>
    <t xml:space="preserve">04120</t>
  </si>
  <si>
    <t xml:space="preserve">Eldorado dos Carajás</t>
  </si>
  <si>
    <t xml:space="preserve">04596</t>
  </si>
  <si>
    <t xml:space="preserve">Faro</t>
  </si>
  <si>
    <t xml:space="preserve">04561</t>
  </si>
  <si>
    <t xml:space="preserve">Floresta do Araguaia</t>
  </si>
  <si>
    <t xml:space="preserve">05878</t>
  </si>
  <si>
    <t xml:space="preserve">Garrafão do Norte</t>
  </si>
  <si>
    <t xml:space="preserve">04006</t>
  </si>
  <si>
    <t xml:space="preserve">Goianésia do Pará</t>
  </si>
  <si>
    <t xml:space="preserve">04618</t>
  </si>
  <si>
    <t xml:space="preserve">Gurupá</t>
  </si>
  <si>
    <t xml:space="preserve">04634</t>
  </si>
  <si>
    <t xml:space="preserve">Igarapé-Açu</t>
  </si>
  <si>
    <t xml:space="preserve">04650</t>
  </si>
  <si>
    <t xml:space="preserve">Igarapé-Miri</t>
  </si>
  <si>
    <t xml:space="preserve">04677</t>
  </si>
  <si>
    <t xml:space="preserve">Inhangapi</t>
  </si>
  <si>
    <t xml:space="preserve">04189</t>
  </si>
  <si>
    <t xml:space="preserve">Ipixuna do Pará</t>
  </si>
  <si>
    <t xml:space="preserve">04693</t>
  </si>
  <si>
    <t xml:space="preserve">Irituia</t>
  </si>
  <si>
    <t xml:space="preserve">04715</t>
  </si>
  <si>
    <t xml:space="preserve">Itaituba</t>
  </si>
  <si>
    <t xml:space="preserve">04731</t>
  </si>
  <si>
    <t xml:space="preserve">Itupiranga</t>
  </si>
  <si>
    <t xml:space="preserve">04200</t>
  </si>
  <si>
    <t xml:space="preserve">Jacareacanga</t>
  </si>
  <si>
    <t xml:space="preserve">04758</t>
  </si>
  <si>
    <t xml:space="preserve">Jacundá</t>
  </si>
  <si>
    <t xml:space="preserve">04774</t>
  </si>
  <si>
    <t xml:space="preserve">Juruti</t>
  </si>
  <si>
    <t xml:space="preserve">04790</t>
  </si>
  <si>
    <t xml:space="preserve">Limoeiro do Ajuru</t>
  </si>
  <si>
    <t xml:space="preserve">04812</t>
  </si>
  <si>
    <t xml:space="preserve">Magalhães Barata</t>
  </si>
  <si>
    <t xml:space="preserve">04839</t>
  </si>
  <si>
    <t xml:space="preserve">Marabá</t>
  </si>
  <si>
    <t xml:space="preserve">04855</t>
  </si>
  <si>
    <t xml:space="preserve">Maracanã</t>
  </si>
  <si>
    <t xml:space="preserve">04871</t>
  </si>
  <si>
    <t xml:space="preserve">Marapanim</t>
  </si>
  <si>
    <t xml:space="preserve">04642</t>
  </si>
  <si>
    <t xml:space="preserve">Marituba</t>
  </si>
  <si>
    <t xml:space="preserve">05770</t>
  </si>
  <si>
    <t xml:space="preserve">Medicilândia</t>
  </si>
  <si>
    <t xml:space="preserve">04898</t>
  </si>
  <si>
    <t xml:space="preserve">Melgaço</t>
  </si>
  <si>
    <t xml:space="preserve">04910</t>
  </si>
  <si>
    <t xml:space="preserve">Mocajuba</t>
  </si>
  <si>
    <t xml:space="preserve">04936</t>
  </si>
  <si>
    <t xml:space="preserve">Moju</t>
  </si>
  <si>
    <t xml:space="preserve">04863</t>
  </si>
  <si>
    <t xml:space="preserve">Mojuí dos Campos</t>
  </si>
  <si>
    <t xml:space="preserve">04952</t>
  </si>
  <si>
    <t xml:space="preserve">Monte Alegre</t>
  </si>
  <si>
    <t xml:space="preserve">04979</t>
  </si>
  <si>
    <t xml:space="preserve">Muaná</t>
  </si>
  <si>
    <t xml:space="preserve">04103</t>
  </si>
  <si>
    <t xml:space="preserve">Mãe do Rio</t>
  </si>
  <si>
    <t xml:space="preserve">04480</t>
  </si>
  <si>
    <t xml:space="preserve">Nova Esperança do Piriá</t>
  </si>
  <si>
    <t xml:space="preserve">04600</t>
  </si>
  <si>
    <t xml:space="preserve">Nova Ipixuna</t>
  </si>
  <si>
    <t xml:space="preserve">04995</t>
  </si>
  <si>
    <t xml:space="preserve">Nova Timboteua</t>
  </si>
  <si>
    <t xml:space="preserve">04383</t>
  </si>
  <si>
    <t xml:space="preserve">Novo Progresso</t>
  </si>
  <si>
    <t xml:space="preserve">04421</t>
  </si>
  <si>
    <t xml:space="preserve">Novo Repartimento</t>
  </si>
  <si>
    <t xml:space="preserve">05037</t>
  </si>
  <si>
    <t xml:space="preserve">Oeiras do Pará</t>
  </si>
  <si>
    <t xml:space="preserve">05053</t>
  </si>
  <si>
    <t xml:space="preserve">Oriximiná</t>
  </si>
  <si>
    <t xml:space="preserve">05959</t>
  </si>
  <si>
    <t xml:space="preserve">Ourilândia do Norte</t>
  </si>
  <si>
    <t xml:space="preserve">05070</t>
  </si>
  <si>
    <t xml:space="preserve">Ourém</t>
  </si>
  <si>
    <t xml:space="preserve">05916</t>
  </si>
  <si>
    <t xml:space="preserve">Pacajá</t>
  </si>
  <si>
    <t xml:space="preserve">04162</t>
  </si>
  <si>
    <t xml:space="preserve">Palestina do Pará</t>
  </si>
  <si>
    <t xml:space="preserve">05096</t>
  </si>
  <si>
    <t xml:space="preserve">Paragominas</t>
  </si>
  <si>
    <t xml:space="preserve">05835</t>
  </si>
  <si>
    <t xml:space="preserve">Parauapebas</t>
  </si>
  <si>
    <t xml:space="preserve">04308</t>
  </si>
  <si>
    <t xml:space="preserve">Pau D'Arco</t>
  </si>
  <si>
    <t xml:space="preserve">05118</t>
  </si>
  <si>
    <t xml:space="preserve">Peixe-Boi</t>
  </si>
  <si>
    <t xml:space="preserve">04782</t>
  </si>
  <si>
    <t xml:space="preserve">Piçarra</t>
  </si>
  <si>
    <t xml:space="preserve">04626</t>
  </si>
  <si>
    <t xml:space="preserve">Placas</t>
  </si>
  <si>
    <t xml:space="preserve">05134</t>
  </si>
  <si>
    <t xml:space="preserve">Ponta de Pedras</t>
  </si>
  <si>
    <t xml:space="preserve">05150</t>
  </si>
  <si>
    <t xml:space="preserve">Portel</t>
  </si>
  <si>
    <t xml:space="preserve">05177</t>
  </si>
  <si>
    <t xml:space="preserve">Porto de Moz</t>
  </si>
  <si>
    <t xml:space="preserve">05193</t>
  </si>
  <si>
    <t xml:space="preserve">Prainha</t>
  </si>
  <si>
    <t xml:space="preserve">05215</t>
  </si>
  <si>
    <t xml:space="preserve">Primavera</t>
  </si>
  <si>
    <t xml:space="preserve">04685</t>
  </si>
  <si>
    <t xml:space="preserve">Quatipuru</t>
  </si>
  <si>
    <t xml:space="preserve">05673</t>
  </si>
  <si>
    <t xml:space="preserve">05690</t>
  </si>
  <si>
    <t xml:space="preserve">Rio Maria</t>
  </si>
  <si>
    <t xml:space="preserve">05738</t>
  </si>
  <si>
    <t xml:space="preserve">Rondon do Pará</t>
  </si>
  <si>
    <t xml:space="preserve">05894</t>
  </si>
  <si>
    <t xml:space="preserve">Rurópolis</t>
  </si>
  <si>
    <t xml:space="preserve">05231</t>
  </si>
  <si>
    <t xml:space="preserve">Salinópolis</t>
  </si>
  <si>
    <t xml:space="preserve">05258</t>
  </si>
  <si>
    <t xml:space="preserve">Salvaterra</t>
  </si>
  <si>
    <t xml:space="preserve">04243</t>
  </si>
  <si>
    <t xml:space="preserve">Santa Bárbara do Pará</t>
  </si>
  <si>
    <t xml:space="preserve">05274</t>
  </si>
  <si>
    <t xml:space="preserve">Santa Cruz do Arari</t>
  </si>
  <si>
    <t xml:space="preserve">05290</t>
  </si>
  <si>
    <t xml:space="preserve">Santa Izabel do Pará</t>
  </si>
  <si>
    <t xml:space="preserve">04146</t>
  </si>
  <si>
    <t xml:space="preserve">Santa Luzia do Pará</t>
  </si>
  <si>
    <t xml:space="preserve">05991</t>
  </si>
  <si>
    <t xml:space="preserve">Santa Maria das Barreiras</t>
  </si>
  <si>
    <t xml:space="preserve">05312</t>
  </si>
  <si>
    <t xml:space="preserve">Santa Maria do Pará</t>
  </si>
  <si>
    <t xml:space="preserve">05339</t>
  </si>
  <si>
    <t xml:space="preserve">Santana do Araguaia</t>
  </si>
  <si>
    <t xml:space="preserve">05355</t>
  </si>
  <si>
    <t xml:space="preserve">Santarém</t>
  </si>
  <si>
    <t xml:space="preserve">05371</t>
  </si>
  <si>
    <t xml:space="preserve">Santarém Novo</t>
  </si>
  <si>
    <t xml:space="preserve">05398</t>
  </si>
  <si>
    <t xml:space="preserve">Santo Antônio do Tauá</t>
  </si>
  <si>
    <t xml:space="preserve">04847</t>
  </si>
  <si>
    <t xml:space="preserve">Sapucaia</t>
  </si>
  <si>
    <t xml:space="preserve">05550</t>
  </si>
  <si>
    <t xml:space="preserve">Senador José Porfírio</t>
  </si>
  <si>
    <t xml:space="preserve">05576</t>
  </si>
  <si>
    <t xml:space="preserve">Soure</t>
  </si>
  <si>
    <t xml:space="preserve">05410</t>
  </si>
  <si>
    <t xml:space="preserve">São Caetano de Odivelas</t>
  </si>
  <si>
    <t xml:space="preserve">04464</t>
  </si>
  <si>
    <t xml:space="preserve">São Domingos do Araguaia</t>
  </si>
  <si>
    <t xml:space="preserve">05436</t>
  </si>
  <si>
    <t xml:space="preserve">São Domingos do Capim</t>
  </si>
  <si>
    <t xml:space="preserve">05479</t>
  </si>
  <si>
    <t xml:space="preserve">São Francisco do Pará</t>
  </si>
  <si>
    <t xml:space="preserve">05452</t>
  </si>
  <si>
    <t xml:space="preserve">São Félix do Xingu</t>
  </si>
  <si>
    <t xml:space="preserve">05797</t>
  </si>
  <si>
    <t xml:space="preserve">São Geraldo do Araguaia</t>
  </si>
  <si>
    <t xml:space="preserve">04820</t>
  </si>
  <si>
    <t xml:space="preserve">São João da Ponta</t>
  </si>
  <si>
    <t xml:space="preserve">04065</t>
  </si>
  <si>
    <t xml:space="preserve">São João de Pirabas</t>
  </si>
  <si>
    <t xml:space="preserve">05495</t>
  </si>
  <si>
    <t xml:space="preserve">São João do Araguaia</t>
  </si>
  <si>
    <t xml:space="preserve">05517</t>
  </si>
  <si>
    <t xml:space="preserve">São Miguel do Guamá</t>
  </si>
  <si>
    <t xml:space="preserve">05533</t>
  </si>
  <si>
    <t xml:space="preserve">São Sebastião da Boa Vista</t>
  </si>
  <si>
    <t xml:space="preserve">04022</t>
  </si>
  <si>
    <t xml:space="preserve">Tailândia</t>
  </si>
  <si>
    <t xml:space="preserve">04545</t>
  </si>
  <si>
    <t xml:space="preserve">Terra Alta</t>
  </si>
  <si>
    <t xml:space="preserve">04367</t>
  </si>
  <si>
    <t xml:space="preserve">Terra Santa</t>
  </si>
  <si>
    <t xml:space="preserve">05592</t>
  </si>
  <si>
    <t xml:space="preserve">Tomé-Açu</t>
  </si>
  <si>
    <t xml:space="preserve">04669</t>
  </si>
  <si>
    <t xml:space="preserve">Tracuateua</t>
  </si>
  <si>
    <t xml:space="preserve">04286</t>
  </si>
  <si>
    <t xml:space="preserve">Trairão</t>
  </si>
  <si>
    <t xml:space="preserve">04081</t>
  </si>
  <si>
    <t xml:space="preserve">Tucumã</t>
  </si>
  <si>
    <t xml:space="preserve">05614</t>
  </si>
  <si>
    <t xml:space="preserve">Tucuruí</t>
  </si>
  <si>
    <t xml:space="preserve">04324</t>
  </si>
  <si>
    <t xml:space="preserve">Ulianópolis</t>
  </si>
  <si>
    <t xml:space="preserve">05754</t>
  </si>
  <si>
    <t xml:space="preserve">Uruará</t>
  </si>
  <si>
    <t xml:space="preserve">05630</t>
  </si>
  <si>
    <t xml:space="preserve">Vigia</t>
  </si>
  <si>
    <t xml:space="preserve">05657</t>
  </si>
  <si>
    <t xml:space="preserve">Viseu</t>
  </si>
  <si>
    <t xml:space="preserve">04405</t>
  </si>
  <si>
    <t xml:space="preserve">Vitória do Xingu</t>
  </si>
  <si>
    <t xml:space="preserve">05711</t>
  </si>
  <si>
    <t xml:space="preserve">Xinguara</t>
  </si>
  <si>
    <t xml:space="preserve">04260</t>
  </si>
  <si>
    <t xml:space="preserve">Água Azul do Norte</t>
  </si>
  <si>
    <t xml:space="preserve">05010</t>
  </si>
  <si>
    <t xml:space="preserve">Óbidos</t>
  </si>
  <si>
    <t xml:space="preserve">19038</t>
  </si>
  <si>
    <t xml:space="preserve">Aguiar</t>
  </si>
  <si>
    <t xml:space="preserve">19054</t>
  </si>
  <si>
    <t xml:space="preserve">Alagoa Grande</t>
  </si>
  <si>
    <t xml:space="preserve">19070</t>
  </si>
  <si>
    <t xml:space="preserve">Alagoa Nova</t>
  </si>
  <si>
    <t xml:space="preserve">19097</t>
  </si>
  <si>
    <t xml:space="preserve">Alagoinha</t>
  </si>
  <si>
    <t xml:space="preserve">19763</t>
  </si>
  <si>
    <t xml:space="preserve">Alcantil</t>
  </si>
  <si>
    <t xml:space="preserve">19925</t>
  </si>
  <si>
    <t xml:space="preserve">Algodão de Jandaíra</t>
  </si>
  <si>
    <t xml:space="preserve">19119</t>
  </si>
  <si>
    <t xml:space="preserve">Alhandra</t>
  </si>
  <si>
    <t xml:space="preserve">19585</t>
  </si>
  <si>
    <t xml:space="preserve">Amparo</t>
  </si>
  <si>
    <t xml:space="preserve">19844</t>
  </si>
  <si>
    <t xml:space="preserve">Aparecida</t>
  </si>
  <si>
    <t xml:space="preserve">19178</t>
  </si>
  <si>
    <t xml:space="preserve">Arara</t>
  </si>
  <si>
    <t xml:space="preserve">19194</t>
  </si>
  <si>
    <t xml:space="preserve">Araruna</t>
  </si>
  <si>
    <t xml:space="preserve">19151</t>
  </si>
  <si>
    <t xml:space="preserve">Araçagi</t>
  </si>
  <si>
    <t xml:space="preserve">19216</t>
  </si>
  <si>
    <t xml:space="preserve">Areia</t>
  </si>
  <si>
    <t xml:space="preserve">19909</t>
  </si>
  <si>
    <t xml:space="preserve">Areia de Baraúnas</t>
  </si>
  <si>
    <t xml:space="preserve">19232</t>
  </si>
  <si>
    <t xml:space="preserve">Areial</t>
  </si>
  <si>
    <t xml:space="preserve">19259</t>
  </si>
  <si>
    <t xml:space="preserve">Aroeiras</t>
  </si>
  <si>
    <t xml:space="preserve">19321</t>
  </si>
  <si>
    <t xml:space="preserve">Assunção</t>
  </si>
  <si>
    <t xml:space="preserve">19313</t>
  </si>
  <si>
    <t xml:space="preserve">Bananeiras</t>
  </si>
  <si>
    <t xml:space="preserve">19305</t>
  </si>
  <si>
    <t xml:space="preserve">Baraúna</t>
  </si>
  <si>
    <t xml:space="preserve">19330</t>
  </si>
  <si>
    <t xml:space="preserve">Barra de Santa Rosa</t>
  </si>
  <si>
    <t xml:space="preserve">19780</t>
  </si>
  <si>
    <t xml:space="preserve">Barra de Santana</t>
  </si>
  <si>
    <t xml:space="preserve">19356</t>
  </si>
  <si>
    <t xml:space="preserve">19372</t>
  </si>
  <si>
    <t xml:space="preserve">Bayeux</t>
  </si>
  <si>
    <t xml:space="preserve">19291</t>
  </si>
  <si>
    <t xml:space="preserve">Baía da Traição</t>
  </si>
  <si>
    <t xml:space="preserve">19399</t>
  </si>
  <si>
    <t xml:space="preserve">19410</t>
  </si>
  <si>
    <t xml:space="preserve">Belém do Brejo do Cruz</t>
  </si>
  <si>
    <t xml:space="preserve">19500</t>
  </si>
  <si>
    <t xml:space="preserve">Bernardino Batista</t>
  </si>
  <si>
    <t xml:space="preserve">19437</t>
  </si>
  <si>
    <t xml:space="preserve">Boa Ventura</t>
  </si>
  <si>
    <t xml:space="preserve">19941</t>
  </si>
  <si>
    <t xml:space="preserve">Boa Vista</t>
  </si>
  <si>
    <t xml:space="preserve">19453</t>
  </si>
  <si>
    <t xml:space="preserve">19470</t>
  </si>
  <si>
    <t xml:space="preserve">19496</t>
  </si>
  <si>
    <t xml:space="preserve">Bonito de Santa Fé</t>
  </si>
  <si>
    <t xml:space="preserve">19518</t>
  </si>
  <si>
    <t xml:space="preserve">Boqueirão</t>
  </si>
  <si>
    <t xml:space="preserve">19550</t>
  </si>
  <si>
    <t xml:space="preserve">Borborema</t>
  </si>
  <si>
    <t xml:space="preserve">19577</t>
  </si>
  <si>
    <t xml:space="preserve">Brejo do Cruz</t>
  </si>
  <si>
    <t xml:space="preserve">19593</t>
  </si>
  <si>
    <t xml:space="preserve">Brejo dos Santos</t>
  </si>
  <si>
    <t xml:space="preserve">19615</t>
  </si>
  <si>
    <t xml:space="preserve">Caaporã</t>
  </si>
  <si>
    <t xml:space="preserve">19631</t>
  </si>
  <si>
    <t xml:space="preserve">Cabaceiras</t>
  </si>
  <si>
    <t xml:space="preserve">19658</t>
  </si>
  <si>
    <t xml:space="preserve">Cabedelo</t>
  </si>
  <si>
    <t xml:space="preserve">19674</t>
  </si>
  <si>
    <t xml:space="preserve">Cachoeira dos Índios</t>
  </si>
  <si>
    <t xml:space="preserve">19690</t>
  </si>
  <si>
    <t xml:space="preserve">Cacimba de Areia</t>
  </si>
  <si>
    <t xml:space="preserve">19712</t>
  </si>
  <si>
    <t xml:space="preserve">Cacimba de Dentro</t>
  </si>
  <si>
    <t xml:space="preserve">19364</t>
  </si>
  <si>
    <t xml:space="preserve">Cacimbas</t>
  </si>
  <si>
    <t xml:space="preserve">19739</t>
  </si>
  <si>
    <t xml:space="preserve">Caiçara</t>
  </si>
  <si>
    <t xml:space="preserve">19755</t>
  </si>
  <si>
    <t xml:space="preserve">Cajazeiras</t>
  </si>
  <si>
    <t xml:space="preserve">19380</t>
  </si>
  <si>
    <t xml:space="preserve">Cajazeirinhas</t>
  </si>
  <si>
    <t xml:space="preserve">19771</t>
  </si>
  <si>
    <t xml:space="preserve">Caldas Brandão</t>
  </si>
  <si>
    <t xml:space="preserve">19798</t>
  </si>
  <si>
    <t xml:space="preserve">Camalaú</t>
  </si>
  <si>
    <t xml:space="preserve">19810</t>
  </si>
  <si>
    <t xml:space="preserve">Campina Grande</t>
  </si>
  <si>
    <t xml:space="preserve">19062</t>
  </si>
  <si>
    <t xml:space="preserve">Capim</t>
  </si>
  <si>
    <t xml:space="preserve">19240</t>
  </si>
  <si>
    <t xml:space="preserve">Caraúbas</t>
  </si>
  <si>
    <t xml:space="preserve">19836</t>
  </si>
  <si>
    <t xml:space="preserve">Carrapateira</t>
  </si>
  <si>
    <t xml:space="preserve">19607</t>
  </si>
  <si>
    <t xml:space="preserve">Casserengue</t>
  </si>
  <si>
    <t xml:space="preserve">19852</t>
  </si>
  <si>
    <t xml:space="preserve">Catingueira</t>
  </si>
  <si>
    <t xml:space="preserve">19879</t>
  </si>
  <si>
    <t xml:space="preserve">Catolé do Rocha</t>
  </si>
  <si>
    <t xml:space="preserve">19801</t>
  </si>
  <si>
    <t xml:space="preserve">Caturité</t>
  </si>
  <si>
    <t xml:space="preserve">19895</t>
  </si>
  <si>
    <t xml:space="preserve">Conceição</t>
  </si>
  <si>
    <t xml:space="preserve">19917</t>
  </si>
  <si>
    <t xml:space="preserve">Condado</t>
  </si>
  <si>
    <t xml:space="preserve">19933</t>
  </si>
  <si>
    <t xml:space="preserve">19950</t>
  </si>
  <si>
    <t xml:space="preserve">Congo</t>
  </si>
  <si>
    <t xml:space="preserve">19976</t>
  </si>
  <si>
    <t xml:space="preserve">Coremas</t>
  </si>
  <si>
    <t xml:space="preserve">19704</t>
  </si>
  <si>
    <t xml:space="preserve">Coxixola</t>
  </si>
  <si>
    <t xml:space="preserve">19992</t>
  </si>
  <si>
    <t xml:space="preserve">Cruz do Espírito Santo</t>
  </si>
  <si>
    <t xml:space="preserve">20010</t>
  </si>
  <si>
    <t xml:space="preserve">Cubati</t>
  </si>
  <si>
    <t xml:space="preserve">20052</t>
  </si>
  <si>
    <t xml:space="preserve">Cuitegi</t>
  </si>
  <si>
    <t xml:space="preserve">20036</t>
  </si>
  <si>
    <t xml:space="preserve">Cuité</t>
  </si>
  <si>
    <t xml:space="preserve">19089</t>
  </si>
  <si>
    <t xml:space="preserve">Cuité de Mamanguape</t>
  </si>
  <si>
    <t xml:space="preserve">20079</t>
  </si>
  <si>
    <t xml:space="preserve">Curral Velho</t>
  </si>
  <si>
    <t xml:space="preserve">19100</t>
  </si>
  <si>
    <t xml:space="preserve">Curral de Cima</t>
  </si>
  <si>
    <t xml:space="preserve">19275</t>
  </si>
  <si>
    <t xml:space="preserve">Damião</t>
  </si>
  <si>
    <t xml:space="preserve">20095</t>
  </si>
  <si>
    <t xml:space="preserve">Desterro</t>
  </si>
  <si>
    <t xml:space="preserve">20133</t>
  </si>
  <si>
    <t xml:space="preserve">Diamante</t>
  </si>
  <si>
    <t xml:space="preserve">20150</t>
  </si>
  <si>
    <t xml:space="preserve">Dona Inês</t>
  </si>
  <si>
    <t xml:space="preserve">20176</t>
  </si>
  <si>
    <t xml:space="preserve">Duas Estradas</t>
  </si>
  <si>
    <t xml:space="preserve">20192</t>
  </si>
  <si>
    <t xml:space="preserve">Emas</t>
  </si>
  <si>
    <t xml:space="preserve">20214</t>
  </si>
  <si>
    <t xml:space="preserve">Esperança</t>
  </si>
  <si>
    <t xml:space="preserve">20230</t>
  </si>
  <si>
    <t xml:space="preserve">Fagundes</t>
  </si>
  <si>
    <t xml:space="preserve">20257</t>
  </si>
  <si>
    <t xml:space="preserve">Frei Martinho</t>
  </si>
  <si>
    <t xml:space="preserve">19623</t>
  </si>
  <si>
    <t xml:space="preserve">Gado Bravo</t>
  </si>
  <si>
    <t xml:space="preserve">20273</t>
  </si>
  <si>
    <t xml:space="preserve">Guarabira</t>
  </si>
  <si>
    <t xml:space="preserve">20290</t>
  </si>
  <si>
    <t xml:space="preserve">Gurinhém</t>
  </si>
  <si>
    <t xml:space="preserve">20311</t>
  </si>
  <si>
    <t xml:space="preserve">Gurjão</t>
  </si>
  <si>
    <t xml:space="preserve">20338</t>
  </si>
  <si>
    <t xml:space="preserve">Ibiara</t>
  </si>
  <si>
    <t xml:space="preserve">19534</t>
  </si>
  <si>
    <t xml:space="preserve">Igaracy</t>
  </si>
  <si>
    <t xml:space="preserve">20354</t>
  </si>
  <si>
    <t xml:space="preserve">Imaculada</t>
  </si>
  <si>
    <t xml:space="preserve">20370</t>
  </si>
  <si>
    <t xml:space="preserve">Ingá</t>
  </si>
  <si>
    <t xml:space="preserve">20397</t>
  </si>
  <si>
    <t xml:space="preserve">Itabaiana</t>
  </si>
  <si>
    <t xml:space="preserve">20419</t>
  </si>
  <si>
    <t xml:space="preserve">Itaporanga</t>
  </si>
  <si>
    <t xml:space="preserve">20435</t>
  </si>
  <si>
    <t xml:space="preserve">Itapororoca</t>
  </si>
  <si>
    <t xml:space="preserve">20451</t>
  </si>
  <si>
    <t xml:space="preserve">Itatuba</t>
  </si>
  <si>
    <t xml:space="preserve">20478</t>
  </si>
  <si>
    <t xml:space="preserve">Jacaraú</t>
  </si>
  <si>
    <t xml:space="preserve">20494</t>
  </si>
  <si>
    <t xml:space="preserve">Jericó</t>
  </si>
  <si>
    <t xml:space="preserve">19666</t>
  </si>
  <si>
    <t xml:space="preserve">Joca Claudino</t>
  </si>
  <si>
    <t xml:space="preserve">20516</t>
  </si>
  <si>
    <t xml:space="preserve">João Pessoa</t>
  </si>
  <si>
    <t xml:space="preserve">20532</t>
  </si>
  <si>
    <t xml:space="preserve">Juarez Távora</t>
  </si>
  <si>
    <t xml:space="preserve">20559</t>
  </si>
  <si>
    <t xml:space="preserve">Juazeirinho</t>
  </si>
  <si>
    <t xml:space="preserve">20575</t>
  </si>
  <si>
    <t xml:space="preserve">Junco do Seridó</t>
  </si>
  <si>
    <t xml:space="preserve">20591</t>
  </si>
  <si>
    <t xml:space="preserve">Juripiranga</t>
  </si>
  <si>
    <t xml:space="preserve">20613</t>
  </si>
  <si>
    <t xml:space="preserve">Juru</t>
  </si>
  <si>
    <t xml:space="preserve">20630</t>
  </si>
  <si>
    <t xml:space="preserve">Lagoa</t>
  </si>
  <si>
    <t xml:space="preserve">20672</t>
  </si>
  <si>
    <t xml:space="preserve">Lagoa Seca</t>
  </si>
  <si>
    <t xml:space="preserve">20656</t>
  </si>
  <si>
    <t xml:space="preserve">Lagoa de Dentro</t>
  </si>
  <si>
    <t xml:space="preserve">20699</t>
  </si>
  <si>
    <t xml:space="preserve">Lastro</t>
  </si>
  <si>
    <t xml:space="preserve">20710</t>
  </si>
  <si>
    <t xml:space="preserve">Livramento</t>
  </si>
  <si>
    <t xml:space="preserve">19160</t>
  </si>
  <si>
    <t xml:space="preserve">Logradouro</t>
  </si>
  <si>
    <t xml:space="preserve">20737</t>
  </si>
  <si>
    <t xml:space="preserve">Lucena</t>
  </si>
  <si>
    <t xml:space="preserve">20770</t>
  </si>
  <si>
    <t xml:space="preserve">Malta</t>
  </si>
  <si>
    <t xml:space="preserve">20796</t>
  </si>
  <si>
    <t xml:space="preserve">Mamanguape</t>
  </si>
  <si>
    <t xml:space="preserve">20818</t>
  </si>
  <si>
    <t xml:space="preserve">Manaíra</t>
  </si>
  <si>
    <t xml:space="preserve">19968</t>
  </si>
  <si>
    <t xml:space="preserve">Marcação</t>
  </si>
  <si>
    <t xml:space="preserve">20834</t>
  </si>
  <si>
    <t xml:space="preserve">Mari</t>
  </si>
  <si>
    <t xml:space="preserve">19461</t>
  </si>
  <si>
    <t xml:space="preserve">Marizópolis</t>
  </si>
  <si>
    <t xml:space="preserve">20850</t>
  </si>
  <si>
    <t xml:space="preserve">Massaranduba</t>
  </si>
  <si>
    <t xml:space="preserve">20877</t>
  </si>
  <si>
    <t xml:space="preserve">Mataraca</t>
  </si>
  <si>
    <t xml:space="preserve">19143</t>
  </si>
  <si>
    <t xml:space="preserve">Matinhas</t>
  </si>
  <si>
    <t xml:space="preserve">19488</t>
  </si>
  <si>
    <t xml:space="preserve">19984</t>
  </si>
  <si>
    <t xml:space="preserve">Maturéia</t>
  </si>
  <si>
    <t xml:space="preserve">20893</t>
  </si>
  <si>
    <t xml:space="preserve">Mogeiro</t>
  </si>
  <si>
    <t xml:space="preserve">20915</t>
  </si>
  <si>
    <t xml:space="preserve">Montadas</t>
  </si>
  <si>
    <t xml:space="preserve">20931</t>
  </si>
  <si>
    <t xml:space="preserve">Monte Horebe</t>
  </si>
  <si>
    <t xml:space="preserve">20958</t>
  </si>
  <si>
    <t xml:space="preserve">Monteiro</t>
  </si>
  <si>
    <t xml:space="preserve">20974</t>
  </si>
  <si>
    <t xml:space="preserve">20753</t>
  </si>
  <si>
    <t xml:space="preserve">Mãe D'Água</t>
  </si>
  <si>
    <t xml:space="preserve">20990</t>
  </si>
  <si>
    <t xml:space="preserve">Natuba</t>
  </si>
  <si>
    <t xml:space="preserve">21016</t>
  </si>
  <si>
    <t xml:space="preserve">Nazarezinho</t>
  </si>
  <si>
    <t xml:space="preserve">21032</t>
  </si>
  <si>
    <t xml:space="preserve">Nova Floresta</t>
  </si>
  <si>
    <t xml:space="preserve">21059</t>
  </si>
  <si>
    <t xml:space="preserve">21075</t>
  </si>
  <si>
    <t xml:space="preserve">Nova Palmeira</t>
  </si>
  <si>
    <t xml:space="preserve">21091</t>
  </si>
  <si>
    <t xml:space="preserve">Olho D'Água</t>
  </si>
  <si>
    <t xml:space="preserve">21113</t>
  </si>
  <si>
    <t xml:space="preserve">Olivedos</t>
  </si>
  <si>
    <t xml:space="preserve">21130</t>
  </si>
  <si>
    <t xml:space="preserve">Ouro Velho</t>
  </si>
  <si>
    <t xml:space="preserve">19720</t>
  </si>
  <si>
    <t xml:space="preserve">Parari</t>
  </si>
  <si>
    <t xml:space="preserve">21156</t>
  </si>
  <si>
    <t xml:space="preserve">Passagem</t>
  </si>
  <si>
    <t xml:space="preserve">21172</t>
  </si>
  <si>
    <t xml:space="preserve">Patos</t>
  </si>
  <si>
    <t xml:space="preserve">21199</t>
  </si>
  <si>
    <t xml:space="preserve">Paulista</t>
  </si>
  <si>
    <t xml:space="preserve">21210</t>
  </si>
  <si>
    <t xml:space="preserve">21237</t>
  </si>
  <si>
    <t xml:space="preserve">Pedra Lavrada</t>
  </si>
  <si>
    <t xml:space="preserve">21253</t>
  </si>
  <si>
    <t xml:space="preserve">Pedras de Fogo</t>
  </si>
  <si>
    <t xml:space="preserve">19747</t>
  </si>
  <si>
    <t xml:space="preserve">Pedro Régis</t>
  </si>
  <si>
    <t xml:space="preserve">21270</t>
  </si>
  <si>
    <t xml:space="preserve">Piancó</t>
  </si>
  <si>
    <t xml:space="preserve">21296</t>
  </si>
  <si>
    <t xml:space="preserve">Picuí</t>
  </si>
  <si>
    <t xml:space="preserve">21318</t>
  </si>
  <si>
    <t xml:space="preserve">21334</t>
  </si>
  <si>
    <t xml:space="preserve">Pilões</t>
  </si>
  <si>
    <t xml:space="preserve">21350</t>
  </si>
  <si>
    <t xml:space="preserve">Pilõezinhos</t>
  </si>
  <si>
    <t xml:space="preserve">21377</t>
  </si>
  <si>
    <t xml:space="preserve">Pirpirituba</t>
  </si>
  <si>
    <t xml:space="preserve">21393</t>
  </si>
  <si>
    <t xml:space="preserve">Pitimbu</t>
  </si>
  <si>
    <t xml:space="preserve">21415</t>
  </si>
  <si>
    <t xml:space="preserve">Pocinhos</t>
  </si>
  <si>
    <t xml:space="preserve">21431</t>
  </si>
  <si>
    <t xml:space="preserve">Pombal</t>
  </si>
  <si>
    <t xml:space="preserve">19640</t>
  </si>
  <si>
    <t xml:space="preserve">Poço Dantas</t>
  </si>
  <si>
    <t xml:space="preserve">19526</t>
  </si>
  <si>
    <t xml:space="preserve">Poço de José de Moura</t>
  </si>
  <si>
    <t xml:space="preserve">21458</t>
  </si>
  <si>
    <t xml:space="preserve">21474</t>
  </si>
  <si>
    <t xml:space="preserve">Princesa Isabel</t>
  </si>
  <si>
    <t xml:space="preserve">21490</t>
  </si>
  <si>
    <t xml:space="preserve">Puxinanã</t>
  </si>
  <si>
    <t xml:space="preserve">21512</t>
  </si>
  <si>
    <t xml:space="preserve">21539</t>
  </si>
  <si>
    <t xml:space="preserve">Quixaba</t>
  </si>
  <si>
    <t xml:space="preserve">21555</t>
  </si>
  <si>
    <t xml:space="preserve">Remígio</t>
  </si>
  <si>
    <t xml:space="preserve">19828</t>
  </si>
  <si>
    <t xml:space="preserve">Riacho de Santo Antônio</t>
  </si>
  <si>
    <t xml:space="preserve">21571</t>
  </si>
  <si>
    <t xml:space="preserve">Riacho dos Cavalos</t>
  </si>
  <si>
    <t xml:space="preserve">19208</t>
  </si>
  <si>
    <t xml:space="preserve">19127</t>
  </si>
  <si>
    <t xml:space="preserve">Riachão do Bacamarte</t>
  </si>
  <si>
    <t xml:space="preserve">19003</t>
  </si>
  <si>
    <t xml:space="preserve">Riachão do Poço</t>
  </si>
  <si>
    <t xml:space="preserve">21598</t>
  </si>
  <si>
    <t xml:space="preserve">Rio Tinto</t>
  </si>
  <si>
    <t xml:space="preserve">21610</t>
  </si>
  <si>
    <t xml:space="preserve">Salgadinho</t>
  </si>
  <si>
    <t xml:space="preserve">21636</t>
  </si>
  <si>
    <t xml:space="preserve">Salgado de São Félix</t>
  </si>
  <si>
    <t xml:space="preserve">20001</t>
  </si>
  <si>
    <t xml:space="preserve">Santa Cecília</t>
  </si>
  <si>
    <t xml:space="preserve">21652</t>
  </si>
  <si>
    <t xml:space="preserve">Santa Cruz</t>
  </si>
  <si>
    <t xml:space="preserve">21679</t>
  </si>
  <si>
    <t xml:space="preserve">19569</t>
  </si>
  <si>
    <t xml:space="preserve">21695</t>
  </si>
  <si>
    <t xml:space="preserve">21750</t>
  </si>
  <si>
    <t xml:space="preserve">21776</t>
  </si>
  <si>
    <t xml:space="preserve">Santa Teresinha</t>
  </si>
  <si>
    <t xml:space="preserve">21717</t>
  </si>
  <si>
    <t xml:space="preserve">Santana de Mangueira</t>
  </si>
  <si>
    <t xml:space="preserve">21733</t>
  </si>
  <si>
    <t xml:space="preserve">Santana dos Garrotes</t>
  </si>
  <si>
    <t xml:space="preserve">19267</t>
  </si>
  <si>
    <t xml:space="preserve">Santo André</t>
  </si>
  <si>
    <t xml:space="preserve">22071</t>
  </si>
  <si>
    <t xml:space="preserve">Sapé</t>
  </si>
  <si>
    <t xml:space="preserve">22110</t>
  </si>
  <si>
    <t xml:space="preserve">Serra Branca</t>
  </si>
  <si>
    <t xml:space="preserve">22152</t>
  </si>
  <si>
    <t xml:space="preserve">Serra Grande</t>
  </si>
  <si>
    <t xml:space="preserve">22179</t>
  </si>
  <si>
    <t xml:space="preserve">Serra Redonda</t>
  </si>
  <si>
    <t xml:space="preserve">22136</t>
  </si>
  <si>
    <t xml:space="preserve">Serra da Raiz</t>
  </si>
  <si>
    <t xml:space="preserve">22195</t>
  </si>
  <si>
    <t xml:space="preserve">Serraria</t>
  </si>
  <si>
    <t xml:space="preserve">19186</t>
  </si>
  <si>
    <t xml:space="preserve">Sertãozinho</t>
  </si>
  <si>
    <t xml:space="preserve">19020</t>
  </si>
  <si>
    <t xml:space="preserve">Sobrado</t>
  </si>
  <si>
    <t xml:space="preserve">22233</t>
  </si>
  <si>
    <t xml:space="preserve">Soledade</t>
  </si>
  <si>
    <t xml:space="preserve">22217</t>
  </si>
  <si>
    <t xml:space="preserve">Solânea</t>
  </si>
  <si>
    <t xml:space="preserve">19283</t>
  </si>
  <si>
    <t xml:space="preserve">Sossêgo</t>
  </si>
  <si>
    <t xml:space="preserve">22250</t>
  </si>
  <si>
    <t xml:space="preserve">Sousa</t>
  </si>
  <si>
    <t xml:space="preserve">22276</t>
  </si>
  <si>
    <t xml:space="preserve">Sumé</t>
  </si>
  <si>
    <t xml:space="preserve">19402</t>
  </si>
  <si>
    <t xml:space="preserve">São Bentinho</t>
  </si>
  <si>
    <t xml:space="preserve">21792</t>
  </si>
  <si>
    <t xml:space="preserve">19429</t>
  </si>
  <si>
    <t xml:space="preserve">19224</t>
  </si>
  <si>
    <t xml:space="preserve">São Domingos do Cariri</t>
  </si>
  <si>
    <t xml:space="preserve">19860</t>
  </si>
  <si>
    <t xml:space="preserve">21857</t>
  </si>
  <si>
    <t xml:space="preserve">São José da Lagoa Tapada</t>
  </si>
  <si>
    <t xml:space="preserve">21873</t>
  </si>
  <si>
    <t xml:space="preserve">São José de Caiana</t>
  </si>
  <si>
    <t xml:space="preserve">21890</t>
  </si>
  <si>
    <t xml:space="preserve">São José de Espinharas</t>
  </si>
  <si>
    <t xml:space="preserve">21911</t>
  </si>
  <si>
    <t xml:space="preserve">São José de Piranhas</t>
  </si>
  <si>
    <t xml:space="preserve">19445</t>
  </si>
  <si>
    <t xml:space="preserve">São José de Princesa</t>
  </si>
  <si>
    <t xml:space="preserve">21938</t>
  </si>
  <si>
    <t xml:space="preserve">São José do Bonfim</t>
  </si>
  <si>
    <t xml:space="preserve">19542</t>
  </si>
  <si>
    <t xml:space="preserve">São José do Brejo do Cruz</t>
  </si>
  <si>
    <t xml:space="preserve">21954</t>
  </si>
  <si>
    <t xml:space="preserve">São José do Sabugi</t>
  </si>
  <si>
    <t xml:space="preserve">21970</t>
  </si>
  <si>
    <t xml:space="preserve">São José dos Cordeiros</t>
  </si>
  <si>
    <t xml:space="preserve">19046</t>
  </si>
  <si>
    <t xml:space="preserve">São José dos Ramos</t>
  </si>
  <si>
    <t xml:space="preserve">21814</t>
  </si>
  <si>
    <t xml:space="preserve">São João do Cariri</t>
  </si>
  <si>
    <t xml:space="preserve">19135</t>
  </si>
  <si>
    <t xml:space="preserve">São João do Rio do Peixe</t>
  </si>
  <si>
    <t xml:space="preserve">21830</t>
  </si>
  <si>
    <t xml:space="preserve">São João do Tigre</t>
  </si>
  <si>
    <t xml:space="preserve">21997</t>
  </si>
  <si>
    <t xml:space="preserve">São Mamede</t>
  </si>
  <si>
    <t xml:space="preserve">22012</t>
  </si>
  <si>
    <t xml:space="preserve">São Miguel de Taipu</t>
  </si>
  <si>
    <t xml:space="preserve">22039</t>
  </si>
  <si>
    <t xml:space="preserve">São Sebastião de Lagoa de Roça</t>
  </si>
  <si>
    <t xml:space="preserve">22055</t>
  </si>
  <si>
    <t xml:space="preserve">São Sebastião do Umbuzeiro</t>
  </si>
  <si>
    <t xml:space="preserve">22098</t>
  </si>
  <si>
    <t xml:space="preserve">São Vicente do Seridó</t>
  </si>
  <si>
    <t xml:space="preserve">22292</t>
  </si>
  <si>
    <t xml:space="preserve">Tacima</t>
  </si>
  <si>
    <t xml:space="preserve">22314</t>
  </si>
  <si>
    <t xml:space="preserve">22330</t>
  </si>
  <si>
    <t xml:space="preserve">Tavares</t>
  </si>
  <si>
    <t xml:space="preserve">22357</t>
  </si>
  <si>
    <t xml:space="preserve">Teixeira</t>
  </si>
  <si>
    <t xml:space="preserve">19682</t>
  </si>
  <si>
    <t xml:space="preserve">Tenório</t>
  </si>
  <si>
    <t xml:space="preserve">22373</t>
  </si>
  <si>
    <t xml:space="preserve">Triunfo</t>
  </si>
  <si>
    <t xml:space="preserve">22390</t>
  </si>
  <si>
    <t xml:space="preserve">Uiraúna</t>
  </si>
  <si>
    <t xml:space="preserve">22411</t>
  </si>
  <si>
    <t xml:space="preserve">Umbuzeiro</t>
  </si>
  <si>
    <t xml:space="preserve">19887</t>
  </si>
  <si>
    <t xml:space="preserve">Vieirópolis</t>
  </si>
  <si>
    <t xml:space="preserve">20117</t>
  </si>
  <si>
    <t xml:space="preserve">Vista Serrana</t>
  </si>
  <si>
    <t xml:space="preserve">22438</t>
  </si>
  <si>
    <t xml:space="preserve">Várzea</t>
  </si>
  <si>
    <t xml:space="preserve">19348</t>
  </si>
  <si>
    <t xml:space="preserve">Zabelê</t>
  </si>
  <si>
    <t xml:space="preserve">19011</t>
  </si>
  <si>
    <t xml:space="preserve">26310</t>
  </si>
  <si>
    <t xml:space="preserve">Abreu E Lima</t>
  </si>
  <si>
    <t xml:space="preserve">23019</t>
  </si>
  <si>
    <t xml:space="preserve">Afogados da Ingazeira</t>
  </si>
  <si>
    <t xml:space="preserve">23035</t>
  </si>
  <si>
    <t xml:space="preserve">Afrânio</t>
  </si>
  <si>
    <t xml:space="preserve">23051</t>
  </si>
  <si>
    <t xml:space="preserve">Agrestina</t>
  </si>
  <si>
    <t xml:space="preserve">23116</t>
  </si>
  <si>
    <t xml:space="preserve">23132</t>
  </si>
  <si>
    <t xml:space="preserve">Aliança</t>
  </si>
  <si>
    <t xml:space="preserve">23159</t>
  </si>
  <si>
    <t xml:space="preserve">Altinho</t>
  </si>
  <si>
    <t xml:space="preserve">23175</t>
  </si>
  <si>
    <t xml:space="preserve">Amaraji</t>
  </si>
  <si>
    <t xml:space="preserve">23191</t>
  </si>
  <si>
    <t xml:space="preserve">Angelim</t>
  </si>
  <si>
    <t xml:space="preserve">23213</t>
  </si>
  <si>
    <t xml:space="preserve">Araripina</t>
  </si>
  <si>
    <t xml:space="preserve">23205</t>
  </si>
  <si>
    <t xml:space="preserve">Araçoiaba</t>
  </si>
  <si>
    <t xml:space="preserve">23230</t>
  </si>
  <si>
    <t xml:space="preserve">Arcoverde</t>
  </si>
  <si>
    <t xml:space="preserve">23256</t>
  </si>
  <si>
    <t xml:space="preserve">Barra de Guabiraba</t>
  </si>
  <si>
    <t xml:space="preserve">23272</t>
  </si>
  <si>
    <t xml:space="preserve">Barreiros</t>
  </si>
  <si>
    <t xml:space="preserve">23337</t>
  </si>
  <si>
    <t xml:space="preserve">Belo Jardim</t>
  </si>
  <si>
    <t xml:space="preserve">23299</t>
  </si>
  <si>
    <t xml:space="preserve">Belém de Maria</t>
  </si>
  <si>
    <t xml:space="preserve">23310</t>
  </si>
  <si>
    <t xml:space="preserve">Belém do São Francisco</t>
  </si>
  <si>
    <t xml:space="preserve">23353</t>
  </si>
  <si>
    <t xml:space="preserve">Betânia</t>
  </si>
  <si>
    <t xml:space="preserve">23370</t>
  </si>
  <si>
    <t xml:space="preserve">Bezerros</t>
  </si>
  <si>
    <t xml:space="preserve">23396</t>
  </si>
  <si>
    <t xml:space="preserve">Bodocó</t>
  </si>
  <si>
    <t xml:space="preserve">23418</t>
  </si>
  <si>
    <t xml:space="preserve">Bom Conselho</t>
  </si>
  <si>
    <t xml:space="preserve">23434</t>
  </si>
  <si>
    <t xml:space="preserve">23450</t>
  </si>
  <si>
    <t xml:space="preserve">23493</t>
  </si>
  <si>
    <t xml:space="preserve">Brejinho</t>
  </si>
  <si>
    <t xml:space="preserve">23515</t>
  </si>
  <si>
    <t xml:space="preserve">Brejo da Madre de Deus</t>
  </si>
  <si>
    <t xml:space="preserve">23477</t>
  </si>
  <si>
    <t xml:space="preserve">Brejão</t>
  </si>
  <si>
    <t xml:space="preserve">23531</t>
  </si>
  <si>
    <t xml:space="preserve">Buenos Aires</t>
  </si>
  <si>
    <t xml:space="preserve">23558</t>
  </si>
  <si>
    <t xml:space="preserve">Buíque</t>
  </si>
  <si>
    <t xml:space="preserve">23574</t>
  </si>
  <si>
    <t xml:space="preserve">Cabo de Santo Agostinho</t>
  </si>
  <si>
    <t xml:space="preserve">23590</t>
  </si>
  <si>
    <t xml:space="preserve">Cabrobó</t>
  </si>
  <si>
    <t xml:space="preserve">23612</t>
  </si>
  <si>
    <t xml:space="preserve">Cachoeirinha</t>
  </si>
  <si>
    <t xml:space="preserve">23639</t>
  </si>
  <si>
    <t xml:space="preserve">Caetés</t>
  </si>
  <si>
    <t xml:space="preserve">23671</t>
  </si>
  <si>
    <t xml:space="preserve">Calumbi</t>
  </si>
  <si>
    <t xml:space="preserve">23655</t>
  </si>
  <si>
    <t xml:space="preserve">Calçado</t>
  </si>
  <si>
    <t xml:space="preserve">26298</t>
  </si>
  <si>
    <t xml:space="preserve">Camaragibe</t>
  </si>
  <si>
    <t xml:space="preserve">23698</t>
  </si>
  <si>
    <t xml:space="preserve">Camocim de São Félix</t>
  </si>
  <si>
    <t xml:space="preserve">23710</t>
  </si>
  <si>
    <t xml:space="preserve">Camutanga</t>
  </si>
  <si>
    <t xml:space="preserve">23736</t>
  </si>
  <si>
    <t xml:space="preserve">Canhotinho</t>
  </si>
  <si>
    <t xml:space="preserve">23752</t>
  </si>
  <si>
    <t xml:space="preserve">Capoeiras</t>
  </si>
  <si>
    <t xml:space="preserve">23167</t>
  </si>
  <si>
    <t xml:space="preserve">Carnaubeira da Penha</t>
  </si>
  <si>
    <t xml:space="preserve">23779</t>
  </si>
  <si>
    <t xml:space="preserve">Carnaíba</t>
  </si>
  <si>
    <t xml:space="preserve">23795</t>
  </si>
  <si>
    <t xml:space="preserve">Carpina</t>
  </si>
  <si>
    <t xml:space="preserve">23817</t>
  </si>
  <si>
    <t xml:space="preserve">Caruaru</t>
  </si>
  <si>
    <t xml:space="preserve">23221</t>
  </si>
  <si>
    <t xml:space="preserve">Casinhas</t>
  </si>
  <si>
    <t xml:space="preserve">23833</t>
  </si>
  <si>
    <t xml:space="preserve">Catende</t>
  </si>
  <si>
    <t xml:space="preserve">23850</t>
  </si>
  <si>
    <t xml:space="preserve">23892</t>
  </si>
  <si>
    <t xml:space="preserve">Chã Grande</t>
  </si>
  <si>
    <t xml:space="preserve">23876</t>
  </si>
  <si>
    <t xml:space="preserve">Chã de Alegria</t>
  </si>
  <si>
    <t xml:space="preserve">23914</t>
  </si>
  <si>
    <t xml:space="preserve">23930</t>
  </si>
  <si>
    <t xml:space="preserve">Correntes</t>
  </si>
  <si>
    <t xml:space="preserve">23957</t>
  </si>
  <si>
    <t xml:space="preserve">Cortês</t>
  </si>
  <si>
    <t xml:space="preserve">23973</t>
  </si>
  <si>
    <t xml:space="preserve">Cumaru</t>
  </si>
  <si>
    <t xml:space="preserve">23990</t>
  </si>
  <si>
    <t xml:space="preserve">Cupira</t>
  </si>
  <si>
    <t xml:space="preserve">24015</t>
  </si>
  <si>
    <t xml:space="preserve">Custódia</t>
  </si>
  <si>
    <t xml:space="preserve">23140</t>
  </si>
  <si>
    <t xml:space="preserve">Dormentes</t>
  </si>
  <si>
    <t xml:space="preserve">24031</t>
  </si>
  <si>
    <t xml:space="preserve">Escada</t>
  </si>
  <si>
    <t xml:space="preserve">24058</t>
  </si>
  <si>
    <t xml:space="preserve">Exu</t>
  </si>
  <si>
    <t xml:space="preserve">24074</t>
  </si>
  <si>
    <t xml:space="preserve">Feira Nova</t>
  </si>
  <si>
    <t xml:space="preserve">30015</t>
  </si>
  <si>
    <t xml:space="preserve">Fernando de Noronha</t>
  </si>
  <si>
    <t xml:space="preserve">24090</t>
  </si>
  <si>
    <t xml:space="preserve">Ferreiros</t>
  </si>
  <si>
    <t xml:space="preserve">24112</t>
  </si>
  <si>
    <t xml:space="preserve">Flores</t>
  </si>
  <si>
    <t xml:space="preserve">24139</t>
  </si>
  <si>
    <t xml:space="preserve">Floresta</t>
  </si>
  <si>
    <t xml:space="preserve">24155</t>
  </si>
  <si>
    <t xml:space="preserve">Frei Miguelinho</t>
  </si>
  <si>
    <t xml:space="preserve">24171</t>
  </si>
  <si>
    <t xml:space="preserve">Gameleira</t>
  </si>
  <si>
    <t xml:space="preserve">24198</t>
  </si>
  <si>
    <t xml:space="preserve">Garanhuns</t>
  </si>
  <si>
    <t xml:space="preserve">24210</t>
  </si>
  <si>
    <t xml:space="preserve">Glória do Goitá</t>
  </si>
  <si>
    <t xml:space="preserve">24236</t>
  </si>
  <si>
    <t xml:space="preserve">Goiana</t>
  </si>
  <si>
    <t xml:space="preserve">24252</t>
  </si>
  <si>
    <t xml:space="preserve">Granito</t>
  </si>
  <si>
    <t xml:space="preserve">24279</t>
  </si>
  <si>
    <t xml:space="preserve">Gravatá</t>
  </si>
  <si>
    <t xml:space="preserve">24295</t>
  </si>
  <si>
    <t xml:space="preserve">Iati</t>
  </si>
  <si>
    <t xml:space="preserve">24317</t>
  </si>
  <si>
    <t xml:space="preserve">Ibimirim</t>
  </si>
  <si>
    <t xml:space="preserve">24333</t>
  </si>
  <si>
    <t xml:space="preserve">Ibirajuba</t>
  </si>
  <si>
    <t xml:space="preserve">24350</t>
  </si>
  <si>
    <t xml:space="preserve">Igarassu</t>
  </si>
  <si>
    <t xml:space="preserve">24376</t>
  </si>
  <si>
    <t xml:space="preserve">Iguaracy</t>
  </si>
  <si>
    <t xml:space="preserve">24511</t>
  </si>
  <si>
    <t xml:space="preserve">Ilha de Itamaracá</t>
  </si>
  <si>
    <t xml:space="preserve">24392</t>
  </si>
  <si>
    <t xml:space="preserve">Inajá</t>
  </si>
  <si>
    <t xml:space="preserve">24414</t>
  </si>
  <si>
    <t xml:space="preserve">Ingazeira</t>
  </si>
  <si>
    <t xml:space="preserve">24430</t>
  </si>
  <si>
    <t xml:space="preserve">Ipojuca</t>
  </si>
  <si>
    <t xml:space="preserve">24457</t>
  </si>
  <si>
    <t xml:space="preserve">Ipubi</t>
  </si>
  <si>
    <t xml:space="preserve">24473</t>
  </si>
  <si>
    <t xml:space="preserve">Itacuruba</t>
  </si>
  <si>
    <t xml:space="preserve">25976</t>
  </si>
  <si>
    <t xml:space="preserve">24538</t>
  </si>
  <si>
    <t xml:space="preserve">Itapetim</t>
  </si>
  <si>
    <t xml:space="preserve">26336</t>
  </si>
  <si>
    <t xml:space="preserve">Itapissuma</t>
  </si>
  <si>
    <t xml:space="preserve">24554</t>
  </si>
  <si>
    <t xml:space="preserve">Itaquitinga</t>
  </si>
  <si>
    <t xml:space="preserve">24490</t>
  </si>
  <si>
    <t xml:space="preserve">Itaíba</t>
  </si>
  <si>
    <t xml:space="preserve">24570</t>
  </si>
  <si>
    <t xml:space="preserve">Jaboatão dos Guararapes</t>
  </si>
  <si>
    <t xml:space="preserve">23302</t>
  </si>
  <si>
    <t xml:space="preserve">Jaqueira</t>
  </si>
  <si>
    <t xml:space="preserve">24597</t>
  </si>
  <si>
    <t xml:space="preserve">Jataúba</t>
  </si>
  <si>
    <t xml:space="preserve">23264</t>
  </si>
  <si>
    <t xml:space="preserve">24635</t>
  </si>
  <si>
    <t xml:space="preserve">Joaquim Nabuco</t>
  </si>
  <si>
    <t xml:space="preserve">24619</t>
  </si>
  <si>
    <t xml:space="preserve">João Alfredo</t>
  </si>
  <si>
    <t xml:space="preserve">23124</t>
  </si>
  <si>
    <t xml:space="preserve">Jucati</t>
  </si>
  <si>
    <t xml:space="preserve">24651</t>
  </si>
  <si>
    <t xml:space="preserve">Jupi</t>
  </si>
  <si>
    <t xml:space="preserve">24678</t>
  </si>
  <si>
    <t xml:space="preserve">Jurema</t>
  </si>
  <si>
    <t xml:space="preserve">23183</t>
  </si>
  <si>
    <t xml:space="preserve">24694</t>
  </si>
  <si>
    <t xml:space="preserve">Lagoa de Itaenga</t>
  </si>
  <si>
    <t xml:space="preserve">23027</t>
  </si>
  <si>
    <t xml:space="preserve">Lagoa do Carro</t>
  </si>
  <si>
    <t xml:space="preserve">24716</t>
  </si>
  <si>
    <t xml:space="preserve">Lagoa do Ouro</t>
  </si>
  <si>
    <t xml:space="preserve">24732</t>
  </si>
  <si>
    <t xml:space="preserve">Lagoa dos Gatos</t>
  </si>
  <si>
    <t xml:space="preserve">24759</t>
  </si>
  <si>
    <t xml:space="preserve">Lajedo</t>
  </si>
  <si>
    <t xml:space="preserve">24775</t>
  </si>
  <si>
    <t xml:space="preserve">Limoeiro</t>
  </si>
  <si>
    <t xml:space="preserve">24791</t>
  </si>
  <si>
    <t xml:space="preserve">Macaparana</t>
  </si>
  <si>
    <t xml:space="preserve">24813</t>
  </si>
  <si>
    <t xml:space="preserve">Machados</t>
  </si>
  <si>
    <t xml:space="preserve">23248</t>
  </si>
  <si>
    <t xml:space="preserve">Manari</t>
  </si>
  <si>
    <t xml:space="preserve">24830</t>
  </si>
  <si>
    <t xml:space="preserve">Maraial</t>
  </si>
  <si>
    <t xml:space="preserve">24856</t>
  </si>
  <si>
    <t xml:space="preserve">Mirandiba</t>
  </si>
  <si>
    <t xml:space="preserve">25852</t>
  </si>
  <si>
    <t xml:space="preserve">Moreilândia</t>
  </si>
  <si>
    <t xml:space="preserve">24872</t>
  </si>
  <si>
    <t xml:space="preserve">Moreno</t>
  </si>
  <si>
    <t xml:space="preserve">24899</t>
  </si>
  <si>
    <t xml:space="preserve">Nazaré da Mata</t>
  </si>
  <si>
    <t xml:space="preserve">24910</t>
  </si>
  <si>
    <t xml:space="preserve">Olinda</t>
  </si>
  <si>
    <t xml:space="preserve">24937</t>
  </si>
  <si>
    <t xml:space="preserve">Orobó</t>
  </si>
  <si>
    <t xml:space="preserve">24953</t>
  </si>
  <si>
    <t xml:space="preserve">Orocó</t>
  </si>
  <si>
    <t xml:space="preserve">24970</t>
  </si>
  <si>
    <t xml:space="preserve">Ouricuri</t>
  </si>
  <si>
    <t xml:space="preserve">24996</t>
  </si>
  <si>
    <t xml:space="preserve">Palmares</t>
  </si>
  <si>
    <t xml:space="preserve">25011</t>
  </si>
  <si>
    <t xml:space="preserve">Palmeirina</t>
  </si>
  <si>
    <t xml:space="preserve">25038</t>
  </si>
  <si>
    <t xml:space="preserve">Panelas</t>
  </si>
  <si>
    <t xml:space="preserve">25054</t>
  </si>
  <si>
    <t xml:space="preserve">Paranatama</t>
  </si>
  <si>
    <t xml:space="preserve">25070</t>
  </si>
  <si>
    <t xml:space="preserve">Parnamirim</t>
  </si>
  <si>
    <t xml:space="preserve">25097</t>
  </si>
  <si>
    <t xml:space="preserve">Passira</t>
  </si>
  <si>
    <t xml:space="preserve">25119</t>
  </si>
  <si>
    <t xml:space="preserve">Paudalho</t>
  </si>
  <si>
    <t xml:space="preserve">25135</t>
  </si>
  <si>
    <t xml:space="preserve">25151</t>
  </si>
  <si>
    <t xml:space="preserve">Pedra</t>
  </si>
  <si>
    <t xml:space="preserve">25178</t>
  </si>
  <si>
    <t xml:space="preserve">Pesqueira</t>
  </si>
  <si>
    <t xml:space="preserve">25216</t>
  </si>
  <si>
    <t xml:space="preserve">Petrolina</t>
  </si>
  <si>
    <t xml:space="preserve">25194</t>
  </si>
  <si>
    <t xml:space="preserve">Petrolândia</t>
  </si>
  <si>
    <t xml:space="preserve">25259</t>
  </si>
  <si>
    <t xml:space="preserve">Pombos</t>
  </si>
  <si>
    <t xml:space="preserve">25232</t>
  </si>
  <si>
    <t xml:space="preserve">Poção</t>
  </si>
  <si>
    <t xml:space="preserve">25275</t>
  </si>
  <si>
    <t xml:space="preserve">25291</t>
  </si>
  <si>
    <t xml:space="preserve">Quipapá</t>
  </si>
  <si>
    <t xml:space="preserve">23000</t>
  </si>
  <si>
    <t xml:space="preserve">25313</t>
  </si>
  <si>
    <t xml:space="preserve">Recife</t>
  </si>
  <si>
    <t xml:space="preserve">25330</t>
  </si>
  <si>
    <t xml:space="preserve">Riacho das Almas</t>
  </si>
  <si>
    <t xml:space="preserve">25356</t>
  </si>
  <si>
    <t xml:space="preserve">Ribeirão</t>
  </si>
  <si>
    <t xml:space="preserve">25372</t>
  </si>
  <si>
    <t xml:space="preserve">Rio Formoso</t>
  </si>
  <si>
    <t xml:space="preserve">25399</t>
  </si>
  <si>
    <t xml:space="preserve">Sairé</t>
  </si>
  <si>
    <t xml:space="preserve">25410</t>
  </si>
  <si>
    <t xml:space="preserve">25437</t>
  </si>
  <si>
    <t xml:space="preserve">Salgueiro</t>
  </si>
  <si>
    <t xml:space="preserve">25453</t>
  </si>
  <si>
    <t xml:space="preserve">Saloá</t>
  </si>
  <si>
    <t xml:space="preserve">25470</t>
  </si>
  <si>
    <t xml:space="preserve">Sanharó</t>
  </si>
  <si>
    <t xml:space="preserve">23108</t>
  </si>
  <si>
    <t xml:space="preserve">23043</t>
  </si>
  <si>
    <t xml:space="preserve">Santa Cruz da Baixa Verde</t>
  </si>
  <si>
    <t xml:space="preserve">25496</t>
  </si>
  <si>
    <t xml:space="preserve">Santa Cruz do Capibaribe</t>
  </si>
  <si>
    <t xml:space="preserve">23329</t>
  </si>
  <si>
    <t xml:space="preserve">Santa Filomena</t>
  </si>
  <si>
    <t xml:space="preserve">25518</t>
  </si>
  <si>
    <t xml:space="preserve">Santa Maria da Boa Vista</t>
  </si>
  <si>
    <t xml:space="preserve">25534</t>
  </si>
  <si>
    <t xml:space="preserve">Santa Maria do Cambucá</t>
  </si>
  <si>
    <t xml:space="preserve">25550</t>
  </si>
  <si>
    <t xml:space="preserve">25771</t>
  </si>
  <si>
    <t xml:space="preserve">Serra Talhada</t>
  </si>
  <si>
    <t xml:space="preserve">25798</t>
  </si>
  <si>
    <t xml:space="preserve">Serrita</t>
  </si>
  <si>
    <t xml:space="preserve">25810</t>
  </si>
  <si>
    <t xml:space="preserve">Sertânia</t>
  </si>
  <si>
    <t xml:space="preserve">25836</t>
  </si>
  <si>
    <t xml:space="preserve">Sirinhaém</t>
  </si>
  <si>
    <t xml:space="preserve">25879</t>
  </si>
  <si>
    <t xml:space="preserve">Solidão</t>
  </si>
  <si>
    <t xml:space="preserve">25895</t>
  </si>
  <si>
    <t xml:space="preserve">Surubim</t>
  </si>
  <si>
    <t xml:space="preserve">25577</t>
  </si>
  <si>
    <t xml:space="preserve">São Benedito do Sul</t>
  </si>
  <si>
    <t xml:space="preserve">25593</t>
  </si>
  <si>
    <t xml:space="preserve">São Bento do Una</t>
  </si>
  <si>
    <t xml:space="preserve">25615</t>
  </si>
  <si>
    <t xml:space="preserve">São Caitano</t>
  </si>
  <si>
    <t xml:space="preserve">25658</t>
  </si>
  <si>
    <t xml:space="preserve">São Joaquim do Monte</t>
  </si>
  <si>
    <t xml:space="preserve">25674</t>
  </si>
  <si>
    <t xml:space="preserve">São José da Coroa Grande</t>
  </si>
  <si>
    <t xml:space="preserve">25690</t>
  </si>
  <si>
    <t xml:space="preserve">São José do Belmonte</t>
  </si>
  <si>
    <t xml:space="preserve">25712</t>
  </si>
  <si>
    <t xml:space="preserve">São José do Egito</t>
  </si>
  <si>
    <t xml:space="preserve">25631</t>
  </si>
  <si>
    <t xml:space="preserve">São João</t>
  </si>
  <si>
    <t xml:space="preserve">25739</t>
  </si>
  <si>
    <t xml:space="preserve">São Lourenço da Mata</t>
  </si>
  <si>
    <t xml:space="preserve">25755</t>
  </si>
  <si>
    <t xml:space="preserve">São Vicente Férrer</t>
  </si>
  <si>
    <t xml:space="preserve">25917</t>
  </si>
  <si>
    <t xml:space="preserve">Tabira</t>
  </si>
  <si>
    <t xml:space="preserve">25933</t>
  </si>
  <si>
    <t xml:space="preserve">Tacaimbó</t>
  </si>
  <si>
    <t xml:space="preserve">25950</t>
  </si>
  <si>
    <t xml:space="preserve">Tacaratu</t>
  </si>
  <si>
    <t xml:space="preserve">23280</t>
  </si>
  <si>
    <t xml:space="preserve">Tamandaré</t>
  </si>
  <si>
    <t xml:space="preserve">25992</t>
  </si>
  <si>
    <t xml:space="preserve">Taquaritinga do Norte</t>
  </si>
  <si>
    <t xml:space="preserve">26018</t>
  </si>
  <si>
    <t xml:space="preserve">Terezinha</t>
  </si>
  <si>
    <t xml:space="preserve">26034</t>
  </si>
  <si>
    <t xml:space="preserve">26050</t>
  </si>
  <si>
    <t xml:space="preserve">Timbaúba</t>
  </si>
  <si>
    <t xml:space="preserve">26077</t>
  </si>
  <si>
    <t xml:space="preserve">Toritama</t>
  </si>
  <si>
    <t xml:space="preserve">26093</t>
  </si>
  <si>
    <t xml:space="preserve">Tracunhaém</t>
  </si>
  <si>
    <t xml:space="preserve">26115</t>
  </si>
  <si>
    <t xml:space="preserve">26131</t>
  </si>
  <si>
    <t xml:space="preserve">26158</t>
  </si>
  <si>
    <t xml:space="preserve">Tupanatinga</t>
  </si>
  <si>
    <t xml:space="preserve">26174</t>
  </si>
  <si>
    <t xml:space="preserve">Tuparetama</t>
  </si>
  <si>
    <t xml:space="preserve">26190</t>
  </si>
  <si>
    <t xml:space="preserve">Venturosa</t>
  </si>
  <si>
    <t xml:space="preserve">26212</t>
  </si>
  <si>
    <t xml:space="preserve">Verdejante</t>
  </si>
  <si>
    <t xml:space="preserve">23086</t>
  </si>
  <si>
    <t xml:space="preserve">Vertente do Lério</t>
  </si>
  <si>
    <t xml:space="preserve">26239</t>
  </si>
  <si>
    <t xml:space="preserve">Vertentes</t>
  </si>
  <si>
    <t xml:space="preserve">26255</t>
  </si>
  <si>
    <t xml:space="preserve">Vicência</t>
  </si>
  <si>
    <t xml:space="preserve">26271</t>
  </si>
  <si>
    <t xml:space="preserve">Vitória de Santo Antão</t>
  </si>
  <si>
    <t xml:space="preserve">23060</t>
  </si>
  <si>
    <t xml:space="preserve">Xexéu</t>
  </si>
  <si>
    <t xml:space="preserve">23078</t>
  </si>
  <si>
    <t xml:space="preserve">Água Preta</t>
  </si>
  <si>
    <t xml:space="preserve">23094</t>
  </si>
  <si>
    <t xml:space="preserve">Águas Belas</t>
  </si>
  <si>
    <t xml:space="preserve">12327</t>
  </si>
  <si>
    <t xml:space="preserve">Acauã</t>
  </si>
  <si>
    <t xml:space="preserve">10014</t>
  </si>
  <si>
    <t xml:space="preserve">Agricolândia</t>
  </si>
  <si>
    <t xml:space="preserve">12319</t>
  </si>
  <si>
    <t xml:space="preserve">Alagoinha do Piauí</t>
  </si>
  <si>
    <t xml:space="preserve">10022</t>
  </si>
  <si>
    <t xml:space="preserve">Alegrete do Piauí</t>
  </si>
  <si>
    <t xml:space="preserve">10057</t>
  </si>
  <si>
    <t xml:space="preserve">Alto Longá</t>
  </si>
  <si>
    <t xml:space="preserve">10073</t>
  </si>
  <si>
    <t xml:space="preserve">Altos</t>
  </si>
  <si>
    <t xml:space="preserve">12084</t>
  </si>
  <si>
    <t xml:space="preserve">Alvorada do Gurguéia</t>
  </si>
  <si>
    <t xml:space="preserve">10090</t>
  </si>
  <si>
    <t xml:space="preserve">Amarante</t>
  </si>
  <si>
    <t xml:space="preserve">10111</t>
  </si>
  <si>
    <t xml:space="preserve">Angical do Piauí</t>
  </si>
  <si>
    <t xml:space="preserve">10154</t>
  </si>
  <si>
    <t xml:space="preserve">Antônio Almeida</t>
  </si>
  <si>
    <t xml:space="preserve">10138</t>
  </si>
  <si>
    <t xml:space="preserve">Anísio de Abreu</t>
  </si>
  <si>
    <t xml:space="preserve">10170</t>
  </si>
  <si>
    <t xml:space="preserve">Aroazes</t>
  </si>
  <si>
    <t xml:space="preserve">12734</t>
  </si>
  <si>
    <t xml:space="preserve">Aroeiras do Itaim</t>
  </si>
  <si>
    <t xml:space="preserve">10197</t>
  </si>
  <si>
    <t xml:space="preserve">Arraial</t>
  </si>
  <si>
    <t xml:space="preserve">12106</t>
  </si>
  <si>
    <t xml:space="preserve">Assunção do Piauí</t>
  </si>
  <si>
    <t xml:space="preserve">10219</t>
  </si>
  <si>
    <t xml:space="preserve">Avelino Lopes</t>
  </si>
  <si>
    <t xml:space="preserve">10049</t>
  </si>
  <si>
    <t xml:space="preserve">Baixa Grande do Ribeiro</t>
  </si>
  <si>
    <t xml:space="preserve">10600</t>
  </si>
  <si>
    <t xml:space="preserve">Barra D'Alcântara</t>
  </si>
  <si>
    <t xml:space="preserve">10235</t>
  </si>
  <si>
    <t xml:space="preserve">Barras</t>
  </si>
  <si>
    <t xml:space="preserve">10251</t>
  </si>
  <si>
    <t xml:space="preserve">Barreiras do Piauí</t>
  </si>
  <si>
    <t xml:space="preserve">10278</t>
  </si>
  <si>
    <t xml:space="preserve">Barro Duro</t>
  </si>
  <si>
    <t xml:space="preserve">10294</t>
  </si>
  <si>
    <t xml:space="preserve">10626</t>
  </si>
  <si>
    <t xml:space="preserve">Bela Vista do Piauí</t>
  </si>
  <si>
    <t xml:space="preserve">12335</t>
  </si>
  <si>
    <t xml:space="preserve">Belém do Piauí</t>
  </si>
  <si>
    <t xml:space="preserve">10316</t>
  </si>
  <si>
    <t xml:space="preserve">Beneditinos</t>
  </si>
  <si>
    <t xml:space="preserve">10332</t>
  </si>
  <si>
    <t xml:space="preserve">Bertolínia</t>
  </si>
  <si>
    <t xml:space="preserve">12122</t>
  </si>
  <si>
    <t xml:space="preserve">Betânia do Piauí</t>
  </si>
  <si>
    <t xml:space="preserve">10669</t>
  </si>
  <si>
    <t xml:space="preserve">Boa Hora</t>
  </si>
  <si>
    <t xml:space="preserve">10359</t>
  </si>
  <si>
    <t xml:space="preserve">Bocaina</t>
  </si>
  <si>
    <t xml:space="preserve">10375</t>
  </si>
  <si>
    <t xml:space="preserve">10065</t>
  </si>
  <si>
    <t xml:space="preserve">Bom Princípio do Piauí</t>
  </si>
  <si>
    <t xml:space="preserve">10081</t>
  </si>
  <si>
    <t xml:space="preserve">Bonfim do Piauí</t>
  </si>
  <si>
    <t xml:space="preserve">12149</t>
  </si>
  <si>
    <t xml:space="preserve">Boqueirão do Piauí</t>
  </si>
  <si>
    <t xml:space="preserve">10006</t>
  </si>
  <si>
    <t xml:space="preserve">Brasileira</t>
  </si>
  <si>
    <t xml:space="preserve">10642</t>
  </si>
  <si>
    <t xml:space="preserve">Brejo do Piauí</t>
  </si>
  <si>
    <t xml:space="preserve">10391</t>
  </si>
  <si>
    <t xml:space="preserve">Buriti dos Lopes</t>
  </si>
  <si>
    <t xml:space="preserve">10103</t>
  </si>
  <si>
    <t xml:space="preserve">Buriti dos Montes</t>
  </si>
  <si>
    <t xml:space="preserve">10120</t>
  </si>
  <si>
    <t xml:space="preserve">Cabeceiras do Piauí</t>
  </si>
  <si>
    <t xml:space="preserve">12343</t>
  </si>
  <si>
    <t xml:space="preserve">Cajazeiras do Piauí</t>
  </si>
  <si>
    <t xml:space="preserve">12572</t>
  </si>
  <si>
    <t xml:space="preserve">Cajueiro da Praia</t>
  </si>
  <si>
    <t xml:space="preserve">10146</t>
  </si>
  <si>
    <t xml:space="preserve">Caldeirão Grande do Piauí</t>
  </si>
  <si>
    <t xml:space="preserve">10413</t>
  </si>
  <si>
    <t xml:space="preserve">Campinas do Piauí</t>
  </si>
  <si>
    <t xml:space="preserve">12351</t>
  </si>
  <si>
    <t xml:space="preserve">Campo Alegre do Fidalgo</t>
  </si>
  <si>
    <t xml:space="preserve">10723</t>
  </si>
  <si>
    <t xml:space="preserve">Campo Grande do Piauí</t>
  </si>
  <si>
    <t xml:space="preserve">10740</t>
  </si>
  <si>
    <t xml:space="preserve">Campo Largo do Piauí</t>
  </si>
  <si>
    <t xml:space="preserve">10430</t>
  </si>
  <si>
    <t xml:space="preserve">Campo Maior</t>
  </si>
  <si>
    <t xml:space="preserve">10162</t>
  </si>
  <si>
    <t xml:space="preserve">Canavieira</t>
  </si>
  <si>
    <t xml:space="preserve">10456</t>
  </si>
  <si>
    <t xml:space="preserve">Canto do Buriti</t>
  </si>
  <si>
    <t xml:space="preserve">10707</t>
  </si>
  <si>
    <t xml:space="preserve">Capitão Gervásio Oliveira</t>
  </si>
  <si>
    <t xml:space="preserve">10472</t>
  </si>
  <si>
    <t xml:space="preserve">Capitão de Campos</t>
  </si>
  <si>
    <t xml:space="preserve">10499</t>
  </si>
  <si>
    <t xml:space="preserve">12670</t>
  </si>
  <si>
    <t xml:space="preserve">Caraúbas do Piauí</t>
  </si>
  <si>
    <t xml:space="preserve">12165</t>
  </si>
  <si>
    <t xml:space="preserve">Caridade do Piauí</t>
  </si>
  <si>
    <t xml:space="preserve">10510</t>
  </si>
  <si>
    <t xml:space="preserve">Castelo do Piauí</t>
  </si>
  <si>
    <t xml:space="preserve">12688</t>
  </si>
  <si>
    <t xml:space="preserve">Caxingó</t>
  </si>
  <si>
    <t xml:space="preserve">10537</t>
  </si>
  <si>
    <t xml:space="preserve">Cocal</t>
  </si>
  <si>
    <t xml:space="preserve">12360</t>
  </si>
  <si>
    <t xml:space="preserve">Cocal de Telha</t>
  </si>
  <si>
    <t xml:space="preserve">12696</t>
  </si>
  <si>
    <t xml:space="preserve">Cocal dos Alves</t>
  </si>
  <si>
    <t xml:space="preserve">10189</t>
  </si>
  <si>
    <t xml:space="preserve">Coivaras</t>
  </si>
  <si>
    <t xml:space="preserve">10200</t>
  </si>
  <si>
    <t xml:space="preserve">Colônia do Gurguéia</t>
  </si>
  <si>
    <t xml:space="preserve">10227</t>
  </si>
  <si>
    <t xml:space="preserve">Colônia do Piauí</t>
  </si>
  <si>
    <t xml:space="preserve">10553</t>
  </si>
  <si>
    <t xml:space="preserve">Conceição do Canindé</t>
  </si>
  <si>
    <t xml:space="preserve">10243</t>
  </si>
  <si>
    <t xml:space="preserve">Coronel José Dias</t>
  </si>
  <si>
    <t xml:space="preserve">10570</t>
  </si>
  <si>
    <t xml:space="preserve">Corrente</t>
  </si>
  <si>
    <t xml:space="preserve">10596</t>
  </si>
  <si>
    <t xml:space="preserve">Cristalândia do Piauí</t>
  </si>
  <si>
    <t xml:space="preserve">10618</t>
  </si>
  <si>
    <t xml:space="preserve">Cristino Castro</t>
  </si>
  <si>
    <t xml:space="preserve">10634</t>
  </si>
  <si>
    <t xml:space="preserve">Curimatá</t>
  </si>
  <si>
    <t xml:space="preserve">10766</t>
  </si>
  <si>
    <t xml:space="preserve">Currais</t>
  </si>
  <si>
    <t xml:space="preserve">12181</t>
  </si>
  <si>
    <t xml:space="preserve">Curral Novo do Piauí</t>
  </si>
  <si>
    <t xml:space="preserve">12580</t>
  </si>
  <si>
    <t xml:space="preserve">Curralinhos</t>
  </si>
  <si>
    <t xml:space="preserve">10650</t>
  </si>
  <si>
    <t xml:space="preserve">Demerval Lobão</t>
  </si>
  <si>
    <t xml:space="preserve">12297</t>
  </si>
  <si>
    <t xml:space="preserve">Dirceu Arcoverde</t>
  </si>
  <si>
    <t xml:space="preserve">10677</t>
  </si>
  <si>
    <t xml:space="preserve">Dom Expedito Lopes</t>
  </si>
  <si>
    <t xml:space="preserve">10685</t>
  </si>
  <si>
    <t xml:space="preserve">Dom Inocêncio</t>
  </si>
  <si>
    <t xml:space="preserve">11410</t>
  </si>
  <si>
    <t xml:space="preserve">Domingos Mourão</t>
  </si>
  <si>
    <t xml:space="preserve">10693</t>
  </si>
  <si>
    <t xml:space="preserve">Elesbão Veloso</t>
  </si>
  <si>
    <t xml:space="preserve">10715</t>
  </si>
  <si>
    <t xml:space="preserve">Eliseu Martins</t>
  </si>
  <si>
    <t xml:space="preserve">10731</t>
  </si>
  <si>
    <t xml:space="preserve">Esperantina</t>
  </si>
  <si>
    <t xml:space="preserve">10260</t>
  </si>
  <si>
    <t xml:space="preserve">Fartura do Piauí</t>
  </si>
  <si>
    <t xml:space="preserve">10758</t>
  </si>
  <si>
    <t xml:space="preserve">Flores do Piauí</t>
  </si>
  <si>
    <t xml:space="preserve">12637</t>
  </si>
  <si>
    <t xml:space="preserve">Floresta do Piauí</t>
  </si>
  <si>
    <t xml:space="preserve">10774</t>
  </si>
  <si>
    <t xml:space="preserve">Floriano</t>
  </si>
  <si>
    <t xml:space="preserve">10790</t>
  </si>
  <si>
    <t xml:space="preserve">Francinópolis</t>
  </si>
  <si>
    <t xml:space="preserve">10812</t>
  </si>
  <si>
    <t xml:space="preserve">Francisco Ayres</t>
  </si>
  <si>
    <t xml:space="preserve">12378</t>
  </si>
  <si>
    <t xml:space="preserve">Francisco Macedo</t>
  </si>
  <si>
    <t xml:space="preserve">10839</t>
  </si>
  <si>
    <t xml:space="preserve">Francisco Santos</t>
  </si>
  <si>
    <t xml:space="preserve">10855</t>
  </si>
  <si>
    <t xml:space="preserve">Fronteiras</t>
  </si>
  <si>
    <t xml:space="preserve">10782</t>
  </si>
  <si>
    <t xml:space="preserve">Geminiano</t>
  </si>
  <si>
    <t xml:space="preserve">10871</t>
  </si>
  <si>
    <t xml:space="preserve">Gilbués</t>
  </si>
  <si>
    <t xml:space="preserve">10898</t>
  </si>
  <si>
    <t xml:space="preserve">Guadalupe</t>
  </si>
  <si>
    <t xml:space="preserve">10804</t>
  </si>
  <si>
    <t xml:space="preserve">Guaribas</t>
  </si>
  <si>
    <t xml:space="preserve">10910</t>
  </si>
  <si>
    <t xml:space="preserve">Hugo Napoleão</t>
  </si>
  <si>
    <t xml:space="preserve">10820</t>
  </si>
  <si>
    <t xml:space="preserve">Ilha Grande</t>
  </si>
  <si>
    <t xml:space="preserve">10936</t>
  </si>
  <si>
    <t xml:space="preserve">Inhuma</t>
  </si>
  <si>
    <t xml:space="preserve">10952</t>
  </si>
  <si>
    <t xml:space="preserve">Ipiranga do Piauí</t>
  </si>
  <si>
    <t xml:space="preserve">10979</t>
  </si>
  <si>
    <t xml:space="preserve">Isaías Coelho</t>
  </si>
  <si>
    <t xml:space="preserve">10995</t>
  </si>
  <si>
    <t xml:space="preserve">Itainópolis</t>
  </si>
  <si>
    <t xml:space="preserve">11010</t>
  </si>
  <si>
    <t xml:space="preserve">Itaueira</t>
  </si>
  <si>
    <t xml:space="preserve">10286</t>
  </si>
  <si>
    <t xml:space="preserve">Jacobina do Piauí</t>
  </si>
  <si>
    <t xml:space="preserve">11037</t>
  </si>
  <si>
    <t xml:space="preserve">Jaicós</t>
  </si>
  <si>
    <t xml:space="preserve">10308</t>
  </si>
  <si>
    <t xml:space="preserve">Jardim do Mulato</t>
  </si>
  <si>
    <t xml:space="preserve">12394</t>
  </si>
  <si>
    <t xml:space="preserve">Jatobá do Piauí</t>
  </si>
  <si>
    <t xml:space="preserve">11053</t>
  </si>
  <si>
    <t xml:space="preserve">Jerumenha</t>
  </si>
  <si>
    <t xml:space="preserve">11070</t>
  </si>
  <si>
    <t xml:space="preserve">Joaquim Pires</t>
  </si>
  <si>
    <t xml:space="preserve">12408</t>
  </si>
  <si>
    <t xml:space="preserve">Joca Marques</t>
  </si>
  <si>
    <t xml:space="preserve">11096</t>
  </si>
  <si>
    <t xml:space="preserve">José de Freitas</t>
  </si>
  <si>
    <t xml:space="preserve">12386</t>
  </si>
  <si>
    <t xml:space="preserve">João Costa</t>
  </si>
  <si>
    <t xml:space="preserve">12416</t>
  </si>
  <si>
    <t xml:space="preserve">Juazeiro do Piauí</t>
  </si>
  <si>
    <t xml:space="preserve">10847</t>
  </si>
  <si>
    <t xml:space="preserve">12203</t>
  </si>
  <si>
    <t xml:space="preserve">Júlio Borges</t>
  </si>
  <si>
    <t xml:space="preserve">10324</t>
  </si>
  <si>
    <t xml:space="preserve">Lagoa Alegre</t>
  </si>
  <si>
    <t xml:space="preserve">10863</t>
  </si>
  <si>
    <t xml:space="preserve">Lagoa de São Francisco</t>
  </si>
  <si>
    <t xml:space="preserve">10340</t>
  </si>
  <si>
    <t xml:space="preserve">Lagoa do Barro do Piauí</t>
  </si>
  <si>
    <t xml:space="preserve">12424</t>
  </si>
  <si>
    <t xml:space="preserve">Lagoa do Piauí</t>
  </si>
  <si>
    <t xml:space="preserve">12220</t>
  </si>
  <si>
    <t xml:space="preserve">Lagoa do Sítio</t>
  </si>
  <si>
    <t xml:space="preserve">12432</t>
  </si>
  <si>
    <t xml:space="preserve">Lagoinha do Piauí</t>
  </si>
  <si>
    <t xml:space="preserve">11118</t>
  </si>
  <si>
    <t xml:space="preserve">Landri Sales</t>
  </si>
  <si>
    <t xml:space="preserve">11134</t>
  </si>
  <si>
    <t xml:space="preserve">Luis Correia</t>
  </si>
  <si>
    <t xml:space="preserve">11150</t>
  </si>
  <si>
    <t xml:space="preserve">Luzilândia</t>
  </si>
  <si>
    <t xml:space="preserve">12440</t>
  </si>
  <si>
    <t xml:space="preserve">Madeiro</t>
  </si>
  <si>
    <t xml:space="preserve">11177</t>
  </si>
  <si>
    <t xml:space="preserve">Manoel Emídio</t>
  </si>
  <si>
    <t xml:space="preserve">10367</t>
  </si>
  <si>
    <t xml:space="preserve">Marcolândia</t>
  </si>
  <si>
    <t xml:space="preserve">11193</t>
  </si>
  <si>
    <t xml:space="preserve">Marcos Parente</t>
  </si>
  <si>
    <t xml:space="preserve">12467</t>
  </si>
  <si>
    <t xml:space="preserve">Massapê do Piauí</t>
  </si>
  <si>
    <t xml:space="preserve">11215</t>
  </si>
  <si>
    <t xml:space="preserve">Matias Olímpio</t>
  </si>
  <si>
    <t xml:space="preserve">11231</t>
  </si>
  <si>
    <t xml:space="preserve">Miguel Alves</t>
  </si>
  <si>
    <t xml:space="preserve">11258</t>
  </si>
  <si>
    <t xml:space="preserve">Miguel Leão</t>
  </si>
  <si>
    <t xml:space="preserve">12246</t>
  </si>
  <si>
    <t xml:space="preserve">Milton Brandão</t>
  </si>
  <si>
    <t xml:space="preserve">11274</t>
  </si>
  <si>
    <t xml:space="preserve">Monsenhor Gil</t>
  </si>
  <si>
    <t xml:space="preserve">11290</t>
  </si>
  <si>
    <t xml:space="preserve">Monsenhor Hipólito</t>
  </si>
  <si>
    <t xml:space="preserve">11312</t>
  </si>
  <si>
    <t xml:space="preserve">Monte Alegre do Piauí</t>
  </si>
  <si>
    <t xml:space="preserve">10880</t>
  </si>
  <si>
    <t xml:space="preserve">Morro Cabeça No Tempo</t>
  </si>
  <si>
    <t xml:space="preserve">12459</t>
  </si>
  <si>
    <t xml:space="preserve">Morro do Chapéu do Piauí</t>
  </si>
  <si>
    <t xml:space="preserve">12475</t>
  </si>
  <si>
    <t xml:space="preserve">Murici dos Portelas</t>
  </si>
  <si>
    <t xml:space="preserve">11339</t>
  </si>
  <si>
    <t xml:space="preserve">Nazaré do Piauí</t>
  </si>
  <si>
    <t xml:space="preserve">12726</t>
  </si>
  <si>
    <t xml:space="preserve">Nazária</t>
  </si>
  <si>
    <t xml:space="preserve">10928</t>
  </si>
  <si>
    <t xml:space="preserve">Nossa Senhora de Nazaré</t>
  </si>
  <si>
    <t xml:space="preserve">11355</t>
  </si>
  <si>
    <t xml:space="preserve">Nossa Senhora dos Remédios</t>
  </si>
  <si>
    <t xml:space="preserve">10960</t>
  </si>
  <si>
    <t xml:space="preserve">Nova Santa Rita</t>
  </si>
  <si>
    <t xml:space="preserve">11371</t>
  </si>
  <si>
    <t xml:space="preserve">Novo Oriente do Piauí</t>
  </si>
  <si>
    <t xml:space="preserve">10901</t>
  </si>
  <si>
    <t xml:space="preserve">11398</t>
  </si>
  <si>
    <t xml:space="preserve">Oeiras</t>
  </si>
  <si>
    <t xml:space="preserve">12483</t>
  </si>
  <si>
    <t xml:space="preserve">Olho D'Água do Piauí</t>
  </si>
  <si>
    <t xml:space="preserve">11436</t>
  </si>
  <si>
    <t xml:space="preserve">Padre Marcos</t>
  </si>
  <si>
    <t xml:space="preserve">11452</t>
  </si>
  <si>
    <t xml:space="preserve">Paes Landim</t>
  </si>
  <si>
    <t xml:space="preserve">12262</t>
  </si>
  <si>
    <t xml:space="preserve">Pajeú do Piauí</t>
  </si>
  <si>
    <t xml:space="preserve">11479</t>
  </si>
  <si>
    <t xml:space="preserve">Palmeira do Piauí</t>
  </si>
  <si>
    <t xml:space="preserve">11495</t>
  </si>
  <si>
    <t xml:space="preserve">Palmeirais</t>
  </si>
  <si>
    <t xml:space="preserve">10944</t>
  </si>
  <si>
    <t xml:space="preserve">Paquetá</t>
  </si>
  <si>
    <t xml:space="preserve">11517</t>
  </si>
  <si>
    <t xml:space="preserve">Parnaguá</t>
  </si>
  <si>
    <t xml:space="preserve">11533</t>
  </si>
  <si>
    <t xml:space="preserve">Parnaíba</t>
  </si>
  <si>
    <t xml:space="preserve">10405</t>
  </si>
  <si>
    <t xml:space="preserve">Passagem Franca do Piauí</t>
  </si>
  <si>
    <t xml:space="preserve">10383</t>
  </si>
  <si>
    <t xml:space="preserve">Patos do Piauí</t>
  </si>
  <si>
    <t xml:space="preserve">12718</t>
  </si>
  <si>
    <t xml:space="preserve">Pau D'Arco do Piauí</t>
  </si>
  <si>
    <t xml:space="preserve">11550</t>
  </si>
  <si>
    <t xml:space="preserve">Paulistana</t>
  </si>
  <si>
    <t xml:space="preserve">12289</t>
  </si>
  <si>
    <t xml:space="preserve">Pavussu</t>
  </si>
  <si>
    <t xml:space="preserve">11576</t>
  </si>
  <si>
    <t xml:space="preserve">Pedro Ii</t>
  </si>
  <si>
    <t xml:space="preserve">12491</t>
  </si>
  <si>
    <t xml:space="preserve">Pedro Laurentino</t>
  </si>
  <si>
    <t xml:space="preserve">11592</t>
  </si>
  <si>
    <t xml:space="preserve">Picos</t>
  </si>
  <si>
    <t xml:space="preserve">11614</t>
  </si>
  <si>
    <t xml:space="preserve">Pimenteiras</t>
  </si>
  <si>
    <t xml:space="preserve">11630</t>
  </si>
  <si>
    <t xml:space="preserve">Pio Ix</t>
  </si>
  <si>
    <t xml:space="preserve">11657</t>
  </si>
  <si>
    <t xml:space="preserve">Piracuruca</t>
  </si>
  <si>
    <t xml:space="preserve">11673</t>
  </si>
  <si>
    <t xml:space="preserve">Piripiri</t>
  </si>
  <si>
    <t xml:space="preserve">11690</t>
  </si>
  <si>
    <t xml:space="preserve">Porto</t>
  </si>
  <si>
    <t xml:space="preserve">12599</t>
  </si>
  <si>
    <t xml:space="preserve">Porto Alegre do Piauí</t>
  </si>
  <si>
    <t xml:space="preserve">11711</t>
  </si>
  <si>
    <t xml:space="preserve">Prata do Piauí</t>
  </si>
  <si>
    <t xml:space="preserve">10421</t>
  </si>
  <si>
    <t xml:space="preserve">Queimada Nova</t>
  </si>
  <si>
    <t xml:space="preserve">11738</t>
  </si>
  <si>
    <t xml:space="preserve">Redenção do Gurguéia</t>
  </si>
  <si>
    <t xml:space="preserve">11754</t>
  </si>
  <si>
    <t xml:space="preserve">Regeneração</t>
  </si>
  <si>
    <t xml:space="preserve">12300</t>
  </si>
  <si>
    <t xml:space="preserve">Riacho Frio</t>
  </si>
  <si>
    <t xml:space="preserve">12602</t>
  </si>
  <si>
    <t xml:space="preserve">Ribeira do Piauí</t>
  </si>
  <si>
    <t xml:space="preserve">11770</t>
  </si>
  <si>
    <t xml:space="preserve">Ribeiro Gonçalves</t>
  </si>
  <si>
    <t xml:space="preserve">11797</t>
  </si>
  <si>
    <t xml:space="preserve">Rio Grande do Piauí</t>
  </si>
  <si>
    <t xml:space="preserve">11819</t>
  </si>
  <si>
    <t xml:space="preserve">Santa Cruz do Piauí</t>
  </si>
  <si>
    <t xml:space="preserve">10448</t>
  </si>
  <si>
    <t xml:space="preserve">Santa Cruz dos Milagres</t>
  </si>
  <si>
    <t xml:space="preserve">11835</t>
  </si>
  <si>
    <t xml:space="preserve">11851</t>
  </si>
  <si>
    <t xml:space="preserve">Santa Luz</t>
  </si>
  <si>
    <t xml:space="preserve">10464</t>
  </si>
  <si>
    <t xml:space="preserve">Santa Rosa do Piauí</t>
  </si>
  <si>
    <t xml:space="preserve">10480</t>
  </si>
  <si>
    <t xml:space="preserve">Santana do Piauí</t>
  </si>
  <si>
    <t xml:space="preserve">11878</t>
  </si>
  <si>
    <t xml:space="preserve">Santo Antônio de Lisboa</t>
  </si>
  <si>
    <t xml:space="preserve">12653</t>
  </si>
  <si>
    <t xml:space="preserve">Santo Antônio dos Milagres</t>
  </si>
  <si>
    <t xml:space="preserve">11894</t>
  </si>
  <si>
    <t xml:space="preserve">Santo Inácio do Piauí</t>
  </si>
  <si>
    <t xml:space="preserve">12041</t>
  </si>
  <si>
    <t xml:space="preserve">Sebastião Barros</t>
  </si>
  <si>
    <t xml:space="preserve">12068</t>
  </si>
  <si>
    <t xml:space="preserve">Sebastião Leal</t>
  </si>
  <si>
    <t xml:space="preserve">10545</t>
  </si>
  <si>
    <t xml:space="preserve">Sigefredo Pacheco</t>
  </si>
  <si>
    <t xml:space="preserve">12157</t>
  </si>
  <si>
    <t xml:space="preserve">Simplício Mendes</t>
  </si>
  <si>
    <t xml:space="preserve">12130</t>
  </si>
  <si>
    <t xml:space="preserve">Simões</t>
  </si>
  <si>
    <t xml:space="preserve">12173</t>
  </si>
  <si>
    <t xml:space="preserve">Socorro do Piauí</t>
  </si>
  <si>
    <t xml:space="preserve">12513</t>
  </si>
  <si>
    <t xml:space="preserve">Sussuapara</t>
  </si>
  <si>
    <t xml:space="preserve">10502</t>
  </si>
  <si>
    <t xml:space="preserve">São Braz do Piauí</t>
  </si>
  <si>
    <t xml:space="preserve">12505</t>
  </si>
  <si>
    <t xml:space="preserve">São Francisco de Assis do Piauí</t>
  </si>
  <si>
    <t xml:space="preserve">11932</t>
  </si>
  <si>
    <t xml:space="preserve">São Francisco do Piauí</t>
  </si>
  <si>
    <t xml:space="preserve">11916</t>
  </si>
  <si>
    <t xml:space="preserve">São Félix do Piauí</t>
  </si>
  <si>
    <t xml:space="preserve">12610</t>
  </si>
  <si>
    <t xml:space="preserve">São Gonçalo do Gurguéia</t>
  </si>
  <si>
    <t xml:space="preserve">11959</t>
  </si>
  <si>
    <t xml:space="preserve">São Gonçalo do Piauí</t>
  </si>
  <si>
    <t xml:space="preserve">10529</t>
  </si>
  <si>
    <t xml:space="preserve">12017</t>
  </si>
  <si>
    <t xml:space="preserve">São José do Peixe</t>
  </si>
  <si>
    <t xml:space="preserve">12033</t>
  </si>
  <si>
    <t xml:space="preserve">São José do Piauí</t>
  </si>
  <si>
    <t xml:space="preserve">11088</t>
  </si>
  <si>
    <t xml:space="preserve">São João da Canabrava</t>
  </si>
  <si>
    <t xml:space="preserve">12009</t>
  </si>
  <si>
    <t xml:space="preserve">São João da Fronteira</t>
  </si>
  <si>
    <t xml:space="preserve">11975</t>
  </si>
  <si>
    <t xml:space="preserve">São João da Serra</t>
  </si>
  <si>
    <t xml:space="preserve">12025</t>
  </si>
  <si>
    <t xml:space="preserve">São João da Varjota</t>
  </si>
  <si>
    <t xml:space="preserve">10987</t>
  </si>
  <si>
    <t xml:space="preserve">São João do Arraial</t>
  </si>
  <si>
    <t xml:space="preserve">11991</t>
  </si>
  <si>
    <t xml:space="preserve">São João do Piauí</t>
  </si>
  <si>
    <t xml:space="preserve">12050</t>
  </si>
  <si>
    <t xml:space="preserve">São Julião</t>
  </si>
  <si>
    <t xml:space="preserve">10561</t>
  </si>
  <si>
    <t xml:space="preserve">São Lourenço do Piauí</t>
  </si>
  <si>
    <t xml:space="preserve">12629</t>
  </si>
  <si>
    <t xml:space="preserve">São Luis do Piauí</t>
  </si>
  <si>
    <t xml:space="preserve">12661</t>
  </si>
  <si>
    <t xml:space="preserve">São Miguel da Baixa Grande</t>
  </si>
  <si>
    <t xml:space="preserve">12700</t>
  </si>
  <si>
    <t xml:space="preserve">São Miguel do Fidalgo</t>
  </si>
  <si>
    <t xml:space="preserve">12076</t>
  </si>
  <si>
    <t xml:space="preserve">São Miguel do Tapuio</t>
  </si>
  <si>
    <t xml:space="preserve">12092</t>
  </si>
  <si>
    <t xml:space="preserve">São Pedro do Piauí</t>
  </si>
  <si>
    <t xml:space="preserve">12114</t>
  </si>
  <si>
    <t xml:space="preserve">São Raimundo Nonato</t>
  </si>
  <si>
    <t xml:space="preserve">12530</t>
  </si>
  <si>
    <t xml:space="preserve">Tamboril do Piauí</t>
  </si>
  <si>
    <t xml:space="preserve">12521</t>
  </si>
  <si>
    <t xml:space="preserve">Tanque do Piauí</t>
  </si>
  <si>
    <t xml:space="preserve">12190</t>
  </si>
  <si>
    <t xml:space="preserve">Teresina</t>
  </si>
  <si>
    <t xml:space="preserve">12211</t>
  </si>
  <si>
    <t xml:space="preserve">União</t>
  </si>
  <si>
    <t xml:space="preserve">12238</t>
  </si>
  <si>
    <t xml:space="preserve">Uruçuí</t>
  </si>
  <si>
    <t xml:space="preserve">12254</t>
  </si>
  <si>
    <t xml:space="preserve">Valença do Piauí</t>
  </si>
  <si>
    <t xml:space="preserve">12556</t>
  </si>
  <si>
    <t xml:space="preserve">Vera Mendes</t>
  </si>
  <si>
    <t xml:space="preserve">12548</t>
  </si>
  <si>
    <t xml:space="preserve">Vila Nova do Piauí</t>
  </si>
  <si>
    <t xml:space="preserve">10588</t>
  </si>
  <si>
    <t xml:space="preserve">Várzea Branca</t>
  </si>
  <si>
    <t xml:space="preserve">12270</t>
  </si>
  <si>
    <t xml:space="preserve">12564</t>
  </si>
  <si>
    <t xml:space="preserve">Wall Ferraz</t>
  </si>
  <si>
    <t xml:space="preserve">10030</t>
  </si>
  <si>
    <t xml:space="preserve">74012</t>
  </si>
  <si>
    <t xml:space="preserve">Abatiá</t>
  </si>
  <si>
    <t xml:space="preserve">74039</t>
  </si>
  <si>
    <t xml:space="preserve">Adrianópolis</t>
  </si>
  <si>
    <t xml:space="preserve">74055</t>
  </si>
  <si>
    <t xml:space="preserve">Agudos do Sul</t>
  </si>
  <si>
    <t xml:space="preserve">74071</t>
  </si>
  <si>
    <t xml:space="preserve">Almirante Tamandaré</t>
  </si>
  <si>
    <t xml:space="preserve">84557</t>
  </si>
  <si>
    <t xml:space="preserve">Altamira do Paraná</t>
  </si>
  <si>
    <t xml:space="preserve">74098</t>
  </si>
  <si>
    <t xml:space="preserve">Alto Paraná</t>
  </si>
  <si>
    <t xml:space="preserve">74926</t>
  </si>
  <si>
    <t xml:space="preserve">Alto Paraíso</t>
  </si>
  <si>
    <t xml:space="preserve">74110</t>
  </si>
  <si>
    <t xml:space="preserve">Alto Piquiri</t>
  </si>
  <si>
    <t xml:space="preserve">79510</t>
  </si>
  <si>
    <t xml:space="preserve">Altônia</t>
  </si>
  <si>
    <t xml:space="preserve">74136</t>
  </si>
  <si>
    <t xml:space="preserve">Alvorada do Sul</t>
  </si>
  <si>
    <t xml:space="preserve">74152</t>
  </si>
  <si>
    <t xml:space="preserve">Amaporã</t>
  </si>
  <si>
    <t xml:space="preserve">74179</t>
  </si>
  <si>
    <t xml:space="preserve">Ampére</t>
  </si>
  <si>
    <t xml:space="preserve">74101</t>
  </si>
  <si>
    <t xml:space="preserve">Anahy</t>
  </si>
  <si>
    <t xml:space="preserve">74195</t>
  </si>
  <si>
    <t xml:space="preserve">Andirá</t>
  </si>
  <si>
    <t xml:space="preserve">74217</t>
  </si>
  <si>
    <t xml:space="preserve">Antonina</t>
  </si>
  <si>
    <t xml:space="preserve">74233</t>
  </si>
  <si>
    <t xml:space="preserve">Antônio Olinto</t>
  </si>
  <si>
    <t xml:space="preserve">74250</t>
  </si>
  <si>
    <t xml:space="preserve">Apucarana</t>
  </si>
  <si>
    <t xml:space="preserve">74276</t>
  </si>
  <si>
    <t xml:space="preserve">Arapongas</t>
  </si>
  <si>
    <t xml:space="preserve">74292</t>
  </si>
  <si>
    <t xml:space="preserve">Arapoti</t>
  </si>
  <si>
    <t xml:space="preserve">75108</t>
  </si>
  <si>
    <t xml:space="preserve">Arapuã</t>
  </si>
  <si>
    <t xml:space="preserve">74314</t>
  </si>
  <si>
    <t xml:space="preserve">74357</t>
  </si>
  <si>
    <t xml:space="preserve">Araucária</t>
  </si>
  <si>
    <t xml:space="preserve">75086</t>
  </si>
  <si>
    <t xml:space="preserve">Ariranha do Ivaí</t>
  </si>
  <si>
    <t xml:space="preserve">74373</t>
  </si>
  <si>
    <t xml:space="preserve">Assaí</t>
  </si>
  <si>
    <t xml:space="preserve">79537</t>
  </si>
  <si>
    <t xml:space="preserve">Assis Chateaubriand</t>
  </si>
  <si>
    <t xml:space="preserve">74390</t>
  </si>
  <si>
    <t xml:space="preserve">Astorga</t>
  </si>
  <si>
    <t xml:space="preserve">74411</t>
  </si>
  <si>
    <t xml:space="preserve">74438</t>
  </si>
  <si>
    <t xml:space="preserve">Balsa Nova</t>
  </si>
  <si>
    <t xml:space="preserve">74454</t>
  </si>
  <si>
    <t xml:space="preserve">74470</t>
  </si>
  <si>
    <t xml:space="preserve">Barbosa Ferraz</t>
  </si>
  <si>
    <t xml:space="preserve">74519</t>
  </si>
  <si>
    <t xml:space="preserve">Barra do Jacaré</t>
  </si>
  <si>
    <t xml:space="preserve">74497</t>
  </si>
  <si>
    <t xml:space="preserve">Barracão</t>
  </si>
  <si>
    <t xml:space="preserve">75124</t>
  </si>
  <si>
    <t xml:space="preserve">Bela Vista da Caroba</t>
  </si>
  <si>
    <t xml:space="preserve">74535</t>
  </si>
  <si>
    <t xml:space="preserve">Bela Vista do Paraíso</t>
  </si>
  <si>
    <t xml:space="preserve">74551</t>
  </si>
  <si>
    <t xml:space="preserve">Bituruna</t>
  </si>
  <si>
    <t xml:space="preserve">74578</t>
  </si>
  <si>
    <t xml:space="preserve">74144</t>
  </si>
  <si>
    <t xml:space="preserve">Boa Esperança do Iguaçu</t>
  </si>
  <si>
    <t xml:space="preserve">75140</t>
  </si>
  <si>
    <t xml:space="preserve">Boa Ventura de São Roque</t>
  </si>
  <si>
    <t xml:space="preserve">79812</t>
  </si>
  <si>
    <t xml:space="preserve">Boa Vista da Aparecida</t>
  </si>
  <si>
    <t xml:space="preserve">74594</t>
  </si>
  <si>
    <t xml:space="preserve">Bocaiúva do Sul</t>
  </si>
  <si>
    <t xml:space="preserve">75167</t>
  </si>
  <si>
    <t xml:space="preserve">Bom Jesus do Sul</t>
  </si>
  <si>
    <t xml:space="preserve">74616</t>
  </si>
  <si>
    <t xml:space="preserve">74160</t>
  </si>
  <si>
    <t xml:space="preserve">Bom Sucesso do Sul</t>
  </si>
  <si>
    <t xml:space="preserve">74632</t>
  </si>
  <si>
    <t xml:space="preserve">Borrazópolis</t>
  </si>
  <si>
    <t xml:space="preserve">79839</t>
  </si>
  <si>
    <t xml:space="preserve">Braganey</t>
  </si>
  <si>
    <t xml:space="preserve">74187</t>
  </si>
  <si>
    <t xml:space="preserve">Brasilândia do Sul</t>
  </si>
  <si>
    <t xml:space="preserve">74659</t>
  </si>
  <si>
    <t xml:space="preserve">Cafeara</t>
  </si>
  <si>
    <t xml:space="preserve">79855</t>
  </si>
  <si>
    <t xml:space="preserve">Cafelândia</t>
  </si>
  <si>
    <t xml:space="preserve">74209</t>
  </si>
  <si>
    <t xml:space="preserve">Cafezal do Sul</t>
  </si>
  <si>
    <t xml:space="preserve">74675</t>
  </si>
  <si>
    <t xml:space="preserve">Califórnia</t>
  </si>
  <si>
    <t xml:space="preserve">74691</t>
  </si>
  <si>
    <t xml:space="preserve">Cambará</t>
  </si>
  <si>
    <t xml:space="preserve">74730</t>
  </si>
  <si>
    <t xml:space="preserve">Cambira</t>
  </si>
  <si>
    <t xml:space="preserve">74713</t>
  </si>
  <si>
    <t xml:space="preserve">Cambé</t>
  </si>
  <si>
    <t xml:space="preserve">74772</t>
  </si>
  <si>
    <t xml:space="preserve">Campina Grande do Sul</t>
  </si>
  <si>
    <t xml:space="preserve">74756</t>
  </si>
  <si>
    <t xml:space="preserve">Campina da Lagoa</t>
  </si>
  <si>
    <t xml:space="preserve">75183</t>
  </si>
  <si>
    <t xml:space="preserve">Campina do Simão</t>
  </si>
  <si>
    <t xml:space="preserve">74780</t>
  </si>
  <si>
    <t xml:space="preserve">Campo Bonito</t>
  </si>
  <si>
    <t xml:space="preserve">74810</t>
  </si>
  <si>
    <t xml:space="preserve">Campo Largo</t>
  </si>
  <si>
    <t xml:space="preserve">75205</t>
  </si>
  <si>
    <t xml:space="preserve">Campo Magro</t>
  </si>
  <si>
    <t xml:space="preserve">74837</t>
  </si>
  <si>
    <t xml:space="preserve">Campo Mourão</t>
  </si>
  <si>
    <t xml:space="preserve">74799</t>
  </si>
  <si>
    <t xml:space="preserve">Campo do Tenente</t>
  </si>
  <si>
    <t xml:space="preserve">74225</t>
  </si>
  <si>
    <t xml:space="preserve">Candói</t>
  </si>
  <si>
    <t xml:space="preserve">84514</t>
  </si>
  <si>
    <t xml:space="preserve">74870</t>
  </si>
  <si>
    <t xml:space="preserve">74896</t>
  </si>
  <si>
    <t xml:space="preserve">Capitão Leônidas Marques</t>
  </si>
  <si>
    <t xml:space="preserve">75221</t>
  </si>
  <si>
    <t xml:space="preserve">Carambeí</t>
  </si>
  <si>
    <t xml:space="preserve">74918</t>
  </si>
  <si>
    <t xml:space="preserve">Carlópolis</t>
  </si>
  <si>
    <t xml:space="preserve">74934</t>
  </si>
  <si>
    <t xml:space="preserve">74950</t>
  </si>
  <si>
    <t xml:space="preserve">Castro</t>
  </si>
  <si>
    <t xml:space="preserve">74977</t>
  </si>
  <si>
    <t xml:space="preserve">Catanduvas</t>
  </si>
  <si>
    <t xml:space="preserve">74993</t>
  </si>
  <si>
    <t xml:space="preserve">Centenário do Sul</t>
  </si>
  <si>
    <t xml:space="preserve">75019</t>
  </si>
  <si>
    <t xml:space="preserve">Cerro Azul</t>
  </si>
  <si>
    <t xml:space="preserve">75035</t>
  </si>
  <si>
    <t xml:space="preserve">Chopinzinho</t>
  </si>
  <si>
    <t xml:space="preserve">75051</t>
  </si>
  <si>
    <t xml:space="preserve">Cianorte</t>
  </si>
  <si>
    <t xml:space="preserve">75078</t>
  </si>
  <si>
    <t xml:space="preserve">Cidade Gaúcha</t>
  </si>
  <si>
    <t xml:space="preserve">75094</t>
  </si>
  <si>
    <t xml:space="preserve">Clevelândia</t>
  </si>
  <si>
    <t xml:space="preserve">75132</t>
  </si>
  <si>
    <t xml:space="preserve">Colombo</t>
  </si>
  <si>
    <t xml:space="preserve">75159</t>
  </si>
  <si>
    <t xml:space="preserve">Colorado</t>
  </si>
  <si>
    <t xml:space="preserve">75175</t>
  </si>
  <si>
    <t xml:space="preserve">Congonhinhas</t>
  </si>
  <si>
    <t xml:space="preserve">75191</t>
  </si>
  <si>
    <t xml:space="preserve">Conselheiro Mairinck</t>
  </si>
  <si>
    <t xml:space="preserve">75213</t>
  </si>
  <si>
    <t xml:space="preserve">Contenda</t>
  </si>
  <si>
    <t xml:space="preserve">75230</t>
  </si>
  <si>
    <t xml:space="preserve">Corbélia</t>
  </si>
  <si>
    <t xml:space="preserve">75256</t>
  </si>
  <si>
    <t xml:space="preserve">Cornélio Procópio</t>
  </si>
  <si>
    <t xml:space="preserve">75248</t>
  </si>
  <si>
    <t xml:space="preserve">Coronel Domingos Soares</t>
  </si>
  <si>
    <t xml:space="preserve">75272</t>
  </si>
  <si>
    <t xml:space="preserve">Coronel Vivida</t>
  </si>
  <si>
    <t xml:space="preserve">75280</t>
  </si>
  <si>
    <t xml:space="preserve">Corumbataí do Sul</t>
  </si>
  <si>
    <t xml:space="preserve">75337</t>
  </si>
  <si>
    <t xml:space="preserve">Cruz Machado</t>
  </si>
  <si>
    <t xml:space="preserve">74241</t>
  </si>
  <si>
    <t xml:space="preserve">Cruzeiro do Iguaçu</t>
  </si>
  <si>
    <t xml:space="preserve">75299</t>
  </si>
  <si>
    <t xml:space="preserve">Cruzeiro do Oeste</t>
  </si>
  <si>
    <t xml:space="preserve">75310</t>
  </si>
  <si>
    <t xml:space="preserve">75264</t>
  </si>
  <si>
    <t xml:space="preserve">Cruzmaltina</t>
  </si>
  <si>
    <t xml:space="preserve">75353</t>
  </si>
  <si>
    <t xml:space="preserve">Curitiba</t>
  </si>
  <si>
    <t xml:space="preserve">75370</t>
  </si>
  <si>
    <t xml:space="preserve">Curiúva</t>
  </si>
  <si>
    <t xml:space="preserve">74853</t>
  </si>
  <si>
    <t xml:space="preserve">Cândido de Abreu</t>
  </si>
  <si>
    <t xml:space="preserve">79570</t>
  </si>
  <si>
    <t xml:space="preserve">Céu Azul</t>
  </si>
  <si>
    <t xml:space="preserve">75400</t>
  </si>
  <si>
    <t xml:space="preserve">Diamante D'Oeste</t>
  </si>
  <si>
    <t xml:space="preserve">75396</t>
  </si>
  <si>
    <t xml:space="preserve">Diamante do Norte</t>
  </si>
  <si>
    <t xml:space="preserve">74268</t>
  </si>
  <si>
    <t xml:space="preserve">Diamante do Sul</t>
  </si>
  <si>
    <t xml:space="preserve">75418</t>
  </si>
  <si>
    <t xml:space="preserve">Dois Vizinhos</t>
  </si>
  <si>
    <t xml:space="preserve">84654</t>
  </si>
  <si>
    <t xml:space="preserve">75434</t>
  </si>
  <si>
    <t xml:space="preserve">Doutor Camargo</t>
  </si>
  <si>
    <t xml:space="preserve">74942</t>
  </si>
  <si>
    <t xml:space="preserve">Doutor Ulysses</t>
  </si>
  <si>
    <t xml:space="preserve">75477</t>
  </si>
  <si>
    <t xml:space="preserve">Engenheiro Beltrão</t>
  </si>
  <si>
    <t xml:space="preserve">74284</t>
  </si>
  <si>
    <t xml:space="preserve">Entre Rios do Oeste</t>
  </si>
  <si>
    <t xml:space="preserve">75450</t>
  </si>
  <si>
    <t xml:space="preserve">Enéas Marques</t>
  </si>
  <si>
    <t xml:space="preserve">75302</t>
  </si>
  <si>
    <t xml:space="preserve">Esperança Nova</t>
  </si>
  <si>
    <t xml:space="preserve">75329</t>
  </si>
  <si>
    <t xml:space="preserve">Espigão Alto do Iguaçu</t>
  </si>
  <si>
    <t xml:space="preserve">74306</t>
  </si>
  <si>
    <t xml:space="preserve">Farol</t>
  </si>
  <si>
    <t xml:space="preserve">75493</t>
  </si>
  <si>
    <t xml:space="preserve">Faxinal</t>
  </si>
  <si>
    <t xml:space="preserve">74322</t>
  </si>
  <si>
    <t xml:space="preserve">Fazenda Rio Grande</t>
  </si>
  <si>
    <t xml:space="preserve">75345</t>
  </si>
  <si>
    <t xml:space="preserve">Fernandes Pinheiro</t>
  </si>
  <si>
    <t xml:space="preserve">84573</t>
  </si>
  <si>
    <t xml:space="preserve">Figueira</t>
  </si>
  <si>
    <t xml:space="preserve">74349</t>
  </si>
  <si>
    <t xml:space="preserve">Flor da Serra do Sul</t>
  </si>
  <si>
    <t xml:space="preserve">75531</t>
  </si>
  <si>
    <t xml:space="preserve">Floraí</t>
  </si>
  <si>
    <t xml:space="preserve">75558</t>
  </si>
  <si>
    <t xml:space="preserve">75574</t>
  </si>
  <si>
    <t xml:space="preserve">Florestópolis</t>
  </si>
  <si>
    <t xml:space="preserve">75590</t>
  </si>
  <si>
    <t xml:space="preserve">Flórida</t>
  </si>
  <si>
    <t xml:space="preserve">75612</t>
  </si>
  <si>
    <t xml:space="preserve">Formosa do Oeste</t>
  </si>
  <si>
    <t xml:space="preserve">75639</t>
  </si>
  <si>
    <t xml:space="preserve">Foz do Iguaçu</t>
  </si>
  <si>
    <t xml:space="preserve">75361</t>
  </si>
  <si>
    <t xml:space="preserve">Foz do Jordão</t>
  </si>
  <si>
    <t xml:space="preserve">79774</t>
  </si>
  <si>
    <t xml:space="preserve">Francisco Alves</t>
  </si>
  <si>
    <t xml:space="preserve">75655</t>
  </si>
  <si>
    <t xml:space="preserve">Francisco Beltrão</t>
  </si>
  <si>
    <t xml:space="preserve">75515</t>
  </si>
  <si>
    <t xml:space="preserve">Fênix</t>
  </si>
  <si>
    <t xml:space="preserve">75671</t>
  </si>
  <si>
    <t xml:space="preserve">74004</t>
  </si>
  <si>
    <t xml:space="preserve">Godoy Moreira</t>
  </si>
  <si>
    <t xml:space="preserve">75698</t>
  </si>
  <si>
    <t xml:space="preserve">Goioerê</t>
  </si>
  <si>
    <t xml:space="preserve">75388</t>
  </si>
  <si>
    <t xml:space="preserve">Goioxim</t>
  </si>
  <si>
    <t xml:space="preserve">79596</t>
  </si>
  <si>
    <t xml:space="preserve">Grandes Rios</t>
  </si>
  <si>
    <t xml:space="preserve">75736</t>
  </si>
  <si>
    <t xml:space="preserve">Guairaçá</t>
  </si>
  <si>
    <t xml:space="preserve">75426</t>
  </si>
  <si>
    <t xml:space="preserve">Guamiranga</t>
  </si>
  <si>
    <t xml:space="preserve">75752</t>
  </si>
  <si>
    <t xml:space="preserve">Guapirama</t>
  </si>
  <si>
    <t xml:space="preserve">75779</t>
  </si>
  <si>
    <t xml:space="preserve">Guaporema</t>
  </si>
  <si>
    <t xml:space="preserve">75795</t>
  </si>
  <si>
    <t xml:space="preserve">Guaraci</t>
  </si>
  <si>
    <t xml:space="preserve">75817</t>
  </si>
  <si>
    <t xml:space="preserve">Guaraniaçu</t>
  </si>
  <si>
    <t xml:space="preserve">75833</t>
  </si>
  <si>
    <t xml:space="preserve">Guarapuava</t>
  </si>
  <si>
    <t xml:space="preserve">75850</t>
  </si>
  <si>
    <t xml:space="preserve">Guaraqueçaba</t>
  </si>
  <si>
    <t xml:space="preserve">75876</t>
  </si>
  <si>
    <t xml:space="preserve">Guaratuba</t>
  </si>
  <si>
    <t xml:space="preserve">75710</t>
  </si>
  <si>
    <t xml:space="preserve">Guaíra</t>
  </si>
  <si>
    <t xml:space="preserve">74365</t>
  </si>
  <si>
    <t xml:space="preserve">Honório Serpa</t>
  </si>
  <si>
    <t xml:space="preserve">75892</t>
  </si>
  <si>
    <t xml:space="preserve">Ibaiti</t>
  </si>
  <si>
    <t xml:space="preserve">74020</t>
  </si>
  <si>
    <t xml:space="preserve">Ibema</t>
  </si>
  <si>
    <t xml:space="preserve">75914</t>
  </si>
  <si>
    <t xml:space="preserve">Ibiporã</t>
  </si>
  <si>
    <t xml:space="preserve">75930</t>
  </si>
  <si>
    <t xml:space="preserve">Icaraíma</t>
  </si>
  <si>
    <t xml:space="preserve">75957</t>
  </si>
  <si>
    <t xml:space="preserve">Iguaraçu</t>
  </si>
  <si>
    <t xml:space="preserve">74381</t>
  </si>
  <si>
    <t xml:space="preserve">75442</t>
  </si>
  <si>
    <t xml:space="preserve">Imbaú</t>
  </si>
  <si>
    <t xml:space="preserve">75973</t>
  </si>
  <si>
    <t xml:space="preserve">Imbituva</t>
  </si>
  <si>
    <t xml:space="preserve">76015</t>
  </si>
  <si>
    <t xml:space="preserve">79618</t>
  </si>
  <si>
    <t xml:space="preserve">75990</t>
  </si>
  <si>
    <t xml:space="preserve">Inácio Martins</t>
  </si>
  <si>
    <t xml:space="preserve">76031</t>
  </si>
  <si>
    <t xml:space="preserve">Ipiranga</t>
  </si>
  <si>
    <t xml:space="preserve">76058</t>
  </si>
  <si>
    <t xml:space="preserve">Iporã</t>
  </si>
  <si>
    <t xml:space="preserve">74403</t>
  </si>
  <si>
    <t xml:space="preserve">Iracema do Oeste</t>
  </si>
  <si>
    <t xml:space="preserve">76074</t>
  </si>
  <si>
    <t xml:space="preserve">Irati</t>
  </si>
  <si>
    <t xml:space="preserve">76090</t>
  </si>
  <si>
    <t xml:space="preserve">Iretama</t>
  </si>
  <si>
    <t xml:space="preserve">76112</t>
  </si>
  <si>
    <t xml:space="preserve">Itaguajé</t>
  </si>
  <si>
    <t xml:space="preserve">75000</t>
  </si>
  <si>
    <t xml:space="preserve">Itaipulândia</t>
  </si>
  <si>
    <t xml:space="preserve">76139</t>
  </si>
  <si>
    <t xml:space="preserve">Itambaracá</t>
  </si>
  <si>
    <t xml:space="preserve">76155</t>
  </si>
  <si>
    <t xml:space="preserve">76171</t>
  </si>
  <si>
    <t xml:space="preserve">Itapejara D'Oeste</t>
  </si>
  <si>
    <t xml:space="preserve">74446</t>
  </si>
  <si>
    <t xml:space="preserve">Itaperuçu</t>
  </si>
  <si>
    <t xml:space="preserve">76198</t>
  </si>
  <si>
    <t xml:space="preserve">Itaúna do Sul</t>
  </si>
  <si>
    <t xml:space="preserve">76236</t>
  </si>
  <si>
    <t xml:space="preserve">Ivaiporã</t>
  </si>
  <si>
    <t xml:space="preserve">76252</t>
  </si>
  <si>
    <t xml:space="preserve">Ivatuba</t>
  </si>
  <si>
    <t xml:space="preserve">74462</t>
  </si>
  <si>
    <t xml:space="preserve">Ivaté</t>
  </si>
  <si>
    <t xml:space="preserve">76210</t>
  </si>
  <si>
    <t xml:space="preserve">Ivaí</t>
  </si>
  <si>
    <t xml:space="preserve">76279</t>
  </si>
  <si>
    <t xml:space="preserve">Jaboti</t>
  </si>
  <si>
    <t xml:space="preserve">76295</t>
  </si>
  <si>
    <t xml:space="preserve">Jacarezinho</t>
  </si>
  <si>
    <t xml:space="preserve">76317</t>
  </si>
  <si>
    <t xml:space="preserve">Jaguapitã</t>
  </si>
  <si>
    <t xml:space="preserve">76333</t>
  </si>
  <si>
    <t xml:space="preserve">Jaguariaíva</t>
  </si>
  <si>
    <t xml:space="preserve">76350</t>
  </si>
  <si>
    <t xml:space="preserve">Jandaia do Sul</t>
  </si>
  <si>
    <t xml:space="preserve">76376</t>
  </si>
  <si>
    <t xml:space="preserve">Janiópolis</t>
  </si>
  <si>
    <t xml:space="preserve">76392</t>
  </si>
  <si>
    <t xml:space="preserve">Japira</t>
  </si>
  <si>
    <t xml:space="preserve">76414</t>
  </si>
  <si>
    <t xml:space="preserve">76430</t>
  </si>
  <si>
    <t xml:space="preserve">Jardim Alegre</t>
  </si>
  <si>
    <t xml:space="preserve">76457</t>
  </si>
  <si>
    <t xml:space="preserve">Jardim Olinda</t>
  </si>
  <si>
    <t xml:space="preserve">76473</t>
  </si>
  <si>
    <t xml:space="preserve">Jataizinho</t>
  </si>
  <si>
    <t xml:space="preserve">79979</t>
  </si>
  <si>
    <t xml:space="preserve">Jesuítas</t>
  </si>
  <si>
    <t xml:space="preserve">76490</t>
  </si>
  <si>
    <t xml:space="preserve">Joaquim Távora</t>
  </si>
  <si>
    <t xml:space="preserve">76511</t>
  </si>
  <si>
    <t xml:space="preserve">Jundiaí do Sul</t>
  </si>
  <si>
    <t xml:space="preserve">84638</t>
  </si>
  <si>
    <t xml:space="preserve">Juranda</t>
  </si>
  <si>
    <t xml:space="preserve">76538</t>
  </si>
  <si>
    <t xml:space="preserve">76554</t>
  </si>
  <si>
    <t xml:space="preserve">Kaloré</t>
  </si>
  <si>
    <t xml:space="preserve">76570</t>
  </si>
  <si>
    <t xml:space="preserve">Lapa</t>
  </si>
  <si>
    <t xml:space="preserve">74985</t>
  </si>
  <si>
    <t xml:space="preserve">76597</t>
  </si>
  <si>
    <t xml:space="preserve">Laranjeiras do Sul</t>
  </si>
  <si>
    <t xml:space="preserve">76619</t>
  </si>
  <si>
    <t xml:space="preserve">Leópolis</t>
  </si>
  <si>
    <t xml:space="preserve">74489</t>
  </si>
  <si>
    <t xml:space="preserve">Lidianópolis</t>
  </si>
  <si>
    <t xml:space="preserve">74047</t>
  </si>
  <si>
    <t xml:space="preserve">Lindoeste</t>
  </si>
  <si>
    <t xml:space="preserve">76635</t>
  </si>
  <si>
    <t xml:space="preserve">Loanda</t>
  </si>
  <si>
    <t xml:space="preserve">76651</t>
  </si>
  <si>
    <t xml:space="preserve">Lobato</t>
  </si>
  <si>
    <t xml:space="preserve">76678</t>
  </si>
  <si>
    <t xml:space="preserve">Londrina</t>
  </si>
  <si>
    <t xml:space="preserve">75809</t>
  </si>
  <si>
    <t xml:space="preserve">Luiziana</t>
  </si>
  <si>
    <t xml:space="preserve">84590</t>
  </si>
  <si>
    <t xml:space="preserve">Lunardelli</t>
  </si>
  <si>
    <t xml:space="preserve">76694</t>
  </si>
  <si>
    <t xml:space="preserve">Lupionópolis</t>
  </si>
  <si>
    <t xml:space="preserve">76716</t>
  </si>
  <si>
    <t xml:space="preserve">Mallet</t>
  </si>
  <si>
    <t xml:space="preserve">76732</t>
  </si>
  <si>
    <t xml:space="preserve">Mamborê</t>
  </si>
  <si>
    <t xml:space="preserve">76775</t>
  </si>
  <si>
    <t xml:space="preserve">Mandaguari</t>
  </si>
  <si>
    <t xml:space="preserve">76759</t>
  </si>
  <si>
    <t xml:space="preserve">Mandaguaçu</t>
  </si>
  <si>
    <t xml:space="preserve">76791</t>
  </si>
  <si>
    <t xml:space="preserve">Mandirituba</t>
  </si>
  <si>
    <t xml:space="preserve">75469</t>
  </si>
  <si>
    <t xml:space="preserve">Manfrinópolis</t>
  </si>
  <si>
    <t xml:space="preserve">75116</t>
  </si>
  <si>
    <t xml:space="preserve">Mangueirinha</t>
  </si>
  <si>
    <t xml:space="preserve">76813</t>
  </si>
  <si>
    <t xml:space="preserve">Manoel Ribas</t>
  </si>
  <si>
    <t xml:space="preserve">76830</t>
  </si>
  <si>
    <t xml:space="preserve">Marechal Cândido Rondon</t>
  </si>
  <si>
    <t xml:space="preserve">76856</t>
  </si>
  <si>
    <t xml:space="preserve">Maria Helena</t>
  </si>
  <si>
    <t xml:space="preserve">76872</t>
  </si>
  <si>
    <t xml:space="preserve">Marialva</t>
  </si>
  <si>
    <t xml:space="preserve">79758</t>
  </si>
  <si>
    <t xml:space="preserve">Marilena</t>
  </si>
  <si>
    <t xml:space="preserve">76899</t>
  </si>
  <si>
    <t xml:space="preserve">Mariluz</t>
  </si>
  <si>
    <t xml:space="preserve">74330</t>
  </si>
  <si>
    <t xml:space="preserve">Marilândia do Sul</t>
  </si>
  <si>
    <t xml:space="preserve">76910</t>
  </si>
  <si>
    <t xml:space="preserve">Maringá</t>
  </si>
  <si>
    <t xml:space="preserve">74500</t>
  </si>
  <si>
    <t xml:space="preserve">Maripá</t>
  </si>
  <si>
    <t xml:space="preserve">76937</t>
  </si>
  <si>
    <t xml:space="preserve">Mariópolis</t>
  </si>
  <si>
    <t xml:space="preserve">76953</t>
  </si>
  <si>
    <t xml:space="preserve">Marmeleiro</t>
  </si>
  <si>
    <t xml:space="preserve">75485</t>
  </si>
  <si>
    <t xml:space="preserve">Marquinho</t>
  </si>
  <si>
    <t xml:space="preserve">76970</t>
  </si>
  <si>
    <t xml:space="preserve">Marumbi</t>
  </si>
  <si>
    <t xml:space="preserve">76996</t>
  </si>
  <si>
    <t xml:space="preserve">Matelândia</t>
  </si>
  <si>
    <t xml:space="preserve">79634</t>
  </si>
  <si>
    <t xml:space="preserve">Matinhos</t>
  </si>
  <si>
    <t xml:space="preserve">74527</t>
  </si>
  <si>
    <t xml:space="preserve">Mato Rico</t>
  </si>
  <si>
    <t xml:space="preserve">74543</t>
  </si>
  <si>
    <t xml:space="preserve">Mauá da Serra</t>
  </si>
  <si>
    <t xml:space="preserve">77011</t>
  </si>
  <si>
    <t xml:space="preserve">Medianeira</t>
  </si>
  <si>
    <t xml:space="preserve">74560</t>
  </si>
  <si>
    <t xml:space="preserve">Mercedes</t>
  </si>
  <si>
    <t xml:space="preserve">77038</t>
  </si>
  <si>
    <t xml:space="preserve">77054</t>
  </si>
  <si>
    <t xml:space="preserve">Miraselva</t>
  </si>
  <si>
    <t xml:space="preserve">84697</t>
  </si>
  <si>
    <t xml:space="preserve">Missal</t>
  </si>
  <si>
    <t xml:space="preserve">77070</t>
  </si>
  <si>
    <t xml:space="preserve">Moreira Sales</t>
  </si>
  <si>
    <t xml:space="preserve">77097</t>
  </si>
  <si>
    <t xml:space="preserve">Morretes</t>
  </si>
  <si>
    <t xml:space="preserve">77119</t>
  </si>
  <si>
    <t xml:space="preserve">Munhoz de Mello</t>
  </si>
  <si>
    <t xml:space="preserve">77135</t>
  </si>
  <si>
    <t xml:space="preserve">Nossa Senhora das Graças</t>
  </si>
  <si>
    <t xml:space="preserve">77151</t>
  </si>
  <si>
    <t xml:space="preserve">Nova Aliança do Ivaí</t>
  </si>
  <si>
    <t xml:space="preserve">77178</t>
  </si>
  <si>
    <t xml:space="preserve">Nova América da Colina</t>
  </si>
  <si>
    <t xml:space="preserve">79650</t>
  </si>
  <si>
    <t xml:space="preserve">77194</t>
  </si>
  <si>
    <t xml:space="preserve">Nova Cantu</t>
  </si>
  <si>
    <t xml:space="preserve">77216</t>
  </si>
  <si>
    <t xml:space="preserve">Nova Esperança</t>
  </si>
  <si>
    <t xml:space="preserve">75027</t>
  </si>
  <si>
    <t xml:space="preserve">Nova Esperança do Sudoeste</t>
  </si>
  <si>
    <t xml:space="preserve">77232</t>
  </si>
  <si>
    <t xml:space="preserve">74586</t>
  </si>
  <si>
    <t xml:space="preserve">Nova Laranjeiras</t>
  </si>
  <si>
    <t xml:space="preserve">77259</t>
  </si>
  <si>
    <t xml:space="preserve">Nova Londrina</t>
  </si>
  <si>
    <t xml:space="preserve">79677</t>
  </si>
  <si>
    <t xml:space="preserve">79952</t>
  </si>
  <si>
    <t xml:space="preserve">Nova Prata do Iguaçu</t>
  </si>
  <si>
    <t xml:space="preserve">74608</t>
  </si>
  <si>
    <t xml:space="preserve">Nova Santa Bárbara</t>
  </si>
  <si>
    <t xml:space="preserve">79790</t>
  </si>
  <si>
    <t xml:space="preserve">Nova Santa Rosa</t>
  </si>
  <si>
    <t xml:space="preserve">75760</t>
  </si>
  <si>
    <t xml:space="preserve">Nova Tebas</t>
  </si>
  <si>
    <t xml:space="preserve">74420</t>
  </si>
  <si>
    <t xml:space="preserve">Novo Itacolomi</t>
  </si>
  <si>
    <t xml:space="preserve">77275</t>
  </si>
  <si>
    <t xml:space="preserve">Ortigueira</t>
  </si>
  <si>
    <t xml:space="preserve">77291</t>
  </si>
  <si>
    <t xml:space="preserve">Ourizona</t>
  </si>
  <si>
    <t xml:space="preserve">74063</t>
  </si>
  <si>
    <t xml:space="preserve">Ouro Verde do Oeste</t>
  </si>
  <si>
    <t xml:space="preserve">77313</t>
  </si>
  <si>
    <t xml:space="preserve">Paiçandu</t>
  </si>
  <si>
    <t xml:space="preserve">77330</t>
  </si>
  <si>
    <t xml:space="preserve">Palmas</t>
  </si>
  <si>
    <t xml:space="preserve">77356</t>
  </si>
  <si>
    <t xml:space="preserve">Palmeira</t>
  </si>
  <si>
    <t xml:space="preserve">77372</t>
  </si>
  <si>
    <t xml:space="preserve">Palmital</t>
  </si>
  <si>
    <t xml:space="preserve">77399</t>
  </si>
  <si>
    <t xml:space="preserve">Palotina</t>
  </si>
  <si>
    <t xml:space="preserve">77437</t>
  </si>
  <si>
    <t xml:space="preserve">Paranacity</t>
  </si>
  <si>
    <t xml:space="preserve">77453</t>
  </si>
  <si>
    <t xml:space="preserve">Paranaguá</t>
  </si>
  <si>
    <t xml:space="preserve">77470</t>
  </si>
  <si>
    <t xml:space="preserve">Paranapoema</t>
  </si>
  <si>
    <t xml:space="preserve">77496</t>
  </si>
  <si>
    <t xml:space="preserve">Paranavaí</t>
  </si>
  <si>
    <t xml:space="preserve">77410</t>
  </si>
  <si>
    <t xml:space="preserve">Paraíso do Norte</t>
  </si>
  <si>
    <t xml:space="preserve">74624</t>
  </si>
  <si>
    <t xml:space="preserve">Pato Bragado</t>
  </si>
  <si>
    <t xml:space="preserve">77518</t>
  </si>
  <si>
    <t xml:space="preserve">Pato Branco</t>
  </si>
  <si>
    <t xml:space="preserve">77534</t>
  </si>
  <si>
    <t xml:space="preserve">Paula Freitas</t>
  </si>
  <si>
    <t xml:space="preserve">77550</t>
  </si>
  <si>
    <t xml:space="preserve">Paulo Frontin</t>
  </si>
  <si>
    <t xml:space="preserve">77577</t>
  </si>
  <si>
    <t xml:space="preserve">Peabiru</t>
  </si>
  <si>
    <t xml:space="preserve">75507</t>
  </si>
  <si>
    <t xml:space="preserve">Perobal</t>
  </si>
  <si>
    <t xml:space="preserve">75043</t>
  </si>
  <si>
    <t xml:space="preserve">Pinhais</t>
  </si>
  <si>
    <t xml:space="preserve">74640</t>
  </si>
  <si>
    <t xml:space="preserve">Pinhal de São Bento</t>
  </si>
  <si>
    <t xml:space="preserve">77631</t>
  </si>
  <si>
    <t xml:space="preserve">Pinhalão</t>
  </si>
  <si>
    <t xml:space="preserve">77658</t>
  </si>
  <si>
    <t xml:space="preserve">Pinhão</t>
  </si>
  <si>
    <t xml:space="preserve">77690</t>
  </si>
  <si>
    <t xml:space="preserve">Piraquara</t>
  </si>
  <si>
    <t xml:space="preserve">77674</t>
  </si>
  <si>
    <t xml:space="preserve">Piraí do Sul</t>
  </si>
  <si>
    <t xml:space="preserve">77712</t>
  </si>
  <si>
    <t xml:space="preserve">Pitanga</t>
  </si>
  <si>
    <t xml:space="preserve">74667</t>
  </si>
  <si>
    <t xml:space="preserve">Pitangueiras</t>
  </si>
  <si>
    <t xml:space="preserve">77615</t>
  </si>
  <si>
    <t xml:space="preserve">Piên</t>
  </si>
  <si>
    <t xml:space="preserve">77739</t>
  </si>
  <si>
    <t xml:space="preserve">Planaltina do Paraná</t>
  </si>
  <si>
    <t xml:space="preserve">77755</t>
  </si>
  <si>
    <t xml:space="preserve">77771</t>
  </si>
  <si>
    <t xml:space="preserve">Ponta Grossa</t>
  </si>
  <si>
    <t xml:space="preserve">75523</t>
  </si>
  <si>
    <t xml:space="preserve">Pontal do Paraná</t>
  </si>
  <si>
    <t xml:space="preserve">77798</t>
  </si>
  <si>
    <t xml:space="preserve">Porecatu</t>
  </si>
  <si>
    <t xml:space="preserve">77810</t>
  </si>
  <si>
    <t xml:space="preserve">Porto Amazonas</t>
  </si>
  <si>
    <t xml:space="preserve">75540</t>
  </si>
  <si>
    <t xml:space="preserve">Porto Barreiro</t>
  </si>
  <si>
    <t xml:space="preserve">77836</t>
  </si>
  <si>
    <t xml:space="preserve">Porto Rico</t>
  </si>
  <si>
    <t xml:space="preserve">77852</t>
  </si>
  <si>
    <t xml:space="preserve">Porto Vitória</t>
  </si>
  <si>
    <t xml:space="preserve">75566</t>
  </si>
  <si>
    <t xml:space="preserve">Prado Ferreira</t>
  </si>
  <si>
    <t xml:space="preserve">79910</t>
  </si>
  <si>
    <t xml:space="preserve">Pranchita</t>
  </si>
  <si>
    <t xml:space="preserve">77879</t>
  </si>
  <si>
    <t xml:space="preserve">Presidente Castelo Branco</t>
  </si>
  <si>
    <t xml:space="preserve">77895</t>
  </si>
  <si>
    <t xml:space="preserve">Primeiro de Maio</t>
  </si>
  <si>
    <t xml:space="preserve">77917</t>
  </si>
  <si>
    <t xml:space="preserve">Prudentópolis</t>
  </si>
  <si>
    <t xml:space="preserve">79693</t>
  </si>
  <si>
    <t xml:space="preserve">Pérola</t>
  </si>
  <si>
    <t xml:space="preserve">77593</t>
  </si>
  <si>
    <t xml:space="preserve">Pérola D'Oeste</t>
  </si>
  <si>
    <t xml:space="preserve">75582</t>
  </si>
  <si>
    <t xml:space="preserve">Quarto Centenário</t>
  </si>
  <si>
    <t xml:space="preserve">77933</t>
  </si>
  <si>
    <t xml:space="preserve">Quatiguá</t>
  </si>
  <si>
    <t xml:space="preserve">77950</t>
  </si>
  <si>
    <t xml:space="preserve">Quatro Barras</t>
  </si>
  <si>
    <t xml:space="preserve">74683</t>
  </si>
  <si>
    <t xml:space="preserve">Quatro Pontes</t>
  </si>
  <si>
    <t xml:space="preserve">79553</t>
  </si>
  <si>
    <t xml:space="preserve">Quedas do Iguaçu</t>
  </si>
  <si>
    <t xml:space="preserve">77976</t>
  </si>
  <si>
    <t xml:space="preserve">Querência do Norte</t>
  </si>
  <si>
    <t xml:space="preserve">77992</t>
  </si>
  <si>
    <t xml:space="preserve">Quinta do Sol</t>
  </si>
  <si>
    <t xml:space="preserve">78018</t>
  </si>
  <si>
    <t xml:space="preserve">Quitandinha</t>
  </si>
  <si>
    <t xml:space="preserve">74705</t>
  </si>
  <si>
    <t xml:space="preserve">Ramilândia</t>
  </si>
  <si>
    <t xml:space="preserve">78034</t>
  </si>
  <si>
    <t xml:space="preserve">Rancho Alegre</t>
  </si>
  <si>
    <t xml:space="preserve">74721</t>
  </si>
  <si>
    <t xml:space="preserve">Rancho Alegre D'Oeste</t>
  </si>
  <si>
    <t xml:space="preserve">78050</t>
  </si>
  <si>
    <t xml:space="preserve">Realeza</t>
  </si>
  <si>
    <t xml:space="preserve">78077</t>
  </si>
  <si>
    <t xml:space="preserve">Rebouças</t>
  </si>
  <si>
    <t xml:space="preserve">78093</t>
  </si>
  <si>
    <t xml:space="preserve">Renascença</t>
  </si>
  <si>
    <t xml:space="preserve">78115</t>
  </si>
  <si>
    <t xml:space="preserve">Reserva</t>
  </si>
  <si>
    <t xml:space="preserve">75604</t>
  </si>
  <si>
    <t xml:space="preserve">Reserva do Iguaçu</t>
  </si>
  <si>
    <t xml:space="preserve">78131</t>
  </si>
  <si>
    <t xml:space="preserve">Ribeirão Claro</t>
  </si>
  <si>
    <t xml:space="preserve">78158</t>
  </si>
  <si>
    <t xml:space="preserve">Ribeirão do Pinhal</t>
  </si>
  <si>
    <t xml:space="preserve">78174</t>
  </si>
  <si>
    <t xml:space="preserve">Rio Azul</t>
  </si>
  <si>
    <t xml:space="preserve">78190</t>
  </si>
  <si>
    <t xml:space="preserve">Rio Bom</t>
  </si>
  <si>
    <t xml:space="preserve">74748</t>
  </si>
  <si>
    <t xml:space="preserve">Rio Bonito do Iguaçu</t>
  </si>
  <si>
    <t xml:space="preserve">75620</t>
  </si>
  <si>
    <t xml:space="preserve">Rio Branco do Ivaí</t>
  </si>
  <si>
    <t xml:space="preserve">78212</t>
  </si>
  <si>
    <t xml:space="preserve">Rio Branco do Sul</t>
  </si>
  <si>
    <t xml:space="preserve">78239</t>
  </si>
  <si>
    <t xml:space="preserve">78255</t>
  </si>
  <si>
    <t xml:space="preserve">Rolândia</t>
  </si>
  <si>
    <t xml:space="preserve">78271</t>
  </si>
  <si>
    <t xml:space="preserve">Roncador</t>
  </si>
  <si>
    <t xml:space="preserve">78298</t>
  </si>
  <si>
    <t xml:space="preserve">Rondon</t>
  </si>
  <si>
    <t xml:space="preserve">75744</t>
  </si>
  <si>
    <t xml:space="preserve">Rosário do Ivaí</t>
  </si>
  <si>
    <t xml:space="preserve">78310</t>
  </si>
  <si>
    <t xml:space="preserve">Sabáudia</t>
  </si>
  <si>
    <t xml:space="preserve">78336</t>
  </si>
  <si>
    <t xml:space="preserve">Salgado Filho</t>
  </si>
  <si>
    <t xml:space="preserve">78352</t>
  </si>
  <si>
    <t xml:space="preserve">Salto do Itararé</t>
  </si>
  <si>
    <t xml:space="preserve">78379</t>
  </si>
  <si>
    <t xml:space="preserve">Salto do Lontra</t>
  </si>
  <si>
    <t xml:space="preserve">78395</t>
  </si>
  <si>
    <t xml:space="preserve">Santa Amélia</t>
  </si>
  <si>
    <t xml:space="preserve">78417</t>
  </si>
  <si>
    <t xml:space="preserve">Santa Cecília do Pavão</t>
  </si>
  <si>
    <t xml:space="preserve">78433</t>
  </si>
  <si>
    <t xml:space="preserve">Santa Cruz de Monte Castelo</t>
  </si>
  <si>
    <t xml:space="preserve">78450</t>
  </si>
  <si>
    <t xml:space="preserve">Santa Fé</t>
  </si>
  <si>
    <t xml:space="preserve">79715</t>
  </si>
  <si>
    <t xml:space="preserve">78476</t>
  </si>
  <si>
    <t xml:space="preserve">78492</t>
  </si>
  <si>
    <t xml:space="preserve">Santa Isabel do Ivaí</t>
  </si>
  <si>
    <t xml:space="preserve">78514</t>
  </si>
  <si>
    <t xml:space="preserve">Santa Izabel do Oeste</t>
  </si>
  <si>
    <t xml:space="preserve">74764</t>
  </si>
  <si>
    <t xml:space="preserve">Santa Lúcia</t>
  </si>
  <si>
    <t xml:space="preserve">74802</t>
  </si>
  <si>
    <t xml:space="preserve">Santa Maria do Oeste</t>
  </si>
  <si>
    <t xml:space="preserve">78530</t>
  </si>
  <si>
    <t xml:space="preserve">Santa Mariana</t>
  </si>
  <si>
    <t xml:space="preserve">74829</t>
  </si>
  <si>
    <t xml:space="preserve">Santa Mônica</t>
  </si>
  <si>
    <t xml:space="preserve">74080</t>
  </si>
  <si>
    <t xml:space="preserve">Santa Tereza do Oeste</t>
  </si>
  <si>
    <t xml:space="preserve">84670</t>
  </si>
  <si>
    <t xml:space="preserve">Santa Terezinha de Itaipu</t>
  </si>
  <si>
    <t xml:space="preserve">78557</t>
  </si>
  <si>
    <t xml:space="preserve">Santana do Itararé</t>
  </si>
  <si>
    <t xml:space="preserve">78590</t>
  </si>
  <si>
    <t xml:space="preserve">Santo Antônio da Platina</t>
  </si>
  <si>
    <t xml:space="preserve">78611</t>
  </si>
  <si>
    <t xml:space="preserve">Santo Antônio do Caiuá</t>
  </si>
  <si>
    <t xml:space="preserve">78638</t>
  </si>
  <si>
    <t xml:space="preserve">Santo Antônio do Paraíso</t>
  </si>
  <si>
    <t xml:space="preserve">78573</t>
  </si>
  <si>
    <t xml:space="preserve">Santo Antônio do Sudoeste</t>
  </si>
  <si>
    <t xml:space="preserve">78654</t>
  </si>
  <si>
    <t xml:space="preserve">Santo Inácio</t>
  </si>
  <si>
    <t xml:space="preserve">78999</t>
  </si>
  <si>
    <t xml:space="preserve">Sapopema</t>
  </si>
  <si>
    <t xml:space="preserve">84611</t>
  </si>
  <si>
    <t xml:space="preserve">Sarandi</t>
  </si>
  <si>
    <t xml:space="preserve">75060</t>
  </si>
  <si>
    <t xml:space="preserve">Saudade do Iguaçu</t>
  </si>
  <si>
    <t xml:space="preserve">79014</t>
  </si>
  <si>
    <t xml:space="preserve">Sengés</t>
  </si>
  <si>
    <t xml:space="preserve">75647</t>
  </si>
  <si>
    <t xml:space="preserve">Serranópolis do Iguaçu</t>
  </si>
  <si>
    <t xml:space="preserve">79030</t>
  </si>
  <si>
    <t xml:space="preserve">Sertaneja</t>
  </si>
  <si>
    <t xml:space="preserve">79057</t>
  </si>
  <si>
    <t xml:space="preserve">Sertanópolis</t>
  </si>
  <si>
    <t xml:space="preserve">79073</t>
  </si>
  <si>
    <t xml:space="preserve">Siqueira Campos</t>
  </si>
  <si>
    <t xml:space="preserve">75787</t>
  </si>
  <si>
    <t xml:space="preserve">Sulina</t>
  </si>
  <si>
    <t xml:space="preserve">78670</t>
  </si>
  <si>
    <t xml:space="preserve">São Carlos do Ivaí</t>
  </si>
  <si>
    <t xml:space="preserve">78697</t>
  </si>
  <si>
    <t xml:space="preserve">São Jerônimo da Serra</t>
  </si>
  <si>
    <t xml:space="preserve">78816</t>
  </si>
  <si>
    <t xml:space="preserve">São Jorge D'Oeste</t>
  </si>
  <si>
    <t xml:space="preserve">78794</t>
  </si>
  <si>
    <t xml:space="preserve">São Jorge do Ivaí</t>
  </si>
  <si>
    <t xml:space="preserve">79995</t>
  </si>
  <si>
    <t xml:space="preserve">São Jorge do Patrocínio</t>
  </si>
  <si>
    <t xml:space="preserve">78832</t>
  </si>
  <si>
    <t xml:space="preserve">São José da Boa Vista</t>
  </si>
  <si>
    <t xml:space="preserve">84719</t>
  </si>
  <si>
    <t xml:space="preserve">São José das Palmeiras</t>
  </si>
  <si>
    <t xml:space="preserve">78859</t>
  </si>
  <si>
    <t xml:space="preserve">São José dos Pinhais</t>
  </si>
  <si>
    <t xml:space="preserve">78719</t>
  </si>
  <si>
    <t xml:space="preserve">78735</t>
  </si>
  <si>
    <t xml:space="preserve">São João do Caiuá</t>
  </si>
  <si>
    <t xml:space="preserve">78751</t>
  </si>
  <si>
    <t xml:space="preserve">São João do Ivaí</t>
  </si>
  <si>
    <t xml:space="preserve">78778</t>
  </si>
  <si>
    <t xml:space="preserve">São João do Triunfo</t>
  </si>
  <si>
    <t xml:space="preserve">74845</t>
  </si>
  <si>
    <t xml:space="preserve">São Manoel do Paraná</t>
  </si>
  <si>
    <t xml:space="preserve">78875</t>
  </si>
  <si>
    <t xml:space="preserve">São Mateus do Sul</t>
  </si>
  <si>
    <t xml:space="preserve">78891</t>
  </si>
  <si>
    <t xml:space="preserve">São Miguel do Iguaçu</t>
  </si>
  <si>
    <t xml:space="preserve">74861</t>
  </si>
  <si>
    <t xml:space="preserve">São Pedro do Iguaçu</t>
  </si>
  <si>
    <t xml:space="preserve">78913</t>
  </si>
  <si>
    <t xml:space="preserve">São Pedro do Ivaí</t>
  </si>
  <si>
    <t xml:space="preserve">78930</t>
  </si>
  <si>
    <t xml:space="preserve">São Pedro do Paraná</t>
  </si>
  <si>
    <t xml:space="preserve">78956</t>
  </si>
  <si>
    <t xml:space="preserve">São Sebastião da Amoreira</t>
  </si>
  <si>
    <t xml:space="preserve">78972</t>
  </si>
  <si>
    <t xml:space="preserve">São Tomé</t>
  </si>
  <si>
    <t xml:space="preserve">75663</t>
  </si>
  <si>
    <t xml:space="preserve">Tamarana</t>
  </si>
  <si>
    <t xml:space="preserve">79090</t>
  </si>
  <si>
    <t xml:space="preserve">Tamboara</t>
  </si>
  <si>
    <t xml:space="preserve">79111</t>
  </si>
  <si>
    <t xml:space="preserve">Tapejara</t>
  </si>
  <si>
    <t xml:space="preserve">79731</t>
  </si>
  <si>
    <t xml:space="preserve">79138</t>
  </si>
  <si>
    <t xml:space="preserve">Teixeira Soares</t>
  </si>
  <si>
    <t xml:space="preserve">79154</t>
  </si>
  <si>
    <t xml:space="preserve">Telêmaco Borba</t>
  </si>
  <si>
    <t xml:space="preserve">79170</t>
  </si>
  <si>
    <t xml:space="preserve">Terra Boa</t>
  </si>
  <si>
    <t xml:space="preserve">79197</t>
  </si>
  <si>
    <t xml:space="preserve">Terra Rica</t>
  </si>
  <si>
    <t xml:space="preserve">79219</t>
  </si>
  <si>
    <t xml:space="preserve">Terra Roxa</t>
  </si>
  <si>
    <t xml:space="preserve">79235</t>
  </si>
  <si>
    <t xml:space="preserve">Tibagi</t>
  </si>
  <si>
    <t xml:space="preserve">79251</t>
  </si>
  <si>
    <t xml:space="preserve">Tijucas do Sul</t>
  </si>
  <si>
    <t xml:space="preserve">79278</t>
  </si>
  <si>
    <t xml:space="preserve">79294</t>
  </si>
  <si>
    <t xml:space="preserve">Tomazina</t>
  </si>
  <si>
    <t xml:space="preserve">79871</t>
  </si>
  <si>
    <t xml:space="preserve">Três Barras do Paraná</t>
  </si>
  <si>
    <t xml:space="preserve">74888</t>
  </si>
  <si>
    <t xml:space="preserve">Tunas do Paraná</t>
  </si>
  <si>
    <t xml:space="preserve">79316</t>
  </si>
  <si>
    <t xml:space="preserve">Tuneiras do Oeste</t>
  </si>
  <si>
    <t xml:space="preserve">79936</t>
  </si>
  <si>
    <t xml:space="preserve">Tupãssi</t>
  </si>
  <si>
    <t xml:space="preserve">84530</t>
  </si>
  <si>
    <t xml:space="preserve">Turvo</t>
  </si>
  <si>
    <t xml:space="preserve">79332</t>
  </si>
  <si>
    <t xml:space="preserve">Ubiratã</t>
  </si>
  <si>
    <t xml:space="preserve">79359</t>
  </si>
  <si>
    <t xml:space="preserve">Umuarama</t>
  </si>
  <si>
    <t xml:space="preserve">79391</t>
  </si>
  <si>
    <t xml:space="preserve">Uniflor</t>
  </si>
  <si>
    <t xml:space="preserve">79375</t>
  </si>
  <si>
    <t xml:space="preserve">União da Vitória</t>
  </si>
  <si>
    <t xml:space="preserve">79413</t>
  </si>
  <si>
    <t xml:space="preserve">Uraí</t>
  </si>
  <si>
    <t xml:space="preserve">74900</t>
  </si>
  <si>
    <t xml:space="preserve">Ventania</t>
  </si>
  <si>
    <t xml:space="preserve">79898</t>
  </si>
  <si>
    <t xml:space="preserve">Vera Cruz do Oeste</t>
  </si>
  <si>
    <t xml:space="preserve">79456</t>
  </si>
  <si>
    <t xml:space="preserve">Verê</t>
  </si>
  <si>
    <t xml:space="preserve">74969</t>
  </si>
  <si>
    <t xml:space="preserve">Virmond</t>
  </si>
  <si>
    <t xml:space="preserve">79472</t>
  </si>
  <si>
    <t xml:space="preserve">Vitorino</t>
  </si>
  <si>
    <t xml:space="preserve">79430</t>
  </si>
  <si>
    <t xml:space="preserve">79499</t>
  </si>
  <si>
    <t xml:space="preserve">Xambrê</t>
  </si>
  <si>
    <t xml:space="preserve">74128</t>
  </si>
  <si>
    <t xml:space="preserve">Ângulo</t>
  </si>
  <si>
    <t xml:space="preserve">58017</t>
  </si>
  <si>
    <t xml:space="preserve">Angra dos Reis</t>
  </si>
  <si>
    <t xml:space="preserve">58181</t>
  </si>
  <si>
    <t xml:space="preserve">Aperibé</t>
  </si>
  <si>
    <t xml:space="preserve">58033</t>
  </si>
  <si>
    <t xml:space="preserve">Araruama</t>
  </si>
  <si>
    <t xml:space="preserve">58220</t>
  </si>
  <si>
    <t xml:space="preserve">Areal</t>
  </si>
  <si>
    <t xml:space="preserve">58408</t>
  </si>
  <si>
    <t xml:space="preserve">Armação dos Búzios</t>
  </si>
  <si>
    <t xml:space="preserve">59277</t>
  </si>
  <si>
    <t xml:space="preserve">Arraial do Cabo</t>
  </si>
  <si>
    <t xml:space="preserve">58076</t>
  </si>
  <si>
    <t xml:space="preserve">Barra Mansa</t>
  </si>
  <si>
    <t xml:space="preserve">58050</t>
  </si>
  <si>
    <t xml:space="preserve">Barra do Piraí</t>
  </si>
  <si>
    <t xml:space="preserve">58041</t>
  </si>
  <si>
    <t xml:space="preserve">Belford Roxo</t>
  </si>
  <si>
    <t xml:space="preserve">58092</t>
  </si>
  <si>
    <t xml:space="preserve">58114</t>
  </si>
  <si>
    <t xml:space="preserve">Bom Jesus do Itabapoana</t>
  </si>
  <si>
    <t xml:space="preserve">58130</t>
  </si>
  <si>
    <t xml:space="preserve">Cabo Frio</t>
  </si>
  <si>
    <t xml:space="preserve">58157</t>
  </si>
  <si>
    <t xml:space="preserve">Cachoeiras de Macacu</t>
  </si>
  <si>
    <t xml:space="preserve">58173</t>
  </si>
  <si>
    <t xml:space="preserve">Cambuci</t>
  </si>
  <si>
    <t xml:space="preserve">58190</t>
  </si>
  <si>
    <t xml:space="preserve">Campos dos Goytacazes</t>
  </si>
  <si>
    <t xml:space="preserve">58211</t>
  </si>
  <si>
    <t xml:space="preserve">58300</t>
  </si>
  <si>
    <t xml:space="preserve">Carapebus</t>
  </si>
  <si>
    <t xml:space="preserve">58068</t>
  </si>
  <si>
    <t xml:space="preserve">Cardoso Moreira</t>
  </si>
  <si>
    <t xml:space="preserve">58238</t>
  </si>
  <si>
    <t xml:space="preserve">Carmo</t>
  </si>
  <si>
    <t xml:space="preserve">58254</t>
  </si>
  <si>
    <t xml:space="preserve">Casimiro de Abreu</t>
  </si>
  <si>
    <t xml:space="preserve">58165</t>
  </si>
  <si>
    <t xml:space="preserve">Comendador Levy Gasparian</t>
  </si>
  <si>
    <t xml:space="preserve">58270</t>
  </si>
  <si>
    <t xml:space="preserve">Conceição de Macabu</t>
  </si>
  <si>
    <t xml:space="preserve">58297</t>
  </si>
  <si>
    <t xml:space="preserve">Cordeiro</t>
  </si>
  <si>
    <t xml:space="preserve">58319</t>
  </si>
  <si>
    <t xml:space="preserve">Duas Barras</t>
  </si>
  <si>
    <t xml:space="preserve">58335</t>
  </si>
  <si>
    <t xml:space="preserve">Duque de Caxias</t>
  </si>
  <si>
    <t xml:space="preserve">58351</t>
  </si>
  <si>
    <t xml:space="preserve">Engenheiro Paulo de Frontin</t>
  </si>
  <si>
    <t xml:space="preserve">58106</t>
  </si>
  <si>
    <t xml:space="preserve">Guapimirim</t>
  </si>
  <si>
    <t xml:space="preserve">58262</t>
  </si>
  <si>
    <t xml:space="preserve">Iguaba Grande</t>
  </si>
  <si>
    <t xml:space="preserve">58378</t>
  </si>
  <si>
    <t xml:space="preserve">Itaboraí</t>
  </si>
  <si>
    <t xml:space="preserve">58394</t>
  </si>
  <si>
    <t xml:space="preserve">Itaguaí</t>
  </si>
  <si>
    <t xml:space="preserve">59293</t>
  </si>
  <si>
    <t xml:space="preserve">Italva</t>
  </si>
  <si>
    <t xml:space="preserve">58416</t>
  </si>
  <si>
    <t xml:space="preserve">Itaocara</t>
  </si>
  <si>
    <t xml:space="preserve">58432</t>
  </si>
  <si>
    <t xml:space="preserve">Itaperuna</t>
  </si>
  <si>
    <t xml:space="preserve">58440</t>
  </si>
  <si>
    <t xml:space="preserve">Itatiaia</t>
  </si>
  <si>
    <t xml:space="preserve">58149</t>
  </si>
  <si>
    <t xml:space="preserve">Japeri</t>
  </si>
  <si>
    <t xml:space="preserve">58459</t>
  </si>
  <si>
    <t xml:space="preserve">Laje do Muriaé</t>
  </si>
  <si>
    <t xml:space="preserve">58475</t>
  </si>
  <si>
    <t xml:space="preserve">Macaé</t>
  </si>
  <si>
    <t xml:space="preserve">58386</t>
  </si>
  <si>
    <t xml:space="preserve">Macuco</t>
  </si>
  <si>
    <t xml:space="preserve">58491</t>
  </si>
  <si>
    <t xml:space="preserve">Magé</t>
  </si>
  <si>
    <t xml:space="preserve">58513</t>
  </si>
  <si>
    <t xml:space="preserve">Mangaratiba</t>
  </si>
  <si>
    <t xml:space="preserve">58530</t>
  </si>
  <si>
    <t xml:space="preserve">Maricá</t>
  </si>
  <si>
    <t xml:space="preserve">58556</t>
  </si>
  <si>
    <t xml:space="preserve">Mendes</t>
  </si>
  <si>
    <t xml:space="preserve">58467</t>
  </si>
  <si>
    <t xml:space="preserve">58572</t>
  </si>
  <si>
    <t xml:space="preserve">Miguel Pereira</t>
  </si>
  <si>
    <t xml:space="preserve">58599</t>
  </si>
  <si>
    <t xml:space="preserve">Miracema</t>
  </si>
  <si>
    <t xml:space="preserve">58610</t>
  </si>
  <si>
    <t xml:space="preserve">Natividade</t>
  </si>
  <si>
    <t xml:space="preserve">58637</t>
  </si>
  <si>
    <t xml:space="preserve">Nilópolis</t>
  </si>
  <si>
    <t xml:space="preserve">58653</t>
  </si>
  <si>
    <t xml:space="preserve">Niterói</t>
  </si>
  <si>
    <t xml:space="preserve">58670</t>
  </si>
  <si>
    <t xml:space="preserve">Nova Friburgo</t>
  </si>
  <si>
    <t xml:space="preserve">58696</t>
  </si>
  <si>
    <t xml:space="preserve">Nova Iguaçu</t>
  </si>
  <si>
    <t xml:space="preserve">58718</t>
  </si>
  <si>
    <t xml:space="preserve">Paracambi</t>
  </si>
  <si>
    <t xml:space="preserve">58750</t>
  </si>
  <si>
    <t xml:space="preserve">Paraty</t>
  </si>
  <si>
    <t xml:space="preserve">58734</t>
  </si>
  <si>
    <t xml:space="preserve">Paraíba do Sul</t>
  </si>
  <si>
    <t xml:space="preserve">59315</t>
  </si>
  <si>
    <t xml:space="preserve">Paty do Alferes</t>
  </si>
  <si>
    <t xml:space="preserve">58777</t>
  </si>
  <si>
    <t xml:space="preserve">Petrópolis</t>
  </si>
  <si>
    <t xml:space="preserve">58246</t>
  </si>
  <si>
    <t xml:space="preserve">Pinheiral</t>
  </si>
  <si>
    <t xml:space="preserve">58793</t>
  </si>
  <si>
    <t xml:space="preserve">Piraí</t>
  </si>
  <si>
    <t xml:space="preserve">58815</t>
  </si>
  <si>
    <t xml:space="preserve">Porciúncula</t>
  </si>
  <si>
    <t xml:space="preserve">58327</t>
  </si>
  <si>
    <t xml:space="preserve">Porto Real</t>
  </si>
  <si>
    <t xml:space="preserve">58025</t>
  </si>
  <si>
    <t xml:space="preserve">Quatis</t>
  </si>
  <si>
    <t xml:space="preserve">58122</t>
  </si>
  <si>
    <t xml:space="preserve">Queimados</t>
  </si>
  <si>
    <t xml:space="preserve">58009</t>
  </si>
  <si>
    <t xml:space="preserve">Quissamã</t>
  </si>
  <si>
    <t xml:space="preserve">58831</t>
  </si>
  <si>
    <t xml:space="preserve">Resende</t>
  </si>
  <si>
    <t xml:space="preserve">58858</t>
  </si>
  <si>
    <t xml:space="preserve">Rio Bonito</t>
  </si>
  <si>
    <t xml:space="preserve">58874</t>
  </si>
  <si>
    <t xml:space="preserve">Rio Claro</t>
  </si>
  <si>
    <t xml:space="preserve">58890</t>
  </si>
  <si>
    <t xml:space="preserve">Rio das Flores</t>
  </si>
  <si>
    <t xml:space="preserve">58203</t>
  </si>
  <si>
    <t xml:space="preserve">Rio das Ostras</t>
  </si>
  <si>
    <t xml:space="preserve">60011</t>
  </si>
  <si>
    <t xml:space="preserve">58912</t>
  </si>
  <si>
    <t xml:space="preserve">Santa Maria Madalena</t>
  </si>
  <si>
    <t xml:space="preserve">58939</t>
  </si>
  <si>
    <t xml:space="preserve">Santo Antônio de Pádua</t>
  </si>
  <si>
    <t xml:space="preserve">59072</t>
  </si>
  <si>
    <t xml:space="preserve">59099</t>
  </si>
  <si>
    <t xml:space="preserve">Saquarema</t>
  </si>
  <si>
    <t xml:space="preserve">58424</t>
  </si>
  <si>
    <t xml:space="preserve">Seropédica</t>
  </si>
  <si>
    <t xml:space="preserve">59110</t>
  </si>
  <si>
    <t xml:space="preserve">Silva Jardim</t>
  </si>
  <si>
    <t xml:space="preserve">59137</t>
  </si>
  <si>
    <t xml:space="preserve">Sumidouro</t>
  </si>
  <si>
    <t xml:space="preserve">58955</t>
  </si>
  <si>
    <t xml:space="preserve">São Fidélis</t>
  </si>
  <si>
    <t xml:space="preserve">58289</t>
  </si>
  <si>
    <t xml:space="preserve">São Francisco de Itabapoana</t>
  </si>
  <si>
    <t xml:space="preserve">58971</t>
  </si>
  <si>
    <t xml:space="preserve">São Gonçalo</t>
  </si>
  <si>
    <t xml:space="preserve">58343</t>
  </si>
  <si>
    <t xml:space="preserve">São José de Ubá</t>
  </si>
  <si>
    <t xml:space="preserve">59331</t>
  </si>
  <si>
    <t xml:space="preserve">São José do Vale do Rio Preto</t>
  </si>
  <si>
    <t xml:space="preserve">58998</t>
  </si>
  <si>
    <t xml:space="preserve">São João da Barra</t>
  </si>
  <si>
    <t xml:space="preserve">59013</t>
  </si>
  <si>
    <t xml:space="preserve">São João de Meriti</t>
  </si>
  <si>
    <t xml:space="preserve">59030</t>
  </si>
  <si>
    <t xml:space="preserve">São Pedro da Aldeia</t>
  </si>
  <si>
    <t xml:space="preserve">59056</t>
  </si>
  <si>
    <t xml:space="preserve">São Sebastião do Alto</t>
  </si>
  <si>
    <t xml:space="preserve">58360</t>
  </si>
  <si>
    <t xml:space="preserve">Tanguá</t>
  </si>
  <si>
    <t xml:space="preserve">59153</t>
  </si>
  <si>
    <t xml:space="preserve">Teresópolis</t>
  </si>
  <si>
    <t xml:space="preserve">59170</t>
  </si>
  <si>
    <t xml:space="preserve">Trajano de Moraes</t>
  </si>
  <si>
    <t xml:space="preserve">59196</t>
  </si>
  <si>
    <t xml:space="preserve">Três Rios</t>
  </si>
  <si>
    <t xml:space="preserve">59218</t>
  </si>
  <si>
    <t xml:space="preserve">58084</t>
  </si>
  <si>
    <t xml:space="preserve">Varre-Sai</t>
  </si>
  <si>
    <t xml:space="preserve">59234</t>
  </si>
  <si>
    <t xml:space="preserve">Vassouras</t>
  </si>
  <si>
    <t xml:space="preserve">59250</t>
  </si>
  <si>
    <t xml:space="preserve">Volta Redonda</t>
  </si>
  <si>
    <t xml:space="preserve">16012</t>
  </si>
  <si>
    <t xml:space="preserve">Acari</t>
  </si>
  <si>
    <t xml:space="preserve">16055</t>
  </si>
  <si>
    <t xml:space="preserve">Afonso Bezerra</t>
  </si>
  <si>
    <t xml:space="preserve">16098</t>
  </si>
  <si>
    <t xml:space="preserve">Alexandria</t>
  </si>
  <si>
    <t xml:space="preserve">16110</t>
  </si>
  <si>
    <t xml:space="preserve">Almino Afonso</t>
  </si>
  <si>
    <t xml:space="preserve">16136</t>
  </si>
  <si>
    <t xml:space="preserve">Alto do Rodrigues</t>
  </si>
  <si>
    <t xml:space="preserve">16152</t>
  </si>
  <si>
    <t xml:space="preserve">Angicos</t>
  </si>
  <si>
    <t xml:space="preserve">16179</t>
  </si>
  <si>
    <t xml:space="preserve">Antônio Martins</t>
  </si>
  <si>
    <t xml:space="preserve">16195</t>
  </si>
  <si>
    <t xml:space="preserve">Apodi</t>
  </si>
  <si>
    <t xml:space="preserve">16217</t>
  </si>
  <si>
    <t xml:space="preserve">Areia Branca</t>
  </si>
  <si>
    <t xml:space="preserve">16233</t>
  </si>
  <si>
    <t xml:space="preserve">Arez</t>
  </si>
  <si>
    <t xml:space="preserve">16039</t>
  </si>
  <si>
    <t xml:space="preserve">Assú</t>
  </si>
  <si>
    <t xml:space="preserve">30031</t>
  </si>
  <si>
    <t xml:space="preserve">16292</t>
  </si>
  <si>
    <t xml:space="preserve">Barcelona</t>
  </si>
  <si>
    <t xml:space="preserve">16276</t>
  </si>
  <si>
    <t xml:space="preserve">Baía Formosa</t>
  </si>
  <si>
    <t xml:space="preserve">16314</t>
  </si>
  <si>
    <t xml:space="preserve">Bento Fernandes</t>
  </si>
  <si>
    <t xml:space="preserve">17035</t>
  </si>
  <si>
    <t xml:space="preserve">Boa Saúde</t>
  </si>
  <si>
    <t xml:space="preserve">16101</t>
  </si>
  <si>
    <t xml:space="preserve">Bodó</t>
  </si>
  <si>
    <t xml:space="preserve">16330</t>
  </si>
  <si>
    <t xml:space="preserve">16357</t>
  </si>
  <si>
    <t xml:space="preserve">16390</t>
  </si>
  <si>
    <t xml:space="preserve">Caicó</t>
  </si>
  <si>
    <t xml:space="preserve">16047</t>
  </si>
  <si>
    <t xml:space="preserve">Caiçara do Norte</t>
  </si>
  <si>
    <t xml:space="preserve">16373</t>
  </si>
  <si>
    <t xml:space="preserve">Caiçara do Rio do Vento</t>
  </si>
  <si>
    <t xml:space="preserve">16250</t>
  </si>
  <si>
    <t xml:space="preserve">16411</t>
  </si>
  <si>
    <t xml:space="preserve">Campo Redondo</t>
  </si>
  <si>
    <t xml:space="preserve">16438</t>
  </si>
  <si>
    <t xml:space="preserve">Canguaretama</t>
  </si>
  <si>
    <t xml:space="preserve">16454</t>
  </si>
  <si>
    <t xml:space="preserve">16497</t>
  </si>
  <si>
    <t xml:space="preserve">Carnaubais</t>
  </si>
  <si>
    <t xml:space="preserve">16470</t>
  </si>
  <si>
    <t xml:space="preserve">Carnaúba dos Dantas</t>
  </si>
  <si>
    <t xml:space="preserve">16519</t>
  </si>
  <si>
    <t xml:space="preserve">Ceará-Mirim</t>
  </si>
  <si>
    <t xml:space="preserve">16535</t>
  </si>
  <si>
    <t xml:space="preserve">Cerro Corá</t>
  </si>
  <si>
    <t xml:space="preserve">16551</t>
  </si>
  <si>
    <t xml:space="preserve">Coronel Ezequiel</t>
  </si>
  <si>
    <t xml:space="preserve">16578</t>
  </si>
  <si>
    <t xml:space="preserve">Coronel João Pessoa</t>
  </si>
  <si>
    <t xml:space="preserve">16594</t>
  </si>
  <si>
    <t xml:space="preserve">Cruzeta</t>
  </si>
  <si>
    <t xml:space="preserve">16616</t>
  </si>
  <si>
    <t xml:space="preserve">Currais Novos</t>
  </si>
  <si>
    <t xml:space="preserve">16632</t>
  </si>
  <si>
    <t xml:space="preserve">Doutor Severiano</t>
  </si>
  <si>
    <t xml:space="preserve">16659</t>
  </si>
  <si>
    <t xml:space="preserve">Encanto</t>
  </si>
  <si>
    <t xml:space="preserve">16675</t>
  </si>
  <si>
    <t xml:space="preserve">Equador</t>
  </si>
  <si>
    <t xml:space="preserve">16691</t>
  </si>
  <si>
    <t xml:space="preserve">16713</t>
  </si>
  <si>
    <t xml:space="preserve">Extremoz</t>
  </si>
  <si>
    <t xml:space="preserve">16730</t>
  </si>
  <si>
    <t xml:space="preserve">Felipe Guerra</t>
  </si>
  <si>
    <t xml:space="preserve">16144</t>
  </si>
  <si>
    <t xml:space="preserve">Fernando Pedroza</t>
  </si>
  <si>
    <t xml:space="preserve">16756</t>
  </si>
  <si>
    <t xml:space="preserve">Florânia</t>
  </si>
  <si>
    <t xml:space="preserve">16772</t>
  </si>
  <si>
    <t xml:space="preserve">Francisco Dantas</t>
  </si>
  <si>
    <t xml:space="preserve">17515</t>
  </si>
  <si>
    <t xml:space="preserve">Frutuoso Gomes</t>
  </si>
  <si>
    <t xml:space="preserve">16799</t>
  </si>
  <si>
    <t xml:space="preserve">Galinhos</t>
  </si>
  <si>
    <t xml:space="preserve">16810</t>
  </si>
  <si>
    <t xml:space="preserve">Goianinha</t>
  </si>
  <si>
    <t xml:space="preserve">16837</t>
  </si>
  <si>
    <t xml:space="preserve">Governador Dix-Sept Rosado</t>
  </si>
  <si>
    <t xml:space="preserve">16853</t>
  </si>
  <si>
    <t xml:space="preserve">Grossos</t>
  </si>
  <si>
    <t xml:space="preserve">16870</t>
  </si>
  <si>
    <t xml:space="preserve">Guamaré</t>
  </si>
  <si>
    <t xml:space="preserve">16896</t>
  </si>
  <si>
    <t xml:space="preserve">Ielmo Marinho</t>
  </si>
  <si>
    <t xml:space="preserve">16918</t>
  </si>
  <si>
    <t xml:space="preserve">Ipanguaçu</t>
  </si>
  <si>
    <t xml:space="preserve">16934</t>
  </si>
  <si>
    <t xml:space="preserve">Ipueira</t>
  </si>
  <si>
    <t xml:space="preserve">16080</t>
  </si>
  <si>
    <t xml:space="preserve">16950</t>
  </si>
  <si>
    <t xml:space="preserve">Itaú</t>
  </si>
  <si>
    <t xml:space="preserve">16993</t>
  </si>
  <si>
    <t xml:space="preserve">17019</t>
  </si>
  <si>
    <t xml:space="preserve">Janduís</t>
  </si>
  <si>
    <t xml:space="preserve">17051</t>
  </si>
  <si>
    <t xml:space="preserve">Japi</t>
  </si>
  <si>
    <t xml:space="preserve">17078</t>
  </si>
  <si>
    <t xml:space="preserve">Jardim de Angicos</t>
  </si>
  <si>
    <t xml:space="preserve">17094</t>
  </si>
  <si>
    <t xml:space="preserve">Jardim de Piranhas</t>
  </si>
  <si>
    <t xml:space="preserve">17116</t>
  </si>
  <si>
    <t xml:space="preserve">Jardim do Seridó</t>
  </si>
  <si>
    <t xml:space="preserve">16977</t>
  </si>
  <si>
    <t xml:space="preserve">Jaçanã</t>
  </si>
  <si>
    <t xml:space="preserve">17175</t>
  </si>
  <si>
    <t xml:space="preserve">José da Penha</t>
  </si>
  <si>
    <t xml:space="preserve">17132</t>
  </si>
  <si>
    <t xml:space="preserve">João Câmara</t>
  </si>
  <si>
    <t xml:space="preserve">17159</t>
  </si>
  <si>
    <t xml:space="preserve">João Dias</t>
  </si>
  <si>
    <t xml:space="preserve">17191</t>
  </si>
  <si>
    <t xml:space="preserve">Jucurutu</t>
  </si>
  <si>
    <t xml:space="preserve">16306</t>
  </si>
  <si>
    <t xml:space="preserve">17230</t>
  </si>
  <si>
    <t xml:space="preserve">Lagoa D'Anta</t>
  </si>
  <si>
    <t xml:space="preserve">17299</t>
  </si>
  <si>
    <t xml:space="preserve">Lagoa Nova</t>
  </si>
  <si>
    <t xml:space="preserve">17310</t>
  </si>
  <si>
    <t xml:space="preserve">Lagoa Salgada</t>
  </si>
  <si>
    <t xml:space="preserve">17256</t>
  </si>
  <si>
    <t xml:space="preserve">Lagoa de Pedras</t>
  </si>
  <si>
    <t xml:space="preserve">17272</t>
  </si>
  <si>
    <t xml:space="preserve">Lagoa de Velhos</t>
  </si>
  <si>
    <t xml:space="preserve">17337</t>
  </si>
  <si>
    <t xml:space="preserve">Lajes</t>
  </si>
  <si>
    <t xml:space="preserve">17353</t>
  </si>
  <si>
    <t xml:space="preserve">Lajes Pintadas</t>
  </si>
  <si>
    <t xml:space="preserve">17370</t>
  </si>
  <si>
    <t xml:space="preserve">Lucrécia</t>
  </si>
  <si>
    <t xml:space="preserve">17396</t>
  </si>
  <si>
    <t xml:space="preserve">Luís Gomes</t>
  </si>
  <si>
    <t xml:space="preserve">17434</t>
  </si>
  <si>
    <t xml:space="preserve">Macau</t>
  </si>
  <si>
    <t xml:space="preserve">17418</t>
  </si>
  <si>
    <t xml:space="preserve">Macaíba</t>
  </si>
  <si>
    <t xml:space="preserve">16160</t>
  </si>
  <si>
    <t xml:space="preserve">Major Sales</t>
  </si>
  <si>
    <t xml:space="preserve">17450</t>
  </si>
  <si>
    <t xml:space="preserve">Marcelino Vieira</t>
  </si>
  <si>
    <t xml:space="preserve">17477</t>
  </si>
  <si>
    <t xml:space="preserve">Martins</t>
  </si>
  <si>
    <t xml:space="preserve">17493</t>
  </si>
  <si>
    <t xml:space="preserve">Maxaranguape</t>
  </si>
  <si>
    <t xml:space="preserve">17213</t>
  </si>
  <si>
    <t xml:space="preserve">Messias Targino</t>
  </si>
  <si>
    <t xml:space="preserve">17531</t>
  </si>
  <si>
    <t xml:space="preserve">Montanhas</t>
  </si>
  <si>
    <t xml:space="preserve">17558</t>
  </si>
  <si>
    <t xml:space="preserve">17574</t>
  </si>
  <si>
    <t xml:space="preserve">Monte das Gameleiras</t>
  </si>
  <si>
    <t xml:space="preserve">17590</t>
  </si>
  <si>
    <t xml:space="preserve">Mossoró</t>
  </si>
  <si>
    <t xml:space="preserve">17612</t>
  </si>
  <si>
    <t xml:space="preserve">Natal</t>
  </si>
  <si>
    <t xml:space="preserve">17655</t>
  </si>
  <si>
    <t xml:space="preserve">Nova Cruz</t>
  </si>
  <si>
    <t xml:space="preserve">17639</t>
  </si>
  <si>
    <t xml:space="preserve">Nísia Floresta</t>
  </si>
  <si>
    <t xml:space="preserve">17671</t>
  </si>
  <si>
    <t xml:space="preserve">Olho D'Água do Borges</t>
  </si>
  <si>
    <t xml:space="preserve">17698</t>
  </si>
  <si>
    <t xml:space="preserve">17710</t>
  </si>
  <si>
    <t xml:space="preserve">17752</t>
  </si>
  <si>
    <t xml:space="preserve">Parazinho</t>
  </si>
  <si>
    <t xml:space="preserve">17736</t>
  </si>
  <si>
    <t xml:space="preserve">Paraú</t>
  </si>
  <si>
    <t xml:space="preserve">17779</t>
  </si>
  <si>
    <t xml:space="preserve">Parelhas</t>
  </si>
  <si>
    <t xml:space="preserve">17795</t>
  </si>
  <si>
    <t xml:space="preserve">17817</t>
  </si>
  <si>
    <t xml:space="preserve">Passa E Fica</t>
  </si>
  <si>
    <t xml:space="preserve">17833</t>
  </si>
  <si>
    <t xml:space="preserve">17850</t>
  </si>
  <si>
    <t xml:space="preserve">Patu</t>
  </si>
  <si>
    <t xml:space="preserve">17876</t>
  </si>
  <si>
    <t xml:space="preserve">Pau dos Ferros</t>
  </si>
  <si>
    <t xml:space="preserve">17892</t>
  </si>
  <si>
    <t xml:space="preserve">Pedra Grande</t>
  </si>
  <si>
    <t xml:space="preserve">17914</t>
  </si>
  <si>
    <t xml:space="preserve">17930</t>
  </si>
  <si>
    <t xml:space="preserve">Pedro Avelino</t>
  </si>
  <si>
    <t xml:space="preserve">17957</t>
  </si>
  <si>
    <t xml:space="preserve">Pedro Velho</t>
  </si>
  <si>
    <t xml:space="preserve">17973</t>
  </si>
  <si>
    <t xml:space="preserve">Pendências</t>
  </si>
  <si>
    <t xml:space="preserve">17990</t>
  </si>
  <si>
    <t xml:space="preserve">18031</t>
  </si>
  <si>
    <t xml:space="preserve">Portalegre</t>
  </si>
  <si>
    <t xml:space="preserve">16284</t>
  </si>
  <si>
    <t xml:space="preserve">Porto do Mangue</t>
  </si>
  <si>
    <t xml:space="preserve">18015</t>
  </si>
  <si>
    <t xml:space="preserve">Poço Branco</t>
  </si>
  <si>
    <t xml:space="preserve">18074</t>
  </si>
  <si>
    <t xml:space="preserve">Pureza</t>
  </si>
  <si>
    <t xml:space="preserve">18090</t>
  </si>
  <si>
    <t xml:space="preserve">Rafael Fernandes</t>
  </si>
  <si>
    <t xml:space="preserve">18937</t>
  </si>
  <si>
    <t xml:space="preserve">Rafael Godeiro</t>
  </si>
  <si>
    <t xml:space="preserve">18112</t>
  </si>
  <si>
    <t xml:space="preserve">Riacho da Cruz</t>
  </si>
  <si>
    <t xml:space="preserve">18139</t>
  </si>
  <si>
    <t xml:space="preserve">18155</t>
  </si>
  <si>
    <t xml:space="preserve">Riachuelo</t>
  </si>
  <si>
    <t xml:space="preserve">16268</t>
  </si>
  <si>
    <t xml:space="preserve">Rio do Fogo</t>
  </si>
  <si>
    <t xml:space="preserve">18171</t>
  </si>
  <si>
    <t xml:space="preserve">Rodolfo Fernandes</t>
  </si>
  <si>
    <t xml:space="preserve">18198</t>
  </si>
  <si>
    <t xml:space="preserve">18236</t>
  </si>
  <si>
    <t xml:space="preserve">16241</t>
  </si>
  <si>
    <t xml:space="preserve">Santa Maria</t>
  </si>
  <si>
    <t xml:space="preserve">18279</t>
  </si>
  <si>
    <t xml:space="preserve">Santana do Matos</t>
  </si>
  <si>
    <t xml:space="preserve">18252</t>
  </si>
  <si>
    <t xml:space="preserve">Santana do Seridó</t>
  </si>
  <si>
    <t xml:space="preserve">18295</t>
  </si>
  <si>
    <t xml:space="preserve">Santo Antônio</t>
  </si>
  <si>
    <t xml:space="preserve">18597</t>
  </si>
  <si>
    <t xml:space="preserve">Senador Elói de Souza</t>
  </si>
  <si>
    <t xml:space="preserve">18619</t>
  </si>
  <si>
    <t xml:space="preserve">Senador Georgino Avelino</t>
  </si>
  <si>
    <t xml:space="preserve">18058</t>
  </si>
  <si>
    <t xml:space="preserve">Serra Caiada</t>
  </si>
  <si>
    <t xml:space="preserve">18651</t>
  </si>
  <si>
    <t xml:space="preserve">Serra Negra do Norte</t>
  </si>
  <si>
    <t xml:space="preserve">18635</t>
  </si>
  <si>
    <t xml:space="preserve">Serra de São Bento</t>
  </si>
  <si>
    <t xml:space="preserve">16020</t>
  </si>
  <si>
    <t xml:space="preserve">Serra do Mel</t>
  </si>
  <si>
    <t xml:space="preserve">18678</t>
  </si>
  <si>
    <t xml:space="preserve">16209</t>
  </si>
  <si>
    <t xml:space="preserve">Serrinha dos Pintos</t>
  </si>
  <si>
    <t xml:space="preserve">18694</t>
  </si>
  <si>
    <t xml:space="preserve">Severiano Melo</t>
  </si>
  <si>
    <t xml:space="preserve">18317</t>
  </si>
  <si>
    <t xml:space="preserve">São Bento do Norte</t>
  </si>
  <si>
    <t xml:space="preserve">18333</t>
  </si>
  <si>
    <t xml:space="preserve">São Bento do Trairí</t>
  </si>
  <si>
    <t xml:space="preserve">18350</t>
  </si>
  <si>
    <t xml:space="preserve">São Fernando</t>
  </si>
  <si>
    <t xml:space="preserve">18210</t>
  </si>
  <si>
    <t xml:space="preserve">São Francisco do Oeste</t>
  </si>
  <si>
    <t xml:space="preserve">18376</t>
  </si>
  <si>
    <t xml:space="preserve">18414</t>
  </si>
  <si>
    <t xml:space="preserve">São José de Mipibu</t>
  </si>
  <si>
    <t xml:space="preserve">18430</t>
  </si>
  <si>
    <t xml:space="preserve">São José do Campestre</t>
  </si>
  <si>
    <t xml:space="preserve">18457</t>
  </si>
  <si>
    <t xml:space="preserve">São José do Seridó</t>
  </si>
  <si>
    <t xml:space="preserve">18392</t>
  </si>
  <si>
    <t xml:space="preserve">São João do Sabugi</t>
  </si>
  <si>
    <t xml:space="preserve">18473</t>
  </si>
  <si>
    <t xml:space="preserve">São Miguel</t>
  </si>
  <si>
    <t xml:space="preserve">16063</t>
  </si>
  <si>
    <t xml:space="preserve">São Miguel do Gostoso</t>
  </si>
  <si>
    <t xml:space="preserve">18490</t>
  </si>
  <si>
    <t xml:space="preserve">São Paulo do Potengi</t>
  </si>
  <si>
    <t xml:space="preserve">18511</t>
  </si>
  <si>
    <t xml:space="preserve">São Pedro</t>
  </si>
  <si>
    <t xml:space="preserve">18538</t>
  </si>
  <si>
    <t xml:space="preserve">São Rafael</t>
  </si>
  <si>
    <t xml:space="preserve">18554</t>
  </si>
  <si>
    <t xml:space="preserve">18570</t>
  </si>
  <si>
    <t xml:space="preserve">São Vicente</t>
  </si>
  <si>
    <t xml:space="preserve">18716</t>
  </si>
  <si>
    <t xml:space="preserve">18732</t>
  </si>
  <si>
    <t xml:space="preserve">Taboleiro Grande</t>
  </si>
  <si>
    <t xml:space="preserve">18759</t>
  </si>
  <si>
    <t xml:space="preserve">Taipu</t>
  </si>
  <si>
    <t xml:space="preserve">18775</t>
  </si>
  <si>
    <t xml:space="preserve">Tangará</t>
  </si>
  <si>
    <t xml:space="preserve">18791</t>
  </si>
  <si>
    <t xml:space="preserve">Tenente Ananias</t>
  </si>
  <si>
    <t xml:space="preserve">16004</t>
  </si>
  <si>
    <t xml:space="preserve">Tenente Laurentino Cruz</t>
  </si>
  <si>
    <t xml:space="preserve">16225</t>
  </si>
  <si>
    <t xml:space="preserve">Tibau</t>
  </si>
  <si>
    <t xml:space="preserve">18813</t>
  </si>
  <si>
    <t xml:space="preserve">Tibau do Sul</t>
  </si>
  <si>
    <t xml:space="preserve">18830</t>
  </si>
  <si>
    <t xml:space="preserve">Timbaúba dos Batistas</t>
  </si>
  <si>
    <t xml:space="preserve">18856</t>
  </si>
  <si>
    <t xml:space="preserve">Touros</t>
  </si>
  <si>
    <t xml:space="preserve">16128</t>
  </si>
  <si>
    <t xml:space="preserve">Triunfo Potiguar</t>
  </si>
  <si>
    <t xml:space="preserve">18872</t>
  </si>
  <si>
    <t xml:space="preserve">Umarizal</t>
  </si>
  <si>
    <t xml:space="preserve">18899</t>
  </si>
  <si>
    <t xml:space="preserve">Upanema</t>
  </si>
  <si>
    <t xml:space="preserve">16187</t>
  </si>
  <si>
    <t xml:space="preserve">Venha-Ver</t>
  </si>
  <si>
    <t xml:space="preserve">18953</t>
  </si>
  <si>
    <t xml:space="preserve">18996</t>
  </si>
  <si>
    <t xml:space="preserve">Vila Flor</t>
  </si>
  <si>
    <t xml:space="preserve">18970</t>
  </si>
  <si>
    <t xml:space="preserve">18910</t>
  </si>
  <si>
    <t xml:space="preserve">16071</t>
  </si>
  <si>
    <t xml:space="preserve">Água Nova</t>
  </si>
  <si>
    <t xml:space="preserve">00310</t>
  </si>
  <si>
    <t xml:space="preserve">Alta Floresta D'Oeste</t>
  </si>
  <si>
    <t xml:space="preserve">00736</t>
  </si>
  <si>
    <t xml:space="preserve">Alto Alegre dos Parecis</t>
  </si>
  <si>
    <t xml:space="preserve">00639</t>
  </si>
  <si>
    <t xml:space="preserve">00337</t>
  </si>
  <si>
    <t xml:space="preserve">Alvorada do Oeste</t>
  </si>
  <si>
    <t xml:space="preserve">00078</t>
  </si>
  <si>
    <t xml:space="preserve">Ariquemes</t>
  </si>
  <si>
    <t xml:space="preserve">00779</t>
  </si>
  <si>
    <t xml:space="preserve">00450</t>
  </si>
  <si>
    <t xml:space="preserve">Cabixi</t>
  </si>
  <si>
    <t xml:space="preserve">00620</t>
  </si>
  <si>
    <t xml:space="preserve">Cacaulândia</t>
  </si>
  <si>
    <t xml:space="preserve">00094</t>
  </si>
  <si>
    <t xml:space="preserve">Cacoal</t>
  </si>
  <si>
    <t xml:space="preserve">00671</t>
  </si>
  <si>
    <t xml:space="preserve">Campo Novo de Rondônia</t>
  </si>
  <si>
    <t xml:space="preserve">00477</t>
  </si>
  <si>
    <t xml:space="preserve">Candeias do Jamari</t>
  </si>
  <si>
    <t xml:space="preserve">00531</t>
  </si>
  <si>
    <t xml:space="preserve">Castanheiras</t>
  </si>
  <si>
    <t xml:space="preserve">00272</t>
  </si>
  <si>
    <t xml:space="preserve">Cerejeiras</t>
  </si>
  <si>
    <t xml:space="preserve">00809</t>
  </si>
  <si>
    <t xml:space="preserve">Chupinguaia</t>
  </si>
  <si>
    <t xml:space="preserve">00230</t>
  </si>
  <si>
    <t xml:space="preserve">Colorado do Oeste</t>
  </si>
  <si>
    <t xml:space="preserve">00655</t>
  </si>
  <si>
    <t xml:space="preserve">Corumbiara</t>
  </si>
  <si>
    <t xml:space="preserve">00213</t>
  </si>
  <si>
    <t xml:space="preserve">Costa Marques</t>
  </si>
  <si>
    <t xml:space="preserve">00680</t>
  </si>
  <si>
    <t xml:space="preserve">Cujubim</t>
  </si>
  <si>
    <t xml:space="preserve">00256</t>
  </si>
  <si>
    <t xml:space="preserve">Espigão do Oeste</t>
  </si>
  <si>
    <t xml:space="preserve">00612</t>
  </si>
  <si>
    <t xml:space="preserve">Governador Jorge Teixeira</t>
  </si>
  <si>
    <t xml:space="preserve">00019</t>
  </si>
  <si>
    <t xml:space="preserve">Guajará-Mirim</t>
  </si>
  <si>
    <t xml:space="preserve">00493</t>
  </si>
  <si>
    <t xml:space="preserve">Itapuã do Oeste</t>
  </si>
  <si>
    <t xml:space="preserve">00159</t>
  </si>
  <si>
    <t xml:space="preserve">Jaru</t>
  </si>
  <si>
    <t xml:space="preserve">00051</t>
  </si>
  <si>
    <t xml:space="preserve">Ji-Paraná</t>
  </si>
  <si>
    <t xml:space="preserve">00396</t>
  </si>
  <si>
    <t xml:space="preserve">Machadinho D'Oeste</t>
  </si>
  <si>
    <t xml:space="preserve">00604</t>
  </si>
  <si>
    <t xml:space="preserve">Ministro Andreazza</t>
  </si>
  <si>
    <t xml:space="preserve">00574</t>
  </si>
  <si>
    <t xml:space="preserve">Mirante da Serra</t>
  </si>
  <si>
    <t xml:space="preserve">00663</t>
  </si>
  <si>
    <t xml:space="preserve">Monte Negro</t>
  </si>
  <si>
    <t xml:space="preserve">00370</t>
  </si>
  <si>
    <t xml:space="preserve">Nova Brasilândia D'Oeste</t>
  </si>
  <si>
    <t xml:space="preserve">00434</t>
  </si>
  <si>
    <t xml:space="preserve">Nova Mamoré</t>
  </si>
  <si>
    <t xml:space="preserve">00744</t>
  </si>
  <si>
    <t xml:space="preserve">00515</t>
  </si>
  <si>
    <t xml:space="preserve">Novo Horizonte do Oeste</t>
  </si>
  <si>
    <t xml:space="preserve">00175</t>
  </si>
  <si>
    <t xml:space="preserve">Ouro Preto do Oeste</t>
  </si>
  <si>
    <t xml:space="preserve">00701</t>
  </si>
  <si>
    <t xml:space="preserve">Parecis</t>
  </si>
  <si>
    <t xml:space="preserve">00116</t>
  </si>
  <si>
    <t xml:space="preserve">Pimenta Bueno</t>
  </si>
  <si>
    <t xml:space="preserve">00787</t>
  </si>
  <si>
    <t xml:space="preserve">Pimenteiras do Oeste</t>
  </si>
  <si>
    <t xml:space="preserve">00035</t>
  </si>
  <si>
    <t xml:space="preserve">Porto Velho</t>
  </si>
  <si>
    <t xml:space="preserve">00191</t>
  </si>
  <si>
    <t xml:space="preserve">00728</t>
  </si>
  <si>
    <t xml:space="preserve">Primavera de Rondônia</t>
  </si>
  <si>
    <t xml:space="preserve">00647</t>
  </si>
  <si>
    <t xml:space="preserve">Rio Crespo</t>
  </si>
  <si>
    <t xml:space="preserve">00299</t>
  </si>
  <si>
    <t xml:space="preserve">Rolim de Moura</t>
  </si>
  <si>
    <t xml:space="preserve">00353</t>
  </si>
  <si>
    <t xml:space="preserve">Santa Luzia D'Oeste</t>
  </si>
  <si>
    <t xml:space="preserve">00582</t>
  </si>
  <si>
    <t xml:space="preserve">Seringueiras</t>
  </si>
  <si>
    <t xml:space="preserve">00710</t>
  </si>
  <si>
    <t xml:space="preserve">São Felipe D'Oeste</t>
  </si>
  <si>
    <t xml:space="preserve">00795</t>
  </si>
  <si>
    <t xml:space="preserve">São Francisco do Guaporé</t>
  </si>
  <si>
    <t xml:space="preserve">00418</t>
  </si>
  <si>
    <t xml:space="preserve">São Miguel do Guaporé</t>
  </si>
  <si>
    <t xml:space="preserve">00752</t>
  </si>
  <si>
    <t xml:space="preserve">Teixeirópolis</t>
  </si>
  <si>
    <t xml:space="preserve">00590</t>
  </si>
  <si>
    <t xml:space="preserve">Theobroma</t>
  </si>
  <si>
    <t xml:space="preserve">00566</t>
  </si>
  <si>
    <t xml:space="preserve">Urupá</t>
  </si>
  <si>
    <t xml:space="preserve">00698</t>
  </si>
  <si>
    <t xml:space="preserve">Vale do Anari</t>
  </si>
  <si>
    <t xml:space="preserve">00558</t>
  </si>
  <si>
    <t xml:space="preserve">Vale do Paraíso</t>
  </si>
  <si>
    <t xml:space="preserve">00132</t>
  </si>
  <si>
    <t xml:space="preserve">Vilhena</t>
  </si>
  <si>
    <t xml:space="preserve">03050</t>
  </si>
  <si>
    <t xml:space="preserve">Alto Alegre</t>
  </si>
  <si>
    <t xml:space="preserve">03042</t>
  </si>
  <si>
    <t xml:space="preserve">Amajari</t>
  </si>
  <si>
    <t xml:space="preserve">03018</t>
  </si>
  <si>
    <t xml:space="preserve">03077</t>
  </si>
  <si>
    <t xml:space="preserve">03069</t>
  </si>
  <si>
    <t xml:space="preserve">Cantá</t>
  </si>
  <si>
    <t xml:space="preserve">03034</t>
  </si>
  <si>
    <t xml:space="preserve">Caracaraí</t>
  </si>
  <si>
    <t xml:space="preserve">03000</t>
  </si>
  <si>
    <t xml:space="preserve">Caroebe</t>
  </si>
  <si>
    <t xml:space="preserve">03026</t>
  </si>
  <si>
    <t xml:space="preserve">03093</t>
  </si>
  <si>
    <t xml:space="preserve">Mucajaí</t>
  </si>
  <si>
    <t xml:space="preserve">03115</t>
  </si>
  <si>
    <t xml:space="preserve">Normandia</t>
  </si>
  <si>
    <t xml:space="preserve">03123</t>
  </si>
  <si>
    <t xml:space="preserve">Pacaraima</t>
  </si>
  <si>
    <t xml:space="preserve">03085</t>
  </si>
  <si>
    <t xml:space="preserve">Rorainópolis</t>
  </si>
  <si>
    <t xml:space="preserve">03131</t>
  </si>
  <si>
    <t xml:space="preserve">São João da Baliza</t>
  </si>
  <si>
    <t xml:space="preserve">03158</t>
  </si>
  <si>
    <t xml:space="preserve">São Luiz</t>
  </si>
  <si>
    <t xml:space="preserve">03107</t>
  </si>
  <si>
    <t xml:space="preserve">Uiramutã</t>
  </si>
  <si>
    <t xml:space="preserve">88986</t>
  </si>
  <si>
    <t xml:space="preserve">Aceguá</t>
  </si>
  <si>
    <t xml:space="preserve">85014</t>
  </si>
  <si>
    <t xml:space="preserve">Agudo</t>
  </si>
  <si>
    <t xml:space="preserve">85030</t>
  </si>
  <si>
    <t xml:space="preserve">Ajuricaba</t>
  </si>
  <si>
    <t xml:space="preserve">85057</t>
  </si>
  <si>
    <t xml:space="preserve">Alecrim</t>
  </si>
  <si>
    <t xml:space="preserve">85073</t>
  </si>
  <si>
    <t xml:space="preserve">Alegrete</t>
  </si>
  <si>
    <t xml:space="preserve">85545</t>
  </si>
  <si>
    <t xml:space="preserve">Alegria</t>
  </si>
  <si>
    <t xml:space="preserve">89001</t>
  </si>
  <si>
    <t xml:space="preserve">Almirante Tamandaré do Sul</t>
  </si>
  <si>
    <t xml:space="preserve">85090</t>
  </si>
  <si>
    <t xml:space="preserve">Alpestre</t>
  </si>
  <si>
    <t xml:space="preserve">84808</t>
  </si>
  <si>
    <t xml:space="preserve">86282</t>
  </si>
  <si>
    <t xml:space="preserve">Alto Feliz</t>
  </si>
  <si>
    <t xml:space="preserve">85111</t>
  </si>
  <si>
    <t xml:space="preserve">Alvorada</t>
  </si>
  <si>
    <t xml:space="preserve">86045</t>
  </si>
  <si>
    <t xml:space="preserve">Amaral Ferrador</t>
  </si>
  <si>
    <t xml:space="preserve">86304</t>
  </si>
  <si>
    <t xml:space="preserve">Ametista do Sul</t>
  </si>
  <si>
    <t xml:space="preserve">86100</t>
  </si>
  <si>
    <t xml:space="preserve">André da Rocha</t>
  </si>
  <si>
    <t xml:space="preserve">85138</t>
  </si>
  <si>
    <t xml:space="preserve">Anta Gorda</t>
  </si>
  <si>
    <t xml:space="preserve">85154</t>
  </si>
  <si>
    <t xml:space="preserve">Antônio Prado</t>
  </si>
  <si>
    <t xml:space="preserve">86320</t>
  </si>
  <si>
    <t xml:space="preserve">Arambaré</t>
  </si>
  <si>
    <t xml:space="preserve">88862</t>
  </si>
  <si>
    <t xml:space="preserve">Araricá</t>
  </si>
  <si>
    <t xml:space="preserve">85170</t>
  </si>
  <si>
    <t xml:space="preserve">Aratiba</t>
  </si>
  <si>
    <t xml:space="preserve">85251</t>
  </si>
  <si>
    <t xml:space="preserve">Arroio Grande</t>
  </si>
  <si>
    <t xml:space="preserve">85197</t>
  </si>
  <si>
    <t xml:space="preserve">Arroio do Meio</t>
  </si>
  <si>
    <t xml:space="preserve">89028</t>
  </si>
  <si>
    <t xml:space="preserve">Arroio do Padre</t>
  </si>
  <si>
    <t xml:space="preserve">85308</t>
  </si>
  <si>
    <t xml:space="preserve">Arroio do Sal</t>
  </si>
  <si>
    <t xml:space="preserve">85235</t>
  </si>
  <si>
    <t xml:space="preserve">Arroio do Tigre</t>
  </si>
  <si>
    <t xml:space="preserve">85219</t>
  </si>
  <si>
    <t xml:space="preserve">Arroio dos Ratos</t>
  </si>
  <si>
    <t xml:space="preserve">85278</t>
  </si>
  <si>
    <t xml:space="preserve">Arvorezinha</t>
  </si>
  <si>
    <t xml:space="preserve">85294</t>
  </si>
  <si>
    <t xml:space="preserve">Augusto Pestana</t>
  </si>
  <si>
    <t xml:space="preserve">85316</t>
  </si>
  <si>
    <t xml:space="preserve">Bagé</t>
  </si>
  <si>
    <t xml:space="preserve">88927</t>
  </si>
  <si>
    <t xml:space="preserve">Balneário Pinhal</t>
  </si>
  <si>
    <t xml:space="preserve">86401</t>
  </si>
  <si>
    <t xml:space="preserve">Barra Funda</t>
  </si>
  <si>
    <t xml:space="preserve">86363</t>
  </si>
  <si>
    <t xml:space="preserve">Barra do Guarita</t>
  </si>
  <si>
    <t xml:space="preserve">88625</t>
  </si>
  <si>
    <t xml:space="preserve">Barra do Quaraí</t>
  </si>
  <si>
    <t xml:space="preserve">85375</t>
  </si>
  <si>
    <t xml:space="preserve">Barra do Ribeiro</t>
  </si>
  <si>
    <t xml:space="preserve">86380</t>
  </si>
  <si>
    <t xml:space="preserve">Barra do Rio Azul</t>
  </si>
  <si>
    <t xml:space="preserve">85359</t>
  </si>
  <si>
    <t xml:space="preserve">85391</t>
  </si>
  <si>
    <t xml:space="preserve">Barros Cassal</t>
  </si>
  <si>
    <t xml:space="preserve">86223</t>
  </si>
  <si>
    <t xml:space="preserve">Barão</t>
  </si>
  <si>
    <t xml:space="preserve">85332</t>
  </si>
  <si>
    <t xml:space="preserve">Barão de Cotegipe</t>
  </si>
  <si>
    <t xml:space="preserve">86347</t>
  </si>
  <si>
    <t xml:space="preserve">Barão do Triunfo</t>
  </si>
  <si>
    <t xml:space="preserve">88420</t>
  </si>
  <si>
    <t xml:space="preserve">Benjamin Constant do Sul</t>
  </si>
  <si>
    <t xml:space="preserve">85413</t>
  </si>
  <si>
    <t xml:space="preserve">Bento Gonçalves</t>
  </si>
  <si>
    <t xml:space="preserve">86428</t>
  </si>
  <si>
    <t xml:space="preserve">Boa Vista das Missões</t>
  </si>
  <si>
    <t xml:space="preserve">85430</t>
  </si>
  <si>
    <t xml:space="preserve">Boa Vista do Buricá</t>
  </si>
  <si>
    <t xml:space="preserve">89044</t>
  </si>
  <si>
    <t xml:space="preserve">Boa Vista do Cadeado</t>
  </si>
  <si>
    <t xml:space="preserve">89060</t>
  </si>
  <si>
    <t xml:space="preserve">Boa Vista do Incra</t>
  </si>
  <si>
    <t xml:space="preserve">88161</t>
  </si>
  <si>
    <t xml:space="preserve">Boa Vista do Sul</t>
  </si>
  <si>
    <t xml:space="preserve">85456</t>
  </si>
  <si>
    <t xml:space="preserve">98230</t>
  </si>
  <si>
    <t xml:space="preserve">Bom Princípio</t>
  </si>
  <si>
    <t xml:space="preserve">86444</t>
  </si>
  <si>
    <t xml:space="preserve">Bom Progresso</t>
  </si>
  <si>
    <t xml:space="preserve">85472</t>
  </si>
  <si>
    <t xml:space="preserve">Bom Retiro do Sul</t>
  </si>
  <si>
    <t xml:space="preserve">84921</t>
  </si>
  <si>
    <t xml:space="preserve">Boqueirão do Leão</t>
  </si>
  <si>
    <t xml:space="preserve">85499</t>
  </si>
  <si>
    <t xml:space="preserve">Bossoroca</t>
  </si>
  <si>
    <t xml:space="preserve">89087</t>
  </si>
  <si>
    <t xml:space="preserve">Bozano</t>
  </si>
  <si>
    <t xml:space="preserve">85510</t>
  </si>
  <si>
    <t xml:space="preserve">Braga</t>
  </si>
  <si>
    <t xml:space="preserve">85065</t>
  </si>
  <si>
    <t xml:space="preserve">Brochier</t>
  </si>
  <si>
    <t xml:space="preserve">85537</t>
  </si>
  <si>
    <t xml:space="preserve">Butiá</t>
  </si>
  <si>
    <t xml:space="preserve">85570</t>
  </si>
  <si>
    <t xml:space="preserve">Cacequi</t>
  </si>
  <si>
    <t xml:space="preserve">85596</t>
  </si>
  <si>
    <t xml:space="preserve">Cachoeira do Sul</t>
  </si>
  <si>
    <t xml:space="preserve">85618</t>
  </si>
  <si>
    <t xml:space="preserve">85634</t>
  </si>
  <si>
    <t xml:space="preserve">Cacique Doble</t>
  </si>
  <si>
    <t xml:space="preserve">85650</t>
  </si>
  <si>
    <t xml:space="preserve">Caibaté</t>
  </si>
  <si>
    <t xml:space="preserve">85677</t>
  </si>
  <si>
    <t xml:space="preserve">85693</t>
  </si>
  <si>
    <t xml:space="preserve">Camaquã</t>
  </si>
  <si>
    <t xml:space="preserve">85960</t>
  </si>
  <si>
    <t xml:space="preserve">Camargo</t>
  </si>
  <si>
    <t xml:space="preserve">85715</t>
  </si>
  <si>
    <t xml:space="preserve">Cambará do Sul</t>
  </si>
  <si>
    <t xml:space="preserve">86460</t>
  </si>
  <si>
    <t xml:space="preserve">Campestre da Serra</t>
  </si>
  <si>
    <t xml:space="preserve">85731</t>
  </si>
  <si>
    <t xml:space="preserve">Campina das Missões</t>
  </si>
  <si>
    <t xml:space="preserve">85758</t>
  </si>
  <si>
    <t xml:space="preserve">Campinas do Sul</t>
  </si>
  <si>
    <t xml:space="preserve">85774</t>
  </si>
  <si>
    <t xml:space="preserve">Campo Bom</t>
  </si>
  <si>
    <t xml:space="preserve">85790</t>
  </si>
  <si>
    <t xml:space="preserve">Campo Novo</t>
  </si>
  <si>
    <t xml:space="preserve">85200</t>
  </si>
  <si>
    <t xml:space="preserve">Campos Borges</t>
  </si>
  <si>
    <t xml:space="preserve">85812</t>
  </si>
  <si>
    <t xml:space="preserve">Candelária</t>
  </si>
  <si>
    <t xml:space="preserve">86487</t>
  </si>
  <si>
    <t xml:space="preserve">Candiota</t>
  </si>
  <si>
    <t xml:space="preserve">85855</t>
  </si>
  <si>
    <t xml:space="preserve">Canela</t>
  </si>
  <si>
    <t xml:space="preserve">85871</t>
  </si>
  <si>
    <t xml:space="preserve">Canguçu</t>
  </si>
  <si>
    <t xml:space="preserve">85898</t>
  </si>
  <si>
    <t xml:space="preserve">Canoas</t>
  </si>
  <si>
    <t xml:space="preserve">89109</t>
  </si>
  <si>
    <t xml:space="preserve">Canudos do Vale</t>
  </si>
  <si>
    <t xml:space="preserve">84891</t>
  </si>
  <si>
    <t xml:space="preserve">Capela de Santana</t>
  </si>
  <si>
    <t xml:space="preserve">86509</t>
  </si>
  <si>
    <t xml:space="preserve">Capitão</t>
  </si>
  <si>
    <t xml:space="preserve">88200</t>
  </si>
  <si>
    <t xml:space="preserve">Capivari do Sul</t>
  </si>
  <si>
    <t xml:space="preserve">89125</t>
  </si>
  <si>
    <t xml:space="preserve">Capão Bonito do Sul</t>
  </si>
  <si>
    <t xml:space="preserve">89150</t>
  </si>
  <si>
    <t xml:space="preserve">Capão da Canoa</t>
  </si>
  <si>
    <t xml:space="preserve">89141</t>
  </si>
  <si>
    <t xml:space="preserve">Capão do Cipó</t>
  </si>
  <si>
    <t xml:space="preserve">89737</t>
  </si>
  <si>
    <t xml:space="preserve">Capão do Leão</t>
  </si>
  <si>
    <t xml:space="preserve">85910</t>
  </si>
  <si>
    <t xml:space="preserve">Carazinho</t>
  </si>
  <si>
    <t xml:space="preserve">88340</t>
  </si>
  <si>
    <t xml:space="preserve">Caraá</t>
  </si>
  <si>
    <t xml:space="preserve">85936</t>
  </si>
  <si>
    <t xml:space="preserve">Carlos Barbosa</t>
  </si>
  <si>
    <t xml:space="preserve">86525</t>
  </si>
  <si>
    <t xml:space="preserve">Carlos Gomes</t>
  </si>
  <si>
    <t xml:space="preserve">85952</t>
  </si>
  <si>
    <t xml:space="preserve">Casca</t>
  </si>
  <si>
    <t xml:space="preserve">85880</t>
  </si>
  <si>
    <t xml:space="preserve">Caseiros</t>
  </si>
  <si>
    <t xml:space="preserve">85979</t>
  </si>
  <si>
    <t xml:space="preserve">Catuípe</t>
  </si>
  <si>
    <t xml:space="preserve">85995</t>
  </si>
  <si>
    <t xml:space="preserve">Caxias do Sul</t>
  </si>
  <si>
    <t xml:space="preserve">85553</t>
  </si>
  <si>
    <t xml:space="preserve">Caçapava do Sul</t>
  </si>
  <si>
    <t xml:space="preserve">86541</t>
  </si>
  <si>
    <t xml:space="preserve">Centenário</t>
  </si>
  <si>
    <t xml:space="preserve">88641</t>
  </si>
  <si>
    <t xml:space="preserve">Cerrito</t>
  </si>
  <si>
    <t xml:space="preserve">86088</t>
  </si>
  <si>
    <t xml:space="preserve">Cerro Branco</t>
  </si>
  <si>
    <t xml:space="preserve">85227</t>
  </si>
  <si>
    <t xml:space="preserve">Cerro Grande</t>
  </si>
  <si>
    <t xml:space="preserve">85944</t>
  </si>
  <si>
    <t xml:space="preserve">Cerro Grande do Sul</t>
  </si>
  <si>
    <t xml:space="preserve">86010</t>
  </si>
  <si>
    <t xml:space="preserve">Cerro Largo</t>
  </si>
  <si>
    <t xml:space="preserve">86037</t>
  </si>
  <si>
    <t xml:space="preserve">Chapada</t>
  </si>
  <si>
    <t xml:space="preserve">86932</t>
  </si>
  <si>
    <t xml:space="preserve">Charqueadas</t>
  </si>
  <si>
    <t xml:space="preserve">86568</t>
  </si>
  <si>
    <t xml:space="preserve">Charrua</t>
  </si>
  <si>
    <t xml:space="preserve">86053</t>
  </si>
  <si>
    <t xml:space="preserve">Chiapetta</t>
  </si>
  <si>
    <t xml:space="preserve">88269</t>
  </si>
  <si>
    <t xml:space="preserve">Chuvisca</t>
  </si>
  <si>
    <t xml:space="preserve">88846</t>
  </si>
  <si>
    <t xml:space="preserve">Chuí</t>
  </si>
  <si>
    <t xml:space="preserve">85804</t>
  </si>
  <si>
    <t xml:space="preserve">Cidreira</t>
  </si>
  <si>
    <t xml:space="preserve">86070</t>
  </si>
  <si>
    <t xml:space="preserve">Ciríaco</t>
  </si>
  <si>
    <t xml:space="preserve">86584</t>
  </si>
  <si>
    <t xml:space="preserve">86096</t>
  </si>
  <si>
    <t xml:space="preserve">86118</t>
  </si>
  <si>
    <t xml:space="preserve">Condor</t>
  </si>
  <si>
    <t xml:space="preserve">86134</t>
  </si>
  <si>
    <t xml:space="preserve">Constantina</t>
  </si>
  <si>
    <t xml:space="preserve">89168</t>
  </si>
  <si>
    <t xml:space="preserve">Coqueiro Baixo</t>
  </si>
  <si>
    <t xml:space="preserve">86606</t>
  </si>
  <si>
    <t xml:space="preserve">Coqueiros do Sul</t>
  </si>
  <si>
    <t xml:space="preserve">86622</t>
  </si>
  <si>
    <t xml:space="preserve">Coronel Barros</t>
  </si>
  <si>
    <t xml:space="preserve">86150</t>
  </si>
  <si>
    <t xml:space="preserve">Coronel Bicaco</t>
  </si>
  <si>
    <t xml:space="preserve">89184</t>
  </si>
  <si>
    <t xml:space="preserve">Coronel Pilar</t>
  </si>
  <si>
    <t xml:space="preserve">89770</t>
  </si>
  <si>
    <t xml:space="preserve">Cotiporã</t>
  </si>
  <si>
    <t xml:space="preserve">86649</t>
  </si>
  <si>
    <t xml:space="preserve">Coxilha</t>
  </si>
  <si>
    <t xml:space="preserve">86177</t>
  </si>
  <si>
    <t xml:space="preserve">Crissiumal</t>
  </si>
  <si>
    <t xml:space="preserve">85464</t>
  </si>
  <si>
    <t xml:space="preserve">Cristal</t>
  </si>
  <si>
    <t xml:space="preserve">88528</t>
  </si>
  <si>
    <t xml:space="preserve">Cristal do Sul</t>
  </si>
  <si>
    <t xml:space="preserve">86193</t>
  </si>
  <si>
    <t xml:space="preserve">Cruz Alta</t>
  </si>
  <si>
    <t xml:space="preserve">89206</t>
  </si>
  <si>
    <t xml:space="preserve">Cruzaltense</t>
  </si>
  <si>
    <t xml:space="preserve">86215</t>
  </si>
  <si>
    <t xml:space="preserve">85839</t>
  </si>
  <si>
    <t xml:space="preserve">Cândido Godói</t>
  </si>
  <si>
    <t xml:space="preserve">86231</t>
  </si>
  <si>
    <t xml:space="preserve">David Canabarro</t>
  </si>
  <si>
    <t xml:space="preserve">86665</t>
  </si>
  <si>
    <t xml:space="preserve">Derrubadas</t>
  </si>
  <si>
    <t xml:space="preserve">85049</t>
  </si>
  <si>
    <t xml:space="preserve">Dezesseis de Novembro</t>
  </si>
  <si>
    <t xml:space="preserve">88188</t>
  </si>
  <si>
    <t xml:space="preserve">Dilermando de Aguiar</t>
  </si>
  <si>
    <t xml:space="preserve">86258</t>
  </si>
  <si>
    <t xml:space="preserve">Dois Irmãos</t>
  </si>
  <si>
    <t xml:space="preserve">86681</t>
  </si>
  <si>
    <t xml:space="preserve">Dois Irmãos das Missões</t>
  </si>
  <si>
    <t xml:space="preserve">84824</t>
  </si>
  <si>
    <t xml:space="preserve">Dois Lajeados</t>
  </si>
  <si>
    <t xml:space="preserve">86274</t>
  </si>
  <si>
    <t xml:space="preserve">Dom Feliciano</t>
  </si>
  <si>
    <t xml:space="preserve">86290</t>
  </si>
  <si>
    <t xml:space="preserve">Dom Pedrito</t>
  </si>
  <si>
    <t xml:space="preserve">88463</t>
  </si>
  <si>
    <t xml:space="preserve">Dom Pedro de Alcântara</t>
  </si>
  <si>
    <t xml:space="preserve">86312</t>
  </si>
  <si>
    <t xml:space="preserve">Dona Francisca</t>
  </si>
  <si>
    <t xml:space="preserve">84883</t>
  </si>
  <si>
    <t xml:space="preserve">Doutor Maurício Cardoso</t>
  </si>
  <si>
    <t xml:space="preserve">88307</t>
  </si>
  <si>
    <t xml:space="preserve">Doutor Ricardo</t>
  </si>
  <si>
    <t xml:space="preserve">86240</t>
  </si>
  <si>
    <t xml:space="preserve">Eldorado do Sul</t>
  </si>
  <si>
    <t xml:space="preserve">86339</t>
  </si>
  <si>
    <t xml:space="preserve">Encantado</t>
  </si>
  <si>
    <t xml:space="preserve">86355</t>
  </si>
  <si>
    <t xml:space="preserve">Encruzilhada do Sul</t>
  </si>
  <si>
    <t xml:space="preserve">86703</t>
  </si>
  <si>
    <t xml:space="preserve">Engenho Velho</t>
  </si>
  <si>
    <t xml:space="preserve">85928</t>
  </si>
  <si>
    <t xml:space="preserve">Entre Rios do Sul</t>
  </si>
  <si>
    <t xml:space="preserve">85103</t>
  </si>
  <si>
    <t xml:space="preserve">Entre-Ijuís</t>
  </si>
  <si>
    <t xml:space="preserve">85081</t>
  </si>
  <si>
    <t xml:space="preserve">Erebango</t>
  </si>
  <si>
    <t xml:space="preserve">86371</t>
  </si>
  <si>
    <t xml:space="preserve">Erechim</t>
  </si>
  <si>
    <t xml:space="preserve">85022</t>
  </si>
  <si>
    <t xml:space="preserve">Ernestina</t>
  </si>
  <si>
    <t xml:space="preserve">86410</t>
  </si>
  <si>
    <t xml:space="preserve">Erval Grande</t>
  </si>
  <si>
    <t xml:space="preserve">86436</t>
  </si>
  <si>
    <t xml:space="preserve">Erval Seco</t>
  </si>
  <si>
    <t xml:space="preserve">86452</t>
  </si>
  <si>
    <t xml:space="preserve">Esmeralda</t>
  </si>
  <si>
    <t xml:space="preserve">88285</t>
  </si>
  <si>
    <t xml:space="preserve">Esperança do Sul</t>
  </si>
  <si>
    <t xml:space="preserve">86479</t>
  </si>
  <si>
    <t xml:space="preserve">Espumoso</t>
  </si>
  <si>
    <t xml:space="preserve">85286</t>
  </si>
  <si>
    <t xml:space="preserve">Estação</t>
  </si>
  <si>
    <t xml:space="preserve">86517</t>
  </si>
  <si>
    <t xml:space="preserve">Esteio</t>
  </si>
  <si>
    <t xml:space="preserve">86533</t>
  </si>
  <si>
    <t xml:space="preserve">Estrela</t>
  </si>
  <si>
    <t xml:space="preserve">88404</t>
  </si>
  <si>
    <t xml:space="preserve">Estrela Velha</t>
  </si>
  <si>
    <t xml:space="preserve">86495</t>
  </si>
  <si>
    <t xml:space="preserve">Estância Velha</t>
  </si>
  <si>
    <t xml:space="preserve">85448</t>
  </si>
  <si>
    <t xml:space="preserve">Eugênio de Castro</t>
  </si>
  <si>
    <t xml:space="preserve">84930</t>
  </si>
  <si>
    <t xml:space="preserve">Fagundes Varela</t>
  </si>
  <si>
    <t xml:space="preserve">86550</t>
  </si>
  <si>
    <t xml:space="preserve">Farroupilha</t>
  </si>
  <si>
    <t xml:space="preserve">86576</t>
  </si>
  <si>
    <t xml:space="preserve">Faxinal do Soturno</t>
  </si>
  <si>
    <t xml:space="preserve">86029</t>
  </si>
  <si>
    <t xml:space="preserve">Faxinalzinho</t>
  </si>
  <si>
    <t xml:space="preserve">88366</t>
  </si>
  <si>
    <t xml:space="preserve">Fazenda Vilanova</t>
  </si>
  <si>
    <t xml:space="preserve">86592</t>
  </si>
  <si>
    <t xml:space="preserve">Feliz</t>
  </si>
  <si>
    <t xml:space="preserve">86614</t>
  </si>
  <si>
    <t xml:space="preserve">Flores da Cunha</t>
  </si>
  <si>
    <t xml:space="preserve">88242</t>
  </si>
  <si>
    <t xml:space="preserve">Floriano Peixoto</t>
  </si>
  <si>
    <t xml:space="preserve">86630</t>
  </si>
  <si>
    <t xml:space="preserve">Fontoura Xavier</t>
  </si>
  <si>
    <t xml:space="preserve">86657</t>
  </si>
  <si>
    <t xml:space="preserve">Formigueiro</t>
  </si>
  <si>
    <t xml:space="preserve">89222</t>
  </si>
  <si>
    <t xml:space="preserve">Forquetinha</t>
  </si>
  <si>
    <t xml:space="preserve">98272</t>
  </si>
  <si>
    <t xml:space="preserve">Fortaleza dos Valos</t>
  </si>
  <si>
    <t xml:space="preserve">86673</t>
  </si>
  <si>
    <t xml:space="preserve">Frederico Westphalen</t>
  </si>
  <si>
    <t xml:space="preserve">86690</t>
  </si>
  <si>
    <t xml:space="preserve">Garibaldi</t>
  </si>
  <si>
    <t xml:space="preserve">86720</t>
  </si>
  <si>
    <t xml:space="preserve">Garruchos</t>
  </si>
  <si>
    <t xml:space="preserve">86711</t>
  </si>
  <si>
    <t xml:space="preserve">Gaurama</t>
  </si>
  <si>
    <t xml:space="preserve">86738</t>
  </si>
  <si>
    <t xml:space="preserve">General Câmara</t>
  </si>
  <si>
    <t xml:space="preserve">86746</t>
  </si>
  <si>
    <t xml:space="preserve">Gentil</t>
  </si>
  <si>
    <t xml:space="preserve">86770</t>
  </si>
  <si>
    <t xml:space="preserve">Getúlio Vargas</t>
  </si>
  <si>
    <t xml:space="preserve">86797</t>
  </si>
  <si>
    <t xml:space="preserve">Giruá</t>
  </si>
  <si>
    <t xml:space="preserve">85502</t>
  </si>
  <si>
    <t xml:space="preserve">Glorinha</t>
  </si>
  <si>
    <t xml:space="preserve">86819</t>
  </si>
  <si>
    <t xml:space="preserve">Gramado</t>
  </si>
  <si>
    <t xml:space="preserve">86789</t>
  </si>
  <si>
    <t xml:space="preserve">Gramado Xavier</t>
  </si>
  <si>
    <t xml:space="preserve">86762</t>
  </si>
  <si>
    <t xml:space="preserve">Gramado dos Loureiros</t>
  </si>
  <si>
    <t xml:space="preserve">86835</t>
  </si>
  <si>
    <t xml:space="preserve">Gravataí</t>
  </si>
  <si>
    <t xml:space="preserve">84867</t>
  </si>
  <si>
    <t xml:space="preserve">Guabiju</t>
  </si>
  <si>
    <t xml:space="preserve">86878</t>
  </si>
  <si>
    <t xml:space="preserve">Guaporé</t>
  </si>
  <si>
    <t xml:space="preserve">86894</t>
  </si>
  <si>
    <t xml:space="preserve">Guarani das Missões</t>
  </si>
  <si>
    <t xml:space="preserve">86851</t>
  </si>
  <si>
    <t xml:space="preserve">Guaíba</t>
  </si>
  <si>
    <t xml:space="preserve">85189</t>
  </si>
  <si>
    <t xml:space="preserve">Harmonia</t>
  </si>
  <si>
    <t xml:space="preserve">86398</t>
  </si>
  <si>
    <t xml:space="preserve">Herval</t>
  </si>
  <si>
    <t xml:space="preserve">88323</t>
  </si>
  <si>
    <t xml:space="preserve">Herveiras</t>
  </si>
  <si>
    <t xml:space="preserve">86916</t>
  </si>
  <si>
    <t xml:space="preserve">Horizontina</t>
  </si>
  <si>
    <t xml:space="preserve">86800</t>
  </si>
  <si>
    <t xml:space="preserve">Hulha Negra</t>
  </si>
  <si>
    <t xml:space="preserve">86959</t>
  </si>
  <si>
    <t xml:space="preserve">84972</t>
  </si>
  <si>
    <t xml:space="preserve">Ibarama</t>
  </si>
  <si>
    <t xml:space="preserve">86975</t>
  </si>
  <si>
    <t xml:space="preserve">Ibiaçá</t>
  </si>
  <si>
    <t xml:space="preserve">86991</t>
  </si>
  <si>
    <t xml:space="preserve">Ibiraiaras</t>
  </si>
  <si>
    <t xml:space="preserve">84964</t>
  </si>
  <si>
    <t xml:space="preserve">Ibirapuitã</t>
  </si>
  <si>
    <t xml:space="preserve">87017</t>
  </si>
  <si>
    <t xml:space="preserve">Ibirubá</t>
  </si>
  <si>
    <t xml:space="preserve">87033</t>
  </si>
  <si>
    <t xml:space="preserve">Igrejinha</t>
  </si>
  <si>
    <t xml:space="preserve">87050</t>
  </si>
  <si>
    <t xml:space="preserve">Ijuí</t>
  </si>
  <si>
    <t xml:space="preserve">87076</t>
  </si>
  <si>
    <t xml:space="preserve">Ilópolis</t>
  </si>
  <si>
    <t xml:space="preserve">85685</t>
  </si>
  <si>
    <t xml:space="preserve">Imbé</t>
  </si>
  <si>
    <t xml:space="preserve">85782</t>
  </si>
  <si>
    <t xml:space="preserve">Imigrante</t>
  </si>
  <si>
    <t xml:space="preserve">87092</t>
  </si>
  <si>
    <t xml:space="preserve">86827</t>
  </si>
  <si>
    <t xml:space="preserve">Inhacorá</t>
  </si>
  <si>
    <t xml:space="preserve">85243</t>
  </si>
  <si>
    <t xml:space="preserve">Ipiranga do Sul</t>
  </si>
  <si>
    <t xml:space="preserve">84999</t>
  </si>
  <si>
    <t xml:space="preserve">Ipê</t>
  </si>
  <si>
    <t xml:space="preserve">87114</t>
  </si>
  <si>
    <t xml:space="preserve">Iraí</t>
  </si>
  <si>
    <t xml:space="preserve">88382</t>
  </si>
  <si>
    <t xml:space="preserve">Itaara</t>
  </si>
  <si>
    <t xml:space="preserve">85901</t>
  </si>
  <si>
    <t xml:space="preserve">Itacurubi</t>
  </si>
  <si>
    <t xml:space="preserve">86843</t>
  </si>
  <si>
    <t xml:space="preserve">Itapuca</t>
  </si>
  <si>
    <t xml:space="preserve">87130</t>
  </si>
  <si>
    <t xml:space="preserve">Itaqui</t>
  </si>
  <si>
    <t xml:space="preserve">89249</t>
  </si>
  <si>
    <t xml:space="preserve">Itati</t>
  </si>
  <si>
    <t xml:space="preserve">87157</t>
  </si>
  <si>
    <t xml:space="preserve">Itatiba do Sul</t>
  </si>
  <si>
    <t xml:space="preserve">85626</t>
  </si>
  <si>
    <t xml:space="preserve">Ivorá</t>
  </si>
  <si>
    <t xml:space="preserve">87173</t>
  </si>
  <si>
    <t xml:space="preserve">Ivoti</t>
  </si>
  <si>
    <t xml:space="preserve">84786</t>
  </si>
  <si>
    <t xml:space="preserve">Jaboticaba</t>
  </si>
  <si>
    <t xml:space="preserve">89265</t>
  </si>
  <si>
    <t xml:space="preserve">Jacuizinho</t>
  </si>
  <si>
    <t xml:space="preserve">87190</t>
  </si>
  <si>
    <t xml:space="preserve">87238</t>
  </si>
  <si>
    <t xml:space="preserve">Jaguari</t>
  </si>
  <si>
    <t xml:space="preserve">87211</t>
  </si>
  <si>
    <t xml:space="preserve">Jaguarão</t>
  </si>
  <si>
    <t xml:space="preserve">84905</t>
  </si>
  <si>
    <t xml:space="preserve">Jaquirana</t>
  </si>
  <si>
    <t xml:space="preserve">88587</t>
  </si>
  <si>
    <t xml:space="preserve">Jari</t>
  </si>
  <si>
    <t xml:space="preserve">98299</t>
  </si>
  <si>
    <t xml:space="preserve">Jóia</t>
  </si>
  <si>
    <t xml:space="preserve">87254</t>
  </si>
  <si>
    <t xml:space="preserve">Júlio de Castilhos</t>
  </si>
  <si>
    <t xml:space="preserve">89281</t>
  </si>
  <si>
    <t xml:space="preserve">Lagoa Bonita do Sul</t>
  </si>
  <si>
    <t xml:space="preserve">87270</t>
  </si>
  <si>
    <t xml:space="preserve">Lagoa Vermelha</t>
  </si>
  <si>
    <t xml:space="preserve">86886</t>
  </si>
  <si>
    <t xml:space="preserve">Lagoa dos Três Cantos</t>
  </si>
  <si>
    <t xml:space="preserve">85260</t>
  </si>
  <si>
    <t xml:space="preserve">Lagoão</t>
  </si>
  <si>
    <t xml:space="preserve">87297</t>
  </si>
  <si>
    <t xml:space="preserve">Lajeado</t>
  </si>
  <si>
    <t xml:space="preserve">86860</t>
  </si>
  <si>
    <t xml:space="preserve">Lajeado do Bugre</t>
  </si>
  <si>
    <t xml:space="preserve">87319</t>
  </si>
  <si>
    <t xml:space="preserve">Lavras do Sul</t>
  </si>
  <si>
    <t xml:space="preserve">87335</t>
  </si>
  <si>
    <t xml:space="preserve">Liberato Salzano</t>
  </si>
  <si>
    <t xml:space="preserve">86908</t>
  </si>
  <si>
    <t xml:space="preserve">Lindolfo Collor</t>
  </si>
  <si>
    <t xml:space="preserve">86924</t>
  </si>
  <si>
    <t xml:space="preserve">Linha Nova</t>
  </si>
  <si>
    <t xml:space="preserve">87351</t>
  </si>
  <si>
    <t xml:space="preserve">Machadinho</t>
  </si>
  <si>
    <t xml:space="preserve">88943</t>
  </si>
  <si>
    <t xml:space="preserve">Mampituba</t>
  </si>
  <si>
    <t xml:space="preserve">86940</t>
  </si>
  <si>
    <t xml:space="preserve">Manoel Viana</t>
  </si>
  <si>
    <t xml:space="preserve">86967</t>
  </si>
  <si>
    <t xml:space="preserve">Maquiné</t>
  </si>
  <si>
    <t xml:space="preserve">86983</t>
  </si>
  <si>
    <t xml:space="preserve">Maratá</t>
  </si>
  <si>
    <t xml:space="preserve">87378</t>
  </si>
  <si>
    <t xml:space="preserve">Marau</t>
  </si>
  <si>
    <t xml:space="preserve">87394</t>
  </si>
  <si>
    <t xml:space="preserve">Marcelino Ramos</t>
  </si>
  <si>
    <t xml:space="preserve">87009</t>
  </si>
  <si>
    <t xml:space="preserve">Mariana Pimentel</t>
  </si>
  <si>
    <t xml:space="preserve">87416</t>
  </si>
  <si>
    <t xml:space="preserve">Mariano Moro</t>
  </si>
  <si>
    <t xml:space="preserve">88820</t>
  </si>
  <si>
    <t xml:space="preserve">Marques de Souza</t>
  </si>
  <si>
    <t xml:space="preserve">87432</t>
  </si>
  <si>
    <t xml:space="preserve">Mata</t>
  </si>
  <si>
    <t xml:space="preserve">87025</t>
  </si>
  <si>
    <t xml:space="preserve">Mato Castelhano</t>
  </si>
  <si>
    <t xml:space="preserve">87041</t>
  </si>
  <si>
    <t xml:space="preserve">Mato Leitão</t>
  </si>
  <si>
    <t xml:space="preserve">89303</t>
  </si>
  <si>
    <t xml:space="preserve">Mato Queimado</t>
  </si>
  <si>
    <t xml:space="preserve">87459</t>
  </si>
  <si>
    <t xml:space="preserve">Maximiliano de Almeida</t>
  </si>
  <si>
    <t xml:space="preserve">88447</t>
  </si>
  <si>
    <t xml:space="preserve">Maçambará</t>
  </si>
  <si>
    <t xml:space="preserve">87068</t>
  </si>
  <si>
    <t xml:space="preserve">Minas do Leão</t>
  </si>
  <si>
    <t xml:space="preserve">87475</t>
  </si>
  <si>
    <t xml:space="preserve">Miraguaí</t>
  </si>
  <si>
    <t xml:space="preserve">85820</t>
  </si>
  <si>
    <t xml:space="preserve">Montauri</t>
  </si>
  <si>
    <t xml:space="preserve">88803</t>
  </si>
  <si>
    <t xml:space="preserve">Monte Alegre dos Campos</t>
  </si>
  <si>
    <t xml:space="preserve">87084</t>
  </si>
  <si>
    <t xml:space="preserve">Monte Belo do Sul</t>
  </si>
  <si>
    <t xml:space="preserve">87491</t>
  </si>
  <si>
    <t xml:space="preserve">Montenegro</t>
  </si>
  <si>
    <t xml:space="preserve">87106</t>
  </si>
  <si>
    <t xml:space="preserve">Mormaço</t>
  </si>
  <si>
    <t xml:space="preserve">87122</t>
  </si>
  <si>
    <t xml:space="preserve">Morrinhos do Sul</t>
  </si>
  <si>
    <t xml:space="preserve">86185</t>
  </si>
  <si>
    <t xml:space="preserve">Morro Redondo</t>
  </si>
  <si>
    <t xml:space="preserve">87149</t>
  </si>
  <si>
    <t xml:space="preserve">Morro Reuter</t>
  </si>
  <si>
    <t xml:space="preserve">87513</t>
  </si>
  <si>
    <t xml:space="preserve">Mostardas</t>
  </si>
  <si>
    <t xml:space="preserve">88544</t>
  </si>
  <si>
    <t xml:space="preserve">Muitos Capões</t>
  </si>
  <si>
    <t xml:space="preserve">87165</t>
  </si>
  <si>
    <t xml:space="preserve">Muliterno</t>
  </si>
  <si>
    <t xml:space="preserve">87530</t>
  </si>
  <si>
    <t xml:space="preserve">Muçum</t>
  </si>
  <si>
    <t xml:space="preserve">87181</t>
  </si>
  <si>
    <t xml:space="preserve">Nicolau Vergueiro</t>
  </si>
  <si>
    <t xml:space="preserve">87572</t>
  </si>
  <si>
    <t xml:space="preserve">Nonoai</t>
  </si>
  <si>
    <t xml:space="preserve">86169</t>
  </si>
  <si>
    <t xml:space="preserve">Nova Alvorada</t>
  </si>
  <si>
    <t xml:space="preserve">87599</t>
  </si>
  <si>
    <t xml:space="preserve">Nova Araçá</t>
  </si>
  <si>
    <t xml:space="preserve">87610</t>
  </si>
  <si>
    <t xml:space="preserve">Nova Bassano</t>
  </si>
  <si>
    <t xml:space="preserve">87203</t>
  </si>
  <si>
    <t xml:space="preserve">Nova Boa Vista</t>
  </si>
  <si>
    <t xml:space="preserve">87637</t>
  </si>
  <si>
    <t xml:space="preserve">Nova Bréscia</t>
  </si>
  <si>
    <t xml:space="preserve">88226</t>
  </si>
  <si>
    <t xml:space="preserve">Nova Candelária</t>
  </si>
  <si>
    <t xml:space="preserve">85120</t>
  </si>
  <si>
    <t xml:space="preserve">Nova Esperança do Sul</t>
  </si>
  <si>
    <t xml:space="preserve">84816</t>
  </si>
  <si>
    <t xml:space="preserve">Nova Hartz</t>
  </si>
  <si>
    <t xml:space="preserve">87653</t>
  </si>
  <si>
    <t xml:space="preserve">Nova Palma</t>
  </si>
  <si>
    <t xml:space="preserve">87670</t>
  </si>
  <si>
    <t xml:space="preserve">Nova Petrópolis</t>
  </si>
  <si>
    <t xml:space="preserve">87696</t>
  </si>
  <si>
    <t xml:space="preserve">Nova Prata</t>
  </si>
  <si>
    <t xml:space="preserve">87220</t>
  </si>
  <si>
    <t xml:space="preserve">Nova Pádua</t>
  </si>
  <si>
    <t xml:space="preserve">88560</t>
  </si>
  <si>
    <t xml:space="preserve">Nova Ramada</t>
  </si>
  <si>
    <t xml:space="preserve">84751</t>
  </si>
  <si>
    <t xml:space="preserve">Nova Roma do Sul</t>
  </si>
  <si>
    <t xml:space="preserve">87246</t>
  </si>
  <si>
    <t xml:space="preserve">87262</t>
  </si>
  <si>
    <t xml:space="preserve">Novo Barreiro</t>
  </si>
  <si>
    <t xml:space="preserve">88684</t>
  </si>
  <si>
    <t xml:space="preserve">Novo Cabrais</t>
  </si>
  <si>
    <t xml:space="preserve">87718</t>
  </si>
  <si>
    <t xml:space="preserve">Novo Hamburgo</t>
  </si>
  <si>
    <t xml:space="preserve">87289</t>
  </si>
  <si>
    <t xml:space="preserve">Novo Machado</t>
  </si>
  <si>
    <t xml:space="preserve">87300</t>
  </si>
  <si>
    <t xml:space="preserve">Novo Tiradentes</t>
  </si>
  <si>
    <t xml:space="preserve">89320</t>
  </si>
  <si>
    <t xml:space="preserve">Novo Xingu</t>
  </si>
  <si>
    <t xml:space="preserve">87556</t>
  </si>
  <si>
    <t xml:space="preserve">Não-Me-Toque</t>
  </si>
  <si>
    <t xml:space="preserve">87734</t>
  </si>
  <si>
    <t xml:space="preserve">Osório</t>
  </si>
  <si>
    <t xml:space="preserve">87750</t>
  </si>
  <si>
    <t xml:space="preserve">Paim Filho</t>
  </si>
  <si>
    <t xml:space="preserve">89672</t>
  </si>
  <si>
    <t xml:space="preserve">Palmares do Sul</t>
  </si>
  <si>
    <t xml:space="preserve">87777</t>
  </si>
  <si>
    <t xml:space="preserve">Palmeira das Missões</t>
  </si>
  <si>
    <t xml:space="preserve">87793</t>
  </si>
  <si>
    <t xml:space="preserve">Palmitinho</t>
  </si>
  <si>
    <t xml:space="preserve">87815</t>
  </si>
  <si>
    <t xml:space="preserve">Panambi</t>
  </si>
  <si>
    <t xml:space="preserve">84980</t>
  </si>
  <si>
    <t xml:space="preserve">Pantano Grande</t>
  </si>
  <si>
    <t xml:space="preserve">87831</t>
  </si>
  <si>
    <t xml:space="preserve">Paraí</t>
  </si>
  <si>
    <t xml:space="preserve">85987</t>
  </si>
  <si>
    <t xml:space="preserve">Paraíso do Sul</t>
  </si>
  <si>
    <t xml:space="preserve">87327</t>
  </si>
  <si>
    <t xml:space="preserve">Pareci Novo</t>
  </si>
  <si>
    <t xml:space="preserve">98256</t>
  </si>
  <si>
    <t xml:space="preserve">Parobé</t>
  </si>
  <si>
    <t xml:space="preserve">88889</t>
  </si>
  <si>
    <t xml:space="preserve">Passa Sete</t>
  </si>
  <si>
    <t xml:space="preserve">87858</t>
  </si>
  <si>
    <t xml:space="preserve">Passo Fundo</t>
  </si>
  <si>
    <t xml:space="preserve">87343</t>
  </si>
  <si>
    <t xml:space="preserve">Passo do Sobrado</t>
  </si>
  <si>
    <t xml:space="preserve">89346</t>
  </si>
  <si>
    <t xml:space="preserve">Paulo Bento</t>
  </si>
  <si>
    <t xml:space="preserve">85146</t>
  </si>
  <si>
    <t xml:space="preserve">Paverama</t>
  </si>
  <si>
    <t xml:space="preserve">89567</t>
  </si>
  <si>
    <t xml:space="preserve">Pedras Altas</t>
  </si>
  <si>
    <t xml:space="preserve">87874</t>
  </si>
  <si>
    <t xml:space="preserve">Pedro Osório</t>
  </si>
  <si>
    <t xml:space="preserve">87890</t>
  </si>
  <si>
    <t xml:space="preserve">Pejuçara</t>
  </si>
  <si>
    <t xml:space="preserve">87912</t>
  </si>
  <si>
    <t xml:space="preserve">Pelotas</t>
  </si>
  <si>
    <t xml:space="preserve">87360</t>
  </si>
  <si>
    <t xml:space="preserve">Picada Café</t>
  </si>
  <si>
    <t xml:space="preserve">85340</t>
  </si>
  <si>
    <t xml:space="preserve">Pinhal</t>
  </si>
  <si>
    <t xml:space="preserve">87386</t>
  </si>
  <si>
    <t xml:space="preserve">Pinhal Grande</t>
  </si>
  <si>
    <t xml:space="preserve">89362</t>
  </si>
  <si>
    <t xml:space="preserve">Pinhal da Serra</t>
  </si>
  <si>
    <t xml:space="preserve">87408</t>
  </si>
  <si>
    <t xml:space="preserve">Pinheirinho do Vale</t>
  </si>
  <si>
    <t xml:space="preserve">87939</t>
  </si>
  <si>
    <t xml:space="preserve">Pinheiro Machado</t>
  </si>
  <si>
    <t xml:space="preserve">89540</t>
  </si>
  <si>
    <t xml:space="preserve">Pinto Bandeira</t>
  </si>
  <si>
    <t xml:space="preserve">84778</t>
  </si>
  <si>
    <t xml:space="preserve">Pirapó</t>
  </si>
  <si>
    <t xml:space="preserve">87955</t>
  </si>
  <si>
    <t xml:space="preserve">Piratini</t>
  </si>
  <si>
    <t xml:space="preserve">87971</t>
  </si>
  <si>
    <t xml:space="preserve">87440</t>
  </si>
  <si>
    <t xml:space="preserve">Ponte Preta</t>
  </si>
  <si>
    <t xml:space="preserve">87424</t>
  </si>
  <si>
    <t xml:space="preserve">Pontão</t>
  </si>
  <si>
    <t xml:space="preserve">88013</t>
  </si>
  <si>
    <t xml:space="preserve">Porto Alegre</t>
  </si>
  <si>
    <t xml:space="preserve">88030</t>
  </si>
  <si>
    <t xml:space="preserve">Porto Lucena</t>
  </si>
  <si>
    <t xml:space="preserve">87467</t>
  </si>
  <si>
    <t xml:space="preserve">Porto Mauá</t>
  </si>
  <si>
    <t xml:space="preserve">87483</t>
  </si>
  <si>
    <t xml:space="preserve">Porto Vera Cruz</t>
  </si>
  <si>
    <t xml:space="preserve">88056</t>
  </si>
  <si>
    <t xml:space="preserve">Porto Xavier</t>
  </si>
  <si>
    <t xml:space="preserve">87998</t>
  </si>
  <si>
    <t xml:space="preserve">Portão</t>
  </si>
  <si>
    <t xml:space="preserve">85421</t>
  </si>
  <si>
    <t xml:space="preserve">Pouso Novo</t>
  </si>
  <si>
    <t xml:space="preserve">86126</t>
  </si>
  <si>
    <t xml:space="preserve">Poço das Antas</t>
  </si>
  <si>
    <t xml:space="preserve">87505</t>
  </si>
  <si>
    <t xml:space="preserve">Presidente Lucena</t>
  </si>
  <si>
    <t xml:space="preserve">84760</t>
  </si>
  <si>
    <t xml:space="preserve">Progresso</t>
  </si>
  <si>
    <t xml:space="preserve">85405</t>
  </si>
  <si>
    <t xml:space="preserve">Protásio Alves</t>
  </si>
  <si>
    <t xml:space="preserve">88072</t>
  </si>
  <si>
    <t xml:space="preserve">Putinga</t>
  </si>
  <si>
    <t xml:space="preserve">88099</t>
  </si>
  <si>
    <t xml:space="preserve">Quaraí</t>
  </si>
  <si>
    <t xml:space="preserve">89389</t>
  </si>
  <si>
    <t xml:space="preserve">Quatro Irmãos</t>
  </si>
  <si>
    <t xml:space="preserve">87521</t>
  </si>
  <si>
    <t xml:space="preserve">Quevedos</t>
  </si>
  <si>
    <t xml:space="preserve">84875</t>
  </si>
  <si>
    <t xml:space="preserve">Quinze de Novembro</t>
  </si>
  <si>
    <t xml:space="preserve">88110</t>
  </si>
  <si>
    <t xml:space="preserve">Redentora</t>
  </si>
  <si>
    <t xml:space="preserve">85766</t>
  </si>
  <si>
    <t xml:space="preserve">Relvado</t>
  </si>
  <si>
    <t xml:space="preserve">88137</t>
  </si>
  <si>
    <t xml:space="preserve">Restinga Sêca</t>
  </si>
  <si>
    <t xml:space="preserve">88153</t>
  </si>
  <si>
    <t xml:space="preserve">Rio Grande</t>
  </si>
  <si>
    <t xml:space="preserve">88170</t>
  </si>
  <si>
    <t xml:space="preserve">Rio Pardo</t>
  </si>
  <si>
    <t xml:space="preserve">87548</t>
  </si>
  <si>
    <t xml:space="preserve">Rio dos Índios</t>
  </si>
  <si>
    <t xml:space="preserve">85740</t>
  </si>
  <si>
    <t xml:space="preserve">Riozinho</t>
  </si>
  <si>
    <t xml:space="preserve">88196</t>
  </si>
  <si>
    <t xml:space="preserve">Roca Sales</t>
  </si>
  <si>
    <t xml:space="preserve">88218</t>
  </si>
  <si>
    <t xml:space="preserve">Rodeio Bonito</t>
  </si>
  <si>
    <t xml:space="preserve">89400</t>
  </si>
  <si>
    <t xml:space="preserve">Rolador</t>
  </si>
  <si>
    <t xml:space="preserve">88234</t>
  </si>
  <si>
    <t xml:space="preserve">Rolante</t>
  </si>
  <si>
    <t xml:space="preserve">88250</t>
  </si>
  <si>
    <t xml:space="preserve">Ronda Alta</t>
  </si>
  <si>
    <t xml:space="preserve">88277</t>
  </si>
  <si>
    <t xml:space="preserve">Rondinha</t>
  </si>
  <si>
    <t xml:space="preserve">88293</t>
  </si>
  <si>
    <t xml:space="preserve">Roque Gonzales</t>
  </si>
  <si>
    <t xml:space="preserve">88315</t>
  </si>
  <si>
    <t xml:space="preserve">Rosário do Sul</t>
  </si>
  <si>
    <t xml:space="preserve">87564</t>
  </si>
  <si>
    <t xml:space="preserve">Sagrada Família</t>
  </si>
  <si>
    <t xml:space="preserve">85561</t>
  </si>
  <si>
    <t xml:space="preserve">Saldanha Marinho</t>
  </si>
  <si>
    <t xml:space="preserve">89753</t>
  </si>
  <si>
    <t xml:space="preserve">Salto do Jacuí</t>
  </si>
  <si>
    <t xml:space="preserve">87580</t>
  </si>
  <si>
    <t xml:space="preserve">Salvador das Missões</t>
  </si>
  <si>
    <t xml:space="preserve">88331</t>
  </si>
  <si>
    <t xml:space="preserve">Salvador do Sul</t>
  </si>
  <si>
    <t xml:space="preserve">88358</t>
  </si>
  <si>
    <t xml:space="preserve">Sananduva</t>
  </si>
  <si>
    <t xml:space="preserve">88455</t>
  </si>
  <si>
    <t xml:space="preserve">Sant'Ana do Livramento</t>
  </si>
  <si>
    <t xml:space="preserve">88374</t>
  </si>
  <si>
    <t xml:space="preserve">Santa Bárbara do Sul</t>
  </si>
  <si>
    <t xml:space="preserve">89247</t>
  </si>
  <si>
    <t xml:space="preserve">Santa Cecília do Sul</t>
  </si>
  <si>
    <t xml:space="preserve">87602</t>
  </si>
  <si>
    <t xml:space="preserve">Santa Clara do Sul</t>
  </si>
  <si>
    <t xml:space="preserve">88390</t>
  </si>
  <si>
    <t xml:space="preserve">Santa Cruz do Sul</t>
  </si>
  <si>
    <t xml:space="preserve">89443</t>
  </si>
  <si>
    <t xml:space="preserve">Santa Margarida do Sul</t>
  </si>
  <si>
    <t xml:space="preserve">88412</t>
  </si>
  <si>
    <t xml:space="preserve">86207</t>
  </si>
  <si>
    <t xml:space="preserve">Santa Maria do Herval</t>
  </si>
  <si>
    <t xml:space="preserve">88471</t>
  </si>
  <si>
    <t xml:space="preserve">Santa Rosa</t>
  </si>
  <si>
    <t xml:space="preserve">87629</t>
  </si>
  <si>
    <t xml:space="preserve">Santa Tereza</t>
  </si>
  <si>
    <t xml:space="preserve">88498</t>
  </si>
  <si>
    <t xml:space="preserve">Santa Vitória do Palmar</t>
  </si>
  <si>
    <t xml:space="preserve">88439</t>
  </si>
  <si>
    <t xml:space="preserve">Santana da Boa Vista</t>
  </si>
  <si>
    <t xml:space="preserve">88510</t>
  </si>
  <si>
    <t xml:space="preserve">Santiago</t>
  </si>
  <si>
    <t xml:space="preserve">88552</t>
  </si>
  <si>
    <t xml:space="preserve">Santo Antônio da Patrulha</t>
  </si>
  <si>
    <t xml:space="preserve">88579</t>
  </si>
  <si>
    <t xml:space="preserve">Santo Antônio das Missões</t>
  </si>
  <si>
    <t xml:space="preserve">87645</t>
  </si>
  <si>
    <t xml:space="preserve">Santo Antônio do Palma</t>
  </si>
  <si>
    <t xml:space="preserve">87661</t>
  </si>
  <si>
    <t xml:space="preserve">Santo Antônio do Planalto</t>
  </si>
  <si>
    <t xml:space="preserve">88595</t>
  </si>
  <si>
    <t xml:space="preserve">Santo Augusto</t>
  </si>
  <si>
    <t xml:space="preserve">88617</t>
  </si>
  <si>
    <t xml:space="preserve">Santo Cristo</t>
  </si>
  <si>
    <t xml:space="preserve">87688</t>
  </si>
  <si>
    <t xml:space="preserve">Santo Expedito do Sul</t>
  </si>
  <si>
    <t xml:space="preserve">88536</t>
  </si>
  <si>
    <t xml:space="preserve">Santo Ângelo</t>
  </si>
  <si>
    <t xml:space="preserve">88994</t>
  </si>
  <si>
    <t xml:space="preserve">Sapiranga</t>
  </si>
  <si>
    <t xml:space="preserve">89010</t>
  </si>
  <si>
    <t xml:space="preserve">Sapucaia do Sul</t>
  </si>
  <si>
    <t xml:space="preserve">89036</t>
  </si>
  <si>
    <t xml:space="preserve">89052</t>
  </si>
  <si>
    <t xml:space="preserve">Seberi</t>
  </si>
  <si>
    <t xml:space="preserve">85707</t>
  </si>
  <si>
    <t xml:space="preserve">Sede Nova</t>
  </si>
  <si>
    <t xml:space="preserve">85529</t>
  </si>
  <si>
    <t xml:space="preserve">Segredo</t>
  </si>
  <si>
    <t xml:space="preserve">89079</t>
  </si>
  <si>
    <t xml:space="preserve">Selbach</t>
  </si>
  <si>
    <t xml:space="preserve">88765</t>
  </si>
  <si>
    <t xml:space="preserve">Senador Salgado Filho</t>
  </si>
  <si>
    <t xml:space="preserve">87882</t>
  </si>
  <si>
    <t xml:space="preserve">Sentinela do Sul</t>
  </si>
  <si>
    <t xml:space="preserve">89095</t>
  </si>
  <si>
    <t xml:space="preserve">Serafina Corrêa</t>
  </si>
  <si>
    <t xml:space="preserve">89117</t>
  </si>
  <si>
    <t xml:space="preserve">Sertão</t>
  </si>
  <si>
    <t xml:space="preserve">87920</t>
  </si>
  <si>
    <t xml:space="preserve">Sertão Santana</t>
  </si>
  <si>
    <t xml:space="preserve">88706</t>
  </si>
  <si>
    <t xml:space="preserve">Sete de Setembro</t>
  </si>
  <si>
    <t xml:space="preserve">89133</t>
  </si>
  <si>
    <t xml:space="preserve">Severiano de Almeida</t>
  </si>
  <si>
    <t xml:space="preserve">84956</t>
  </si>
  <si>
    <t xml:space="preserve">Silveira Martins</t>
  </si>
  <si>
    <t xml:space="preserve">87947</t>
  </si>
  <si>
    <t xml:space="preserve">Sinimbu</t>
  </si>
  <si>
    <t xml:space="preserve">89176</t>
  </si>
  <si>
    <t xml:space="preserve">89192</t>
  </si>
  <si>
    <t xml:space="preserve">88633</t>
  </si>
  <si>
    <t xml:space="preserve">São Borja</t>
  </si>
  <si>
    <t xml:space="preserve">84832</t>
  </si>
  <si>
    <t xml:space="preserve">São Domingos do Sul</t>
  </si>
  <si>
    <t xml:space="preserve">88650</t>
  </si>
  <si>
    <t xml:space="preserve">São Francisco de Assis</t>
  </si>
  <si>
    <t xml:space="preserve">88676</t>
  </si>
  <si>
    <t xml:space="preserve">88692</t>
  </si>
  <si>
    <t xml:space="preserve">88714</t>
  </si>
  <si>
    <t xml:space="preserve">São Jerônimo</t>
  </si>
  <si>
    <t xml:space="preserve">84794</t>
  </si>
  <si>
    <t xml:space="preserve">São Jorge</t>
  </si>
  <si>
    <t xml:space="preserve">87769</t>
  </si>
  <si>
    <t xml:space="preserve">São José das Missões</t>
  </si>
  <si>
    <t xml:space="preserve">85588</t>
  </si>
  <si>
    <t xml:space="preserve">São José do Herval</t>
  </si>
  <si>
    <t xml:space="preserve">85324</t>
  </si>
  <si>
    <t xml:space="preserve">São José do Hortêncio</t>
  </si>
  <si>
    <t xml:space="preserve">87742</t>
  </si>
  <si>
    <t xml:space="preserve">São José do Inhacorá</t>
  </si>
  <si>
    <t xml:space="preserve">88730</t>
  </si>
  <si>
    <t xml:space="preserve">São José do Norte</t>
  </si>
  <si>
    <t xml:space="preserve">88757</t>
  </si>
  <si>
    <t xml:space="preserve">São José do Ouro</t>
  </si>
  <si>
    <t xml:space="preserve">89460</t>
  </si>
  <si>
    <t xml:space="preserve">São José do Sul</t>
  </si>
  <si>
    <t xml:space="preserve">87726</t>
  </si>
  <si>
    <t xml:space="preserve">São José dos Ausentes</t>
  </si>
  <si>
    <t xml:space="preserve">84859</t>
  </si>
  <si>
    <t xml:space="preserve">São João da Urtiga</t>
  </si>
  <si>
    <t xml:space="preserve">87700</t>
  </si>
  <si>
    <t xml:space="preserve">São João do Polêsine</t>
  </si>
  <si>
    <t xml:space="preserve">88773</t>
  </si>
  <si>
    <t xml:space="preserve">São Leopoldo</t>
  </si>
  <si>
    <t xml:space="preserve">88790</t>
  </si>
  <si>
    <t xml:space="preserve">São Lourenço do Sul</t>
  </si>
  <si>
    <t xml:space="preserve">88811</t>
  </si>
  <si>
    <t xml:space="preserve">São Luiz Gonzaga</t>
  </si>
  <si>
    <t xml:space="preserve">88838</t>
  </si>
  <si>
    <t xml:space="preserve">São Marcos</t>
  </si>
  <si>
    <t xml:space="preserve">88854</t>
  </si>
  <si>
    <t xml:space="preserve">São Martinho</t>
  </si>
  <si>
    <t xml:space="preserve">87785</t>
  </si>
  <si>
    <t xml:space="preserve">São Martinho da Serra</t>
  </si>
  <si>
    <t xml:space="preserve">85480</t>
  </si>
  <si>
    <t xml:space="preserve">São Miguel das Missões</t>
  </si>
  <si>
    <t xml:space="preserve">88870</t>
  </si>
  <si>
    <t xml:space="preserve">São Nicolau</t>
  </si>
  <si>
    <t xml:space="preserve">88897</t>
  </si>
  <si>
    <t xml:space="preserve">São Paulo das Missões</t>
  </si>
  <si>
    <t xml:space="preserve">87807</t>
  </si>
  <si>
    <t xml:space="preserve">São Pedro da Serra</t>
  </si>
  <si>
    <t xml:space="preserve">89486</t>
  </si>
  <si>
    <t xml:space="preserve">São Pedro das Missões</t>
  </si>
  <si>
    <t xml:space="preserve">87823</t>
  </si>
  <si>
    <t xml:space="preserve">São Pedro do Butiá</t>
  </si>
  <si>
    <t xml:space="preserve">88919</t>
  </si>
  <si>
    <t xml:space="preserve">São Pedro do Sul</t>
  </si>
  <si>
    <t xml:space="preserve">88935</t>
  </si>
  <si>
    <t xml:space="preserve">São Sebastião do Caí</t>
  </si>
  <si>
    <t xml:space="preserve">88951</t>
  </si>
  <si>
    <t xml:space="preserve">São Sepé</t>
  </si>
  <si>
    <t xml:space="preserve">88978</t>
  </si>
  <si>
    <t xml:space="preserve">São Valentim</t>
  </si>
  <si>
    <t xml:space="preserve">87840</t>
  </si>
  <si>
    <t xml:space="preserve">São Valentim do Sul</t>
  </si>
  <si>
    <t xml:space="preserve">87866</t>
  </si>
  <si>
    <t xml:space="preserve">São Valério do Sul</t>
  </si>
  <si>
    <t xml:space="preserve">85383</t>
  </si>
  <si>
    <t xml:space="preserve">São Vendelino</t>
  </si>
  <si>
    <t xml:space="preserve">86754</t>
  </si>
  <si>
    <t xml:space="preserve">São Vicente do Sul</t>
  </si>
  <si>
    <t xml:space="preserve">87904</t>
  </si>
  <si>
    <t xml:space="preserve">Sério</t>
  </si>
  <si>
    <t xml:space="preserve">88722</t>
  </si>
  <si>
    <t xml:space="preserve">Tabaí</t>
  </si>
  <si>
    <t xml:space="preserve">89214</t>
  </si>
  <si>
    <t xml:space="preserve">89230</t>
  </si>
  <si>
    <t xml:space="preserve">Tapera</t>
  </si>
  <si>
    <t xml:space="preserve">89257</t>
  </si>
  <si>
    <t xml:space="preserve">Tapes</t>
  </si>
  <si>
    <t xml:space="preserve">89273</t>
  </si>
  <si>
    <t xml:space="preserve">Taquara</t>
  </si>
  <si>
    <t xml:space="preserve">89290</t>
  </si>
  <si>
    <t xml:space="preserve">Taquari</t>
  </si>
  <si>
    <t xml:space="preserve">85669</t>
  </si>
  <si>
    <t xml:space="preserve">Taquaruçu do Sul</t>
  </si>
  <si>
    <t xml:space="preserve">89710</t>
  </si>
  <si>
    <t xml:space="preserve">89311</t>
  </si>
  <si>
    <t xml:space="preserve">Tenente Portela</t>
  </si>
  <si>
    <t xml:space="preserve">85162</t>
  </si>
  <si>
    <t xml:space="preserve">Terra de Areia</t>
  </si>
  <si>
    <t xml:space="preserve">98213</t>
  </si>
  <si>
    <t xml:space="preserve">Teutônia</t>
  </si>
  <si>
    <t xml:space="preserve">89508</t>
  </si>
  <si>
    <t xml:space="preserve">Tio Hugo</t>
  </si>
  <si>
    <t xml:space="preserve">87963</t>
  </si>
  <si>
    <t xml:space="preserve">Tiradentes do Sul</t>
  </si>
  <si>
    <t xml:space="preserve">88900</t>
  </si>
  <si>
    <t xml:space="preserve">Toropi</t>
  </si>
  <si>
    <t xml:space="preserve">89338</t>
  </si>
  <si>
    <t xml:space="preserve">Torres</t>
  </si>
  <si>
    <t xml:space="preserve">89354</t>
  </si>
  <si>
    <t xml:space="preserve">Tramandaí</t>
  </si>
  <si>
    <t xml:space="preserve">87980</t>
  </si>
  <si>
    <t xml:space="preserve">Travesseiro</t>
  </si>
  <si>
    <t xml:space="preserve">85006</t>
  </si>
  <si>
    <t xml:space="preserve">Trindade do Sul</t>
  </si>
  <si>
    <t xml:space="preserve">89435</t>
  </si>
  <si>
    <t xml:space="preserve">84743</t>
  </si>
  <si>
    <t xml:space="preserve">Três Arroios</t>
  </si>
  <si>
    <t xml:space="preserve">85367</t>
  </si>
  <si>
    <t xml:space="preserve">Três Cachoeiras</t>
  </si>
  <si>
    <t xml:space="preserve">89370</t>
  </si>
  <si>
    <t xml:space="preserve">Três Coroas</t>
  </si>
  <si>
    <t xml:space="preserve">88005</t>
  </si>
  <si>
    <t xml:space="preserve">Três Forquilhas</t>
  </si>
  <si>
    <t xml:space="preserve">86142</t>
  </si>
  <si>
    <t xml:space="preserve">Três Palmeiras</t>
  </si>
  <si>
    <t xml:space="preserve">89419</t>
  </si>
  <si>
    <t xml:space="preserve">Três Passos</t>
  </si>
  <si>
    <t xml:space="preserve">89397</t>
  </si>
  <si>
    <t xml:space="preserve">Três de Maio</t>
  </si>
  <si>
    <t xml:space="preserve">89451</t>
  </si>
  <si>
    <t xml:space="preserve">Tucunduva</t>
  </si>
  <si>
    <t xml:space="preserve">84840</t>
  </si>
  <si>
    <t xml:space="preserve">Tunas</t>
  </si>
  <si>
    <t xml:space="preserve">88021</t>
  </si>
  <si>
    <t xml:space="preserve">Tupanci do Sul</t>
  </si>
  <si>
    <t xml:space="preserve">89478</t>
  </si>
  <si>
    <t xml:space="preserve">Tupanciretã</t>
  </si>
  <si>
    <t xml:space="preserve">85723</t>
  </si>
  <si>
    <t xml:space="preserve">Tupandi</t>
  </si>
  <si>
    <t xml:space="preserve">89494</t>
  </si>
  <si>
    <t xml:space="preserve">Tuparendi</t>
  </si>
  <si>
    <t xml:space="preserve">88501</t>
  </si>
  <si>
    <t xml:space="preserve">Turuçu</t>
  </si>
  <si>
    <t xml:space="preserve">88609</t>
  </si>
  <si>
    <t xml:space="preserve">Ubiretama</t>
  </si>
  <si>
    <t xml:space="preserve">88480</t>
  </si>
  <si>
    <t xml:space="preserve">Unistalda</t>
  </si>
  <si>
    <t xml:space="preserve">88048</t>
  </si>
  <si>
    <t xml:space="preserve">União da Serra</t>
  </si>
  <si>
    <t xml:space="preserve">89516</t>
  </si>
  <si>
    <t xml:space="preserve">Uruguaiana</t>
  </si>
  <si>
    <t xml:space="preserve">89532</t>
  </si>
  <si>
    <t xml:space="preserve">Vacaria</t>
  </si>
  <si>
    <t xml:space="preserve">88080</t>
  </si>
  <si>
    <t xml:space="preserve">Vale Real</t>
  </si>
  <si>
    <t xml:space="preserve">88668</t>
  </si>
  <si>
    <t xml:space="preserve">Vale Verde</t>
  </si>
  <si>
    <t xml:space="preserve">88064</t>
  </si>
  <si>
    <t xml:space="preserve">Vale do Sol</t>
  </si>
  <si>
    <t xml:space="preserve">84913</t>
  </si>
  <si>
    <t xml:space="preserve">Vanini</t>
  </si>
  <si>
    <t xml:space="preserve">89559</t>
  </si>
  <si>
    <t xml:space="preserve">Venâncio Aires</t>
  </si>
  <si>
    <t xml:space="preserve">89575</t>
  </si>
  <si>
    <t xml:space="preserve">89591</t>
  </si>
  <si>
    <t xml:space="preserve">Veranópolis</t>
  </si>
  <si>
    <t xml:space="preserve">88781</t>
  </si>
  <si>
    <t xml:space="preserve">Vespasiano Corrêa</t>
  </si>
  <si>
    <t xml:space="preserve">89613</t>
  </si>
  <si>
    <t xml:space="preserve">Viadutos</t>
  </si>
  <si>
    <t xml:space="preserve">89630</t>
  </si>
  <si>
    <t xml:space="preserve">Viamão</t>
  </si>
  <si>
    <t xml:space="preserve">89656</t>
  </si>
  <si>
    <t xml:space="preserve">Vicente Dutra</t>
  </si>
  <si>
    <t xml:space="preserve">89699</t>
  </si>
  <si>
    <t xml:space="preserve">Victor Graeff</t>
  </si>
  <si>
    <t xml:space="preserve">86061</t>
  </si>
  <si>
    <t xml:space="preserve">Vila Flores</t>
  </si>
  <si>
    <t xml:space="preserve">88749</t>
  </si>
  <si>
    <t xml:space="preserve">Vila Lângaro</t>
  </si>
  <si>
    <t xml:space="preserve">85642</t>
  </si>
  <si>
    <t xml:space="preserve">Vila Maria</t>
  </si>
  <si>
    <t xml:space="preserve">88102</t>
  </si>
  <si>
    <t xml:space="preserve">Vila Nova do Sul</t>
  </si>
  <si>
    <t xml:space="preserve">85600</t>
  </si>
  <si>
    <t xml:space="preserve">Vista Alegre</t>
  </si>
  <si>
    <t xml:space="preserve">85863</t>
  </si>
  <si>
    <t xml:space="preserve">Vista Alegre do Prata</t>
  </si>
  <si>
    <t xml:space="preserve">85847</t>
  </si>
  <si>
    <t xml:space="preserve">Vista Gaúcha</t>
  </si>
  <si>
    <t xml:space="preserve">88129</t>
  </si>
  <si>
    <t xml:space="preserve">Vitória das Missões</t>
  </si>
  <si>
    <t xml:space="preserve">89524</t>
  </si>
  <si>
    <t xml:space="preserve">Westfalia</t>
  </si>
  <si>
    <t xml:space="preserve">88145</t>
  </si>
  <si>
    <t xml:space="preserve">Xangri-Lá</t>
  </si>
  <si>
    <t xml:space="preserve">84948</t>
  </si>
  <si>
    <t xml:space="preserve">Água Santa</t>
  </si>
  <si>
    <t xml:space="preserve">84735</t>
  </si>
  <si>
    <t xml:space="preserve">Áurea</t>
  </si>
  <si>
    <t xml:space="preserve">80225</t>
  </si>
  <si>
    <t xml:space="preserve">Abdon Batista</t>
  </si>
  <si>
    <t xml:space="preserve">80012</t>
  </si>
  <si>
    <t xml:space="preserve">Abelardo Luz</t>
  </si>
  <si>
    <t xml:space="preserve">80039</t>
  </si>
  <si>
    <t xml:space="preserve">Agrolândia</t>
  </si>
  <si>
    <t xml:space="preserve">80055</t>
  </si>
  <si>
    <t xml:space="preserve">Agronômica</t>
  </si>
  <si>
    <t xml:space="preserve">80136</t>
  </si>
  <si>
    <t xml:space="preserve">Alfredo Wagner</t>
  </si>
  <si>
    <t xml:space="preserve">81302</t>
  </si>
  <si>
    <t xml:space="preserve">Alto Bela Vista</t>
  </si>
  <si>
    <t xml:space="preserve">80152</t>
  </si>
  <si>
    <t xml:space="preserve">80179</t>
  </si>
  <si>
    <t xml:space="preserve">Angelina</t>
  </si>
  <si>
    <t xml:space="preserve">80195</t>
  </si>
  <si>
    <t xml:space="preserve">Anita Garibaldi</t>
  </si>
  <si>
    <t xml:space="preserve">80217</t>
  </si>
  <si>
    <t xml:space="preserve">Anitápolis</t>
  </si>
  <si>
    <t xml:space="preserve">80233</t>
  </si>
  <si>
    <t xml:space="preserve">80063</t>
  </si>
  <si>
    <t xml:space="preserve">Apiúna</t>
  </si>
  <si>
    <t xml:space="preserve">80489</t>
  </si>
  <si>
    <t xml:space="preserve">Arabutã</t>
  </si>
  <si>
    <t xml:space="preserve">80250</t>
  </si>
  <si>
    <t xml:space="preserve">Araquari</t>
  </si>
  <si>
    <t xml:space="preserve">80276</t>
  </si>
  <si>
    <t xml:space="preserve">Araranguá</t>
  </si>
  <si>
    <t xml:space="preserve">80292</t>
  </si>
  <si>
    <t xml:space="preserve">Armazém</t>
  </si>
  <si>
    <t xml:space="preserve">80314</t>
  </si>
  <si>
    <t xml:space="preserve">Arroio Trinta</t>
  </si>
  <si>
    <t xml:space="preserve">80802</t>
  </si>
  <si>
    <t xml:space="preserve">Arvoredo</t>
  </si>
  <si>
    <t xml:space="preserve">80330</t>
  </si>
  <si>
    <t xml:space="preserve">Ascurra</t>
  </si>
  <si>
    <t xml:space="preserve">80357</t>
  </si>
  <si>
    <t xml:space="preserve">Atalanta</t>
  </si>
  <si>
    <t xml:space="preserve">80373</t>
  </si>
  <si>
    <t xml:space="preserve">81728</t>
  </si>
  <si>
    <t xml:space="preserve">Balneário Arroio do Silva</t>
  </si>
  <si>
    <t xml:space="preserve">80683</t>
  </si>
  <si>
    <t xml:space="preserve">Balneário Barra do Sul</t>
  </si>
  <si>
    <t xml:space="preserve">80390</t>
  </si>
  <si>
    <t xml:space="preserve">Balneário Camboriú</t>
  </si>
  <si>
    <t xml:space="preserve">81744</t>
  </si>
  <si>
    <t xml:space="preserve">Balneário Gaivota</t>
  </si>
  <si>
    <t xml:space="preserve">82511</t>
  </si>
  <si>
    <t xml:space="preserve">Balneário Piçarras</t>
  </si>
  <si>
    <t xml:space="preserve">83909</t>
  </si>
  <si>
    <t xml:space="preserve">Balneário Rincão</t>
  </si>
  <si>
    <t xml:space="preserve">81582</t>
  </si>
  <si>
    <t xml:space="preserve">Bandeirante</t>
  </si>
  <si>
    <t xml:space="preserve">81760</t>
  </si>
  <si>
    <t xml:space="preserve">Barra Bonita</t>
  </si>
  <si>
    <t xml:space="preserve">80411</t>
  </si>
  <si>
    <t xml:space="preserve">Barra Velha</t>
  </si>
  <si>
    <t xml:space="preserve">81221</t>
  </si>
  <si>
    <t xml:space="preserve">Bela Vista do Toldo</t>
  </si>
  <si>
    <t xml:space="preserve">80748</t>
  </si>
  <si>
    <t xml:space="preserve">80438</t>
  </si>
  <si>
    <t xml:space="preserve">Benedito Novo</t>
  </si>
  <si>
    <t xml:space="preserve">80454</t>
  </si>
  <si>
    <t xml:space="preserve">Biguaçu</t>
  </si>
  <si>
    <t xml:space="preserve">80470</t>
  </si>
  <si>
    <t xml:space="preserve">Blumenau</t>
  </si>
  <si>
    <t xml:space="preserve">81280</t>
  </si>
  <si>
    <t xml:space="preserve">Bocaina do Sul</t>
  </si>
  <si>
    <t xml:space="preserve">83895</t>
  </si>
  <si>
    <t xml:space="preserve">Bom Jardim da Serra</t>
  </si>
  <si>
    <t xml:space="preserve">81388</t>
  </si>
  <si>
    <t xml:space="preserve">81469</t>
  </si>
  <si>
    <t xml:space="preserve">Bom Jesus do Oeste</t>
  </si>
  <si>
    <t xml:space="preserve">80497</t>
  </si>
  <si>
    <t xml:space="preserve">Bom Retiro</t>
  </si>
  <si>
    <t xml:space="preserve">80985</t>
  </si>
  <si>
    <t xml:space="preserve">Bombinhas</t>
  </si>
  <si>
    <t xml:space="preserve">80519</t>
  </si>
  <si>
    <t xml:space="preserve">Botuverá</t>
  </si>
  <si>
    <t xml:space="preserve">80535</t>
  </si>
  <si>
    <t xml:space="preserve">Braço do Norte</t>
  </si>
  <si>
    <t xml:space="preserve">80420</t>
  </si>
  <si>
    <t xml:space="preserve">Braço do Trombudo</t>
  </si>
  <si>
    <t xml:space="preserve">81787</t>
  </si>
  <si>
    <t xml:space="preserve">Brunópolis</t>
  </si>
  <si>
    <t xml:space="preserve">80551</t>
  </si>
  <si>
    <t xml:space="preserve">Brusque</t>
  </si>
  <si>
    <t xml:space="preserve">80594</t>
  </si>
  <si>
    <t xml:space="preserve">Caibi</t>
  </si>
  <si>
    <t xml:space="preserve">80667</t>
  </si>
  <si>
    <t xml:space="preserve">Calmon</t>
  </si>
  <si>
    <t xml:space="preserve">80616</t>
  </si>
  <si>
    <t xml:space="preserve">Camboriú</t>
  </si>
  <si>
    <t xml:space="preserve">80632</t>
  </si>
  <si>
    <t xml:space="preserve">80659</t>
  </si>
  <si>
    <t xml:space="preserve">Campo Belo do Sul</t>
  </si>
  <si>
    <t xml:space="preserve">80675</t>
  </si>
  <si>
    <t xml:space="preserve">Campo Erê</t>
  </si>
  <si>
    <t xml:space="preserve">80691</t>
  </si>
  <si>
    <t xml:space="preserve">Campos Novos</t>
  </si>
  <si>
    <t xml:space="preserve">80713</t>
  </si>
  <si>
    <t xml:space="preserve">Canelinha</t>
  </si>
  <si>
    <t xml:space="preserve">80730</t>
  </si>
  <si>
    <t xml:space="preserve">Canoinhas</t>
  </si>
  <si>
    <t xml:space="preserve">80756</t>
  </si>
  <si>
    <t xml:space="preserve">Capinzal</t>
  </si>
  <si>
    <t xml:space="preserve">81027</t>
  </si>
  <si>
    <t xml:space="preserve">Capivari de Baixo</t>
  </si>
  <si>
    <t xml:space="preserve">81248</t>
  </si>
  <si>
    <t xml:space="preserve">Capão Alto</t>
  </si>
  <si>
    <t xml:space="preserve">80772</t>
  </si>
  <si>
    <t xml:space="preserve">80799</t>
  </si>
  <si>
    <t xml:space="preserve">Caxambu do Sul</t>
  </si>
  <si>
    <t xml:space="preserve">80578</t>
  </si>
  <si>
    <t xml:space="preserve">Caçador</t>
  </si>
  <si>
    <t xml:space="preserve">80268</t>
  </si>
  <si>
    <t xml:space="preserve">Celso Ramos</t>
  </si>
  <si>
    <t xml:space="preserve">80381</t>
  </si>
  <si>
    <t xml:space="preserve">Cerro Negro</t>
  </si>
  <si>
    <t xml:space="preserve">81701</t>
  </si>
  <si>
    <t xml:space="preserve">Chapadão do Lageado</t>
  </si>
  <si>
    <t xml:space="preserve">80810</t>
  </si>
  <si>
    <t xml:space="preserve">Chapecó</t>
  </si>
  <si>
    <t xml:space="preserve">80306</t>
  </si>
  <si>
    <t xml:space="preserve">Cocal do Sul</t>
  </si>
  <si>
    <t xml:space="preserve">80837</t>
  </si>
  <si>
    <t xml:space="preserve">Concórdia</t>
  </si>
  <si>
    <t xml:space="preserve">81043</t>
  </si>
  <si>
    <t xml:space="preserve">Cordilheira Alta</t>
  </si>
  <si>
    <t xml:space="preserve">80853</t>
  </si>
  <si>
    <t xml:space="preserve">Coronel Freitas</t>
  </si>
  <si>
    <t xml:space="preserve">81108</t>
  </si>
  <si>
    <t xml:space="preserve">Coronel Martins</t>
  </si>
  <si>
    <t xml:space="preserve">83950</t>
  </si>
  <si>
    <t xml:space="preserve">Correia Pinto</t>
  </si>
  <si>
    <t xml:space="preserve">80870</t>
  </si>
  <si>
    <t xml:space="preserve">Corupá</t>
  </si>
  <si>
    <t xml:space="preserve">80896</t>
  </si>
  <si>
    <t xml:space="preserve">Criciúma</t>
  </si>
  <si>
    <t xml:space="preserve">80918</t>
  </si>
  <si>
    <t xml:space="preserve">Cunha Porã</t>
  </si>
  <si>
    <t xml:space="preserve">81620</t>
  </si>
  <si>
    <t xml:space="preserve">Cunhataí</t>
  </si>
  <si>
    <t xml:space="preserve">80934</t>
  </si>
  <si>
    <t xml:space="preserve">Curitibanos</t>
  </si>
  <si>
    <t xml:space="preserve">80950</t>
  </si>
  <si>
    <t xml:space="preserve">Descanso</t>
  </si>
  <si>
    <t xml:space="preserve">80977</t>
  </si>
  <si>
    <t xml:space="preserve">Dionísio Cerqueira</t>
  </si>
  <si>
    <t xml:space="preserve">80993</t>
  </si>
  <si>
    <t xml:space="preserve">Dona Emma</t>
  </si>
  <si>
    <t xml:space="preserve">80080</t>
  </si>
  <si>
    <t xml:space="preserve">Doutor Pedrinho</t>
  </si>
  <si>
    <t xml:space="preserve">81426</t>
  </si>
  <si>
    <t xml:space="preserve">81167</t>
  </si>
  <si>
    <t xml:space="preserve">Ermo</t>
  </si>
  <si>
    <t xml:space="preserve">81019</t>
  </si>
  <si>
    <t xml:space="preserve">Erval Velho</t>
  </si>
  <si>
    <t xml:space="preserve">81035</t>
  </si>
  <si>
    <t xml:space="preserve">Faxinal dos Guedes</t>
  </si>
  <si>
    <t xml:space="preserve">81604</t>
  </si>
  <si>
    <t xml:space="preserve">Flor do Sertão</t>
  </si>
  <si>
    <t xml:space="preserve">81051</t>
  </si>
  <si>
    <t xml:space="preserve">Florianópolis</t>
  </si>
  <si>
    <t xml:space="preserve">80888</t>
  </si>
  <si>
    <t xml:space="preserve">Formosa do Sul</t>
  </si>
  <si>
    <t xml:space="preserve">81060</t>
  </si>
  <si>
    <t xml:space="preserve">Forquilhinha</t>
  </si>
  <si>
    <t xml:space="preserve">81078</t>
  </si>
  <si>
    <t xml:space="preserve">Fraiburgo</t>
  </si>
  <si>
    <t xml:space="preserve">81329</t>
  </si>
  <si>
    <t xml:space="preserve">Frei Rogério</t>
  </si>
  <si>
    <t xml:space="preserve">81094</t>
  </si>
  <si>
    <t xml:space="preserve">Galvão</t>
  </si>
  <si>
    <t xml:space="preserve">81132</t>
  </si>
  <si>
    <t xml:space="preserve">Garopaba</t>
  </si>
  <si>
    <t xml:space="preserve">81159</t>
  </si>
  <si>
    <t xml:space="preserve">Garuva</t>
  </si>
  <si>
    <t xml:space="preserve">81175</t>
  </si>
  <si>
    <t xml:space="preserve">Gaspar</t>
  </si>
  <si>
    <t xml:space="preserve">81116</t>
  </si>
  <si>
    <t xml:space="preserve">Governador Celso Ramos</t>
  </si>
  <si>
    <t xml:space="preserve">81213</t>
  </si>
  <si>
    <t xml:space="preserve">Gravatal</t>
  </si>
  <si>
    <t xml:space="preserve">81191</t>
  </si>
  <si>
    <t xml:space="preserve">Grão-Pará</t>
  </si>
  <si>
    <t xml:space="preserve">81230</t>
  </si>
  <si>
    <t xml:space="preserve">Guabiruba</t>
  </si>
  <si>
    <t xml:space="preserve">81256</t>
  </si>
  <si>
    <t xml:space="preserve">81272</t>
  </si>
  <si>
    <t xml:space="preserve">Guaramirim</t>
  </si>
  <si>
    <t xml:space="preserve">81299</t>
  </si>
  <si>
    <t xml:space="preserve">Guarujá do Sul</t>
  </si>
  <si>
    <t xml:space="preserve">80527</t>
  </si>
  <si>
    <t xml:space="preserve">Guatambú</t>
  </si>
  <si>
    <t xml:space="preserve">81310</t>
  </si>
  <si>
    <t xml:space="preserve">Herval D'Oeste</t>
  </si>
  <si>
    <t xml:space="preserve">81400</t>
  </si>
  <si>
    <t xml:space="preserve">Ibiam</t>
  </si>
  <si>
    <t xml:space="preserve">81337</t>
  </si>
  <si>
    <t xml:space="preserve">Ibicaré</t>
  </si>
  <si>
    <t xml:space="preserve">81353</t>
  </si>
  <si>
    <t xml:space="preserve">Ibirama</t>
  </si>
  <si>
    <t xml:space="preserve">81396</t>
  </si>
  <si>
    <t xml:space="preserve">Ilhota</t>
  </si>
  <si>
    <t xml:space="preserve">81418</t>
  </si>
  <si>
    <t xml:space="preserve">Imaruí</t>
  </si>
  <si>
    <t xml:space="preserve">81434</t>
  </si>
  <si>
    <t xml:space="preserve">Imbituba</t>
  </si>
  <si>
    <t xml:space="preserve">81450</t>
  </si>
  <si>
    <t xml:space="preserve">Imbuia</t>
  </si>
  <si>
    <t xml:space="preserve">81477</t>
  </si>
  <si>
    <t xml:space="preserve">Indaial</t>
  </si>
  <si>
    <t xml:space="preserve">81361</t>
  </si>
  <si>
    <t xml:space="preserve">Iomerê</t>
  </si>
  <si>
    <t xml:space="preserve">81493</t>
  </si>
  <si>
    <t xml:space="preserve">Ipira</t>
  </si>
  <si>
    <t xml:space="preserve">80020</t>
  </si>
  <si>
    <t xml:space="preserve">Iporã do Oeste</t>
  </si>
  <si>
    <t xml:space="preserve">80829</t>
  </si>
  <si>
    <t xml:space="preserve">Ipuaçu</t>
  </si>
  <si>
    <t xml:space="preserve">81515</t>
  </si>
  <si>
    <t xml:space="preserve">Ipumirim</t>
  </si>
  <si>
    <t xml:space="preserve">80187</t>
  </si>
  <si>
    <t xml:space="preserve">Iraceminha</t>
  </si>
  <si>
    <t xml:space="preserve">81531</t>
  </si>
  <si>
    <t xml:space="preserve">Irani</t>
  </si>
  <si>
    <t xml:space="preserve">80861</t>
  </si>
  <si>
    <t xml:space="preserve">81558</t>
  </si>
  <si>
    <t xml:space="preserve">Irineópolis</t>
  </si>
  <si>
    <t xml:space="preserve">81590</t>
  </si>
  <si>
    <t xml:space="preserve">Itaiópolis</t>
  </si>
  <si>
    <t xml:space="preserve">81612</t>
  </si>
  <si>
    <t xml:space="preserve">Itajaí</t>
  </si>
  <si>
    <t xml:space="preserve">81639</t>
  </si>
  <si>
    <t xml:space="preserve">Itapema</t>
  </si>
  <si>
    <t xml:space="preserve">81655</t>
  </si>
  <si>
    <t xml:space="preserve">81663</t>
  </si>
  <si>
    <t xml:space="preserve">Itapoá</t>
  </si>
  <si>
    <t xml:space="preserve">81671</t>
  </si>
  <si>
    <t xml:space="preserve">Ituporanga</t>
  </si>
  <si>
    <t xml:space="preserve">81574</t>
  </si>
  <si>
    <t xml:space="preserve">Itá</t>
  </si>
  <si>
    <t xml:space="preserve">81370</t>
  </si>
  <si>
    <t xml:space="preserve">Içara</t>
  </si>
  <si>
    <t xml:space="preserve">81698</t>
  </si>
  <si>
    <t xml:space="preserve">Jaborá</t>
  </si>
  <si>
    <t xml:space="preserve">81710</t>
  </si>
  <si>
    <t xml:space="preserve">Jacinto Machado</t>
  </si>
  <si>
    <t xml:space="preserve">81736</t>
  </si>
  <si>
    <t xml:space="preserve">Jaguaruna</t>
  </si>
  <si>
    <t xml:space="preserve">81752</t>
  </si>
  <si>
    <t xml:space="preserve">Jaraguá do Sul</t>
  </si>
  <si>
    <t xml:space="preserve">81140</t>
  </si>
  <si>
    <t xml:space="preserve">Jardinópolis</t>
  </si>
  <si>
    <t xml:space="preserve">81779</t>
  </si>
  <si>
    <t xml:space="preserve">Joaçaba</t>
  </si>
  <si>
    <t xml:space="preserve">81795</t>
  </si>
  <si>
    <t xml:space="preserve">Joinville</t>
  </si>
  <si>
    <t xml:space="preserve">80101</t>
  </si>
  <si>
    <t xml:space="preserve">José Boiteux</t>
  </si>
  <si>
    <t xml:space="preserve">81540</t>
  </si>
  <si>
    <t xml:space="preserve">Jupiá</t>
  </si>
  <si>
    <t xml:space="preserve">81817</t>
  </si>
  <si>
    <t xml:space="preserve">Lacerdópolis</t>
  </si>
  <si>
    <t xml:space="preserve">81833</t>
  </si>
  <si>
    <t xml:space="preserve">Lages</t>
  </si>
  <si>
    <t xml:space="preserve">81850</t>
  </si>
  <si>
    <t xml:space="preserve">Laguna</t>
  </si>
  <si>
    <t xml:space="preserve">80586</t>
  </si>
  <si>
    <t xml:space="preserve">Lajeado Grande</t>
  </si>
  <si>
    <t xml:space="preserve">81876</t>
  </si>
  <si>
    <t xml:space="preserve">Laurentino</t>
  </si>
  <si>
    <t xml:space="preserve">81892</t>
  </si>
  <si>
    <t xml:space="preserve">Lauro Müller</t>
  </si>
  <si>
    <t xml:space="preserve">81914</t>
  </si>
  <si>
    <t xml:space="preserve">Lebon Régis</t>
  </si>
  <si>
    <t xml:space="preserve">81930</t>
  </si>
  <si>
    <t xml:space="preserve">Leoberto Leal</t>
  </si>
  <si>
    <t xml:space="preserve">80047</t>
  </si>
  <si>
    <t xml:space="preserve">Lindóia do Sul</t>
  </si>
  <si>
    <t xml:space="preserve">81957</t>
  </si>
  <si>
    <t xml:space="preserve">Lontras</t>
  </si>
  <si>
    <t xml:space="preserve">81973</t>
  </si>
  <si>
    <t xml:space="preserve">Luiz Alves</t>
  </si>
  <si>
    <t xml:space="preserve">81809</t>
  </si>
  <si>
    <t xml:space="preserve">Luzerna</t>
  </si>
  <si>
    <t xml:space="preserve">80900</t>
  </si>
  <si>
    <t xml:space="preserve">Macieira</t>
  </si>
  <si>
    <t xml:space="preserve">81990</t>
  </si>
  <si>
    <t xml:space="preserve">Mafra</t>
  </si>
  <si>
    <t xml:space="preserve">82015</t>
  </si>
  <si>
    <t xml:space="preserve">Major Gercino</t>
  </si>
  <si>
    <t xml:space="preserve">82031</t>
  </si>
  <si>
    <t xml:space="preserve">Major Vieira</t>
  </si>
  <si>
    <t xml:space="preserve">83917</t>
  </si>
  <si>
    <t xml:space="preserve">Maracajá</t>
  </si>
  <si>
    <t xml:space="preserve">82058</t>
  </si>
  <si>
    <t xml:space="preserve">82066</t>
  </si>
  <si>
    <t xml:space="preserve">Marema</t>
  </si>
  <si>
    <t xml:space="preserve">82074</t>
  </si>
  <si>
    <t xml:space="preserve">82090</t>
  </si>
  <si>
    <t xml:space="preserve">Matos Costa</t>
  </si>
  <si>
    <t xml:space="preserve">82112</t>
  </si>
  <si>
    <t xml:space="preserve">Meleiro</t>
  </si>
  <si>
    <t xml:space="preserve">80365</t>
  </si>
  <si>
    <t xml:space="preserve">Mirim Doce</t>
  </si>
  <si>
    <t xml:space="preserve">82139</t>
  </si>
  <si>
    <t xml:space="preserve">Modelo</t>
  </si>
  <si>
    <t xml:space="preserve">82155</t>
  </si>
  <si>
    <t xml:space="preserve">Mondaí</t>
  </si>
  <si>
    <t xml:space="preserve">80004</t>
  </si>
  <si>
    <t xml:space="preserve">Monte Carlo</t>
  </si>
  <si>
    <t xml:space="preserve">82171</t>
  </si>
  <si>
    <t xml:space="preserve">Monte Castelo</t>
  </si>
  <si>
    <t xml:space="preserve">81086</t>
  </si>
  <si>
    <t xml:space="preserve">Morro Grande</t>
  </si>
  <si>
    <t xml:space="preserve">82198</t>
  </si>
  <si>
    <t xml:space="preserve">Morro da Fumaça</t>
  </si>
  <si>
    <t xml:space="preserve">82210</t>
  </si>
  <si>
    <t xml:space="preserve">Navegantes</t>
  </si>
  <si>
    <t xml:space="preserve">82236</t>
  </si>
  <si>
    <t xml:space="preserve">Nova Erechim</t>
  </si>
  <si>
    <t xml:space="preserve">80322</t>
  </si>
  <si>
    <t xml:space="preserve">Nova Itaberaba</t>
  </si>
  <si>
    <t xml:space="preserve">82252</t>
  </si>
  <si>
    <t xml:space="preserve">Nova Trento</t>
  </si>
  <si>
    <t xml:space="preserve">82279</t>
  </si>
  <si>
    <t xml:space="preserve">80764</t>
  </si>
  <si>
    <t xml:space="preserve">82295</t>
  </si>
  <si>
    <t xml:space="preserve">Orleans</t>
  </si>
  <si>
    <t xml:space="preserve">83976</t>
  </si>
  <si>
    <t xml:space="preserve">Otacílio Costa</t>
  </si>
  <si>
    <t xml:space="preserve">82317</t>
  </si>
  <si>
    <t xml:space="preserve">Ouro</t>
  </si>
  <si>
    <t xml:space="preserve">80845</t>
  </si>
  <si>
    <t xml:space="preserve">Ouro Verde</t>
  </si>
  <si>
    <t xml:space="preserve">81442</t>
  </si>
  <si>
    <t xml:space="preserve">Paial</t>
  </si>
  <si>
    <t xml:space="preserve">81264</t>
  </si>
  <si>
    <t xml:space="preserve">82333</t>
  </si>
  <si>
    <t xml:space="preserve">Palhoça</t>
  </si>
  <si>
    <t xml:space="preserve">82350</t>
  </si>
  <si>
    <t xml:space="preserve">Palma Sola</t>
  </si>
  <si>
    <t xml:space="preserve">81566</t>
  </si>
  <si>
    <t xml:space="preserve">82376</t>
  </si>
  <si>
    <t xml:space="preserve">Palmitos</t>
  </si>
  <si>
    <t xml:space="preserve">82392</t>
  </si>
  <si>
    <t xml:space="preserve">Papanduva</t>
  </si>
  <si>
    <t xml:space="preserve">80705</t>
  </si>
  <si>
    <t xml:space="preserve">Paraíso</t>
  </si>
  <si>
    <t xml:space="preserve">80403</t>
  </si>
  <si>
    <t xml:space="preserve">Passo de Torres</t>
  </si>
  <si>
    <t xml:space="preserve">80624</t>
  </si>
  <si>
    <t xml:space="preserve">Passos Maia</t>
  </si>
  <si>
    <t xml:space="preserve">82414</t>
  </si>
  <si>
    <t xml:space="preserve">Paulo Lopes</t>
  </si>
  <si>
    <t xml:space="preserve">82430</t>
  </si>
  <si>
    <t xml:space="preserve">Pedras Grandes</t>
  </si>
  <si>
    <t xml:space="preserve">82457</t>
  </si>
  <si>
    <t xml:space="preserve">Penha</t>
  </si>
  <si>
    <t xml:space="preserve">82473</t>
  </si>
  <si>
    <t xml:space="preserve">Peritiba</t>
  </si>
  <si>
    <t xml:space="preserve">83925</t>
  </si>
  <si>
    <t xml:space="preserve">Pescaria Brava</t>
  </si>
  <si>
    <t xml:space="preserve">82490</t>
  </si>
  <si>
    <t xml:space="preserve">82538</t>
  </si>
  <si>
    <t xml:space="preserve">Pinhalzinho</t>
  </si>
  <si>
    <t xml:space="preserve">82554</t>
  </si>
  <si>
    <t xml:space="preserve">Pinheiro Preto</t>
  </si>
  <si>
    <t xml:space="preserve">82570</t>
  </si>
  <si>
    <t xml:space="preserve">Piratuba</t>
  </si>
  <si>
    <t xml:space="preserve">80543</t>
  </si>
  <si>
    <t xml:space="preserve">Planalto Alegre</t>
  </si>
  <si>
    <t xml:space="preserve">82597</t>
  </si>
  <si>
    <t xml:space="preserve">Pomerode</t>
  </si>
  <si>
    <t xml:space="preserve">82619</t>
  </si>
  <si>
    <t xml:space="preserve">Ponte Alta</t>
  </si>
  <si>
    <t xml:space="preserve">80926</t>
  </si>
  <si>
    <t xml:space="preserve">Ponte Alta do Norte</t>
  </si>
  <si>
    <t xml:space="preserve">82635</t>
  </si>
  <si>
    <t xml:space="preserve">Ponte Serrada</t>
  </si>
  <si>
    <t xml:space="preserve">82651</t>
  </si>
  <si>
    <t xml:space="preserve">Porto Belo</t>
  </si>
  <si>
    <t xml:space="preserve">82678</t>
  </si>
  <si>
    <t xml:space="preserve">Porto União</t>
  </si>
  <si>
    <t xml:space="preserve">82694</t>
  </si>
  <si>
    <t xml:space="preserve">Pouso Redondo</t>
  </si>
  <si>
    <t xml:space="preserve">82716</t>
  </si>
  <si>
    <t xml:space="preserve">Praia Grande</t>
  </si>
  <si>
    <t xml:space="preserve">82732</t>
  </si>
  <si>
    <t xml:space="preserve">Presidente Castello Branco</t>
  </si>
  <si>
    <t xml:space="preserve">82759</t>
  </si>
  <si>
    <t xml:space="preserve">Presidente Getúlio</t>
  </si>
  <si>
    <t xml:space="preserve">82775</t>
  </si>
  <si>
    <t xml:space="preserve">Presidente Nereu</t>
  </si>
  <si>
    <t xml:space="preserve">81647</t>
  </si>
  <si>
    <t xml:space="preserve">Princesa</t>
  </si>
  <si>
    <t xml:space="preserve">82791</t>
  </si>
  <si>
    <t xml:space="preserve">Quilombo</t>
  </si>
  <si>
    <t xml:space="preserve">82813</t>
  </si>
  <si>
    <t xml:space="preserve">Rancho Queimado</t>
  </si>
  <si>
    <t xml:space="preserve">82937</t>
  </si>
  <si>
    <t xml:space="preserve">Rio Fortuna</t>
  </si>
  <si>
    <t xml:space="preserve">82953</t>
  </si>
  <si>
    <t xml:space="preserve">Rio Negrinho</t>
  </si>
  <si>
    <t xml:space="preserve">80608</t>
  </si>
  <si>
    <t xml:space="preserve">Rio Rufino</t>
  </si>
  <si>
    <t xml:space="preserve">82830</t>
  </si>
  <si>
    <t xml:space="preserve">Rio das Antas</t>
  </si>
  <si>
    <t xml:space="preserve">82856</t>
  </si>
  <si>
    <t xml:space="preserve">Rio do Campo</t>
  </si>
  <si>
    <t xml:space="preserve">82872</t>
  </si>
  <si>
    <t xml:space="preserve">Rio do Oeste</t>
  </si>
  <si>
    <t xml:space="preserve">82910</t>
  </si>
  <si>
    <t xml:space="preserve">Rio do Sul</t>
  </si>
  <si>
    <t xml:space="preserve">82899</t>
  </si>
  <si>
    <t xml:space="preserve">Rio dos Cedros</t>
  </si>
  <si>
    <t xml:space="preserve">80560</t>
  </si>
  <si>
    <t xml:space="preserve">Riqueza</t>
  </si>
  <si>
    <t xml:space="preserve">82970</t>
  </si>
  <si>
    <t xml:space="preserve">Rodeio</t>
  </si>
  <si>
    <t xml:space="preserve">82996</t>
  </si>
  <si>
    <t xml:space="preserve">Romelândia</t>
  </si>
  <si>
    <t xml:space="preserve">83011</t>
  </si>
  <si>
    <t xml:space="preserve">Salete</t>
  </si>
  <si>
    <t xml:space="preserve">81523</t>
  </si>
  <si>
    <t xml:space="preserve">Saltinho</t>
  </si>
  <si>
    <t xml:space="preserve">83038</t>
  </si>
  <si>
    <t xml:space="preserve">Salto Veloso</t>
  </si>
  <si>
    <t xml:space="preserve">81000</t>
  </si>
  <si>
    <t xml:space="preserve">Sangão</t>
  </si>
  <si>
    <t xml:space="preserve">83054</t>
  </si>
  <si>
    <t xml:space="preserve">80721</t>
  </si>
  <si>
    <t xml:space="preserve">83070</t>
  </si>
  <si>
    <t xml:space="preserve">Santa Rosa de Lima</t>
  </si>
  <si>
    <t xml:space="preserve">80241</t>
  </si>
  <si>
    <t xml:space="preserve">Santa Rosa do Sul</t>
  </si>
  <si>
    <t xml:space="preserve">80349</t>
  </si>
  <si>
    <t xml:space="preserve">81507</t>
  </si>
  <si>
    <t xml:space="preserve">Santa Terezinha do Progresso</t>
  </si>
  <si>
    <t xml:space="preserve">81205</t>
  </si>
  <si>
    <t xml:space="preserve">Santiago do Sul</t>
  </si>
  <si>
    <t xml:space="preserve">83097</t>
  </si>
  <si>
    <t xml:space="preserve">Santo Amaro da Imperatriz</t>
  </si>
  <si>
    <t xml:space="preserve">83410</t>
  </si>
  <si>
    <t xml:space="preserve">Saudades</t>
  </si>
  <si>
    <t xml:space="preserve">83437</t>
  </si>
  <si>
    <t xml:space="preserve">Schroeder</t>
  </si>
  <si>
    <t xml:space="preserve">83453</t>
  </si>
  <si>
    <t xml:space="preserve">Seara</t>
  </si>
  <si>
    <t xml:space="preserve">80284</t>
  </si>
  <si>
    <t xml:space="preserve">Serra Alta</t>
  </si>
  <si>
    <t xml:space="preserve">83470</t>
  </si>
  <si>
    <t xml:space="preserve">Siderópolis</t>
  </si>
  <si>
    <t xml:space="preserve">83496</t>
  </si>
  <si>
    <t xml:space="preserve">Sombrio</t>
  </si>
  <si>
    <t xml:space="preserve">80446</t>
  </si>
  <si>
    <t xml:space="preserve">Sul Brasil</t>
  </si>
  <si>
    <t xml:space="preserve">83119</t>
  </si>
  <si>
    <t xml:space="preserve">São Bento do Sul</t>
  </si>
  <si>
    <t xml:space="preserve">81485</t>
  </si>
  <si>
    <t xml:space="preserve">São Bernardino</t>
  </si>
  <si>
    <t xml:space="preserve">83135</t>
  </si>
  <si>
    <t xml:space="preserve">São Bonifácio</t>
  </si>
  <si>
    <t xml:space="preserve">83151</t>
  </si>
  <si>
    <t xml:space="preserve">São Carlos</t>
  </si>
  <si>
    <t xml:space="preserve">80942</t>
  </si>
  <si>
    <t xml:space="preserve">São Cristóvão do Sul</t>
  </si>
  <si>
    <t xml:space="preserve">83178</t>
  </si>
  <si>
    <t xml:space="preserve">83194</t>
  </si>
  <si>
    <t xml:space="preserve">São Francisco do Sul</t>
  </si>
  <si>
    <t xml:space="preserve">83259</t>
  </si>
  <si>
    <t xml:space="preserve">São Joaquim</t>
  </si>
  <si>
    <t xml:space="preserve">83275</t>
  </si>
  <si>
    <t xml:space="preserve">São José</t>
  </si>
  <si>
    <t xml:space="preserve">83291</t>
  </si>
  <si>
    <t xml:space="preserve">São José do Cedro</t>
  </si>
  <si>
    <t xml:space="preserve">83313</t>
  </si>
  <si>
    <t xml:space="preserve">São José do Cerrito</t>
  </si>
  <si>
    <t xml:space="preserve">83216</t>
  </si>
  <si>
    <t xml:space="preserve">81124</t>
  </si>
  <si>
    <t xml:space="preserve">São João do Itaperiú</t>
  </si>
  <si>
    <t xml:space="preserve">80640</t>
  </si>
  <si>
    <t xml:space="preserve">São João do Oeste</t>
  </si>
  <si>
    <t xml:space="preserve">83232</t>
  </si>
  <si>
    <t xml:space="preserve">São João do Sul</t>
  </si>
  <si>
    <t xml:space="preserve">83330</t>
  </si>
  <si>
    <t xml:space="preserve">São Lourenço do Oeste</t>
  </si>
  <si>
    <t xml:space="preserve">83356</t>
  </si>
  <si>
    <t xml:space="preserve">São Ludgero</t>
  </si>
  <si>
    <t xml:space="preserve">83372</t>
  </si>
  <si>
    <t xml:space="preserve">80780</t>
  </si>
  <si>
    <t xml:space="preserve">São Miguel da Boa Vista</t>
  </si>
  <si>
    <t xml:space="preserve">83399</t>
  </si>
  <si>
    <t xml:space="preserve">São Miguel do Oeste</t>
  </si>
  <si>
    <t xml:space="preserve">81183</t>
  </si>
  <si>
    <t xml:space="preserve">São Pedro de Alcântara</t>
  </si>
  <si>
    <t xml:space="preserve">83518</t>
  </si>
  <si>
    <t xml:space="preserve">Taió</t>
  </si>
  <si>
    <t xml:space="preserve">83534</t>
  </si>
  <si>
    <t xml:space="preserve">81680</t>
  </si>
  <si>
    <t xml:space="preserve">Tigrinhos</t>
  </si>
  <si>
    <t xml:space="preserve">83550</t>
  </si>
  <si>
    <t xml:space="preserve">Tijucas</t>
  </si>
  <si>
    <t xml:space="preserve">83933</t>
  </si>
  <si>
    <t xml:space="preserve">Timbé do Sul</t>
  </si>
  <si>
    <t xml:space="preserve">83577</t>
  </si>
  <si>
    <t xml:space="preserve">Timbó</t>
  </si>
  <si>
    <t xml:space="preserve">80209</t>
  </si>
  <si>
    <t xml:space="preserve">Timbó Grande</t>
  </si>
  <si>
    <t xml:space="preserve">81345</t>
  </si>
  <si>
    <t xml:space="preserve">Treviso</t>
  </si>
  <si>
    <t xml:space="preserve">83631</t>
  </si>
  <si>
    <t xml:space="preserve">Treze Tílias</t>
  </si>
  <si>
    <t xml:space="preserve">83615</t>
  </si>
  <si>
    <t xml:space="preserve">Treze de Maio</t>
  </si>
  <si>
    <t xml:space="preserve">83658</t>
  </si>
  <si>
    <t xml:space="preserve">Trombudo Central</t>
  </si>
  <si>
    <t xml:space="preserve">83593</t>
  </si>
  <si>
    <t xml:space="preserve">Três Barras</t>
  </si>
  <si>
    <t xml:space="preserve">83674</t>
  </si>
  <si>
    <t xml:space="preserve">Tubarão</t>
  </si>
  <si>
    <t xml:space="preserve">83682</t>
  </si>
  <si>
    <t xml:space="preserve">Tunápolis</t>
  </si>
  <si>
    <t xml:space="preserve">83690</t>
  </si>
  <si>
    <t xml:space="preserve">80144</t>
  </si>
  <si>
    <t xml:space="preserve">União do Oeste</t>
  </si>
  <si>
    <t xml:space="preserve">83712</t>
  </si>
  <si>
    <t xml:space="preserve">Urubici</t>
  </si>
  <si>
    <t xml:space="preserve">80160</t>
  </si>
  <si>
    <t xml:space="preserve">Urupema</t>
  </si>
  <si>
    <t xml:space="preserve">83739</t>
  </si>
  <si>
    <t xml:space="preserve">Urussanga</t>
  </si>
  <si>
    <t xml:space="preserve">80462</t>
  </si>
  <si>
    <t xml:space="preserve">Vargem</t>
  </si>
  <si>
    <t xml:space="preserve">80969</t>
  </si>
  <si>
    <t xml:space="preserve">83755</t>
  </si>
  <si>
    <t xml:space="preserve">Vargeão</t>
  </si>
  <si>
    <t xml:space="preserve">83771</t>
  </si>
  <si>
    <t xml:space="preserve">Vidal Ramos</t>
  </si>
  <si>
    <t xml:space="preserve">83798</t>
  </si>
  <si>
    <t xml:space="preserve">Videira</t>
  </si>
  <si>
    <t xml:space="preserve">80128</t>
  </si>
  <si>
    <t xml:space="preserve">Vitor Meireles</t>
  </si>
  <si>
    <t xml:space="preserve">83810</t>
  </si>
  <si>
    <t xml:space="preserve">Witmarsum</t>
  </si>
  <si>
    <t xml:space="preserve">83836</t>
  </si>
  <si>
    <t xml:space="preserve">Xanxerê</t>
  </si>
  <si>
    <t xml:space="preserve">83852</t>
  </si>
  <si>
    <t xml:space="preserve">Xavantina</t>
  </si>
  <si>
    <t xml:space="preserve">83879</t>
  </si>
  <si>
    <t xml:space="preserve">Xaxim</t>
  </si>
  <si>
    <t xml:space="preserve">81825</t>
  </si>
  <si>
    <t xml:space="preserve">Zortéa</t>
  </si>
  <si>
    <t xml:space="preserve">80071</t>
  </si>
  <si>
    <t xml:space="preserve">Água Doce</t>
  </si>
  <si>
    <t xml:space="preserve">80500</t>
  </si>
  <si>
    <t xml:space="preserve">Águas Frias</t>
  </si>
  <si>
    <t xml:space="preserve">80110</t>
  </si>
  <si>
    <t xml:space="preserve">Águas Mornas</t>
  </si>
  <si>
    <t xml:space="preserve">80098</t>
  </si>
  <si>
    <t xml:space="preserve">Águas de Chapecó</t>
  </si>
  <si>
    <t xml:space="preserve">31011</t>
  </si>
  <si>
    <t xml:space="preserve">Amparo de São Francisco</t>
  </si>
  <si>
    <t xml:space="preserve">31038</t>
  </si>
  <si>
    <t xml:space="preserve">Aquidabã</t>
  </si>
  <si>
    <t xml:space="preserve">31054</t>
  </si>
  <si>
    <t xml:space="preserve">Aracaju</t>
  </si>
  <si>
    <t xml:space="preserve">31070</t>
  </si>
  <si>
    <t xml:space="preserve">Arauá</t>
  </si>
  <si>
    <t xml:space="preserve">31097</t>
  </si>
  <si>
    <t xml:space="preserve">31119</t>
  </si>
  <si>
    <t xml:space="preserve">Barra dos Coqueiros</t>
  </si>
  <si>
    <t xml:space="preserve">31151</t>
  </si>
  <si>
    <t xml:space="preserve">Boquim</t>
  </si>
  <si>
    <t xml:space="preserve">31135</t>
  </si>
  <si>
    <t xml:space="preserve">Brejo Grande</t>
  </si>
  <si>
    <t xml:space="preserve">31194</t>
  </si>
  <si>
    <t xml:space="preserve">Campo do Brito</t>
  </si>
  <si>
    <t xml:space="preserve">31216</t>
  </si>
  <si>
    <t xml:space="preserve">Canhoba</t>
  </si>
  <si>
    <t xml:space="preserve">31232</t>
  </si>
  <si>
    <t xml:space="preserve">Canindé de São Francisco</t>
  </si>
  <si>
    <t xml:space="preserve">31259</t>
  </si>
  <si>
    <t xml:space="preserve">31275</t>
  </si>
  <si>
    <t xml:space="preserve">Carira</t>
  </si>
  <si>
    <t xml:space="preserve">31291</t>
  </si>
  <si>
    <t xml:space="preserve">Carmópolis</t>
  </si>
  <si>
    <t xml:space="preserve">31313</t>
  </si>
  <si>
    <t xml:space="preserve">Cedro de São João</t>
  </si>
  <si>
    <t xml:space="preserve">31330</t>
  </si>
  <si>
    <t xml:space="preserve">Cristinápolis</t>
  </si>
  <si>
    <t xml:space="preserve">31372</t>
  </si>
  <si>
    <t xml:space="preserve">Cumbe</t>
  </si>
  <si>
    <t xml:space="preserve">31399</t>
  </si>
  <si>
    <t xml:space="preserve">Divina Pastora</t>
  </si>
  <si>
    <t xml:space="preserve">31410</t>
  </si>
  <si>
    <t xml:space="preserve">Estância</t>
  </si>
  <si>
    <t xml:space="preserve">31437</t>
  </si>
  <si>
    <t xml:space="preserve">31453</t>
  </si>
  <si>
    <t xml:space="preserve">Frei Paulo</t>
  </si>
  <si>
    <t xml:space="preserve">31496</t>
  </si>
  <si>
    <t xml:space="preserve">Gararu</t>
  </si>
  <si>
    <t xml:space="preserve">31470</t>
  </si>
  <si>
    <t xml:space="preserve">General Maynard</t>
  </si>
  <si>
    <t xml:space="preserve">31518</t>
  </si>
  <si>
    <t xml:space="preserve">Graccho Cardoso</t>
  </si>
  <si>
    <t xml:space="preserve">31534</t>
  </si>
  <si>
    <t xml:space="preserve">Ilha das Flores</t>
  </si>
  <si>
    <t xml:space="preserve">31550</t>
  </si>
  <si>
    <t xml:space="preserve">Indiaroba</t>
  </si>
  <si>
    <t xml:space="preserve">31577</t>
  </si>
  <si>
    <t xml:space="preserve">31593</t>
  </si>
  <si>
    <t xml:space="preserve">Itabaianinha</t>
  </si>
  <si>
    <t xml:space="preserve">31615</t>
  </si>
  <si>
    <t xml:space="preserve">Itabi</t>
  </si>
  <si>
    <t xml:space="preserve">31631</t>
  </si>
  <si>
    <t xml:space="preserve">Itaporanga D'Ajuda</t>
  </si>
  <si>
    <t xml:space="preserve">31658</t>
  </si>
  <si>
    <t xml:space="preserve">Japaratuba</t>
  </si>
  <si>
    <t xml:space="preserve">31674</t>
  </si>
  <si>
    <t xml:space="preserve">Japoatã</t>
  </si>
  <si>
    <t xml:space="preserve">31690</t>
  </si>
  <si>
    <t xml:space="preserve">Lagarto</t>
  </si>
  <si>
    <t xml:space="preserve">31712</t>
  </si>
  <si>
    <t xml:space="preserve">Laranjeiras</t>
  </si>
  <si>
    <t xml:space="preserve">31739</t>
  </si>
  <si>
    <t xml:space="preserve">Macambira</t>
  </si>
  <si>
    <t xml:space="preserve">31755</t>
  </si>
  <si>
    <t xml:space="preserve">Malhada dos Bois</t>
  </si>
  <si>
    <t xml:space="preserve">31771</t>
  </si>
  <si>
    <t xml:space="preserve">Malhador</t>
  </si>
  <si>
    <t xml:space="preserve">31798</t>
  </si>
  <si>
    <t xml:space="preserve">Maruim</t>
  </si>
  <si>
    <t xml:space="preserve">31810</t>
  </si>
  <si>
    <t xml:space="preserve">Moita Bonita</t>
  </si>
  <si>
    <t xml:space="preserve">31836</t>
  </si>
  <si>
    <t xml:space="preserve">Monte Alegre de Sergipe</t>
  </si>
  <si>
    <t xml:space="preserve">31852</t>
  </si>
  <si>
    <t xml:space="preserve">Muribeca</t>
  </si>
  <si>
    <t xml:space="preserve">31879</t>
  </si>
  <si>
    <t xml:space="preserve">Neópolis</t>
  </si>
  <si>
    <t xml:space="preserve">31356</t>
  </si>
  <si>
    <t xml:space="preserve">Nossa Senhora Aparecida</t>
  </si>
  <si>
    <t xml:space="preserve">31895</t>
  </si>
  <si>
    <t xml:space="preserve">Nossa Senhora da Glória</t>
  </si>
  <si>
    <t xml:space="preserve">31917</t>
  </si>
  <si>
    <t xml:space="preserve">Nossa Senhora das Dores</t>
  </si>
  <si>
    <t xml:space="preserve">31933</t>
  </si>
  <si>
    <t xml:space="preserve">Nossa Senhora de Lourdes</t>
  </si>
  <si>
    <t xml:space="preserve">31950</t>
  </si>
  <si>
    <t xml:space="preserve">Nossa Senhora do Socorro</t>
  </si>
  <si>
    <t xml:space="preserve">31976</t>
  </si>
  <si>
    <t xml:space="preserve">31992</t>
  </si>
  <si>
    <t xml:space="preserve">Pedra Mole</t>
  </si>
  <si>
    <t xml:space="preserve">32018</t>
  </si>
  <si>
    <t xml:space="preserve">Pedrinhas</t>
  </si>
  <si>
    <t xml:space="preserve">32034</t>
  </si>
  <si>
    <t xml:space="preserve">32050</t>
  </si>
  <si>
    <t xml:space="preserve">Pirambu</t>
  </si>
  <si>
    <t xml:space="preserve">32115</t>
  </si>
  <si>
    <t xml:space="preserve">Porto da Folha</t>
  </si>
  <si>
    <t xml:space="preserve">32077</t>
  </si>
  <si>
    <t xml:space="preserve">Poço Redondo</t>
  </si>
  <si>
    <t xml:space="preserve">32093</t>
  </si>
  <si>
    <t xml:space="preserve">Poço Verde</t>
  </si>
  <si>
    <t xml:space="preserve">32131</t>
  </si>
  <si>
    <t xml:space="preserve">Propriá</t>
  </si>
  <si>
    <t xml:space="preserve">32174</t>
  </si>
  <si>
    <t xml:space="preserve">32158</t>
  </si>
  <si>
    <t xml:space="preserve">Riachão do Dantas</t>
  </si>
  <si>
    <t xml:space="preserve">32190</t>
  </si>
  <si>
    <t xml:space="preserve">Ribeirópolis</t>
  </si>
  <si>
    <t xml:space="preserve">32212</t>
  </si>
  <si>
    <t xml:space="preserve">Rosário do Catete</t>
  </si>
  <si>
    <t xml:space="preserve">32239</t>
  </si>
  <si>
    <t xml:space="preserve">Salgado</t>
  </si>
  <si>
    <t xml:space="preserve">32255</t>
  </si>
  <si>
    <t xml:space="preserve">Santa Luzia do Itanhy</t>
  </si>
  <si>
    <t xml:space="preserve">32298</t>
  </si>
  <si>
    <t xml:space="preserve">31003</t>
  </si>
  <si>
    <t xml:space="preserve">Santana do São Francisco</t>
  </si>
  <si>
    <t xml:space="preserve">32310</t>
  </si>
  <si>
    <t xml:space="preserve">Santo Amaro das Brotas</t>
  </si>
  <si>
    <t xml:space="preserve">32417</t>
  </si>
  <si>
    <t xml:space="preserve">Simão Dias</t>
  </si>
  <si>
    <t xml:space="preserve">32433</t>
  </si>
  <si>
    <t xml:space="preserve">Siriri</t>
  </si>
  <si>
    <t xml:space="preserve">32336</t>
  </si>
  <si>
    <t xml:space="preserve">São Cristóvão</t>
  </si>
  <si>
    <t xml:space="preserve">32352</t>
  </si>
  <si>
    <t xml:space="preserve">32379</t>
  </si>
  <si>
    <t xml:space="preserve">32395</t>
  </si>
  <si>
    <t xml:space="preserve">São Miguel do Aleixo</t>
  </si>
  <si>
    <t xml:space="preserve">32450</t>
  </si>
  <si>
    <t xml:space="preserve">Telha</t>
  </si>
  <si>
    <t xml:space="preserve">32476</t>
  </si>
  <si>
    <t xml:space="preserve">Tobias Barreto</t>
  </si>
  <si>
    <t xml:space="preserve">32492</t>
  </si>
  <si>
    <t xml:space="preserve">Tomar do Geru</t>
  </si>
  <si>
    <t xml:space="preserve">32514</t>
  </si>
  <si>
    <t xml:space="preserve">Umbaúba</t>
  </si>
  <si>
    <t xml:space="preserve">61018</t>
  </si>
  <si>
    <t xml:space="preserve">Adamantina</t>
  </si>
  <si>
    <t xml:space="preserve">61034</t>
  </si>
  <si>
    <t xml:space="preserve">Adolfo</t>
  </si>
  <si>
    <t xml:space="preserve">61050</t>
  </si>
  <si>
    <t xml:space="preserve">Aguaí</t>
  </si>
  <si>
    <t xml:space="preserve">61131</t>
  </si>
  <si>
    <t xml:space="preserve">Agudos</t>
  </si>
  <si>
    <t xml:space="preserve">61581</t>
  </si>
  <si>
    <t xml:space="preserve">Alambari</t>
  </si>
  <si>
    <t xml:space="preserve">61158</t>
  </si>
  <si>
    <t xml:space="preserve">Alfredo Marcondes</t>
  </si>
  <si>
    <t xml:space="preserve">61174</t>
  </si>
  <si>
    <t xml:space="preserve">Altair</t>
  </si>
  <si>
    <t xml:space="preserve">61190</t>
  </si>
  <si>
    <t xml:space="preserve">Altinópolis</t>
  </si>
  <si>
    <t xml:space="preserve">61212</t>
  </si>
  <si>
    <t xml:space="preserve">61220</t>
  </si>
  <si>
    <t xml:space="preserve">Alumínio</t>
  </si>
  <si>
    <t xml:space="preserve">61298</t>
  </si>
  <si>
    <t xml:space="preserve">Alvinlândia</t>
  </si>
  <si>
    <t xml:space="preserve">61310</t>
  </si>
  <si>
    <t xml:space="preserve">Americana</t>
  </si>
  <si>
    <t xml:space="preserve">61379</t>
  </si>
  <si>
    <t xml:space="preserve">61336</t>
  </si>
  <si>
    <t xml:space="preserve">Américo Brasiliense</t>
  </si>
  <si>
    <t xml:space="preserve">61352</t>
  </si>
  <si>
    <t xml:space="preserve">Américo de Campos</t>
  </si>
  <si>
    <t xml:space="preserve">61395</t>
  </si>
  <si>
    <t xml:space="preserve">Analândia</t>
  </si>
  <si>
    <t xml:space="preserve">61417</t>
  </si>
  <si>
    <t xml:space="preserve">Andradina</t>
  </si>
  <si>
    <t xml:space="preserve">61433</t>
  </si>
  <si>
    <t xml:space="preserve">Angatuba</t>
  </si>
  <si>
    <t xml:space="preserve">61450</t>
  </si>
  <si>
    <t xml:space="preserve">Anhembi</t>
  </si>
  <si>
    <t xml:space="preserve">61476</t>
  </si>
  <si>
    <t xml:space="preserve">Anhumas</t>
  </si>
  <si>
    <t xml:space="preserve">61492</t>
  </si>
  <si>
    <t xml:space="preserve">61514</t>
  </si>
  <si>
    <t xml:space="preserve">Aparecida D'Oeste</t>
  </si>
  <si>
    <t xml:space="preserve">61530</t>
  </si>
  <si>
    <t xml:space="preserve">Apiaí</t>
  </si>
  <si>
    <t xml:space="preserve">61590</t>
  </si>
  <si>
    <t xml:space="preserve">Aramina</t>
  </si>
  <si>
    <t xml:space="preserve">61611</t>
  </si>
  <si>
    <t xml:space="preserve">Arandu</t>
  </si>
  <si>
    <t xml:space="preserve">61646</t>
  </si>
  <si>
    <t xml:space="preserve">Arapeí</t>
  </si>
  <si>
    <t xml:space="preserve">61638</t>
  </si>
  <si>
    <t xml:space="preserve">Araraquara</t>
  </si>
  <si>
    <t xml:space="preserve">61654</t>
  </si>
  <si>
    <t xml:space="preserve">Araras</t>
  </si>
  <si>
    <t xml:space="preserve">61263</t>
  </si>
  <si>
    <t xml:space="preserve">Araçariguama</t>
  </si>
  <si>
    <t xml:space="preserve">61557</t>
  </si>
  <si>
    <t xml:space="preserve">Araçatuba</t>
  </si>
  <si>
    <t xml:space="preserve">61573</t>
  </si>
  <si>
    <t xml:space="preserve">Araçoiaba da Serra</t>
  </si>
  <si>
    <t xml:space="preserve">62065</t>
  </si>
  <si>
    <t xml:space="preserve">Arco-Íris</t>
  </si>
  <si>
    <t xml:space="preserve">61670</t>
  </si>
  <si>
    <t xml:space="preserve">Arealva</t>
  </si>
  <si>
    <t xml:space="preserve">61697</t>
  </si>
  <si>
    <t xml:space="preserve">Areias</t>
  </si>
  <si>
    <t xml:space="preserve">61719</t>
  </si>
  <si>
    <t xml:space="preserve">Areiópolis</t>
  </si>
  <si>
    <t xml:space="preserve">61735</t>
  </si>
  <si>
    <t xml:space="preserve">Ariranha</t>
  </si>
  <si>
    <t xml:space="preserve">61751</t>
  </si>
  <si>
    <t xml:space="preserve">Artur Nogueira</t>
  </si>
  <si>
    <t xml:space="preserve">61778</t>
  </si>
  <si>
    <t xml:space="preserve">Arujá</t>
  </si>
  <si>
    <t xml:space="preserve">61522</t>
  </si>
  <si>
    <t xml:space="preserve">Aspásia</t>
  </si>
  <si>
    <t xml:space="preserve">61794</t>
  </si>
  <si>
    <t xml:space="preserve">Assis</t>
  </si>
  <si>
    <t xml:space="preserve">61816</t>
  </si>
  <si>
    <t xml:space="preserve">Atibaia</t>
  </si>
  <si>
    <t xml:space="preserve">61832</t>
  </si>
  <si>
    <t xml:space="preserve">Auriflama</t>
  </si>
  <si>
    <t xml:space="preserve">61875</t>
  </si>
  <si>
    <t xml:space="preserve">Avanhandava</t>
  </si>
  <si>
    <t xml:space="preserve">61891</t>
  </si>
  <si>
    <t xml:space="preserve">Avaré</t>
  </si>
  <si>
    <t xml:space="preserve">61859</t>
  </si>
  <si>
    <t xml:space="preserve">Avaí</t>
  </si>
  <si>
    <t xml:space="preserve">61913</t>
  </si>
  <si>
    <t xml:space="preserve">Bady Bassitt</t>
  </si>
  <si>
    <t xml:space="preserve">61930</t>
  </si>
  <si>
    <t xml:space="preserve">Balbinos</t>
  </si>
  <si>
    <t xml:space="preserve">61972</t>
  </si>
  <si>
    <t xml:space="preserve">Bananal</t>
  </si>
  <si>
    <t xml:space="preserve">61999</t>
  </si>
  <si>
    <t xml:space="preserve">Barbosa</t>
  </si>
  <si>
    <t xml:space="preserve">62030</t>
  </si>
  <si>
    <t xml:space="preserve">Bariri</t>
  </si>
  <si>
    <t xml:space="preserve">62057</t>
  </si>
  <si>
    <t xml:space="preserve">61360</t>
  </si>
  <si>
    <t xml:space="preserve">Barra do Chapéu</t>
  </si>
  <si>
    <t xml:space="preserve">62073</t>
  </si>
  <si>
    <t xml:space="preserve">Barra do Turvo</t>
  </si>
  <si>
    <t xml:space="preserve">62090</t>
  </si>
  <si>
    <t xml:space="preserve">Barretos</t>
  </si>
  <si>
    <t xml:space="preserve">62111</t>
  </si>
  <si>
    <t xml:space="preserve">Barrinha</t>
  </si>
  <si>
    <t xml:space="preserve">62138</t>
  </si>
  <si>
    <t xml:space="preserve">Barueri</t>
  </si>
  <si>
    <t xml:space="preserve">62014</t>
  </si>
  <si>
    <t xml:space="preserve">Barão de Antonina</t>
  </si>
  <si>
    <t xml:space="preserve">62154</t>
  </si>
  <si>
    <t xml:space="preserve">Bastos</t>
  </si>
  <si>
    <t xml:space="preserve">62170</t>
  </si>
  <si>
    <t xml:space="preserve">Batatais</t>
  </si>
  <si>
    <t xml:space="preserve">62197</t>
  </si>
  <si>
    <t xml:space="preserve">Bauru</t>
  </si>
  <si>
    <t xml:space="preserve">62219</t>
  </si>
  <si>
    <t xml:space="preserve">Bebedouro</t>
  </si>
  <si>
    <t xml:space="preserve">62235</t>
  </si>
  <si>
    <t xml:space="preserve">Bento de Abreu</t>
  </si>
  <si>
    <t xml:space="preserve">62251</t>
  </si>
  <si>
    <t xml:space="preserve">Bernardino de Campos</t>
  </si>
  <si>
    <t xml:space="preserve">61280</t>
  </si>
  <si>
    <t xml:space="preserve">Bertioga</t>
  </si>
  <si>
    <t xml:space="preserve">62278</t>
  </si>
  <si>
    <t xml:space="preserve">Bilac</t>
  </si>
  <si>
    <t xml:space="preserve">62294</t>
  </si>
  <si>
    <t xml:space="preserve">Birigui</t>
  </si>
  <si>
    <t xml:space="preserve">62316</t>
  </si>
  <si>
    <t xml:space="preserve">Biritiba Mirim</t>
  </si>
  <si>
    <t xml:space="preserve">62332</t>
  </si>
  <si>
    <t xml:space="preserve">Boa Esperança do Sul</t>
  </si>
  <si>
    <t xml:space="preserve">62359</t>
  </si>
  <si>
    <t xml:space="preserve">62375</t>
  </si>
  <si>
    <t xml:space="preserve">Bofete</t>
  </si>
  <si>
    <t xml:space="preserve">62391</t>
  </si>
  <si>
    <t xml:space="preserve">Boituva</t>
  </si>
  <si>
    <t xml:space="preserve">62413</t>
  </si>
  <si>
    <t xml:space="preserve">Bom Jesus dos Perdões</t>
  </si>
  <si>
    <t xml:space="preserve">61786</t>
  </si>
  <si>
    <t xml:space="preserve">Bom Sucesso de Itararé</t>
  </si>
  <si>
    <t xml:space="preserve">62456</t>
  </si>
  <si>
    <t xml:space="preserve">Boracéia</t>
  </si>
  <si>
    <t xml:space="preserve">62472</t>
  </si>
  <si>
    <t xml:space="preserve">61026</t>
  </si>
  <si>
    <t xml:space="preserve">Borebi</t>
  </si>
  <si>
    <t xml:space="preserve">62430</t>
  </si>
  <si>
    <t xml:space="preserve">Borá</t>
  </si>
  <si>
    <t xml:space="preserve">62499</t>
  </si>
  <si>
    <t xml:space="preserve">Botucatu</t>
  </si>
  <si>
    <t xml:space="preserve">62510</t>
  </si>
  <si>
    <t xml:space="preserve">Bragança Paulista</t>
  </si>
  <si>
    <t xml:space="preserve">62553</t>
  </si>
  <si>
    <t xml:space="preserve">Braúna</t>
  </si>
  <si>
    <t xml:space="preserve">62081</t>
  </si>
  <si>
    <t xml:space="preserve">Brejo Alegre</t>
  </si>
  <si>
    <t xml:space="preserve">62570</t>
  </si>
  <si>
    <t xml:space="preserve">Brodowski</t>
  </si>
  <si>
    <t xml:space="preserve">62596</t>
  </si>
  <si>
    <t xml:space="preserve">Brotas</t>
  </si>
  <si>
    <t xml:space="preserve">62618</t>
  </si>
  <si>
    <t xml:space="preserve">Buri</t>
  </si>
  <si>
    <t xml:space="preserve">62634</t>
  </si>
  <si>
    <t xml:space="preserve">Buritama</t>
  </si>
  <si>
    <t xml:space="preserve">62650</t>
  </si>
  <si>
    <t xml:space="preserve">Buritizal</t>
  </si>
  <si>
    <t xml:space="preserve">61956</t>
  </si>
  <si>
    <t xml:space="preserve">Bálsamo</t>
  </si>
  <si>
    <t xml:space="preserve">62693</t>
  </si>
  <si>
    <t xml:space="preserve">Cabreúva</t>
  </si>
  <si>
    <t xml:space="preserve">62677</t>
  </si>
  <si>
    <t xml:space="preserve">Cabrália Paulista</t>
  </si>
  <si>
    <t xml:space="preserve">62731</t>
  </si>
  <si>
    <t xml:space="preserve">Cachoeira Paulista</t>
  </si>
  <si>
    <t xml:space="preserve">62758</t>
  </si>
  <si>
    <t xml:space="preserve">Caconde</t>
  </si>
  <si>
    <t xml:space="preserve">62774</t>
  </si>
  <si>
    <t xml:space="preserve">62790</t>
  </si>
  <si>
    <t xml:space="preserve">Caiabu</t>
  </si>
  <si>
    <t xml:space="preserve">62812</t>
  </si>
  <si>
    <t xml:space="preserve">Caieiras</t>
  </si>
  <si>
    <t xml:space="preserve">62839</t>
  </si>
  <si>
    <t xml:space="preserve">Caiuá</t>
  </si>
  <si>
    <t xml:space="preserve">62855</t>
  </si>
  <si>
    <t xml:space="preserve">Cajamar</t>
  </si>
  <si>
    <t xml:space="preserve">61484</t>
  </si>
  <si>
    <t xml:space="preserve">Cajati</t>
  </si>
  <si>
    <t xml:space="preserve">62871</t>
  </si>
  <si>
    <t xml:space="preserve">Cajobi</t>
  </si>
  <si>
    <t xml:space="preserve">62898</t>
  </si>
  <si>
    <t xml:space="preserve">Cajuru</t>
  </si>
  <si>
    <t xml:space="preserve">61506</t>
  </si>
  <si>
    <t xml:space="preserve">Campina do Monte Alegre</t>
  </si>
  <si>
    <t xml:space="preserve">62910</t>
  </si>
  <si>
    <t xml:space="preserve">Campinas</t>
  </si>
  <si>
    <t xml:space="preserve">62936</t>
  </si>
  <si>
    <t xml:space="preserve">Campo Limpo Paulista</t>
  </si>
  <si>
    <t xml:space="preserve">62979</t>
  </si>
  <si>
    <t xml:space="preserve">Campos Novos Paulista</t>
  </si>
  <si>
    <t xml:space="preserve">62952</t>
  </si>
  <si>
    <t xml:space="preserve">Campos do Jordão</t>
  </si>
  <si>
    <t xml:space="preserve">62995</t>
  </si>
  <si>
    <t xml:space="preserve">Cananéia</t>
  </si>
  <si>
    <t xml:space="preserve">62103</t>
  </si>
  <si>
    <t xml:space="preserve">Canas</t>
  </si>
  <si>
    <t xml:space="preserve">61344</t>
  </si>
  <si>
    <t xml:space="preserve">Canitar</t>
  </si>
  <si>
    <t xml:space="preserve">63070</t>
  </si>
  <si>
    <t xml:space="preserve">Capela do Alto</t>
  </si>
  <si>
    <t xml:space="preserve">63096</t>
  </si>
  <si>
    <t xml:space="preserve">Capivari</t>
  </si>
  <si>
    <t xml:space="preserve">63053</t>
  </si>
  <si>
    <t xml:space="preserve">Capão Bonito</t>
  </si>
  <si>
    <t xml:space="preserve">63118</t>
  </si>
  <si>
    <t xml:space="preserve">Caraguatatuba</t>
  </si>
  <si>
    <t xml:space="preserve">63134</t>
  </si>
  <si>
    <t xml:space="preserve">Carapicuíba</t>
  </si>
  <si>
    <t xml:space="preserve">63150</t>
  </si>
  <si>
    <t xml:space="preserve">Cardoso</t>
  </si>
  <si>
    <t xml:space="preserve">63177</t>
  </si>
  <si>
    <t xml:space="preserve">Casa Branca</t>
  </si>
  <si>
    <t xml:space="preserve">63215</t>
  </si>
  <si>
    <t xml:space="preserve">Castilho</t>
  </si>
  <si>
    <t xml:space="preserve">63231</t>
  </si>
  <si>
    <t xml:space="preserve">Catanduva</t>
  </si>
  <si>
    <t xml:space="preserve">63258</t>
  </si>
  <si>
    <t xml:space="preserve">Catiguá</t>
  </si>
  <si>
    <t xml:space="preserve">62715</t>
  </si>
  <si>
    <t xml:space="preserve">Caçapava</t>
  </si>
  <si>
    <t xml:space="preserve">63274</t>
  </si>
  <si>
    <t xml:space="preserve">63290</t>
  </si>
  <si>
    <t xml:space="preserve">Cerqueira César</t>
  </si>
  <si>
    <t xml:space="preserve">63312</t>
  </si>
  <si>
    <t xml:space="preserve">Cerquilho</t>
  </si>
  <si>
    <t xml:space="preserve">63339</t>
  </si>
  <si>
    <t xml:space="preserve">Cesário Lange</t>
  </si>
  <si>
    <t xml:space="preserve">63355</t>
  </si>
  <si>
    <t xml:space="preserve">Charqueada</t>
  </si>
  <si>
    <t xml:space="preserve">63371</t>
  </si>
  <si>
    <t xml:space="preserve">Chavantes</t>
  </si>
  <si>
    <t xml:space="preserve">63398</t>
  </si>
  <si>
    <t xml:space="preserve">Clementina</t>
  </si>
  <si>
    <t xml:space="preserve">63410</t>
  </si>
  <si>
    <t xml:space="preserve">Colina</t>
  </si>
  <si>
    <t xml:space="preserve">63436</t>
  </si>
  <si>
    <t xml:space="preserve">Colômbia</t>
  </si>
  <si>
    <t xml:space="preserve">63452</t>
  </si>
  <si>
    <t xml:space="preserve">Conchal</t>
  </si>
  <si>
    <t xml:space="preserve">63479</t>
  </si>
  <si>
    <t xml:space="preserve">Conchas</t>
  </si>
  <si>
    <t xml:space="preserve">63495</t>
  </si>
  <si>
    <t xml:space="preserve">Cordeirópolis</t>
  </si>
  <si>
    <t xml:space="preserve">63517</t>
  </si>
  <si>
    <t xml:space="preserve">Coroados</t>
  </si>
  <si>
    <t xml:space="preserve">63533</t>
  </si>
  <si>
    <t xml:space="preserve">Coronel Macedo</t>
  </si>
  <si>
    <t xml:space="preserve">63550</t>
  </si>
  <si>
    <t xml:space="preserve">Corumbataí</t>
  </si>
  <si>
    <t xml:space="preserve">63592</t>
  </si>
  <si>
    <t xml:space="preserve">Cosmorama</t>
  </si>
  <si>
    <t xml:space="preserve">63576</t>
  </si>
  <si>
    <t xml:space="preserve">Cosmópolis</t>
  </si>
  <si>
    <t xml:space="preserve">63614</t>
  </si>
  <si>
    <t xml:space="preserve">Cotia</t>
  </si>
  <si>
    <t xml:space="preserve">63630</t>
  </si>
  <si>
    <t xml:space="preserve">Cravinhos</t>
  </si>
  <si>
    <t xml:space="preserve">63657</t>
  </si>
  <si>
    <t xml:space="preserve">Cristais Paulista</t>
  </si>
  <si>
    <t xml:space="preserve">63690</t>
  </si>
  <si>
    <t xml:space="preserve">Cruzeiro</t>
  </si>
  <si>
    <t xml:space="preserve">63673</t>
  </si>
  <si>
    <t xml:space="preserve">Cruzália</t>
  </si>
  <si>
    <t xml:space="preserve">63711</t>
  </si>
  <si>
    <t xml:space="preserve">Cubatão</t>
  </si>
  <si>
    <t xml:space="preserve">63738</t>
  </si>
  <si>
    <t xml:space="preserve">Cunha</t>
  </si>
  <si>
    <t xml:space="preserve">63193</t>
  </si>
  <si>
    <t xml:space="preserve">Cássia dos Coqueiros</t>
  </si>
  <si>
    <t xml:space="preserve">63010</t>
  </si>
  <si>
    <t xml:space="preserve">Cândido Mota</t>
  </si>
  <si>
    <t xml:space="preserve">63037</t>
  </si>
  <si>
    <t xml:space="preserve">Cândido Rodrigues</t>
  </si>
  <si>
    <t xml:space="preserve">63754</t>
  </si>
  <si>
    <t xml:space="preserve">Descalvado</t>
  </si>
  <si>
    <t xml:space="preserve">63770</t>
  </si>
  <si>
    <t xml:space="preserve">Diadema</t>
  </si>
  <si>
    <t xml:space="preserve">61123</t>
  </si>
  <si>
    <t xml:space="preserve">Dirce Reis</t>
  </si>
  <si>
    <t xml:space="preserve">63797</t>
  </si>
  <si>
    <t xml:space="preserve">Divinolândia</t>
  </si>
  <si>
    <t xml:space="preserve">63819</t>
  </si>
  <si>
    <t xml:space="preserve">Dobrada</t>
  </si>
  <si>
    <t xml:space="preserve">63835</t>
  </si>
  <si>
    <t xml:space="preserve">Dois Córregos</t>
  </si>
  <si>
    <t xml:space="preserve">63851</t>
  </si>
  <si>
    <t xml:space="preserve">Dolcinópolis</t>
  </si>
  <si>
    <t xml:space="preserve">63878</t>
  </si>
  <si>
    <t xml:space="preserve">Dourado</t>
  </si>
  <si>
    <t xml:space="preserve">63894</t>
  </si>
  <si>
    <t xml:space="preserve">Dracena</t>
  </si>
  <si>
    <t xml:space="preserve">63916</t>
  </si>
  <si>
    <t xml:space="preserve">Duartina</t>
  </si>
  <si>
    <t xml:space="preserve">63932</t>
  </si>
  <si>
    <t xml:space="preserve">Dumont</t>
  </si>
  <si>
    <t xml:space="preserve">63959</t>
  </si>
  <si>
    <t xml:space="preserve">Echaporã</t>
  </si>
  <si>
    <t xml:space="preserve">63975</t>
  </si>
  <si>
    <t xml:space="preserve">63991</t>
  </si>
  <si>
    <t xml:space="preserve">Elias Fausto</t>
  </si>
  <si>
    <t xml:space="preserve">61760</t>
  </si>
  <si>
    <t xml:space="preserve">Elisiário</t>
  </si>
  <si>
    <t xml:space="preserve">61182</t>
  </si>
  <si>
    <t xml:space="preserve">Embaúba</t>
  </si>
  <si>
    <t xml:space="preserve">64017</t>
  </si>
  <si>
    <t xml:space="preserve">Embu das Artes</t>
  </si>
  <si>
    <t xml:space="preserve">64033</t>
  </si>
  <si>
    <t xml:space="preserve">Embu-Guaçu</t>
  </si>
  <si>
    <t xml:space="preserve">61387</t>
  </si>
  <si>
    <t xml:space="preserve">Emilianópolis</t>
  </si>
  <si>
    <t xml:space="preserve">61689</t>
  </si>
  <si>
    <t xml:space="preserve">Engenheiro Coelho</t>
  </si>
  <si>
    <t xml:space="preserve">68659</t>
  </si>
  <si>
    <t xml:space="preserve">Espírito Santo do Pinhal</t>
  </si>
  <si>
    <t xml:space="preserve">61140</t>
  </si>
  <si>
    <t xml:space="preserve">Espírito Santo do Turvo</t>
  </si>
  <si>
    <t xml:space="preserve">61662</t>
  </si>
  <si>
    <t xml:space="preserve">Estiva Gerbi</t>
  </si>
  <si>
    <t xml:space="preserve">64050</t>
  </si>
  <si>
    <t xml:space="preserve">Estrela D'Oeste</t>
  </si>
  <si>
    <t xml:space="preserve">64076</t>
  </si>
  <si>
    <t xml:space="preserve">61000</t>
  </si>
  <si>
    <t xml:space="preserve">Euclides da Cunha Paulista</t>
  </si>
  <si>
    <t xml:space="preserve">64092</t>
  </si>
  <si>
    <t xml:space="preserve">Fartura</t>
  </si>
  <si>
    <t xml:space="preserve">64130</t>
  </si>
  <si>
    <t xml:space="preserve">Fernando Prestes</t>
  </si>
  <si>
    <t xml:space="preserve">64114</t>
  </si>
  <si>
    <t xml:space="preserve">Fernandópolis</t>
  </si>
  <si>
    <t xml:space="preserve">62286</t>
  </si>
  <si>
    <t xml:space="preserve">Fernão</t>
  </si>
  <si>
    <t xml:space="preserve">64157</t>
  </si>
  <si>
    <t xml:space="preserve">Ferraz de Vasconcelos</t>
  </si>
  <si>
    <t xml:space="preserve">64173</t>
  </si>
  <si>
    <t xml:space="preserve">Flora Rica</t>
  </si>
  <si>
    <t xml:space="preserve">64190</t>
  </si>
  <si>
    <t xml:space="preserve">Floreal</t>
  </si>
  <si>
    <t xml:space="preserve">64238</t>
  </si>
  <si>
    <t xml:space="preserve">Florínea</t>
  </si>
  <si>
    <t xml:space="preserve">64211</t>
  </si>
  <si>
    <t xml:space="preserve">Flórida Paulista</t>
  </si>
  <si>
    <t xml:space="preserve">64254</t>
  </si>
  <si>
    <t xml:space="preserve">Franca</t>
  </si>
  <si>
    <t xml:space="preserve">64270</t>
  </si>
  <si>
    <t xml:space="preserve">Francisco Morato</t>
  </si>
  <si>
    <t xml:space="preserve">64297</t>
  </si>
  <si>
    <t xml:space="preserve">Franco da Rocha</t>
  </si>
  <si>
    <t xml:space="preserve">64319</t>
  </si>
  <si>
    <t xml:space="preserve">Gabriel Monteiro</t>
  </si>
  <si>
    <t xml:space="preserve">64351</t>
  </si>
  <si>
    <t xml:space="preserve">Garça</t>
  </si>
  <si>
    <t xml:space="preserve">64378</t>
  </si>
  <si>
    <t xml:space="preserve">Gastão Vidigal</t>
  </si>
  <si>
    <t xml:space="preserve">62308</t>
  </si>
  <si>
    <t xml:space="preserve">Gavião Peixoto</t>
  </si>
  <si>
    <t xml:space="preserve">64394</t>
  </si>
  <si>
    <t xml:space="preserve">General Salgado</t>
  </si>
  <si>
    <t xml:space="preserve">64416</t>
  </si>
  <si>
    <t xml:space="preserve">Getulina</t>
  </si>
  <si>
    <t xml:space="preserve">64432</t>
  </si>
  <si>
    <t xml:space="preserve">Glicério</t>
  </si>
  <si>
    <t xml:space="preserve">64475</t>
  </si>
  <si>
    <t xml:space="preserve">Guaimbê</t>
  </si>
  <si>
    <t xml:space="preserve">64459</t>
  </si>
  <si>
    <t xml:space="preserve">Guaiçara</t>
  </si>
  <si>
    <t xml:space="preserve">64530</t>
  </si>
  <si>
    <t xml:space="preserve">Guapiara</t>
  </si>
  <si>
    <t xml:space="preserve">64513</t>
  </si>
  <si>
    <t xml:space="preserve">Guapiaçu</t>
  </si>
  <si>
    <t xml:space="preserve">64599</t>
  </si>
  <si>
    <t xml:space="preserve">64610</t>
  </si>
  <si>
    <t xml:space="preserve">Guarani D'Oeste</t>
  </si>
  <si>
    <t xml:space="preserve">64637</t>
  </si>
  <si>
    <t xml:space="preserve">Guarantã</t>
  </si>
  <si>
    <t xml:space="preserve">64653</t>
  </si>
  <si>
    <t xml:space="preserve">Guararapes</t>
  </si>
  <si>
    <t xml:space="preserve">64670</t>
  </si>
  <si>
    <t xml:space="preserve">Guararema</t>
  </si>
  <si>
    <t xml:space="preserve">64696</t>
  </si>
  <si>
    <t xml:space="preserve">Guaratinguetá</t>
  </si>
  <si>
    <t xml:space="preserve">64572</t>
  </si>
  <si>
    <t xml:space="preserve">Guaraçaí</t>
  </si>
  <si>
    <t xml:space="preserve">64718</t>
  </si>
  <si>
    <t xml:space="preserve">Guareí</t>
  </si>
  <si>
    <t xml:space="preserve">64734</t>
  </si>
  <si>
    <t xml:space="preserve">Guariba</t>
  </si>
  <si>
    <t xml:space="preserve">64750</t>
  </si>
  <si>
    <t xml:space="preserve">Guarujá</t>
  </si>
  <si>
    <t xml:space="preserve">64777</t>
  </si>
  <si>
    <t xml:space="preserve">Guarulhos</t>
  </si>
  <si>
    <t xml:space="preserve">64556</t>
  </si>
  <si>
    <t xml:space="preserve">Guará</t>
  </si>
  <si>
    <t xml:space="preserve">61107</t>
  </si>
  <si>
    <t xml:space="preserve">Guatapará</t>
  </si>
  <si>
    <t xml:space="preserve">64491</t>
  </si>
  <si>
    <t xml:space="preserve">64793</t>
  </si>
  <si>
    <t xml:space="preserve">Guzolândia</t>
  </si>
  <si>
    <t xml:space="preserve">64335</t>
  </si>
  <si>
    <t xml:space="preserve">Gália</t>
  </si>
  <si>
    <t xml:space="preserve">64815</t>
  </si>
  <si>
    <t xml:space="preserve">Herculândia</t>
  </si>
  <si>
    <t xml:space="preserve">61743</t>
  </si>
  <si>
    <t xml:space="preserve">Holambra</t>
  </si>
  <si>
    <t xml:space="preserve">61727</t>
  </si>
  <si>
    <t xml:space="preserve">Hortolândia</t>
  </si>
  <si>
    <t xml:space="preserve">64831</t>
  </si>
  <si>
    <t xml:space="preserve">Iacanga</t>
  </si>
  <si>
    <t xml:space="preserve">64858</t>
  </si>
  <si>
    <t xml:space="preserve">Iacri</t>
  </si>
  <si>
    <t xml:space="preserve">61085</t>
  </si>
  <si>
    <t xml:space="preserve">Iaras</t>
  </si>
  <si>
    <t xml:space="preserve">64874</t>
  </si>
  <si>
    <t xml:space="preserve">Ibaté</t>
  </si>
  <si>
    <t xml:space="preserve">64912</t>
  </si>
  <si>
    <t xml:space="preserve">Ibirarema</t>
  </si>
  <si>
    <t xml:space="preserve">64890</t>
  </si>
  <si>
    <t xml:space="preserve">Ibirá</t>
  </si>
  <si>
    <t xml:space="preserve">64939</t>
  </si>
  <si>
    <t xml:space="preserve">Ibitinga</t>
  </si>
  <si>
    <t xml:space="preserve">64955</t>
  </si>
  <si>
    <t xml:space="preserve">Ibiúna</t>
  </si>
  <si>
    <t xml:space="preserve">64971</t>
  </si>
  <si>
    <t xml:space="preserve">Icém</t>
  </si>
  <si>
    <t xml:space="preserve">64998</t>
  </si>
  <si>
    <t xml:space="preserve">Iepê</t>
  </si>
  <si>
    <t xml:space="preserve">65030</t>
  </si>
  <si>
    <t xml:space="preserve">Igarapava</t>
  </si>
  <si>
    <t xml:space="preserve">65056</t>
  </si>
  <si>
    <t xml:space="preserve">Igaratá</t>
  </si>
  <si>
    <t xml:space="preserve">65013</t>
  </si>
  <si>
    <t xml:space="preserve">Igaraçu do Tietê</t>
  </si>
  <si>
    <t xml:space="preserve">65072</t>
  </si>
  <si>
    <t xml:space="preserve">Iguape</t>
  </si>
  <si>
    <t xml:space="preserve">62006</t>
  </si>
  <si>
    <t xml:space="preserve">Ilha Comprida</t>
  </si>
  <si>
    <t xml:space="preserve">61204</t>
  </si>
  <si>
    <t xml:space="preserve">Ilha Solteira</t>
  </si>
  <si>
    <t xml:space="preserve">65099</t>
  </si>
  <si>
    <t xml:space="preserve">Ilhabela</t>
  </si>
  <si>
    <t xml:space="preserve">65110</t>
  </si>
  <si>
    <t xml:space="preserve">Indaiatuba</t>
  </si>
  <si>
    <t xml:space="preserve">65137</t>
  </si>
  <si>
    <t xml:space="preserve">Indiana</t>
  </si>
  <si>
    <t xml:space="preserve">65153</t>
  </si>
  <si>
    <t xml:space="preserve">Indiaporã</t>
  </si>
  <si>
    <t xml:space="preserve">65170</t>
  </si>
  <si>
    <t xml:space="preserve">Inúbia Paulista</t>
  </si>
  <si>
    <t xml:space="preserve">65196</t>
  </si>
  <si>
    <t xml:space="preserve">Ipaussu</t>
  </si>
  <si>
    <t xml:space="preserve">65218</t>
  </si>
  <si>
    <t xml:space="preserve">Iperó</t>
  </si>
  <si>
    <t xml:space="preserve">65234</t>
  </si>
  <si>
    <t xml:space="preserve">Ipeúna</t>
  </si>
  <si>
    <t xml:space="preserve">62243</t>
  </si>
  <si>
    <t xml:space="preserve">Ipiguá</t>
  </si>
  <si>
    <t xml:space="preserve">65250</t>
  </si>
  <si>
    <t xml:space="preserve">Iporanga</t>
  </si>
  <si>
    <t xml:space="preserve">65277</t>
  </si>
  <si>
    <t xml:space="preserve">Ipuã</t>
  </si>
  <si>
    <t xml:space="preserve">65293</t>
  </si>
  <si>
    <t xml:space="preserve">Iracemápolis</t>
  </si>
  <si>
    <t xml:space="preserve">65331</t>
  </si>
  <si>
    <t xml:space="preserve">Irapuru</t>
  </si>
  <si>
    <t xml:space="preserve">65315</t>
  </si>
  <si>
    <t xml:space="preserve">Irapuã</t>
  </si>
  <si>
    <t xml:space="preserve">65358</t>
  </si>
  <si>
    <t xml:space="preserve">Itaberá</t>
  </si>
  <si>
    <t xml:space="preserve">65390</t>
  </si>
  <si>
    <t xml:space="preserve">Itajobi</t>
  </si>
  <si>
    <t xml:space="preserve">65412</t>
  </si>
  <si>
    <t xml:space="preserve">Itaju</t>
  </si>
  <si>
    <t xml:space="preserve">65439</t>
  </si>
  <si>
    <t xml:space="preserve">Itanhaém</t>
  </si>
  <si>
    <t xml:space="preserve">61603</t>
  </si>
  <si>
    <t xml:space="preserve">Itaoca</t>
  </si>
  <si>
    <t xml:space="preserve">65455</t>
  </si>
  <si>
    <t xml:space="preserve">Itapecerica da Serra</t>
  </si>
  <si>
    <t xml:space="preserve">65471</t>
  </si>
  <si>
    <t xml:space="preserve">Itapetininga</t>
  </si>
  <si>
    <t xml:space="preserve">65498</t>
  </si>
  <si>
    <t xml:space="preserve">65510</t>
  </si>
  <si>
    <t xml:space="preserve">Itapevi</t>
  </si>
  <si>
    <t xml:space="preserve">65536</t>
  </si>
  <si>
    <t xml:space="preserve">Itapira</t>
  </si>
  <si>
    <t xml:space="preserve">61948</t>
  </si>
  <si>
    <t xml:space="preserve">Itapirapuã Paulista</t>
  </si>
  <si>
    <t xml:space="preserve">65579</t>
  </si>
  <si>
    <t xml:space="preserve">65617</t>
  </si>
  <si>
    <t xml:space="preserve">Itapura</t>
  </si>
  <si>
    <t xml:space="preserve">65595</t>
  </si>
  <si>
    <t xml:space="preserve">Itapuí</t>
  </si>
  <si>
    <t xml:space="preserve">65633</t>
  </si>
  <si>
    <t xml:space="preserve">Itaquaquecetuba</t>
  </si>
  <si>
    <t xml:space="preserve">65650</t>
  </si>
  <si>
    <t xml:space="preserve">Itararé</t>
  </si>
  <si>
    <t xml:space="preserve">65676</t>
  </si>
  <si>
    <t xml:space="preserve">Itariri</t>
  </si>
  <si>
    <t xml:space="preserve">65692</t>
  </si>
  <si>
    <t xml:space="preserve">Itatiba</t>
  </si>
  <si>
    <t xml:space="preserve">65714</t>
  </si>
  <si>
    <t xml:space="preserve">Itatinga</t>
  </si>
  <si>
    <t xml:space="preserve">65374</t>
  </si>
  <si>
    <t xml:space="preserve">Itaí</t>
  </si>
  <si>
    <t xml:space="preserve">65730</t>
  </si>
  <si>
    <t xml:space="preserve">Itirapina</t>
  </si>
  <si>
    <t xml:space="preserve">65757</t>
  </si>
  <si>
    <t xml:space="preserve">Itirapuã</t>
  </si>
  <si>
    <t xml:space="preserve">65773</t>
  </si>
  <si>
    <t xml:space="preserve">Itobi</t>
  </si>
  <si>
    <t xml:space="preserve">65790</t>
  </si>
  <si>
    <t xml:space="preserve">Itu</t>
  </si>
  <si>
    <t xml:space="preserve">65811</t>
  </si>
  <si>
    <t xml:space="preserve">Itupeva</t>
  </si>
  <si>
    <t xml:space="preserve">65838</t>
  </si>
  <si>
    <t xml:space="preserve">Ituverava</t>
  </si>
  <si>
    <t xml:space="preserve">65552</t>
  </si>
  <si>
    <t xml:space="preserve">Itápolis</t>
  </si>
  <si>
    <t xml:space="preserve">65854</t>
  </si>
  <si>
    <t xml:space="preserve">65870</t>
  </si>
  <si>
    <t xml:space="preserve">Jaboticabal</t>
  </si>
  <si>
    <t xml:space="preserve">65897</t>
  </si>
  <si>
    <t xml:space="preserve">Jacareí</t>
  </si>
  <si>
    <t xml:space="preserve">65919</t>
  </si>
  <si>
    <t xml:space="preserve">Jaci</t>
  </si>
  <si>
    <t xml:space="preserve">65935</t>
  </si>
  <si>
    <t xml:space="preserve">Jacupiranga</t>
  </si>
  <si>
    <t xml:space="preserve">65951</t>
  </si>
  <si>
    <t xml:space="preserve">Jaguariúna</t>
  </si>
  <si>
    <t xml:space="preserve">65978</t>
  </si>
  <si>
    <t xml:space="preserve">Jales</t>
  </si>
  <si>
    <t xml:space="preserve">65994</t>
  </si>
  <si>
    <t xml:space="preserve">Jambeiro</t>
  </si>
  <si>
    <t xml:space="preserve">66010</t>
  </si>
  <si>
    <t xml:space="preserve">Jandira</t>
  </si>
  <si>
    <t xml:space="preserve">66036</t>
  </si>
  <si>
    <t xml:space="preserve">66052</t>
  </si>
  <si>
    <t xml:space="preserve">Jarinu</t>
  </si>
  <si>
    <t xml:space="preserve">66079</t>
  </si>
  <si>
    <t xml:space="preserve">Jaú</t>
  </si>
  <si>
    <t xml:space="preserve">66095</t>
  </si>
  <si>
    <t xml:space="preserve">Jeriquara</t>
  </si>
  <si>
    <t xml:space="preserve">66117</t>
  </si>
  <si>
    <t xml:space="preserve">Joanópolis</t>
  </si>
  <si>
    <t xml:space="preserve">66150</t>
  </si>
  <si>
    <t xml:space="preserve">José Bonifácio</t>
  </si>
  <si>
    <t xml:space="preserve">66133</t>
  </si>
  <si>
    <t xml:space="preserve">João Ramalho</t>
  </si>
  <si>
    <t xml:space="preserve">62324</t>
  </si>
  <si>
    <t xml:space="preserve">Jumirim</t>
  </si>
  <si>
    <t xml:space="preserve">66192</t>
  </si>
  <si>
    <t xml:space="preserve">Jundiaí</t>
  </si>
  <si>
    <t xml:space="preserve">66214</t>
  </si>
  <si>
    <t xml:space="preserve">Junqueirópolis</t>
  </si>
  <si>
    <t xml:space="preserve">66257</t>
  </si>
  <si>
    <t xml:space="preserve">Juquitiba</t>
  </si>
  <si>
    <t xml:space="preserve">66230</t>
  </si>
  <si>
    <t xml:space="preserve">Juquiá</t>
  </si>
  <si>
    <t xml:space="preserve">66176</t>
  </si>
  <si>
    <t xml:space="preserve">Júlio Mesquita</t>
  </si>
  <si>
    <t xml:space="preserve">66273</t>
  </si>
  <si>
    <t xml:space="preserve">Lagoinha</t>
  </si>
  <si>
    <t xml:space="preserve">66290</t>
  </si>
  <si>
    <t xml:space="preserve">Laranjal Paulista</t>
  </si>
  <si>
    <t xml:space="preserve">66338</t>
  </si>
  <si>
    <t xml:space="preserve">Lavrinhas</t>
  </si>
  <si>
    <t xml:space="preserve">66311</t>
  </si>
  <si>
    <t xml:space="preserve">Lavínia</t>
  </si>
  <si>
    <t xml:space="preserve">66354</t>
  </si>
  <si>
    <t xml:space="preserve">Leme</t>
  </si>
  <si>
    <t xml:space="preserve">66370</t>
  </si>
  <si>
    <t xml:space="preserve">Lençóis Paulista</t>
  </si>
  <si>
    <t xml:space="preserve">66397</t>
  </si>
  <si>
    <t xml:space="preserve">Limeira</t>
  </si>
  <si>
    <t xml:space="preserve">66419</t>
  </si>
  <si>
    <t xml:space="preserve">Lindóia</t>
  </si>
  <si>
    <t xml:space="preserve">66435</t>
  </si>
  <si>
    <t xml:space="preserve">Lins</t>
  </si>
  <si>
    <t xml:space="preserve">66451</t>
  </si>
  <si>
    <t xml:space="preserve">Lorena</t>
  </si>
  <si>
    <t xml:space="preserve">62022</t>
  </si>
  <si>
    <t xml:space="preserve">Lourdes</t>
  </si>
  <si>
    <t xml:space="preserve">66478</t>
  </si>
  <si>
    <t xml:space="preserve">Louveira</t>
  </si>
  <si>
    <t xml:space="preserve">66516</t>
  </si>
  <si>
    <t xml:space="preserve">Lucianópolis</t>
  </si>
  <si>
    <t xml:space="preserve">66494</t>
  </si>
  <si>
    <t xml:space="preserve">Lucélia</t>
  </si>
  <si>
    <t xml:space="preserve">66559</t>
  </si>
  <si>
    <t xml:space="preserve">Luiziânia</t>
  </si>
  <si>
    <t xml:space="preserve">66575</t>
  </si>
  <si>
    <t xml:space="preserve">Lupércio</t>
  </si>
  <si>
    <t xml:space="preserve">66591</t>
  </si>
  <si>
    <t xml:space="preserve">Lutécia</t>
  </si>
  <si>
    <t xml:space="preserve">66532</t>
  </si>
  <si>
    <t xml:space="preserve">Luís Antônio</t>
  </si>
  <si>
    <t xml:space="preserve">66613</t>
  </si>
  <si>
    <t xml:space="preserve">Macatuba</t>
  </si>
  <si>
    <t xml:space="preserve">66630</t>
  </si>
  <si>
    <t xml:space="preserve">Macaubal</t>
  </si>
  <si>
    <t xml:space="preserve">66656</t>
  </si>
  <si>
    <t xml:space="preserve">Macedônia</t>
  </si>
  <si>
    <t xml:space="preserve">66672</t>
  </si>
  <si>
    <t xml:space="preserve">Magda</t>
  </si>
  <si>
    <t xml:space="preserve">66699</t>
  </si>
  <si>
    <t xml:space="preserve">Mairinque</t>
  </si>
  <si>
    <t xml:space="preserve">66710</t>
  </si>
  <si>
    <t xml:space="preserve">Mairiporã</t>
  </si>
  <si>
    <t xml:space="preserve">66737</t>
  </si>
  <si>
    <t xml:space="preserve">Manduri</t>
  </si>
  <si>
    <t xml:space="preserve">66753</t>
  </si>
  <si>
    <t xml:space="preserve">Marabá Paulista</t>
  </si>
  <si>
    <t xml:space="preserve">66770</t>
  </si>
  <si>
    <t xml:space="preserve">Maracaí</t>
  </si>
  <si>
    <t xml:space="preserve">61867</t>
  </si>
  <si>
    <t xml:space="preserve">Marapoama</t>
  </si>
  <si>
    <t xml:space="preserve">66834</t>
  </si>
  <si>
    <t xml:space="preserve">Marinópolis</t>
  </si>
  <si>
    <t xml:space="preserve">66796</t>
  </si>
  <si>
    <t xml:space="preserve">Mariápolis</t>
  </si>
  <si>
    <t xml:space="preserve">66850</t>
  </si>
  <si>
    <t xml:space="preserve">Martinópolis</t>
  </si>
  <si>
    <t xml:space="preserve">66818</t>
  </si>
  <si>
    <t xml:space="preserve">Marília</t>
  </si>
  <si>
    <t xml:space="preserve">66877</t>
  </si>
  <si>
    <t xml:space="preserve">Matão</t>
  </si>
  <si>
    <t xml:space="preserve">66893</t>
  </si>
  <si>
    <t xml:space="preserve">Mauá</t>
  </si>
  <si>
    <t xml:space="preserve">66915</t>
  </si>
  <si>
    <t xml:space="preserve">Mendonça</t>
  </si>
  <si>
    <t xml:space="preserve">66931</t>
  </si>
  <si>
    <t xml:space="preserve">Meridiano</t>
  </si>
  <si>
    <t xml:space="preserve">61964</t>
  </si>
  <si>
    <t xml:space="preserve">Mesópolis</t>
  </si>
  <si>
    <t xml:space="preserve">66958</t>
  </si>
  <si>
    <t xml:space="preserve">Miguelópolis</t>
  </si>
  <si>
    <t xml:space="preserve">66974</t>
  </si>
  <si>
    <t xml:space="preserve">Mineiros do Tietê</t>
  </si>
  <si>
    <t xml:space="preserve">67016</t>
  </si>
  <si>
    <t xml:space="preserve">Mira Estrela</t>
  </si>
  <si>
    <t xml:space="preserve">66990</t>
  </si>
  <si>
    <t xml:space="preserve">Miracatu</t>
  </si>
  <si>
    <t xml:space="preserve">67032</t>
  </si>
  <si>
    <t xml:space="preserve">Mirandópolis</t>
  </si>
  <si>
    <t xml:space="preserve">67059</t>
  </si>
  <si>
    <t xml:space="preserve">Mirante do Paranapanema</t>
  </si>
  <si>
    <t xml:space="preserve">67075</t>
  </si>
  <si>
    <t xml:space="preserve">Mirassol</t>
  </si>
  <si>
    <t xml:space="preserve">67091</t>
  </si>
  <si>
    <t xml:space="preserve">Mirassolândia</t>
  </si>
  <si>
    <t xml:space="preserve">67113</t>
  </si>
  <si>
    <t xml:space="preserve">Mococa</t>
  </si>
  <si>
    <t xml:space="preserve">67156</t>
  </si>
  <si>
    <t xml:space="preserve">Mogi Guaçu</t>
  </si>
  <si>
    <t xml:space="preserve">67172</t>
  </si>
  <si>
    <t xml:space="preserve">Mogi Mirim</t>
  </si>
  <si>
    <t xml:space="preserve">67130</t>
  </si>
  <si>
    <t xml:space="preserve">Mogi das Cruzes</t>
  </si>
  <si>
    <t xml:space="preserve">67199</t>
  </si>
  <si>
    <t xml:space="preserve">Mombuca</t>
  </si>
  <si>
    <t xml:space="preserve">67237</t>
  </si>
  <si>
    <t xml:space="preserve">Mongaguá</t>
  </si>
  <si>
    <t xml:space="preserve">67253</t>
  </si>
  <si>
    <t xml:space="preserve">Monte Alegre do Sul</t>
  </si>
  <si>
    <t xml:space="preserve">67270</t>
  </si>
  <si>
    <t xml:space="preserve">Monte Alto</t>
  </si>
  <si>
    <t xml:space="preserve">67296</t>
  </si>
  <si>
    <t xml:space="preserve">Monte Aprazível</t>
  </si>
  <si>
    <t xml:space="preserve">67318</t>
  </si>
  <si>
    <t xml:space="preserve">Monte Azul Paulista</t>
  </si>
  <si>
    <t xml:space="preserve">67334</t>
  </si>
  <si>
    <t xml:space="preserve">67377</t>
  </si>
  <si>
    <t xml:space="preserve">Monte Mor</t>
  </si>
  <si>
    <t xml:space="preserve">67350</t>
  </si>
  <si>
    <t xml:space="preserve">Monteiro Lobato</t>
  </si>
  <si>
    <t xml:space="preserve">67210</t>
  </si>
  <si>
    <t xml:space="preserve">Monções</t>
  </si>
  <si>
    <t xml:space="preserve">67393</t>
  </si>
  <si>
    <t xml:space="preserve">Morro Agudo</t>
  </si>
  <si>
    <t xml:space="preserve">67415</t>
  </si>
  <si>
    <t xml:space="preserve">Morungaba</t>
  </si>
  <si>
    <t xml:space="preserve">61069</t>
  </si>
  <si>
    <t xml:space="preserve">Motuca</t>
  </si>
  <si>
    <t xml:space="preserve">67431</t>
  </si>
  <si>
    <t xml:space="preserve">Murutinga do Sul</t>
  </si>
  <si>
    <t xml:space="preserve">62340</t>
  </si>
  <si>
    <t xml:space="preserve">Nantes</t>
  </si>
  <si>
    <t xml:space="preserve">67458</t>
  </si>
  <si>
    <t xml:space="preserve">Narandiba</t>
  </si>
  <si>
    <t xml:space="preserve">67474</t>
  </si>
  <si>
    <t xml:space="preserve">Natividade da Serra</t>
  </si>
  <si>
    <t xml:space="preserve">67490</t>
  </si>
  <si>
    <t xml:space="preserve">Nazaré Paulista</t>
  </si>
  <si>
    <t xml:space="preserve">67512</t>
  </si>
  <si>
    <t xml:space="preserve">Neves Paulista</t>
  </si>
  <si>
    <t xml:space="preserve">67539</t>
  </si>
  <si>
    <t xml:space="preserve">Nhandeara</t>
  </si>
  <si>
    <t xml:space="preserve">67555</t>
  </si>
  <si>
    <t xml:space="preserve">Nipoã</t>
  </si>
  <si>
    <t xml:space="preserve">67571</t>
  </si>
  <si>
    <t xml:space="preserve">Nova Aliança</t>
  </si>
  <si>
    <t xml:space="preserve">61980</t>
  </si>
  <si>
    <t xml:space="preserve">Nova Campina</t>
  </si>
  <si>
    <t xml:space="preserve">61425</t>
  </si>
  <si>
    <t xml:space="preserve">Nova Canaã Paulista</t>
  </si>
  <si>
    <t xml:space="preserve">62367</t>
  </si>
  <si>
    <t xml:space="preserve">Nova Castilho</t>
  </si>
  <si>
    <t xml:space="preserve">67598</t>
  </si>
  <si>
    <t xml:space="preserve">Nova Europa</t>
  </si>
  <si>
    <t xml:space="preserve">67610</t>
  </si>
  <si>
    <t xml:space="preserve">Nova Granada</t>
  </si>
  <si>
    <t xml:space="preserve">67636</t>
  </si>
  <si>
    <t xml:space="preserve">Nova Guataporanga</t>
  </si>
  <si>
    <t xml:space="preserve">67652</t>
  </si>
  <si>
    <t xml:space="preserve">Nova Independência</t>
  </si>
  <si>
    <t xml:space="preserve">67679</t>
  </si>
  <si>
    <t xml:space="preserve">Nova Luzitânia</t>
  </si>
  <si>
    <t xml:space="preserve">67695</t>
  </si>
  <si>
    <t xml:space="preserve">Nova Odessa</t>
  </si>
  <si>
    <t xml:space="preserve">61409</t>
  </si>
  <si>
    <t xml:space="preserve">Novais</t>
  </si>
  <si>
    <t xml:space="preserve">67717</t>
  </si>
  <si>
    <t xml:space="preserve">67733</t>
  </si>
  <si>
    <t xml:space="preserve">Nuporanga</t>
  </si>
  <si>
    <t xml:space="preserve">67750</t>
  </si>
  <si>
    <t xml:space="preserve">Ocauçu</t>
  </si>
  <si>
    <t xml:space="preserve">67792</t>
  </si>
  <si>
    <t xml:space="preserve">Olímpia</t>
  </si>
  <si>
    <t xml:space="preserve">67814</t>
  </si>
  <si>
    <t xml:space="preserve">Onda Verde</t>
  </si>
  <si>
    <t xml:space="preserve">67830</t>
  </si>
  <si>
    <t xml:space="preserve">Oriente</t>
  </si>
  <si>
    <t xml:space="preserve">67857</t>
  </si>
  <si>
    <t xml:space="preserve">Orindiúva</t>
  </si>
  <si>
    <t xml:space="preserve">67873</t>
  </si>
  <si>
    <t xml:space="preserve">Orlândia</t>
  </si>
  <si>
    <t xml:space="preserve">67890</t>
  </si>
  <si>
    <t xml:space="preserve">Osasco</t>
  </si>
  <si>
    <t xml:space="preserve">67911</t>
  </si>
  <si>
    <t xml:space="preserve">Oscar Bressane</t>
  </si>
  <si>
    <t xml:space="preserve">67938</t>
  </si>
  <si>
    <t xml:space="preserve">Osvaldo Cruz</t>
  </si>
  <si>
    <t xml:space="preserve">67954</t>
  </si>
  <si>
    <t xml:space="preserve">Ourinhos</t>
  </si>
  <si>
    <t xml:space="preserve">67970</t>
  </si>
  <si>
    <t xml:space="preserve">62383</t>
  </si>
  <si>
    <t xml:space="preserve">Ouroeste</t>
  </si>
  <si>
    <t xml:space="preserve">67997</t>
  </si>
  <si>
    <t xml:space="preserve">Pacaembu</t>
  </si>
  <si>
    <t xml:space="preserve">68012</t>
  </si>
  <si>
    <t xml:space="preserve">68039</t>
  </si>
  <si>
    <t xml:space="preserve">Palmares Paulista</t>
  </si>
  <si>
    <t xml:space="preserve">68055</t>
  </si>
  <si>
    <t xml:space="preserve">Palmeira D'Oeste</t>
  </si>
  <si>
    <t xml:space="preserve">68071</t>
  </si>
  <si>
    <t xml:space="preserve">68098</t>
  </si>
  <si>
    <t xml:space="preserve">Panorama</t>
  </si>
  <si>
    <t xml:space="preserve">68110</t>
  </si>
  <si>
    <t xml:space="preserve">Paraguaçu Paulista</t>
  </si>
  <si>
    <t xml:space="preserve">68136</t>
  </si>
  <si>
    <t xml:space="preserve">Paraibuna</t>
  </si>
  <si>
    <t xml:space="preserve">68179</t>
  </si>
  <si>
    <t xml:space="preserve">Paranapanema</t>
  </si>
  <si>
    <t xml:space="preserve">68195</t>
  </si>
  <si>
    <t xml:space="preserve">Paranapuã</t>
  </si>
  <si>
    <t xml:space="preserve">68217</t>
  </si>
  <si>
    <t xml:space="preserve">Parapuã</t>
  </si>
  <si>
    <t xml:space="preserve">68152</t>
  </si>
  <si>
    <t xml:space="preserve">68233</t>
  </si>
  <si>
    <t xml:space="preserve">Pardinho</t>
  </si>
  <si>
    <t xml:space="preserve">68250</t>
  </si>
  <si>
    <t xml:space="preserve">Pariquera-Açu</t>
  </si>
  <si>
    <t xml:space="preserve">61824</t>
  </si>
  <si>
    <t xml:space="preserve">Parisi</t>
  </si>
  <si>
    <t xml:space="preserve">68276</t>
  </si>
  <si>
    <t xml:space="preserve">Patrocínio Paulista</t>
  </si>
  <si>
    <t xml:space="preserve">68292</t>
  </si>
  <si>
    <t xml:space="preserve">Paulicéia</t>
  </si>
  <si>
    <t xml:space="preserve">62405</t>
  </si>
  <si>
    <t xml:space="preserve">Paulistânia</t>
  </si>
  <si>
    <t xml:space="preserve">68330</t>
  </si>
  <si>
    <t xml:space="preserve">Paulo de Faria</t>
  </si>
  <si>
    <t xml:space="preserve">68314</t>
  </si>
  <si>
    <t xml:space="preserve">Paulínia</t>
  </si>
  <si>
    <t xml:space="preserve">68357</t>
  </si>
  <si>
    <t xml:space="preserve">Pederneiras</t>
  </si>
  <si>
    <t xml:space="preserve">68373</t>
  </si>
  <si>
    <t xml:space="preserve">Pedra Bela</t>
  </si>
  <si>
    <t xml:space="preserve">68390</t>
  </si>
  <si>
    <t xml:space="preserve">Pedranópolis</t>
  </si>
  <si>
    <t xml:space="preserve">68411</t>
  </si>
  <si>
    <t xml:space="preserve">Pedregulho</t>
  </si>
  <si>
    <t xml:space="preserve">68438</t>
  </si>
  <si>
    <t xml:space="preserve">Pedreira</t>
  </si>
  <si>
    <t xml:space="preserve">61247</t>
  </si>
  <si>
    <t xml:space="preserve">Pedrinhas Paulista</t>
  </si>
  <si>
    <t xml:space="preserve">68454</t>
  </si>
  <si>
    <t xml:space="preserve">Pedro de Toledo</t>
  </si>
  <si>
    <t xml:space="preserve">68470</t>
  </si>
  <si>
    <t xml:space="preserve">Penápolis</t>
  </si>
  <si>
    <t xml:space="preserve">68497</t>
  </si>
  <si>
    <t xml:space="preserve">Pereira Barreto</t>
  </si>
  <si>
    <t xml:space="preserve">68519</t>
  </si>
  <si>
    <t xml:space="preserve">Pereiras</t>
  </si>
  <si>
    <t xml:space="preserve">68535</t>
  </si>
  <si>
    <t xml:space="preserve">Peruíbe</t>
  </si>
  <si>
    <t xml:space="preserve">68551</t>
  </si>
  <si>
    <t xml:space="preserve">Piacatu</t>
  </si>
  <si>
    <t xml:space="preserve">68578</t>
  </si>
  <si>
    <t xml:space="preserve">Piedade</t>
  </si>
  <si>
    <t xml:space="preserve">68594</t>
  </si>
  <si>
    <t xml:space="preserve">Pilar do Sul</t>
  </si>
  <si>
    <t xml:space="preserve">68616</t>
  </si>
  <si>
    <t xml:space="preserve">Pindamonhangaba</t>
  </si>
  <si>
    <t xml:space="preserve">68632</t>
  </si>
  <si>
    <t xml:space="preserve">Pindorama</t>
  </si>
  <si>
    <t xml:space="preserve">68675</t>
  </si>
  <si>
    <t xml:space="preserve">68691</t>
  </si>
  <si>
    <t xml:space="preserve">Piquerobi</t>
  </si>
  <si>
    <t xml:space="preserve">68713</t>
  </si>
  <si>
    <t xml:space="preserve">Piquete</t>
  </si>
  <si>
    <t xml:space="preserve">68730</t>
  </si>
  <si>
    <t xml:space="preserve">Piracaia</t>
  </si>
  <si>
    <t xml:space="preserve">68756</t>
  </si>
  <si>
    <t xml:space="preserve">Piracicaba</t>
  </si>
  <si>
    <t xml:space="preserve">68772</t>
  </si>
  <si>
    <t xml:space="preserve">Piraju</t>
  </si>
  <si>
    <t xml:space="preserve">68799</t>
  </si>
  <si>
    <t xml:space="preserve">Pirajuí</t>
  </si>
  <si>
    <t xml:space="preserve">68810</t>
  </si>
  <si>
    <t xml:space="preserve">Pirangi</t>
  </si>
  <si>
    <t xml:space="preserve">68837</t>
  </si>
  <si>
    <t xml:space="preserve">Pirapora do Bom Jesus</t>
  </si>
  <si>
    <t xml:space="preserve">68853</t>
  </si>
  <si>
    <t xml:space="preserve">Pirapozinho</t>
  </si>
  <si>
    <t xml:space="preserve">68870</t>
  </si>
  <si>
    <t xml:space="preserve">Pirassununga</t>
  </si>
  <si>
    <t xml:space="preserve">68896</t>
  </si>
  <si>
    <t xml:space="preserve">Piratininga</t>
  </si>
  <si>
    <t xml:space="preserve">68918</t>
  </si>
  <si>
    <t xml:space="preserve">68934</t>
  </si>
  <si>
    <t xml:space="preserve">68950</t>
  </si>
  <si>
    <t xml:space="preserve">Platina</t>
  </si>
  <si>
    <t xml:space="preserve">68993</t>
  </si>
  <si>
    <t xml:space="preserve">Poloni</t>
  </si>
  <si>
    <t xml:space="preserve">69019</t>
  </si>
  <si>
    <t xml:space="preserve">Pompéia</t>
  </si>
  <si>
    <t xml:space="preserve">69035</t>
  </si>
  <si>
    <t xml:space="preserve">Pongaí</t>
  </si>
  <si>
    <t xml:space="preserve">69051</t>
  </si>
  <si>
    <t xml:space="preserve">Pontal</t>
  </si>
  <si>
    <t xml:space="preserve">61808</t>
  </si>
  <si>
    <t xml:space="preserve">Pontalinda</t>
  </si>
  <si>
    <t xml:space="preserve">69078</t>
  </si>
  <si>
    <t xml:space="preserve">Pontes Gestal</t>
  </si>
  <si>
    <t xml:space="preserve">69094</t>
  </si>
  <si>
    <t xml:space="preserve">Populina</t>
  </si>
  <si>
    <t xml:space="preserve">69116</t>
  </si>
  <si>
    <t xml:space="preserve">Porangaba</t>
  </si>
  <si>
    <t xml:space="preserve">69132</t>
  </si>
  <si>
    <t xml:space="preserve">Porto Feliz</t>
  </si>
  <si>
    <t xml:space="preserve">69159</t>
  </si>
  <si>
    <t xml:space="preserve">Porto Ferreira</t>
  </si>
  <si>
    <t xml:space="preserve">61565</t>
  </si>
  <si>
    <t xml:space="preserve">Potim</t>
  </si>
  <si>
    <t xml:space="preserve">69175</t>
  </si>
  <si>
    <t xml:space="preserve">Potirendaba</t>
  </si>
  <si>
    <t xml:space="preserve">68977</t>
  </si>
  <si>
    <t xml:space="preserve">Poá</t>
  </si>
  <si>
    <t xml:space="preserve">62120</t>
  </si>
  <si>
    <t xml:space="preserve">Pracinha</t>
  </si>
  <si>
    <t xml:space="preserve">69191</t>
  </si>
  <si>
    <t xml:space="preserve">Pradópolis</t>
  </si>
  <si>
    <t xml:space="preserve">69213</t>
  </si>
  <si>
    <t xml:space="preserve">62146</t>
  </si>
  <si>
    <t xml:space="preserve">Pratânia</t>
  </si>
  <si>
    <t xml:space="preserve">69230</t>
  </si>
  <si>
    <t xml:space="preserve">Presidente Alves</t>
  </si>
  <si>
    <t xml:space="preserve">69256</t>
  </si>
  <si>
    <t xml:space="preserve">69272</t>
  </si>
  <si>
    <t xml:space="preserve">Presidente Epitácio</t>
  </si>
  <si>
    <t xml:space="preserve">69299</t>
  </si>
  <si>
    <t xml:space="preserve">Presidente Prudente</t>
  </si>
  <si>
    <t xml:space="preserve">69310</t>
  </si>
  <si>
    <t xml:space="preserve">Presidente Venceslau</t>
  </si>
  <si>
    <t xml:space="preserve">69337</t>
  </si>
  <si>
    <t xml:space="preserve">Promissão</t>
  </si>
  <si>
    <t xml:space="preserve">62162</t>
  </si>
  <si>
    <t xml:space="preserve">Quadra</t>
  </si>
  <si>
    <t xml:space="preserve">69353</t>
  </si>
  <si>
    <t xml:space="preserve">Quatá</t>
  </si>
  <si>
    <t xml:space="preserve">69370</t>
  </si>
  <si>
    <t xml:space="preserve">Queiroz</t>
  </si>
  <si>
    <t xml:space="preserve">69396</t>
  </si>
  <si>
    <t xml:space="preserve">Queluz</t>
  </si>
  <si>
    <t xml:space="preserve">69418</t>
  </si>
  <si>
    <t xml:space="preserve">Quintana</t>
  </si>
  <si>
    <t xml:space="preserve">69434</t>
  </si>
  <si>
    <t xml:space="preserve">Rafard</t>
  </si>
  <si>
    <t xml:space="preserve">69450</t>
  </si>
  <si>
    <t xml:space="preserve">Rancharia</t>
  </si>
  <si>
    <t xml:space="preserve">69477</t>
  </si>
  <si>
    <t xml:space="preserve">Redenção da Serra</t>
  </si>
  <si>
    <t xml:space="preserve">69493</t>
  </si>
  <si>
    <t xml:space="preserve">Regente Feijó</t>
  </si>
  <si>
    <t xml:space="preserve">69515</t>
  </si>
  <si>
    <t xml:space="preserve">Reginópolis</t>
  </si>
  <si>
    <t xml:space="preserve">69531</t>
  </si>
  <si>
    <t xml:space="preserve">Registro</t>
  </si>
  <si>
    <t xml:space="preserve">69558</t>
  </si>
  <si>
    <t xml:space="preserve">Restinga</t>
  </si>
  <si>
    <t xml:space="preserve">69574</t>
  </si>
  <si>
    <t xml:space="preserve">Ribeira</t>
  </si>
  <si>
    <t xml:space="preserve">69590</t>
  </si>
  <si>
    <t xml:space="preserve">Ribeirão Bonito</t>
  </si>
  <si>
    <t xml:space="preserve">69612</t>
  </si>
  <si>
    <t xml:space="preserve">Ribeirão Branco</t>
  </si>
  <si>
    <t xml:space="preserve">69639</t>
  </si>
  <si>
    <t xml:space="preserve">Ribeirão Corrente</t>
  </si>
  <si>
    <t xml:space="preserve">61700</t>
  </si>
  <si>
    <t xml:space="preserve">Ribeirão Grande</t>
  </si>
  <si>
    <t xml:space="preserve">69671</t>
  </si>
  <si>
    <t xml:space="preserve">Ribeirão Pires</t>
  </si>
  <si>
    <t xml:space="preserve">69698</t>
  </si>
  <si>
    <t xml:space="preserve">Ribeirão Preto</t>
  </si>
  <si>
    <t xml:space="preserve">69655</t>
  </si>
  <si>
    <t xml:space="preserve">Ribeirão do Sul</t>
  </si>
  <si>
    <t xml:space="preserve">62421</t>
  </si>
  <si>
    <t xml:space="preserve">Ribeirão dos Índios</t>
  </si>
  <si>
    <t xml:space="preserve">69736</t>
  </si>
  <si>
    <t xml:space="preserve">Rifaina</t>
  </si>
  <si>
    <t xml:space="preserve">69752</t>
  </si>
  <si>
    <t xml:space="preserve">Rincão</t>
  </si>
  <si>
    <t xml:space="preserve">69779</t>
  </si>
  <si>
    <t xml:space="preserve">Rinópolis</t>
  </si>
  <si>
    <t xml:space="preserve">69795</t>
  </si>
  <si>
    <t xml:space="preserve">69833</t>
  </si>
  <si>
    <t xml:space="preserve">Rio Grande da Serra</t>
  </si>
  <si>
    <t xml:space="preserve">69817</t>
  </si>
  <si>
    <t xml:space="preserve">Rio das Pedras</t>
  </si>
  <si>
    <t xml:space="preserve">69850</t>
  </si>
  <si>
    <t xml:space="preserve">Riolândia</t>
  </si>
  <si>
    <t xml:space="preserve">69710</t>
  </si>
  <si>
    <t xml:space="preserve">Riversul</t>
  </si>
  <si>
    <t xml:space="preserve">61166</t>
  </si>
  <si>
    <t xml:space="preserve">Rosana</t>
  </si>
  <si>
    <t xml:space="preserve">69876</t>
  </si>
  <si>
    <t xml:space="preserve">Roseira</t>
  </si>
  <si>
    <t xml:space="preserve">69914</t>
  </si>
  <si>
    <t xml:space="preserve">Rubinéia</t>
  </si>
  <si>
    <t xml:space="preserve">69892</t>
  </si>
  <si>
    <t xml:space="preserve">Rubiácea</t>
  </si>
  <si>
    <t xml:space="preserve">69930</t>
  </si>
  <si>
    <t xml:space="preserve">Sabino</t>
  </si>
  <si>
    <t xml:space="preserve">69957</t>
  </si>
  <si>
    <t xml:space="preserve">Sagres</t>
  </si>
  <si>
    <t xml:space="preserve">69973</t>
  </si>
  <si>
    <t xml:space="preserve">Sales</t>
  </si>
  <si>
    <t xml:space="preserve">69990</t>
  </si>
  <si>
    <t xml:space="preserve">Sales Oliveira</t>
  </si>
  <si>
    <t xml:space="preserve">70017</t>
  </si>
  <si>
    <t xml:space="preserve">Salesópolis</t>
  </si>
  <si>
    <t xml:space="preserve">70033</t>
  </si>
  <si>
    <t xml:space="preserve">Salmourão</t>
  </si>
  <si>
    <t xml:space="preserve">61441</t>
  </si>
  <si>
    <t xml:space="preserve">70050</t>
  </si>
  <si>
    <t xml:space="preserve">Salto</t>
  </si>
  <si>
    <t xml:space="preserve">70092</t>
  </si>
  <si>
    <t xml:space="preserve">Salto Grande</t>
  </si>
  <si>
    <t xml:space="preserve">70076</t>
  </si>
  <si>
    <t xml:space="preserve">Salto de Pirapora</t>
  </si>
  <si>
    <t xml:space="preserve">70114</t>
  </si>
  <si>
    <t xml:space="preserve">Sandovalina</t>
  </si>
  <si>
    <t xml:space="preserve">70130</t>
  </si>
  <si>
    <t xml:space="preserve">Santa Adélia</t>
  </si>
  <si>
    <t xml:space="preserve">70157</t>
  </si>
  <si>
    <t xml:space="preserve">Santa Albertina</t>
  </si>
  <si>
    <t xml:space="preserve">70211</t>
  </si>
  <si>
    <t xml:space="preserve">Santa Branca</t>
  </si>
  <si>
    <t xml:space="preserve">70173</t>
  </si>
  <si>
    <t xml:space="preserve">Santa Bárbara D'Oeste</t>
  </si>
  <si>
    <t xml:space="preserve">70238</t>
  </si>
  <si>
    <t xml:space="preserve">Santa Clara D'Oeste</t>
  </si>
  <si>
    <t xml:space="preserve">70254</t>
  </si>
  <si>
    <t xml:space="preserve">Santa Cruz da Conceição</t>
  </si>
  <si>
    <t xml:space="preserve">62189</t>
  </si>
  <si>
    <t xml:space="preserve">Santa Cruz da Esperança</t>
  </si>
  <si>
    <t xml:space="preserve">70270</t>
  </si>
  <si>
    <t xml:space="preserve">Santa Cruz das Palmeiras</t>
  </si>
  <si>
    <t xml:space="preserve">70297</t>
  </si>
  <si>
    <t xml:space="preserve">Santa Cruz do Rio Pardo</t>
  </si>
  <si>
    <t xml:space="preserve">70319</t>
  </si>
  <si>
    <t xml:space="preserve">Santa Ernestina</t>
  </si>
  <si>
    <t xml:space="preserve">70335</t>
  </si>
  <si>
    <t xml:space="preserve">Santa Fé do Sul</t>
  </si>
  <si>
    <t xml:space="preserve">70351</t>
  </si>
  <si>
    <t xml:space="preserve">Santa Gertrudes</t>
  </si>
  <si>
    <t xml:space="preserve">70378</t>
  </si>
  <si>
    <t xml:space="preserve">70394</t>
  </si>
  <si>
    <t xml:space="preserve">70416</t>
  </si>
  <si>
    <t xml:space="preserve">Santa Maria da Serra</t>
  </si>
  <si>
    <t xml:space="preserve">70432</t>
  </si>
  <si>
    <t xml:space="preserve">Santa Mercedes</t>
  </si>
  <si>
    <t xml:space="preserve">70491</t>
  </si>
  <si>
    <t xml:space="preserve">Santa Rita D'Oeste</t>
  </si>
  <si>
    <t xml:space="preserve">70513</t>
  </si>
  <si>
    <t xml:space="preserve">Santa Rita do Passa Quatro</t>
  </si>
  <si>
    <t xml:space="preserve">70530</t>
  </si>
  <si>
    <t xml:space="preserve">Santa Rosa de Viterbo</t>
  </si>
  <si>
    <t xml:space="preserve">62200</t>
  </si>
  <si>
    <t xml:space="preserve">Santa Salete</t>
  </si>
  <si>
    <t xml:space="preserve">70459</t>
  </si>
  <si>
    <t xml:space="preserve">Santana da Ponte Pensa</t>
  </si>
  <si>
    <t xml:space="preserve">70475</t>
  </si>
  <si>
    <t xml:space="preserve">Santana de Parnaíba</t>
  </si>
  <si>
    <t xml:space="preserve">70556</t>
  </si>
  <si>
    <t xml:space="preserve">Santo Anastácio</t>
  </si>
  <si>
    <t xml:space="preserve">70572</t>
  </si>
  <si>
    <t xml:space="preserve">70599</t>
  </si>
  <si>
    <t xml:space="preserve">Santo Antônio da Alegria</t>
  </si>
  <si>
    <t xml:space="preserve">70610</t>
  </si>
  <si>
    <t xml:space="preserve">Santo Antônio de Posse</t>
  </si>
  <si>
    <t xml:space="preserve">61328</t>
  </si>
  <si>
    <t xml:space="preserve">Santo Antônio do Aracanguá</t>
  </si>
  <si>
    <t xml:space="preserve">70637</t>
  </si>
  <si>
    <t xml:space="preserve">Santo Antônio do Jardim</t>
  </si>
  <si>
    <t xml:space="preserve">70653</t>
  </si>
  <si>
    <t xml:space="preserve">Santo Antônio do Pinhal</t>
  </si>
  <si>
    <t xml:space="preserve">70670</t>
  </si>
  <si>
    <t xml:space="preserve">Santo Expedito</t>
  </si>
  <si>
    <t xml:space="preserve">70718</t>
  </si>
  <si>
    <t xml:space="preserve">Santos</t>
  </si>
  <si>
    <t xml:space="preserve">70696</t>
  </si>
  <si>
    <t xml:space="preserve">Santópolis do Aguapeí</t>
  </si>
  <si>
    <t xml:space="preserve">71234</t>
  </si>
  <si>
    <t xml:space="preserve">Sarapuí</t>
  </si>
  <si>
    <t xml:space="preserve">71250</t>
  </si>
  <si>
    <t xml:space="preserve">Sarutaiá</t>
  </si>
  <si>
    <t xml:space="preserve">71277</t>
  </si>
  <si>
    <t xml:space="preserve">Sebastianópolis do Sul</t>
  </si>
  <si>
    <t xml:space="preserve">71293</t>
  </si>
  <si>
    <t xml:space="preserve">Serra Azul</t>
  </si>
  <si>
    <t xml:space="preserve">71331</t>
  </si>
  <si>
    <t xml:space="preserve">Serra Negra</t>
  </si>
  <si>
    <t xml:space="preserve">71315</t>
  </si>
  <si>
    <t xml:space="preserve">Serrana</t>
  </si>
  <si>
    <t xml:space="preserve">71358</t>
  </si>
  <si>
    <t xml:space="preserve">71374</t>
  </si>
  <si>
    <t xml:space="preserve">Sete Barras</t>
  </si>
  <si>
    <t xml:space="preserve">71390</t>
  </si>
  <si>
    <t xml:space="preserve">Severínia</t>
  </si>
  <si>
    <t xml:space="preserve">71412</t>
  </si>
  <si>
    <t xml:space="preserve">Silveiras</t>
  </si>
  <si>
    <t xml:space="preserve">71439</t>
  </si>
  <si>
    <t xml:space="preserve">Socorro</t>
  </si>
  <si>
    <t xml:space="preserve">71455</t>
  </si>
  <si>
    <t xml:space="preserve">Sorocaba</t>
  </si>
  <si>
    <t xml:space="preserve">71471</t>
  </si>
  <si>
    <t xml:space="preserve">Sud Mennucci</t>
  </si>
  <si>
    <t xml:space="preserve">71498</t>
  </si>
  <si>
    <t xml:space="preserve">Sumaré</t>
  </si>
  <si>
    <t xml:space="preserve">71510</t>
  </si>
  <si>
    <t xml:space="preserve">Suzano</t>
  </si>
  <si>
    <t xml:space="preserve">61301</t>
  </si>
  <si>
    <t xml:space="preserve">Suzanápolis</t>
  </si>
  <si>
    <t xml:space="preserve">70734</t>
  </si>
  <si>
    <t xml:space="preserve">São Bento do Sapucaí</t>
  </si>
  <si>
    <t xml:space="preserve">70750</t>
  </si>
  <si>
    <t xml:space="preserve">São Bernardo do Campo</t>
  </si>
  <si>
    <t xml:space="preserve">70777</t>
  </si>
  <si>
    <t xml:space="preserve">São Caetano do Sul</t>
  </si>
  <si>
    <t xml:space="preserve">70793</t>
  </si>
  <si>
    <t xml:space="preserve">70815</t>
  </si>
  <si>
    <t xml:space="preserve">70890</t>
  </si>
  <si>
    <t xml:space="preserve">São Joaquim da Barra</t>
  </si>
  <si>
    <t xml:space="preserve">70912</t>
  </si>
  <si>
    <t xml:space="preserve">São José da Bela Vista</t>
  </si>
  <si>
    <t xml:space="preserve">70939</t>
  </si>
  <si>
    <t xml:space="preserve">São José do Barreiro</t>
  </si>
  <si>
    <t xml:space="preserve">70955</t>
  </si>
  <si>
    <t xml:space="preserve">São José do Rio Pardo</t>
  </si>
  <si>
    <t xml:space="preserve">70971</t>
  </si>
  <si>
    <t xml:space="preserve">São José do Rio Preto</t>
  </si>
  <si>
    <t xml:space="preserve">70998</t>
  </si>
  <si>
    <t xml:space="preserve">São José dos Campos</t>
  </si>
  <si>
    <t xml:space="preserve">70831</t>
  </si>
  <si>
    <t xml:space="preserve">São João da Boa Vista</t>
  </si>
  <si>
    <t xml:space="preserve">70858</t>
  </si>
  <si>
    <t xml:space="preserve">São João das Duas Pontes</t>
  </si>
  <si>
    <t xml:space="preserve">61883</t>
  </si>
  <si>
    <t xml:space="preserve">São João de Iracema</t>
  </si>
  <si>
    <t xml:space="preserve">70874</t>
  </si>
  <si>
    <t xml:space="preserve">São João do Pau D'Alho</t>
  </si>
  <si>
    <t xml:space="preserve">61905</t>
  </si>
  <si>
    <t xml:space="preserve">São Lourenço da Serra</t>
  </si>
  <si>
    <t xml:space="preserve">71013</t>
  </si>
  <si>
    <t xml:space="preserve">São Luís do Paraitinga</t>
  </si>
  <si>
    <t xml:space="preserve">71030</t>
  </si>
  <si>
    <t xml:space="preserve">São Manuel</t>
  </si>
  <si>
    <t xml:space="preserve">71056</t>
  </si>
  <si>
    <t xml:space="preserve">São Miguel Arcanjo</t>
  </si>
  <si>
    <t xml:space="preserve">71072</t>
  </si>
  <si>
    <t xml:space="preserve">71099</t>
  </si>
  <si>
    <t xml:space="preserve">71110</t>
  </si>
  <si>
    <t xml:space="preserve">São Pedro do Turvo</t>
  </si>
  <si>
    <t xml:space="preserve">71137</t>
  </si>
  <si>
    <t xml:space="preserve">São Roque</t>
  </si>
  <si>
    <t xml:space="preserve">71153</t>
  </si>
  <si>
    <t xml:space="preserve">71170</t>
  </si>
  <si>
    <t xml:space="preserve">São Sebastião da Grama</t>
  </si>
  <si>
    <t xml:space="preserve">71196</t>
  </si>
  <si>
    <t xml:space="preserve">71218</t>
  </si>
  <si>
    <t xml:space="preserve">71536</t>
  </si>
  <si>
    <t xml:space="preserve">Tabapuã</t>
  </si>
  <si>
    <t xml:space="preserve">71552</t>
  </si>
  <si>
    <t xml:space="preserve">71579</t>
  </si>
  <si>
    <t xml:space="preserve">Taboão da Serra</t>
  </si>
  <si>
    <t xml:space="preserve">71595</t>
  </si>
  <si>
    <t xml:space="preserve">Taciba</t>
  </si>
  <si>
    <t xml:space="preserve">71617</t>
  </si>
  <si>
    <t xml:space="preserve">Taguaí</t>
  </si>
  <si>
    <t xml:space="preserve">71633</t>
  </si>
  <si>
    <t xml:space="preserve">Taiaçu</t>
  </si>
  <si>
    <t xml:space="preserve">71650</t>
  </si>
  <si>
    <t xml:space="preserve">Taiúva</t>
  </si>
  <si>
    <t xml:space="preserve">71676</t>
  </si>
  <si>
    <t xml:space="preserve">Tambaú</t>
  </si>
  <si>
    <t xml:space="preserve">71692</t>
  </si>
  <si>
    <t xml:space="preserve">Tanabi</t>
  </si>
  <si>
    <t xml:space="preserve">71730</t>
  </si>
  <si>
    <t xml:space="preserve">Tapiratiba</t>
  </si>
  <si>
    <t xml:space="preserve">71714</t>
  </si>
  <si>
    <t xml:space="preserve">62260</t>
  </si>
  <si>
    <t xml:space="preserve">Taquaral</t>
  </si>
  <si>
    <t xml:space="preserve">71757</t>
  </si>
  <si>
    <t xml:space="preserve">Taquaritinga</t>
  </si>
  <si>
    <t xml:space="preserve">71773</t>
  </si>
  <si>
    <t xml:space="preserve">Taquarituba</t>
  </si>
  <si>
    <t xml:space="preserve">61840</t>
  </si>
  <si>
    <t xml:space="preserve">Taquarivaí</t>
  </si>
  <si>
    <t xml:space="preserve">71790</t>
  </si>
  <si>
    <t xml:space="preserve">Tarabai</t>
  </si>
  <si>
    <t xml:space="preserve">61042</t>
  </si>
  <si>
    <t xml:space="preserve">Tarumã</t>
  </si>
  <si>
    <t xml:space="preserve">71811</t>
  </si>
  <si>
    <t xml:space="preserve">Tatuí</t>
  </si>
  <si>
    <t xml:space="preserve">71838</t>
  </si>
  <si>
    <t xml:space="preserve">Taubaté</t>
  </si>
  <si>
    <t xml:space="preserve">71854</t>
  </si>
  <si>
    <t xml:space="preserve">Tejupá</t>
  </si>
  <si>
    <t xml:space="preserve">71870</t>
  </si>
  <si>
    <t xml:space="preserve">71897</t>
  </si>
  <si>
    <t xml:space="preserve">71919</t>
  </si>
  <si>
    <t xml:space="preserve">Tietê</t>
  </si>
  <si>
    <t xml:space="preserve">71935</t>
  </si>
  <si>
    <t xml:space="preserve">Timburi</t>
  </si>
  <si>
    <t xml:space="preserve">62049</t>
  </si>
  <si>
    <t xml:space="preserve">Torre de Pedra</t>
  </si>
  <si>
    <t xml:space="preserve">71951</t>
  </si>
  <si>
    <t xml:space="preserve">Torrinha</t>
  </si>
  <si>
    <t xml:space="preserve">62448</t>
  </si>
  <si>
    <t xml:space="preserve">Trabiju</t>
  </si>
  <si>
    <t xml:space="preserve">71978</t>
  </si>
  <si>
    <t xml:space="preserve">Tremembé</t>
  </si>
  <si>
    <t xml:space="preserve">71994</t>
  </si>
  <si>
    <t xml:space="preserve">Três Fronteiras</t>
  </si>
  <si>
    <t xml:space="preserve">61620</t>
  </si>
  <si>
    <t xml:space="preserve">Tuiuti</t>
  </si>
  <si>
    <t xml:space="preserve">72036</t>
  </si>
  <si>
    <t xml:space="preserve">Tupi Paulista</t>
  </si>
  <si>
    <t xml:space="preserve">72010</t>
  </si>
  <si>
    <t xml:space="preserve">Tupã</t>
  </si>
  <si>
    <t xml:space="preserve">72052</t>
  </si>
  <si>
    <t xml:space="preserve">Turiúba</t>
  </si>
  <si>
    <t xml:space="preserve">72079</t>
  </si>
  <si>
    <t xml:space="preserve">61468</t>
  </si>
  <si>
    <t xml:space="preserve">Ubarana</t>
  </si>
  <si>
    <t xml:space="preserve">72095</t>
  </si>
  <si>
    <t xml:space="preserve">Ubatuba</t>
  </si>
  <si>
    <t xml:space="preserve">72117</t>
  </si>
  <si>
    <t xml:space="preserve">Ubirajara</t>
  </si>
  <si>
    <t xml:space="preserve">72133</t>
  </si>
  <si>
    <t xml:space="preserve">Uchoa</t>
  </si>
  <si>
    <t xml:space="preserve">72150</t>
  </si>
  <si>
    <t xml:space="preserve">União Paulista</t>
  </si>
  <si>
    <t xml:space="preserve">72192</t>
  </si>
  <si>
    <t xml:space="preserve">Uru</t>
  </si>
  <si>
    <t xml:space="preserve">72214</t>
  </si>
  <si>
    <t xml:space="preserve">Urupês</t>
  </si>
  <si>
    <t xml:space="preserve">72176</t>
  </si>
  <si>
    <t xml:space="preserve">Urânia</t>
  </si>
  <si>
    <t xml:space="preserve">72230</t>
  </si>
  <si>
    <t xml:space="preserve">Valentim Gentil</t>
  </si>
  <si>
    <t xml:space="preserve">72257</t>
  </si>
  <si>
    <t xml:space="preserve">Valinhos</t>
  </si>
  <si>
    <t xml:space="preserve">72273</t>
  </si>
  <si>
    <t xml:space="preserve">Valparaíso</t>
  </si>
  <si>
    <t xml:space="preserve">61549</t>
  </si>
  <si>
    <t xml:space="preserve">72737</t>
  </si>
  <si>
    <t xml:space="preserve">Vargem Grande Paulista</t>
  </si>
  <si>
    <t xml:space="preserve">72311</t>
  </si>
  <si>
    <t xml:space="preserve">Vargem Grande do Sul</t>
  </si>
  <si>
    <t xml:space="preserve">72354</t>
  </si>
  <si>
    <t xml:space="preserve">72370</t>
  </si>
  <si>
    <t xml:space="preserve">Vinhedo</t>
  </si>
  <si>
    <t xml:space="preserve">72397</t>
  </si>
  <si>
    <t xml:space="preserve">Viradouro</t>
  </si>
  <si>
    <t xml:space="preserve">72419</t>
  </si>
  <si>
    <t xml:space="preserve">Vista Alegre do Alto</t>
  </si>
  <si>
    <t xml:space="preserve">62227</t>
  </si>
  <si>
    <t xml:space="preserve">Vitória Brasil</t>
  </si>
  <si>
    <t xml:space="preserve">72435</t>
  </si>
  <si>
    <t xml:space="preserve">Votorantim</t>
  </si>
  <si>
    <t xml:space="preserve">72451</t>
  </si>
  <si>
    <t xml:space="preserve">Votuporanga</t>
  </si>
  <si>
    <t xml:space="preserve">72338</t>
  </si>
  <si>
    <t xml:space="preserve">Várzea Paulista</t>
  </si>
  <si>
    <t xml:space="preserve">61921</t>
  </si>
  <si>
    <t xml:space="preserve">Zacarias</t>
  </si>
  <si>
    <t xml:space="preserve">61077</t>
  </si>
  <si>
    <t xml:space="preserve">Águas da Prata</t>
  </si>
  <si>
    <t xml:space="preserve">61093</t>
  </si>
  <si>
    <t xml:space="preserve">Águas de Lindóia</t>
  </si>
  <si>
    <t xml:space="preserve">70190</t>
  </si>
  <si>
    <t xml:space="preserve">Águas de Santa Bárbara</t>
  </si>
  <si>
    <t xml:space="preserve">61115</t>
  </si>
  <si>
    <t xml:space="preserve">Águas de São Pedro</t>
  </si>
  <si>
    <t xml:space="preserve">61239</t>
  </si>
  <si>
    <t xml:space="preserve">Álvares Florence</t>
  </si>
  <si>
    <t xml:space="preserve">61255</t>
  </si>
  <si>
    <t xml:space="preserve">Álvares Machado</t>
  </si>
  <si>
    <t xml:space="preserve">61271</t>
  </si>
  <si>
    <t xml:space="preserve">Álvaro de Carvalho</t>
  </si>
  <si>
    <t xml:space="preserve">67776</t>
  </si>
  <si>
    <t xml:space="preserve">Óleo</t>
  </si>
  <si>
    <t xml:space="preserve">73008</t>
  </si>
  <si>
    <t xml:space="preserve">Abreulândia</t>
  </si>
  <si>
    <t xml:space="preserve">73512</t>
  </si>
  <si>
    <t xml:space="preserve">Aguiarnópolis</t>
  </si>
  <si>
    <t xml:space="preserve">96954</t>
  </si>
  <si>
    <t xml:space="preserve">Aliança do Tocantins</t>
  </si>
  <si>
    <t xml:space="preserve">92070</t>
  </si>
  <si>
    <t xml:space="preserve">Almas</t>
  </si>
  <si>
    <t xml:space="preserve">92134</t>
  </si>
  <si>
    <t xml:space="preserve">92193</t>
  </si>
  <si>
    <t xml:space="preserve">Ananás</t>
  </si>
  <si>
    <t xml:space="preserve">73075</t>
  </si>
  <si>
    <t xml:space="preserve">Angico</t>
  </si>
  <si>
    <t xml:space="preserve">96970</t>
  </si>
  <si>
    <t xml:space="preserve">Aparecida do Rio Negro</t>
  </si>
  <si>
    <t xml:space="preserve">73334</t>
  </si>
  <si>
    <t xml:space="preserve">Aragominas</t>
  </si>
  <si>
    <t xml:space="preserve">92371</t>
  </si>
  <si>
    <t xml:space="preserve">Araguacema</t>
  </si>
  <si>
    <t xml:space="preserve">73318</t>
  </si>
  <si>
    <t xml:space="preserve">92436</t>
  </si>
  <si>
    <t xml:space="preserve">Araguatins</t>
  </si>
  <si>
    <t xml:space="preserve">92398</t>
  </si>
  <si>
    <t xml:space="preserve">Araguaçu</t>
  </si>
  <si>
    <t xml:space="preserve">92410</t>
  </si>
  <si>
    <t xml:space="preserve">Araguaína</t>
  </si>
  <si>
    <t xml:space="preserve">92452</t>
  </si>
  <si>
    <t xml:space="preserve">Arapoema</t>
  </si>
  <si>
    <t xml:space="preserve">92479</t>
  </si>
  <si>
    <t xml:space="preserve">Arraias</t>
  </si>
  <si>
    <t xml:space="preserve">96857</t>
  </si>
  <si>
    <t xml:space="preserve">Augustinópolis</t>
  </si>
  <si>
    <t xml:space="preserve">92533</t>
  </si>
  <si>
    <t xml:space="preserve">Aurora do Tocantins</t>
  </si>
  <si>
    <t xml:space="preserve">92576</t>
  </si>
  <si>
    <t xml:space="preserve">Axixá do Tocantins</t>
  </si>
  <si>
    <t xml:space="preserve">92592</t>
  </si>
  <si>
    <t xml:space="preserve">Babaçulândia</t>
  </si>
  <si>
    <t xml:space="preserve">73580</t>
  </si>
  <si>
    <t xml:space="preserve">Bandeirantes do Tocantins</t>
  </si>
  <si>
    <t xml:space="preserve">73610</t>
  </si>
  <si>
    <t xml:space="preserve">Barra do Ouro</t>
  </si>
  <si>
    <t xml:space="preserve">96997</t>
  </si>
  <si>
    <t xml:space="preserve">Barrolândia</t>
  </si>
  <si>
    <t xml:space="preserve">92002</t>
  </si>
  <si>
    <t xml:space="preserve">Bernardo Sayão</t>
  </si>
  <si>
    <t xml:space="preserve">73121</t>
  </si>
  <si>
    <t xml:space="preserve">73245</t>
  </si>
  <si>
    <t xml:space="preserve">Brasilândia do Tocantins</t>
  </si>
  <si>
    <t xml:space="preserve">92738</t>
  </si>
  <si>
    <t xml:space="preserve">Brejinho de Nazaré</t>
  </si>
  <si>
    <t xml:space="preserve">92045</t>
  </si>
  <si>
    <t xml:space="preserve">Buriti do Tocantins</t>
  </si>
  <si>
    <t xml:space="preserve">73067</t>
  </si>
  <si>
    <t xml:space="preserve">73091</t>
  </si>
  <si>
    <t xml:space="preserve">Campos Lindos</t>
  </si>
  <si>
    <t xml:space="preserve">73300</t>
  </si>
  <si>
    <t xml:space="preserve">Cariri do Tocantins</t>
  </si>
  <si>
    <t xml:space="preserve">73326</t>
  </si>
  <si>
    <t xml:space="preserve">Carmolândia</t>
  </si>
  <si>
    <t xml:space="preserve">73423</t>
  </si>
  <si>
    <t xml:space="preserve">Carrasco Bonito</t>
  </si>
  <si>
    <t xml:space="preserve">92088</t>
  </si>
  <si>
    <t xml:space="preserve">Caseara</t>
  </si>
  <si>
    <t xml:space="preserve">73210</t>
  </si>
  <si>
    <t xml:space="preserve">73482</t>
  </si>
  <si>
    <t xml:space="preserve">Chapada da Natividade</t>
  </si>
  <si>
    <t xml:space="preserve">73474</t>
  </si>
  <si>
    <t xml:space="preserve">Chapada de Areia</t>
  </si>
  <si>
    <t xml:space="preserve">93114</t>
  </si>
  <si>
    <t xml:space="preserve">Colinas do Tocantins</t>
  </si>
  <si>
    <t xml:space="preserve">95290</t>
  </si>
  <si>
    <t xml:space="preserve">Colméia</t>
  </si>
  <si>
    <t xml:space="preserve">92142</t>
  </si>
  <si>
    <t xml:space="preserve">Combinado</t>
  </si>
  <si>
    <t xml:space="preserve">93130</t>
  </si>
  <si>
    <t xml:space="preserve">Conceição do Tocantins</t>
  </si>
  <si>
    <t xml:space="preserve">93211</t>
  </si>
  <si>
    <t xml:space="preserve">Couto Magalhães</t>
  </si>
  <si>
    <t xml:space="preserve">93238</t>
  </si>
  <si>
    <t xml:space="preserve">Cristalândia</t>
  </si>
  <si>
    <t xml:space="preserve">73555</t>
  </si>
  <si>
    <t xml:space="preserve">Crixás do Tocantins</t>
  </si>
  <si>
    <t xml:space="preserve">73032</t>
  </si>
  <si>
    <t xml:space="preserve">Darcinópolis</t>
  </si>
  <si>
    <t xml:space="preserve">93416</t>
  </si>
  <si>
    <t xml:space="preserve">Dianópolis</t>
  </si>
  <si>
    <t xml:space="preserve">92185</t>
  </si>
  <si>
    <t xml:space="preserve">Divinópolis do Tocantins</t>
  </si>
  <si>
    <t xml:space="preserve">93459</t>
  </si>
  <si>
    <t xml:space="preserve">Dois Irmãos do Tocantins</t>
  </si>
  <si>
    <t xml:space="preserve">93475</t>
  </si>
  <si>
    <t xml:space="preserve">Dueré</t>
  </si>
  <si>
    <t xml:space="preserve">73296</t>
  </si>
  <si>
    <t xml:space="preserve">96679</t>
  </si>
  <si>
    <t xml:space="preserve">Figueirópolis</t>
  </si>
  <si>
    <t xml:space="preserve">93556</t>
  </si>
  <si>
    <t xml:space="preserve">93653</t>
  </si>
  <si>
    <t xml:space="preserve">Formoso do Araguaia</t>
  </si>
  <si>
    <t xml:space="preserve">96830</t>
  </si>
  <si>
    <t xml:space="preserve">92240</t>
  </si>
  <si>
    <t xml:space="preserve">Goianorte</t>
  </si>
  <si>
    <t xml:space="preserve">95338</t>
  </si>
  <si>
    <t xml:space="preserve">Goiatins</t>
  </si>
  <si>
    <t xml:space="preserve">96270</t>
  </si>
  <si>
    <t xml:space="preserve">Guaraí</t>
  </si>
  <si>
    <t xml:space="preserve">93858</t>
  </si>
  <si>
    <t xml:space="preserve">Gurupi</t>
  </si>
  <si>
    <t xml:space="preserve">73598</t>
  </si>
  <si>
    <t xml:space="preserve">94056</t>
  </si>
  <si>
    <t xml:space="preserve">Itacajá</t>
  </si>
  <si>
    <t xml:space="preserve">94099</t>
  </si>
  <si>
    <t xml:space="preserve">Itaguatins</t>
  </si>
  <si>
    <t xml:space="preserve">73202</t>
  </si>
  <si>
    <t xml:space="preserve">Itapiratins</t>
  </si>
  <si>
    <t xml:space="preserve">94170</t>
  </si>
  <si>
    <t xml:space="preserve">Itaporã do Tocantins</t>
  </si>
  <si>
    <t xml:space="preserve">73369</t>
  </si>
  <si>
    <t xml:space="preserve">Jaú do Tocantins</t>
  </si>
  <si>
    <t xml:space="preserve">73253</t>
  </si>
  <si>
    <t xml:space="preserve">Juarina</t>
  </si>
  <si>
    <t xml:space="preserve">73385</t>
  </si>
  <si>
    <t xml:space="preserve">Lagoa da Confusão</t>
  </si>
  <si>
    <t xml:space="preserve">73113</t>
  </si>
  <si>
    <t xml:space="preserve">Lagoa do Tocantins</t>
  </si>
  <si>
    <t xml:space="preserve">73407</t>
  </si>
  <si>
    <t xml:space="preserve">73601</t>
  </si>
  <si>
    <t xml:space="preserve">Lavandeira</t>
  </si>
  <si>
    <t xml:space="preserve">95699</t>
  </si>
  <si>
    <t xml:space="preserve">Lizarda</t>
  </si>
  <si>
    <t xml:space="preserve">73520</t>
  </si>
  <si>
    <t xml:space="preserve">Luzinópolis</t>
  </si>
  <si>
    <t xml:space="preserve">92304</t>
  </si>
  <si>
    <t xml:space="preserve">Marianópolis do Tocantins</t>
  </si>
  <si>
    <t xml:space="preserve">73270</t>
  </si>
  <si>
    <t xml:space="preserve">Mateiros</t>
  </si>
  <si>
    <t xml:space="preserve">73059</t>
  </si>
  <si>
    <t xml:space="preserve">Maurilândia do Tocantins</t>
  </si>
  <si>
    <t xml:space="preserve">94617</t>
  </si>
  <si>
    <t xml:space="preserve">Miracema do Tocantins</t>
  </si>
  <si>
    <t xml:space="preserve">94633</t>
  </si>
  <si>
    <t xml:space="preserve">Miranorte</t>
  </si>
  <si>
    <t xml:space="preserve">73563</t>
  </si>
  <si>
    <t xml:space="preserve">Monte Santo do Tocantins</t>
  </si>
  <si>
    <t xml:space="preserve">94692</t>
  </si>
  <si>
    <t xml:space="preserve">Monte do Carmo</t>
  </si>
  <si>
    <t xml:space="preserve">73342</t>
  </si>
  <si>
    <t xml:space="preserve">Muricilândia</t>
  </si>
  <si>
    <t xml:space="preserve">94811</t>
  </si>
  <si>
    <t xml:space="preserve">94838</t>
  </si>
  <si>
    <t xml:space="preserve">96636</t>
  </si>
  <si>
    <t xml:space="preserve">92401</t>
  </si>
  <si>
    <t xml:space="preserve">Nova Rosalândia</t>
  </si>
  <si>
    <t xml:space="preserve">94994</t>
  </si>
  <si>
    <t xml:space="preserve">Novo Acordo</t>
  </si>
  <si>
    <t xml:space="preserve">73148</t>
  </si>
  <si>
    <t xml:space="preserve">Novo Alegre</t>
  </si>
  <si>
    <t xml:space="preserve">73172</t>
  </si>
  <si>
    <t xml:space="preserve">Novo Jardim</t>
  </si>
  <si>
    <t xml:space="preserve">73466</t>
  </si>
  <si>
    <t xml:space="preserve">Oliveira de Fátima</t>
  </si>
  <si>
    <t xml:space="preserve">73440</t>
  </si>
  <si>
    <t xml:space="preserve">73083</t>
  </si>
  <si>
    <t xml:space="preserve">Palmeirante</t>
  </si>
  <si>
    <t xml:space="preserve">73040</t>
  </si>
  <si>
    <t xml:space="preserve">Palmeiras do Tocantins</t>
  </si>
  <si>
    <t xml:space="preserve">96490</t>
  </si>
  <si>
    <t xml:space="preserve">Palmeirópolis</t>
  </si>
  <si>
    <t xml:space="preserve">95214</t>
  </si>
  <si>
    <t xml:space="preserve">Paranã</t>
  </si>
  <si>
    <t xml:space="preserve">95192</t>
  </si>
  <si>
    <t xml:space="preserve">Paraíso do Tocantins</t>
  </si>
  <si>
    <t xml:space="preserve">73261</t>
  </si>
  <si>
    <t xml:space="preserve">95257</t>
  </si>
  <si>
    <t xml:space="preserve">Pedro Afonso</t>
  </si>
  <si>
    <t xml:space="preserve">95273</t>
  </si>
  <si>
    <t xml:space="preserve">Peixe</t>
  </si>
  <si>
    <t xml:space="preserve">92487</t>
  </si>
  <si>
    <t xml:space="preserve">Pequizeiro</t>
  </si>
  <si>
    <t xml:space="preserve">95370</t>
  </si>
  <si>
    <t xml:space="preserve">Pindorama do Tocantins</t>
  </si>
  <si>
    <t xml:space="preserve">73016</t>
  </si>
  <si>
    <t xml:space="preserve">Piraquê</t>
  </si>
  <si>
    <t xml:space="preserve">95478</t>
  </si>
  <si>
    <t xml:space="preserve">Pium</t>
  </si>
  <si>
    <t xml:space="preserve">95516</t>
  </si>
  <si>
    <t xml:space="preserve">Ponte Alta do Bom Jesus</t>
  </si>
  <si>
    <t xml:space="preserve">95532</t>
  </si>
  <si>
    <t xml:space="preserve">Ponte Alta do Tocantins</t>
  </si>
  <si>
    <t xml:space="preserve">92509</t>
  </si>
  <si>
    <t xml:space="preserve">Porto Alegre do Tocantins</t>
  </si>
  <si>
    <t xml:space="preserve">95591</t>
  </si>
  <si>
    <t xml:space="preserve">Porto Nacional</t>
  </si>
  <si>
    <t xml:space="preserve">92525</t>
  </si>
  <si>
    <t xml:space="preserve">Praia Norte</t>
  </si>
  <si>
    <t xml:space="preserve">96296</t>
  </si>
  <si>
    <t xml:space="preserve">73571</t>
  </si>
  <si>
    <t xml:space="preserve">Pugmil</t>
  </si>
  <si>
    <t xml:space="preserve">73229</t>
  </si>
  <si>
    <t xml:space="preserve">Recursolândia</t>
  </si>
  <si>
    <t xml:space="preserve">73024</t>
  </si>
  <si>
    <t xml:space="preserve">96792</t>
  </si>
  <si>
    <t xml:space="preserve">Rio Sono</t>
  </si>
  <si>
    <t xml:space="preserve">73431</t>
  </si>
  <si>
    <t xml:space="preserve">Rio da Conceição</t>
  </si>
  <si>
    <t xml:space="preserve">73415</t>
  </si>
  <si>
    <t xml:space="preserve">Rio dos Bois</t>
  </si>
  <si>
    <t xml:space="preserve">92541</t>
  </si>
  <si>
    <t xml:space="preserve">Sampaio</t>
  </si>
  <si>
    <t xml:space="preserve">73156</t>
  </si>
  <si>
    <t xml:space="preserve">Sandolândia</t>
  </si>
  <si>
    <t xml:space="preserve">73350</t>
  </si>
  <si>
    <t xml:space="preserve">Santa Fé do Araguaia</t>
  </si>
  <si>
    <t xml:space="preserve">73130</t>
  </si>
  <si>
    <t xml:space="preserve">Santa Maria do Tocantins</t>
  </si>
  <si>
    <t xml:space="preserve">73547</t>
  </si>
  <si>
    <t xml:space="preserve">Santa Rita do Tocantins</t>
  </si>
  <si>
    <t xml:space="preserve">92584</t>
  </si>
  <si>
    <t xml:space="preserve">Santa Rosa do Tocantins</t>
  </si>
  <si>
    <t xml:space="preserve">92606</t>
  </si>
  <si>
    <t xml:space="preserve">Santa Tereza do Tocantins</t>
  </si>
  <si>
    <t xml:space="preserve">73539</t>
  </si>
  <si>
    <t xml:space="preserve">Santa Terezinha do Tocantins</t>
  </si>
  <si>
    <t xml:space="preserve">96598</t>
  </si>
  <si>
    <t xml:space="preserve">Silvanópolis</t>
  </si>
  <si>
    <t xml:space="preserve">73377</t>
  </si>
  <si>
    <t xml:space="preserve">Sucupira</t>
  </si>
  <si>
    <t xml:space="preserve">73288</t>
  </si>
  <si>
    <t xml:space="preserve">São Bento do Tocantins</t>
  </si>
  <si>
    <t xml:space="preserve">73105</t>
  </si>
  <si>
    <t xml:space="preserve">São Félix do Tocantins</t>
  </si>
  <si>
    <t xml:space="preserve">73180</t>
  </si>
  <si>
    <t xml:space="preserve">São Miguel do Tocantins</t>
  </si>
  <si>
    <t xml:space="preserve">73393</t>
  </si>
  <si>
    <t xml:space="preserve">São Salvador do Tocantins</t>
  </si>
  <si>
    <t xml:space="preserve">96032</t>
  </si>
  <si>
    <t xml:space="preserve">São Sebastião do Tocantins</t>
  </si>
  <si>
    <t xml:space="preserve">92681</t>
  </si>
  <si>
    <t xml:space="preserve">São Valério</t>
  </si>
  <si>
    <t xml:space="preserve">96130</t>
  </si>
  <si>
    <t xml:space="preserve">Sítio Novo do Tocantins</t>
  </si>
  <si>
    <t xml:space="preserve">73199</t>
  </si>
  <si>
    <t xml:space="preserve">Tabocão</t>
  </si>
  <si>
    <t xml:space="preserve">96156</t>
  </si>
  <si>
    <t xml:space="preserve">Taguatinga</t>
  </si>
  <si>
    <t xml:space="preserve">73164</t>
  </si>
  <si>
    <t xml:space="preserve">Taipas do Tocantins</t>
  </si>
  <si>
    <t xml:space="preserve">73504</t>
  </si>
  <si>
    <t xml:space="preserve">Talismã</t>
  </si>
  <si>
    <t xml:space="preserve">96210</t>
  </si>
  <si>
    <t xml:space="preserve">Tocantinópolis</t>
  </si>
  <si>
    <t xml:space="preserve">96199</t>
  </si>
  <si>
    <t xml:space="preserve">Tocantínia</t>
  </si>
  <si>
    <t xml:space="preserve">73458</t>
  </si>
  <si>
    <t xml:space="preserve">Tupirama</t>
  </si>
  <si>
    <t xml:space="preserve">73237</t>
  </si>
  <si>
    <t xml:space="preserve">Tupiratins</t>
  </si>
  <si>
    <t xml:space="preserve">96652</t>
  </si>
  <si>
    <t xml:space="preserve">Wanderlândia</t>
  </si>
  <si>
    <t xml:space="preserve">96431</t>
  </si>
  <si>
    <t xml:space="preserve">Xambioá</t>
  </si>
  <si>
    <t xml:space="preserve">As 27 capitais e as 100 maiores cidades</t>
  </si>
  <si>
    <t xml:space="preserve">Ligadas à aba "Presidente por município" (fórmulas INDEX/MATCH pelo código do TSE)</t>
  </si>
  <si>
    <t xml:space="preserve">Cidade</t>
  </si>
  <si>
    <t xml:space="preserve">CAPITAIS (27)</t>
  </si>
  <si>
    <t xml:space="preserve">AS 100 MAIORES CIDADES (por eleitorado)</t>
  </si>
  <si>
    <t xml:space="preserve">Governadores · 1º turno</t>
  </si>
  <si>
    <t xml:space="preserve">21 eleitos no 1º turno · 6 estados com 2º turno em 25/10 (AC, AM, DF, ES, RN, TO)</t>
  </si>
  <si>
    <t xml:space="preserve">1º colocado</t>
  </si>
  <si>
    <t xml:space="preserve">% (base TSE)</t>
  </si>
  <si>
    <t xml:space="preserve">2º colocado</t>
  </si>
  <si>
    <t xml:space="preserve">Partido </t>
  </si>
  <si>
    <t xml:space="preserve">Votos </t>
  </si>
  <si>
    <t xml:space="preserve">% (base TSE) </t>
  </si>
  <si>
    <t xml:space="preserve">Base do % (válidos + sub judice)</t>
  </si>
  <si>
    <t xml:space="preserve">Candidatos</t>
  </si>
  <si>
    <t xml:space="preserve">Votos sub judice</t>
  </si>
  <si>
    <t xml:space="preserve">Mailza Assis</t>
  </si>
  <si>
    <t xml:space="preserve">PP</t>
  </si>
  <si>
    <t xml:space="preserve">Alan Rick</t>
  </si>
  <si>
    <t xml:space="preserve">REPUBLICANOS</t>
  </si>
  <si>
    <t xml:space="preserve">Eleito no 1º turno</t>
  </si>
  <si>
    <t xml:space="preserve">JHC</t>
  </si>
  <si>
    <t xml:space="preserve">PSDB</t>
  </si>
  <si>
    <t xml:space="preserve">Renan Filho</t>
  </si>
  <si>
    <t xml:space="preserve">MDB</t>
  </si>
  <si>
    <t xml:space="preserve">Dr. Furlan</t>
  </si>
  <si>
    <t xml:space="preserve">Clécio</t>
  </si>
  <si>
    <t xml:space="preserve">UNIÃO</t>
  </si>
  <si>
    <t xml:space="preserve">Omar Aziz</t>
  </si>
  <si>
    <t xml:space="preserve">Professora Maria do Carmo</t>
  </si>
  <si>
    <t xml:space="preserve">Jerônimo Rodrigues</t>
  </si>
  <si>
    <t xml:space="preserve">ACM Neto</t>
  </si>
  <si>
    <t xml:space="preserve">Elmano de Freitas</t>
  </si>
  <si>
    <t xml:space="preserve">Ciro Gomes</t>
  </si>
  <si>
    <t xml:space="preserve">Celina Leão</t>
  </si>
  <si>
    <t xml:space="preserve">Leandro Grass</t>
  </si>
  <si>
    <t xml:space="preserve">Lorenzo Pazolini</t>
  </si>
  <si>
    <t xml:space="preserve">Ricardo Ferraço</t>
  </si>
  <si>
    <t xml:space="preserve">Daniel Vilela</t>
  </si>
  <si>
    <t xml:space="preserve">Wilder Morais</t>
  </si>
  <si>
    <t xml:space="preserve">Eduardo Braide</t>
  </si>
  <si>
    <t xml:space="preserve">Orleans Brandão</t>
  </si>
  <si>
    <t xml:space="preserve">Otaviano Pivetta</t>
  </si>
  <si>
    <t xml:space="preserve">Wellington Fagundes</t>
  </si>
  <si>
    <t xml:space="preserve">Eduardo Riedel</t>
  </si>
  <si>
    <t xml:space="preserve">Fábio Trad</t>
  </si>
  <si>
    <t xml:space="preserve">Cleitinho Azevedo</t>
  </si>
  <si>
    <t xml:space="preserve">Patrus Ananias</t>
  </si>
  <si>
    <t xml:space="preserve">Sergio Moro</t>
  </si>
  <si>
    <t xml:space="preserve">Sandro Alex</t>
  </si>
  <si>
    <t xml:space="preserve">Lucas Ribeiro</t>
  </si>
  <si>
    <t xml:space="preserve">Efraim Filho</t>
  </si>
  <si>
    <t xml:space="preserve">Dr. Daniel</t>
  </si>
  <si>
    <t xml:space="preserve">PODE</t>
  </si>
  <si>
    <t xml:space="preserve">Hana Ghassan</t>
  </si>
  <si>
    <t xml:space="preserve">Raquel Lyra</t>
  </si>
  <si>
    <t xml:space="preserve">João Campos</t>
  </si>
  <si>
    <t xml:space="preserve">PSB</t>
  </si>
  <si>
    <t xml:space="preserve">Rafael Fonteles</t>
  </si>
  <si>
    <t xml:space="preserve">Joel Rodrigues</t>
  </si>
  <si>
    <t xml:space="preserve">Allyson</t>
  </si>
  <si>
    <t xml:space="preserve">Cadu de Lula</t>
  </si>
  <si>
    <t xml:space="preserve">Zucco</t>
  </si>
  <si>
    <t xml:space="preserve">Juliana Brizola</t>
  </si>
  <si>
    <t xml:space="preserve">PDT</t>
  </si>
  <si>
    <t xml:space="preserve">Douglas Ruas</t>
  </si>
  <si>
    <t xml:space="preserve">Eduardo Paes</t>
  </si>
  <si>
    <t xml:space="preserve">Marcos Rogério</t>
  </si>
  <si>
    <t xml:space="preserve">Adailton Furia</t>
  </si>
  <si>
    <t xml:space="preserve">Arthur Henrique</t>
  </si>
  <si>
    <t xml:space="preserve">Soldado Sampaio</t>
  </si>
  <si>
    <t xml:space="preserve">Jorginho Mello</t>
  </si>
  <si>
    <t xml:space="preserve">Gelson Merísio</t>
  </si>
  <si>
    <t xml:space="preserve">Fábio</t>
  </si>
  <si>
    <t xml:space="preserve">Valmir de Francisquinho</t>
  </si>
  <si>
    <t xml:space="preserve">Tarcísio</t>
  </si>
  <si>
    <t xml:space="preserve">Fernando Haddad</t>
  </si>
  <si>
    <t xml:space="preserve">Professora Dorinha</t>
  </si>
  <si>
    <t xml:space="preserve">Vicentinho Júnior</t>
  </si>
  <si>
    <t xml:space="preserve">% de governador e senador sobre a mesma base do TSE: válidos + votos de candidato sub judice (é ela que decide se há 2º turno). Linhas em dourado: estado com 2º turno. "Bloco" é a classificação editorial desta página (esquerda, centro, direita), não do TSE.</t>
  </si>
  <si>
    <t xml:space="preserve">Governadores · todos os candidatos</t>
  </si>
  <si>
    <t xml:space="preserve">Ordenados por estado e por votos</t>
  </si>
  <si>
    <t xml:space="preserve">Situação (TSE)</t>
  </si>
  <si>
    <t xml:space="preserve">Posição no estado</t>
  </si>
  <si>
    <t xml:space="preserve">Tião Bocalom</t>
  </si>
  <si>
    <t xml:space="preserve">Thor Dantas</t>
  </si>
  <si>
    <t xml:space="preserve">Eudo Raffael</t>
  </si>
  <si>
    <t xml:space="preserve">Dr.luisinho</t>
  </si>
  <si>
    <t xml:space="preserve">AGIR</t>
  </si>
  <si>
    <t xml:space="preserve">Eleito</t>
  </si>
  <si>
    <t xml:space="preserve">Lenilda Luna</t>
  </si>
  <si>
    <t xml:space="preserve">Márcio Jambo</t>
  </si>
  <si>
    <t xml:space="preserve">Carlos Cley</t>
  </si>
  <si>
    <t xml:space="preserve">Delegado Marcos</t>
  </si>
  <si>
    <t xml:space="preserve">Jairo Palheta</t>
  </si>
  <si>
    <t xml:space="preserve">Roberto Cidade</t>
  </si>
  <si>
    <t xml:space="preserve">David Almeida</t>
  </si>
  <si>
    <t xml:space="preserve">Cabo Daciolo</t>
  </si>
  <si>
    <t xml:space="preserve">MOBILIZA</t>
  </si>
  <si>
    <t xml:space="preserve">Isael Munduruku</t>
  </si>
  <si>
    <t xml:space="preserve">REDE</t>
  </si>
  <si>
    <t xml:space="preserve">Gilberto Vasconcelos</t>
  </si>
  <si>
    <t xml:space="preserve">Ronaldo Mansur</t>
  </si>
  <si>
    <t xml:space="preserve">PSOL</t>
  </si>
  <si>
    <t xml:space="preserve">Aroldo Felix</t>
  </si>
  <si>
    <t xml:space="preserve">Maria Bona</t>
  </si>
  <si>
    <t xml:space="preserve">Ariel Capistrano</t>
  </si>
  <si>
    <t xml:space="preserve">Delegado Huggo</t>
  </si>
  <si>
    <t xml:space="preserve">Vera Lúcia</t>
  </si>
  <si>
    <t xml:space="preserve">Serley Leal</t>
  </si>
  <si>
    <t xml:space="preserve">Zé Batista</t>
  </si>
  <si>
    <t xml:space="preserve">Danilo Soares</t>
  </si>
  <si>
    <t xml:space="preserve">Ieri Braga</t>
  </si>
  <si>
    <t xml:space="preserve">Paula Belmonte</t>
  </si>
  <si>
    <t xml:space="preserve">Kiko Caputo</t>
  </si>
  <si>
    <t xml:space="preserve">Cappelli</t>
  </si>
  <si>
    <t xml:space="preserve">Professora Samara Mineiro</t>
  </si>
  <si>
    <t xml:space="preserve">Professor Robson</t>
  </si>
  <si>
    <t xml:space="preserve">Expedito Mendonça</t>
  </si>
  <si>
    <t xml:space="preserve">Elisson</t>
  </si>
  <si>
    <t xml:space="preserve">—</t>
  </si>
  <si>
    <t xml:space="preserve">Votos anulados (sub judice)</t>
  </si>
  <si>
    <t xml:space="preserve">Rico Pinheiro</t>
  </si>
  <si>
    <t xml:space="preserve">PRTB</t>
  </si>
  <si>
    <t xml:space="preserve">Helder Salomão</t>
  </si>
  <si>
    <t xml:space="preserve">Breno Barcelos</t>
  </si>
  <si>
    <t xml:space="preserve">Rafael Demuner</t>
  </si>
  <si>
    <t xml:space="preserve">Luis Cesar Bueno</t>
  </si>
  <si>
    <t xml:space="preserve">Marconi Perillo</t>
  </si>
  <si>
    <t xml:space="preserve">Luciana Amorim</t>
  </si>
  <si>
    <t xml:space="preserve">Danilo da Silva</t>
  </si>
  <si>
    <t xml:space="preserve">Felipe Camarão</t>
  </si>
  <si>
    <t xml:space="preserve">André Luis</t>
  </si>
  <si>
    <t xml:space="preserve">Saulo Arcangeli</t>
  </si>
  <si>
    <t xml:space="preserve">Reginaldo Lima</t>
  </si>
  <si>
    <t xml:space="preserve">Dimas Cassimiro</t>
  </si>
  <si>
    <t xml:space="preserve">Roberto Rocha</t>
  </si>
  <si>
    <t xml:space="preserve">Doutora Natasha</t>
  </si>
  <si>
    <t xml:space="preserve">Rafaell Milas</t>
  </si>
  <si>
    <t xml:space="preserve">Sargento Laudicério</t>
  </si>
  <si>
    <t xml:space="preserve">Mauricio Coelho</t>
  </si>
  <si>
    <t xml:space="preserve">João Henrique Catan</t>
  </si>
  <si>
    <t xml:space="preserve">Delcidio Amaral</t>
  </si>
  <si>
    <t xml:space="preserve">PRD</t>
  </si>
  <si>
    <t xml:space="preserve">Economista Renato Gomes</t>
  </si>
  <si>
    <t xml:space="preserve">Lucien Rezende</t>
  </si>
  <si>
    <t xml:space="preserve">Daniel Lemes</t>
  </si>
  <si>
    <t xml:space="preserve">Jeferson Bezerra</t>
  </si>
  <si>
    <t xml:space="preserve">Flávio Roscoe</t>
  </si>
  <si>
    <t xml:space="preserve">Mateus Simões</t>
  </si>
  <si>
    <t xml:space="preserve">Alexandre Kalil</t>
  </si>
  <si>
    <t xml:space="preserve">Gabriel</t>
  </si>
  <si>
    <t xml:space="preserve">Ben Mendes</t>
  </si>
  <si>
    <t xml:space="preserve">Indira Xavier</t>
  </si>
  <si>
    <t xml:space="preserve">Professor Túlio Lopes</t>
  </si>
  <si>
    <t xml:space="preserve">Rafael Duda</t>
  </si>
  <si>
    <t xml:space="preserve">Henrique Áreas</t>
  </si>
  <si>
    <t xml:space="preserve">Requião Filho</t>
  </si>
  <si>
    <t xml:space="preserve">Luiz França</t>
  </si>
  <si>
    <t xml:space="preserve">Tayná Miessa</t>
  </si>
  <si>
    <t xml:space="preserve">Doutor Alexandre Salomão</t>
  </si>
  <si>
    <t xml:space="preserve">Samuel de Mattos</t>
  </si>
  <si>
    <t xml:space="preserve">Adriano Funileiro</t>
  </si>
  <si>
    <t xml:space="preserve">Cícero Lucena</t>
  </si>
  <si>
    <t xml:space="preserve">Yuri Ezequiel</t>
  </si>
  <si>
    <t xml:space="preserve">Camilo Duarte</t>
  </si>
  <si>
    <t xml:space="preserve">Araceli</t>
  </si>
  <si>
    <t xml:space="preserve">Gal Leite</t>
  </si>
  <si>
    <t xml:space="preserve">Well Macedo</t>
  </si>
  <si>
    <t xml:space="preserve">Ruth Reis</t>
  </si>
  <si>
    <t xml:space="preserve">Ivan Moraes</t>
  </si>
  <si>
    <t xml:space="preserve">Renan</t>
  </si>
  <si>
    <t xml:space="preserve">Professora Camila</t>
  </si>
  <si>
    <t xml:space="preserve">Guilherme Fonseca</t>
  </si>
  <si>
    <t xml:space="preserve">Victor Assis</t>
  </si>
  <si>
    <t xml:space="preserve">Professor Gisvaldo</t>
  </si>
  <si>
    <t xml:space="preserve">Dra. Lúcia Santos</t>
  </si>
  <si>
    <t xml:space="preserve">Elizeu Aguiar</t>
  </si>
  <si>
    <t xml:space="preserve">Santiago Belizário</t>
  </si>
  <si>
    <t xml:space="preserve">Geraldo Carvalho</t>
  </si>
  <si>
    <t xml:space="preserve">Lourdes Melo</t>
  </si>
  <si>
    <t xml:space="preserve">Professor Jurity</t>
  </si>
  <si>
    <t xml:space="preserve">Ravenna da Inclusão</t>
  </si>
  <si>
    <t xml:space="preserve">Álvaro Dias</t>
  </si>
  <si>
    <t xml:space="preserve">Arinalda do MLB</t>
  </si>
  <si>
    <t xml:space="preserve">Dário Barbosa</t>
  </si>
  <si>
    <t xml:space="preserve">Godeiro Linharess</t>
  </si>
  <si>
    <t xml:space="preserve">Rodrigo de Bolsonaro</t>
  </si>
  <si>
    <t xml:space="preserve">Henrique Lyra</t>
  </si>
  <si>
    <t xml:space="preserve">Gabriel Souza</t>
  </si>
  <si>
    <t xml:space="preserve">Marcelo Maranata</t>
  </si>
  <si>
    <t xml:space="preserve">Priscila Voigt</t>
  </si>
  <si>
    <t xml:space="preserve">Rejane de Oliveira</t>
  </si>
  <si>
    <t xml:space="preserve">Cesar Pontes</t>
  </si>
  <si>
    <t xml:space="preserve">William Siri</t>
  </si>
  <si>
    <t xml:space="preserve">Coronel Busnello</t>
  </si>
  <si>
    <t xml:space="preserve">André Marinho</t>
  </si>
  <si>
    <t xml:space="preserve">Juliete</t>
  </si>
  <si>
    <t xml:space="preserve">Cyro Garcia</t>
  </si>
  <si>
    <t xml:space="preserve">Luan Monteiro</t>
  </si>
  <si>
    <t xml:space="preserve">Hildon Chaves</t>
  </si>
  <si>
    <t xml:space="preserve">Expedito Netto</t>
  </si>
  <si>
    <t xml:space="preserve">Pedro Abib</t>
  </si>
  <si>
    <t xml:space="preserve">Samuel Costa</t>
  </si>
  <si>
    <t xml:space="preserve">Rosi Aires</t>
  </si>
  <si>
    <t xml:space="preserve">Farah Mesquita</t>
  </si>
  <si>
    <t xml:space="preserve">SOLIDARIEDADE</t>
  </si>
  <si>
    <t xml:space="preserve">Clébio Genuíno</t>
  </si>
  <si>
    <t xml:space="preserve">João Rodrigues</t>
  </si>
  <si>
    <t xml:space="preserve">Marcelo Brigadeiro</t>
  </si>
  <si>
    <t xml:space="preserve">Laís Chaud</t>
  </si>
  <si>
    <t xml:space="preserve">Ralf Zimmer</t>
  </si>
  <si>
    <t xml:space="preserve">Professor Marcus Sodré</t>
  </si>
  <si>
    <t xml:space="preserve">Bruno Pedreiro do PCO</t>
  </si>
  <si>
    <t xml:space="preserve">Taty  Cristina de Jesus</t>
  </si>
  <si>
    <t xml:space="preserve">Dr. Helton</t>
  </si>
  <si>
    <t xml:space="preserve">Vivian Mendes</t>
  </si>
  <si>
    <t xml:space="preserve">Carlos Machado</t>
  </si>
  <si>
    <t xml:space="preserve">Laurez Moreira</t>
  </si>
  <si>
    <t xml:space="preserve">Ataides de Oliveira</t>
  </si>
  <si>
    <t xml:space="preserve">Prof Witer Naves</t>
  </si>
  <si>
    <t xml:space="preserve">Du Pereira</t>
  </si>
  <si>
    <t xml:space="preserve">Senado · 54 eleitos em 2026 (2 por estado)</t>
  </si>
  <si>
    <t xml:space="preserve">Cada eleitor votou em 2 nomes: os votos somam quase o dobro do comparecimento</t>
  </si>
  <si>
    <t xml:space="preserve">Posição</t>
  </si>
  <si>
    <t xml:space="preserve">Margem da 2ª vaga (votos)</t>
  </si>
  <si>
    <t xml:space="preserve">3º colocado</t>
  </si>
  <si>
    <t xml:space="preserve">Marcio Bittar</t>
  </si>
  <si>
    <t xml:space="preserve">Mara Rocha</t>
  </si>
  <si>
    <t xml:space="preserve">Jorge Viana (PT)</t>
  </si>
  <si>
    <t xml:space="preserve">Arthur Lira</t>
  </si>
  <si>
    <t xml:space="preserve">Marina JHC</t>
  </si>
  <si>
    <t xml:space="preserve">Renan (MDB)</t>
  </si>
  <si>
    <t xml:space="preserve">Rayssa Furlan</t>
  </si>
  <si>
    <t xml:space="preserve">Lucas Barreto</t>
  </si>
  <si>
    <t xml:space="preserve">Randolfe (PT)</t>
  </si>
  <si>
    <t xml:space="preserve">Eduardo Braga</t>
  </si>
  <si>
    <t xml:space="preserve">Plinio Valério</t>
  </si>
  <si>
    <t xml:space="preserve">Capitão Alberto Neto (PL)</t>
  </si>
  <si>
    <t xml:space="preserve">Rui Costa</t>
  </si>
  <si>
    <t xml:space="preserve">Jaques Wagner</t>
  </si>
  <si>
    <t xml:space="preserve">Angelo Coronel (REPUBLICANOS)</t>
  </si>
  <si>
    <t xml:space="preserve">Cid Gomes</t>
  </si>
  <si>
    <t xml:space="preserve">Luizianne</t>
  </si>
  <si>
    <t xml:space="preserve">Capitão Wagner (UNIÃO)</t>
  </si>
  <si>
    <t xml:space="preserve">Michelle Bolsonaro</t>
  </si>
  <si>
    <t xml:space="preserve">Bia Kicis</t>
  </si>
  <si>
    <t xml:space="preserve">Leila do Vôlei (PDT)</t>
  </si>
  <si>
    <t xml:space="preserve">Renato Casagrande</t>
  </si>
  <si>
    <t xml:space="preserve">Evair de Melo</t>
  </si>
  <si>
    <t xml:space="preserve">Maguinha Malta (PL)</t>
  </si>
  <si>
    <t xml:space="preserve">Gustavo Gayer</t>
  </si>
  <si>
    <t xml:space="preserve">Gracinha Caiado</t>
  </si>
  <si>
    <t xml:space="preserve">Dr. Zacharias Calil (MDB)</t>
  </si>
  <si>
    <t xml:space="preserve">Fufuca</t>
  </si>
  <si>
    <t xml:space="preserve">Lahesio Bonfim</t>
  </si>
  <si>
    <t xml:space="preserve">Roseana Sarney (MDB)</t>
  </si>
  <si>
    <t xml:space="preserve">Mauro Mendes</t>
  </si>
  <si>
    <t xml:space="preserve">Zé Medeiros</t>
  </si>
  <si>
    <t xml:space="preserve">Janaina Riva (MDB)</t>
  </si>
  <si>
    <t xml:space="preserve">Reinaldo Azambuja</t>
  </si>
  <si>
    <t xml:space="preserve">Capitão Contar</t>
  </si>
  <si>
    <t xml:space="preserve">Vander Loubet (PT)</t>
  </si>
  <si>
    <t xml:space="preserve">Domingos Sávio</t>
  </si>
  <si>
    <t xml:space="preserve">Marília Campos</t>
  </si>
  <si>
    <t xml:space="preserve">Carlos Viana (PSD)</t>
  </si>
  <si>
    <t xml:space="preserve">Filipe Barros</t>
  </si>
  <si>
    <t xml:space="preserve">Deltan Dallagnol</t>
  </si>
  <si>
    <t xml:space="preserve">Alexandre Curi (REPUBLICANOS)</t>
  </si>
  <si>
    <t xml:space="preserve">Joao Azevêdo</t>
  </si>
  <si>
    <t xml:space="preserve">Veneziano</t>
  </si>
  <si>
    <t xml:space="preserve">Nabor (REPUBLICANOS)</t>
  </si>
  <si>
    <t xml:space="preserve">Helder</t>
  </si>
  <si>
    <t xml:space="preserve">Chicão</t>
  </si>
  <si>
    <t xml:space="preserve">Delegado Éder Mauro (PL)</t>
  </si>
  <si>
    <t xml:space="preserve">Humberto Costa</t>
  </si>
  <si>
    <t xml:space="preserve">Marília Arraes</t>
  </si>
  <si>
    <t xml:space="preserve">Mendonça Filho (PL)</t>
  </si>
  <si>
    <t xml:space="preserve">Marcelo Castro</t>
  </si>
  <si>
    <t xml:space="preserve">Júlio César O Julim do Lula</t>
  </si>
  <si>
    <t xml:space="preserve">Ciro Nogueira (PP)</t>
  </si>
  <si>
    <t xml:space="preserve">Styvenson Valentim</t>
  </si>
  <si>
    <t xml:space="preserve">Samanda de Lula</t>
  </si>
  <si>
    <t xml:space="preserve">Zenaide Maia (PSD)</t>
  </si>
  <si>
    <t xml:space="preserve">Sanderson</t>
  </si>
  <si>
    <t xml:space="preserve">Marcel Van Hattem</t>
  </si>
  <si>
    <t xml:space="preserve">Manuela D'Ávila (PSOL)</t>
  </si>
  <si>
    <t xml:space="preserve">Carlos Portinho</t>
  </si>
  <si>
    <t xml:space="preserve">Carlos Jordy</t>
  </si>
  <si>
    <t xml:space="preserve">Benedita da Silva (PT)</t>
  </si>
  <si>
    <t xml:space="preserve">Dr. Fernando Máximo</t>
  </si>
  <si>
    <t xml:space="preserve">Bruno Scheid</t>
  </si>
  <si>
    <t xml:space="preserve">Sílvia Cristina (PP)</t>
  </si>
  <si>
    <t xml:space="preserve">Nicoletti</t>
  </si>
  <si>
    <t xml:space="preserve">Teresa Surita</t>
  </si>
  <si>
    <t xml:space="preserve">Helena da Asatur (PSD)</t>
  </si>
  <si>
    <t xml:space="preserve">Carol de Toni</t>
  </si>
  <si>
    <t xml:space="preserve">Carlos Bolsonaro</t>
  </si>
  <si>
    <t xml:space="preserve">Esperidião Amin (PP)</t>
  </si>
  <si>
    <t xml:space="preserve">Rogerio Carvalho</t>
  </si>
  <si>
    <t xml:space="preserve">Delegado Alessandro</t>
  </si>
  <si>
    <t xml:space="preserve">Delegado André David (REPUBLICANOS)</t>
  </si>
  <si>
    <t xml:space="preserve">Guilherme Derrite</t>
  </si>
  <si>
    <t xml:space="preserve">André do Prado</t>
  </si>
  <si>
    <t xml:space="preserve">Simone Tebet (PSB)</t>
  </si>
  <si>
    <t xml:space="preserve">Eduardo Gomes</t>
  </si>
  <si>
    <t xml:space="preserve">Alexandre Guimarães</t>
  </si>
  <si>
    <t xml:space="preserve">Eli Borges (REPUBLICANOS)</t>
  </si>
  <si>
    <t xml:space="preserve">Câmara dos Deputados · 513 eleitos</t>
  </si>
  <si>
    <t xml:space="preserve">Eleição proporcional: vagas por quociente eleitoral (válidos ÷ vagas) e sobras pela média</t>
  </si>
  <si>
    <t xml:space="preserve">Candidato eleito</t>
  </si>
  <si>
    <t xml:space="preserve">% válidos no estado</t>
  </si>
  <si>
    <t xml:space="preserve">Como se elegeu</t>
  </si>
  <si>
    <t xml:space="preserve">Votos sobre o quociente</t>
  </si>
  <si>
    <t xml:space="preserve">Socorro Neri</t>
  </si>
  <si>
    <t xml:space="preserve">Quociente partidário</t>
  </si>
  <si>
    <t xml:space="preserve">Dr. Fábio Rueda</t>
  </si>
  <si>
    <t xml:space="preserve">Coronel Ulysses</t>
  </si>
  <si>
    <t xml:space="preserve">Pedro Longo</t>
  </si>
  <si>
    <t xml:space="preserve">Roberto Duarte</t>
  </si>
  <si>
    <t xml:space="preserve">Zé Adriano</t>
  </si>
  <si>
    <t xml:space="preserve">Média (sobras)</t>
  </si>
  <si>
    <t xml:space="preserve">Perpétua Almeida</t>
  </si>
  <si>
    <t xml:space="preserve">PCDOB</t>
  </si>
  <si>
    <t xml:space="preserve">Júnior Betão</t>
  </si>
  <si>
    <t xml:space="preserve">Alvinho Lira</t>
  </si>
  <si>
    <t xml:space="preserve">Delegado Fabio Costa</t>
  </si>
  <si>
    <t xml:space="preserve">Luciano Amaral</t>
  </si>
  <si>
    <t xml:space="preserve">Rafael Brito</t>
  </si>
  <si>
    <t xml:space="preserve">Isnaldo Bulhões Jr</t>
  </si>
  <si>
    <t xml:space="preserve">Daniel Barbosa</t>
  </si>
  <si>
    <t xml:space="preserve">Marx Beltrão</t>
  </si>
  <si>
    <t xml:space="preserve">Julia Nunes</t>
  </si>
  <si>
    <t xml:space="preserve">Gilvan Barros</t>
  </si>
  <si>
    <t xml:space="preserve">Felipe Show</t>
  </si>
  <si>
    <t xml:space="preserve">Josenildo</t>
  </si>
  <si>
    <t xml:space="preserve">Aline Gurgel</t>
  </si>
  <si>
    <t xml:space="preserve">Marcio Serrão</t>
  </si>
  <si>
    <t xml:space="preserve">Vinicius Gurgel</t>
  </si>
  <si>
    <t xml:space="preserve">Dorinaldo Malafaia</t>
  </si>
  <si>
    <t xml:space="preserve">Professora Marcivânia</t>
  </si>
  <si>
    <t xml:space="preserve">Dra. Erica</t>
  </si>
  <si>
    <t xml:space="preserve">Sargento Salazar</t>
  </si>
  <si>
    <t xml:space="preserve">Sidney Leite</t>
  </si>
  <si>
    <t xml:space="preserve">Adail Filho</t>
  </si>
  <si>
    <t xml:space="preserve">Fausto Jr</t>
  </si>
  <si>
    <t xml:space="preserve">Amom Mandel</t>
  </si>
  <si>
    <t xml:space="preserve">Saullo Vianna</t>
  </si>
  <si>
    <t xml:space="preserve">Joana Darc</t>
  </si>
  <si>
    <t xml:space="preserve">Alfredo Nascimento</t>
  </si>
  <si>
    <t xml:space="preserve">Pastor Sargento Isidório</t>
  </si>
  <si>
    <t xml:space="preserve">Antonio Brito</t>
  </si>
  <si>
    <t xml:space="preserve">Neto Carletto</t>
  </si>
  <si>
    <t xml:space="preserve">Daniel Alencar</t>
  </si>
  <si>
    <t xml:space="preserve">Lucas Reis</t>
  </si>
  <si>
    <t xml:space="preserve">Sandro Filho</t>
  </si>
  <si>
    <t xml:space="preserve">Ivoneide Caetano</t>
  </si>
  <si>
    <t xml:space="preserve">Doutora Raissa Soares</t>
  </si>
  <si>
    <t xml:space="preserve">Roberta Roma</t>
  </si>
  <si>
    <t xml:space="preserve">Gabriel Nunes</t>
  </si>
  <si>
    <t xml:space="preserve">Jorge Solla</t>
  </si>
  <si>
    <t xml:space="preserve">Valmir Assunção</t>
  </si>
  <si>
    <t xml:space="preserve">Sergio Brito</t>
  </si>
  <si>
    <t xml:space="preserve">Ricardo Maia</t>
  </si>
  <si>
    <t xml:space="preserve">Diego Coronel</t>
  </si>
  <si>
    <t xml:space="preserve">Carlos Muniz</t>
  </si>
  <si>
    <t xml:space="preserve">Afonso Florence</t>
  </si>
  <si>
    <t xml:space="preserve">Elmar</t>
  </si>
  <si>
    <t xml:space="preserve">Olivia</t>
  </si>
  <si>
    <t xml:space="preserve">Dal Barreto</t>
  </si>
  <si>
    <t xml:space="preserve">Adolfo Viana</t>
  </si>
  <si>
    <t xml:space="preserve">Daniel</t>
  </si>
  <si>
    <t xml:space="preserve">Alice Portugal</t>
  </si>
  <si>
    <t xml:space="preserve">Ditinho Avivip</t>
  </si>
  <si>
    <t xml:space="preserve">Claudio Cajado</t>
  </si>
  <si>
    <t xml:space="preserve">Leur Lomanto Junior</t>
  </si>
  <si>
    <t xml:space="preserve">Maria Marighella</t>
  </si>
  <si>
    <t xml:space="preserve">Joseildo</t>
  </si>
  <si>
    <t xml:space="preserve">João Bacelar</t>
  </si>
  <si>
    <t xml:space="preserve">Paulo Azi</t>
  </si>
  <si>
    <t xml:space="preserve">Capitão Alden</t>
  </si>
  <si>
    <t xml:space="preserve">Manuel Rocha</t>
  </si>
  <si>
    <t xml:space="preserve">Léo Prates</t>
  </si>
  <si>
    <t xml:space="preserve">Raimundo Costa</t>
  </si>
  <si>
    <t xml:space="preserve">Mario Negromonte Jr</t>
  </si>
  <si>
    <t xml:space="preserve">Márcio Marinho</t>
  </si>
  <si>
    <t xml:space="preserve">Charles Fernandes</t>
  </si>
  <si>
    <t xml:space="preserve">Elmo Vaz</t>
  </si>
  <si>
    <t xml:space="preserve">Felix Mendonça</t>
  </si>
  <si>
    <t xml:space="preserve">André Fernandes</t>
  </si>
  <si>
    <t xml:space="preserve">Tainah Marinho</t>
  </si>
  <si>
    <t xml:space="preserve">Yury do Paredão</t>
  </si>
  <si>
    <t xml:space="preserve">Giordanna Mano</t>
  </si>
  <si>
    <t xml:space="preserve">Domingos Neto</t>
  </si>
  <si>
    <t xml:space="preserve">Robério Monteiro</t>
  </si>
  <si>
    <t xml:space="preserve">Moses Rodrigues</t>
  </si>
  <si>
    <t xml:space="preserve">Fernando Santana</t>
  </si>
  <si>
    <t xml:space="preserve">Idilvan</t>
  </si>
  <si>
    <t xml:space="preserve">Dr. Acilon</t>
  </si>
  <si>
    <t xml:space="preserve">Matheus Noronha</t>
  </si>
  <si>
    <t xml:space="preserve">Fernanda Pessoa</t>
  </si>
  <si>
    <t xml:space="preserve">Célio Studart</t>
  </si>
  <si>
    <t xml:space="preserve">Danilo Forte</t>
  </si>
  <si>
    <t xml:space="preserve">Raimundo Martins</t>
  </si>
  <si>
    <t xml:space="preserve">Erika Amorim</t>
  </si>
  <si>
    <t xml:space="preserve">Aj Albuquerque</t>
  </si>
  <si>
    <t xml:space="preserve">Nenen Coelho</t>
  </si>
  <si>
    <t xml:space="preserve">Luisa Cela</t>
  </si>
  <si>
    <t xml:space="preserve">Dr Jaziel</t>
  </si>
  <si>
    <t xml:space="preserve">Emanuel Acrizio</t>
  </si>
  <si>
    <t xml:space="preserve">Carmelo Neto</t>
  </si>
  <si>
    <t xml:space="preserve">Fábio Felix</t>
  </si>
  <si>
    <t xml:space="preserve">Rafael Prudente</t>
  </si>
  <si>
    <t xml:space="preserve">Alberto Fraga</t>
  </si>
  <si>
    <t xml:space="preserve">Thiago Manzoni</t>
  </si>
  <si>
    <t xml:space="preserve">Julio Cesar</t>
  </si>
  <si>
    <t xml:space="preserve">Izalci Lucas</t>
  </si>
  <si>
    <t xml:space="preserve">Agnelo Queiroz</t>
  </si>
  <si>
    <t xml:space="preserve">Prof. Reginaldo Veras</t>
  </si>
  <si>
    <t xml:space="preserve">PV</t>
  </si>
  <si>
    <t xml:space="preserve">Lucas Polese</t>
  </si>
  <si>
    <t xml:space="preserve">Jack Rocha</t>
  </si>
  <si>
    <t xml:space="preserve">Dr. Bruno Resende</t>
  </si>
  <si>
    <t xml:space="preserve">Gilson Daniel</t>
  </si>
  <si>
    <t xml:space="preserve">Da Vitória</t>
  </si>
  <si>
    <t xml:space="preserve">Marcelo Santos</t>
  </si>
  <si>
    <t xml:space="preserve">João Coser</t>
  </si>
  <si>
    <t xml:space="preserve">Manu</t>
  </si>
  <si>
    <t xml:space="preserve">Coronel Ramalho</t>
  </si>
  <si>
    <t xml:space="preserve">Lucas O Federal da Direita</t>
  </si>
  <si>
    <t xml:space="preserve">Bruno Peixoto</t>
  </si>
  <si>
    <t xml:space="preserve">Delegada Adriana Accorsi</t>
  </si>
  <si>
    <t xml:space="preserve">Fred Rodrigues</t>
  </si>
  <si>
    <t xml:space="preserve">Flávia Morais</t>
  </si>
  <si>
    <t xml:space="preserve">Magda Mofatto</t>
  </si>
  <si>
    <t xml:space="preserve">Lucas do Vale</t>
  </si>
  <si>
    <t xml:space="preserve">Adriano do Baldy</t>
  </si>
  <si>
    <t xml:space="preserve">Daniel Agrobom</t>
  </si>
  <si>
    <t xml:space="preserve">Jose Nelto</t>
  </si>
  <si>
    <t xml:space="preserve">Lucas Calil</t>
  </si>
  <si>
    <t xml:space="preserve">Célio Silveira</t>
  </si>
  <si>
    <t xml:space="preserve">Major Vitor Hugo</t>
  </si>
  <si>
    <t xml:space="preserve">Rubens Otoni</t>
  </si>
  <si>
    <t xml:space="preserve">Glaustin da Fokus</t>
  </si>
  <si>
    <t xml:space="preserve">Marussa Boldrin</t>
  </si>
  <si>
    <t xml:space="preserve">Silvye Alves</t>
  </si>
  <si>
    <t xml:space="preserve">Fábio Sousa</t>
  </si>
  <si>
    <t xml:space="preserve">Pedro Lucas Fernandes</t>
  </si>
  <si>
    <t xml:space="preserve">Iracema Vale</t>
  </si>
  <si>
    <t xml:space="preserve">Vinicius Ferro</t>
  </si>
  <si>
    <t xml:space="preserve">Fabiana Vilar</t>
  </si>
  <si>
    <t xml:space="preserve">Aldir Junior</t>
  </si>
  <si>
    <t xml:space="preserve">Amanda Gentil</t>
  </si>
  <si>
    <t xml:space="preserve">Larissa DP</t>
  </si>
  <si>
    <t xml:space="preserve">Erlanio Xavier</t>
  </si>
  <si>
    <t xml:space="preserve">Juscelino Filho</t>
  </si>
  <si>
    <t xml:space="preserve">Hildo Rocha</t>
  </si>
  <si>
    <t xml:space="preserve">Mariana Carvalho</t>
  </si>
  <si>
    <t xml:space="preserve">Junior Lourenço</t>
  </si>
  <si>
    <t xml:space="preserve">Marreca Filho</t>
  </si>
  <si>
    <t xml:space="preserve">Rubens Pereira Jr</t>
  </si>
  <si>
    <t xml:space="preserve">Josivaldo JP</t>
  </si>
  <si>
    <t xml:space="preserve">Aluisio Mendes</t>
  </si>
  <si>
    <t xml:space="preserve">Dr. Orlando</t>
  </si>
  <si>
    <t xml:space="preserve">Márcio Jerry</t>
  </si>
  <si>
    <t xml:space="preserve">Coronel Fernanda</t>
  </si>
  <si>
    <t xml:space="preserve">Professora Rosa Neide</t>
  </si>
  <si>
    <t xml:space="preserve">Fábio Garcia</t>
  </si>
  <si>
    <t xml:space="preserve">Coronel Assis</t>
  </si>
  <si>
    <t xml:space="preserve">Virginia Mendes</t>
  </si>
  <si>
    <t xml:space="preserve">Juarez Costa</t>
  </si>
  <si>
    <t xml:space="preserve">Thiago Boava Hey Roy</t>
  </si>
  <si>
    <t xml:space="preserve">Coronel Roveri</t>
  </si>
  <si>
    <t xml:space="preserve">Camila Jara</t>
  </si>
  <si>
    <t xml:space="preserve">Marcos Pollon</t>
  </si>
  <si>
    <t xml:space="preserve">Rose Modesto</t>
  </si>
  <si>
    <t xml:space="preserve">Mara Caseiro</t>
  </si>
  <si>
    <t xml:space="preserve">Rodolfo Nogueira</t>
  </si>
  <si>
    <t xml:space="preserve">Beto Pereira</t>
  </si>
  <si>
    <t xml:space="preserve">Isa Marcondes</t>
  </si>
  <si>
    <t xml:space="preserve">Dagoberto Nogueira</t>
  </si>
  <si>
    <t xml:space="preserve">Nikolas Ferreira</t>
  </si>
  <si>
    <t xml:space="preserve">Ana Elisa</t>
  </si>
  <si>
    <t xml:space="preserve">Duda Salabert</t>
  </si>
  <si>
    <t xml:space="preserve">Reginaldo Lopes</t>
  </si>
  <si>
    <t xml:space="preserve">Rogério Correia</t>
  </si>
  <si>
    <t xml:space="preserve">Pinheirinho</t>
  </si>
  <si>
    <t xml:space="preserve">Zé Vitor</t>
  </si>
  <si>
    <t xml:space="preserve">Ana Pimentel</t>
  </si>
  <si>
    <t xml:space="preserve">Gleide Andrade</t>
  </si>
  <si>
    <t xml:space="preserve">Weliton Prado</t>
  </si>
  <si>
    <t xml:space="preserve">Paulo Guedes</t>
  </si>
  <si>
    <t xml:space="preserve">Gleidson Azevedo</t>
  </si>
  <si>
    <t xml:space="preserve">Pedro Rousseff</t>
  </si>
  <si>
    <t xml:space="preserve">Bruno Farias</t>
  </si>
  <si>
    <t xml:space="preserve">Miguel Ângelo</t>
  </si>
  <si>
    <t xml:space="preserve">Diego Andrade</t>
  </si>
  <si>
    <t xml:space="preserve">Dandara</t>
  </si>
  <si>
    <t xml:space="preserve">Lohanna</t>
  </si>
  <si>
    <t xml:space="preserve">Rodrigo de Castro</t>
  </si>
  <si>
    <t xml:space="preserve">Delegado Marcelo Freitas</t>
  </si>
  <si>
    <t xml:space="preserve">Fred Costa</t>
  </si>
  <si>
    <t xml:space="preserve">Bella Gonçalves</t>
  </si>
  <si>
    <t xml:space="preserve">Gilberto Abramo</t>
  </si>
  <si>
    <t xml:space="preserve">Emidinho Madeira</t>
  </si>
  <si>
    <t xml:space="preserve">Newton Cardoso Jr</t>
  </si>
  <si>
    <t xml:space="preserve">Dimas Fabiano</t>
  </si>
  <si>
    <t xml:space="preserve">Padre João</t>
  </si>
  <si>
    <t xml:space="preserve">Luis Tibé</t>
  </si>
  <si>
    <t xml:space="preserve">Rafael Simões</t>
  </si>
  <si>
    <t xml:space="preserve">Samuel Viana</t>
  </si>
  <si>
    <t xml:space="preserve">Eros Biondini</t>
  </si>
  <si>
    <t xml:space="preserve">Vinicius Diniz</t>
  </si>
  <si>
    <t xml:space="preserve">Leonardo Monteiro</t>
  </si>
  <si>
    <t xml:space="preserve">André Janones</t>
  </si>
  <si>
    <t xml:space="preserve">Nely Aquino</t>
  </si>
  <si>
    <t xml:space="preserve">Igor Santos</t>
  </si>
  <si>
    <t xml:space="preserve">Paulo Abi-Ackel</t>
  </si>
  <si>
    <t xml:space="preserve">Dr. Marcos Vinicius</t>
  </si>
  <si>
    <t xml:space="preserve">Greyce Elias</t>
  </si>
  <si>
    <t xml:space="preserve">Lafayette Andrada</t>
  </si>
  <si>
    <t xml:space="preserve">Dr. Frederico</t>
  </si>
  <si>
    <t xml:space="preserve">Caporezzo</t>
  </si>
  <si>
    <t xml:space="preserve">Rosangela Reis</t>
  </si>
  <si>
    <t xml:space="preserve">Marcelo Álvaro Antônio</t>
  </si>
  <si>
    <t xml:space="preserve">Duarte Júnior</t>
  </si>
  <si>
    <t xml:space="preserve">Fabinho Ramalho</t>
  </si>
  <si>
    <t xml:space="preserve">Thiago Ganem</t>
  </si>
  <si>
    <t xml:space="preserve">Delegada Ione</t>
  </si>
  <si>
    <t xml:space="preserve">Rodrigo Tavares</t>
  </si>
  <si>
    <t xml:space="preserve">Lincoln Portela</t>
  </si>
  <si>
    <t xml:space="preserve">Subtenete Gonzaga</t>
  </si>
  <si>
    <t xml:space="preserve">Junio Amaral</t>
  </si>
  <si>
    <t xml:space="preserve">Sargento Mello-Casal</t>
  </si>
  <si>
    <t xml:space="preserve">Jeffrey Chiquini</t>
  </si>
  <si>
    <t xml:space="preserve">Guilherme Kilter</t>
  </si>
  <si>
    <t xml:space="preserve">Sargento Fahur</t>
  </si>
  <si>
    <t xml:space="preserve">Ana Júlia</t>
  </si>
  <si>
    <t xml:space="preserve">Beto Preto</t>
  </si>
  <si>
    <t xml:space="preserve">Zeca Dirceu</t>
  </si>
  <si>
    <t xml:space="preserve">Rosangela Moro</t>
  </si>
  <si>
    <t xml:space="preserve">Aliel Machado</t>
  </si>
  <si>
    <t xml:space="preserve">Renato Freitas</t>
  </si>
  <si>
    <t xml:space="preserve">Delegado Matheus Laiola</t>
  </si>
  <si>
    <t xml:space="preserve">Pedro Lupion</t>
  </si>
  <si>
    <t xml:space="preserve">Felipe Francischini</t>
  </si>
  <si>
    <t xml:space="preserve">Carol Dartora</t>
  </si>
  <si>
    <t xml:space="preserve">Ricardo Barros</t>
  </si>
  <si>
    <t xml:space="preserve">Leandre</t>
  </si>
  <si>
    <t xml:space="preserve">Paulo Litro</t>
  </si>
  <si>
    <t xml:space="preserve">Toninho Wandscheer</t>
  </si>
  <si>
    <t xml:space="preserve">Da Costa do Perdeu Piá</t>
  </si>
  <si>
    <t xml:space="preserve">Tião Medeiros</t>
  </si>
  <si>
    <t xml:space="preserve">Marcelo Belinati</t>
  </si>
  <si>
    <t xml:space="preserve">Arilson Chiorato</t>
  </si>
  <si>
    <t xml:space="preserve">Vermelho</t>
  </si>
  <si>
    <t xml:space="preserve">Sergio Souza</t>
  </si>
  <si>
    <t xml:space="preserve">Henrique Mecabô</t>
  </si>
  <si>
    <t xml:space="preserve">Luizão Goulart</t>
  </si>
  <si>
    <t xml:space="preserve">Newton Bonin</t>
  </si>
  <si>
    <t xml:space="preserve">Delegado Francischini</t>
  </si>
  <si>
    <t xml:space="preserve">Ricardo Arruda</t>
  </si>
  <si>
    <t xml:space="preserve">Paulo Martins</t>
  </si>
  <si>
    <t xml:space="preserve">Cabo Gilberto Silva</t>
  </si>
  <si>
    <t xml:space="preserve">Aguinaldo Ribeiro</t>
  </si>
  <si>
    <t xml:space="preserve">Ricardo Coutinho</t>
  </si>
  <si>
    <t xml:space="preserve">Murilo Galdino</t>
  </si>
  <si>
    <t xml:space="preserve">Hugo</t>
  </si>
  <si>
    <t xml:space="preserve">Wilson Santiago</t>
  </si>
  <si>
    <t xml:space="preserve">Ruy Carneiro</t>
  </si>
  <si>
    <t xml:space="preserve">Gervásio Maia</t>
  </si>
  <si>
    <t xml:space="preserve">Wellington Roberto</t>
  </si>
  <si>
    <t xml:space="preserve">Dr° Damião</t>
  </si>
  <si>
    <t xml:space="preserve">George Morais</t>
  </si>
  <si>
    <t xml:space="preserve">Pollyanna</t>
  </si>
  <si>
    <t xml:space="preserve">Delegado Caveira</t>
  </si>
  <si>
    <t xml:space="preserve">Jader Filho</t>
  </si>
  <si>
    <t xml:space="preserve">Dra. Alessandra Haber</t>
  </si>
  <si>
    <t xml:space="preserve">Júnior Ferrari</t>
  </si>
  <si>
    <t xml:space="preserve">Renilce Nicodemos</t>
  </si>
  <si>
    <t xml:space="preserve">Dilvanda Faro</t>
  </si>
  <si>
    <t xml:space="preserve">Priante</t>
  </si>
  <si>
    <t xml:space="preserve">Andréia Siqueira</t>
  </si>
  <si>
    <t xml:space="preserve">Joaquim Passarinho</t>
  </si>
  <si>
    <t xml:space="preserve">Lu Ogawa</t>
  </si>
  <si>
    <t xml:space="preserve">Adriano Coelho</t>
  </si>
  <si>
    <t xml:space="preserve">Antonio Doido</t>
  </si>
  <si>
    <t xml:space="preserve">Cassio Andrade</t>
  </si>
  <si>
    <t xml:space="preserve">Airton Faleiro</t>
  </si>
  <si>
    <t xml:space="preserve">Rogerio Barra</t>
  </si>
  <si>
    <t xml:space="preserve">Raimundo Santos</t>
  </si>
  <si>
    <t xml:space="preserve">Bob Fllay</t>
  </si>
  <si>
    <t xml:space="preserve">Pedro Campos</t>
  </si>
  <si>
    <t xml:space="preserve">Jones Manoel</t>
  </si>
  <si>
    <t xml:space="preserve">Anderson Ferreira</t>
  </si>
  <si>
    <t xml:space="preserve">Marcelo Gouveia</t>
  </si>
  <si>
    <t xml:space="preserve">Juliana de Chaparral</t>
  </si>
  <si>
    <t xml:space="preserve">Silvio Costa Filho</t>
  </si>
  <si>
    <t xml:space="preserve">Gilson Machado</t>
  </si>
  <si>
    <t xml:space="preserve">Felipe Carreras</t>
  </si>
  <si>
    <t xml:space="preserve">Lula da Fonte</t>
  </si>
  <si>
    <t xml:space="preserve">Rosa Amorim</t>
  </si>
  <si>
    <t xml:space="preserve">Carlos Veras</t>
  </si>
  <si>
    <t xml:space="preserve">Fernando Filho</t>
  </si>
  <si>
    <t xml:space="preserve">Gabriel Porto</t>
  </si>
  <si>
    <t xml:space="preserve">Fernando Monteiro</t>
  </si>
  <si>
    <t xml:space="preserve">Eduardo Moura</t>
  </si>
  <si>
    <t xml:space="preserve">Clarissa Tércio</t>
  </si>
  <si>
    <t xml:space="preserve">Iza Arruda</t>
  </si>
  <si>
    <t xml:space="preserve">Eliane Soares</t>
  </si>
  <si>
    <t xml:space="preserve">Guilherme Uchoa Junior</t>
  </si>
  <si>
    <t xml:space="preserve">Waldemar Oliveira</t>
  </si>
  <si>
    <t xml:space="preserve">Augusto Coutinho</t>
  </si>
  <si>
    <t xml:space="preserve">Clodoaldo Magalhães</t>
  </si>
  <si>
    <t xml:space="preserve">Thiago Medina</t>
  </si>
  <si>
    <t xml:space="preserve">Liana Cirne</t>
  </si>
  <si>
    <t xml:space="preserve">Ricardo Teobaldo</t>
  </si>
  <si>
    <t xml:space="preserve">Georgiano</t>
  </si>
  <si>
    <t xml:space="preserve">Delegado Charles</t>
  </si>
  <si>
    <t xml:space="preserve">Castro Neto</t>
  </si>
  <si>
    <t xml:space="preserve">Zé Santana</t>
  </si>
  <si>
    <t xml:space="preserve">Dr. Francisco</t>
  </si>
  <si>
    <t xml:space="preserve">Jadyel</t>
  </si>
  <si>
    <t xml:space="preserve">Julio Arcoverde</t>
  </si>
  <si>
    <t xml:space="preserve">Marcos Aurélio</t>
  </si>
  <si>
    <t xml:space="preserve">Flávio Nogueira</t>
  </si>
  <si>
    <t xml:space="preserve">Wilson Martins</t>
  </si>
  <si>
    <t xml:space="preserve">Natália Bonavides</t>
  </si>
  <si>
    <t xml:space="preserve">Nina</t>
  </si>
  <si>
    <t xml:space="preserve">Benes Leocádio</t>
  </si>
  <si>
    <t xml:space="preserve">Sargento Gonçalves</t>
  </si>
  <si>
    <t xml:space="preserve">General Girão</t>
  </si>
  <si>
    <t xml:space="preserve">Dr. Bernardo</t>
  </si>
  <si>
    <t xml:space="preserve">João Maia</t>
  </si>
  <si>
    <t xml:space="preserve">Thabatta Pimenta</t>
  </si>
  <si>
    <t xml:space="preserve">Maurício Marcon</t>
  </si>
  <si>
    <t xml:space="preserve">Fernanda Melchionna</t>
  </si>
  <si>
    <t xml:space="preserve">Giovani Cherini</t>
  </si>
  <si>
    <t xml:space="preserve">Rony Gabriel</t>
  </si>
  <si>
    <t xml:space="preserve">Alceu Moreira</t>
  </si>
  <si>
    <t xml:space="preserve">Maria do Rosario</t>
  </si>
  <si>
    <t xml:space="preserve">Afonso Hamm</t>
  </si>
  <si>
    <t xml:space="preserve">Any Ortiz</t>
  </si>
  <si>
    <t xml:space="preserve">Pedro Westphalen</t>
  </si>
  <si>
    <t xml:space="preserve">Covatti Filho</t>
  </si>
  <si>
    <t xml:space="preserve">Osmar Terra</t>
  </si>
  <si>
    <t xml:space="preserve">Daiana Santos</t>
  </si>
  <si>
    <t xml:space="preserve">Bohn Gass</t>
  </si>
  <si>
    <t xml:space="preserve">Danrlei</t>
  </si>
  <si>
    <t xml:space="preserve">Marcelo Moraes</t>
  </si>
  <si>
    <t xml:space="preserve">Denise Pessôa</t>
  </si>
  <si>
    <t xml:space="preserve">Lucas Redecker</t>
  </si>
  <si>
    <t xml:space="preserve">Marcon</t>
  </si>
  <si>
    <t xml:space="preserve">Jessé Sangalli</t>
  </si>
  <si>
    <t xml:space="preserve">Gustavo Victorino</t>
  </si>
  <si>
    <t xml:space="preserve">Valdeci Oliveira</t>
  </si>
  <si>
    <t xml:space="preserve">Diogo Siqueira</t>
  </si>
  <si>
    <t xml:space="preserve">Felipe Camozzato</t>
  </si>
  <si>
    <t xml:space="preserve">Pompeo de Mattos</t>
  </si>
  <si>
    <t xml:space="preserve">Juvir Costella</t>
  </si>
  <si>
    <t xml:space="preserve">Bibo Nunes</t>
  </si>
  <si>
    <t xml:space="preserve">Perondi</t>
  </si>
  <si>
    <t xml:space="preserve">Busato</t>
  </si>
  <si>
    <t xml:space="preserve">Sergio Zambiasi</t>
  </si>
  <si>
    <t xml:space="preserve">Vilmar Zanchin</t>
  </si>
  <si>
    <t xml:space="preserve">Dr. Luizinho</t>
  </si>
  <si>
    <t xml:space="preserve">Rick Azevedo</t>
  </si>
  <si>
    <t xml:space="preserve">Lindbergh</t>
  </si>
  <si>
    <t xml:space="preserve">Luciano Vieira</t>
  </si>
  <si>
    <t xml:space="preserve">Altineu Cortes</t>
  </si>
  <si>
    <t xml:space="preserve">Freixo</t>
  </si>
  <si>
    <t xml:space="preserve">Sóstenes Cavalcante</t>
  </si>
  <si>
    <t xml:space="preserve">Rueda</t>
  </si>
  <si>
    <t xml:space="preserve">Anielle Franco</t>
  </si>
  <si>
    <t xml:space="preserve">General Pazuello</t>
  </si>
  <si>
    <t xml:space="preserve">Gutemberg Reis</t>
  </si>
  <si>
    <t xml:space="preserve">Soraya Santos</t>
  </si>
  <si>
    <t xml:space="preserve">Aureo Ribeiro</t>
  </si>
  <si>
    <t xml:space="preserve">Delegado Felipe Curi</t>
  </si>
  <si>
    <t xml:space="preserve">Talíria Petrone</t>
  </si>
  <si>
    <t xml:space="preserve">Manoela Peres</t>
  </si>
  <si>
    <t xml:space="preserve">Dani Cunha</t>
  </si>
  <si>
    <t xml:space="preserve">Daniel Soranz</t>
  </si>
  <si>
    <t xml:space="preserve">Julia de Castro</t>
  </si>
  <si>
    <t xml:space="preserve">Elias Jabbour</t>
  </si>
  <si>
    <t xml:space="preserve">Diogo Balieiro Diniz</t>
  </si>
  <si>
    <t xml:space="preserve">Renan Ferreirinha</t>
  </si>
  <si>
    <t xml:space="preserve">Rafael Satiê</t>
  </si>
  <si>
    <t xml:space="preserve">Glauber Braga</t>
  </si>
  <si>
    <t xml:space="preserve">Renato Cozzolino</t>
  </si>
  <si>
    <t xml:space="preserve">Fabiano Horta</t>
  </si>
  <si>
    <t xml:space="preserve">Chris Tonietto</t>
  </si>
  <si>
    <t xml:space="preserve">Poubel</t>
  </si>
  <si>
    <t xml:space="preserve">Wladimir Garotinho</t>
  </si>
  <si>
    <t xml:space="preserve">Douglas Gomes</t>
  </si>
  <si>
    <t xml:space="preserve">Luiz Lima</t>
  </si>
  <si>
    <t xml:space="preserve">Pastor Henrique Vieira</t>
  </si>
  <si>
    <t xml:space="preserve">Márcio Rezende</t>
  </si>
  <si>
    <t xml:space="preserve">Jandira Feghali</t>
  </si>
  <si>
    <t xml:space="preserve">Leniel Borel</t>
  </si>
  <si>
    <t xml:space="preserve">Luis Carlos Gomes</t>
  </si>
  <si>
    <t xml:space="preserve">Marcos Tavares</t>
  </si>
  <si>
    <t xml:space="preserve">Diego Quaqua</t>
  </si>
  <si>
    <t xml:space="preserve">Marcio Ribeiro</t>
  </si>
  <si>
    <t xml:space="preserve">Thiago Gagliasso</t>
  </si>
  <si>
    <t xml:space="preserve">Nísia Trindade</t>
  </si>
  <si>
    <t xml:space="preserve">Jorge Miranda</t>
  </si>
  <si>
    <t xml:space="preserve">Juninho do Pneu</t>
  </si>
  <si>
    <t xml:space="preserve">Marcelo Queiroz</t>
  </si>
  <si>
    <t xml:space="preserve">Bebeto</t>
  </si>
  <si>
    <t xml:space="preserve">Talita Galhardo</t>
  </si>
  <si>
    <t xml:space="preserve">Lucio Mosquini</t>
  </si>
  <si>
    <t xml:space="preserve">Coronel Chrisóstomo</t>
  </si>
  <si>
    <t xml:space="preserve">Thiago Flores</t>
  </si>
  <si>
    <t xml:space="preserve">Joliane Furia</t>
  </si>
  <si>
    <t xml:space="preserve">Sofia Andrade</t>
  </si>
  <si>
    <t xml:space="preserve">Cristiane Lopes</t>
  </si>
  <si>
    <t xml:space="preserve">Maurício Carvalho</t>
  </si>
  <si>
    <t xml:space="preserve">Dr. Jaime Gazola</t>
  </si>
  <si>
    <t xml:space="preserve">Marcos Jorge</t>
  </si>
  <si>
    <t xml:space="preserve">Ítalo Otávio</t>
  </si>
  <si>
    <t xml:space="preserve">Rodrigo Mesquita</t>
  </si>
  <si>
    <t xml:space="preserve">Daniel Trindade</t>
  </si>
  <si>
    <t xml:space="preserve">Duda Ramos</t>
  </si>
  <si>
    <t xml:space="preserve">Zé Haroldo Cathedral</t>
  </si>
  <si>
    <t xml:space="preserve">Joner Chagas</t>
  </si>
  <si>
    <t xml:space="preserve">Defensor Stélio Dener</t>
  </si>
  <si>
    <t xml:space="preserve">Julia Zanatta</t>
  </si>
  <si>
    <t xml:space="preserve">Ana Paula Lima</t>
  </si>
  <si>
    <t xml:space="preserve">Professor Pedro Uczai</t>
  </si>
  <si>
    <t xml:space="preserve">Jair Bolsonaro</t>
  </si>
  <si>
    <t xml:space="preserve">Sargento Lima</t>
  </si>
  <si>
    <t xml:space="preserve">Pezenti</t>
  </si>
  <si>
    <t xml:space="preserve">Gilson Marques</t>
  </si>
  <si>
    <t xml:space="preserve">Giovana Mondardo</t>
  </si>
  <si>
    <t xml:space="preserve">Julio Garcia</t>
  </si>
  <si>
    <t xml:space="preserve">Daniela Reinehr</t>
  </si>
  <si>
    <t xml:space="preserve">Zé Milton</t>
  </si>
  <si>
    <t xml:space="preserve">Paulinha</t>
  </si>
  <si>
    <t xml:space="preserve">Zé Trovão</t>
  </si>
  <si>
    <t xml:space="preserve">Ricardo Guidi</t>
  </si>
  <si>
    <t xml:space="preserve">Daniel Freitas</t>
  </si>
  <si>
    <t xml:space="preserve">Geovania de Sá</t>
  </si>
  <si>
    <t xml:space="preserve">Yandra Moura</t>
  </si>
  <si>
    <t xml:space="preserve">Claudio Mitidieri</t>
  </si>
  <si>
    <t xml:space="preserve">Joao Daniel</t>
  </si>
  <si>
    <t xml:space="preserve">Fábio Reis</t>
  </si>
  <si>
    <t xml:space="preserve">Delegada Katarina</t>
  </si>
  <si>
    <t xml:space="preserve">Icaro de Valmir</t>
  </si>
  <si>
    <t xml:space="preserve">Capitão Samuel</t>
  </si>
  <si>
    <t xml:space="preserve">Gustinho Ribeiro</t>
  </si>
  <si>
    <t xml:space="preserve">Lucas Pavanato</t>
  </si>
  <si>
    <t xml:space="preserve">Erika Hilton</t>
  </si>
  <si>
    <t xml:space="preserve">Sâmia Bomfim</t>
  </si>
  <si>
    <t xml:space="preserve">Kim Kataguiri</t>
  </si>
  <si>
    <t xml:space="preserve">Tabata Amaral</t>
  </si>
  <si>
    <t xml:space="preserve">Renato Bolsonaro</t>
  </si>
  <si>
    <t xml:space="preserve">Sargento Nantes</t>
  </si>
  <si>
    <t xml:space="preserve">Delegado Palumbo</t>
  </si>
  <si>
    <t xml:space="preserve">Guilherme Cortez</t>
  </si>
  <si>
    <t xml:space="preserve">Mauricio Neves</t>
  </si>
  <si>
    <t xml:space="preserve">Marcio Alvino</t>
  </si>
  <si>
    <t xml:space="preserve">Professora Luciene Cavalcante</t>
  </si>
  <si>
    <t xml:space="preserve">Ana Carolina Oliveira</t>
  </si>
  <si>
    <t xml:space="preserve">Baleia Rossi</t>
  </si>
  <si>
    <t xml:space="preserve">Luna Zarattini</t>
  </si>
  <si>
    <t xml:space="preserve">Marina Helena</t>
  </si>
  <si>
    <t xml:space="preserve">Delegado Bruno Lima</t>
  </si>
  <si>
    <t xml:space="preserve">Rosana Valle</t>
  </si>
  <si>
    <t xml:space="preserve">Renata Abreu</t>
  </si>
  <si>
    <t xml:space="preserve">Marcos Pereira</t>
  </si>
  <si>
    <t xml:space="preserve">Luiz Philippe de O e Bragança</t>
  </si>
  <si>
    <t xml:space="preserve">Guilherme Piai</t>
  </si>
  <si>
    <t xml:space="preserve">Igor Soares</t>
  </si>
  <si>
    <t xml:space="preserve">Paulo Alexandre Barbosa</t>
  </si>
  <si>
    <t xml:space="preserve">Felipe Becari</t>
  </si>
  <si>
    <t xml:space="preserve">Thiago Surfista</t>
  </si>
  <si>
    <t xml:space="preserve">Alencar Santana</t>
  </si>
  <si>
    <t xml:space="preserve">Capitão Augusto</t>
  </si>
  <si>
    <t xml:space="preserve">Jilmar Tatto</t>
  </si>
  <si>
    <t xml:space="preserve">Celso Russomanno</t>
  </si>
  <si>
    <t xml:space="preserve">Thiago dos Reis</t>
  </si>
  <si>
    <t xml:space="preserve">Paulo Serra</t>
  </si>
  <si>
    <t xml:space="preserve">Sidney Cruz</t>
  </si>
  <si>
    <t xml:space="preserve">João Cury</t>
  </si>
  <si>
    <t xml:space="preserve">Luiz Fernando Machado</t>
  </si>
  <si>
    <t xml:space="preserve">Arlindo Chinaglia</t>
  </si>
  <si>
    <t xml:space="preserve">Pastor Marco Feliciano</t>
  </si>
  <si>
    <t xml:space="preserve">Ney Santos</t>
  </si>
  <si>
    <t xml:space="preserve">Carlos Zarattini</t>
  </si>
  <si>
    <t xml:space="preserve">Edinho Silva</t>
  </si>
  <si>
    <t xml:space="preserve">Nilto Tatto</t>
  </si>
  <si>
    <t xml:space="preserve">Natália Boulos</t>
  </si>
  <si>
    <t xml:space="preserve">Kiko Celeguim</t>
  </si>
  <si>
    <t xml:space="preserve">Motta</t>
  </si>
  <si>
    <t xml:space="preserve">Juliana Cardoso</t>
  </si>
  <si>
    <t xml:space="preserve">Joao Paulo Cunha</t>
  </si>
  <si>
    <t xml:space="preserve">Rodrigo Gambale</t>
  </si>
  <si>
    <t xml:space="preserve">Dra. Sandra Tadeu</t>
  </si>
  <si>
    <t xml:space="preserve">Enrico Misasi</t>
  </si>
  <si>
    <t xml:space="preserve">Coronel Telhada</t>
  </si>
  <si>
    <t xml:space="preserve">Paulo Freire</t>
  </si>
  <si>
    <t xml:space="preserve">Marcos Neves</t>
  </si>
  <si>
    <t xml:space="preserve">Jonas Donizette</t>
  </si>
  <si>
    <t xml:space="preserve">Miguel Lombardi</t>
  </si>
  <si>
    <t xml:space="preserve">Saulo Pedroso</t>
  </si>
  <si>
    <t xml:space="preserve">Altair Moraes</t>
  </si>
  <si>
    <t xml:space="preserve">Jefferson Campos</t>
  </si>
  <si>
    <t xml:space="preserve">Carlos Sampaio</t>
  </si>
  <si>
    <t xml:space="preserve">Maria Rosas</t>
  </si>
  <si>
    <t xml:space="preserve">Mario Frias</t>
  </si>
  <si>
    <t xml:space="preserve">Delegado Paulo Bilynskyj</t>
  </si>
  <si>
    <t xml:space="preserve">Carlos Bezerra Jr.</t>
  </si>
  <si>
    <t xml:space="preserve">Sirlange Manga</t>
  </si>
  <si>
    <t xml:space="preserve">Milton Leite Filho</t>
  </si>
  <si>
    <t xml:space="preserve">Adriana Ventura</t>
  </si>
  <si>
    <t xml:space="preserve">Eduardo Cury</t>
  </si>
  <si>
    <t xml:space="preserve">Wesley Cezar Lelinho</t>
  </si>
  <si>
    <t xml:space="preserve">Gil Diniz</t>
  </si>
  <si>
    <t xml:space="preserve">Edinho Araujo</t>
  </si>
  <si>
    <t xml:space="preserve">Sônia Guajajara</t>
  </si>
  <si>
    <t xml:space="preserve">Professora Janad Valcari</t>
  </si>
  <si>
    <t xml:space="preserve">Jair Farias</t>
  </si>
  <si>
    <t xml:space="preserve">Lucas Campelo</t>
  </si>
  <si>
    <t xml:space="preserve">Ricardo Ayres</t>
  </si>
  <si>
    <t xml:space="preserve">Fabio Vaz</t>
  </si>
  <si>
    <t xml:space="preserve">Filipe Martins</t>
  </si>
  <si>
    <t xml:space="preserve">Sandoval Cardoso</t>
  </si>
  <si>
    <t xml:space="preserve">Iratã Abreu</t>
  </si>
  <si>
    <t xml:space="preserve">Câmara dos Deputados · bancadas por estado</t>
  </si>
  <si>
    <t xml:space="preserve">Quociente eleitoral = válidos ÷ vagas · % legenda = voto só no número do partido</t>
  </si>
  <si>
    <t xml:space="preserve">Vagas</t>
  </si>
  <si>
    <t xml:space="preserve">Quociente eleitoral</t>
  </si>
  <si>
    <t xml:space="preserve">Nominais</t>
  </si>
  <si>
    <t xml:space="preserve">Legenda</t>
  </si>
  <si>
    <t xml:space="preserve">% legenda</t>
  </si>
  <si>
    <t xml:space="preserve">Eleitos por QP</t>
  </si>
  <si>
    <t xml:space="preserve">Eleitos pela média</t>
  </si>
  <si>
    <t xml:space="preserve">Eleitores por vaga</t>
  </si>
  <si>
    <t xml:space="preserve">Candidatos por vaga</t>
  </si>
  <si>
    <t xml:space="preserve">Socorro Neri (PP)</t>
  </si>
  <si>
    <t xml:space="preserve">Alvinho Lira (PP)</t>
  </si>
  <si>
    <t xml:space="preserve">Felipe Show (UNIÃO)</t>
  </si>
  <si>
    <t xml:space="preserve">Sargento Salazar (PL)</t>
  </si>
  <si>
    <t xml:space="preserve">Pastor Sargento Isidório (AVANTE)</t>
  </si>
  <si>
    <t xml:space="preserve">André Fernandes (PL)</t>
  </si>
  <si>
    <t xml:space="preserve">Fábio Felix (PSOL)</t>
  </si>
  <si>
    <t xml:space="preserve">Lucas Polese (PL)</t>
  </si>
  <si>
    <t xml:space="preserve">Bruno Peixoto (UNIÃO)</t>
  </si>
  <si>
    <t xml:space="preserve">Pedro Lucas Fernandes (UNIÃO)</t>
  </si>
  <si>
    <t xml:space="preserve">Coronel Fernanda (PL)</t>
  </si>
  <si>
    <t xml:space="preserve">Camila Jara (PT)</t>
  </si>
  <si>
    <t xml:space="preserve">Nikolas Ferreira (PL)</t>
  </si>
  <si>
    <t xml:space="preserve">Jeffrey Chiquini (NOVO)</t>
  </si>
  <si>
    <t xml:space="preserve">Cabo Gilberto Silva (PL)</t>
  </si>
  <si>
    <t xml:space="preserve">Delegado Caveira (PL)</t>
  </si>
  <si>
    <t xml:space="preserve">Pedro Campos (PSB)</t>
  </si>
  <si>
    <t xml:space="preserve">Georgiano (PSD)</t>
  </si>
  <si>
    <t xml:space="preserve">Natália Bonavides (PT)</t>
  </si>
  <si>
    <t xml:space="preserve">Maurício Marcon (PL)</t>
  </si>
  <si>
    <t xml:space="preserve">Dr. Luizinho (PP)</t>
  </si>
  <si>
    <t xml:space="preserve">Lucio Mosquini (PL)</t>
  </si>
  <si>
    <t xml:space="preserve">Marcos Jorge (REPUBLICANOS)</t>
  </si>
  <si>
    <t xml:space="preserve">Julia Zanatta (PL)</t>
  </si>
  <si>
    <t xml:space="preserve">Yandra Moura (UNIÃO)</t>
  </si>
  <si>
    <t xml:space="preserve">Lucas Pavanato (PL)</t>
  </si>
  <si>
    <t xml:space="preserve">Professora Janad Valcari (PP)</t>
  </si>
  <si>
    <t xml:space="preserve">Assembleias Legislativas · 1.059 deputados estaduais e distritais</t>
  </si>
  <si>
    <t xml:space="preserve">Nicolau Júnior</t>
  </si>
  <si>
    <t xml:space="preserve">Fagner Calegario</t>
  </si>
  <si>
    <t xml:space="preserve">Clodoaldo Rodrigues</t>
  </si>
  <si>
    <t xml:space="preserve">André da Droga Vale</t>
  </si>
  <si>
    <t xml:space="preserve">Marcus Alexandre</t>
  </si>
  <si>
    <t xml:space="preserve">Manoel Moraes</t>
  </si>
  <si>
    <t xml:space="preserve">Tanizio Sá</t>
  </si>
  <si>
    <t xml:space="preserve">Chiquinho do Duda</t>
  </si>
  <si>
    <t xml:space="preserve">Adailton Cruz</t>
  </si>
  <si>
    <t xml:space="preserve">Samir Bestene</t>
  </si>
  <si>
    <t xml:space="preserve">Eduardo Ribeiro</t>
  </si>
  <si>
    <t xml:space="preserve">Arlenilson Cunha</t>
  </si>
  <si>
    <t xml:space="preserve">Tchê</t>
  </si>
  <si>
    <t xml:space="preserve">Tio Pablo Bregense</t>
  </si>
  <si>
    <t xml:space="preserve">Gene Diniz</t>
  </si>
  <si>
    <t xml:space="preserve">Afonso Fernandes</t>
  </si>
  <si>
    <t xml:space="preserve">Emerson Jarude</t>
  </si>
  <si>
    <t xml:space="preserve">Edvaldo Magalhães</t>
  </si>
  <si>
    <t xml:space="preserve">Tadeu Hassem</t>
  </si>
  <si>
    <t xml:space="preserve">Raimundo Neném</t>
  </si>
  <si>
    <t xml:space="preserve">Gláucio Pedrosa</t>
  </si>
  <si>
    <t xml:space="preserve">Jailson Amorim</t>
  </si>
  <si>
    <t xml:space="preserve">Antonio Pedro</t>
  </si>
  <si>
    <t xml:space="preserve">Leôncio Castro</t>
  </si>
  <si>
    <t xml:space="preserve">Cabo Bebeto</t>
  </si>
  <si>
    <t xml:space="preserve">Marcelo Victor</t>
  </si>
  <si>
    <t xml:space="preserve">Paulinho Mendonça</t>
  </si>
  <si>
    <t xml:space="preserve">Fernando Pereira</t>
  </si>
  <si>
    <t xml:space="preserve">Lelo Maia</t>
  </si>
  <si>
    <t xml:space="preserve">Cibele Moura</t>
  </si>
  <si>
    <t xml:space="preserve">Ricardo Nezinho</t>
  </si>
  <si>
    <t xml:space="preserve">Cícero Cavalcante</t>
  </si>
  <si>
    <t xml:space="preserve">Gabi Gonçalves</t>
  </si>
  <si>
    <t xml:space="preserve">Alexandre Ayres</t>
  </si>
  <si>
    <t xml:space="preserve">Hugo Wanderley</t>
  </si>
  <si>
    <t xml:space="preserve">Tenorinho Malta</t>
  </si>
  <si>
    <t xml:space="preserve">Fátima Canuto</t>
  </si>
  <si>
    <t xml:space="preserve">Rose Davino</t>
  </si>
  <si>
    <t xml:space="preserve">Teca Nelma</t>
  </si>
  <si>
    <t xml:space="preserve">Dudu Ronalsa</t>
  </si>
  <si>
    <t xml:space="preserve">Delegado Leonam</t>
  </si>
  <si>
    <t xml:space="preserve">Remi Calheiros</t>
  </si>
  <si>
    <t xml:space="preserve">Marcos Beltrão</t>
  </si>
  <si>
    <t xml:space="preserve">Henrique Chicão</t>
  </si>
  <si>
    <t xml:space="preserve">Lucas Barbosa</t>
  </si>
  <si>
    <t xml:space="preserve">Guilherme Lopes</t>
  </si>
  <si>
    <t xml:space="preserve">Ronaldo Medeiros</t>
  </si>
  <si>
    <t xml:space="preserve">Antonio Albuquerque</t>
  </si>
  <si>
    <t xml:space="preserve">Mesaque Padilha</t>
  </si>
  <si>
    <t xml:space="preserve">Marcos Barbosa</t>
  </si>
  <si>
    <t xml:space="preserve">Leonardo Dias</t>
  </si>
  <si>
    <t xml:space="preserve">João Pedro</t>
  </si>
  <si>
    <t xml:space="preserve">Rodolfo Vale</t>
  </si>
  <si>
    <t xml:space="preserve">Jack JK</t>
  </si>
  <si>
    <t xml:space="preserve">Hildegard Gurgel</t>
  </si>
  <si>
    <t xml:space="preserve">R Nelson</t>
  </si>
  <si>
    <t xml:space="preserve">Diogo Senior</t>
  </si>
  <si>
    <t xml:space="preserve">Kinovak</t>
  </si>
  <si>
    <t xml:space="preserve">Bia Pombo</t>
  </si>
  <si>
    <t xml:space="preserve">Dr. Victor Amoras</t>
  </si>
  <si>
    <t xml:space="preserve">Socorro Nogueira</t>
  </si>
  <si>
    <t xml:space="preserve">João Mendonça</t>
  </si>
  <si>
    <t xml:space="preserve">Telma Nery</t>
  </si>
  <si>
    <t xml:space="preserve">Jaime Perez</t>
  </si>
  <si>
    <t xml:space="preserve">Coronel Flexa</t>
  </si>
  <si>
    <t xml:space="preserve">Jorge Amanajas</t>
  </si>
  <si>
    <t xml:space="preserve">Junior Favacho</t>
  </si>
  <si>
    <t xml:space="preserve">Roberto Góes</t>
  </si>
  <si>
    <t xml:space="preserve">Joselyo Mais Saúde</t>
  </si>
  <si>
    <t xml:space="preserve">Fabricio Furlan</t>
  </si>
  <si>
    <t xml:space="preserve">Aldilene Souza</t>
  </si>
  <si>
    <t xml:space="preserve">Aparecida Salomão</t>
  </si>
  <si>
    <t xml:space="preserve">Franco</t>
  </si>
  <si>
    <t xml:space="preserve">Lorran Barreto</t>
  </si>
  <si>
    <t xml:space="preserve">Alex</t>
  </si>
  <si>
    <t xml:space="preserve">Zé Ricardo</t>
  </si>
  <si>
    <t xml:space="preserve">Débora Menezes</t>
  </si>
  <si>
    <t xml:space="preserve">Mário César Filho</t>
  </si>
  <si>
    <t xml:space="preserve">Rozenha</t>
  </si>
  <si>
    <t xml:space="preserve">Delegado Péricles</t>
  </si>
  <si>
    <t xml:space="preserve">Wilker Barreto</t>
  </si>
  <si>
    <t xml:space="preserve">Thiago Abrahim</t>
  </si>
  <si>
    <t xml:space="preserve">Dr. George Lins</t>
  </si>
  <si>
    <t xml:space="preserve">Eurico Tavares</t>
  </si>
  <si>
    <t xml:space="preserve">Rodrigo Guedes</t>
  </si>
  <si>
    <t xml:space="preserve">Mayra Dias</t>
  </si>
  <si>
    <t xml:space="preserve">Cabo Maciel</t>
  </si>
  <si>
    <t xml:space="preserve">Carlinhos Bessa</t>
  </si>
  <si>
    <t xml:space="preserve">Felipe Souza</t>
  </si>
  <si>
    <t xml:space="preserve">Wanderley Monteiro</t>
  </si>
  <si>
    <t xml:space="preserve">Adjuto Afonso</t>
  </si>
  <si>
    <t xml:space="preserve">Abdala Fraxe</t>
  </si>
  <si>
    <t xml:space="preserve">Clóvis Curubão</t>
  </si>
  <si>
    <t xml:space="preserve">Cristiano Dangelo</t>
  </si>
  <si>
    <t xml:space="preserve">David Reis</t>
  </si>
  <si>
    <t xml:space="preserve">David Bemerguy</t>
  </si>
  <si>
    <t xml:space="preserve">Marcelo Palhano</t>
  </si>
  <si>
    <t xml:space="preserve">Eduardo Alfaia</t>
  </si>
  <si>
    <t xml:space="preserve">Eraldo CB</t>
  </si>
  <si>
    <t xml:space="preserve">Ivana Bastos</t>
  </si>
  <si>
    <t xml:space="preserve">Diego Castro</t>
  </si>
  <si>
    <t xml:space="preserve">Rowenna</t>
  </si>
  <si>
    <t xml:space="preserve">Dr. Thiago Gilleno</t>
  </si>
  <si>
    <t xml:space="preserve">Denise Menezes</t>
  </si>
  <si>
    <t xml:space="preserve">Elinaldo</t>
  </si>
  <si>
    <t xml:space="preserve">Rosemberg</t>
  </si>
  <si>
    <t xml:space="preserve">Alex da Piatã</t>
  </si>
  <si>
    <t xml:space="preserve">Pedro Tavares</t>
  </si>
  <si>
    <t xml:space="preserve">Rogério Andrade</t>
  </si>
  <si>
    <t xml:space="preserve">Luciano Pinheiro</t>
  </si>
  <si>
    <t xml:space="preserve">Sandro Regis</t>
  </si>
  <si>
    <t xml:space="preserve">Osni</t>
  </si>
  <si>
    <t xml:space="preserve">Cinthya Marabá</t>
  </si>
  <si>
    <t xml:space="preserve">Angelo Almeida</t>
  </si>
  <si>
    <t xml:space="preserve">Samuel Júnior</t>
  </si>
  <si>
    <t xml:space="preserve">Andrea Castro</t>
  </si>
  <si>
    <t xml:space="preserve">Vilma Reis</t>
  </si>
  <si>
    <t xml:space="preserve">Marcinho Oliveira</t>
  </si>
  <si>
    <t xml:space="preserve">Tancredo Isidório</t>
  </si>
  <si>
    <t xml:space="preserve">Léo de Neco</t>
  </si>
  <si>
    <t xml:space="preserve">Igor</t>
  </si>
  <si>
    <t xml:space="preserve">Niltinho</t>
  </si>
  <si>
    <t xml:space="preserve">Júlio Pinheiro</t>
  </si>
  <si>
    <t xml:space="preserve">Jânio Natal Júnior</t>
  </si>
  <si>
    <t xml:space="preserve">Juvenilson Passos</t>
  </si>
  <si>
    <t xml:space="preserve">Hassan de Zé Cocá</t>
  </si>
  <si>
    <t xml:space="preserve">Zé Raimundo</t>
  </si>
  <si>
    <t xml:space="preserve">Ricardo Rodrigues</t>
  </si>
  <si>
    <t xml:space="preserve">Junior Muniz</t>
  </si>
  <si>
    <t xml:space="preserve">Carlinhos Sobral</t>
  </si>
  <si>
    <t xml:space="preserve">Eduardo Alencar</t>
  </si>
  <si>
    <t xml:space="preserve">Junior Nascimento</t>
  </si>
  <si>
    <t xml:space="preserve">Cláudia Oliveira</t>
  </si>
  <si>
    <t xml:space="preserve">Bobô</t>
  </si>
  <si>
    <t xml:space="preserve">Dr. Pitágoras</t>
  </si>
  <si>
    <t xml:space="preserve">Angelo Coronel Filho</t>
  </si>
  <si>
    <t xml:space="preserve">Kleber  Rosa</t>
  </si>
  <si>
    <t xml:space="preserve">Vitor Azevedo</t>
  </si>
  <si>
    <t xml:space="preserve">Silva Neto</t>
  </si>
  <si>
    <t xml:space="preserve">Tiago Correia</t>
  </si>
  <si>
    <t xml:space="preserve">Paulo Câmara</t>
  </si>
  <si>
    <t xml:space="preserve">Fabrício</t>
  </si>
  <si>
    <t xml:space="preserve">Roberto Carlos</t>
  </si>
  <si>
    <t xml:space="preserve">Ludmilla Fiscina</t>
  </si>
  <si>
    <t xml:space="preserve">Robinson</t>
  </si>
  <si>
    <t xml:space="preserve">Fátima Nunes</t>
  </si>
  <si>
    <t xml:space="preserve">Eduardo Salles</t>
  </si>
  <si>
    <t xml:space="preserve">Tagner</t>
  </si>
  <si>
    <t xml:space="preserve">Jurailton Santos</t>
  </si>
  <si>
    <t xml:space="preserve">Luciano Simões Filho</t>
  </si>
  <si>
    <t xml:space="preserve">Zó do Sertão</t>
  </si>
  <si>
    <t xml:space="preserve">Marquinho Viana</t>
  </si>
  <si>
    <t xml:space="preserve">João de Furão</t>
  </si>
  <si>
    <t xml:space="preserve">Neusa Cadore</t>
  </si>
  <si>
    <t xml:space="preserve">Euclides Fernandes</t>
  </si>
  <si>
    <t xml:space="preserve">Neto Coelho</t>
  </si>
  <si>
    <t xml:space="preserve">Soldado Prisco</t>
  </si>
  <si>
    <t xml:space="preserve">José de Arimateia</t>
  </si>
  <si>
    <t xml:space="preserve">Jordavio Ramos</t>
  </si>
  <si>
    <t xml:space="preserve">Josafá Marinho</t>
  </si>
  <si>
    <t xml:space="preserve">Cacau da Mata</t>
  </si>
  <si>
    <t xml:space="preserve">Tancredo dos Santos</t>
  </si>
  <si>
    <t xml:space="preserve">Gabriel Biologia</t>
  </si>
  <si>
    <t xml:space="preserve">Bella Carmelo</t>
  </si>
  <si>
    <t xml:space="preserve">Abreu Junior</t>
  </si>
  <si>
    <t xml:space="preserve">Romeu Aldigueri</t>
  </si>
  <si>
    <t xml:space="preserve">Liziany Medeiros</t>
  </si>
  <si>
    <t xml:space="preserve">Davi de Raimundão</t>
  </si>
  <si>
    <t xml:space="preserve">Lais Nunes</t>
  </si>
  <si>
    <t xml:space="preserve">Osmar Baquit</t>
  </si>
  <si>
    <t xml:space="preserve">Sérgio Aguiar</t>
  </si>
  <si>
    <t xml:space="preserve">Jade Romero</t>
  </si>
  <si>
    <t xml:space="preserve">Zezinho Albuquerque</t>
  </si>
  <si>
    <t xml:space="preserve">Moses Filho</t>
  </si>
  <si>
    <t xml:space="preserve">Catanho</t>
  </si>
  <si>
    <t xml:space="preserve">Guilherme Landim</t>
  </si>
  <si>
    <t xml:space="preserve">Jô Farias</t>
  </si>
  <si>
    <t xml:space="preserve">De Assis Diniz</t>
  </si>
  <si>
    <t xml:space="preserve">Domingos Filho</t>
  </si>
  <si>
    <t xml:space="preserve">Jeová Mota</t>
  </si>
  <si>
    <t xml:space="preserve">Fabiola Carneiro</t>
  </si>
  <si>
    <t xml:space="preserve">Franzé Carneiro</t>
  </si>
  <si>
    <t xml:space="preserve">Missias Dias</t>
  </si>
  <si>
    <t xml:space="preserve">Marcos Sobreira</t>
  </si>
  <si>
    <t xml:space="preserve">Elizeu Monteiro</t>
  </si>
  <si>
    <t xml:space="preserve">Paloma Nunes</t>
  </si>
  <si>
    <t xml:space="preserve">Manu Pimenta</t>
  </si>
  <si>
    <t xml:space="preserve">Gadyel</t>
  </si>
  <si>
    <t xml:space="preserve">Firmo Camurça</t>
  </si>
  <si>
    <t xml:space="preserve">Dra Silvana</t>
  </si>
  <si>
    <t xml:space="preserve">Marta Gonçalves</t>
  </si>
  <si>
    <t xml:space="preserve">Ilo Neto</t>
  </si>
  <si>
    <t xml:space="preserve">Dr. Geronimo</t>
  </si>
  <si>
    <t xml:space="preserve">João Jaime</t>
  </si>
  <si>
    <t xml:space="preserve">Lia Gomes</t>
  </si>
  <si>
    <t xml:space="preserve">James Bel</t>
  </si>
  <si>
    <t xml:space="preserve">Moisés Braz</t>
  </si>
  <si>
    <t xml:space="preserve">David Durand</t>
  </si>
  <si>
    <t xml:space="preserve">Felipe Vasques</t>
  </si>
  <si>
    <t xml:space="preserve">Simão Pedro</t>
  </si>
  <si>
    <t xml:space="preserve">Leo Suricate</t>
  </si>
  <si>
    <t xml:space="preserve">Davi Benevides</t>
  </si>
  <si>
    <t xml:space="preserve">Georgia do Marcelão</t>
  </si>
  <si>
    <t xml:space="preserve">Gardel Rolim</t>
  </si>
  <si>
    <t xml:space="preserve">Emilia Pessoa</t>
  </si>
  <si>
    <t xml:space="preserve">Dra Mayra Pinheiro</t>
  </si>
  <si>
    <t xml:space="preserve">Pastor Frota</t>
  </si>
  <si>
    <t xml:space="preserve">Max Maciel</t>
  </si>
  <si>
    <t xml:space="preserve">Eduardo Pedrosa</t>
  </si>
  <si>
    <t xml:space="preserve">Chico Vigilante</t>
  </si>
  <si>
    <t xml:space="preserve">Joaquim Roriz Neto</t>
  </si>
  <si>
    <t xml:space="preserve">Estefane Sampaio</t>
  </si>
  <si>
    <t xml:space="preserve">Múcio</t>
  </si>
  <si>
    <t xml:space="preserve">Gabriel Magno</t>
  </si>
  <si>
    <t xml:space="preserve">Keka Bagno</t>
  </si>
  <si>
    <t xml:space="preserve">Roosevelt Vilela</t>
  </si>
  <si>
    <t xml:space="preserve">Robério Negreiros</t>
  </si>
  <si>
    <t xml:space="preserve">Victor Jansen</t>
  </si>
  <si>
    <t xml:space="preserve">Jaqueline Silva</t>
  </si>
  <si>
    <t xml:space="preserve">Rôney Nemer</t>
  </si>
  <si>
    <t xml:space="preserve">Pepa</t>
  </si>
  <si>
    <t xml:space="preserve">Ricardo Vale</t>
  </si>
  <si>
    <t xml:space="preserve">Wellington Luiz</t>
  </si>
  <si>
    <t xml:space="preserve">Renata Daguiar</t>
  </si>
  <si>
    <t xml:space="preserve">Martins Machado</t>
  </si>
  <si>
    <t xml:space="preserve">Hermeto</t>
  </si>
  <si>
    <t xml:space="preserve">André Kubitschek</t>
  </si>
  <si>
    <t xml:space="preserve">Pastor Daniel de Castro</t>
  </si>
  <si>
    <t xml:space="preserve">João Cardoso</t>
  </si>
  <si>
    <t xml:space="preserve">Rogerio Morro da Cruz</t>
  </si>
  <si>
    <t xml:space="preserve">Dayse Amarilio</t>
  </si>
  <si>
    <t xml:space="preserve">Camila Valadão</t>
  </si>
  <si>
    <t xml:space="preserve">Capitao Assumçao</t>
  </si>
  <si>
    <t xml:space="preserve">Pastor Dinho Souza</t>
  </si>
  <si>
    <t xml:space="preserve">Karla Coser</t>
  </si>
  <si>
    <t xml:space="preserve">Vandinho Leite</t>
  </si>
  <si>
    <t xml:space="preserve">Thiago do Casalpolicial</t>
  </si>
  <si>
    <t xml:space="preserve">Darcio Bracarense</t>
  </si>
  <si>
    <t xml:space="preserve">Franco Fiorot</t>
  </si>
  <si>
    <t xml:space="preserve">Pablo Muribeca</t>
  </si>
  <si>
    <t xml:space="preserve">Dr Vitor Louzada</t>
  </si>
  <si>
    <t xml:space="preserve">Delegado Leandro Sperandio</t>
  </si>
  <si>
    <t xml:space="preserve">Mazinho dos Anjos</t>
  </si>
  <si>
    <t xml:space="preserve">Adilson Espindula</t>
  </si>
  <si>
    <t xml:space="preserve">Janete de Sá</t>
  </si>
  <si>
    <t xml:space="preserve">Peter Costa</t>
  </si>
  <si>
    <t xml:space="preserve">Dr. Fernando Santorio</t>
  </si>
  <si>
    <t xml:space="preserve">Dary Pagung</t>
  </si>
  <si>
    <t xml:space="preserve">Raquel Lessa</t>
  </si>
  <si>
    <t xml:space="preserve">Alexandre Xambinho</t>
  </si>
  <si>
    <t xml:space="preserve">Jeesala Coutinho</t>
  </si>
  <si>
    <t xml:space="preserve">Victor Coelho</t>
  </si>
  <si>
    <t xml:space="preserve">Davi Esmael</t>
  </si>
  <si>
    <t xml:space="preserve">Fabrício Gandini</t>
  </si>
  <si>
    <t xml:space="preserve">Rodrigo da Cozivip</t>
  </si>
  <si>
    <t xml:space="preserve">Hudson Leal</t>
  </si>
  <si>
    <t xml:space="preserve">Jose Esmeraldo</t>
  </si>
  <si>
    <t xml:space="preserve">Brizola Corteletti</t>
  </si>
  <si>
    <t xml:space="preserve">Delegado Danilo Bahiense</t>
  </si>
  <si>
    <t xml:space="preserve">Julio da Fetaes</t>
  </si>
  <si>
    <t xml:space="preserve">Carol do Amiltinho</t>
  </si>
  <si>
    <t xml:space="preserve">Fabricio Rosa</t>
  </si>
  <si>
    <t xml:space="preserve">Issy Quinan</t>
  </si>
  <si>
    <t xml:space="preserve">Paulo do Vale</t>
  </si>
  <si>
    <t xml:space="preserve">Amauri Ribeiro</t>
  </si>
  <si>
    <t xml:space="preserve">GCM Romário Policarpo</t>
  </si>
  <si>
    <t xml:space="preserve">CIDADANIA</t>
  </si>
  <si>
    <t xml:space="preserve">Virmondes Cruvinel</t>
  </si>
  <si>
    <t xml:space="preserve">Lineu Olimpio</t>
  </si>
  <si>
    <t xml:space="preserve">Wilde Cambão</t>
  </si>
  <si>
    <t xml:space="preserve">Antonio Gomide</t>
  </si>
  <si>
    <t xml:space="preserve">Dr. George Morais</t>
  </si>
  <si>
    <t xml:space="preserve">José Machado</t>
  </si>
  <si>
    <t xml:space="preserve">André do Premium</t>
  </si>
  <si>
    <t xml:space="preserve">Cairo Salim</t>
  </si>
  <si>
    <t xml:space="preserve">Jamil Calife</t>
  </si>
  <si>
    <t xml:space="preserve">Lissauer Vieira</t>
  </si>
  <si>
    <t xml:space="preserve">Charles Bento</t>
  </si>
  <si>
    <t xml:space="preserve">Kátia</t>
  </si>
  <si>
    <t xml:space="preserve">Dr. Amarildo</t>
  </si>
  <si>
    <t xml:space="preserve">Bia de Lima</t>
  </si>
  <si>
    <t xml:space="preserve">Talles Barreto</t>
  </si>
  <si>
    <t xml:space="preserve">Wagner Neto</t>
  </si>
  <si>
    <t xml:space="preserve">Coronel Urzeda</t>
  </si>
  <si>
    <t xml:space="preserve">Joscilene do Mangão</t>
  </si>
  <si>
    <t xml:space="preserve">Eduardo Prado</t>
  </si>
  <si>
    <t xml:space="preserve">Anderson Teodoro</t>
  </si>
  <si>
    <t xml:space="preserve">Paulo Cezar Martins</t>
  </si>
  <si>
    <t xml:space="preserve">Graciele da Arte Trigo</t>
  </si>
  <si>
    <t xml:space="preserve">Alessandro Moreira</t>
  </si>
  <si>
    <t xml:space="preserve">Paulin Vai Nele</t>
  </si>
  <si>
    <t xml:space="preserve">Coronel Edson Raiado</t>
  </si>
  <si>
    <t xml:space="preserve">Henrique César</t>
  </si>
  <si>
    <t xml:space="preserve">Gustavo Sebba</t>
  </si>
  <si>
    <t xml:space="preserve">Keke da Vulkanic</t>
  </si>
  <si>
    <t xml:space="preserve">Rubens Marques</t>
  </si>
  <si>
    <t xml:space="preserve">Bessa</t>
  </si>
  <si>
    <t xml:space="preserve">Lucas Kitão</t>
  </si>
  <si>
    <t xml:space="preserve">Willian Panda</t>
  </si>
  <si>
    <t xml:space="preserve">Neto Karfan</t>
  </si>
  <si>
    <t xml:space="preserve">Maedja Campos</t>
  </si>
  <si>
    <t xml:space="preserve">Gleydson</t>
  </si>
  <si>
    <t xml:space="preserve">Paulo Casé Fernandes</t>
  </si>
  <si>
    <t xml:space="preserve">Cricielle</t>
  </si>
  <si>
    <t xml:space="preserve">Detinha</t>
  </si>
  <si>
    <t xml:space="preserve">Josimar</t>
  </si>
  <si>
    <t xml:space="preserve">Douglas Pinto</t>
  </si>
  <si>
    <t xml:space="preserve">Vanessa Marreca</t>
  </si>
  <si>
    <t xml:space="preserve">Aluízio Santos</t>
  </si>
  <si>
    <t xml:space="preserve">Marcos Miranda Junior</t>
  </si>
  <si>
    <t xml:space="preserve">Bruna Pessoa</t>
  </si>
  <si>
    <t xml:space="preserve">João Igor Carvalho</t>
  </si>
  <si>
    <t xml:space="preserve">Tiago Fernandes</t>
  </si>
  <si>
    <t xml:space="preserve">Ulisses Gonçalves</t>
  </si>
  <si>
    <t xml:space="preserve">Daniella</t>
  </si>
  <si>
    <t xml:space="preserve">Abigail Cunha</t>
  </si>
  <si>
    <t xml:space="preserve">Antonio Pereira</t>
  </si>
  <si>
    <t xml:space="preserve">Segundo</t>
  </si>
  <si>
    <t xml:space="preserve">Davi Brandão</t>
  </si>
  <si>
    <t xml:space="preserve">Ivo Rezende</t>
  </si>
  <si>
    <t xml:space="preserve">Florencio Neto</t>
  </si>
  <si>
    <t xml:space="preserve">Solange Almeida</t>
  </si>
  <si>
    <t xml:space="preserve">Rui Jorge</t>
  </si>
  <si>
    <t xml:space="preserve">Paula Prata</t>
  </si>
  <si>
    <t xml:space="preserve">Luanna</t>
  </si>
  <si>
    <t xml:space="preserve">Tulio Rezende</t>
  </si>
  <si>
    <t xml:space="preserve">Cláudio Cunha</t>
  </si>
  <si>
    <t xml:space="preserve">Neto Evangelista</t>
  </si>
  <si>
    <t xml:space="preserve">Nagib</t>
  </si>
  <si>
    <t xml:space="preserve">Ariston</t>
  </si>
  <si>
    <t xml:space="preserve">André Campos</t>
  </si>
  <si>
    <t xml:space="preserve">Claudia Coutinho</t>
  </si>
  <si>
    <t xml:space="preserve">Junior Viana</t>
  </si>
  <si>
    <t xml:space="preserve">Eric Costa</t>
  </si>
  <si>
    <t xml:space="preserve">Cid Costa</t>
  </si>
  <si>
    <t xml:space="preserve">Catulé Junior</t>
  </si>
  <si>
    <t xml:space="preserve">Dino do Aldenora Belo</t>
  </si>
  <si>
    <t xml:space="preserve">Natália do Júnior Garimpeiro</t>
  </si>
  <si>
    <t xml:space="preserve">Junior Cascaria</t>
  </si>
  <si>
    <t xml:space="preserve">Dr. Leonardo Sá</t>
  </si>
  <si>
    <t xml:space="preserve">Junior Vieira</t>
  </si>
  <si>
    <t xml:space="preserve">Leandro Bello</t>
  </si>
  <si>
    <t xml:space="preserve">Max Russi</t>
  </si>
  <si>
    <t xml:space="preserve">Lúdio Cabral</t>
  </si>
  <si>
    <t xml:space="preserve">Gilberto Cattani</t>
  </si>
  <si>
    <t xml:space="preserve">Samantha do Abilio</t>
  </si>
  <si>
    <t xml:space="preserve">Dilmar Dal Bosco</t>
  </si>
  <si>
    <t xml:space="preserve">Ulysses Moraes</t>
  </si>
  <si>
    <t xml:space="preserve">Beto Dois A Um</t>
  </si>
  <si>
    <t xml:space="preserve">Dr. João</t>
  </si>
  <si>
    <t xml:space="preserve">Leo Bortolin</t>
  </si>
  <si>
    <t xml:space="preserve">Alessandra Ferreira</t>
  </si>
  <si>
    <t xml:space="preserve">Faissal</t>
  </si>
  <si>
    <t xml:space="preserve">Thiago Silva</t>
  </si>
  <si>
    <t xml:space="preserve">Diego Guimarães</t>
  </si>
  <si>
    <t xml:space="preserve">Valmir Moretto</t>
  </si>
  <si>
    <t xml:space="preserve">Dr. Eugênio</t>
  </si>
  <si>
    <t xml:space="preserve">Fabinho Tardin</t>
  </si>
  <si>
    <t xml:space="preserve">Nininho</t>
  </si>
  <si>
    <t xml:space="preserve">Valdir Barranco</t>
  </si>
  <si>
    <t xml:space="preserve">Engº Sebastião Machado Rezende</t>
  </si>
  <si>
    <t xml:space="preserve">Carlos Avallone</t>
  </si>
  <si>
    <t xml:space="preserve">Alcino Barcelos</t>
  </si>
  <si>
    <t xml:space="preserve">Adelcino Lopo</t>
  </si>
  <si>
    <t xml:space="preserve">Wilson Santos</t>
  </si>
  <si>
    <t xml:space="preserve">Chico Guarnieri</t>
  </si>
  <si>
    <t xml:space="preserve">Zé Teixeira</t>
  </si>
  <si>
    <t xml:space="preserve">Paulo Corrêa</t>
  </si>
  <si>
    <t xml:space="preserve">Caravina</t>
  </si>
  <si>
    <t xml:space="preserve">Zeca do PT</t>
  </si>
  <si>
    <t xml:space="preserve">Coronel David</t>
  </si>
  <si>
    <t xml:space="preserve">André Puccinelli</t>
  </si>
  <si>
    <t xml:space="preserve">Tiago Botelho</t>
  </si>
  <si>
    <t xml:space="preserve">Ângelo Guerreiro</t>
  </si>
  <si>
    <t xml:space="preserve">Gianni Nogueira</t>
  </si>
  <si>
    <t xml:space="preserve">Odilon Ribeiro</t>
  </si>
  <si>
    <t xml:space="preserve">Gerson Claro</t>
  </si>
  <si>
    <t xml:space="preserve">Londres Machado</t>
  </si>
  <si>
    <t xml:space="preserve">Helio Peluffo</t>
  </si>
  <si>
    <t xml:space="preserve">Daverson Matos</t>
  </si>
  <si>
    <t xml:space="preserve">Professora Gleice Jane</t>
  </si>
  <si>
    <t xml:space="preserve">Andre Salineiro</t>
  </si>
  <si>
    <t xml:space="preserve">Pedro Kemp</t>
  </si>
  <si>
    <t xml:space="preserve">Lucas de Lima do Amor Sem Fim</t>
  </si>
  <si>
    <t xml:space="preserve">Professor Rinaldo Modesto</t>
  </si>
  <si>
    <t xml:space="preserve">Marcio Fernandes</t>
  </si>
  <si>
    <t xml:space="preserve">Renato Câmara</t>
  </si>
  <si>
    <t xml:space="preserve">Lidio Lopes</t>
  </si>
  <si>
    <t xml:space="preserve">Paulo Duarte</t>
  </si>
  <si>
    <t xml:space="preserve">Pedrossian Neto</t>
  </si>
  <si>
    <t xml:space="preserve">Bruno Engler</t>
  </si>
  <si>
    <t xml:space="preserve">Beatriz Cerqueira</t>
  </si>
  <si>
    <t xml:space="preserve">Pablo Almeida</t>
  </si>
  <si>
    <t xml:space="preserve">Eduardo Azevedo</t>
  </si>
  <si>
    <t xml:space="preserve">Lud Falcão</t>
  </si>
  <si>
    <t xml:space="preserve">Macaé Evaristo</t>
  </si>
  <si>
    <t xml:space="preserve">Antonio Carlos Arantes</t>
  </si>
  <si>
    <t xml:space="preserve">Neilando Pimenta</t>
  </si>
  <si>
    <t xml:space="preserve">Elismar Prado</t>
  </si>
  <si>
    <t xml:space="preserve">Chiara Biondini</t>
  </si>
  <si>
    <t xml:space="preserve">Enes Candido</t>
  </si>
  <si>
    <t xml:space="preserve">Iza Lourença</t>
  </si>
  <si>
    <t xml:space="preserve">Sargento Rodrigues</t>
  </si>
  <si>
    <t xml:space="preserve">João Magalhães</t>
  </si>
  <si>
    <t xml:space="preserve">Doorgal Andrada</t>
  </si>
  <si>
    <t xml:space="preserve">Duarte</t>
  </si>
  <si>
    <t xml:space="preserve">Grego da Fundação</t>
  </si>
  <si>
    <t xml:space="preserve">Gustavo Valadares</t>
  </si>
  <si>
    <t xml:space="preserve">Adriano Alvarenga</t>
  </si>
  <si>
    <t xml:space="preserve">Lucas Lasmar</t>
  </si>
  <si>
    <t xml:space="preserve">Maria Clara</t>
  </si>
  <si>
    <t xml:space="preserve">Noraldino Junior</t>
  </si>
  <si>
    <t xml:space="preserve">Leninha</t>
  </si>
  <si>
    <t xml:space="preserve">Adriana Souza</t>
  </si>
  <si>
    <t xml:space="preserve">Rodrigo Lopes</t>
  </si>
  <si>
    <t xml:space="preserve">Gil Pereira</t>
  </si>
  <si>
    <t xml:space="preserve">Delegado Christiano Xavier</t>
  </si>
  <si>
    <t xml:space="preserve">Betinho Pinto Coelho</t>
  </si>
  <si>
    <t xml:space="preserve">Dra Laís Santiago</t>
  </si>
  <si>
    <t xml:space="preserve">Mauro Tramonte</t>
  </si>
  <si>
    <t xml:space="preserve">Vittorio Medioli</t>
  </si>
  <si>
    <t xml:space="preserve">Nayara Rocha</t>
  </si>
  <si>
    <t xml:space="preserve">Ulysses Gomes</t>
  </si>
  <si>
    <t xml:space="preserve">Carlos Henrique</t>
  </si>
  <si>
    <t xml:space="preserve">Ana Paula Siqueira</t>
  </si>
  <si>
    <t xml:space="preserve">Carol Caram</t>
  </si>
  <si>
    <t xml:space="preserve">Raul Belem</t>
  </si>
  <si>
    <t xml:space="preserve">Cristiano Silveira</t>
  </si>
  <si>
    <t xml:space="preserve">Tito Torres</t>
  </si>
  <si>
    <t xml:space="preserve">Delegada Sheila</t>
  </si>
  <si>
    <t xml:space="preserve">João do Social</t>
  </si>
  <si>
    <t xml:space="preserve">Ricardo Campos</t>
  </si>
  <si>
    <t xml:space="preserve">Ugleno Alves</t>
  </si>
  <si>
    <t xml:space="preserve">Zé Guilherme</t>
  </si>
  <si>
    <t xml:space="preserve">Dr. Maurício</t>
  </si>
  <si>
    <t xml:space="preserve">Roberta Lopes</t>
  </si>
  <si>
    <t xml:space="preserve">Marcelo Heitor</t>
  </si>
  <si>
    <t xml:space="preserve">Alê Portela</t>
  </si>
  <si>
    <t xml:space="preserve">Zé Laviola</t>
  </si>
  <si>
    <t xml:space="preserve">Vitório</t>
  </si>
  <si>
    <t xml:space="preserve">Marquinho Lemos</t>
  </si>
  <si>
    <t xml:space="preserve">Betão</t>
  </si>
  <si>
    <t xml:space="preserve">Andréia de Jesus</t>
  </si>
  <si>
    <t xml:space="preserve">Gustavo Santana</t>
  </si>
  <si>
    <t xml:space="preserve">Anderson Lima</t>
  </si>
  <si>
    <t xml:space="preserve">Daniel Sucupira</t>
  </si>
  <si>
    <t xml:space="preserve">Leleco Pimentel</t>
  </si>
  <si>
    <t xml:space="preserve">Roberto Andrade</t>
  </si>
  <si>
    <t xml:space="preserve">Tony Carlos</t>
  </si>
  <si>
    <t xml:space="preserve">Dr. Jean Freire</t>
  </si>
  <si>
    <t xml:space="preserve">Denerval Germano</t>
  </si>
  <si>
    <t xml:space="preserve">Marli Ribeiro</t>
  </si>
  <si>
    <t xml:space="preserve">Luizinho</t>
  </si>
  <si>
    <t xml:space="preserve">Mário Henrique Caixa</t>
  </si>
  <si>
    <t xml:space="preserve">Coronel Henrique</t>
  </si>
  <si>
    <t xml:space="preserve">Fabão</t>
  </si>
  <si>
    <t xml:space="preserve">Rodrigo Cadeirante</t>
  </si>
  <si>
    <t xml:space="preserve">Heleno do Hospital</t>
  </si>
  <si>
    <t xml:space="preserve">Amanda Teixeira Dias</t>
  </si>
  <si>
    <t xml:space="preserve">Luiz Paulo</t>
  </si>
  <si>
    <t xml:space="preserve">Samuel Caires</t>
  </si>
  <si>
    <t xml:space="preserve">Marilia Amaral</t>
  </si>
  <si>
    <t xml:space="preserve">Juca Bahia</t>
  </si>
  <si>
    <t xml:space="preserve">Pedro Luiz</t>
  </si>
  <si>
    <t xml:space="preserve">Flávia Borja</t>
  </si>
  <si>
    <t xml:space="preserve">Fernando Breno</t>
  </si>
  <si>
    <t xml:space="preserve">Cabo Gregorio Silva</t>
  </si>
  <si>
    <t xml:space="preserve">Paulo Melo</t>
  </si>
  <si>
    <t xml:space="preserve">Jessicão</t>
  </si>
  <si>
    <t xml:space="preserve">Prof. Lemos</t>
  </si>
  <si>
    <t xml:space="preserve">Marcio Nunes</t>
  </si>
  <si>
    <t xml:space="preserve">Gugu Bueno</t>
  </si>
  <si>
    <t xml:space="preserve">Hussein Bakri</t>
  </si>
  <si>
    <t xml:space="preserve">Do Carmo</t>
  </si>
  <si>
    <t xml:space="preserve">Romanelli</t>
  </si>
  <si>
    <t xml:space="preserve">Bruno Secco</t>
  </si>
  <si>
    <t xml:space="preserve">Delegado Jacovós</t>
  </si>
  <si>
    <t xml:space="preserve">Traiano</t>
  </si>
  <si>
    <t xml:space="preserve">Maria Victoria</t>
  </si>
  <si>
    <t xml:space="preserve">Denian Couto</t>
  </si>
  <si>
    <t xml:space="preserve">Mabel Canto</t>
  </si>
  <si>
    <t xml:space="preserve">Cobra Reporter</t>
  </si>
  <si>
    <t xml:space="preserve">Delegada Tathiana Guzella</t>
  </si>
  <si>
    <t xml:space="preserve">Luiz Fernando Guerra</t>
  </si>
  <si>
    <t xml:space="preserve">Artagão Júnior</t>
  </si>
  <si>
    <t xml:space="preserve">Flávia Francischini</t>
  </si>
  <si>
    <t xml:space="preserve">Thiago Buhrer</t>
  </si>
  <si>
    <t xml:space="preserve">Moacyr Fadel</t>
  </si>
  <si>
    <t xml:space="preserve">Alisson Wandscheer</t>
  </si>
  <si>
    <t xml:space="preserve">Ulisses Maia</t>
  </si>
  <si>
    <t xml:space="preserve">Soldado Adriano José</t>
  </si>
  <si>
    <t xml:space="preserve">Adão Litro</t>
  </si>
  <si>
    <t xml:space="preserve">Ney Leprevost</t>
  </si>
  <si>
    <t xml:space="preserve">Anibelli Neto</t>
  </si>
  <si>
    <t xml:space="preserve">Mauro Moraes</t>
  </si>
  <si>
    <t xml:space="preserve">Matheus Vermelho</t>
  </si>
  <si>
    <t xml:space="preserve">Bazana</t>
  </si>
  <si>
    <t xml:space="preserve">Jasson Goulart</t>
  </si>
  <si>
    <t xml:space="preserve">Cesar Silvestri</t>
  </si>
  <si>
    <t xml:space="preserve">Goura</t>
  </si>
  <si>
    <t xml:space="preserve">Paulo Gomes da TV</t>
  </si>
  <si>
    <t xml:space="preserve">Fão do Bolsonaro</t>
  </si>
  <si>
    <t xml:space="preserve">Ricardo Zampieri</t>
  </si>
  <si>
    <t xml:space="preserve">Batatinha</t>
  </si>
  <si>
    <t xml:space="preserve">Miss Preta</t>
  </si>
  <si>
    <t xml:space="preserve">Paulo Mac Donald</t>
  </si>
  <si>
    <t xml:space="preserve">Mario Verri</t>
  </si>
  <si>
    <t xml:space="preserve">Yasmin Hachem</t>
  </si>
  <si>
    <t xml:space="preserve">Felipe Machado da Saúde</t>
  </si>
  <si>
    <t xml:space="preserve">Itamar Paim</t>
  </si>
  <si>
    <t xml:space="preserve">Fabiana Parro</t>
  </si>
  <si>
    <t xml:space="preserve">Alexandre Amaro</t>
  </si>
  <si>
    <t xml:space="preserve">Gerson Colodel</t>
  </si>
  <si>
    <t xml:space="preserve">Lu Bonatto</t>
  </si>
  <si>
    <t xml:space="preserve">Emerson Bacil</t>
  </si>
  <si>
    <t xml:space="preserve">Gilberto Ribeiro</t>
  </si>
  <si>
    <t xml:space="preserve">Beto Vizzotto</t>
  </si>
  <si>
    <t xml:space="preserve">Angelo Vanhoni</t>
  </si>
  <si>
    <t xml:space="preserve">Thiago Foltran</t>
  </si>
  <si>
    <t xml:space="preserve">Deivid Wisley</t>
  </si>
  <si>
    <t xml:space="preserve">Dr. Antenor</t>
  </si>
  <si>
    <t xml:space="preserve">Nilvan Ferreira</t>
  </si>
  <si>
    <t xml:space="preserve">Adriano Galdino</t>
  </si>
  <si>
    <t xml:space="preserve">Olívia Motta</t>
  </si>
  <si>
    <t xml:space="preserve">Wilson Filho</t>
  </si>
  <si>
    <t xml:space="preserve">Felipe Leitão</t>
  </si>
  <si>
    <t xml:space="preserve">Deputa Mané Buchada</t>
  </si>
  <si>
    <t xml:space="preserve">Eduardo Carneiro</t>
  </si>
  <si>
    <t xml:space="preserve">Maria Porto</t>
  </si>
  <si>
    <t xml:space="preserve">Dr. Jarques</t>
  </si>
  <si>
    <t xml:space="preserve">João Paulo Segundo</t>
  </si>
  <si>
    <t xml:space="preserve">Tiberio Limeira</t>
  </si>
  <si>
    <t xml:space="preserve">Cida Ramos</t>
  </si>
  <si>
    <t xml:space="preserve">Fábio Ramalho</t>
  </si>
  <si>
    <t xml:space="preserve">João Gonçalves</t>
  </si>
  <si>
    <t xml:space="preserve">Nil Mendes</t>
  </si>
  <si>
    <t xml:space="preserve">Sargento Neto</t>
  </si>
  <si>
    <t xml:space="preserve">Jô Oliveira</t>
  </si>
  <si>
    <t xml:space="preserve">Fábio Lopes</t>
  </si>
  <si>
    <t xml:space="preserve">Michel Henrique</t>
  </si>
  <si>
    <t xml:space="preserve">Tanilson Soares</t>
  </si>
  <si>
    <t xml:space="preserve">Hervazio Bezerra</t>
  </si>
  <si>
    <t xml:space="preserve">Segundo Domiciano</t>
  </si>
  <si>
    <t xml:space="preserve">Danielle do Vale</t>
  </si>
  <si>
    <t xml:space="preserve">Felipe Coutinho</t>
  </si>
  <si>
    <t xml:space="preserve">Júnior Araújo</t>
  </si>
  <si>
    <t xml:space="preserve">Branco Mendes</t>
  </si>
  <si>
    <t xml:space="preserve">Wallber Virgolino</t>
  </si>
  <si>
    <t xml:space="preserve">Nelinho Costa</t>
  </si>
  <si>
    <t xml:space="preserve">Gilbertinho</t>
  </si>
  <si>
    <t xml:space="preserve">Camila Toscano</t>
  </si>
  <si>
    <t xml:space="preserve">Anderson Monteiro</t>
  </si>
  <si>
    <t xml:space="preserve">Diego Tavares</t>
  </si>
  <si>
    <t xml:space="preserve">Jutay Meneses</t>
  </si>
  <si>
    <t xml:space="preserve">Chió</t>
  </si>
  <si>
    <t xml:space="preserve">Flávio Brasileiro</t>
  </si>
  <si>
    <t xml:space="preserve">Chamonzinho</t>
  </si>
  <si>
    <t xml:space="preserve">Dr Sipriano Ferraz</t>
  </si>
  <si>
    <t xml:space="preserve">Gustavo Sefer</t>
  </si>
  <si>
    <t xml:space="preserve">Cilene Couto</t>
  </si>
  <si>
    <t xml:space="preserve">Lanuzia Cunha</t>
  </si>
  <si>
    <t xml:space="preserve">Thiago Araujo</t>
  </si>
  <si>
    <t xml:space="preserve">Mariza Almeida</t>
  </si>
  <si>
    <t xml:space="preserve">Victor Dias</t>
  </si>
  <si>
    <t xml:space="preserve">Tati Barra</t>
  </si>
  <si>
    <t xml:space="preserve">Angelo Ferrari</t>
  </si>
  <si>
    <t xml:space="preserve">Renata Fonseca</t>
  </si>
  <si>
    <t xml:space="preserve">Iran Lima</t>
  </si>
  <si>
    <t xml:space="preserve">Renato Oliveira</t>
  </si>
  <si>
    <t xml:space="preserve">Andreia Xarão</t>
  </si>
  <si>
    <t xml:space="preserve">JK do Povão</t>
  </si>
  <si>
    <t xml:space="preserve">Ana Cunha</t>
  </si>
  <si>
    <t xml:space="preserve">Watanabe</t>
  </si>
  <si>
    <t xml:space="preserve">Erick Monteiro</t>
  </si>
  <si>
    <t xml:space="preserve">Ronie Silva</t>
  </si>
  <si>
    <t xml:space="preserve">Luth Rebelo</t>
  </si>
  <si>
    <t xml:space="preserve">Nenem Albuquerque</t>
  </si>
  <si>
    <t xml:space="preserve">Paula Titan</t>
  </si>
  <si>
    <t xml:space="preserve">Lívia Duarte</t>
  </si>
  <si>
    <t xml:space="preserve">Paulo Henrique Gomes</t>
  </si>
  <si>
    <t xml:space="preserve">Mayky Vilaça</t>
  </si>
  <si>
    <t xml:space="preserve">Leonardo Vale</t>
  </si>
  <si>
    <t xml:space="preserve">Carlos Vinicios</t>
  </si>
  <si>
    <t xml:space="preserve">Miro Sanova</t>
  </si>
  <si>
    <t xml:space="preserve">Eugenio Gadelha</t>
  </si>
  <si>
    <t xml:space="preserve">Coronel Neil</t>
  </si>
  <si>
    <t xml:space="preserve">Maria</t>
  </si>
  <si>
    <t xml:space="preserve">Fábio Figueiras</t>
  </si>
  <si>
    <t xml:space="preserve">Andrea Dantas</t>
  </si>
  <si>
    <t xml:space="preserve">Elias Santiago</t>
  </si>
  <si>
    <t xml:space="preserve">Juá Pará</t>
  </si>
  <si>
    <t xml:space="preserve">Torrinho Torres</t>
  </si>
  <si>
    <t xml:space="preserve">Delegado Nilton Neves</t>
  </si>
  <si>
    <t xml:space="preserve">Alexandre Gomes</t>
  </si>
  <si>
    <t xml:space="preserve">Fabricio Miranda</t>
  </si>
  <si>
    <t xml:space="preserve">João Coelho</t>
  </si>
  <si>
    <t xml:space="preserve">Rui Begot</t>
  </si>
  <si>
    <t xml:space="preserve">Dani Portela</t>
  </si>
  <si>
    <t xml:space="preserve">Gilson Machado Filho</t>
  </si>
  <si>
    <t xml:space="preserve">André Ferreira</t>
  </si>
  <si>
    <t xml:space="preserve">Lara Santana</t>
  </si>
  <si>
    <t xml:space="preserve">Gustavo Gouveia</t>
  </si>
  <si>
    <t xml:space="preserve">Francismar</t>
  </si>
  <si>
    <t xml:space="preserve">Rodrigo Farias</t>
  </si>
  <si>
    <t xml:space="preserve">Eriberto Filho</t>
  </si>
  <si>
    <t xml:space="preserve">João Paulo do PT</t>
  </si>
  <si>
    <t xml:space="preserve">Maria Arraes</t>
  </si>
  <si>
    <t xml:space="preserve">Pastor Júnior Tércio</t>
  </si>
  <si>
    <t xml:space="preserve">Batista Cabral</t>
  </si>
  <si>
    <t xml:space="preserve">Joãozinho Tenório</t>
  </si>
  <si>
    <t xml:space="preserve">Antonio Coelho</t>
  </si>
  <si>
    <t xml:space="preserve">Antonio Moraes</t>
  </si>
  <si>
    <t xml:space="preserve">Janjão</t>
  </si>
  <si>
    <t xml:space="preserve">Bruno Marques</t>
  </si>
  <si>
    <t xml:space="preserve">Jobson Almeida</t>
  </si>
  <si>
    <t xml:space="preserve">Débora Almeida</t>
  </si>
  <si>
    <t xml:space="preserve">João de Nadegi</t>
  </si>
  <si>
    <t xml:space="preserve">Aglailson Victor</t>
  </si>
  <si>
    <t xml:space="preserve">Gleide Ângelo</t>
  </si>
  <si>
    <t xml:space="preserve">Professora Ivete Caetano</t>
  </si>
  <si>
    <t xml:space="preserve">Romerinho Jatobá</t>
  </si>
  <si>
    <t xml:space="preserve">Cayo Albino</t>
  </si>
  <si>
    <t xml:space="preserve">Sileno</t>
  </si>
  <si>
    <t xml:space="preserve">France Hacker</t>
  </si>
  <si>
    <t xml:space="preserve">Coronel Feitosa</t>
  </si>
  <si>
    <t xml:space="preserve">Dannilo Godoy</t>
  </si>
  <si>
    <t xml:space="preserve">Kaio Maniçoba</t>
  </si>
  <si>
    <t xml:space="preserve">Fábio Aragão</t>
  </si>
  <si>
    <t xml:space="preserve">João Paulo Costa</t>
  </si>
  <si>
    <t xml:space="preserve">Álvaro Porto</t>
  </si>
  <si>
    <t xml:space="preserve">Adalto Santos</t>
  </si>
  <si>
    <t xml:space="preserve">Joaquim Lira</t>
  </si>
  <si>
    <t xml:space="preserve">Jarbas Filho</t>
  </si>
  <si>
    <t xml:space="preserve">Abimael Santos</t>
  </si>
  <si>
    <t xml:space="preserve">Luciano Duque</t>
  </si>
  <si>
    <t xml:space="preserve">Vini Castello</t>
  </si>
  <si>
    <t xml:space="preserve">Andréa Medeiros</t>
  </si>
  <si>
    <t xml:space="preserve">Emerson Freitas</t>
  </si>
  <si>
    <t xml:space="preserve">Breno Araújo</t>
  </si>
  <si>
    <t xml:space="preserve">Roberta Arraes</t>
  </si>
  <si>
    <t xml:space="preserve">Zé de Irmã Teca</t>
  </si>
  <si>
    <t xml:space="preserve">Fabrizio Ferraz</t>
  </si>
  <si>
    <t xml:space="preserve">Sebastião Oliveira</t>
  </si>
  <si>
    <t xml:space="preserve">Wanderson Florencio</t>
  </si>
  <si>
    <t xml:space="preserve">Jeferson Timóteo</t>
  </si>
  <si>
    <t xml:space="preserve">Renato Antunes</t>
  </si>
  <si>
    <t xml:space="preserve">Severo Eulálio</t>
  </si>
  <si>
    <t xml:space="preserve">Flávio Júnior</t>
  </si>
  <si>
    <t xml:space="preserve">Dr. Thales Coelho</t>
  </si>
  <si>
    <t xml:space="preserve">Dr. Vinicius</t>
  </si>
  <si>
    <t xml:space="preserve">Cel Carlos Augusto</t>
  </si>
  <si>
    <t xml:space="preserve">Firmino Paulo</t>
  </si>
  <si>
    <t xml:space="preserve">Dr. Gil Carlos</t>
  </si>
  <si>
    <t xml:space="preserve">Limma</t>
  </si>
  <si>
    <t xml:space="preserve">Anyara Santos</t>
  </si>
  <si>
    <t xml:space="preserve">Toninho de Caridade</t>
  </si>
  <si>
    <t xml:space="preserve">Janainna Marques</t>
  </si>
  <si>
    <t xml:space="preserve">Rubens Vieira</t>
  </si>
  <si>
    <t xml:space="preserve">João Madison</t>
  </si>
  <si>
    <t xml:space="preserve">Ana Paula</t>
  </si>
  <si>
    <t xml:space="preserve">Themístocles Filho</t>
  </si>
  <si>
    <t xml:space="preserve">Júlio Cesar Filho</t>
  </si>
  <si>
    <t xml:space="preserve">Fábio Novo</t>
  </si>
  <si>
    <t xml:space="preserve">Wilson Capote</t>
  </si>
  <si>
    <t xml:space="preserve">Henrique Pires</t>
  </si>
  <si>
    <t xml:space="preserve">Fábio Xavier</t>
  </si>
  <si>
    <t xml:space="preserve">Evaldo Gomes</t>
  </si>
  <si>
    <t xml:space="preserve">Nerinho</t>
  </si>
  <si>
    <t xml:space="preserve">Helio Isaias</t>
  </si>
  <si>
    <t xml:space="preserve">Breno Macêdo</t>
  </si>
  <si>
    <t xml:space="preserve">Gustavo Neiva</t>
  </si>
  <si>
    <t xml:space="preserve">Simone Pereira</t>
  </si>
  <si>
    <t xml:space="preserve">Dr. Hélio</t>
  </si>
  <si>
    <t xml:space="preserve">Marden Menezes</t>
  </si>
  <si>
    <t xml:space="preserve">Zé Fernando</t>
  </si>
  <si>
    <t xml:space="preserve">Júnior Percy</t>
  </si>
  <si>
    <t xml:space="preserve">Coronel Azevedo</t>
  </si>
  <si>
    <t xml:space="preserve">Ezequiel</t>
  </si>
  <si>
    <t xml:space="preserve">Robson Carvalho</t>
  </si>
  <si>
    <t xml:space="preserve">Kleber Rodrigues</t>
  </si>
  <si>
    <t xml:space="preserve">Francisco do PT</t>
  </si>
  <si>
    <t xml:space="preserve">Kaline de Dr. Bernardo</t>
  </si>
  <si>
    <t xml:space="preserve">Cinthia de Allyson</t>
  </si>
  <si>
    <t xml:space="preserve">Isolda Dantas</t>
  </si>
  <si>
    <t xml:space="preserve">Divaneide Basílio</t>
  </si>
  <si>
    <t xml:space="preserve">Neilton Diógenes</t>
  </si>
  <si>
    <t xml:space="preserve">Dr. Kerginaldo</t>
  </si>
  <si>
    <t xml:space="preserve">Dr Gustavo Soares</t>
  </si>
  <si>
    <t xml:space="preserve">Nelter Queiroz</t>
  </si>
  <si>
    <t xml:space="preserve">Daniel Valença</t>
  </si>
  <si>
    <t xml:space="preserve">Tomba Farias</t>
  </si>
  <si>
    <t xml:space="preserve">Cristiane Dantas</t>
  </si>
  <si>
    <t xml:space="preserve">Gustavo Carvalho</t>
  </si>
  <si>
    <t xml:space="preserve">Bibiano</t>
  </si>
  <si>
    <t xml:space="preserve">Eudiane Macedo</t>
  </si>
  <si>
    <t xml:space="preserve">Ivanilson Oliveira</t>
  </si>
  <si>
    <t xml:space="preserve">Luíz Eduardo</t>
  </si>
  <si>
    <t xml:space="preserve">Adjuto Dias</t>
  </si>
  <si>
    <t xml:space="preserve">Camila Araújo</t>
  </si>
  <si>
    <t xml:space="preserve">Adri Cherini</t>
  </si>
  <si>
    <t xml:space="preserve">Delegado Zucco</t>
  </si>
  <si>
    <t xml:space="preserve">Luciana Genro</t>
  </si>
  <si>
    <t xml:space="preserve">Professor Cláudio Branchieri</t>
  </si>
  <si>
    <t xml:space="preserve">Comandante Nádia</t>
  </si>
  <si>
    <t xml:space="preserve">Guilherme Pasin</t>
  </si>
  <si>
    <t xml:space="preserve">Matheus Gomes</t>
  </si>
  <si>
    <t xml:space="preserve">Leonel Radde</t>
  </si>
  <si>
    <t xml:space="preserve">Joel Wilhelm</t>
  </si>
  <si>
    <t xml:space="preserve">Paparico Bacchi</t>
  </si>
  <si>
    <t xml:space="preserve">Roberto Lucchese</t>
  </si>
  <si>
    <t xml:space="preserve">Adão Pretto</t>
  </si>
  <si>
    <t xml:space="preserve">Luciano Silveira</t>
  </si>
  <si>
    <t xml:space="preserve">Beto Fantinel</t>
  </si>
  <si>
    <t xml:space="preserve">Dirceu Franciscon</t>
  </si>
  <si>
    <t xml:space="preserve">Marcus Vinícius</t>
  </si>
  <si>
    <t xml:space="preserve">Pepe Vargas</t>
  </si>
  <si>
    <t xml:space="preserve">Kelly Moraes</t>
  </si>
  <si>
    <t xml:space="preserve">Scalco</t>
  </si>
  <si>
    <t xml:space="preserve">Delegada Nadine</t>
  </si>
  <si>
    <t xml:space="preserve">Ramiro Rosário</t>
  </si>
  <si>
    <t xml:space="preserve">Natasha</t>
  </si>
  <si>
    <t xml:space="preserve">Sergio Peres</t>
  </si>
  <si>
    <t xml:space="preserve">Gio Krug</t>
  </si>
  <si>
    <t xml:space="preserve">Jeferson Fernandes</t>
  </si>
  <si>
    <t xml:space="preserve">Halley</t>
  </si>
  <si>
    <t xml:space="preserve">Rafael Braga</t>
  </si>
  <si>
    <t xml:space="preserve">Ronize Damassini</t>
  </si>
  <si>
    <t xml:space="preserve">Luís Fernando Pires</t>
  </si>
  <si>
    <t xml:space="preserve">Delegada Ana Tarouco</t>
  </si>
  <si>
    <t xml:space="preserve">Nicole Weber Covatti</t>
  </si>
  <si>
    <t xml:space="preserve">Dimas Costa</t>
  </si>
  <si>
    <t xml:space="preserve">Karen Santos</t>
  </si>
  <si>
    <t xml:space="preserve">Salmo</t>
  </si>
  <si>
    <t xml:space="preserve">Cláudio Tatsch</t>
  </si>
  <si>
    <t xml:space="preserve">Humberto Matos</t>
  </si>
  <si>
    <t xml:space="preserve">Eduardo Loureiro</t>
  </si>
  <si>
    <t xml:space="preserve">Ronaldo Santini</t>
  </si>
  <si>
    <t xml:space="preserve">Bruna Molz</t>
  </si>
  <si>
    <t xml:space="preserve">Zé Nunes</t>
  </si>
  <si>
    <t xml:space="preserve">Capitão Martim</t>
  </si>
  <si>
    <t xml:space="preserve">Sofia Cavedon</t>
  </si>
  <si>
    <t xml:space="preserve">Edivilson Brum</t>
  </si>
  <si>
    <t xml:space="preserve">Marcelo Arruda</t>
  </si>
  <si>
    <t xml:space="preserve">Miguel Rossetto</t>
  </si>
  <si>
    <t xml:space="preserve">Elizandro Sabino</t>
  </si>
  <si>
    <t xml:space="preserve">Vanice de Matos</t>
  </si>
  <si>
    <t xml:space="preserve">Daiane Mello</t>
  </si>
  <si>
    <t xml:space="preserve">Diego Picucha</t>
  </si>
  <si>
    <t xml:space="preserve">Tiago Cadó</t>
  </si>
  <si>
    <t xml:space="preserve">Gilmar Sossella</t>
  </si>
  <si>
    <t xml:space="preserve">Junior Fox</t>
  </si>
  <si>
    <t xml:space="preserve">Adriana Lara</t>
  </si>
  <si>
    <t xml:space="preserve">Ali Klemt</t>
  </si>
  <si>
    <t xml:space="preserve">Moisés Barboza</t>
  </si>
  <si>
    <t xml:space="preserve">Índia Armelau</t>
  </si>
  <si>
    <t xml:space="preserve">Márcio Canella</t>
  </si>
  <si>
    <t xml:space="preserve">Renata Souza</t>
  </si>
  <si>
    <t xml:space="preserve">Dani Balbi</t>
  </si>
  <si>
    <t xml:space="preserve">Guilherme Delaroli</t>
  </si>
  <si>
    <t xml:space="preserve">Rosenverg Reis</t>
  </si>
  <si>
    <t xml:space="preserve">Elika Takimoto</t>
  </si>
  <si>
    <t xml:space="preserve">Anderson Moraes</t>
  </si>
  <si>
    <t xml:space="preserve">Costenaro</t>
  </si>
  <si>
    <t xml:space="preserve">Dra. Gabriela</t>
  </si>
  <si>
    <t xml:space="preserve">Flavio Serafini</t>
  </si>
  <si>
    <t xml:space="preserve">Felipinho Ravis</t>
  </si>
  <si>
    <t xml:space="preserve">Alan Lopes</t>
  </si>
  <si>
    <t xml:space="preserve">João Pires</t>
  </si>
  <si>
    <t xml:space="preserve">Verônica Lima</t>
  </si>
  <si>
    <t xml:space="preserve">Alexandre Isquierdo Malafaia</t>
  </si>
  <si>
    <t xml:space="preserve">Fernanda Neves</t>
  </si>
  <si>
    <t xml:space="preserve">Rafael Nobre</t>
  </si>
  <si>
    <t xml:space="preserve">Jair Bittencourt</t>
  </si>
  <si>
    <t xml:space="preserve">Léo Vieira Filho</t>
  </si>
  <si>
    <t xml:space="preserve">André Ceciliano</t>
  </si>
  <si>
    <t xml:space="preserve">Nelsinho Ruas</t>
  </si>
  <si>
    <t xml:space="preserve">Bruno Dauaire</t>
  </si>
  <si>
    <t xml:space="preserve">Marina do MST</t>
  </si>
  <si>
    <t xml:space="preserve">Rodrigo Medeiros</t>
  </si>
  <si>
    <t xml:space="preserve">André Correa</t>
  </si>
  <si>
    <t xml:space="preserve">Carlinhos BNH</t>
  </si>
  <si>
    <t xml:space="preserve">Felipe Pampolha</t>
  </si>
  <si>
    <t xml:space="preserve">Jorge Felippe Neto</t>
  </si>
  <si>
    <t xml:space="preserve">Delegado Carlos Augusto</t>
  </si>
  <si>
    <t xml:space="preserve">Marcelo Dino</t>
  </si>
  <si>
    <t xml:space="preserve">Librelon</t>
  </si>
  <si>
    <t xml:space="preserve">Dr. Pedro Ricardo</t>
  </si>
  <si>
    <t xml:space="preserve">Delegado Bernardo Leal</t>
  </si>
  <si>
    <t xml:space="preserve">Claudio Caiado</t>
  </si>
  <si>
    <t xml:space="preserve">Gustavo Tutuca</t>
  </si>
  <si>
    <t xml:space="preserve">Renato Miranda</t>
  </si>
  <si>
    <t xml:space="preserve">Dani Monteiro</t>
  </si>
  <si>
    <t xml:space="preserve">Guilherme Schleder</t>
  </si>
  <si>
    <t xml:space="preserve">Munir Neto</t>
  </si>
  <si>
    <t xml:space="preserve">Julio Rocha</t>
  </si>
  <si>
    <t xml:space="preserve">Allyson Elias</t>
  </si>
  <si>
    <t xml:space="preserve">Márcio Gualberto</t>
  </si>
  <si>
    <t xml:space="preserve">Chico Machado</t>
  </si>
  <si>
    <t xml:space="preserve">Vinícius Cozzolino</t>
  </si>
  <si>
    <t xml:space="preserve">Leandro</t>
  </si>
  <si>
    <t xml:space="preserve">Tia Ju</t>
  </si>
  <si>
    <t xml:space="preserve">Coronel Menezes</t>
  </si>
  <si>
    <t xml:space="preserve">Rafael Picciani</t>
  </si>
  <si>
    <t xml:space="preserve">Giovani Ratinho</t>
  </si>
  <si>
    <t xml:space="preserve">Luciana Boiteux</t>
  </si>
  <si>
    <t xml:space="preserve">Leonel de Esquerda</t>
  </si>
  <si>
    <t xml:space="preserve">Giselle Monteiro</t>
  </si>
  <si>
    <t xml:space="preserve">Serginho</t>
  </si>
  <si>
    <t xml:space="preserve">Ana Paula Mendes</t>
  </si>
  <si>
    <t xml:space="preserve">Yuri Moura</t>
  </si>
  <si>
    <t xml:space="preserve">Zeidan</t>
  </si>
  <si>
    <t xml:space="preserve">Poubel Filho</t>
  </si>
  <si>
    <t xml:space="preserve">Daniel Marques</t>
  </si>
  <si>
    <t xml:space="preserve">Adilson Pires</t>
  </si>
  <si>
    <t xml:space="preserve">Felipe Tropa</t>
  </si>
  <si>
    <t xml:space="preserve">Carla Machado</t>
  </si>
  <si>
    <t xml:space="preserve">Vantoil Martins</t>
  </si>
  <si>
    <t xml:space="preserve">Soldado Tobias</t>
  </si>
  <si>
    <t xml:space="preserve">Joyce Trindade</t>
  </si>
  <si>
    <t xml:space="preserve">Arthur Monteiro</t>
  </si>
  <si>
    <t xml:space="preserve">Raone Ferreira</t>
  </si>
  <si>
    <t xml:space="preserve">Carlos Russo</t>
  </si>
  <si>
    <t xml:space="preserve">Laerte Gomes</t>
  </si>
  <si>
    <t xml:space="preserve">Nim Barroso</t>
  </si>
  <si>
    <t xml:space="preserve">Cássio Gois</t>
  </si>
  <si>
    <t xml:space="preserve">Delegado Lucas Torres</t>
  </si>
  <si>
    <t xml:space="preserve">Jean Mendonça</t>
  </si>
  <si>
    <t xml:space="preserve">Luizinho Goebel</t>
  </si>
  <si>
    <t xml:space="preserve">Ismael Crispin</t>
  </si>
  <si>
    <t xml:space="preserve">Cláudia de Jesus</t>
  </si>
  <si>
    <t xml:space="preserve">Paulo Moraes Jr</t>
  </si>
  <si>
    <t xml:space="preserve">Dra. Taíssa Sousa</t>
  </si>
  <si>
    <t xml:space="preserve">Edevaldo Neves</t>
  </si>
  <si>
    <t xml:space="preserve">Alan Queiroz</t>
  </si>
  <si>
    <t xml:space="preserve">Dr. Luís do Hospital</t>
  </si>
  <si>
    <t xml:space="preserve">Pedro Fernandes</t>
  </si>
  <si>
    <t xml:space="preserve">Wiveslando Neiva</t>
  </si>
  <si>
    <t xml:space="preserve">Jean Oliveira</t>
  </si>
  <si>
    <t xml:space="preserve">Alex Redano</t>
  </si>
  <si>
    <t xml:space="preserve">Jurandir Oliveira</t>
  </si>
  <si>
    <t xml:space="preserve">Delegado Araújo</t>
  </si>
  <si>
    <t xml:space="preserve">Laércio Torres</t>
  </si>
  <si>
    <t xml:space="preserve">Fátima Cleide</t>
  </si>
  <si>
    <t xml:space="preserve">Marcelo Cruz</t>
  </si>
  <si>
    <t xml:space="preserve">Fernando Silva</t>
  </si>
  <si>
    <t xml:space="preserve">Dr. Gilber</t>
  </si>
  <si>
    <t xml:space="preserve">Marcinho Belota</t>
  </si>
  <si>
    <t xml:space="preserve">Darbi de Jesus</t>
  </si>
  <si>
    <t xml:space="preserve">Jorge Everton</t>
  </si>
  <si>
    <t xml:space="preserve">Neto Loureiro</t>
  </si>
  <si>
    <t xml:space="preserve">Renato Silva</t>
  </si>
  <si>
    <t xml:space="preserve">Victor Spies</t>
  </si>
  <si>
    <t xml:space="preserve">Eder Lourinho</t>
  </si>
  <si>
    <t xml:space="preserve">Tayla Peres</t>
  </si>
  <si>
    <t xml:space="preserve">Catarina Guerra</t>
  </si>
  <si>
    <t xml:space="preserve">Aurelina Medeiros</t>
  </si>
  <si>
    <t xml:space="preserve">Joilma Teodora</t>
  </si>
  <si>
    <t xml:space="preserve">Marcelo Cabral</t>
  </si>
  <si>
    <t xml:space="preserve">Rarison Barbosa</t>
  </si>
  <si>
    <t xml:space="preserve">Genilson Costa</t>
  </si>
  <si>
    <t xml:space="preserve">Idazio da Perfil</t>
  </si>
  <si>
    <t xml:space="preserve">Angela Águida Portella</t>
  </si>
  <si>
    <t xml:space="preserve">Lucas Souza</t>
  </si>
  <si>
    <t xml:space="preserve">Odilon</t>
  </si>
  <si>
    <t xml:space="preserve">Armando Neto</t>
  </si>
  <si>
    <t xml:space="preserve">Dr Meton</t>
  </si>
  <si>
    <t xml:space="preserve">Jeferson Alves</t>
  </si>
  <si>
    <t xml:space="preserve">Dr. Célio Wanderley Jr.</t>
  </si>
  <si>
    <t xml:space="preserve">Jean Frank</t>
  </si>
  <si>
    <t xml:space="preserve">Tenente Roney</t>
  </si>
  <si>
    <t xml:space="preserve">Ana Campagnolo</t>
  </si>
  <si>
    <t xml:space="preserve">Luciane Carminatti</t>
  </si>
  <si>
    <t xml:space="preserve">Sérgio Guimarães</t>
  </si>
  <si>
    <t xml:space="preserve">Lucas Neves</t>
  </si>
  <si>
    <t xml:space="preserve">Dr. Vicente</t>
  </si>
  <si>
    <t xml:space="preserve">Guilherme Colombo</t>
  </si>
  <si>
    <t xml:space="preserve">Fernando Krelling</t>
  </si>
  <si>
    <t xml:space="preserve">Mauro de Nadal</t>
  </si>
  <si>
    <t xml:space="preserve">Marquito</t>
  </si>
  <si>
    <t xml:space="preserve">Massocco</t>
  </si>
  <si>
    <t xml:space="preserve">Camilo Martins</t>
  </si>
  <si>
    <t xml:space="preserve">Jessé Lopes</t>
  </si>
  <si>
    <t xml:space="preserve">Clesio Salvaro</t>
  </si>
  <si>
    <t xml:space="preserve">Pepê Collaço</t>
  </si>
  <si>
    <t xml:space="preserve">Carlos Humberto</t>
  </si>
  <si>
    <t xml:space="preserve">Oscar Gutz</t>
  </si>
  <si>
    <t xml:space="preserve">Osmar Teixeira</t>
  </si>
  <si>
    <t xml:space="preserve">Jean Volpato</t>
  </si>
  <si>
    <t xml:space="preserve">Delegado Ulisses Gabriel</t>
  </si>
  <si>
    <t xml:space="preserve">Altair Silva</t>
  </si>
  <si>
    <t xml:space="preserve">Marcos da Rosa</t>
  </si>
  <si>
    <t xml:space="preserve">Jerry Comper</t>
  </si>
  <si>
    <t xml:space="preserve">Maurício Peixer</t>
  </si>
  <si>
    <t xml:space="preserve">Juliana Maciel</t>
  </si>
  <si>
    <t xml:space="preserve">Sorgatto</t>
  </si>
  <si>
    <t xml:space="preserve">Wilian Tonezi</t>
  </si>
  <si>
    <t xml:space="preserve">Tiago Zilli</t>
  </si>
  <si>
    <t xml:space="preserve">Bruno Souza</t>
  </si>
  <si>
    <t xml:space="preserve">Chica do Eskudlark</t>
  </si>
  <si>
    <t xml:space="preserve">Fabio Botelho</t>
  </si>
  <si>
    <t xml:space="preserve">Marcius Machado</t>
  </si>
  <si>
    <t xml:space="preserve">Fabiano da Luz</t>
  </si>
  <si>
    <t xml:space="preserve">Mário Motta</t>
  </si>
  <si>
    <t xml:space="preserve">Napoleão Bernardes</t>
  </si>
  <si>
    <t xml:space="preserve">Neodi Saretta</t>
  </si>
  <si>
    <t xml:space="preserve">Sergio Motta</t>
  </si>
  <si>
    <t xml:space="preserve">Padre Pedro</t>
  </si>
  <si>
    <t xml:space="preserve">Odair Tramontin</t>
  </si>
  <si>
    <t xml:space="preserve">Rodrigo Minotto</t>
  </si>
  <si>
    <t xml:space="preserve">Anna Carolina</t>
  </si>
  <si>
    <t xml:space="preserve">Cristiano Cavalcante</t>
  </si>
  <si>
    <t xml:space="preserve">Jorginho Araujo</t>
  </si>
  <si>
    <t xml:space="preserve">Zezinho Sobral</t>
  </si>
  <si>
    <t xml:space="preserve">Maisa Mitidieri</t>
  </si>
  <si>
    <t xml:space="preserve">Adailton Martins</t>
  </si>
  <si>
    <t xml:space="preserve">Antônio Bala</t>
  </si>
  <si>
    <t xml:space="preserve">Dra Lidiane Lucena</t>
  </si>
  <si>
    <t xml:space="preserve">Paulo Jr</t>
  </si>
  <si>
    <t xml:space="preserve">Netinho Guimarães</t>
  </si>
  <si>
    <t xml:space="preserve">Marcelo Sobral</t>
  </si>
  <si>
    <t xml:space="preserve">Kaká Santos</t>
  </si>
  <si>
    <t xml:space="preserve">Pato Maravilha</t>
  </si>
  <si>
    <t xml:space="preserve">Luciano Bispo</t>
  </si>
  <si>
    <t xml:space="preserve">Marcos Oliveira</t>
  </si>
  <si>
    <t xml:space="preserve">Luciano Pimentel</t>
  </si>
  <si>
    <t xml:space="preserve">Georgeo Passos</t>
  </si>
  <si>
    <t xml:space="preserve">Coronel Ribeiro</t>
  </si>
  <si>
    <t xml:space="preserve">Fábio Henrique</t>
  </si>
  <si>
    <t xml:space="preserve">Ibrain de Valmir</t>
  </si>
  <si>
    <t xml:space="preserve">Camilo Daniel</t>
  </si>
  <si>
    <t xml:space="preserve">Ana Luiza</t>
  </si>
  <si>
    <t xml:space="preserve">Fernandinho Franco</t>
  </si>
  <si>
    <t xml:space="preserve">Kitty Lima</t>
  </si>
  <si>
    <t xml:space="preserve">Norberto Pinto</t>
  </si>
  <si>
    <t xml:space="preserve">Eduarda Campopiano</t>
  </si>
  <si>
    <t xml:space="preserve">Eduardo Suplicy</t>
  </si>
  <si>
    <t xml:space="preserve">Sofia Favero</t>
  </si>
  <si>
    <t xml:space="preserve">Carlos Giannazi</t>
  </si>
  <si>
    <t xml:space="preserve">Paula da Bancada Feminista</t>
  </si>
  <si>
    <t xml:space="preserve">Giovanni Sanches</t>
  </si>
  <si>
    <t xml:space="preserve">Rogerio Lins</t>
  </si>
  <si>
    <t xml:space="preserve">Tenente Coimbra</t>
  </si>
  <si>
    <t xml:space="preserve">Rafa Minato</t>
  </si>
  <si>
    <t xml:space="preserve">Danilo Joan</t>
  </si>
  <si>
    <t xml:space="preserve">Thomaz Henrique</t>
  </si>
  <si>
    <t xml:space="preserve">Ediane Maria</t>
  </si>
  <si>
    <t xml:space="preserve">Luiza Erundina</t>
  </si>
  <si>
    <t xml:space="preserve">Delegado Olim</t>
  </si>
  <si>
    <t xml:space="preserve">Rodrigo Ashiuchi</t>
  </si>
  <si>
    <t xml:space="preserve">Monica das Pretas</t>
  </si>
  <si>
    <t xml:space="preserve">Itamar Borges</t>
  </si>
  <si>
    <t xml:space="preserve">Bruna Furlan</t>
  </si>
  <si>
    <t xml:space="preserve">Marcos Damasio</t>
  </si>
  <si>
    <t xml:space="preserve">Dani Alonso</t>
  </si>
  <si>
    <t xml:space="preserve">Regina Nunes</t>
  </si>
  <si>
    <t xml:space="preserve">Duda Hidalgo</t>
  </si>
  <si>
    <t xml:space="preserve">Sargento Castro</t>
  </si>
  <si>
    <t xml:space="preserve">Professora Bebel</t>
  </si>
  <si>
    <t xml:space="preserve">Conte Lopes</t>
  </si>
  <si>
    <t xml:space="preserve">Felipe Sertanejo</t>
  </si>
  <si>
    <t xml:space="preserve">Rogerio Nogueira</t>
  </si>
  <si>
    <t xml:space="preserve">Telhadinha - Capitão Telhada</t>
  </si>
  <si>
    <t xml:space="preserve">Ana Carolina Serra</t>
  </si>
  <si>
    <t xml:space="preserve">Mariana Conti</t>
  </si>
  <si>
    <t xml:space="preserve">Delegada Graciela</t>
  </si>
  <si>
    <t xml:space="preserve">Dr. Edson da Paiol</t>
  </si>
  <si>
    <t xml:space="preserve">Alex Madureira</t>
  </si>
  <si>
    <t xml:space="preserve">Leonardo Grandini</t>
  </si>
  <si>
    <t xml:space="preserve">Danilo Campetti</t>
  </si>
  <si>
    <t xml:space="preserve">Barros Munhoz</t>
  </si>
  <si>
    <t xml:space="preserve">Emídio</t>
  </si>
  <si>
    <t xml:space="preserve">Paulo Mansur</t>
  </si>
  <si>
    <t xml:space="preserve">Rafael Saraiva</t>
  </si>
  <si>
    <t xml:space="preserve">Rodrigo Mar</t>
  </si>
  <si>
    <t xml:space="preserve">Enio Tatto</t>
  </si>
  <si>
    <t xml:space="preserve">Reinaldo Alguz</t>
  </si>
  <si>
    <t xml:space="preserve">Marta Costa</t>
  </si>
  <si>
    <t xml:space="preserve">Caio França</t>
  </si>
  <si>
    <t xml:space="preserve">Franco Sardelli</t>
  </si>
  <si>
    <t xml:space="preserve">Douglas Garcia</t>
  </si>
  <si>
    <t xml:space="preserve">Paulo Fiorilo</t>
  </si>
  <si>
    <t xml:space="preserve">Danilo Balas</t>
  </si>
  <si>
    <t xml:space="preserve">Luiz Fernando</t>
  </si>
  <si>
    <t xml:space="preserve">Débora Camilo</t>
  </si>
  <si>
    <t xml:space="preserve">Leticia Aguiar</t>
  </si>
  <si>
    <t xml:space="preserve">Donato</t>
  </si>
  <si>
    <t xml:space="preserve">Carla Morando</t>
  </si>
  <si>
    <t xml:space="preserve">Ricardo Madalena</t>
  </si>
  <si>
    <t xml:space="preserve">Leandro Basson</t>
  </si>
  <si>
    <t xml:space="preserve">Pardini</t>
  </si>
  <si>
    <t xml:space="preserve">Rogério Franco</t>
  </si>
  <si>
    <t xml:space="preserve">Analice Fernandes</t>
  </si>
  <si>
    <t xml:space="preserve">Delegado Mesquita</t>
  </si>
  <si>
    <t xml:space="preserve">Valdomiro Lopes</t>
  </si>
  <si>
    <t xml:space="preserve">Thammy Miranda</t>
  </si>
  <si>
    <t xml:space="preserve">Bruno Zambelli</t>
  </si>
  <si>
    <t xml:space="preserve">Ely Santos</t>
  </si>
  <si>
    <t xml:space="preserve">Léo Oliveira</t>
  </si>
  <si>
    <t xml:space="preserve">Thainara Faria</t>
  </si>
  <si>
    <t xml:space="preserve">Mauro Bragato</t>
  </si>
  <si>
    <t xml:space="preserve">Marina Bragante</t>
  </si>
  <si>
    <t xml:space="preserve">Coronel Paganotto</t>
  </si>
  <si>
    <t xml:space="preserve">Solange Freitas</t>
  </si>
  <si>
    <t xml:space="preserve">João Paulo</t>
  </si>
  <si>
    <t xml:space="preserve">Camila Godoi</t>
  </si>
  <si>
    <t xml:space="preserve">Caruso</t>
  </si>
  <si>
    <t xml:space="preserve">Kaka do Autismo</t>
  </si>
  <si>
    <t xml:space="preserve">Barba</t>
  </si>
  <si>
    <t xml:space="preserve">Rafael Silva Jr</t>
  </si>
  <si>
    <t xml:space="preserve">Rodrigo Moraes</t>
  </si>
  <si>
    <t xml:space="preserve">Rômulo</t>
  </si>
  <si>
    <t xml:space="preserve">Renata Sene</t>
  </si>
  <si>
    <t xml:space="preserve">Marcolino</t>
  </si>
  <si>
    <t xml:space="preserve">João Paulo Rillo</t>
  </si>
  <si>
    <t xml:space="preserve">Lucas Bove</t>
  </si>
  <si>
    <t xml:space="preserve">Capitão Mosart</t>
  </si>
  <si>
    <t xml:space="preserve">Ana Perugini</t>
  </si>
  <si>
    <t xml:space="preserve">Sebastião Santos</t>
  </si>
  <si>
    <t xml:space="preserve">Fabio Faria de Sá</t>
  </si>
  <si>
    <t xml:space="preserve">Lisboa</t>
  </si>
  <si>
    <t xml:space="preserve">Henrique Krigner</t>
  </si>
  <si>
    <t xml:space="preserve">Gilmaci Santos</t>
  </si>
  <si>
    <t xml:space="preserve">Isaac Antunes</t>
  </si>
  <si>
    <t xml:space="preserve">Fabiana Bolsonaro</t>
  </si>
  <si>
    <t xml:space="preserve">Thiago Auricchio</t>
  </si>
  <si>
    <t xml:space="preserve">Keit Lima</t>
  </si>
  <si>
    <t xml:space="preserve">Atila Jacomussi</t>
  </si>
  <si>
    <t xml:space="preserve">Ricardo França</t>
  </si>
  <si>
    <t xml:space="preserve">Eduardo Fortes</t>
  </si>
  <si>
    <t xml:space="preserve">Leo Barbosa</t>
  </si>
  <si>
    <t xml:space="preserve">Moisemar Marinho</t>
  </si>
  <si>
    <t xml:space="preserve">Vilmar</t>
  </si>
  <si>
    <t xml:space="preserve">Luciano Oliveira</t>
  </si>
  <si>
    <t xml:space="preserve">Cleiton Cardoso</t>
  </si>
  <si>
    <t xml:space="preserve">Dr Danilo Alencar</t>
  </si>
  <si>
    <t xml:space="preserve">Vanda Monteiro</t>
  </si>
  <si>
    <t xml:space="preserve">Claudia Lelis</t>
  </si>
  <si>
    <t xml:space="preserve">Raul Cayres</t>
  </si>
  <si>
    <t xml:space="preserve">Wiston Gomes</t>
  </si>
  <si>
    <t xml:space="preserve">Gipão</t>
  </si>
  <si>
    <t xml:space="preserve">Valdemar Júnior</t>
  </si>
  <si>
    <t xml:space="preserve">Eduardo do Dertins</t>
  </si>
  <si>
    <t xml:space="preserve">Nilton Franco</t>
  </si>
  <si>
    <t xml:space="preserve">Marcus Marcelo</t>
  </si>
  <si>
    <t xml:space="preserve">Jorge Frederico</t>
  </si>
  <si>
    <t xml:space="preserve">Marcos Junior</t>
  </si>
  <si>
    <t xml:space="preserve">Toinho Andrade</t>
  </si>
  <si>
    <t xml:space="preserve">Ivory de Lira</t>
  </si>
  <si>
    <t xml:space="preserve">Paulinho do Bonifácio</t>
  </si>
  <si>
    <t xml:space="preserve">Katia Chaves</t>
  </si>
  <si>
    <t xml:space="preserve">Eduardo Madruga</t>
  </si>
  <si>
    <t xml:space="preserve">Marcos Duarte</t>
  </si>
  <si>
    <t xml:space="preserve">Assembleias Legislativas · por estado</t>
  </si>
  <si>
    <t xml:space="preserve">Nicolau Júnior (PP)</t>
  </si>
  <si>
    <t xml:space="preserve">Cabo Bebeto (PL)</t>
  </si>
  <si>
    <t xml:space="preserve">João Pedro (PDT)</t>
  </si>
  <si>
    <t xml:space="preserve">Zé Ricardo (PT)</t>
  </si>
  <si>
    <t xml:space="preserve">Ivana Bastos (PSD)</t>
  </si>
  <si>
    <t xml:space="preserve">Tancredo dos Santos (PL)</t>
  </si>
  <si>
    <t xml:space="preserve">Max Maciel (PSOL)</t>
  </si>
  <si>
    <t xml:space="preserve">Camila Valadão (PSOL)</t>
  </si>
  <si>
    <t xml:space="preserve">Carol do Amiltinho (MDB)</t>
  </si>
  <si>
    <t xml:space="preserve">Maedja Campos (PDT)</t>
  </si>
  <si>
    <t xml:space="preserve">Max Russi (PODE)</t>
  </si>
  <si>
    <t xml:space="preserve">Zé Teixeira (PL)</t>
  </si>
  <si>
    <t xml:space="preserve">Bruno Engler (PL)</t>
  </si>
  <si>
    <t xml:space="preserve">Paulo Melo (PL)</t>
  </si>
  <si>
    <t xml:space="preserve">Nilvan Ferreira (PL)</t>
  </si>
  <si>
    <t xml:space="preserve">Chamonzinho (MDB)</t>
  </si>
  <si>
    <t xml:space="preserve">Dani Portela (PT)</t>
  </si>
  <si>
    <t xml:space="preserve">Severo Eulálio (MDB)</t>
  </si>
  <si>
    <t xml:space="preserve">Coronel Azevedo (PL)</t>
  </si>
  <si>
    <t xml:space="preserve">Adri Cherini (PL)</t>
  </si>
  <si>
    <t xml:space="preserve">Índia Armelau (PL)</t>
  </si>
  <si>
    <t xml:space="preserve">Laerte Gomes (PSD)</t>
  </si>
  <si>
    <t xml:space="preserve">Marcinho Belota (PL)</t>
  </si>
  <si>
    <t xml:space="preserve">Ana Campagnolo (PL)</t>
  </si>
  <si>
    <t xml:space="preserve">Cristiano Cavalcante (UNIÃO)</t>
  </si>
  <si>
    <t xml:space="preserve">Eduarda Campopiano (PL)</t>
  </si>
  <si>
    <t xml:space="preserve">Eduardo Fortes (REPUBLICANOS)</t>
  </si>
  <si>
    <t xml:space="preserve">Partidos · todos os cargos</t>
  </si>
  <si>
    <t xml:space="preserve">Contagens por fórmula (COUNTIF/COUNTIFS) a partir das abas de eleitos</t>
  </si>
  <si>
    <t xml:space="preserve">Governadores eleitos (1º turno)</t>
  </si>
  <si>
    <t xml:space="preserve">Governos em disputa (2º turno)</t>
  </si>
  <si>
    <t xml:space="preserve">Deputados federais</t>
  </si>
  <si>
    <t xml:space="preserve">% da Câmara</t>
  </si>
  <si>
    <t xml:space="preserve">Deputados estaduais</t>
  </si>
  <si>
    <t xml:space="preserve">% das Assembleias</t>
  </si>
  <si>
    <t xml:space="preserve">Total de mandatos</t>
  </si>
  <si>
    <t xml:space="preserve">Votos para deputado federal</t>
  </si>
  <si>
    <t xml:space="preserve">% dos votos (Câmara)</t>
  </si>
  <si>
    <t xml:space="preserve">Cadeiras − votos (p.p.)</t>
  </si>
  <si>
    <t xml:space="preserve">Votos por deputado federal</t>
  </si>
  <si>
    <t xml:space="preserve">Votos de legenda (Câmara)</t>
  </si>
  <si>
    <t xml:space="preserve">Votos para deputado estadual</t>
  </si>
  <si>
    <t xml:space="preserve">Votos para presidente</t>
  </si>
  <si>
    <t xml:space="preserve">Total</t>
  </si>
  <si>
    <t xml:space="preserve">Esquerda, centro e direita · todos os cargos</t>
  </si>
  <si>
    <t xml:space="preserve">Classificação editorial desta página (não é do TSE nem dos partidos) · somas por SUMIF da aba Partidos</t>
  </si>
  <si>
    <t xml:space="preserve">Governadores (1º turno)</t>
  </si>
  <si>
    <t xml:space="preserve">Senadores</t>
  </si>
  <si>
    <t xml:space="preserve">Votos (Câmara)</t>
  </si>
  <si>
    <t xml:space="preserve">% presidente</t>
  </si>
  <si>
    <t xml:space="preserve">Maioria na Câmara (257)</t>
  </si>
  <si>
    <t xml:space="preserve">Metodologia, fontes e notas</t>
  </si>
  <si>
    <t xml:space="preserve">Fonte</t>
  </si>
  <si>
    <t xml:space="preserve">Divulgação oficial do Tribunal Superior Eleitoral (resultados.tse.jus.br), 1º turno de 04/10/2026, totalização final. Coletada pelo sistema do apuracaoeleicao.online. Comparação com 2022: dados abertos do TSE (1º turno de 2022, Presidente).</t>
  </si>
  <si>
    <t xml:space="preserve">Presidente, deputados e partidos: % sobre os votos válidos. Governador e senador: % sobre a base que o TSE usa para decidir a eleição, válidos + votos de candidato sub judice — enquanto o recurso não é julgado, esses votos ficam na conta. Exemplo: governo do RJ — enquanto os 274.411 votos de Garotinho estavam sub judice, Douglas Ruas tinha 50,88% dos válidos, mas 49,27% na base do TSE, e o estado ia ao 2º turno; em 10/10/2026 o TSE retirou esses votos da base e Ruas foi eleito no 1º turno, com 50,88%.</t>
  </si>
  <si>
    <t xml:space="preserve">Na totalização final do TSE (100% das seções), comparecimento + abstenção somam 423 eleitores a menos que o eleitorado do Brasil (158.745.502). A planilha mantém os três números oficiais como publicados.</t>
  </si>
  <si>
    <t xml:space="preserve">Anulados sub judice</t>
  </si>
  <si>
    <t xml:space="preserve">Votos de candidato com registro indeferido ou em julgamento. Não são válidos; aparecem à parte e entram na diferença entre comparecimento e válidos + brancos + nulos.</t>
  </si>
  <si>
    <t xml:space="preserve">Em 2026 cada estado elegeu 2 senadores e cada eleitor votou em 2 nomes.</t>
  </si>
  <si>
    <t xml:space="preserve">Deputados</t>
  </si>
  <si>
    <t xml:space="preserve">Eleição proporcional: as vagas vão aos partidos/federações pelo quociente eleitoral (válidos ÷ vagas) e, depois, pela média (sobras). "Votos sobre o quociente" = votos do eleito ÷ quociente eleitoral do estado.</t>
  </si>
  <si>
    <t xml:space="preserve">Esquerda, centro e direita é uma classificação editorial desta página, só para agrupar os partidos. Esquerda: PT, PSB, PSOL, PCdoB, PV, PDT, Rede, PCB, PCO, PSTU, UP. Centro: PSD, MDB, Podemos, PSDB, Avante, Solidariedade, Cidadania, Agir, Mobiliza, Democrata. Direita: PL, União, PP, Republicanos, Novo, PRD, Missão, PRTB, DC.</t>
  </si>
  <si>
    <t xml:space="preserve">Cores</t>
  </si>
  <si>
    <t xml:space="preserve">Azul = 22 (Flávio Bolsonaro) e vermelho = 13 (Lula), a identidade usual de cada partido na imprensa; não indicam juízo sobre candidato.</t>
  </si>
  <si>
    <t xml:space="preserve">Convenção</t>
  </si>
  <si>
    <t xml:space="preserve">Número em azul = valor oficial do TSE; número em preto = fórmula (recalcula sozinha). Abas com filtros: use as setas do cabeçalho.</t>
  </si>
  <si>
    <t xml:space="preserve">Aviso</t>
  </si>
  <si>
    <t xml:space="preserve">Esta planilha pode conter erros de coleta, cálculo ou exibição. O resultado oficial é sempre o do TSE.</t>
  </si>
  <si>
    <t xml:space="preserve">Acompanhe</t>
  </si>
  <si>
    <t xml:space="preserve">Resultados em tempo real, mapa por município e o 2º turno (25/10/2026): https://apuracaoeleicao.online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</si>
</sst>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#,##0;\-#,##0;\-"/>
    <numFmt numFmtId="166" formatCode="0.0%"/>
    <numFmt numFmtId="167" formatCode="#,##0&quot; eleitores votaram&quot;"/>
    <numFmt numFmtId="168" formatCode="@"/>
    <numFmt numFmtId="169" formatCode="0.00%&quot; dos válidos&quot;"/>
    <numFmt numFmtId="170" formatCode="#,##0&quot; votos&quot;"/>
    <numFmt numFmtId="171" formatCode="0"/>
    <numFmt numFmtId="172" formatCode="#,##0"/>
    <numFmt numFmtId="173" formatCode="0%"/>
    <numFmt numFmtId="174" formatCode="0.00%"/>
    <numFmt numFmtId="175" formatCode="#,##0.0"/>
    <numFmt numFmtId="176" formatCode="0.00"/>
    <numFmt numFmtId="177" formatCode="0.0"/>
    <numFmt numFmtId="178" formatCode="\+0.00;\-0.00;0.00"/>
    <numFmt numFmtId="179" formatCode="0.0\x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5E9"/>
      <name val="Arial"/>
      <family val="0"/>
      <charset val="1"/>
    </font>
    <font>
      <b val="true"/>
      <sz val="11"/>
      <color rgb="FFE2B65A"/>
      <name val="Arial"/>
      <family val="0"/>
      <charset val="1"/>
    </font>
    <font>
      <b val="true"/>
      <sz val="9"/>
      <color rgb="FF5B6B70"/>
      <name val="Arial"/>
      <family val="0"/>
      <charset val="1"/>
    </font>
    <font>
      <b val="true"/>
      <sz val="20"/>
      <color rgb="FF133F4A"/>
      <name val="Arial"/>
      <family val="0"/>
      <charset val="1"/>
    </font>
    <font>
      <sz val="9"/>
      <color rgb="FF5B6B70"/>
      <name val="Arial"/>
      <family val="0"/>
      <charset val="1"/>
    </font>
    <font>
      <b val="true"/>
      <sz val="16"/>
      <color rgb="FF2563C9"/>
      <name val="Arial"/>
      <family val="0"/>
      <charset val="1"/>
    </font>
    <font>
      <b val="true"/>
      <sz val="16"/>
      <color rgb="FFC4362C"/>
      <name val="Arial"/>
      <family val="0"/>
      <charset val="1"/>
    </font>
    <font>
      <b val="true"/>
      <sz val="11"/>
      <color rgb="FF133F4A"/>
      <name val="Arial"/>
      <family val="0"/>
      <charset val="1"/>
    </font>
    <font>
      <b val="true"/>
      <u val="single"/>
      <sz val="12"/>
      <color rgb="FF22707F"/>
      <name val="Arial"/>
      <family val="0"/>
      <charset val="1"/>
    </font>
    <font>
      <b val="true"/>
      <sz val="12"/>
      <color rgb="FF133F4A"/>
      <name val="Arial"/>
      <family val="0"/>
      <charset val="1"/>
    </font>
    <font>
      <u val="single"/>
      <sz val="10"/>
      <color rgb="FF22707F"/>
      <name val="Arial"/>
      <family val="0"/>
      <charset val="1"/>
    </font>
    <font>
      <sz val="10"/>
      <color rgb="FF5B6B70"/>
      <name val="Arial"/>
      <family val="0"/>
      <charset val="1"/>
    </font>
    <font>
      <i val="true"/>
      <sz val="9"/>
      <color rgb="FF5B6B70"/>
      <name val="Arial"/>
      <family val="0"/>
      <charset val="1"/>
    </font>
    <font>
      <b val="true"/>
      <sz val="16"/>
      <color rgb="FF133F4A"/>
      <name val="Arial"/>
      <family val="0"/>
      <charset val="1"/>
    </font>
    <font>
      <i val="true"/>
      <sz val="10"/>
      <color rgb="FF5B6B70"/>
      <name val="Arial"/>
      <family val="0"/>
      <charset val="1"/>
    </font>
    <font>
      <u val="single"/>
      <sz val="9"/>
      <color rgb="FF22707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33F4A"/>
        <bgColor rgb="FF333333"/>
      </patternFill>
    </fill>
    <fill>
      <patternFill patternType="solid">
        <fgColor rgb="FFE2B65A"/>
        <bgColor rgb="FFFFCC00"/>
      </patternFill>
    </fill>
    <fill>
      <patternFill patternType="solid">
        <fgColor rgb="FFF3F6F7"/>
        <bgColor rgb="FFFFFFFF"/>
      </patternFill>
    </fill>
    <fill>
      <patternFill patternType="solid">
        <fgColor rgb="FFFBEFD5"/>
        <bgColor rgb="FFF3F6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0"/>
      </left>
      <right style="thin">
        <color rgb="FFD5DEE0"/>
      </right>
      <top style="thin">
        <color rgb="FFD5DEE0"/>
      </top>
      <bottom style="thin">
        <color rgb="FFD5DE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7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9" fontId="2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9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2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33F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6F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2707F"/>
      <rgbColor rgb="FFA0A8AE"/>
      <rgbColor rgb="FF7D8590"/>
      <rgbColor rgb="FF9999FF"/>
      <rgbColor rgb="FF993366"/>
      <rgbColor rgb="FFFBEFD5"/>
      <rgbColor rgb="FFCFE5E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6F7"/>
      <rgbColor rgb="FFD5DEE0"/>
      <rgbColor rgb="FFFFFF99"/>
      <rgbColor rgb="FF99CCFF"/>
      <rgbColor rgb="FFFF99CC"/>
      <rgbColor rgb="FFCC99FF"/>
      <rgbColor rgb="FFE2B65A"/>
      <rgbColor rgb="FF2563C9"/>
      <rgbColor rgb="FF33CCCC"/>
      <rgbColor rgb="FF99CC00"/>
      <rgbColor rgb="FFFFCC00"/>
      <rgbColor rgb="FFFF9900"/>
      <rgbColor rgb="FFFF6600"/>
      <rgbColor rgb="FF5B6B70"/>
      <rgbColor rgb="FF878787"/>
      <rgbColor rgb="FF133F4A"/>
      <rgbColor rgb="FF4F81BD"/>
      <rgbColor rgb="FF003300"/>
      <rgbColor rgb="FF333300"/>
      <rgbColor rgb="FFC4362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Deputados federais por partido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Partidos!F5</c:f>
              <c:strCache>
                <c:ptCount val="1"/>
                <c:pt idx="0">
                  <c:v>Deputados federais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8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9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0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Partidos!$A$6:$A$17</c:f>
              <c:strCache>
                <c:ptCount val="12"/>
                <c:pt idx="0">
                  <c:v>PL</c:v>
                </c:pt>
                <c:pt idx="1">
                  <c:v>PT</c:v>
                </c:pt>
                <c:pt idx="2">
                  <c:v>UNIÃO</c:v>
                </c:pt>
                <c:pt idx="3">
                  <c:v>PSD</c:v>
                </c:pt>
                <c:pt idx="4">
                  <c:v>PP</c:v>
                </c:pt>
                <c:pt idx="5">
                  <c:v>REPUBLICANOS</c:v>
                </c:pt>
                <c:pt idx="6">
                  <c:v>MDB</c:v>
                </c:pt>
                <c:pt idx="7">
                  <c:v>PODE</c:v>
                </c:pt>
                <c:pt idx="8">
                  <c:v>PSB</c:v>
                </c:pt>
                <c:pt idx="9">
                  <c:v>PSOL</c:v>
                </c:pt>
                <c:pt idx="10">
                  <c:v>PCDOB</c:v>
                </c:pt>
                <c:pt idx="11">
                  <c:v>PSDB</c:v>
                </c:pt>
              </c:strCache>
            </c:strRef>
          </c:cat>
          <c:val>
            <c:numRef>
              <c:f>Partidos!$F$6:$F$17</c:f>
              <c:numCache>
                <c:formatCode>0</c:formatCode>
                <c:ptCount val="12"/>
                <c:pt idx="0">
                  <c:v>121</c:v>
                </c:pt>
                <c:pt idx="1">
                  <c:v>70</c:v>
                </c:pt>
                <c:pt idx="2">
                  <c:v>46</c:v>
                </c:pt>
                <c:pt idx="3">
                  <c:v>43</c:v>
                </c:pt>
                <c:pt idx="4">
                  <c:v>41</c:v>
                </c:pt>
                <c:pt idx="5">
                  <c:v>41</c:v>
                </c:pt>
                <c:pt idx="6">
                  <c:v>36</c:v>
                </c:pt>
                <c:pt idx="7">
                  <c:v>27</c:v>
                </c:pt>
                <c:pt idx="8">
                  <c:v>15</c:v>
                </c:pt>
                <c:pt idx="9">
                  <c:v>14</c:v>
                </c:pt>
                <c:pt idx="10">
                  <c:v>11</c:v>
                </c:pt>
                <c:pt idx="11">
                  <c:v>11</c:v>
                </c:pt>
              </c:numCache>
            </c:numRef>
          </c:val>
        </c:ser>
        <c:gapWidth val="150"/>
        <c:overlap val="0"/>
        <c:axId val="78029706"/>
        <c:axId val="1782554"/>
      </c:barChart>
      <c:catAx>
        <c:axId val="7802970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82554"/>
        <c:crosses val="autoZero"/>
        <c:auto val="1"/>
        <c:lblAlgn val="ctr"/>
        <c:lblOffset val="100"/>
        <c:noMultiLvlLbl val="0"/>
      </c:catAx>
      <c:valAx>
        <c:axId val="17825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0297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Deputados estaduais por partido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Partidos!H5</c:f>
              <c:strCache>
                <c:ptCount val="1"/>
                <c:pt idx="0">
                  <c:v>Deputados estaduais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8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9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0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7d8590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Partidos!$A$6:$A$17</c:f>
              <c:strCache>
                <c:ptCount val="12"/>
                <c:pt idx="0">
                  <c:v>PL</c:v>
                </c:pt>
                <c:pt idx="1">
                  <c:v>PT</c:v>
                </c:pt>
                <c:pt idx="2">
                  <c:v>UNIÃO</c:v>
                </c:pt>
                <c:pt idx="3">
                  <c:v>PSD</c:v>
                </c:pt>
                <c:pt idx="4">
                  <c:v>PP</c:v>
                </c:pt>
                <c:pt idx="5">
                  <c:v>REPUBLICANOS</c:v>
                </c:pt>
                <c:pt idx="6">
                  <c:v>MDB</c:v>
                </c:pt>
                <c:pt idx="7">
                  <c:v>PODE</c:v>
                </c:pt>
                <c:pt idx="8">
                  <c:v>PSB</c:v>
                </c:pt>
                <c:pt idx="9">
                  <c:v>PSOL</c:v>
                </c:pt>
                <c:pt idx="10">
                  <c:v>PCDOB</c:v>
                </c:pt>
                <c:pt idx="11">
                  <c:v>PSDB</c:v>
                </c:pt>
              </c:strCache>
            </c:strRef>
          </c:cat>
          <c:val>
            <c:numRef>
              <c:f>Partidos!$H$6:$H$17</c:f>
              <c:numCache>
                <c:formatCode>0</c:formatCode>
                <c:ptCount val="12"/>
                <c:pt idx="0">
                  <c:v>212</c:v>
                </c:pt>
                <c:pt idx="1">
                  <c:v>141</c:v>
                </c:pt>
                <c:pt idx="2">
                  <c:v>73</c:v>
                </c:pt>
                <c:pt idx="3">
                  <c:v>103</c:v>
                </c:pt>
                <c:pt idx="4">
                  <c:v>81</c:v>
                </c:pt>
                <c:pt idx="5">
                  <c:v>78</c:v>
                </c:pt>
                <c:pt idx="6">
                  <c:v>112</c:v>
                </c:pt>
                <c:pt idx="7">
                  <c:v>47</c:v>
                </c:pt>
                <c:pt idx="8">
                  <c:v>42</c:v>
                </c:pt>
                <c:pt idx="9">
                  <c:v>26</c:v>
                </c:pt>
                <c:pt idx="10">
                  <c:v>9</c:v>
                </c:pt>
                <c:pt idx="11">
                  <c:v>26</c:v>
                </c:pt>
              </c:numCache>
            </c:numRef>
          </c:val>
        </c:ser>
        <c:gapWidth val="150"/>
        <c:overlap val="0"/>
        <c:axId val="95200417"/>
        <c:axId val="46842962"/>
      </c:barChart>
      <c:catAx>
        <c:axId val="9520041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842962"/>
        <c:crosses val="autoZero"/>
        <c:auto val="1"/>
        <c:lblAlgn val="ctr"/>
        <c:lblOffset val="100"/>
        <c:noMultiLvlLbl val="0"/>
      </c:catAx>
      <c:valAx>
        <c:axId val="468429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20041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Senadores e governadores por partido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Partidos!E5</c:f>
              <c:strCache>
                <c:ptCount val="1"/>
                <c:pt idx="0">
                  <c:v>Senadores eleitos</c:v>
                </c:pt>
              </c:strCache>
            </c:strRef>
          </c:tx>
          <c:spPr>
            <a:solidFill>
              <a:srgbClr val="22707f"/>
            </a:solidFill>
            <a:ln w="0">
              <a:solidFill>
                <a:srgbClr val="22707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Partidos!$A$6:$A$17</c:f>
              <c:strCache>
                <c:ptCount val="12"/>
                <c:pt idx="0">
                  <c:v>PL</c:v>
                </c:pt>
                <c:pt idx="1">
                  <c:v>PT</c:v>
                </c:pt>
                <c:pt idx="2">
                  <c:v>UNIÃO</c:v>
                </c:pt>
                <c:pt idx="3">
                  <c:v>PSD</c:v>
                </c:pt>
                <c:pt idx="4">
                  <c:v>PP</c:v>
                </c:pt>
                <c:pt idx="5">
                  <c:v>REPUBLICANOS</c:v>
                </c:pt>
                <c:pt idx="6">
                  <c:v>MDB</c:v>
                </c:pt>
                <c:pt idx="7">
                  <c:v>PODE</c:v>
                </c:pt>
                <c:pt idx="8">
                  <c:v>PSB</c:v>
                </c:pt>
                <c:pt idx="9">
                  <c:v>PSOL</c:v>
                </c:pt>
                <c:pt idx="10">
                  <c:v>PCDOB</c:v>
                </c:pt>
                <c:pt idx="11">
                  <c:v>PSDB</c:v>
                </c:pt>
              </c:strCache>
            </c:strRef>
          </c:cat>
          <c:val>
            <c:numRef>
              <c:f>Partidos!$E$6:$E$17</c:f>
              <c:numCache>
                <c:formatCode>0</c:formatCode>
                <c:ptCount val="12"/>
                <c:pt idx="0">
                  <c:v>19</c:v>
                </c:pt>
                <c:pt idx="1">
                  <c:v>6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</c:ser>
        <c:ser>
          <c:idx val="1"/>
          <c:order val="1"/>
          <c:tx>
            <c:strRef>
              <c:f>Partidos!C5</c:f>
              <c:strCache>
                <c:ptCount val="1"/>
                <c:pt idx="0">
                  <c:v>Governadores eleitos (1º turno)</c:v>
                </c:pt>
              </c:strCache>
            </c:strRef>
          </c:tx>
          <c:spPr>
            <a:solidFill>
              <a:srgbClr val="e2b65a"/>
            </a:solidFill>
            <a:ln w="0">
              <a:solidFill>
                <a:srgbClr val="e2b6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Partidos!$A$6:$A$17</c:f>
              <c:strCache>
                <c:ptCount val="12"/>
                <c:pt idx="0">
                  <c:v>PL</c:v>
                </c:pt>
                <c:pt idx="1">
                  <c:v>PT</c:v>
                </c:pt>
                <c:pt idx="2">
                  <c:v>UNIÃO</c:v>
                </c:pt>
                <c:pt idx="3">
                  <c:v>PSD</c:v>
                </c:pt>
                <c:pt idx="4">
                  <c:v>PP</c:v>
                </c:pt>
                <c:pt idx="5">
                  <c:v>REPUBLICANOS</c:v>
                </c:pt>
                <c:pt idx="6">
                  <c:v>MDB</c:v>
                </c:pt>
                <c:pt idx="7">
                  <c:v>PODE</c:v>
                </c:pt>
                <c:pt idx="8">
                  <c:v>PSB</c:v>
                </c:pt>
                <c:pt idx="9">
                  <c:v>PSOL</c:v>
                </c:pt>
                <c:pt idx="10">
                  <c:v>PCDOB</c:v>
                </c:pt>
                <c:pt idx="11">
                  <c:v>PSDB</c:v>
                </c:pt>
              </c:strCache>
            </c:strRef>
          </c:cat>
          <c:val>
            <c:numRef>
              <c:f>Partidos!$C$6:$C$17</c:f>
              <c:numCache>
                <c:formatCode>0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</c:ser>
        <c:gapWidth val="150"/>
        <c:overlap val="0"/>
        <c:axId val="46948234"/>
        <c:axId val="88747799"/>
      </c:barChart>
      <c:catAx>
        <c:axId val="4694823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747799"/>
        <c:crosses val="autoZero"/>
        <c:auto val="1"/>
        <c:lblAlgn val="ctr"/>
        <c:lblOffset val="100"/>
        <c:noMultiLvlLbl val="0"/>
      </c:catAx>
      <c:valAx>
        <c:axId val="887477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9482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Abstenção por estado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'Presidente por estado'!G5</c:f>
              <c:strCache>
                <c:ptCount val="1"/>
                <c:pt idx="0">
                  <c:v>% abstenção</c:v>
                </c:pt>
              </c:strCache>
            </c:strRef>
          </c:tx>
          <c:spPr>
            <a:solidFill>
              <a:srgbClr val="22707f"/>
            </a:solidFill>
            <a:ln w="0">
              <a:solidFill>
                <a:srgbClr val="22707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estado'!$A$6:$A$32</c:f>
              <c:strCache>
                <c:ptCount val="27"/>
                <c:pt idx="0">
                  <c:v>SP</c:v>
                </c:pt>
                <c:pt idx="1">
                  <c:v>MG</c:v>
                </c:pt>
                <c:pt idx="2">
                  <c:v>RJ</c:v>
                </c:pt>
                <c:pt idx="3">
                  <c:v>BA</c:v>
                </c:pt>
                <c:pt idx="4">
                  <c:v>PR</c:v>
                </c:pt>
                <c:pt idx="5">
                  <c:v>RS</c:v>
                </c:pt>
                <c:pt idx="6">
                  <c:v>PE</c:v>
                </c:pt>
                <c:pt idx="7">
                  <c:v>CE</c:v>
                </c:pt>
                <c:pt idx="8">
                  <c:v>PA</c:v>
                </c:pt>
                <c:pt idx="9">
                  <c:v>SC</c:v>
                </c:pt>
                <c:pt idx="10">
                  <c:v>MA</c:v>
                </c:pt>
                <c:pt idx="11">
                  <c:v>GO</c:v>
                </c:pt>
                <c:pt idx="12">
                  <c:v>PB</c:v>
                </c:pt>
                <c:pt idx="13">
                  <c:v>ES</c:v>
                </c:pt>
                <c:pt idx="14">
                  <c:v>AM</c:v>
                </c:pt>
                <c:pt idx="15">
                  <c:v>PI</c:v>
                </c:pt>
                <c:pt idx="16">
                  <c:v>RN</c:v>
                </c:pt>
                <c:pt idx="17">
                  <c:v>MT</c:v>
                </c:pt>
                <c:pt idx="18">
                  <c:v>AL</c:v>
                </c:pt>
                <c:pt idx="19">
                  <c:v>DF</c:v>
                </c:pt>
                <c:pt idx="20">
                  <c:v>MS</c:v>
                </c:pt>
                <c:pt idx="21">
                  <c:v>SE</c:v>
                </c:pt>
                <c:pt idx="22">
                  <c:v>RO</c:v>
                </c:pt>
                <c:pt idx="23">
                  <c:v>TO</c:v>
                </c:pt>
                <c:pt idx="24">
                  <c:v>AC</c:v>
                </c:pt>
                <c:pt idx="25">
                  <c:v>AP</c:v>
                </c:pt>
                <c:pt idx="26">
                  <c:v>RR</c:v>
                </c:pt>
              </c:strCache>
            </c:strRef>
          </c:cat>
          <c:val>
            <c:numRef>
              <c:f>'Presidente por estado'!$G$6:$G$32</c:f>
              <c:numCache>
                <c:formatCode>0.0%</c:formatCode>
                <c:ptCount val="27"/>
                <c:pt idx="0">
                  <c:v>0.225388281860752</c:v>
                </c:pt>
                <c:pt idx="1">
                  <c:v>0.22813420071325</c:v>
                </c:pt>
                <c:pt idx="2">
                  <c:v>0.233156639534696</c:v>
                </c:pt>
                <c:pt idx="3">
                  <c:v>0.199699507246336</c:v>
                </c:pt>
                <c:pt idx="4">
                  <c:v>0.205743042705322</c:v>
                </c:pt>
                <c:pt idx="5">
                  <c:v>0.213509227584014</c:v>
                </c:pt>
                <c:pt idx="6">
                  <c:v>0.181684375194678</c:v>
                </c:pt>
                <c:pt idx="7">
                  <c:v>0.155230045686835</c:v>
                </c:pt>
                <c:pt idx="8">
                  <c:v>0.190964098890569</c:v>
                </c:pt>
                <c:pt idx="9">
                  <c:v>0.189460875648754</c:v>
                </c:pt>
                <c:pt idx="10">
                  <c:v>0.197327668786049</c:v>
                </c:pt>
                <c:pt idx="11">
                  <c:v>0.218282325477946</c:v>
                </c:pt>
                <c:pt idx="12">
                  <c:v>0.173784088869708</c:v>
                </c:pt>
                <c:pt idx="13">
                  <c:v>0.213717513746595</c:v>
                </c:pt>
                <c:pt idx="14">
                  <c:v>0.201550697828316</c:v>
                </c:pt>
                <c:pt idx="15">
                  <c:v>0.171503328578749</c:v>
                </c:pt>
                <c:pt idx="16">
                  <c:v>0.183776000300772</c:v>
                </c:pt>
                <c:pt idx="17">
                  <c:v>0.222028879358223</c:v>
                </c:pt>
                <c:pt idx="18">
                  <c:v>0.206253895171666</c:v>
                </c:pt>
                <c:pt idx="19">
                  <c:v>0.189044953770945</c:v>
                </c:pt>
                <c:pt idx="20">
                  <c:v>0.238689408870645</c:v>
                </c:pt>
                <c:pt idx="21">
                  <c:v>0.173005542673413</c:v>
                </c:pt>
                <c:pt idx="22">
                  <c:v>0.217090228005053</c:v>
                </c:pt>
                <c:pt idx="23">
                  <c:v>0.183437208920639</c:v>
                </c:pt>
                <c:pt idx="24">
                  <c:v>0.204339934369817</c:v>
                </c:pt>
                <c:pt idx="25">
                  <c:v>0.174052146665095</c:v>
                </c:pt>
                <c:pt idx="26">
                  <c:v>0.171221430510484</c:v>
                </c:pt>
              </c:numCache>
            </c:numRef>
          </c:val>
        </c:ser>
        <c:gapWidth val="150"/>
        <c:overlap val="0"/>
        <c:axId val="2542289"/>
        <c:axId val="98978160"/>
      </c:barChart>
      <c:catAx>
        <c:axId val="25422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978160"/>
        <c:crosses val="autoZero"/>
        <c:auto val="1"/>
        <c:lblAlgn val="ctr"/>
        <c:lblOffset val="100"/>
        <c:noMultiLvlLbl val="0"/>
      </c:catAx>
      <c:valAx>
        <c:axId val="98978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422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Variação desde 2022 por estado (p.p.)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'Presidente por estado'!W5</c:f>
              <c:strCache>
                <c:ptCount val="1"/>
                <c:pt idx="0">
                  <c:v>Variação Lula (p.p.)</c:v>
                </c:pt>
              </c:strCache>
            </c:strRef>
          </c:tx>
          <c:spPr>
            <a:solidFill>
              <a:srgbClr val="c4362c"/>
            </a:solidFill>
            <a:ln w="0">
              <a:solidFill>
                <a:srgbClr val="c4362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estado'!$A$6:$A$32</c:f>
              <c:strCache>
                <c:ptCount val="27"/>
                <c:pt idx="0">
                  <c:v>SP</c:v>
                </c:pt>
                <c:pt idx="1">
                  <c:v>MG</c:v>
                </c:pt>
                <c:pt idx="2">
                  <c:v>RJ</c:v>
                </c:pt>
                <c:pt idx="3">
                  <c:v>BA</c:v>
                </c:pt>
                <c:pt idx="4">
                  <c:v>PR</c:v>
                </c:pt>
                <c:pt idx="5">
                  <c:v>RS</c:v>
                </c:pt>
                <c:pt idx="6">
                  <c:v>PE</c:v>
                </c:pt>
                <c:pt idx="7">
                  <c:v>CE</c:v>
                </c:pt>
                <c:pt idx="8">
                  <c:v>PA</c:v>
                </c:pt>
                <c:pt idx="9">
                  <c:v>SC</c:v>
                </c:pt>
                <c:pt idx="10">
                  <c:v>MA</c:v>
                </c:pt>
                <c:pt idx="11">
                  <c:v>GO</c:v>
                </c:pt>
                <c:pt idx="12">
                  <c:v>PB</c:v>
                </c:pt>
                <c:pt idx="13">
                  <c:v>ES</c:v>
                </c:pt>
                <c:pt idx="14">
                  <c:v>AM</c:v>
                </c:pt>
                <c:pt idx="15">
                  <c:v>PI</c:v>
                </c:pt>
                <c:pt idx="16">
                  <c:v>RN</c:v>
                </c:pt>
                <c:pt idx="17">
                  <c:v>MT</c:v>
                </c:pt>
                <c:pt idx="18">
                  <c:v>AL</c:v>
                </c:pt>
                <c:pt idx="19">
                  <c:v>DF</c:v>
                </c:pt>
                <c:pt idx="20">
                  <c:v>MS</c:v>
                </c:pt>
                <c:pt idx="21">
                  <c:v>SE</c:v>
                </c:pt>
                <c:pt idx="22">
                  <c:v>RO</c:v>
                </c:pt>
                <c:pt idx="23">
                  <c:v>TO</c:v>
                </c:pt>
                <c:pt idx="24">
                  <c:v>AC</c:v>
                </c:pt>
                <c:pt idx="25">
                  <c:v>AP</c:v>
                </c:pt>
                <c:pt idx="26">
                  <c:v>RR</c:v>
                </c:pt>
              </c:strCache>
            </c:strRef>
          </c:cat>
          <c:val>
            <c:numRef>
              <c:f>'Presidente por estado'!$W$6:$W$32</c:f>
              <c:numCache>
                <c:formatCode>\+0.00;\-0.00;0.00</c:formatCode>
                <c:ptCount val="27"/>
                <c:pt idx="0">
                  <c:v>-2.68620452534115</c:v>
                </c:pt>
                <c:pt idx="1">
                  <c:v>-4.96088865569844</c:v>
                </c:pt>
                <c:pt idx="2">
                  <c:v>-1.2672574607937</c:v>
                </c:pt>
                <c:pt idx="3">
                  <c:v>-3.55166467945468</c:v>
                </c:pt>
                <c:pt idx="4">
                  <c:v>-4.7917124983089</c:v>
                </c:pt>
                <c:pt idx="5">
                  <c:v>-6.55651304502183</c:v>
                </c:pt>
                <c:pt idx="6">
                  <c:v>-1.81400875254</c:v>
                </c:pt>
                <c:pt idx="7">
                  <c:v>-2.62313371734304</c:v>
                </c:pt>
                <c:pt idx="8">
                  <c:v>-2.30659430217003</c:v>
                </c:pt>
                <c:pt idx="9">
                  <c:v>-4.49319665807211</c:v>
                </c:pt>
                <c:pt idx="10">
                  <c:v>-4.85395861928797</c:v>
                </c:pt>
                <c:pt idx="11">
                  <c:v>-8.45583524668376</c:v>
                </c:pt>
                <c:pt idx="12">
                  <c:v>-2.89799902810449</c:v>
                </c:pt>
                <c:pt idx="13">
                  <c:v>-2.63958631319954</c:v>
                </c:pt>
                <c:pt idx="14">
                  <c:v>-1.34751924690664</c:v>
                </c:pt>
                <c:pt idx="15">
                  <c:v>-3.2632174911972</c:v>
                </c:pt>
                <c:pt idx="16">
                  <c:v>-3.23001548707341</c:v>
                </c:pt>
                <c:pt idx="17">
                  <c:v>-5.20686580248764</c:v>
                </c:pt>
                <c:pt idx="18">
                  <c:v>-1.76850584664339</c:v>
                </c:pt>
                <c:pt idx="19">
                  <c:v>1.25913204949988</c:v>
                </c:pt>
                <c:pt idx="20">
                  <c:v>-4.35785045820946</c:v>
                </c:pt>
                <c:pt idx="21">
                  <c:v>-1.07539213312549</c:v>
                </c:pt>
                <c:pt idx="22">
                  <c:v>-3.08528560250567</c:v>
                </c:pt>
                <c:pt idx="23">
                  <c:v>-6.97438113083472</c:v>
                </c:pt>
                <c:pt idx="24">
                  <c:v>-0.530632311942419</c:v>
                </c:pt>
                <c:pt idx="25">
                  <c:v>0.0402736911596924</c:v>
                </c:pt>
                <c:pt idx="26">
                  <c:v>-0.185162693379665</c:v>
                </c:pt>
              </c:numCache>
            </c:numRef>
          </c:val>
        </c:ser>
        <c:ser>
          <c:idx val="1"/>
          <c:order val="1"/>
          <c:tx>
            <c:strRef>
              <c:f>'Presidente por estado'!X5</c:f>
              <c:strCache>
                <c:ptCount val="1"/>
                <c:pt idx="0">
                  <c:v>Variação 22 (p.p.)</c:v>
                </c:pt>
              </c:strCache>
            </c:strRef>
          </c:tx>
          <c:spPr>
            <a:solidFill>
              <a:srgbClr val="2563c9"/>
            </a:solidFill>
            <a:ln w="0">
              <a:solidFill>
                <a:srgbClr val="2563c9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estado'!$A$6:$A$32</c:f>
              <c:strCache>
                <c:ptCount val="27"/>
                <c:pt idx="0">
                  <c:v>SP</c:v>
                </c:pt>
                <c:pt idx="1">
                  <c:v>MG</c:v>
                </c:pt>
                <c:pt idx="2">
                  <c:v>RJ</c:v>
                </c:pt>
                <c:pt idx="3">
                  <c:v>BA</c:v>
                </c:pt>
                <c:pt idx="4">
                  <c:v>PR</c:v>
                </c:pt>
                <c:pt idx="5">
                  <c:v>RS</c:v>
                </c:pt>
                <c:pt idx="6">
                  <c:v>PE</c:v>
                </c:pt>
                <c:pt idx="7">
                  <c:v>CE</c:v>
                </c:pt>
                <c:pt idx="8">
                  <c:v>PA</c:v>
                </c:pt>
                <c:pt idx="9">
                  <c:v>SC</c:v>
                </c:pt>
                <c:pt idx="10">
                  <c:v>MA</c:v>
                </c:pt>
                <c:pt idx="11">
                  <c:v>GO</c:v>
                </c:pt>
                <c:pt idx="12">
                  <c:v>PB</c:v>
                </c:pt>
                <c:pt idx="13">
                  <c:v>ES</c:v>
                </c:pt>
                <c:pt idx="14">
                  <c:v>AM</c:v>
                </c:pt>
                <c:pt idx="15">
                  <c:v>PI</c:v>
                </c:pt>
                <c:pt idx="16">
                  <c:v>RN</c:v>
                </c:pt>
                <c:pt idx="17">
                  <c:v>MT</c:v>
                </c:pt>
                <c:pt idx="18">
                  <c:v>AL</c:v>
                </c:pt>
                <c:pt idx="19">
                  <c:v>DF</c:v>
                </c:pt>
                <c:pt idx="20">
                  <c:v>MS</c:v>
                </c:pt>
                <c:pt idx="21">
                  <c:v>SE</c:v>
                </c:pt>
                <c:pt idx="22">
                  <c:v>RO</c:v>
                </c:pt>
                <c:pt idx="23">
                  <c:v>TO</c:v>
                </c:pt>
                <c:pt idx="24">
                  <c:v>AC</c:v>
                </c:pt>
                <c:pt idx="25">
                  <c:v>AP</c:v>
                </c:pt>
                <c:pt idx="26">
                  <c:v>RR</c:v>
                </c:pt>
              </c:strCache>
            </c:strRef>
          </c:cat>
          <c:val>
            <c:numRef>
              <c:f>'Presidente por estado'!$X$6:$X$32</c:f>
              <c:numCache>
                <c:formatCode>\+0.00;\-0.00;0.00</c:formatCode>
                <c:ptCount val="27"/>
                <c:pt idx="0">
                  <c:v>4.22376371447599</c:v>
                </c:pt>
                <c:pt idx="1">
                  <c:v>4.6416721814696</c:v>
                </c:pt>
                <c:pt idx="2">
                  <c:v>1.92143807347411</c:v>
                </c:pt>
                <c:pt idx="3">
                  <c:v>4.22430803860908</c:v>
                </c:pt>
                <c:pt idx="4">
                  <c:v>4.65468041422952</c:v>
                </c:pt>
                <c:pt idx="5">
                  <c:v>6.75262385929276</c:v>
                </c:pt>
                <c:pt idx="6">
                  <c:v>1.1164060059382</c:v>
                </c:pt>
                <c:pt idx="7">
                  <c:v>5.89505427685071</c:v>
                </c:pt>
                <c:pt idx="8">
                  <c:v>4.22548092116601</c:v>
                </c:pt>
                <c:pt idx="9">
                  <c:v>4.44149612878034</c:v>
                </c:pt>
                <c:pt idx="10">
                  <c:v>4.87862412569216</c:v>
                </c:pt>
                <c:pt idx="11">
                  <c:v>1.44596002024092</c:v>
                </c:pt>
                <c:pt idx="12">
                  <c:v>3.44859152653576</c:v>
                </c:pt>
                <c:pt idx="13">
                  <c:v>2.55535579736217</c:v>
                </c:pt>
                <c:pt idx="14">
                  <c:v>2.19922925791336</c:v>
                </c:pt>
                <c:pt idx="15">
                  <c:v>4.18507530928721</c:v>
                </c:pt>
                <c:pt idx="16">
                  <c:v>3.75066875996404</c:v>
                </c:pt>
                <c:pt idx="17">
                  <c:v>5.30324581895327</c:v>
                </c:pt>
                <c:pt idx="18">
                  <c:v>4.40327440812333</c:v>
                </c:pt>
                <c:pt idx="19">
                  <c:v>-0.342197312216108</c:v>
                </c:pt>
                <c:pt idx="20">
                  <c:v>5.90171429732691</c:v>
                </c:pt>
                <c:pt idx="21">
                  <c:v>1.46994012925793</c:v>
                </c:pt>
                <c:pt idx="22">
                  <c:v>3.09510321173907</c:v>
                </c:pt>
                <c:pt idx="23">
                  <c:v>6.43973920567427</c:v>
                </c:pt>
                <c:pt idx="24">
                  <c:v>2.05329493135619</c:v>
                </c:pt>
                <c:pt idx="25">
                  <c:v>2.25052078932603</c:v>
                </c:pt>
                <c:pt idx="26">
                  <c:v>1.48292627862916</c:v>
                </c:pt>
              </c:numCache>
            </c:numRef>
          </c:val>
        </c:ser>
        <c:gapWidth val="150"/>
        <c:overlap val="0"/>
        <c:axId val="9724400"/>
        <c:axId val="46991092"/>
      </c:barChart>
      <c:catAx>
        <c:axId val="972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991092"/>
        <c:crosses val="autoZero"/>
        <c:auto val="1"/>
        <c:lblAlgn val="ctr"/>
        <c:lblOffset val="100"/>
        <c:noMultiLvlLbl val="0"/>
      </c:catAx>
      <c:valAx>
        <c:axId val="469910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2440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Quociente eleitoral por estado — Câmara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'Câmara por estado'!E5</c:f>
              <c:strCache>
                <c:ptCount val="1"/>
                <c:pt idx="0">
                  <c:v>Quociente eleitoral</c:v>
                </c:pt>
              </c:strCache>
            </c:strRef>
          </c:tx>
          <c:spPr>
            <a:solidFill>
              <a:srgbClr val="22707f"/>
            </a:solidFill>
            <a:ln w="0">
              <a:solidFill>
                <a:srgbClr val="22707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'Câmara por estado'!$A$6:$A$32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AP</c:v>
                </c:pt>
                <c:pt idx="3">
                  <c:v>AM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MT</c:v>
                </c:pt>
                <c:pt idx="11">
                  <c:v>MS</c:v>
                </c:pt>
                <c:pt idx="12">
                  <c:v>MG</c:v>
                </c:pt>
                <c:pt idx="13">
                  <c:v>PR</c:v>
                </c:pt>
                <c:pt idx="14">
                  <c:v>PB</c:v>
                </c:pt>
                <c:pt idx="15">
                  <c:v>PA</c:v>
                </c:pt>
                <c:pt idx="16">
                  <c:v>PE</c:v>
                </c:pt>
                <c:pt idx="17">
                  <c:v>PI</c:v>
                </c:pt>
                <c:pt idx="18">
                  <c:v>RN</c:v>
                </c:pt>
                <c:pt idx="19">
                  <c:v>RS</c:v>
                </c:pt>
                <c:pt idx="20">
                  <c:v>RJ</c:v>
                </c:pt>
                <c:pt idx="21">
                  <c:v>RO</c:v>
                </c:pt>
                <c:pt idx="22">
                  <c:v>RR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'Câmara por estado'!$E$6:$E$32</c:f>
              <c:numCache>
                <c:formatCode>#,##0;\-#,##0;\-</c:formatCode>
                <c:ptCount val="27"/>
                <c:pt idx="0">
                  <c:v>57811</c:v>
                </c:pt>
                <c:pt idx="1">
                  <c:v>199816</c:v>
                </c:pt>
                <c:pt idx="2">
                  <c:v>57460</c:v>
                </c:pt>
                <c:pt idx="3">
                  <c:v>264907</c:v>
                </c:pt>
                <c:pt idx="4">
                  <c:v>212354</c:v>
                </c:pt>
                <c:pt idx="5">
                  <c:v>250984</c:v>
                </c:pt>
                <c:pt idx="6">
                  <c:v>207382</c:v>
                </c:pt>
                <c:pt idx="7">
                  <c:v>213499</c:v>
                </c:pt>
                <c:pt idx="8">
                  <c:v>212220</c:v>
                </c:pt>
                <c:pt idx="9">
                  <c:v>220609</c:v>
                </c:pt>
                <c:pt idx="10">
                  <c:v>237715</c:v>
                </c:pt>
                <c:pt idx="11">
                  <c:v>177595</c:v>
                </c:pt>
                <c:pt idx="12">
                  <c:v>214720</c:v>
                </c:pt>
                <c:pt idx="13">
                  <c:v>207241</c:v>
                </c:pt>
                <c:pt idx="14">
                  <c:v>199996</c:v>
                </c:pt>
                <c:pt idx="15">
                  <c:v>284249</c:v>
                </c:pt>
                <c:pt idx="16">
                  <c:v>210580</c:v>
                </c:pt>
                <c:pt idx="17">
                  <c:v>210906</c:v>
                </c:pt>
                <c:pt idx="18">
                  <c:v>245963</c:v>
                </c:pt>
                <c:pt idx="19">
                  <c:v>196170</c:v>
                </c:pt>
                <c:pt idx="20">
                  <c:v>190082</c:v>
                </c:pt>
                <c:pt idx="21">
                  <c:v>116617</c:v>
                </c:pt>
                <c:pt idx="22">
                  <c:v>39853</c:v>
                </c:pt>
                <c:pt idx="23">
                  <c:v>264469</c:v>
                </c:pt>
                <c:pt idx="24">
                  <c:v>160463</c:v>
                </c:pt>
                <c:pt idx="25">
                  <c:v>338203</c:v>
                </c:pt>
                <c:pt idx="26">
                  <c:v>112821</c:v>
                </c:pt>
              </c:numCache>
            </c:numRef>
          </c:val>
        </c:ser>
        <c:gapWidth val="150"/>
        <c:overlap val="0"/>
        <c:axId val="9418041"/>
        <c:axId val="89046290"/>
      </c:barChart>
      <c:catAx>
        <c:axId val="94180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046290"/>
        <c:crosses val="autoZero"/>
        <c:auto val="1"/>
        <c:lblAlgn val="ctr"/>
        <c:lblOffset val="100"/>
        <c:noMultiLvlLbl val="0"/>
      </c:catAx>
      <c:valAx>
        <c:axId val="890462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180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Composição do comparecimento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22707f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2b65a"/>
              </a:solidFill>
              <a:ln w="0">
                <a:noFill/>
              </a:ln>
            </c:spPr>
          </c:dPt>
          <c:dPt>
            <c:idx val="2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5b6b70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Painel!$A$86:$A$89</c:f>
              <c:strCache>
                <c:ptCount val="4"/>
                <c:pt idx="0">
                  <c:v>Válidos</c:v>
                </c:pt>
                <c:pt idx="1">
                  <c:v>Brancos</c:v>
                </c:pt>
                <c:pt idx="2">
                  <c:v>Nulos</c:v>
                </c:pt>
                <c:pt idx="3">
                  <c:v>Anulados</c:v>
                </c:pt>
              </c:strCache>
            </c:strRef>
          </c:cat>
          <c:val>
            <c:numRef>
              <c:f>Painel!$B$86:$B$89</c:f>
              <c:numCache>
                <c:formatCode>#,##0;\-#,##0;\-</c:formatCode>
                <c:ptCount val="4"/>
                <c:pt idx="0">
                  <c:v>119300788</c:v>
                </c:pt>
                <c:pt idx="1">
                  <c:v>2300798</c:v>
                </c:pt>
                <c:pt idx="2">
                  <c:v>3674249</c:v>
                </c:pt>
                <c:pt idx="3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Municípios vencidos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2"/>
            <c:spPr>
              <a:solidFill>
                <a:srgbClr val="a0a8ae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Painel!$A$92:$A$94</c:f>
              <c:strCache>
                <c:ptCount val="3"/>
                <c:pt idx="0">
                  <c:v>Flávio Bolsonaro</c:v>
                </c:pt>
                <c:pt idx="1">
                  <c:v>Lula</c:v>
                </c:pt>
                <c:pt idx="2">
                  <c:v>Empate</c:v>
                </c:pt>
              </c:strCache>
            </c:strRef>
          </c:cat>
          <c:val>
            <c:numRef>
              <c:f>Painel!$B$92:$B$94</c:f>
              <c:numCache>
                <c:formatCode>#,##0;\-#,##0;\-</c:formatCode>
                <c:ptCount val="3"/>
                <c:pt idx="0">
                  <c:v>2906</c:v>
                </c:pt>
                <c:pt idx="1">
                  <c:v>2663</c:v>
                </c:pt>
                <c:pt idx="2">
                  <c:v>2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Presidente — % dos votos válidos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Presidente!F5</c:f>
              <c:strCache>
                <c:ptCount val="1"/>
                <c:pt idx="0">
                  <c:v>% válidos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2563c9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8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9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10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a0a8ae"/>
              </a:solidFill>
              <a:ln w="0">
                <a:noFill/>
              </a:ln>
            </c:spPr>
          </c:dPt>
          <c:dLbls>
            <c:numFmt formatCode="0.0%" sourceLinked="1"/>
            <c:dLbl>
              <c:idx val="0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numFmt formatCode="0.0%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Presidente!$B$6:$B$17</c:f>
              <c:strCache>
                <c:ptCount val="12"/>
                <c:pt idx="0">
                  <c:v>Flávio Bolsonaro</c:v>
                </c:pt>
                <c:pt idx="1">
                  <c:v>Lula</c:v>
                </c:pt>
                <c:pt idx="2">
                  <c:v>Escritor Augusto Cury</c:v>
                </c:pt>
                <c:pt idx="3">
                  <c:v>Renan Santos</c:v>
                </c:pt>
                <c:pt idx="4">
                  <c:v>Ronaldo Caiado</c:v>
                </c:pt>
                <c:pt idx="5">
                  <c:v>Zema</c:v>
                </c:pt>
                <c:pt idx="6">
                  <c:v>Samara</c:v>
                </c:pt>
                <c:pt idx="7">
                  <c:v>Hertz Dias</c:v>
                </c:pt>
                <c:pt idx="8">
                  <c:v>Clariana Barao</c:v>
                </c:pt>
                <c:pt idx="9">
                  <c:v>Edmilson Costa</c:v>
                </c:pt>
                <c:pt idx="10">
                  <c:v>Veterinário Wilson Grassi</c:v>
                </c:pt>
                <c:pt idx="11">
                  <c:v>Rui Costa Pimenta</c:v>
                </c:pt>
              </c:strCache>
            </c:strRef>
          </c:cat>
          <c:val>
            <c:numRef>
              <c:f>Presidente!$F$6:$F$17</c:f>
              <c:numCache>
                <c:formatCode>0.00%</c:formatCode>
                <c:ptCount val="12"/>
                <c:pt idx="0">
                  <c:v>0.470277723563737</c:v>
                </c:pt>
                <c:pt idx="1">
                  <c:v>0.451627679106361</c:v>
                </c:pt>
                <c:pt idx="2">
                  <c:v>0.0289065064683395</c:v>
                </c:pt>
                <c:pt idx="3">
                  <c:v>0.0224297512603186</c:v>
                </c:pt>
                <c:pt idx="4">
                  <c:v>0.0218368046320029</c:v>
                </c:pt>
                <c:pt idx="5">
                  <c:v>0.00273667932520278</c:v>
                </c:pt>
                <c:pt idx="6">
                  <c:v>0.00103026142626988</c:v>
                </c:pt>
                <c:pt idx="7">
                  <c:v>0.000361296859162406</c:v>
                </c:pt>
                <c:pt idx="8">
                  <c:v>0.000335647405782433</c:v>
                </c:pt>
                <c:pt idx="9">
                  <c:v>0.000190216681552849</c:v>
                </c:pt>
                <c:pt idx="10">
                  <c:v>0.000141499484479516</c:v>
                </c:pt>
                <c:pt idx="11">
                  <c:v>0.000125933786791081</c:v>
                </c:pt>
              </c:numCache>
            </c:numRef>
          </c:val>
        </c:ser>
        <c:gapWidth val="150"/>
        <c:overlap val="0"/>
        <c:axId val="59519601"/>
        <c:axId val="75496223"/>
      </c:barChart>
      <c:catAx>
        <c:axId val="5951960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496223"/>
        <c:crosses val="autoZero"/>
        <c:auto val="1"/>
        <c:lblAlgn val="ctr"/>
        <c:lblOffset val="100"/>
        <c:noMultiLvlLbl val="0"/>
      </c:catAx>
      <c:valAx>
        <c:axId val="754962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5196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% por estado — Flávio × Lula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'Presidente por estado'!N5</c:f>
              <c:strCache>
                <c:ptCount val="1"/>
                <c:pt idx="0">
                  <c:v>% Flávio</c:v>
                </c:pt>
              </c:strCache>
            </c:strRef>
          </c:tx>
          <c:spPr>
            <a:solidFill>
              <a:srgbClr val="2563c9"/>
            </a:solidFill>
            <a:ln w="0">
              <a:solidFill>
                <a:srgbClr val="2563c9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estado'!$A$6:$A$32</c:f>
              <c:strCache>
                <c:ptCount val="27"/>
                <c:pt idx="0">
                  <c:v>SP</c:v>
                </c:pt>
                <c:pt idx="1">
                  <c:v>MG</c:v>
                </c:pt>
                <c:pt idx="2">
                  <c:v>RJ</c:v>
                </c:pt>
                <c:pt idx="3">
                  <c:v>BA</c:v>
                </c:pt>
                <c:pt idx="4">
                  <c:v>PR</c:v>
                </c:pt>
                <c:pt idx="5">
                  <c:v>RS</c:v>
                </c:pt>
                <c:pt idx="6">
                  <c:v>PE</c:v>
                </c:pt>
                <c:pt idx="7">
                  <c:v>CE</c:v>
                </c:pt>
                <c:pt idx="8">
                  <c:v>PA</c:v>
                </c:pt>
                <c:pt idx="9">
                  <c:v>SC</c:v>
                </c:pt>
                <c:pt idx="10">
                  <c:v>MA</c:v>
                </c:pt>
                <c:pt idx="11">
                  <c:v>GO</c:v>
                </c:pt>
                <c:pt idx="12">
                  <c:v>PB</c:v>
                </c:pt>
                <c:pt idx="13">
                  <c:v>ES</c:v>
                </c:pt>
                <c:pt idx="14">
                  <c:v>AM</c:v>
                </c:pt>
                <c:pt idx="15">
                  <c:v>PI</c:v>
                </c:pt>
                <c:pt idx="16">
                  <c:v>RN</c:v>
                </c:pt>
                <c:pt idx="17">
                  <c:v>MT</c:v>
                </c:pt>
                <c:pt idx="18">
                  <c:v>AL</c:v>
                </c:pt>
                <c:pt idx="19">
                  <c:v>DF</c:v>
                </c:pt>
                <c:pt idx="20">
                  <c:v>MS</c:v>
                </c:pt>
                <c:pt idx="21">
                  <c:v>SE</c:v>
                </c:pt>
                <c:pt idx="22">
                  <c:v>RO</c:v>
                </c:pt>
                <c:pt idx="23">
                  <c:v>TO</c:v>
                </c:pt>
                <c:pt idx="24">
                  <c:v>AC</c:v>
                </c:pt>
                <c:pt idx="25">
                  <c:v>AP</c:v>
                </c:pt>
                <c:pt idx="26">
                  <c:v>RR</c:v>
                </c:pt>
              </c:strCache>
            </c:strRef>
          </c:cat>
          <c:val>
            <c:numRef>
              <c:f>'Presidente por estado'!$N$6:$N$32</c:f>
              <c:numCache>
                <c:formatCode>0.0%</c:formatCode>
                <c:ptCount val="27"/>
                <c:pt idx="0">
                  <c:v>0.519312382118067</c:v>
                </c:pt>
                <c:pt idx="1">
                  <c:v>0.482417721429147</c:v>
                </c:pt>
                <c:pt idx="2">
                  <c:v>0.530096374483708</c:v>
                </c:pt>
                <c:pt idx="3">
                  <c:v>0.285339014760129</c:v>
                </c:pt>
                <c:pt idx="4">
                  <c:v>0.599119121344497</c:v>
                </c:pt>
                <c:pt idx="5">
                  <c:v>0.556400032009735</c:v>
                </c:pt>
                <c:pt idx="6">
                  <c:v>0.31030846719444</c:v>
                </c:pt>
                <c:pt idx="7">
                  <c:v>0.312728402898352</c:v>
                </c:pt>
                <c:pt idx="8">
                  <c:v>0.444968222386541</c:v>
                </c:pt>
                <c:pt idx="9">
                  <c:v>0.666538247820379</c:v>
                </c:pt>
                <c:pt idx="10">
                  <c:v>0.308953708060389</c:v>
                </c:pt>
                <c:pt idx="11">
                  <c:v>0.536045684453017</c:v>
                </c:pt>
                <c:pt idx="12">
                  <c:v>0.330732169943912</c:v>
                </c:pt>
                <c:pt idx="13">
                  <c:v>0.547823753774858</c:v>
                </c:pt>
                <c:pt idx="14">
                  <c:v>0.44996344603257</c:v>
                </c:pt>
                <c:pt idx="15">
                  <c:v>0.240882149316482</c:v>
                </c:pt>
                <c:pt idx="16">
                  <c:v>0.347745400594045</c:v>
                </c:pt>
                <c:pt idx="17">
                  <c:v>0.651476856329843</c:v>
                </c:pt>
                <c:pt idx="18">
                  <c:v>0.404494913286154</c:v>
                </c:pt>
                <c:pt idx="19">
                  <c:v>0.513093352466821</c:v>
                </c:pt>
                <c:pt idx="20">
                  <c:v>0.58603227048913</c:v>
                </c:pt>
                <c:pt idx="21">
                  <c:v>0.306289565429015</c:v>
                </c:pt>
                <c:pt idx="22">
                  <c:v>0.674533267083928</c:v>
                </c:pt>
                <c:pt idx="23">
                  <c:v>0.504403797314624</c:v>
                </c:pt>
                <c:pt idx="24">
                  <c:v>0.645553077818473</c:v>
                </c:pt>
                <c:pt idx="25">
                  <c:v>0.456651278454926</c:v>
                </c:pt>
                <c:pt idx="26">
                  <c:v>0.710568431399653</c:v>
                </c:pt>
              </c:numCache>
            </c:numRef>
          </c:val>
        </c:ser>
        <c:ser>
          <c:idx val="1"/>
          <c:order val="1"/>
          <c:tx>
            <c:strRef>
              <c:f>'Presidente por estado'!O5</c:f>
              <c:strCache>
                <c:ptCount val="1"/>
                <c:pt idx="0">
                  <c:v>% Lula</c:v>
                </c:pt>
              </c:strCache>
            </c:strRef>
          </c:tx>
          <c:spPr>
            <a:solidFill>
              <a:srgbClr val="c4362c"/>
            </a:solidFill>
            <a:ln w="0">
              <a:solidFill>
                <a:srgbClr val="c4362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estado'!$A$6:$A$32</c:f>
              <c:strCache>
                <c:ptCount val="27"/>
                <c:pt idx="0">
                  <c:v>SP</c:v>
                </c:pt>
                <c:pt idx="1">
                  <c:v>MG</c:v>
                </c:pt>
                <c:pt idx="2">
                  <c:v>RJ</c:v>
                </c:pt>
                <c:pt idx="3">
                  <c:v>BA</c:v>
                </c:pt>
                <c:pt idx="4">
                  <c:v>PR</c:v>
                </c:pt>
                <c:pt idx="5">
                  <c:v>RS</c:v>
                </c:pt>
                <c:pt idx="6">
                  <c:v>PE</c:v>
                </c:pt>
                <c:pt idx="7">
                  <c:v>CE</c:v>
                </c:pt>
                <c:pt idx="8">
                  <c:v>PA</c:v>
                </c:pt>
                <c:pt idx="9">
                  <c:v>SC</c:v>
                </c:pt>
                <c:pt idx="10">
                  <c:v>MA</c:v>
                </c:pt>
                <c:pt idx="11">
                  <c:v>GO</c:v>
                </c:pt>
                <c:pt idx="12">
                  <c:v>PB</c:v>
                </c:pt>
                <c:pt idx="13">
                  <c:v>ES</c:v>
                </c:pt>
                <c:pt idx="14">
                  <c:v>AM</c:v>
                </c:pt>
                <c:pt idx="15">
                  <c:v>PI</c:v>
                </c:pt>
                <c:pt idx="16">
                  <c:v>RN</c:v>
                </c:pt>
                <c:pt idx="17">
                  <c:v>MT</c:v>
                </c:pt>
                <c:pt idx="18">
                  <c:v>AL</c:v>
                </c:pt>
                <c:pt idx="19">
                  <c:v>DF</c:v>
                </c:pt>
                <c:pt idx="20">
                  <c:v>MS</c:v>
                </c:pt>
                <c:pt idx="21">
                  <c:v>SE</c:v>
                </c:pt>
                <c:pt idx="22">
                  <c:v>RO</c:v>
                </c:pt>
                <c:pt idx="23">
                  <c:v>TO</c:v>
                </c:pt>
                <c:pt idx="24">
                  <c:v>AC</c:v>
                </c:pt>
                <c:pt idx="25">
                  <c:v>AP</c:v>
                </c:pt>
                <c:pt idx="26">
                  <c:v>RR</c:v>
                </c:pt>
              </c:strCache>
            </c:strRef>
          </c:cat>
          <c:val>
            <c:numRef>
              <c:f>'Presidente por estado'!$O$6:$O$32</c:f>
              <c:numCache>
                <c:formatCode>0.0%</c:formatCode>
                <c:ptCount val="27"/>
                <c:pt idx="0">
                  <c:v>0.382005098431263</c:v>
                </c:pt>
                <c:pt idx="1">
                  <c:v>0.433269387248998</c:v>
                </c:pt>
                <c:pt idx="2">
                  <c:v>0.394145063342476</c:v>
                </c:pt>
                <c:pt idx="3">
                  <c:v>0.661749816682634</c:v>
                </c:pt>
                <c:pt idx="4">
                  <c:v>0.312000179795947</c:v>
                </c:pt>
                <c:pt idx="5">
                  <c:v>0.35726958829191</c:v>
                </c:pt>
                <c:pt idx="6">
                  <c:v>0.634522444763156</c:v>
                </c:pt>
                <c:pt idx="7">
                  <c:v>0.632855235150185</c:v>
                </c:pt>
                <c:pt idx="8">
                  <c:v>0.499105727702002</c:v>
                </c:pt>
                <c:pt idx="9">
                  <c:v>0.250431858360678</c:v>
                </c:pt>
                <c:pt idx="10">
                  <c:v>0.639905257254879</c:v>
                </c:pt>
                <c:pt idx="11">
                  <c:v>0.310589073737213</c:v>
                </c:pt>
                <c:pt idx="12">
                  <c:v>0.613079597907029</c:v>
                </c:pt>
                <c:pt idx="13">
                  <c:v>0.377609305408342</c:v>
                </c:pt>
                <c:pt idx="14">
                  <c:v>0.482317047047513</c:v>
                </c:pt>
                <c:pt idx="15">
                  <c:v>0.709892964665388</c:v>
                </c:pt>
                <c:pt idx="16">
                  <c:v>0.597501904051261</c:v>
                </c:pt>
                <c:pt idx="17">
                  <c:v>0.291819847407901</c:v>
                </c:pt>
                <c:pt idx="18">
                  <c:v>0.547299511341195</c:v>
                </c:pt>
                <c:pt idx="19">
                  <c:v>0.381105568115667</c:v>
                </c:pt>
                <c:pt idx="20">
                  <c:v>0.34681784204021</c:v>
                </c:pt>
                <c:pt idx="21">
                  <c:v>0.62748974487537</c:v>
                </c:pt>
                <c:pt idx="22">
                  <c:v>0.25893773003505</c:v>
                </c:pt>
                <c:pt idx="23">
                  <c:v>0.434209578836839</c:v>
                </c:pt>
                <c:pt idx="24">
                  <c:v>0.287315644280336</c:v>
                </c:pt>
                <c:pt idx="25">
                  <c:v>0.457135297230552</c:v>
                </c:pt>
                <c:pt idx="26">
                  <c:v>0.228601268641816</c:v>
                </c:pt>
              </c:numCache>
            </c:numRef>
          </c:val>
        </c:ser>
        <c:gapWidth val="150"/>
        <c:overlap val="0"/>
        <c:axId val="49309495"/>
        <c:axId val="70791962"/>
      </c:barChart>
      <c:catAx>
        <c:axId val="49309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791962"/>
        <c:crosses val="autoZero"/>
        <c:auto val="1"/>
        <c:lblAlgn val="ctr"/>
        <c:lblOffset val="100"/>
        <c:noMultiLvlLbl val="0"/>
      </c:catAx>
      <c:valAx>
        <c:axId val="707919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3094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Votos por região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'Presidente por região'!G5</c:f>
              <c:strCache>
                <c:ptCount val="1"/>
                <c:pt idx="0">
                  <c:v>Flávio Bolsonaro</c:v>
                </c:pt>
              </c:strCache>
            </c:strRef>
          </c:tx>
          <c:spPr>
            <a:solidFill>
              <a:srgbClr val="2563c9"/>
            </a:solidFill>
            <a:ln w="0">
              <a:solidFill>
                <a:srgbClr val="2563c9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região'!$A$6:$A$10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</c:strCache>
            </c:strRef>
          </c:cat>
          <c:val>
            <c:numRef>
              <c:f>'Presidente por região'!$G$6:$G$10</c:f>
              <c:numCache>
                <c:formatCode>#,##0;\-#,##0;\-</c:formatCode>
                <c:ptCount val="5"/>
                <c:pt idx="0">
                  <c:v>5009437</c:v>
                </c:pt>
                <c:pt idx="1">
                  <c:v>10398973</c:v>
                </c:pt>
                <c:pt idx="2">
                  <c:v>5133436</c:v>
                </c:pt>
                <c:pt idx="3">
                  <c:v>24899609</c:v>
                </c:pt>
                <c:pt idx="4">
                  <c:v>10519148</c:v>
                </c:pt>
              </c:numCache>
            </c:numRef>
          </c:val>
        </c:ser>
        <c:ser>
          <c:idx val="1"/>
          <c:order val="1"/>
          <c:tx>
            <c:strRef>
              <c:f>'Presidente por região'!H5</c:f>
              <c:strCache>
                <c:ptCount val="1"/>
                <c:pt idx="0">
                  <c:v>Lula</c:v>
                </c:pt>
              </c:strCache>
            </c:strRef>
          </c:tx>
          <c:spPr>
            <a:solidFill>
              <a:srgbClr val="c4362c"/>
            </a:solidFill>
            <a:ln w="0">
              <a:solidFill>
                <a:srgbClr val="c4362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região'!$A$6:$A$10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</c:strCache>
            </c:strRef>
          </c:cat>
          <c:val>
            <c:numRef>
              <c:f>'Presidente por região'!$H$6:$H$10</c:f>
              <c:numCache>
                <c:formatCode>#,##0;\-#,##0;\-</c:formatCode>
                <c:ptCount val="5"/>
                <c:pt idx="0">
                  <c:v>4550602</c:v>
                </c:pt>
                <c:pt idx="1">
                  <c:v>21494584</c:v>
                </c:pt>
                <c:pt idx="2">
                  <c:v>2963043</c:v>
                </c:pt>
                <c:pt idx="3">
                  <c:v>19237398</c:v>
                </c:pt>
                <c:pt idx="4">
                  <c:v>5476524</c:v>
                </c:pt>
              </c:numCache>
            </c:numRef>
          </c:val>
        </c:ser>
        <c:gapWidth val="150"/>
        <c:overlap val="0"/>
        <c:axId val="84909198"/>
        <c:axId val="57732165"/>
      </c:barChart>
      <c:catAx>
        <c:axId val="8490919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732165"/>
        <c:crosses val="autoZero"/>
        <c:auto val="1"/>
        <c:lblAlgn val="ctr"/>
        <c:lblOffset val="100"/>
        <c:noMultiLvlLbl val="0"/>
      </c:catAx>
      <c:valAx>
        <c:axId val="5773216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90919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Abstenção por região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'Presidente por região'!E5</c:f>
              <c:strCache>
                <c:ptCount val="1"/>
                <c:pt idx="0">
                  <c:v>% abstenção</c:v>
                </c:pt>
              </c:strCache>
            </c:strRef>
          </c:tx>
          <c:spPr>
            <a:solidFill>
              <a:srgbClr val="22707f"/>
            </a:solidFill>
            <a:ln w="0">
              <a:solidFill>
                <a:srgbClr val="22707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'Presidente por região'!$A$6:$A$10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Centro-Oeste</c:v>
                </c:pt>
                <c:pt idx="3">
                  <c:v>Sudeste</c:v>
                </c:pt>
                <c:pt idx="4">
                  <c:v>Sul</c:v>
                </c:pt>
              </c:strCache>
            </c:strRef>
          </c:cat>
          <c:val>
            <c:numRef>
              <c:f>'Presidente por região'!$E$6:$E$10</c:f>
              <c:numCache>
                <c:formatCode>0.0%</c:formatCode>
                <c:ptCount val="5"/>
                <c:pt idx="0">
                  <c:v>0.194347606226159</c:v>
                </c:pt>
                <c:pt idx="1">
                  <c:v>0.183914927539293</c:v>
                </c:pt>
                <c:pt idx="2">
                  <c:v>0.217046445833775</c:v>
                </c:pt>
                <c:pt idx="3">
                  <c:v>0.227045164605955</c:v>
                </c:pt>
                <c:pt idx="4">
                  <c:v>0.204554416925333</c:v>
                </c:pt>
              </c:numCache>
            </c:numRef>
          </c:val>
        </c:ser>
        <c:gapWidth val="150"/>
        <c:overlap val="0"/>
        <c:axId val="42899246"/>
        <c:axId val="56050087"/>
      </c:barChart>
      <c:catAx>
        <c:axId val="428992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050087"/>
        <c:crosses val="autoZero"/>
        <c:auto val="1"/>
        <c:lblAlgn val="ctr"/>
        <c:lblOffset val="100"/>
        <c:noMultiLvlLbl val="0"/>
      </c:catAx>
      <c:valAx>
        <c:axId val="560500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89924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Câmara dos Deputados (513)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Blocos!D5</c:f>
              <c:strCache>
                <c:ptCount val="1"/>
                <c:pt idx="0">
                  <c:v>Deputados federais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563c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Blocos!$A$6:$A$8</c:f>
              <c:strCache>
                <c:ptCount val="3"/>
                <c:pt idx="0">
                  <c:v>Esquerda</c:v>
                </c:pt>
                <c:pt idx="1">
                  <c:v>Centro</c:v>
                </c:pt>
                <c:pt idx="2">
                  <c:v>Direita</c:v>
                </c:pt>
              </c:strCache>
            </c:strRef>
          </c:cat>
          <c:val>
            <c:numRef>
              <c:f>Blocos!$D$6:$D$8</c:f>
              <c:numCache>
                <c:formatCode>#,##0;\-#,##0;\-</c:formatCode>
                <c:ptCount val="3"/>
                <c:pt idx="0">
                  <c:v>124</c:v>
                </c:pt>
                <c:pt idx="1">
                  <c:v>124</c:v>
                </c:pt>
                <c:pt idx="2">
                  <c:v>265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Senado — vagas de 2026 (54)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Blocos!C5</c:f>
              <c:strCache>
                <c:ptCount val="1"/>
                <c:pt idx="0">
                  <c:v>Senadores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563c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Blocos!$A$6:$A$8</c:f>
              <c:strCache>
                <c:ptCount val="3"/>
                <c:pt idx="0">
                  <c:v>Esquerda</c:v>
                </c:pt>
                <c:pt idx="1">
                  <c:v>Centro</c:v>
                </c:pt>
                <c:pt idx="2">
                  <c:v>Direita</c:v>
                </c:pt>
              </c:strCache>
            </c:strRef>
          </c:cat>
          <c:val>
            <c:numRef>
              <c:f>Blocos!$C$6:$C$8</c:f>
              <c:numCache>
                <c:formatCode>#,##0;\-#,##0;\-</c:formatCode>
                <c:ptCount val="3"/>
                <c:pt idx="0">
                  <c:v>11</c:v>
                </c:pt>
                <c:pt idx="1">
                  <c:v>13</c:v>
                </c:pt>
                <c:pt idx="2">
                  <c:v>30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Assembleias (1.059)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Blocos!F5</c:f>
              <c:strCache>
                <c:ptCount val="1"/>
                <c:pt idx="0">
                  <c:v>Deputados estaduais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563c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Blocos!$A$6:$A$8</c:f>
              <c:strCache>
                <c:ptCount val="3"/>
                <c:pt idx="0">
                  <c:v>Esquerda</c:v>
                </c:pt>
                <c:pt idx="1">
                  <c:v>Centro</c:v>
                </c:pt>
                <c:pt idx="2">
                  <c:v>Direita</c:v>
                </c:pt>
              </c:strCache>
            </c:strRef>
          </c:cat>
          <c:val>
            <c:numRef>
              <c:f>Blocos!$F$6:$F$8</c:f>
              <c:numCache>
                <c:formatCode>#,##0;\-#,##0;\-</c:formatCode>
                <c:ptCount val="3"/>
                <c:pt idx="0">
                  <c:v>264</c:v>
                </c:pt>
                <c:pt idx="1">
                  <c:v>321</c:v>
                </c:pt>
                <c:pt idx="2">
                  <c:v>474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Votos para presidente por bloco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Blocos!K5</c:f>
              <c:strCache>
                <c:ptCount val="1"/>
                <c:pt idx="0">
                  <c:v>Votos para presidente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4362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7d8590"/>
              </a:solidFill>
              <a:ln w="0">
                <a:noFill/>
              </a:ln>
            </c:spPr>
          </c:dPt>
          <c:dPt>
            <c:idx val="2"/>
            <c:spPr>
              <a:solidFill>
                <a:srgbClr val="2563c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1"/>
            <c:separator>; </c:separator>
            <c:showLeaderLines val="1"/>
          </c:dLbls>
          <c:cat>
            <c:strRef>
              <c:f>Blocos!$A$6:$A$8</c:f>
              <c:strCache>
                <c:ptCount val="3"/>
                <c:pt idx="0">
                  <c:v>Esquerda</c:v>
                </c:pt>
                <c:pt idx="1">
                  <c:v>Centro</c:v>
                </c:pt>
                <c:pt idx="2">
                  <c:v>Direita</c:v>
                </c:pt>
              </c:strCache>
            </c:strRef>
          </c:cat>
          <c:val>
            <c:numRef>
              <c:f>Blocos!$K$6:$K$8</c:f>
              <c:numCache>
                <c:formatCode>#,##0;\-#,##0;\-</c:formatCode>
                <c:ptCount val="3"/>
                <c:pt idx="0">
                  <c:v>54083269</c:v>
                </c:pt>
                <c:pt idx="1">
                  <c:v>6070598</c:v>
                </c:pt>
                <c:pt idx="2">
                  <c:v>59146921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9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0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Relationship Id="rId4" Type="http://schemas.openxmlformats.org/officeDocument/2006/relationships/chart" Target="../charts/chart1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5</xdr:row>
      <xdr:rowOff>40680</xdr:rowOff>
    </xdr:from>
    <xdr:to>
      <xdr:col>7</xdr:col>
      <xdr:colOff>1618920</xdr:colOff>
      <xdr:row>12</xdr:row>
      <xdr:rowOff>146520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267760" y="1143000"/>
          <a:ext cx="1618920" cy="1618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131040</xdr:rowOff>
    </xdr:from>
    <xdr:to>
      <xdr:col>7</xdr:col>
      <xdr:colOff>447840</xdr:colOff>
      <xdr:row>22</xdr:row>
      <xdr:rowOff>111240</xdr:rowOff>
    </xdr:to>
    <xdr:graphicFrame>
      <xdr:nvGraphicFramePr>
        <xdr:cNvPr id="1" name="Chart 1"/>
        <xdr:cNvGraphicFramePr/>
      </xdr:nvGraphicFramePr>
      <xdr:xfrm>
        <a:off x="0" y="76212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131040</xdr:rowOff>
    </xdr:from>
    <xdr:to>
      <xdr:col>17</xdr:col>
      <xdr:colOff>447840</xdr:colOff>
      <xdr:row>22</xdr:row>
      <xdr:rowOff>111240</xdr:rowOff>
    </xdr:to>
    <xdr:graphicFrame>
      <xdr:nvGraphicFramePr>
        <xdr:cNvPr id="2" name="Chart 2"/>
        <xdr:cNvGraphicFramePr/>
      </xdr:nvGraphicFramePr>
      <xdr:xfrm>
        <a:off x="7588080" y="76212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24</xdr:row>
      <xdr:rowOff>130680</xdr:rowOff>
    </xdr:from>
    <xdr:to>
      <xdr:col>8</xdr:col>
      <xdr:colOff>408960</xdr:colOff>
      <xdr:row>43</xdr:row>
      <xdr:rowOff>110880</xdr:rowOff>
    </xdr:to>
    <xdr:graphicFrame>
      <xdr:nvGraphicFramePr>
        <xdr:cNvPr id="3" name="Chart 3"/>
        <xdr:cNvGraphicFramePr/>
      </xdr:nvGraphicFramePr>
      <xdr:xfrm>
        <a:off x="0" y="476244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0</xdr:colOff>
      <xdr:row>24</xdr:row>
      <xdr:rowOff>130680</xdr:rowOff>
    </xdr:from>
    <xdr:to>
      <xdr:col>20</xdr:col>
      <xdr:colOff>331200</xdr:colOff>
      <xdr:row>41</xdr:row>
      <xdr:rowOff>131760</xdr:rowOff>
    </xdr:to>
    <xdr:graphicFrame>
      <xdr:nvGraphicFramePr>
        <xdr:cNvPr id="4" name="Chart 4"/>
        <xdr:cNvGraphicFramePr/>
      </xdr:nvGraphicFramePr>
      <xdr:xfrm>
        <a:off x="7588080" y="476244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43</xdr:row>
      <xdr:rowOff>130680</xdr:rowOff>
    </xdr:from>
    <xdr:to>
      <xdr:col>14</xdr:col>
      <xdr:colOff>176040</xdr:colOff>
      <xdr:row>60</xdr:row>
      <xdr:rowOff>131760</xdr:rowOff>
    </xdr:to>
    <xdr:graphicFrame>
      <xdr:nvGraphicFramePr>
        <xdr:cNvPr id="5" name="Chart 5"/>
        <xdr:cNvGraphicFramePr/>
      </xdr:nvGraphicFramePr>
      <xdr:xfrm>
        <a:off x="0" y="8381880"/>
        <a:ext cx="107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62</xdr:row>
      <xdr:rowOff>131040</xdr:rowOff>
    </xdr:from>
    <xdr:to>
      <xdr:col>14</xdr:col>
      <xdr:colOff>176040</xdr:colOff>
      <xdr:row>79</xdr:row>
      <xdr:rowOff>132120</xdr:rowOff>
    </xdr:to>
    <xdr:graphicFrame>
      <xdr:nvGraphicFramePr>
        <xdr:cNvPr id="6" name="Chart 6"/>
        <xdr:cNvGraphicFramePr/>
      </xdr:nvGraphicFramePr>
      <xdr:xfrm>
        <a:off x="0" y="12001680"/>
        <a:ext cx="107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0</xdr:colOff>
      <xdr:row>62</xdr:row>
      <xdr:rowOff>131040</xdr:rowOff>
    </xdr:from>
    <xdr:to>
      <xdr:col>21</xdr:col>
      <xdr:colOff>525600</xdr:colOff>
      <xdr:row>77</xdr:row>
      <xdr:rowOff>153000</xdr:rowOff>
    </xdr:to>
    <xdr:graphicFrame>
      <xdr:nvGraphicFramePr>
        <xdr:cNvPr id="7" name="Chart 7"/>
        <xdr:cNvGraphicFramePr/>
      </xdr:nvGraphicFramePr>
      <xdr:xfrm>
        <a:off x="12141360" y="120016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16</xdr:col>
      <xdr:colOff>0</xdr:colOff>
      <xdr:row>81</xdr:row>
      <xdr:rowOff>131040</xdr:rowOff>
    </xdr:from>
    <xdr:to>
      <xdr:col>21</xdr:col>
      <xdr:colOff>525600</xdr:colOff>
      <xdr:row>96</xdr:row>
      <xdr:rowOff>153000</xdr:rowOff>
    </xdr:to>
    <xdr:graphicFrame>
      <xdr:nvGraphicFramePr>
        <xdr:cNvPr id="8" name="Chart 8"/>
        <xdr:cNvGraphicFramePr/>
      </xdr:nvGraphicFramePr>
      <xdr:xfrm>
        <a:off x="12141360" y="1562112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3</xdr:row>
      <xdr:rowOff>131040</xdr:rowOff>
    </xdr:from>
    <xdr:to>
      <xdr:col>18</xdr:col>
      <xdr:colOff>408960</xdr:colOff>
      <xdr:row>19</xdr:row>
      <xdr:rowOff>113040</xdr:rowOff>
    </xdr:to>
    <xdr:graphicFrame>
      <xdr:nvGraphicFramePr>
        <xdr:cNvPr id="9" name="Chart 1"/>
        <xdr:cNvGraphicFramePr/>
      </xdr:nvGraphicFramePr>
      <xdr:xfrm>
        <a:off x="13738320" y="7621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36</xdr:row>
      <xdr:rowOff>130680</xdr:rowOff>
    </xdr:from>
    <xdr:to>
      <xdr:col>10</xdr:col>
      <xdr:colOff>576360</xdr:colOff>
      <xdr:row>53</xdr:row>
      <xdr:rowOff>131760</xdr:rowOff>
    </xdr:to>
    <xdr:graphicFrame>
      <xdr:nvGraphicFramePr>
        <xdr:cNvPr id="10" name="Chart 1"/>
        <xdr:cNvGraphicFramePr/>
      </xdr:nvGraphicFramePr>
      <xdr:xfrm>
        <a:off x="533520" y="7257960"/>
        <a:ext cx="107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130680</xdr:rowOff>
    </xdr:from>
    <xdr:to>
      <xdr:col>6</xdr:col>
      <xdr:colOff>523440</xdr:colOff>
      <xdr:row>27</xdr:row>
      <xdr:rowOff>153000</xdr:rowOff>
    </xdr:to>
    <xdr:graphicFrame>
      <xdr:nvGraphicFramePr>
        <xdr:cNvPr id="11" name="Chart 1"/>
        <xdr:cNvGraphicFramePr/>
      </xdr:nvGraphicFramePr>
      <xdr:xfrm>
        <a:off x="1422360" y="26859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12</xdr:row>
      <xdr:rowOff>130680</xdr:rowOff>
    </xdr:from>
    <xdr:to>
      <xdr:col>13</xdr:col>
      <xdr:colOff>505800</xdr:colOff>
      <xdr:row>27</xdr:row>
      <xdr:rowOff>153000</xdr:rowOff>
    </xdr:to>
    <xdr:graphicFrame>
      <xdr:nvGraphicFramePr>
        <xdr:cNvPr id="12" name="Chart 2"/>
        <xdr:cNvGraphicFramePr/>
      </xdr:nvGraphicFramePr>
      <xdr:xfrm>
        <a:off x="10756800" y="268596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130680</xdr:rowOff>
    </xdr:from>
    <xdr:to>
      <xdr:col>4</xdr:col>
      <xdr:colOff>52560</xdr:colOff>
      <xdr:row>26</xdr:row>
      <xdr:rowOff>153000</xdr:rowOff>
    </xdr:to>
    <xdr:graphicFrame>
      <xdr:nvGraphicFramePr>
        <xdr:cNvPr id="13" name="Chart 1"/>
        <xdr:cNvGraphicFramePr/>
      </xdr:nvGraphicFramePr>
      <xdr:xfrm>
        <a:off x="0" y="249552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11</xdr:row>
      <xdr:rowOff>130680</xdr:rowOff>
    </xdr:from>
    <xdr:to>
      <xdr:col>10</xdr:col>
      <xdr:colOff>941760</xdr:colOff>
      <xdr:row>26</xdr:row>
      <xdr:rowOff>153000</xdr:rowOff>
    </xdr:to>
    <xdr:graphicFrame>
      <xdr:nvGraphicFramePr>
        <xdr:cNvPr id="14" name="Chart 2"/>
        <xdr:cNvGraphicFramePr/>
      </xdr:nvGraphicFramePr>
      <xdr:xfrm>
        <a:off x="7201080" y="249552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29</xdr:row>
      <xdr:rowOff>130680</xdr:rowOff>
    </xdr:from>
    <xdr:to>
      <xdr:col>4</xdr:col>
      <xdr:colOff>52560</xdr:colOff>
      <xdr:row>44</xdr:row>
      <xdr:rowOff>153000</xdr:rowOff>
    </xdr:to>
    <xdr:graphicFrame>
      <xdr:nvGraphicFramePr>
        <xdr:cNvPr id="15" name="Chart 3"/>
        <xdr:cNvGraphicFramePr/>
      </xdr:nvGraphicFramePr>
      <xdr:xfrm>
        <a:off x="0" y="592452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0</xdr:colOff>
      <xdr:row>29</xdr:row>
      <xdr:rowOff>130680</xdr:rowOff>
    </xdr:from>
    <xdr:to>
      <xdr:col>10</xdr:col>
      <xdr:colOff>941760</xdr:colOff>
      <xdr:row>44</xdr:row>
      <xdr:rowOff>153000</xdr:rowOff>
    </xdr:to>
    <xdr:graphicFrame>
      <xdr:nvGraphicFramePr>
        <xdr:cNvPr id="16" name="Chart 4"/>
        <xdr:cNvGraphicFramePr/>
      </xdr:nvGraphicFramePr>
      <xdr:xfrm>
        <a:off x="7201080" y="592452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uracaoeleicao.online/" TargetMode="External"/><Relationship Id="rId2" Type="http://schemas.openxmlformats.org/officeDocument/2006/relationships/hyperlink" Target="in/ELEICOES_2026_RELATORIO_COMPLETO.xlsx" TargetMode="External"/><Relationship Id="rId3" Type="http://schemas.openxmlformats.org/officeDocument/2006/relationships/hyperlink" Target="in/ELEICOES_2026_RELATORIO_COMPLETO.xlsx" TargetMode="External"/><Relationship Id="rId4" Type="http://schemas.openxmlformats.org/officeDocument/2006/relationships/hyperlink" Target="in/ELEICOES_2026_RELATORIO_COMPLETO.xlsx" TargetMode="External"/><Relationship Id="rId5" Type="http://schemas.openxmlformats.org/officeDocument/2006/relationships/hyperlink" Target="in/ELEICOES_2026_RELATORIO_COMPLETO.xlsx" TargetMode="External"/><Relationship Id="rId6" Type="http://schemas.openxmlformats.org/officeDocument/2006/relationships/hyperlink" Target="in/ELEICOES_2026_RELATORIO_COMPLETO.xlsx" TargetMode="External"/><Relationship Id="rId7" Type="http://schemas.openxmlformats.org/officeDocument/2006/relationships/hyperlink" Target="in/ELEICOES_2026_RELATORIO_COMPLETO.xlsx" TargetMode="External"/><Relationship Id="rId8" Type="http://schemas.openxmlformats.org/officeDocument/2006/relationships/hyperlink" Target="in/ELEICOES_2026_RELATORIO_COMPLETO.xlsx" TargetMode="External"/><Relationship Id="rId9" Type="http://schemas.openxmlformats.org/officeDocument/2006/relationships/hyperlink" Target="in/ELEICOES_2026_RELATORIO_COMPLETO.xlsx" TargetMode="External"/><Relationship Id="rId10" Type="http://schemas.openxmlformats.org/officeDocument/2006/relationships/hyperlink" Target="in/ELEICOES_2026_RELATORIO_COMPLETO.xlsx" TargetMode="External"/><Relationship Id="rId11" Type="http://schemas.openxmlformats.org/officeDocument/2006/relationships/hyperlink" Target="in/ELEICOES_2026_RELATORIO_COMPLETO.xlsx" TargetMode="External"/><Relationship Id="rId12" Type="http://schemas.openxmlformats.org/officeDocument/2006/relationships/hyperlink" Target="in/ELEICOES_2026_RELATORIO_COMPLETO.xlsx" TargetMode="External"/><Relationship Id="rId13" Type="http://schemas.openxmlformats.org/officeDocument/2006/relationships/hyperlink" Target="in/ELEICOES_2026_RELATORIO_COMPLETO.xlsx" TargetMode="External"/><Relationship Id="rId14" Type="http://schemas.openxmlformats.org/officeDocument/2006/relationships/hyperlink" Target="in/ELEICOES_2026_RELATORIO_COMPLETO.xlsx" TargetMode="External"/><Relationship Id="rId15" Type="http://schemas.openxmlformats.org/officeDocument/2006/relationships/hyperlink" Target="in/ELEICOES_2026_RELATORIO_COMPLETO.xlsx" TargetMode="External"/><Relationship Id="rId16" Type="http://schemas.openxmlformats.org/officeDocument/2006/relationships/hyperlink" Target="in/ELEICOES_2026_RELATORIO_COMPLETO.xlsx" TargetMode="External"/><Relationship Id="rId17" Type="http://schemas.openxmlformats.org/officeDocument/2006/relationships/hyperlink" Target="in/ELEICOES_2026_RELATORIO_COMPLETO.xlsx" TargetMode="External"/><Relationship Id="rId18" Type="http://schemas.openxmlformats.org/officeDocument/2006/relationships/hyperlink" Target="in/ELEICOES_2026_RELATORIO_COMPLETO.xlsx" TargetMode="External"/><Relationship Id="rId19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9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10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<Relationship Id="rId2" Type="http://schemas.openxmlformats.org/officeDocument/2006/relationships/drawing" Target="../drawings/drawing11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in/ELEICOES_2026_RELATORIO_COMPLETO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B65A"/>
    <pageSetUpPr fitToPage="true"/>
  </sheetPr>
  <dimension ref="A1: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4"/>
    <col collapsed="false" customWidth="true" hidden="false" outlineLevel="0" max="9" min="9" style="0" width="18"/>
    <col collapsed="false" customWidth="true" hidden="false" outlineLevel="0" max="10" min="10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6.8" hidden="false" customHeight="fals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customFormat="false" ht="15" hidden="false" customHeight="fals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</row>
    <row r="7" customFormat="false" ht="15" hidden="false" customHeight="false" outlineLevel="0" collapsed="false">
      <c r="B7" s="6" t="s">
        <v>3</v>
      </c>
      <c r="E7" s="6" t="s">
        <v>4</v>
      </c>
    </row>
    <row r="8" customFormat="false" ht="24.45" hidden="false" customHeight="false" outlineLevel="0" collapsed="false">
      <c r="B8" s="7" t="n">
        <f aca="false">Presidente!B20</f>
        <v>158745502</v>
      </c>
      <c r="E8" s="8" t="n">
        <f aca="false">Presidente!G20</f>
        <v>0.789161478099707</v>
      </c>
    </row>
    <row r="9" customFormat="false" ht="15" hidden="false" customHeight="false" outlineLevel="0" collapsed="false">
      <c r="B9" s="9" t="s">
        <v>5</v>
      </c>
      <c r="E9" s="10" t="n">
        <f aca="false">Presidente!B21</f>
        <v>125275835</v>
      </c>
    </row>
    <row r="11" customFormat="false" ht="15" hidden="false" customHeight="false" outlineLevel="0" collapsed="false">
      <c r="B11" s="6" t="s">
        <v>6</v>
      </c>
      <c r="E11" s="6" t="s">
        <v>7</v>
      </c>
    </row>
    <row r="12" customFormat="false" ht="19.7" hidden="false" customHeight="false" outlineLevel="0" collapsed="false">
      <c r="B12" s="11" t="str">
        <f aca="false">Presidente!B6</f>
        <v>Flávio Bolsonaro</v>
      </c>
      <c r="E12" s="12" t="str">
        <f aca="false">Presidente!B7</f>
        <v>Lula</v>
      </c>
    </row>
    <row r="13" customFormat="false" ht="15" hidden="false" customHeight="false" outlineLevel="0" collapsed="false">
      <c r="B13" s="13" t="n">
        <f aca="false">Presidente!F6</f>
        <v>0.470277723563737</v>
      </c>
      <c r="C13" s="14" t="n">
        <f aca="false">Presidente!E6</f>
        <v>56104503</v>
      </c>
      <c r="E13" s="13" t="n">
        <f aca="false">Presidente!F7</f>
        <v>0.451627679106361</v>
      </c>
      <c r="F13" s="14" t="n">
        <f aca="false">Presidente!E7</f>
        <v>53879538</v>
      </c>
    </row>
    <row r="15" customFormat="false" ht="15" hidden="false" customHeight="false" outlineLevel="0" collapsed="false">
      <c r="B15" s="6" t="s">
        <v>8</v>
      </c>
      <c r="E15" s="6" t="s">
        <v>9</v>
      </c>
    </row>
    <row r="16" customFormat="false" ht="24.45" hidden="false" customHeight="false" outlineLevel="0" collapsed="false">
      <c r="B16" s="7" t="n">
        <f aca="false">Presidente!E6-Presidente!E7</f>
        <v>2224965</v>
      </c>
      <c r="E16" s="15" t="n">
        <f aca="false">COUNTIF(Governadores!D6:D32,"Eleito no 1º turno")</f>
        <v>21</v>
      </c>
    </row>
    <row r="17" customFormat="false" ht="15" hidden="false" customHeight="false" outlineLevel="0" collapsed="false">
      <c r="B17" s="9" t="s">
        <v>10</v>
      </c>
      <c r="E17" s="9" t="str">
        <f aca="false">"eleitos · "&amp;COUNTIF(Governadores!D6:D32,"2º turno")&amp;" estados no 2º turno"</f>
        <v>eleitos · 6 estados no 2º turno</v>
      </c>
      <c r="H17" s="16" t="s">
        <v>11</v>
      </c>
    </row>
    <row r="18" customFormat="false" ht="15" hidden="false" customHeight="false" outlineLevel="0" collapsed="false">
      <c r="H18" s="17" t="s">
        <v>12</v>
      </c>
    </row>
    <row r="19" customFormat="false" ht="15" hidden="false" customHeight="false" outlineLevel="0" collapsed="false">
      <c r="B19" s="6" t="s">
        <v>13</v>
      </c>
      <c r="E19" s="6" t="s">
        <v>14</v>
      </c>
      <c r="H19" s="9" t="s">
        <v>15</v>
      </c>
    </row>
    <row r="20" customFormat="false" ht="24.45" hidden="false" customHeight="false" outlineLevel="0" collapsed="false">
      <c r="B20" s="15" t="n">
        <f aca="false">COUNTA(Senado!D6:D59)</f>
        <v>54</v>
      </c>
      <c r="E20" s="7" t="n">
        <f aca="false">COUNTA('Câmara — eleitos'!C6:C518)+COUNTA('Assembleias — eleitos'!C6:C1064)</f>
        <v>1572</v>
      </c>
    </row>
    <row r="21" customFormat="false" ht="15" hidden="false" customHeight="false" outlineLevel="0" collapsed="false">
      <c r="B21" s="9" t="s">
        <v>16</v>
      </c>
      <c r="E21" s="9" t="s">
        <v>17</v>
      </c>
    </row>
    <row r="24" customFormat="false" ht="15" hidden="false" customHeight="false" outlineLevel="0" collapsed="false">
      <c r="B24" s="18" t="s">
        <v>18</v>
      </c>
    </row>
    <row r="25" customFormat="false" ht="15" hidden="false" customHeight="false" outlineLevel="0" collapsed="false">
      <c r="B25" s="19" t="s">
        <v>19</v>
      </c>
      <c r="C25" s="20" t="s">
        <v>20</v>
      </c>
    </row>
    <row r="26" customFormat="false" ht="15" hidden="false" customHeight="false" outlineLevel="0" collapsed="false">
      <c r="B26" s="19" t="s">
        <v>21</v>
      </c>
      <c r="C26" s="20" t="s">
        <v>22</v>
      </c>
    </row>
    <row r="27" customFormat="false" ht="15" hidden="false" customHeight="false" outlineLevel="0" collapsed="false">
      <c r="B27" s="19" t="s">
        <v>23</v>
      </c>
      <c r="C27" s="20" t="s">
        <v>24</v>
      </c>
    </row>
    <row r="28" customFormat="false" ht="15" hidden="false" customHeight="false" outlineLevel="0" collapsed="false">
      <c r="B28" s="19" t="s">
        <v>25</v>
      </c>
      <c r="C28" s="20" t="s">
        <v>26</v>
      </c>
    </row>
    <row r="29" customFormat="false" ht="15" hidden="false" customHeight="false" outlineLevel="0" collapsed="false">
      <c r="B29" s="19" t="s">
        <v>27</v>
      </c>
      <c r="C29" s="20" t="s">
        <v>28</v>
      </c>
    </row>
    <row r="30" customFormat="false" ht="15" hidden="false" customHeight="false" outlineLevel="0" collapsed="false">
      <c r="B30" s="19" t="s">
        <v>29</v>
      </c>
      <c r="C30" s="20" t="s">
        <v>30</v>
      </c>
    </row>
    <row r="31" customFormat="false" ht="15" hidden="false" customHeight="false" outlineLevel="0" collapsed="false">
      <c r="B31" s="19" t="s">
        <v>31</v>
      </c>
      <c r="C31" s="20" t="s">
        <v>32</v>
      </c>
    </row>
    <row r="32" customFormat="false" ht="15" hidden="false" customHeight="false" outlineLevel="0" collapsed="false">
      <c r="B32" s="19" t="s">
        <v>33</v>
      </c>
      <c r="C32" s="20" t="s">
        <v>34</v>
      </c>
    </row>
    <row r="33" customFormat="false" ht="15" hidden="false" customHeight="false" outlineLevel="0" collapsed="false">
      <c r="B33" s="19" t="s">
        <v>35</v>
      </c>
      <c r="C33" s="20" t="s">
        <v>36</v>
      </c>
    </row>
    <row r="34" customFormat="false" ht="15" hidden="false" customHeight="false" outlineLevel="0" collapsed="false">
      <c r="B34" s="19" t="s">
        <v>37</v>
      </c>
      <c r="C34" s="20" t="s">
        <v>38</v>
      </c>
    </row>
    <row r="35" customFormat="false" ht="15" hidden="false" customHeight="false" outlineLevel="0" collapsed="false">
      <c r="B35" s="19" t="s">
        <v>39</v>
      </c>
      <c r="C35" s="20" t="s">
        <v>40</v>
      </c>
    </row>
    <row r="36" customFormat="false" ht="15" hidden="false" customHeight="false" outlineLevel="0" collapsed="false">
      <c r="B36" s="19" t="s">
        <v>41</v>
      </c>
      <c r="C36" s="20" t="s">
        <v>42</v>
      </c>
    </row>
    <row r="37" customFormat="false" ht="15" hidden="false" customHeight="false" outlineLevel="0" collapsed="false">
      <c r="B37" s="19" t="s">
        <v>43</v>
      </c>
      <c r="C37" s="20" t="s">
        <v>44</v>
      </c>
    </row>
    <row r="38" customFormat="false" ht="15" hidden="false" customHeight="false" outlineLevel="0" collapsed="false">
      <c r="B38" s="19" t="s">
        <v>45</v>
      </c>
      <c r="C38" s="20" t="s">
        <v>46</v>
      </c>
    </row>
    <row r="39" customFormat="false" ht="15" hidden="false" customHeight="false" outlineLevel="0" collapsed="false">
      <c r="B39" s="19" t="s">
        <v>47</v>
      </c>
      <c r="C39" s="20" t="s">
        <v>48</v>
      </c>
    </row>
    <row r="40" customFormat="false" ht="15" hidden="false" customHeight="false" outlineLevel="0" collapsed="false">
      <c r="B40" s="19" t="s">
        <v>49</v>
      </c>
      <c r="C40" s="20" t="s">
        <v>50</v>
      </c>
    </row>
    <row r="41" customFormat="false" ht="15" hidden="false" customHeight="false" outlineLevel="0" collapsed="false">
      <c r="B41" s="19" t="s">
        <v>51</v>
      </c>
      <c r="C41" s="20" t="s">
        <v>52</v>
      </c>
    </row>
    <row r="44" customFormat="false" ht="15" hidden="false" customHeight="false" outlineLevel="0" collapsed="false">
      <c r="B44" s="21" t="s">
        <v>53</v>
      </c>
    </row>
  </sheetData>
  <hyperlinks>
    <hyperlink ref="H18" r:id="rId1" display="apuracaoeleicao.online"/>
    <hyperlink ref="B25" r:id="rId2" location="'Painel'!A1" display="Painel"/>
    <hyperlink ref="B26" r:id="rId3" location="'Índices'!A1" display="Índices"/>
    <hyperlink ref="B27" r:id="rId4" location="'Presidente'!A1" display="Presidente"/>
    <hyperlink ref="B28" r:id="rId5" location="'Presidente%20por%20estado'!A1" display="Presidente por estado"/>
    <hyperlink ref="B29" r:id="rId6" location="'Presidente%20por%20região'!A1" display="Presidente por região"/>
    <hyperlink ref="B30" r:id="rId7" location="'Presidente%20por%20município'!A1" display="Presidente por município"/>
    <hyperlink ref="B31" r:id="rId8" location="'Capitais%20e%20maiores%20cidades'!A1" display="Capitais e maiores cidades"/>
    <hyperlink ref="B32" r:id="rId9" location="'Governadores'!A1" display="Governadores"/>
    <hyperlink ref="B33" r:id="rId10" location="'Governadores%20—%20candidatos'!A1" display="Governadores — candidatos"/>
    <hyperlink ref="B34" r:id="rId11" location="'Senado'!A1" display="Senado"/>
    <hyperlink ref="B35" r:id="rId12" location="'Câmara%20—%20eleitos'!A1" display="Câmara — eleitos"/>
    <hyperlink ref="B36" r:id="rId13" location="'Câmara%20por%20estado'!A1" display="Câmara por estado"/>
    <hyperlink ref="B37" r:id="rId14" location="'Assembleias%20—%20eleitos'!A1" display="Assembleias — eleitos"/>
    <hyperlink ref="B38" r:id="rId15" location="'Assembleias%20por%20estado'!A1" display="Assembleias por estado"/>
    <hyperlink ref="B39" r:id="rId16" location="'Partidos'!A1" display="Partidos"/>
    <hyperlink ref="B40" r:id="rId17" location="'Blocos'!A1" display="Blocos"/>
    <hyperlink ref="B41" r:id="rId18" location="'Metodologia'!A1" display="Metodologi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B65A"/>
    <pageSetUpPr fitToPage="true"/>
  </sheetPr>
  <dimension ref="A1:B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>
    <row r="1" customFormat="false" ht="19.7" hidden="false" customHeight="false" outlineLevel="0" collapsed="false">
      <c r="A1" s="22" t="s">
        <v>54</v>
      </c>
    </row>
    <row r="2" customFormat="false" ht="15" hidden="false" customHeight="false" outlineLevel="0" collapsed="false">
      <c r="A2" s="23" t="s">
        <v>55</v>
      </c>
    </row>
    <row r="3" customFormat="false" ht="15" hidden="false" customHeight="false" outlineLevel="0" collapsed="false">
      <c r="A3" s="24" t="s">
        <v>56</v>
      </c>
    </row>
    <row r="85" customFormat="false" ht="15" hidden="false" customHeight="false" outlineLevel="0" collapsed="false">
      <c r="A85" s="25" t="s">
        <v>57</v>
      </c>
    </row>
    <row r="86" customFormat="false" ht="15" hidden="false" customHeight="false" outlineLevel="0" collapsed="false">
      <c r="A86" s="26" t="s">
        <v>58</v>
      </c>
      <c r="B86" s="27" t="n">
        <f aca="false">Presidente!B22</f>
        <v>119300788</v>
      </c>
    </row>
    <row r="87" customFormat="false" ht="15" hidden="false" customHeight="false" outlineLevel="0" collapsed="false">
      <c r="A87" s="26" t="s">
        <v>59</v>
      </c>
      <c r="B87" s="27" t="n">
        <f aca="false">Presidente!B24</f>
        <v>2300798</v>
      </c>
    </row>
    <row r="88" customFormat="false" ht="15" hidden="false" customHeight="false" outlineLevel="0" collapsed="false">
      <c r="A88" s="26" t="s">
        <v>60</v>
      </c>
      <c r="B88" s="27" t="n">
        <f aca="false">Presidente!B25</f>
        <v>3674249</v>
      </c>
    </row>
    <row r="89" customFormat="false" ht="15" hidden="false" customHeight="false" outlineLevel="0" collapsed="false">
      <c r="A89" s="26" t="s">
        <v>61</v>
      </c>
      <c r="B89" s="27" t="n">
        <f aca="false">Presidente!G25</f>
        <v>0</v>
      </c>
    </row>
    <row r="91" customFormat="false" ht="15" hidden="false" customHeight="false" outlineLevel="0" collapsed="false">
      <c r="A91" s="25" t="s">
        <v>62</v>
      </c>
    </row>
    <row r="92" customFormat="false" ht="15" hidden="false" customHeight="false" outlineLevel="0" collapsed="false">
      <c r="A92" s="26" t="s">
        <v>63</v>
      </c>
      <c r="B92" s="27" t="n">
        <f aca="false">COUNTIF('Presidente por município'!$S$6:$S$5576,"Flávio Bolsonaro")</f>
        <v>2906</v>
      </c>
    </row>
    <row r="93" customFormat="false" ht="15" hidden="false" customHeight="false" outlineLevel="0" collapsed="false">
      <c r="A93" s="26" t="s">
        <v>64</v>
      </c>
      <c r="B93" s="27" t="n">
        <f aca="false">COUNTIF('Presidente por município'!$S$6:$S$5576,"Lula")</f>
        <v>2663</v>
      </c>
    </row>
    <row r="94" customFormat="false" ht="15" hidden="false" customHeight="false" outlineLevel="0" collapsed="false">
      <c r="A94" s="26" t="s">
        <v>65</v>
      </c>
      <c r="B94" s="27" t="n">
        <f aca="false">COUNTIF('Presidente por município'!$S$6:$S$5576,"Empate")</f>
        <v>2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B65A"/>
    <pageSetUpPr fitToPage="true"/>
  </sheetPr>
  <dimension ref="A1:E1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48"/>
    <col collapsed="false" customWidth="true" hidden="false" outlineLevel="0" max="4" min="4" style="0" width="20"/>
    <col collapsed="false" customWidth="true" hidden="false" outlineLevel="0" max="5" min="5" style="0" width="60"/>
  </cols>
  <sheetData>
    <row r="1" customFormat="false" ht="19.7" hidden="false" customHeight="false" outlineLevel="0" collapsed="false">
      <c r="A1" s="22" t="s">
        <v>66</v>
      </c>
    </row>
    <row r="2" customFormat="false" ht="15" hidden="false" customHeight="false" outlineLevel="0" collapsed="false">
      <c r="A2" s="23" t="s">
        <v>67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68</v>
      </c>
      <c r="B5" s="28" t="s">
        <v>69</v>
      </c>
      <c r="C5" s="28" t="s">
        <v>70</v>
      </c>
      <c r="D5" s="28" t="s">
        <v>71</v>
      </c>
      <c r="E5" s="28" t="s">
        <v>72</v>
      </c>
    </row>
    <row r="6" customFormat="false" ht="15" hidden="false" customHeight="false" outlineLevel="0" collapsed="false">
      <c r="A6" s="29" t="n">
        <v>1</v>
      </c>
      <c r="B6" s="26" t="s">
        <v>73</v>
      </c>
      <c r="C6" s="25" t="s">
        <v>74</v>
      </c>
      <c r="D6" s="30" t="n">
        <f aca="false">Presidente!B20</f>
        <v>158745502</v>
      </c>
      <c r="E6" s="26"/>
    </row>
    <row r="7" customFormat="false" ht="15" hidden="false" customHeight="false" outlineLevel="0" collapsed="false">
      <c r="A7" s="31" t="n">
        <v>2</v>
      </c>
      <c r="B7" s="32" t="s">
        <v>73</v>
      </c>
      <c r="C7" s="33" t="s">
        <v>75</v>
      </c>
      <c r="D7" s="34" t="n">
        <f aca="false">Presidente!B21</f>
        <v>125275835</v>
      </c>
      <c r="E7" s="32"/>
    </row>
    <row r="8" customFormat="false" ht="15" hidden="false" customHeight="false" outlineLevel="0" collapsed="false">
      <c r="A8" s="29" t="n">
        <v>3</v>
      </c>
      <c r="B8" s="26" t="s">
        <v>73</v>
      </c>
      <c r="C8" s="25" t="s">
        <v>76</v>
      </c>
      <c r="D8" s="35" t="n">
        <f aca="false">Presidente!B21/Presidente!B20</f>
        <v>0.789161478099707</v>
      </c>
      <c r="E8" s="26"/>
    </row>
    <row r="9" customFormat="false" ht="15" hidden="false" customHeight="false" outlineLevel="0" collapsed="false">
      <c r="A9" s="31" t="n">
        <v>4</v>
      </c>
      <c r="B9" s="32" t="s">
        <v>73</v>
      </c>
      <c r="C9" s="33" t="s">
        <v>77</v>
      </c>
      <c r="D9" s="36" t="n">
        <f aca="false">Presidente!B23/Presidente!B20</f>
        <v>0.210835857257864</v>
      </c>
      <c r="E9" s="32"/>
    </row>
    <row r="10" customFormat="false" ht="15" hidden="false" customHeight="false" outlineLevel="0" collapsed="false">
      <c r="A10" s="29" t="n">
        <v>5</v>
      </c>
      <c r="B10" s="26" t="s">
        <v>73</v>
      </c>
      <c r="C10" s="25" t="s">
        <v>78</v>
      </c>
      <c r="D10" s="30" t="n">
        <f aca="false">Presidente!B22</f>
        <v>119300788</v>
      </c>
      <c r="E10" s="26"/>
    </row>
    <row r="11" customFormat="false" ht="15" hidden="false" customHeight="false" outlineLevel="0" collapsed="false">
      <c r="A11" s="31" t="n">
        <v>6</v>
      </c>
      <c r="B11" s="32" t="s">
        <v>73</v>
      </c>
      <c r="C11" s="33" t="s">
        <v>79</v>
      </c>
      <c r="D11" s="36" t="n">
        <f aca="false">Presidente!B24/Presidente!B21</f>
        <v>0.0183658564319288</v>
      </c>
      <c r="E11" s="32"/>
    </row>
    <row r="12" customFormat="false" ht="15" hidden="false" customHeight="false" outlineLevel="0" collapsed="false">
      <c r="A12" s="29" t="n">
        <v>7</v>
      </c>
      <c r="B12" s="26" t="s">
        <v>73</v>
      </c>
      <c r="C12" s="25" t="s">
        <v>80</v>
      </c>
      <c r="D12" s="35" t="n">
        <f aca="false">Presidente!B25/Presidente!B21</f>
        <v>0.0293292716827631</v>
      </c>
      <c r="E12" s="26"/>
    </row>
    <row r="13" customFormat="false" ht="15" hidden="false" customHeight="false" outlineLevel="0" collapsed="false">
      <c r="A13" s="31" t="n">
        <v>8</v>
      </c>
      <c r="B13" s="32" t="s">
        <v>73</v>
      </c>
      <c r="C13" s="33" t="s">
        <v>81</v>
      </c>
      <c r="D13" s="36" t="n">
        <f aca="false">(Presidente!B24+Presidente!B25)/Presidente!B21</f>
        <v>0.0476951281146919</v>
      </c>
      <c r="E13" s="32"/>
    </row>
    <row r="14" customFormat="false" ht="15" hidden="false" customHeight="false" outlineLevel="0" collapsed="false">
      <c r="A14" s="29" t="n">
        <v>9</v>
      </c>
      <c r="B14" s="26" t="s">
        <v>73</v>
      </c>
      <c r="C14" s="25" t="s">
        <v>82</v>
      </c>
      <c r="D14" s="37" t="n">
        <f aca="false">Presidente!B20/Presidente!B27</f>
        <v>317.969229721501</v>
      </c>
      <c r="E14" s="26"/>
    </row>
    <row r="15" customFormat="false" ht="15" hidden="false" customHeight="false" outlineLevel="0" collapsed="false">
      <c r="A15" s="31" t="n">
        <v>10</v>
      </c>
      <c r="B15" s="32" t="s">
        <v>73</v>
      </c>
      <c r="C15" s="33" t="s">
        <v>83</v>
      </c>
      <c r="D15" s="38" t="n">
        <f aca="false">Presidente!B22/Presidente!B26</f>
        <v>238.960973303849</v>
      </c>
      <c r="E15" s="32"/>
    </row>
    <row r="16" customFormat="false" ht="15" hidden="false" customHeight="false" outlineLevel="0" collapsed="false">
      <c r="A16" s="29" t="n">
        <v>11</v>
      </c>
      <c r="B16" s="26" t="s">
        <v>73</v>
      </c>
      <c r="C16" s="25" t="s">
        <v>84</v>
      </c>
      <c r="D16" s="39" t="str">
        <f aca="false">INDEX('Presidente por estado'!$B$6:$B$32,MATCH(MAX('Presidente por estado'!$G$6:$G$32),'Presidente por estado'!$G$6:$G$32,0))</f>
        <v>Mato Grosso do Sul</v>
      </c>
      <c r="E16" s="26"/>
    </row>
    <row r="17" customFormat="false" ht="15" hidden="false" customHeight="false" outlineLevel="0" collapsed="false">
      <c r="A17" s="31" t="n">
        <v>12</v>
      </c>
      <c r="B17" s="32" t="s">
        <v>73</v>
      </c>
      <c r="C17" s="33" t="s">
        <v>85</v>
      </c>
      <c r="D17" s="40" t="n">
        <f aca="false">MAX('Presidente por estado'!$G$6:$G$32)</f>
        <v>0.238689408870645</v>
      </c>
      <c r="E17" s="32"/>
    </row>
    <row r="18" customFormat="false" ht="15" hidden="false" customHeight="false" outlineLevel="0" collapsed="false">
      <c r="A18" s="29" t="n">
        <v>13</v>
      </c>
      <c r="B18" s="26" t="s">
        <v>73</v>
      </c>
      <c r="C18" s="25" t="s">
        <v>86</v>
      </c>
      <c r="D18" s="39" t="str">
        <f aca="false">INDEX('Presidente por estado'!$B$6:$B$32,MATCH(MIN('Presidente por estado'!$G$6:$G$32),'Presidente por estado'!$G$6:$G$32,0))</f>
        <v>Ceará</v>
      </c>
      <c r="E18" s="26"/>
    </row>
    <row r="19" customFormat="false" ht="15" hidden="false" customHeight="false" outlineLevel="0" collapsed="false">
      <c r="A19" s="31" t="n">
        <v>14</v>
      </c>
      <c r="B19" s="32" t="s">
        <v>73</v>
      </c>
      <c r="C19" s="33" t="s">
        <v>87</v>
      </c>
      <c r="D19" s="40" t="n">
        <f aca="false">MIN('Presidente por estado'!$G$6:$G$32)</f>
        <v>0.155230045686835</v>
      </c>
      <c r="E19" s="32"/>
    </row>
    <row r="20" customFormat="false" ht="15" hidden="false" customHeight="false" outlineLevel="0" collapsed="false">
      <c r="A20" s="29" t="n">
        <v>15</v>
      </c>
      <c r="B20" s="26" t="s">
        <v>73</v>
      </c>
      <c r="C20" s="25" t="s">
        <v>88</v>
      </c>
      <c r="D20" s="39" t="str">
        <f aca="false">INDEX('Presidente por município'!$B$6:$B$5576,MATCH(MAX('Presidente por município'!$I$6:$I$5576),'Presidente por município'!$I$6:$I$5576,0))&amp;" – "&amp;INDEX('Presidente por município'!$C$6:$C$5576,MATCH(MAX('Presidente por município'!$I$6:$I$5576),'Presidente por município'!$I$6:$I$5576,0))</f>
        <v>Rio Vermelho – MG</v>
      </c>
      <c r="E20" s="26"/>
    </row>
    <row r="21" customFormat="false" ht="15" hidden="false" customHeight="false" outlineLevel="0" collapsed="false">
      <c r="A21" s="31" t="n">
        <v>16</v>
      </c>
      <c r="B21" s="32" t="s">
        <v>73</v>
      </c>
      <c r="C21" s="33" t="s">
        <v>89</v>
      </c>
      <c r="D21" s="40" t="n">
        <f aca="false">MAX('Presidente por município'!$I$6:$I$5576)</f>
        <v>0.400884520884521</v>
      </c>
      <c r="E21" s="32"/>
    </row>
    <row r="22" customFormat="false" ht="15" hidden="false" customHeight="false" outlineLevel="0" collapsed="false">
      <c r="A22" s="29" t="n">
        <v>17</v>
      </c>
      <c r="B22" s="26" t="s">
        <v>73</v>
      </c>
      <c r="C22" s="25" t="s">
        <v>90</v>
      </c>
      <c r="D22" s="41" t="n">
        <f aca="false">AVERAGE('Presidente por município'!$I$6:$I$5576)</f>
        <v>0.207188707720928</v>
      </c>
      <c r="E22" s="26"/>
    </row>
    <row r="23" customFormat="false" ht="15" hidden="false" customHeight="false" outlineLevel="0" collapsed="false">
      <c r="A23" s="31" t="n">
        <v>18</v>
      </c>
      <c r="B23" s="32" t="s">
        <v>73</v>
      </c>
      <c r="C23" s="33" t="s">
        <v>91</v>
      </c>
      <c r="D23" s="34" t="n">
        <f aca="false">COUNTIF('Presidente por município'!$I$6:$I$5576,"&gt;0.3")</f>
        <v>120</v>
      </c>
      <c r="E23" s="32"/>
    </row>
    <row r="24" customFormat="false" ht="15" hidden="false" customHeight="false" outlineLevel="0" collapsed="false">
      <c r="A24" s="29" t="n">
        <v>19</v>
      </c>
      <c r="B24" s="26" t="s">
        <v>73</v>
      </c>
      <c r="C24" s="25" t="s">
        <v>92</v>
      </c>
      <c r="D24" s="30" t="n">
        <f aca="false">COUNTIF('Presidente por município'!$I$6:$I$5576,"&lt;0.15")</f>
        <v>354</v>
      </c>
      <c r="E24" s="26"/>
    </row>
    <row r="25" customFormat="false" ht="15" hidden="false" customHeight="false" outlineLevel="0" collapsed="false">
      <c r="A25" s="31" t="n">
        <v>20</v>
      </c>
      <c r="B25" s="32" t="s">
        <v>23</v>
      </c>
      <c r="C25" s="33" t="s">
        <v>93</v>
      </c>
      <c r="D25" s="42" t="str">
        <f aca="false">Presidente!B6</f>
        <v>Flávio Bolsonaro</v>
      </c>
      <c r="E25" s="32"/>
    </row>
    <row r="26" customFormat="false" ht="15" hidden="false" customHeight="false" outlineLevel="0" collapsed="false">
      <c r="A26" s="29" t="n">
        <v>21</v>
      </c>
      <c r="B26" s="26" t="s">
        <v>23</v>
      </c>
      <c r="C26" s="25" t="s">
        <v>94</v>
      </c>
      <c r="D26" s="35" t="n">
        <f aca="false">Presidente!F6</f>
        <v>0.470277723563737</v>
      </c>
      <c r="E26" s="26"/>
    </row>
    <row r="27" customFormat="false" ht="15" hidden="false" customHeight="false" outlineLevel="0" collapsed="false">
      <c r="A27" s="31" t="n">
        <v>22</v>
      </c>
      <c r="B27" s="32" t="s">
        <v>23</v>
      </c>
      <c r="C27" s="33" t="s">
        <v>95</v>
      </c>
      <c r="D27" s="42" t="str">
        <f aca="false">Presidente!B7</f>
        <v>Lula</v>
      </c>
      <c r="E27" s="32"/>
    </row>
    <row r="28" customFormat="false" ht="15" hidden="false" customHeight="false" outlineLevel="0" collapsed="false">
      <c r="A28" s="29" t="n">
        <v>23</v>
      </c>
      <c r="B28" s="26" t="s">
        <v>23</v>
      </c>
      <c r="C28" s="25" t="s">
        <v>96</v>
      </c>
      <c r="D28" s="35" t="n">
        <f aca="false">Presidente!F7</f>
        <v>0.451627679106361</v>
      </c>
      <c r="E28" s="26"/>
    </row>
    <row r="29" customFormat="false" ht="15" hidden="false" customHeight="false" outlineLevel="0" collapsed="false">
      <c r="A29" s="31" t="n">
        <v>24</v>
      </c>
      <c r="B29" s="32" t="s">
        <v>23</v>
      </c>
      <c r="C29" s="33" t="s">
        <v>97</v>
      </c>
      <c r="D29" s="34" t="n">
        <f aca="false">Presidente!E6-Presidente!E7</f>
        <v>2224965</v>
      </c>
      <c r="E29" s="32"/>
    </row>
    <row r="30" customFormat="false" ht="15" hidden="false" customHeight="false" outlineLevel="0" collapsed="false">
      <c r="A30" s="29" t="n">
        <v>25</v>
      </c>
      <c r="B30" s="26" t="s">
        <v>23</v>
      </c>
      <c r="C30" s="25" t="s">
        <v>98</v>
      </c>
      <c r="D30" s="43" t="n">
        <f aca="false">(Presidente!F6-Presidente!F7)*100</f>
        <v>1.86500444573761</v>
      </c>
      <c r="E30" s="26"/>
    </row>
    <row r="31" customFormat="false" ht="15" hidden="false" customHeight="false" outlineLevel="0" collapsed="false">
      <c r="A31" s="31" t="n">
        <v>26</v>
      </c>
      <c r="B31" s="32" t="s">
        <v>23</v>
      </c>
      <c r="C31" s="33" t="s">
        <v>99</v>
      </c>
      <c r="D31" s="34" t="n">
        <f aca="false">INT((Presidente!E6-Presidente!E7)/2)+1</f>
        <v>1112483</v>
      </c>
      <c r="E31" s="32" t="s">
        <v>100</v>
      </c>
    </row>
    <row r="32" customFormat="false" ht="15" hidden="false" customHeight="false" outlineLevel="0" collapsed="false">
      <c r="A32" s="29" t="n">
        <v>27</v>
      </c>
      <c r="B32" s="26" t="s">
        <v>23</v>
      </c>
      <c r="C32" s="25" t="s">
        <v>101</v>
      </c>
      <c r="D32" s="35" t="n">
        <f aca="false">Presidente!F6+Presidente!F7</f>
        <v>0.921905402670098</v>
      </c>
      <c r="E32" s="26"/>
    </row>
    <row r="33" customFormat="false" ht="15" hidden="false" customHeight="false" outlineLevel="0" collapsed="false">
      <c r="A33" s="31" t="n">
        <v>28</v>
      </c>
      <c r="B33" s="32" t="s">
        <v>23</v>
      </c>
      <c r="C33" s="33" t="s">
        <v>102</v>
      </c>
      <c r="D33" s="36" t="n">
        <f aca="false">1-Presidente!F6-Presidente!F7</f>
        <v>0.078094597329902</v>
      </c>
      <c r="E33" s="32"/>
    </row>
    <row r="34" customFormat="false" ht="15" hidden="false" customHeight="false" outlineLevel="0" collapsed="false">
      <c r="A34" s="29" t="n">
        <v>29</v>
      </c>
      <c r="B34" s="26" t="s">
        <v>23</v>
      </c>
      <c r="C34" s="25" t="s">
        <v>103</v>
      </c>
      <c r="D34" s="43" t="n">
        <f aca="false">1/SUMPRODUCT(Presidente!F6:F17,Presidente!F6:F17)</f>
        <v>2.3421776861264</v>
      </c>
      <c r="E34" s="26" t="s">
        <v>104</v>
      </c>
    </row>
    <row r="35" customFormat="false" ht="15" hidden="false" customHeight="false" outlineLevel="0" collapsed="false">
      <c r="A35" s="31" t="n">
        <v>30</v>
      </c>
      <c r="B35" s="32" t="s">
        <v>23</v>
      </c>
      <c r="C35" s="33" t="s">
        <v>105</v>
      </c>
      <c r="D35" s="34" t="n">
        <f aca="false">SUMPRODUCT(Presidente!F6:F17,Presidente!F6:F17)*10000</f>
        <v>4269.53089820375</v>
      </c>
      <c r="E35" s="32"/>
    </row>
    <row r="36" customFormat="false" ht="15" hidden="false" customHeight="false" outlineLevel="0" collapsed="false">
      <c r="A36" s="29" t="n">
        <v>31</v>
      </c>
      <c r="B36" s="26" t="s">
        <v>23</v>
      </c>
      <c r="C36" s="25" t="s">
        <v>106</v>
      </c>
      <c r="D36" s="44" t="n">
        <f aca="false">COUNTIF('Presidente por estado'!$S$6:$S$32,"Flávio Bolsonaro")</f>
        <v>15</v>
      </c>
      <c r="E36" s="26"/>
    </row>
    <row r="37" customFormat="false" ht="15" hidden="false" customHeight="false" outlineLevel="0" collapsed="false">
      <c r="A37" s="31" t="n">
        <v>32</v>
      </c>
      <c r="B37" s="32" t="s">
        <v>23</v>
      </c>
      <c r="C37" s="33" t="s">
        <v>107</v>
      </c>
      <c r="D37" s="45" t="n">
        <f aca="false">COUNTIF('Presidente por estado'!$S$6:$S$32,"Lula")</f>
        <v>12</v>
      </c>
      <c r="E37" s="32"/>
    </row>
    <row r="38" customFormat="false" ht="15" hidden="false" customHeight="false" outlineLevel="0" collapsed="false">
      <c r="A38" s="29" t="n">
        <v>33</v>
      </c>
      <c r="B38" s="26" t="s">
        <v>23</v>
      </c>
      <c r="C38" s="25" t="s">
        <v>108</v>
      </c>
      <c r="D38" s="30" t="n">
        <f aca="false">COUNTIF('Presidente por município'!$S$6:$S$5576,"Flávio Bolsonaro")</f>
        <v>2906</v>
      </c>
      <c r="E38" s="26"/>
    </row>
    <row r="39" customFormat="false" ht="15" hidden="false" customHeight="false" outlineLevel="0" collapsed="false">
      <c r="A39" s="31" t="n">
        <v>34</v>
      </c>
      <c r="B39" s="32" t="s">
        <v>23</v>
      </c>
      <c r="C39" s="33" t="s">
        <v>109</v>
      </c>
      <c r="D39" s="34" t="n">
        <f aca="false">COUNTIF('Presidente por município'!$S$6:$S$5576,"Lula")</f>
        <v>2663</v>
      </c>
      <c r="E39" s="32"/>
    </row>
    <row r="40" customFormat="false" ht="15" hidden="false" customHeight="false" outlineLevel="0" collapsed="false">
      <c r="A40" s="29" t="n">
        <v>35</v>
      </c>
      <c r="B40" s="26" t="s">
        <v>23</v>
      </c>
      <c r="C40" s="25" t="s">
        <v>110</v>
      </c>
      <c r="D40" s="30" t="n">
        <f aca="false">COUNTIF('Presidente por município'!$S$6:$S$5576,"Empate")</f>
        <v>2</v>
      </c>
      <c r="E40" s="26"/>
    </row>
    <row r="41" customFormat="false" ht="15" hidden="false" customHeight="false" outlineLevel="0" collapsed="false">
      <c r="A41" s="31" t="n">
        <v>36</v>
      </c>
      <c r="B41" s="32" t="s">
        <v>23</v>
      </c>
      <c r="C41" s="33" t="s">
        <v>111</v>
      </c>
      <c r="D41" s="40" t="n">
        <f aca="false">SUMIF('Presidente por município'!$S$6:$S$5576,"Flávio Bolsonaro",'Presidente por município'!$F$6:$F$5576)/SUM('Presidente por município'!$F$6:$F$5576)</f>
        <v>0.569164635227166</v>
      </c>
      <c r="E41" s="32"/>
    </row>
    <row r="42" customFormat="false" ht="15" hidden="false" customHeight="false" outlineLevel="0" collapsed="false">
      <c r="A42" s="29" t="n">
        <v>37</v>
      </c>
      <c r="B42" s="26" t="s">
        <v>23</v>
      </c>
      <c r="C42" s="25" t="s">
        <v>112</v>
      </c>
      <c r="D42" s="41" t="n">
        <f aca="false">SUMIF('Presidente por município'!$S$6:$S$5576,"Lula",'Presidente por município'!$F$6:$F$5576)/SUM('Presidente por município'!$F$6:$F$5576)</f>
        <v>0.430813340932445</v>
      </c>
      <c r="E42" s="26"/>
    </row>
    <row r="43" customFormat="false" ht="15" hidden="false" customHeight="false" outlineLevel="0" collapsed="false">
      <c r="A43" s="31" t="n">
        <v>38</v>
      </c>
      <c r="B43" s="32" t="s">
        <v>23</v>
      </c>
      <c r="C43" s="33" t="s">
        <v>113</v>
      </c>
      <c r="D43" s="34" t="n">
        <f aca="false">COUNTIF('Presidente por município'!$P$6:$P$5576,"&gt;0.7")</f>
        <v>407</v>
      </c>
      <c r="E43" s="32"/>
    </row>
    <row r="44" customFormat="false" ht="15" hidden="false" customHeight="false" outlineLevel="0" collapsed="false">
      <c r="A44" s="29" t="n">
        <v>39</v>
      </c>
      <c r="B44" s="26" t="s">
        <v>23</v>
      </c>
      <c r="C44" s="25" t="s">
        <v>114</v>
      </c>
      <c r="D44" s="30" t="n">
        <f aca="false">COUNTIF('Presidente por município'!$Q$6:$Q$5576,"&gt;0.7")</f>
        <v>1049</v>
      </c>
      <c r="E44" s="26"/>
    </row>
    <row r="45" customFormat="false" ht="15" hidden="false" customHeight="false" outlineLevel="0" collapsed="false">
      <c r="A45" s="31" t="n">
        <v>40</v>
      </c>
      <c r="B45" s="32" t="s">
        <v>23</v>
      </c>
      <c r="C45" s="33" t="s">
        <v>115</v>
      </c>
      <c r="D45" s="34" t="n">
        <f aca="false">COUNTIF('Presidente por município'!$R$6:$R$5576,"&lt;1")</f>
        <v>83</v>
      </c>
      <c r="E45" s="32"/>
    </row>
    <row r="46" customFormat="false" ht="15" hidden="false" customHeight="false" outlineLevel="0" collapsed="false">
      <c r="A46" s="29" t="n">
        <v>41</v>
      </c>
      <c r="B46" s="26" t="s">
        <v>23</v>
      </c>
      <c r="C46" s="25" t="s">
        <v>116</v>
      </c>
      <c r="D46" s="30" t="n">
        <f aca="false">COUNTIF('Presidente por município'!$R$6:$R$5576,"&lt;5")</f>
        <v>426</v>
      </c>
      <c r="E46" s="26"/>
    </row>
    <row r="47" customFormat="false" ht="15" hidden="false" customHeight="false" outlineLevel="0" collapsed="false">
      <c r="A47" s="31" t="n">
        <v>42</v>
      </c>
      <c r="B47" s="32" t="s">
        <v>23</v>
      </c>
      <c r="C47" s="33" t="s">
        <v>117</v>
      </c>
      <c r="D47" s="46" t="n">
        <f aca="false">AVERAGE('Presidente por município'!$R$6:$R$5576)</f>
        <v>31.7203364403547</v>
      </c>
      <c r="E47" s="32"/>
    </row>
    <row r="48" customFormat="false" ht="15" hidden="false" customHeight="false" outlineLevel="0" collapsed="false">
      <c r="A48" s="29" t="n">
        <v>43</v>
      </c>
      <c r="B48" s="26" t="s">
        <v>23</v>
      </c>
      <c r="C48" s="25" t="s">
        <v>118</v>
      </c>
      <c r="D48" s="41" t="n">
        <f aca="false">MEDIAN('Presidente por município'!$P$6:$P$5576)</f>
        <v>0.475753604193971</v>
      </c>
      <c r="E48" s="26"/>
    </row>
    <row r="49" customFormat="false" ht="15" hidden="false" customHeight="false" outlineLevel="0" collapsed="false">
      <c r="A49" s="31" t="n">
        <v>44</v>
      </c>
      <c r="B49" s="32" t="s">
        <v>23</v>
      </c>
      <c r="C49" s="33" t="s">
        <v>119</v>
      </c>
      <c r="D49" s="40" t="n">
        <f aca="false">MEDIAN('Presidente por município'!$Q$6:$Q$5576)</f>
        <v>0.448033877797943</v>
      </c>
      <c r="E49" s="32"/>
    </row>
    <row r="50" customFormat="false" ht="15" hidden="false" customHeight="false" outlineLevel="0" collapsed="false">
      <c r="A50" s="29" t="n">
        <v>45</v>
      </c>
      <c r="B50" s="26" t="s">
        <v>23</v>
      </c>
      <c r="C50" s="25" t="s">
        <v>120</v>
      </c>
      <c r="D50" s="41" t="n">
        <f aca="false">MAX('Presidente por município'!$P$6:$P$5576)</f>
        <v>0.870168483647176</v>
      </c>
      <c r="E50" s="26"/>
    </row>
    <row r="51" customFormat="false" ht="15" hidden="false" customHeight="false" outlineLevel="0" collapsed="false">
      <c r="A51" s="31" t="n">
        <v>46</v>
      </c>
      <c r="B51" s="32" t="s">
        <v>23</v>
      </c>
      <c r="C51" s="33" t="s">
        <v>121</v>
      </c>
      <c r="D51" s="40" t="n">
        <f aca="false">MAX('Presidente por município'!$Q$6:$Q$5576)</f>
        <v>0.88725</v>
      </c>
      <c r="E51" s="32"/>
    </row>
    <row r="52" customFormat="false" ht="15" hidden="false" customHeight="false" outlineLevel="0" collapsed="false">
      <c r="A52" s="29" t="n">
        <v>47</v>
      </c>
      <c r="B52" s="26" t="s">
        <v>23</v>
      </c>
      <c r="C52" s="25" t="s">
        <v>122</v>
      </c>
      <c r="D52" s="39" t="str">
        <f aca="false">INDEX('Presidente por município'!$B$6:$B$5576,MATCH(MAX('Presidente por município'!$P$6:$P$5576),'Presidente por município'!$P$6:$P$5576,0))&amp;" – "&amp;INDEX('Presidente por município'!$C$6:$C$5576,MATCH(MAX('Presidente por município'!$P$6:$P$5576),'Presidente por município'!$P$6:$P$5576,0))</f>
        <v>Nova Pádua – RS</v>
      </c>
      <c r="E52" s="26"/>
    </row>
    <row r="53" customFormat="false" ht="15" hidden="false" customHeight="false" outlineLevel="0" collapsed="false">
      <c r="A53" s="31" t="n">
        <v>48</v>
      </c>
      <c r="B53" s="32" t="s">
        <v>23</v>
      </c>
      <c r="C53" s="33" t="s">
        <v>123</v>
      </c>
      <c r="D53" s="42" t="str">
        <f aca="false">INDEX('Presidente por município'!$B$6:$B$5576,MATCH(MAX('Presidente por município'!$Q$6:$Q$5576),'Presidente por município'!$Q$6:$Q$5576,0))&amp;" – "&amp;INDEX('Presidente por município'!$C$6:$C$5576,MATCH(MAX('Presidente por município'!$Q$6:$Q$5576),'Presidente por município'!$Q$6:$Q$5576,0))</f>
        <v>Bonfim do Piauí – PI</v>
      </c>
      <c r="E53" s="32"/>
    </row>
    <row r="54" customFormat="false" ht="15" hidden="false" customHeight="false" outlineLevel="0" collapsed="false">
      <c r="A54" s="29" t="n">
        <v>49</v>
      </c>
      <c r="B54" s="26" t="s">
        <v>23</v>
      </c>
      <c r="C54" s="25" t="s">
        <v>124</v>
      </c>
      <c r="D54" s="39" t="str">
        <f aca="false">INDEX('Presidente por estado'!$B$6:$B$32,MATCH(MIN('Presidente por estado'!$R$6:$R$32),'Presidente por estado'!$R$6:$R$32,0))</f>
        <v>Amapá</v>
      </c>
      <c r="E54" s="26"/>
    </row>
    <row r="55" customFormat="false" ht="15" hidden="false" customHeight="false" outlineLevel="0" collapsed="false">
      <c r="A55" s="31" t="n">
        <v>50</v>
      </c>
      <c r="B55" s="32" t="s">
        <v>23</v>
      </c>
      <c r="C55" s="33" t="s">
        <v>125</v>
      </c>
      <c r="D55" s="47" t="n">
        <f aca="false">MIN('Presidente por estado'!$R$6:$R$32)</f>
        <v>0.0484018775626094</v>
      </c>
      <c r="E55" s="32"/>
    </row>
    <row r="56" customFormat="false" ht="15" hidden="false" customHeight="false" outlineLevel="0" collapsed="false">
      <c r="A56" s="29" t="n">
        <v>51</v>
      </c>
      <c r="B56" s="26" t="s">
        <v>23</v>
      </c>
      <c r="C56" s="25" t="s">
        <v>126</v>
      </c>
      <c r="D56" s="39" t="str">
        <f aca="false">INDEX('Presidente por estado'!$B$6:$B$32,MATCH(MAX('Presidente por estado'!$R$6:$R$32),'Presidente por estado'!$R$6:$R$32,0))</f>
        <v>Roraima</v>
      </c>
      <c r="E56" s="26"/>
    </row>
    <row r="57" customFormat="false" ht="15" hidden="false" customHeight="false" outlineLevel="0" collapsed="false">
      <c r="A57" s="31" t="n">
        <v>52</v>
      </c>
      <c r="B57" s="32" t="s">
        <v>23</v>
      </c>
      <c r="C57" s="33" t="s">
        <v>127</v>
      </c>
      <c r="D57" s="47" t="n">
        <f aca="false">MAX('Presidente por estado'!$R$6:$R$32)</f>
        <v>48.1967162757837</v>
      </c>
      <c r="E57" s="32"/>
    </row>
    <row r="58" customFormat="false" ht="15" hidden="false" customHeight="false" outlineLevel="0" collapsed="false">
      <c r="A58" s="29" t="n">
        <v>53</v>
      </c>
      <c r="B58" s="26" t="s">
        <v>23</v>
      </c>
      <c r="C58" s="25" t="s">
        <v>128</v>
      </c>
      <c r="D58" s="44" t="n">
        <f aca="false">COUNTIF('Capitais e maiores cidades'!$K$7:$K$33,"Flávio Bolsonaro")</f>
        <v>16</v>
      </c>
      <c r="E58" s="26"/>
    </row>
    <row r="59" customFormat="false" ht="15" hidden="false" customHeight="false" outlineLevel="0" collapsed="false">
      <c r="A59" s="31" t="n">
        <v>54</v>
      </c>
      <c r="B59" s="32" t="s">
        <v>23</v>
      </c>
      <c r="C59" s="33" t="s">
        <v>129</v>
      </c>
      <c r="D59" s="45" t="n">
        <f aca="false">COUNTIF('Capitais e maiores cidades'!$K$7:$K$33,"Lula")</f>
        <v>11</v>
      </c>
      <c r="E59" s="32"/>
    </row>
    <row r="60" customFormat="false" ht="15" hidden="false" customHeight="false" outlineLevel="0" collapsed="false">
      <c r="A60" s="29" t="n">
        <v>55</v>
      </c>
      <c r="B60" s="26" t="s">
        <v>23</v>
      </c>
      <c r="C60" s="25" t="s">
        <v>130</v>
      </c>
      <c r="D60" s="44" t="n">
        <f aca="false">COUNTIF('Capitais e maiores cidades'!$K$36:$K$135,"Flávio Bolsonaro")</f>
        <v>69</v>
      </c>
      <c r="E60" s="26"/>
    </row>
    <row r="61" customFormat="false" ht="15" hidden="false" customHeight="false" outlineLevel="0" collapsed="false">
      <c r="A61" s="31" t="n">
        <v>56</v>
      </c>
      <c r="B61" s="32" t="s">
        <v>23</v>
      </c>
      <c r="C61" s="33" t="s">
        <v>131</v>
      </c>
      <c r="D61" s="45" t="n">
        <f aca="false">COUNTIF('Capitais e maiores cidades'!$K$36:$K$135,"Lula")</f>
        <v>31</v>
      </c>
      <c r="E61" s="32"/>
    </row>
    <row r="62" customFormat="false" ht="15" hidden="false" customHeight="false" outlineLevel="0" collapsed="false">
      <c r="A62" s="29" t="n">
        <v>57</v>
      </c>
      <c r="B62" s="26" t="s">
        <v>132</v>
      </c>
      <c r="C62" s="25" t="s">
        <v>133</v>
      </c>
      <c r="D62" s="44" t="n">
        <f aca="false">COUNTIF('Presidente por estado'!$Y$6:$Y$32,"Sim")</f>
        <v>2</v>
      </c>
      <c r="E62" s="26"/>
    </row>
    <row r="63" customFormat="false" ht="15" hidden="false" customHeight="false" outlineLevel="0" collapsed="false">
      <c r="A63" s="31" t="n">
        <v>58</v>
      </c>
      <c r="B63" s="32" t="s">
        <v>132</v>
      </c>
      <c r="C63" s="33" t="s">
        <v>134</v>
      </c>
      <c r="D63" s="34" t="n">
        <f aca="false">COUNTIF('Presidente por município'!$V$6:$V$5576,"Sim")</f>
        <v>711</v>
      </c>
      <c r="E63" s="32"/>
    </row>
    <row r="64" customFormat="false" ht="15" hidden="false" customHeight="false" outlineLevel="0" collapsed="false">
      <c r="A64" s="29" t="n">
        <v>59</v>
      </c>
      <c r="B64" s="26" t="s">
        <v>132</v>
      </c>
      <c r="C64" s="25" t="s">
        <v>135</v>
      </c>
      <c r="D64" s="48" t="n">
        <f aca="false">AVERAGE('Presidente por estado'!$W$6:$W$32)</f>
        <v>-3.09718429502466</v>
      </c>
      <c r="E64" s="26"/>
    </row>
    <row r="65" customFormat="false" ht="15" hidden="false" customHeight="false" outlineLevel="0" collapsed="false">
      <c r="A65" s="31" t="n">
        <v>60</v>
      </c>
      <c r="B65" s="32" t="s">
        <v>132</v>
      </c>
      <c r="C65" s="33" t="s">
        <v>136</v>
      </c>
      <c r="D65" s="49" t="n">
        <f aca="false">AVERAGE('Presidente por estado'!$X$6:$X$32)</f>
        <v>3.57844408035007</v>
      </c>
      <c r="E65" s="32"/>
    </row>
    <row r="66" customFormat="false" ht="15" hidden="false" customHeight="false" outlineLevel="0" collapsed="false">
      <c r="A66" s="29" t="n">
        <v>61</v>
      </c>
      <c r="B66" s="26" t="s">
        <v>132</v>
      </c>
      <c r="C66" s="25" t="s">
        <v>137</v>
      </c>
      <c r="D66" s="48" t="n">
        <f aca="false">MAX('Presidente por estado'!$W$6:$W$32)</f>
        <v>1.25913204949988</v>
      </c>
      <c r="E66" s="26"/>
    </row>
    <row r="67" customFormat="false" ht="15" hidden="false" customHeight="false" outlineLevel="0" collapsed="false">
      <c r="A67" s="31" t="n">
        <v>62</v>
      </c>
      <c r="B67" s="32" t="s">
        <v>132</v>
      </c>
      <c r="C67" s="33" t="s">
        <v>138</v>
      </c>
      <c r="D67" s="49" t="n">
        <f aca="false">MIN('Presidente por estado'!$W$6:$W$32)</f>
        <v>-8.45583524668376</v>
      </c>
      <c r="E67" s="32"/>
    </row>
    <row r="68" customFormat="false" ht="15" hidden="false" customHeight="false" outlineLevel="0" collapsed="false">
      <c r="A68" s="29" t="n">
        <v>63</v>
      </c>
      <c r="B68" s="26" t="s">
        <v>132</v>
      </c>
      <c r="C68" s="25" t="s">
        <v>139</v>
      </c>
      <c r="D68" s="48" t="n">
        <f aca="false">MAX('Presidente por estado'!$X$6:$X$32)</f>
        <v>6.75262385929276</v>
      </c>
      <c r="E68" s="26"/>
    </row>
    <row r="69" customFormat="false" ht="15" hidden="false" customHeight="false" outlineLevel="0" collapsed="false">
      <c r="A69" s="31" t="n">
        <v>64</v>
      </c>
      <c r="B69" s="32" t="s">
        <v>132</v>
      </c>
      <c r="C69" s="33" t="s">
        <v>140</v>
      </c>
      <c r="D69" s="49" t="n">
        <f aca="false">MIN('Presidente por estado'!$X$6:$X$32)</f>
        <v>-0.342197312216108</v>
      </c>
      <c r="E69" s="32"/>
    </row>
    <row r="70" customFormat="false" ht="15" hidden="false" customHeight="false" outlineLevel="0" collapsed="false">
      <c r="A70" s="29" t="n">
        <v>65</v>
      </c>
      <c r="B70" s="26" t="s">
        <v>141</v>
      </c>
      <c r="C70" s="25" t="s">
        <v>142</v>
      </c>
      <c r="D70" s="39" t="str">
        <f aca="false">'Presidente por região'!L6</f>
        <v>Flávio Bolsonaro</v>
      </c>
      <c r="E70" s="26"/>
    </row>
    <row r="71" customFormat="false" ht="15" hidden="false" customHeight="false" outlineLevel="0" collapsed="false">
      <c r="A71" s="31" t="n">
        <v>66</v>
      </c>
      <c r="B71" s="32" t="s">
        <v>141</v>
      </c>
      <c r="C71" s="33" t="s">
        <v>143</v>
      </c>
      <c r="D71" s="40" t="n">
        <f aca="false">'Presidente por região'!I6</f>
        <v>0.491511110282567</v>
      </c>
      <c r="E71" s="32"/>
    </row>
    <row r="72" customFormat="false" ht="15" hidden="false" customHeight="false" outlineLevel="0" collapsed="false">
      <c r="A72" s="29" t="n">
        <v>67</v>
      </c>
      <c r="B72" s="26" t="s">
        <v>141</v>
      </c>
      <c r="C72" s="25" t="s">
        <v>144</v>
      </c>
      <c r="D72" s="41" t="n">
        <f aca="false">'Presidente por região'!J6</f>
        <v>0.446491580086559</v>
      </c>
      <c r="E72" s="26"/>
    </row>
    <row r="73" customFormat="false" ht="15" hidden="false" customHeight="false" outlineLevel="0" collapsed="false">
      <c r="A73" s="31" t="n">
        <v>68</v>
      </c>
      <c r="B73" s="32" t="s">
        <v>141</v>
      </c>
      <c r="C73" s="33" t="s">
        <v>145</v>
      </c>
      <c r="D73" s="40" t="n">
        <f aca="false">'Presidente por região'!E6</f>
        <v>0.194347606226159</v>
      </c>
      <c r="E73" s="32"/>
    </row>
    <row r="74" customFormat="false" ht="15" hidden="false" customHeight="false" outlineLevel="0" collapsed="false">
      <c r="A74" s="29" t="n">
        <v>69</v>
      </c>
      <c r="B74" s="26" t="s">
        <v>141</v>
      </c>
      <c r="C74" s="25" t="s">
        <v>146</v>
      </c>
      <c r="D74" s="39" t="str">
        <f aca="false">'Presidente por região'!L7</f>
        <v>Lula</v>
      </c>
      <c r="E74" s="26"/>
    </row>
    <row r="75" customFormat="false" ht="15" hidden="false" customHeight="false" outlineLevel="0" collapsed="false">
      <c r="A75" s="31" t="n">
        <v>70</v>
      </c>
      <c r="B75" s="32" t="s">
        <v>141</v>
      </c>
      <c r="C75" s="33" t="s">
        <v>147</v>
      </c>
      <c r="D75" s="40" t="n">
        <f aca="false">'Presidente por região'!I7</f>
        <v>0.308532276197363</v>
      </c>
      <c r="E75" s="32"/>
    </row>
    <row r="76" customFormat="false" ht="15" hidden="false" customHeight="false" outlineLevel="0" collapsed="false">
      <c r="A76" s="29" t="n">
        <v>71</v>
      </c>
      <c r="B76" s="26" t="s">
        <v>141</v>
      </c>
      <c r="C76" s="25" t="s">
        <v>148</v>
      </c>
      <c r="D76" s="41" t="n">
        <f aca="false">'Presidente por região'!J7</f>
        <v>0.637733449970052</v>
      </c>
      <c r="E76" s="26"/>
    </row>
    <row r="77" customFormat="false" ht="15" hidden="false" customHeight="false" outlineLevel="0" collapsed="false">
      <c r="A77" s="31" t="n">
        <v>72</v>
      </c>
      <c r="B77" s="32" t="s">
        <v>141</v>
      </c>
      <c r="C77" s="33" t="s">
        <v>149</v>
      </c>
      <c r="D77" s="40" t="n">
        <f aca="false">'Presidente por região'!E7</f>
        <v>0.183914927539293</v>
      </c>
      <c r="E77" s="32"/>
    </row>
    <row r="78" customFormat="false" ht="15" hidden="false" customHeight="false" outlineLevel="0" collapsed="false">
      <c r="A78" s="29" t="n">
        <v>73</v>
      </c>
      <c r="B78" s="26" t="s">
        <v>141</v>
      </c>
      <c r="C78" s="25" t="s">
        <v>150</v>
      </c>
      <c r="D78" s="39" t="str">
        <f aca="false">'Presidente por região'!L8</f>
        <v>Flávio Bolsonaro</v>
      </c>
      <c r="E78" s="26"/>
    </row>
    <row r="79" customFormat="false" ht="15" hidden="false" customHeight="false" outlineLevel="0" collapsed="false">
      <c r="A79" s="31" t="n">
        <v>74</v>
      </c>
      <c r="B79" s="32" t="s">
        <v>141</v>
      </c>
      <c r="C79" s="33" t="s">
        <v>151</v>
      </c>
      <c r="D79" s="40" t="n">
        <f aca="false">'Presidente por região'!I8</f>
        <v>0.565095186729218</v>
      </c>
      <c r="E79" s="32"/>
    </row>
    <row r="80" customFormat="false" ht="15" hidden="false" customHeight="false" outlineLevel="0" collapsed="false">
      <c r="A80" s="29" t="n">
        <v>75</v>
      </c>
      <c r="B80" s="26" t="s">
        <v>141</v>
      </c>
      <c r="C80" s="25" t="s">
        <v>152</v>
      </c>
      <c r="D80" s="41" t="n">
        <f aca="false">'Presidente por região'!J8</f>
        <v>0.326175555197669</v>
      </c>
      <c r="E80" s="26"/>
    </row>
    <row r="81" customFormat="false" ht="15" hidden="false" customHeight="false" outlineLevel="0" collapsed="false">
      <c r="A81" s="31" t="n">
        <v>76</v>
      </c>
      <c r="B81" s="32" t="s">
        <v>141</v>
      </c>
      <c r="C81" s="33" t="s">
        <v>153</v>
      </c>
      <c r="D81" s="40" t="n">
        <f aca="false">'Presidente por região'!E8</f>
        <v>0.217046445833775</v>
      </c>
      <c r="E81" s="32"/>
    </row>
    <row r="82" customFormat="false" ht="15" hidden="false" customHeight="false" outlineLevel="0" collapsed="false">
      <c r="A82" s="29" t="n">
        <v>77</v>
      </c>
      <c r="B82" s="26" t="s">
        <v>141</v>
      </c>
      <c r="C82" s="25" t="s">
        <v>154</v>
      </c>
      <c r="D82" s="39" t="str">
        <f aca="false">'Presidente por região'!L9</f>
        <v>Flávio Bolsonaro</v>
      </c>
      <c r="E82" s="26"/>
    </row>
    <row r="83" customFormat="false" ht="15" hidden="false" customHeight="false" outlineLevel="0" collapsed="false">
      <c r="A83" s="31" t="n">
        <v>78</v>
      </c>
      <c r="B83" s="32" t="s">
        <v>141</v>
      </c>
      <c r="C83" s="33" t="s">
        <v>155</v>
      </c>
      <c r="D83" s="40" t="n">
        <f aca="false">'Presidente por região'!I9</f>
        <v>0.513606209377932</v>
      </c>
      <c r="E83" s="32"/>
    </row>
    <row r="84" customFormat="false" ht="15" hidden="false" customHeight="false" outlineLevel="0" collapsed="false">
      <c r="A84" s="29" t="n">
        <v>79</v>
      </c>
      <c r="B84" s="26" t="s">
        <v>141</v>
      </c>
      <c r="C84" s="25" t="s">
        <v>156</v>
      </c>
      <c r="D84" s="41" t="n">
        <f aca="false">'Presidente por região'!J9</f>
        <v>0.396811334068524</v>
      </c>
      <c r="E84" s="26"/>
    </row>
    <row r="85" customFormat="false" ht="15" hidden="false" customHeight="false" outlineLevel="0" collapsed="false">
      <c r="A85" s="31" t="n">
        <v>80</v>
      </c>
      <c r="B85" s="32" t="s">
        <v>141</v>
      </c>
      <c r="C85" s="33" t="s">
        <v>157</v>
      </c>
      <c r="D85" s="40" t="n">
        <f aca="false">'Presidente por região'!E9</f>
        <v>0.227045164605955</v>
      </c>
      <c r="E85" s="32"/>
    </row>
    <row r="86" customFormat="false" ht="15" hidden="false" customHeight="false" outlineLevel="0" collapsed="false">
      <c r="A86" s="29" t="n">
        <v>81</v>
      </c>
      <c r="B86" s="26" t="s">
        <v>141</v>
      </c>
      <c r="C86" s="25" t="s">
        <v>158</v>
      </c>
      <c r="D86" s="39" t="str">
        <f aca="false">'Presidente por região'!L10</f>
        <v>Flávio Bolsonaro</v>
      </c>
      <c r="E86" s="26"/>
    </row>
    <row r="87" customFormat="false" ht="15" hidden="false" customHeight="false" outlineLevel="0" collapsed="false">
      <c r="A87" s="31" t="n">
        <v>82</v>
      </c>
      <c r="B87" s="32" t="s">
        <v>141</v>
      </c>
      <c r="C87" s="33" t="s">
        <v>159</v>
      </c>
      <c r="D87" s="40" t="n">
        <f aca="false">'Presidente por região'!I10</f>
        <v>0.600778814046524</v>
      </c>
      <c r="E87" s="32"/>
    </row>
    <row r="88" customFormat="false" ht="15" hidden="false" customHeight="false" outlineLevel="0" collapsed="false">
      <c r="A88" s="29" t="n">
        <v>83</v>
      </c>
      <c r="B88" s="26" t="s">
        <v>141</v>
      </c>
      <c r="C88" s="25" t="s">
        <v>160</v>
      </c>
      <c r="D88" s="41" t="n">
        <f aca="false">'Presidente por região'!J10</f>
        <v>0.312780045857072</v>
      </c>
      <c r="E88" s="26"/>
    </row>
    <row r="89" customFormat="false" ht="15" hidden="false" customHeight="false" outlineLevel="0" collapsed="false">
      <c r="A89" s="31" t="n">
        <v>84</v>
      </c>
      <c r="B89" s="32" t="s">
        <v>141</v>
      </c>
      <c r="C89" s="33" t="s">
        <v>161</v>
      </c>
      <c r="D89" s="40" t="n">
        <f aca="false">'Presidente por região'!E10</f>
        <v>0.204554416925333</v>
      </c>
      <c r="E89" s="32"/>
    </row>
    <row r="90" customFormat="false" ht="15" hidden="false" customHeight="false" outlineLevel="0" collapsed="false">
      <c r="A90" s="29" t="n">
        <v>85</v>
      </c>
      <c r="B90" s="26" t="s">
        <v>33</v>
      </c>
      <c r="C90" s="25" t="s">
        <v>162</v>
      </c>
      <c r="D90" s="44" t="n">
        <f aca="false">COUNTIF(Governadores!$D$6:$D$32,"Eleito no 1º turno")</f>
        <v>21</v>
      </c>
      <c r="E90" s="26"/>
    </row>
    <row r="91" customFormat="false" ht="15" hidden="false" customHeight="false" outlineLevel="0" collapsed="false">
      <c r="A91" s="31" t="n">
        <v>86</v>
      </c>
      <c r="B91" s="32" t="s">
        <v>33</v>
      </c>
      <c r="C91" s="33" t="s">
        <v>163</v>
      </c>
      <c r="D91" s="45" t="n">
        <f aca="false">COUNTIF(Governadores!$D$6:$D$32,"2º turno")</f>
        <v>6</v>
      </c>
      <c r="E91" s="32"/>
    </row>
    <row r="92" customFormat="false" ht="15" hidden="false" customHeight="false" outlineLevel="0" collapsed="false">
      <c r="A92" s="29" t="n">
        <v>87</v>
      </c>
      <c r="B92" s="26" t="s">
        <v>33</v>
      </c>
      <c r="C92" s="25" t="s">
        <v>164</v>
      </c>
      <c r="D92" s="39" t="str">
        <f aca="false">INDEX(Partidos!$A$6:$A$35,MATCH(MAX(Partidos!$C$6:$C$35),Partidos!$C$6:$C$35,0))</f>
        <v>PL</v>
      </c>
      <c r="E92" s="26"/>
    </row>
    <row r="93" customFormat="false" ht="15" hidden="false" customHeight="false" outlineLevel="0" collapsed="false">
      <c r="A93" s="31" t="n">
        <v>88</v>
      </c>
      <c r="B93" s="32" t="s">
        <v>33</v>
      </c>
      <c r="C93" s="33" t="s">
        <v>165</v>
      </c>
      <c r="D93" s="36" t="n">
        <f aca="false">_xlfn.MAXIFS(Governadores!$I$6:$I$32,Governadores!$D$6:$D$32,"Eleito no 1º turno")</f>
        <v>0.70903357145501</v>
      </c>
      <c r="E93" s="32"/>
    </row>
    <row r="94" customFormat="false" ht="15" hidden="false" customHeight="false" outlineLevel="0" collapsed="false">
      <c r="A94" s="29" t="n">
        <v>89</v>
      </c>
      <c r="B94" s="26" t="s">
        <v>33</v>
      </c>
      <c r="C94" s="25" t="s">
        <v>166</v>
      </c>
      <c r="D94" s="43" t="n">
        <f aca="false">MIN(Governadores!$O$6:$O$32)</f>
        <v>0.780653838487355</v>
      </c>
      <c r="E94" s="26"/>
    </row>
    <row r="95" customFormat="false" ht="15" hidden="false" customHeight="false" outlineLevel="0" collapsed="false">
      <c r="A95" s="31" t="n">
        <v>90</v>
      </c>
      <c r="B95" s="32" t="s">
        <v>33</v>
      </c>
      <c r="C95" s="33" t="s">
        <v>167</v>
      </c>
      <c r="D95" s="42" t="str">
        <f aca="false">INDEX(Governadores!$B$6:$B$32,MATCH(MIN(Governadores!$O$6:$O$32),Governadores!$O$6:$O$32,0))</f>
        <v>Rio Grande do Norte</v>
      </c>
      <c r="E95" s="32"/>
    </row>
    <row r="96" customFormat="false" ht="15" hidden="false" customHeight="false" outlineLevel="0" collapsed="false">
      <c r="A96" s="29" t="n">
        <v>91</v>
      </c>
      <c r="B96" s="26" t="s">
        <v>33</v>
      </c>
      <c r="C96" s="25" t="s">
        <v>168</v>
      </c>
      <c r="D96" s="44" t="n">
        <f aca="false">SUM(Governadores!$S$6:$S$32)</f>
        <v>183</v>
      </c>
      <c r="E96" s="26"/>
    </row>
    <row r="97" customFormat="false" ht="15" hidden="false" customHeight="false" outlineLevel="0" collapsed="false">
      <c r="A97" s="31" t="n">
        <v>92</v>
      </c>
      <c r="B97" s="32" t="s">
        <v>33</v>
      </c>
      <c r="C97" s="33" t="s">
        <v>169</v>
      </c>
      <c r="D97" s="46" t="n">
        <f aca="false">AVERAGE(Governadores!$S$6:$S$32)</f>
        <v>6.77777777777778</v>
      </c>
      <c r="E97" s="32"/>
    </row>
    <row r="98" customFormat="false" ht="15" hidden="false" customHeight="false" outlineLevel="0" collapsed="false">
      <c r="A98" s="29" t="n">
        <v>93</v>
      </c>
      <c r="B98" s="26" t="s">
        <v>37</v>
      </c>
      <c r="C98" s="25" t="s">
        <v>170</v>
      </c>
      <c r="D98" s="44" t="n">
        <f aca="false">COUNTA(Senado!$D$6:$D$59)</f>
        <v>54</v>
      </c>
      <c r="E98" s="26"/>
    </row>
    <row r="99" customFormat="false" ht="15" hidden="false" customHeight="false" outlineLevel="0" collapsed="false">
      <c r="A99" s="31" t="n">
        <v>94</v>
      </c>
      <c r="B99" s="32" t="s">
        <v>37</v>
      </c>
      <c r="C99" s="33" t="s">
        <v>171</v>
      </c>
      <c r="D99" s="42" t="str">
        <f aca="false">INDEX(Partidos!$A$6:$A$35,MATCH(MAX(Partidos!$E$6:$E$35),Partidos!$E$6:$E$35,0))</f>
        <v>PL</v>
      </c>
      <c r="E99" s="32"/>
    </row>
    <row r="100" customFormat="false" ht="15" hidden="false" customHeight="false" outlineLevel="0" collapsed="false">
      <c r="A100" s="29" t="n">
        <v>95</v>
      </c>
      <c r="B100" s="26" t="s">
        <v>37</v>
      </c>
      <c r="C100" s="25" t="s">
        <v>172</v>
      </c>
      <c r="D100" s="39" t="str">
        <f aca="false">INDEX(Senado!$D$6:$D$59,MATCH(MAX(Senado!$G$6:$G$59),Senado!$G$6:$G$59,0))</f>
        <v>Guilherme Derrite</v>
      </c>
      <c r="E100" s="26"/>
    </row>
    <row r="101" customFormat="false" ht="15" hidden="false" customHeight="false" outlineLevel="0" collapsed="false">
      <c r="A101" s="31" t="n">
        <v>96</v>
      </c>
      <c r="B101" s="32" t="s">
        <v>37</v>
      </c>
      <c r="C101" s="33" t="s">
        <v>173</v>
      </c>
      <c r="D101" s="34" t="n">
        <f aca="false">MAX(Senado!$G$6:$G$59)</f>
        <v>13273880</v>
      </c>
      <c r="E101" s="32"/>
    </row>
    <row r="102" customFormat="false" ht="15" hidden="false" customHeight="false" outlineLevel="0" collapsed="false">
      <c r="A102" s="29" t="n">
        <v>97</v>
      </c>
      <c r="B102" s="26" t="s">
        <v>37</v>
      </c>
      <c r="C102" s="25" t="s">
        <v>174</v>
      </c>
      <c r="D102" s="30" t="n">
        <f aca="false">MIN(Senado!$J$6:$J$59)</f>
        <v>5765</v>
      </c>
      <c r="E102" s="26"/>
    </row>
    <row r="103" customFormat="false" ht="15" hidden="false" customHeight="false" outlineLevel="0" collapsed="false">
      <c r="A103" s="31" t="n">
        <v>98</v>
      </c>
      <c r="B103" s="32" t="s">
        <v>37</v>
      </c>
      <c r="C103" s="33" t="s">
        <v>175</v>
      </c>
      <c r="D103" s="45" t="n">
        <f aca="false">Blocos!C8</f>
        <v>30</v>
      </c>
      <c r="E103" s="32"/>
    </row>
    <row r="104" customFormat="false" ht="15" hidden="false" customHeight="false" outlineLevel="0" collapsed="false">
      <c r="A104" s="29" t="n">
        <v>99</v>
      </c>
      <c r="B104" s="26" t="s">
        <v>37</v>
      </c>
      <c r="C104" s="25" t="s">
        <v>176</v>
      </c>
      <c r="D104" s="44" t="n">
        <f aca="false">Blocos!C7</f>
        <v>13</v>
      </c>
      <c r="E104" s="26"/>
    </row>
    <row r="105" customFormat="false" ht="15" hidden="false" customHeight="false" outlineLevel="0" collapsed="false">
      <c r="A105" s="31" t="n">
        <v>100</v>
      </c>
      <c r="B105" s="32" t="s">
        <v>37</v>
      </c>
      <c r="C105" s="33" t="s">
        <v>177</v>
      </c>
      <c r="D105" s="45" t="n">
        <f aca="false">Blocos!C6</f>
        <v>11</v>
      </c>
      <c r="E105" s="32"/>
    </row>
    <row r="106" customFormat="false" ht="15" hidden="false" customHeight="false" outlineLevel="0" collapsed="false">
      <c r="A106" s="29" t="n">
        <v>101</v>
      </c>
      <c r="B106" s="26" t="s">
        <v>178</v>
      </c>
      <c r="C106" s="25" t="s">
        <v>179</v>
      </c>
      <c r="D106" s="44" t="n">
        <f aca="false">513</f>
        <v>513</v>
      </c>
      <c r="E106" s="26"/>
    </row>
    <row r="107" customFormat="false" ht="15" hidden="false" customHeight="false" outlineLevel="0" collapsed="false">
      <c r="A107" s="31" t="n">
        <v>102</v>
      </c>
      <c r="B107" s="32" t="s">
        <v>178</v>
      </c>
      <c r="C107" s="33" t="s">
        <v>180</v>
      </c>
      <c r="D107" s="42" t="str">
        <f aca="false">INDEX(Partidos!$A$6:$A$35,MATCH(MAX(Partidos!$F$6:$F$35),Partidos!$F$6:$F$35,0))</f>
        <v>PL</v>
      </c>
      <c r="E107" s="32"/>
    </row>
    <row r="108" customFormat="false" ht="15" hidden="false" customHeight="false" outlineLevel="0" collapsed="false">
      <c r="A108" s="29" t="n">
        <v>103</v>
      </c>
      <c r="B108" s="26" t="s">
        <v>178</v>
      </c>
      <c r="C108" s="25" t="s">
        <v>181</v>
      </c>
      <c r="D108" s="44" t="n">
        <f aca="false">MAX(Partidos!$F$6:$F$35)</f>
        <v>121</v>
      </c>
      <c r="E108" s="26"/>
    </row>
    <row r="109" customFormat="false" ht="15" hidden="false" customHeight="false" outlineLevel="0" collapsed="false">
      <c r="A109" s="31" t="n">
        <v>104</v>
      </c>
      <c r="B109" s="32" t="s">
        <v>178</v>
      </c>
      <c r="C109" s="33" t="s">
        <v>182</v>
      </c>
      <c r="D109" s="45" t="n">
        <f aca="false">COUNTIF(Partidos!$F$6:$F$35,"&gt;0")</f>
        <v>20</v>
      </c>
      <c r="E109" s="32"/>
    </row>
    <row r="110" customFormat="false" ht="15" hidden="false" customHeight="false" outlineLevel="0" collapsed="false">
      <c r="A110" s="29" t="n">
        <v>105</v>
      </c>
      <c r="B110" s="26" t="s">
        <v>178</v>
      </c>
      <c r="C110" s="25" t="s">
        <v>183</v>
      </c>
      <c r="D110" s="43" t="n">
        <f aca="false">1/SUMPRODUCT(Partidos!$F$6:$F$35/513,Partidos!$F$6:$F$35/513)</f>
        <v>8.83206363056684</v>
      </c>
      <c r="E110" s="26" t="s">
        <v>184</v>
      </c>
    </row>
    <row r="111" customFormat="false" ht="15" hidden="false" customHeight="false" outlineLevel="0" collapsed="false">
      <c r="A111" s="31" t="n">
        <v>106</v>
      </c>
      <c r="B111" s="32" t="s">
        <v>178</v>
      </c>
      <c r="C111" s="33" t="s">
        <v>185</v>
      </c>
      <c r="D111" s="45" t="n">
        <f aca="false">'Câmara por estado'!I33</f>
        <v>385</v>
      </c>
      <c r="E111" s="32"/>
    </row>
    <row r="112" customFormat="false" ht="15" hidden="false" customHeight="false" outlineLevel="0" collapsed="false">
      <c r="A112" s="29" t="n">
        <v>107</v>
      </c>
      <c r="B112" s="26" t="s">
        <v>178</v>
      </c>
      <c r="C112" s="25" t="s">
        <v>186</v>
      </c>
      <c r="D112" s="44" t="n">
        <f aca="false">'Câmara por estado'!J33</f>
        <v>128</v>
      </c>
      <c r="E112" s="26"/>
    </row>
    <row r="113" customFormat="false" ht="15" hidden="false" customHeight="false" outlineLevel="0" collapsed="false">
      <c r="A113" s="31" t="n">
        <v>108</v>
      </c>
      <c r="B113" s="32" t="s">
        <v>178</v>
      </c>
      <c r="C113" s="33" t="s">
        <v>187</v>
      </c>
      <c r="D113" s="36" t="n">
        <f aca="false">'Câmara por estado'!H33</f>
        <v>0.030188685817968</v>
      </c>
      <c r="E113" s="32"/>
    </row>
    <row r="114" customFormat="false" ht="15" hidden="false" customHeight="false" outlineLevel="0" collapsed="false">
      <c r="A114" s="29" t="n">
        <v>109</v>
      </c>
      <c r="B114" s="26" t="s">
        <v>178</v>
      </c>
      <c r="C114" s="25" t="s">
        <v>188</v>
      </c>
      <c r="D114" s="30" t="n">
        <f aca="false">MAX('Câmara por estado'!$E$6:$E$32)</f>
        <v>338203</v>
      </c>
      <c r="E114" s="26"/>
    </row>
    <row r="115" customFormat="false" ht="15" hidden="false" customHeight="false" outlineLevel="0" collapsed="false">
      <c r="A115" s="31" t="n">
        <v>110</v>
      </c>
      <c r="B115" s="32" t="s">
        <v>178</v>
      </c>
      <c r="C115" s="33" t="s">
        <v>189</v>
      </c>
      <c r="D115" s="42" t="str">
        <f aca="false">INDEX('Câmara por estado'!$B$6:$B$32,MATCH(MAX('Câmara por estado'!$E$6:$E$32),'Câmara por estado'!$E$6:$E$32,0))</f>
        <v>São Paulo</v>
      </c>
      <c r="E115" s="32"/>
    </row>
    <row r="116" customFormat="false" ht="15" hidden="false" customHeight="false" outlineLevel="0" collapsed="false">
      <c r="A116" s="29" t="n">
        <v>111</v>
      </c>
      <c r="B116" s="26" t="s">
        <v>178</v>
      </c>
      <c r="C116" s="25" t="s">
        <v>190</v>
      </c>
      <c r="D116" s="30" t="n">
        <f aca="false">MIN('Câmara por estado'!$E$6:$E$32)</f>
        <v>39853</v>
      </c>
      <c r="E116" s="26"/>
    </row>
    <row r="117" customFormat="false" ht="15" hidden="false" customHeight="false" outlineLevel="0" collapsed="false">
      <c r="A117" s="31" t="n">
        <v>112</v>
      </c>
      <c r="B117" s="32" t="s">
        <v>178</v>
      </c>
      <c r="C117" s="33" t="s">
        <v>191</v>
      </c>
      <c r="D117" s="50" t="n">
        <f aca="false">MAX('Câmara por estado'!$E$6:$E$32)/MIN('Câmara por estado'!$E$6:$E$32)</f>
        <v>8.4862620128974</v>
      </c>
      <c r="E117" s="32" t="s">
        <v>192</v>
      </c>
    </row>
    <row r="118" customFormat="false" ht="15" hidden="false" customHeight="false" outlineLevel="0" collapsed="false">
      <c r="A118" s="29" t="n">
        <v>113</v>
      </c>
      <c r="B118" s="26" t="s">
        <v>178</v>
      </c>
      <c r="C118" s="25" t="s">
        <v>193</v>
      </c>
      <c r="D118" s="39" t="str">
        <f aca="false">INDEX('Câmara — eleitos'!$C$6:$C$518,MATCH(MAX('Câmara — eleitos'!$G$6:$G$518),'Câmara — eleitos'!$G$6:$G$518,0))</f>
        <v>Nikolas Ferreira</v>
      </c>
      <c r="E118" s="26"/>
    </row>
    <row r="119" customFormat="false" ht="15" hidden="false" customHeight="false" outlineLevel="0" collapsed="false">
      <c r="A119" s="31" t="n">
        <v>114</v>
      </c>
      <c r="B119" s="32" t="s">
        <v>178</v>
      </c>
      <c r="C119" s="33" t="s">
        <v>194</v>
      </c>
      <c r="D119" s="34" t="n">
        <f aca="false">MAX('Câmara — eleitos'!$G$6:$G$518)</f>
        <v>3119318</v>
      </c>
      <c r="E119" s="32"/>
    </row>
    <row r="120" customFormat="false" ht="15" hidden="false" customHeight="false" outlineLevel="0" collapsed="false">
      <c r="A120" s="29" t="n">
        <v>115</v>
      </c>
      <c r="B120" s="26" t="s">
        <v>178</v>
      </c>
      <c r="C120" s="25" t="s">
        <v>195</v>
      </c>
      <c r="D120" s="30" t="n">
        <f aca="false">MIN('Câmara — eleitos'!$G$6:$G$518)</f>
        <v>13732</v>
      </c>
      <c r="E120" s="26"/>
    </row>
    <row r="121" customFormat="false" ht="15" hidden="false" customHeight="false" outlineLevel="0" collapsed="false">
      <c r="A121" s="31" t="n">
        <v>116</v>
      </c>
      <c r="B121" s="32" t="s">
        <v>178</v>
      </c>
      <c r="C121" s="33" t="s">
        <v>196</v>
      </c>
      <c r="D121" s="34" t="n">
        <f aca="false">MEDIAN('Câmara — eleitos'!$G$6:$G$518)</f>
        <v>107232</v>
      </c>
      <c r="E121" s="32"/>
    </row>
    <row r="122" customFormat="false" ht="15" hidden="false" customHeight="false" outlineLevel="0" collapsed="false">
      <c r="A122" s="29" t="n">
        <v>117</v>
      </c>
      <c r="B122" s="26" t="s">
        <v>178</v>
      </c>
      <c r="C122" s="25" t="s">
        <v>197</v>
      </c>
      <c r="D122" s="44" t="n">
        <f aca="false">COUNTIF('Câmara — eleitos'!$K$6:$K$518,"&gt;=1")</f>
        <v>34</v>
      </c>
      <c r="E122" s="26" t="s">
        <v>198</v>
      </c>
    </row>
    <row r="123" customFormat="false" ht="15" hidden="false" customHeight="false" outlineLevel="0" collapsed="false">
      <c r="A123" s="31" t="n">
        <v>118</v>
      </c>
      <c r="B123" s="32" t="s">
        <v>199</v>
      </c>
      <c r="C123" s="33" t="s">
        <v>179</v>
      </c>
      <c r="D123" s="45" t="n">
        <f aca="false">1059</f>
        <v>1059</v>
      </c>
      <c r="E123" s="32"/>
    </row>
    <row r="124" customFormat="false" ht="15" hidden="false" customHeight="false" outlineLevel="0" collapsed="false">
      <c r="A124" s="29" t="n">
        <v>119</v>
      </c>
      <c r="B124" s="26" t="s">
        <v>199</v>
      </c>
      <c r="C124" s="25" t="s">
        <v>180</v>
      </c>
      <c r="D124" s="39" t="str">
        <f aca="false">INDEX(Partidos!$A$6:$A$35,MATCH(MAX(Partidos!$H$6:$H$35),Partidos!$H$6:$H$35,0))</f>
        <v>PL</v>
      </c>
      <c r="E124" s="26"/>
    </row>
    <row r="125" customFormat="false" ht="15" hidden="false" customHeight="false" outlineLevel="0" collapsed="false">
      <c r="A125" s="31" t="n">
        <v>120</v>
      </c>
      <c r="B125" s="32" t="s">
        <v>199</v>
      </c>
      <c r="C125" s="33" t="s">
        <v>181</v>
      </c>
      <c r="D125" s="45" t="n">
        <f aca="false">MAX(Partidos!$H$6:$H$35)</f>
        <v>212</v>
      </c>
      <c r="E125" s="32"/>
    </row>
    <row r="126" customFormat="false" ht="15" hidden="false" customHeight="false" outlineLevel="0" collapsed="false">
      <c r="A126" s="29" t="n">
        <v>121</v>
      </c>
      <c r="B126" s="26" t="s">
        <v>199</v>
      </c>
      <c r="C126" s="25" t="s">
        <v>182</v>
      </c>
      <c r="D126" s="44" t="n">
        <f aca="false">COUNTIF(Partidos!$H$6:$H$35,"&gt;0")</f>
        <v>25</v>
      </c>
      <c r="E126" s="26"/>
    </row>
    <row r="127" customFormat="false" ht="15" hidden="false" customHeight="false" outlineLevel="0" collapsed="false">
      <c r="A127" s="31" t="n">
        <v>122</v>
      </c>
      <c r="B127" s="32" t="s">
        <v>199</v>
      </c>
      <c r="C127" s="33" t="s">
        <v>183</v>
      </c>
      <c r="D127" s="47" t="n">
        <f aca="false">1/SUMPRODUCT(Partidos!$H$6:$H$35/1059,Partidos!$H$6:$H$35/1059)</f>
        <v>9.9189050546146</v>
      </c>
      <c r="E127" s="32" t="s">
        <v>184</v>
      </c>
    </row>
    <row r="128" customFormat="false" ht="15" hidden="false" customHeight="false" outlineLevel="0" collapsed="false">
      <c r="A128" s="29" t="n">
        <v>123</v>
      </c>
      <c r="B128" s="26" t="s">
        <v>199</v>
      </c>
      <c r="C128" s="25" t="s">
        <v>185</v>
      </c>
      <c r="D128" s="44" t="n">
        <f aca="false">'Assembleias por estado'!I33</f>
        <v>902</v>
      </c>
      <c r="E128" s="26"/>
    </row>
    <row r="129" customFormat="false" ht="15" hidden="false" customHeight="false" outlineLevel="0" collapsed="false">
      <c r="A129" s="31" t="n">
        <v>124</v>
      </c>
      <c r="B129" s="32" t="s">
        <v>199</v>
      </c>
      <c r="C129" s="33" t="s">
        <v>186</v>
      </c>
      <c r="D129" s="45" t="n">
        <f aca="false">'Assembleias por estado'!J33</f>
        <v>157</v>
      </c>
      <c r="E129" s="32"/>
    </row>
    <row r="130" customFormat="false" ht="15" hidden="false" customHeight="false" outlineLevel="0" collapsed="false">
      <c r="A130" s="29" t="n">
        <v>125</v>
      </c>
      <c r="B130" s="26" t="s">
        <v>199</v>
      </c>
      <c r="C130" s="25" t="s">
        <v>187</v>
      </c>
      <c r="D130" s="35" t="n">
        <f aca="false">'Assembleias por estado'!H33</f>
        <v>0.0644911032517742</v>
      </c>
      <c r="E130" s="26"/>
    </row>
    <row r="131" customFormat="false" ht="15" hidden="false" customHeight="false" outlineLevel="0" collapsed="false">
      <c r="A131" s="31" t="n">
        <v>126</v>
      </c>
      <c r="B131" s="32" t="s">
        <v>199</v>
      </c>
      <c r="C131" s="33" t="s">
        <v>188</v>
      </c>
      <c r="D131" s="34" t="n">
        <f aca="false">MAX('Assembleias por estado'!$E$6:$E$32)</f>
        <v>247766</v>
      </c>
      <c r="E131" s="32"/>
    </row>
    <row r="132" customFormat="false" ht="15" hidden="false" customHeight="false" outlineLevel="0" collapsed="false">
      <c r="A132" s="29" t="n">
        <v>127</v>
      </c>
      <c r="B132" s="26" t="s">
        <v>199</v>
      </c>
      <c r="C132" s="25" t="s">
        <v>189</v>
      </c>
      <c r="D132" s="39" t="str">
        <f aca="false">INDEX('Assembleias por estado'!$B$6:$B$32,MATCH(MAX('Assembleias por estado'!$E$6:$E$32),'Assembleias por estado'!$E$6:$E$32,0))</f>
        <v>São Paulo</v>
      </c>
      <c r="E132" s="26"/>
    </row>
    <row r="133" customFormat="false" ht="15" hidden="false" customHeight="false" outlineLevel="0" collapsed="false">
      <c r="A133" s="31" t="n">
        <v>128</v>
      </c>
      <c r="B133" s="32" t="s">
        <v>199</v>
      </c>
      <c r="C133" s="33" t="s">
        <v>190</v>
      </c>
      <c r="D133" s="34" t="n">
        <f aca="false">MIN('Assembleias por estado'!$E$6:$E$32)</f>
        <v>13372</v>
      </c>
      <c r="E133" s="32"/>
    </row>
    <row r="134" customFormat="false" ht="15" hidden="false" customHeight="false" outlineLevel="0" collapsed="false">
      <c r="A134" s="29" t="n">
        <v>129</v>
      </c>
      <c r="B134" s="26" t="s">
        <v>199</v>
      </c>
      <c r="C134" s="25" t="s">
        <v>191</v>
      </c>
      <c r="D134" s="51" t="n">
        <f aca="false">MAX('Assembleias por estado'!$E$6:$E$32)/MIN('Assembleias por estado'!$E$6:$E$32)</f>
        <v>18.5287167215076</v>
      </c>
      <c r="E134" s="26" t="s">
        <v>192</v>
      </c>
    </row>
    <row r="135" customFormat="false" ht="15" hidden="false" customHeight="false" outlineLevel="0" collapsed="false">
      <c r="A135" s="31" t="n">
        <v>130</v>
      </c>
      <c r="B135" s="32" t="s">
        <v>199</v>
      </c>
      <c r="C135" s="33" t="s">
        <v>193</v>
      </c>
      <c r="D135" s="42" t="str">
        <f aca="false">INDEX('Assembleias — eleitos'!$C$6:$C$1064,MATCH(MAX('Assembleias — eleitos'!$G$6:$G$1064),'Assembleias — eleitos'!$G$6:$G$1064,0))</f>
        <v>Eduarda Campopiano</v>
      </c>
      <c r="E135" s="32"/>
    </row>
    <row r="136" customFormat="false" ht="15" hidden="false" customHeight="false" outlineLevel="0" collapsed="false">
      <c r="A136" s="29" t="n">
        <v>131</v>
      </c>
      <c r="B136" s="26" t="s">
        <v>199</v>
      </c>
      <c r="C136" s="25" t="s">
        <v>194</v>
      </c>
      <c r="D136" s="30" t="n">
        <f aca="false">MAX('Assembleias — eleitos'!$G$6:$G$1064)</f>
        <v>1956238</v>
      </c>
      <c r="E136" s="26"/>
    </row>
    <row r="137" customFormat="false" ht="15" hidden="false" customHeight="false" outlineLevel="0" collapsed="false">
      <c r="A137" s="31" t="n">
        <v>132</v>
      </c>
      <c r="B137" s="32" t="s">
        <v>199</v>
      </c>
      <c r="C137" s="33" t="s">
        <v>195</v>
      </c>
      <c r="D137" s="34" t="n">
        <f aca="false">MIN('Assembleias — eleitos'!$G$6:$G$1064)</f>
        <v>4469</v>
      </c>
      <c r="E137" s="32"/>
    </row>
    <row r="138" customFormat="false" ht="15" hidden="false" customHeight="false" outlineLevel="0" collapsed="false">
      <c r="A138" s="29" t="n">
        <v>133</v>
      </c>
      <c r="B138" s="26" t="s">
        <v>199</v>
      </c>
      <c r="C138" s="25" t="s">
        <v>196</v>
      </c>
      <c r="D138" s="30" t="n">
        <f aca="false">MEDIAN('Assembleias — eleitos'!$G$6:$G$1064)</f>
        <v>50949</v>
      </c>
      <c r="E138" s="26"/>
    </row>
    <row r="139" customFormat="false" ht="15" hidden="false" customHeight="false" outlineLevel="0" collapsed="false">
      <c r="A139" s="31" t="n">
        <v>134</v>
      </c>
      <c r="B139" s="32" t="s">
        <v>199</v>
      </c>
      <c r="C139" s="33" t="s">
        <v>197</v>
      </c>
      <c r="D139" s="45" t="n">
        <f aca="false">COUNTIF('Assembleias — eleitos'!$K$6:$K$1064,"&gt;=1")</f>
        <v>57</v>
      </c>
      <c r="E139" s="32" t="s">
        <v>198</v>
      </c>
    </row>
    <row r="140" customFormat="false" ht="15" hidden="false" customHeight="false" outlineLevel="0" collapsed="false">
      <c r="A140" s="29" t="n">
        <v>135</v>
      </c>
      <c r="B140" s="26" t="s">
        <v>178</v>
      </c>
      <c r="C140" s="25" t="s">
        <v>200</v>
      </c>
      <c r="D140" s="43" t="n">
        <f aca="false">SQRT(0.5*SUMPRODUCT((Partidos!$G$6:$G$35-Partidos!$L$6:$L$35)^2))*100</f>
        <v>2.93712482748832</v>
      </c>
      <c r="E140" s="26" t="s">
        <v>201</v>
      </c>
    </row>
    <row r="141" customFormat="false" ht="15" hidden="false" customHeight="false" outlineLevel="0" collapsed="false">
      <c r="A141" s="31" t="n">
        <v>136</v>
      </c>
      <c r="B141" s="32" t="s">
        <v>178</v>
      </c>
      <c r="C141" s="33" t="s">
        <v>202</v>
      </c>
      <c r="D141" s="42" t="str">
        <f aca="false">INDEX(Blocos!A6:A8,MATCH(MAX(Blocos!D6:D8),Blocos!D6:D8,0))</f>
        <v>Direita</v>
      </c>
      <c r="E141" s="32"/>
    </row>
    <row r="142" customFormat="false" ht="15" hidden="false" customHeight="false" outlineLevel="0" collapsed="false">
      <c r="A142" s="29" t="n">
        <v>137</v>
      </c>
      <c r="B142" s="26" t="s">
        <v>178</v>
      </c>
      <c r="C142" s="25" t="s">
        <v>203</v>
      </c>
      <c r="D142" s="39" t="str">
        <f aca="false">Blocos!D10</f>
        <v>Direita</v>
      </c>
      <c r="E142" s="26"/>
    </row>
    <row r="143" customFormat="false" ht="15" hidden="false" customHeight="false" outlineLevel="0" collapsed="false">
      <c r="A143" s="31" t="n">
        <v>138</v>
      </c>
      <c r="B143" s="32" t="s">
        <v>178</v>
      </c>
      <c r="C143" s="33" t="s">
        <v>204</v>
      </c>
      <c r="D143" s="45" t="n">
        <f aca="false">Blocos!D8+Blocos!D7</f>
        <v>389</v>
      </c>
      <c r="E143" s="32"/>
    </row>
    <row r="144" customFormat="false" ht="15" hidden="false" customHeight="false" outlineLevel="0" collapsed="false">
      <c r="A144" s="29" t="n">
        <v>139</v>
      </c>
      <c r="B144" s="26" t="s">
        <v>178</v>
      </c>
      <c r="C144" s="25" t="s">
        <v>205</v>
      </c>
      <c r="D144" s="44" t="n">
        <f aca="false">Blocos!D6+Blocos!D7</f>
        <v>248</v>
      </c>
      <c r="E144" s="26"/>
    </row>
    <row r="145" customFormat="false" ht="15" hidden="false" customHeight="false" outlineLevel="0" collapsed="false">
      <c r="A145" s="31" t="n">
        <v>140</v>
      </c>
      <c r="B145" s="32" t="s">
        <v>47</v>
      </c>
      <c r="C145" s="33" t="s">
        <v>206</v>
      </c>
      <c r="D145" s="42" t="str">
        <f aca="false">INDEX(Partidos!$A$6:$A$35,MATCH(MAX(Partidos!$J$6:$J$35),Partidos!$J$6:$J$35,0))</f>
        <v>PL</v>
      </c>
      <c r="E145" s="32"/>
    </row>
    <row r="146" customFormat="false" ht="15" hidden="false" customHeight="false" outlineLevel="0" collapsed="false">
      <c r="A146" s="29" t="n">
        <v>141</v>
      </c>
      <c r="B146" s="26" t="s">
        <v>47</v>
      </c>
      <c r="C146" s="25" t="s">
        <v>207</v>
      </c>
      <c r="D146" s="44" t="n">
        <f aca="false">MAX(Partidos!$J$6:$J$35)</f>
        <v>358</v>
      </c>
      <c r="E146" s="26"/>
    </row>
    <row r="147" customFormat="false" ht="15" hidden="false" customHeight="false" outlineLevel="0" collapsed="false">
      <c r="A147" s="31" t="n">
        <v>142</v>
      </c>
      <c r="B147" s="32" t="s">
        <v>47</v>
      </c>
      <c r="C147" s="33" t="s">
        <v>208</v>
      </c>
      <c r="D147" s="45" t="n">
        <f aca="false">Partidos!J36</f>
        <v>1647</v>
      </c>
      <c r="E147" s="32"/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707F"/>
    <pageSetUpPr fitToPage="true"/>
  </sheetPr>
  <dimension ref="A1:I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22" t="s">
        <v>209</v>
      </c>
    </row>
    <row r="2" customFormat="false" ht="15" hidden="false" customHeight="false" outlineLevel="0" collapsed="false">
      <c r="A2" s="23" t="s">
        <v>210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211</v>
      </c>
      <c r="B5" s="28" t="s">
        <v>212</v>
      </c>
      <c r="C5" s="28" t="s">
        <v>213</v>
      </c>
      <c r="D5" s="28" t="s">
        <v>214</v>
      </c>
      <c r="E5" s="28" t="s">
        <v>215</v>
      </c>
      <c r="F5" s="28" t="s">
        <v>216</v>
      </c>
      <c r="G5" s="28" t="s">
        <v>217</v>
      </c>
      <c r="H5" s="28" t="s">
        <v>218</v>
      </c>
      <c r="I5" s="28" t="s">
        <v>219</v>
      </c>
    </row>
    <row r="6" customFormat="false" ht="15" hidden="false" customHeight="false" outlineLevel="0" collapsed="false">
      <c r="A6" s="29" t="n">
        <v>22</v>
      </c>
      <c r="B6" s="25" t="s">
        <v>63</v>
      </c>
      <c r="C6" s="26" t="s">
        <v>220</v>
      </c>
      <c r="D6" s="26" t="s">
        <v>221</v>
      </c>
      <c r="E6" s="52" t="n">
        <v>56104503</v>
      </c>
      <c r="F6" s="53" t="n">
        <f aca="false">E6/$B$22</f>
        <v>0.470277723563737</v>
      </c>
      <c r="G6" s="26" t="s">
        <v>222</v>
      </c>
      <c r="H6" s="27" t="n">
        <f aca="false">$E$6-E6</f>
        <v>0</v>
      </c>
      <c r="I6" s="54" t="n">
        <f aca="false">E6/$B$20*100</f>
        <v>35.3424205997345</v>
      </c>
    </row>
    <row r="7" customFormat="false" ht="15" hidden="false" customHeight="false" outlineLevel="0" collapsed="false">
      <c r="A7" s="31" t="n">
        <v>13</v>
      </c>
      <c r="B7" s="33" t="s">
        <v>64</v>
      </c>
      <c r="C7" s="32" t="s">
        <v>223</v>
      </c>
      <c r="D7" s="32" t="s">
        <v>224</v>
      </c>
      <c r="E7" s="55" t="n">
        <v>53879538</v>
      </c>
      <c r="F7" s="56" t="n">
        <f aca="false">E7/$B$22</f>
        <v>0.451627679106361</v>
      </c>
      <c r="G7" s="32" t="s">
        <v>222</v>
      </c>
      <c r="H7" s="57" t="n">
        <f aca="false">$E$6-E7</f>
        <v>2224965</v>
      </c>
      <c r="I7" s="58" t="n">
        <f aca="false">E7/$B$20*100</f>
        <v>33.9408281313067</v>
      </c>
    </row>
    <row r="8" customFormat="false" ht="15" hidden="false" customHeight="false" outlineLevel="0" collapsed="false">
      <c r="A8" s="29" t="n">
        <v>70</v>
      </c>
      <c r="B8" s="26" t="s">
        <v>225</v>
      </c>
      <c r="C8" s="26" t="s">
        <v>226</v>
      </c>
      <c r="D8" s="26" t="s">
        <v>227</v>
      </c>
      <c r="E8" s="52" t="n">
        <v>3448569</v>
      </c>
      <c r="F8" s="53" t="n">
        <f aca="false">E8/$B$22</f>
        <v>0.0289065064683395</v>
      </c>
      <c r="G8" s="26" t="s">
        <v>228</v>
      </c>
      <c r="H8" s="27" t="n">
        <f aca="false">$E$6-E8</f>
        <v>52655934</v>
      </c>
      <c r="I8" s="54" t="n">
        <f aca="false">E8/$B$20*100</f>
        <v>2.17238848128119</v>
      </c>
    </row>
    <row r="9" customFormat="false" ht="15" hidden="false" customHeight="false" outlineLevel="0" collapsed="false">
      <c r="A9" s="31" t="n">
        <v>14</v>
      </c>
      <c r="B9" s="32" t="s">
        <v>229</v>
      </c>
      <c r="C9" s="32" t="s">
        <v>230</v>
      </c>
      <c r="D9" s="32" t="s">
        <v>221</v>
      </c>
      <c r="E9" s="55" t="n">
        <v>2675887</v>
      </c>
      <c r="F9" s="56" t="n">
        <f aca="false">E9/$B$22</f>
        <v>0.0224297512603186</v>
      </c>
      <c r="G9" s="32" t="s">
        <v>228</v>
      </c>
      <c r="H9" s="57" t="n">
        <f aca="false">$E$6-E9</f>
        <v>53428616</v>
      </c>
      <c r="I9" s="58" t="n">
        <f aca="false">E9/$B$20*100</f>
        <v>1.68564587108742</v>
      </c>
    </row>
    <row r="10" customFormat="false" ht="15" hidden="false" customHeight="false" outlineLevel="0" collapsed="false">
      <c r="A10" s="29" t="n">
        <v>55</v>
      </c>
      <c r="B10" s="26" t="s">
        <v>231</v>
      </c>
      <c r="C10" s="26" t="s">
        <v>232</v>
      </c>
      <c r="D10" s="26" t="s">
        <v>227</v>
      </c>
      <c r="E10" s="52" t="n">
        <v>2605148</v>
      </c>
      <c r="F10" s="53" t="n">
        <f aca="false">E10/$B$22</f>
        <v>0.0218368046320029</v>
      </c>
      <c r="G10" s="26" t="s">
        <v>228</v>
      </c>
      <c r="H10" s="27" t="n">
        <f aca="false">$E$6-E10</f>
        <v>53499355</v>
      </c>
      <c r="I10" s="54" t="n">
        <f aca="false">E10/$B$20*100</f>
        <v>1.64108460849492</v>
      </c>
    </row>
    <row r="11" customFormat="false" ht="15" hidden="false" customHeight="false" outlineLevel="0" collapsed="false">
      <c r="A11" s="31" t="n">
        <v>30</v>
      </c>
      <c r="B11" s="32" t="s">
        <v>233</v>
      </c>
      <c r="C11" s="32" t="s">
        <v>234</v>
      </c>
      <c r="D11" s="32" t="s">
        <v>221</v>
      </c>
      <c r="E11" s="55" t="n">
        <v>326488</v>
      </c>
      <c r="F11" s="56" t="n">
        <f aca="false">E11/$B$22</f>
        <v>0.00273667932520278</v>
      </c>
      <c r="G11" s="32" t="s">
        <v>228</v>
      </c>
      <c r="H11" s="57" t="n">
        <f aca="false">$E$6-E11</f>
        <v>55778015</v>
      </c>
      <c r="I11" s="58" t="n">
        <f aca="false">E11/$B$20*100</f>
        <v>0.20566755963895</v>
      </c>
    </row>
    <row r="12" customFormat="false" ht="15" hidden="false" customHeight="false" outlineLevel="0" collapsed="false">
      <c r="A12" s="29" t="n">
        <v>80</v>
      </c>
      <c r="B12" s="26" t="s">
        <v>235</v>
      </c>
      <c r="C12" s="26" t="s">
        <v>236</v>
      </c>
      <c r="D12" s="26" t="s">
        <v>224</v>
      </c>
      <c r="E12" s="52" t="n">
        <v>122911</v>
      </c>
      <c r="F12" s="53" t="n">
        <f aca="false">E12/$B$22</f>
        <v>0.00103026142626988</v>
      </c>
      <c r="G12" s="26" t="s">
        <v>228</v>
      </c>
      <c r="H12" s="27" t="n">
        <f aca="false">$E$6-E12</f>
        <v>55981592</v>
      </c>
      <c r="I12" s="54" t="n">
        <f aca="false">E12/$B$20*100</f>
        <v>0.0774264457584442</v>
      </c>
    </row>
    <row r="13" customFormat="false" ht="15" hidden="false" customHeight="false" outlineLevel="0" collapsed="false">
      <c r="A13" s="31" t="n">
        <v>16</v>
      </c>
      <c r="B13" s="32" t="s">
        <v>237</v>
      </c>
      <c r="C13" s="32" t="s">
        <v>238</v>
      </c>
      <c r="D13" s="32" t="s">
        <v>224</v>
      </c>
      <c r="E13" s="55" t="n">
        <v>43103</v>
      </c>
      <c r="F13" s="56" t="n">
        <f aca="false">E13/$B$22</f>
        <v>0.000361296859162406</v>
      </c>
      <c r="G13" s="32" t="s">
        <v>228</v>
      </c>
      <c r="H13" s="57" t="n">
        <f aca="false">$E$6-E13</f>
        <v>56061400</v>
      </c>
      <c r="I13" s="58" t="n">
        <f aca="false">E13/$B$20*100</f>
        <v>0.0271522653914314</v>
      </c>
    </row>
    <row r="14" customFormat="false" ht="15" hidden="false" customHeight="false" outlineLevel="0" collapsed="false">
      <c r="A14" s="29" t="n">
        <v>27</v>
      </c>
      <c r="B14" s="26" t="s">
        <v>239</v>
      </c>
      <c r="C14" s="26" t="s">
        <v>240</v>
      </c>
      <c r="D14" s="26" t="s">
        <v>221</v>
      </c>
      <c r="E14" s="52" t="n">
        <v>40043</v>
      </c>
      <c r="F14" s="53" t="n">
        <f aca="false">E14/$B$22</f>
        <v>0.000335647405782433</v>
      </c>
      <c r="G14" s="26" t="s">
        <v>228</v>
      </c>
      <c r="H14" s="27" t="n">
        <f aca="false">$E$6-E14</f>
        <v>56064460</v>
      </c>
      <c r="I14" s="54" t="n">
        <f aca="false">E14/$B$20*100</f>
        <v>0.0252246517195807</v>
      </c>
    </row>
    <row r="15" customFormat="false" ht="15" hidden="false" customHeight="false" outlineLevel="0" collapsed="false">
      <c r="A15" s="31" t="n">
        <v>21</v>
      </c>
      <c r="B15" s="32" t="s">
        <v>241</v>
      </c>
      <c r="C15" s="32" t="s">
        <v>242</v>
      </c>
      <c r="D15" s="32" t="s">
        <v>224</v>
      </c>
      <c r="E15" s="55" t="n">
        <v>22693</v>
      </c>
      <c r="F15" s="56" t="n">
        <f aca="false">E15/$B$22</f>
        <v>0.000190216681552849</v>
      </c>
      <c r="G15" s="32" t="s">
        <v>228</v>
      </c>
      <c r="H15" s="57" t="n">
        <f aca="false">$E$6-E15</f>
        <v>56081810</v>
      </c>
      <c r="I15" s="58" t="n">
        <f aca="false">E15/$B$20*100</f>
        <v>0.014295208188009</v>
      </c>
    </row>
    <row r="16" customFormat="false" ht="15" hidden="false" customHeight="false" outlineLevel="0" collapsed="false">
      <c r="A16" s="29" t="n">
        <v>35</v>
      </c>
      <c r="B16" s="26" t="s">
        <v>243</v>
      </c>
      <c r="C16" s="26" t="s">
        <v>244</v>
      </c>
      <c r="D16" s="26" t="s">
        <v>227</v>
      </c>
      <c r="E16" s="52" t="n">
        <v>16881</v>
      </c>
      <c r="F16" s="53" t="n">
        <f aca="false">E16/$B$22</f>
        <v>0.000141499484479516</v>
      </c>
      <c r="G16" s="26" t="s">
        <v>228</v>
      </c>
      <c r="H16" s="27" t="n">
        <f aca="false">$E$6-E16</f>
        <v>56087622</v>
      </c>
      <c r="I16" s="54" t="n">
        <f aca="false">E16/$B$20*100</f>
        <v>0.0106340020897096</v>
      </c>
    </row>
    <row r="17" customFormat="false" ht="15" hidden="false" customHeight="false" outlineLevel="0" collapsed="false">
      <c r="A17" s="31" t="n">
        <v>29</v>
      </c>
      <c r="B17" s="32" t="s">
        <v>245</v>
      </c>
      <c r="C17" s="32" t="s">
        <v>246</v>
      </c>
      <c r="D17" s="32" t="s">
        <v>224</v>
      </c>
      <c r="E17" s="55" t="n">
        <v>15024</v>
      </c>
      <c r="F17" s="56" t="n">
        <f aca="false">E17/$B$22</f>
        <v>0.000125933786791081</v>
      </c>
      <c r="G17" s="32" t="s">
        <v>228</v>
      </c>
      <c r="H17" s="57" t="n">
        <f aca="false">$E$6-E17</f>
        <v>56089479</v>
      </c>
      <c r="I17" s="58" t="n">
        <f aca="false">E17/$B$20*100</f>
        <v>0.00946420516532179</v>
      </c>
    </row>
    <row r="18" customFormat="false" ht="15" hidden="false" customHeight="false" outlineLevel="0" collapsed="false">
      <c r="B18" s="25" t="s">
        <v>247</v>
      </c>
      <c r="E18" s="59" t="n">
        <f aca="false">SUM(E6:E17)</f>
        <v>119300788</v>
      </c>
      <c r="F18" s="60" t="n">
        <f aca="false">SUM(F6:F17)</f>
        <v>1</v>
      </c>
    </row>
    <row r="20" customFormat="false" ht="15" hidden="false" customHeight="false" outlineLevel="0" collapsed="false">
      <c r="A20" s="25" t="s">
        <v>74</v>
      </c>
      <c r="B20" s="52" t="n">
        <v>158745502</v>
      </c>
      <c r="D20" s="25" t="s">
        <v>248</v>
      </c>
      <c r="E20" s="25"/>
      <c r="F20" s="25"/>
      <c r="G20" s="53" t="n">
        <f aca="false">B21/B20</f>
        <v>0.789161478099707</v>
      </c>
    </row>
    <row r="21" customFormat="false" ht="15" hidden="false" customHeight="false" outlineLevel="0" collapsed="false">
      <c r="A21" s="25" t="s">
        <v>75</v>
      </c>
      <c r="B21" s="52" t="n">
        <v>125275835</v>
      </c>
      <c r="D21" s="25" t="s">
        <v>249</v>
      </c>
      <c r="E21" s="25"/>
      <c r="F21" s="25"/>
      <c r="G21" s="53" t="n">
        <f aca="false">B23/B20</f>
        <v>0.210835857257864</v>
      </c>
    </row>
    <row r="22" customFormat="false" ht="15" hidden="false" customHeight="false" outlineLevel="0" collapsed="false">
      <c r="A22" s="25" t="s">
        <v>78</v>
      </c>
      <c r="B22" s="52" t="n">
        <v>119300788</v>
      </c>
      <c r="D22" s="25" t="s">
        <v>250</v>
      </c>
      <c r="E22" s="25"/>
      <c r="F22" s="25"/>
      <c r="G22" s="53" t="n">
        <f aca="false">B22/B21</f>
        <v>0.952304871885308</v>
      </c>
    </row>
    <row r="23" customFormat="false" ht="15" hidden="false" customHeight="false" outlineLevel="0" collapsed="false">
      <c r="A23" s="25" t="s">
        <v>251</v>
      </c>
      <c r="B23" s="52" t="n">
        <v>33469244</v>
      </c>
      <c r="D23" s="25" t="s">
        <v>79</v>
      </c>
      <c r="E23" s="25"/>
      <c r="F23" s="25"/>
      <c r="G23" s="53" t="n">
        <f aca="false">B24/B21</f>
        <v>0.0183658564319288</v>
      </c>
    </row>
    <row r="24" customFormat="false" ht="15" hidden="false" customHeight="false" outlineLevel="0" collapsed="false">
      <c r="A24" s="25" t="s">
        <v>59</v>
      </c>
      <c r="B24" s="52" t="n">
        <v>2300798</v>
      </c>
      <c r="D24" s="25" t="s">
        <v>80</v>
      </c>
      <c r="E24" s="25"/>
      <c r="F24" s="25"/>
      <c r="G24" s="53" t="n">
        <f aca="false">B25/B21</f>
        <v>0.0293292716827631</v>
      </c>
    </row>
    <row r="25" customFormat="false" ht="15" hidden="false" customHeight="false" outlineLevel="0" collapsed="false">
      <c r="A25" s="25" t="s">
        <v>60</v>
      </c>
      <c r="B25" s="52" t="n">
        <v>3674249</v>
      </c>
      <c r="D25" s="25" t="s">
        <v>252</v>
      </c>
      <c r="E25" s="25"/>
      <c r="F25" s="25"/>
      <c r="G25" s="27" t="n">
        <f aca="false">B21-B22-B24-B25</f>
        <v>0</v>
      </c>
    </row>
    <row r="26" customFormat="false" ht="15" hidden="false" customHeight="false" outlineLevel="0" collapsed="false">
      <c r="A26" s="25" t="s">
        <v>253</v>
      </c>
      <c r="B26" s="52" t="n">
        <v>499248</v>
      </c>
      <c r="D26" s="25" t="s">
        <v>254</v>
      </c>
      <c r="E26" s="25"/>
      <c r="F26" s="25"/>
      <c r="G26" s="27" t="n">
        <f aca="false">E6-E7</f>
        <v>2224965</v>
      </c>
    </row>
    <row r="27" customFormat="false" ht="15" hidden="false" customHeight="false" outlineLevel="0" collapsed="false">
      <c r="A27" s="25" t="s">
        <v>255</v>
      </c>
      <c r="B27" s="52" t="n">
        <v>499248</v>
      </c>
      <c r="D27" s="25" t="s">
        <v>256</v>
      </c>
      <c r="E27" s="25"/>
      <c r="F27" s="25"/>
      <c r="G27" s="54" t="n">
        <f aca="false">(F6-F7)*100</f>
        <v>1.86500444573761</v>
      </c>
    </row>
    <row r="29" customFormat="false" ht="15" hidden="false" customHeight="false" outlineLevel="0" collapsed="false">
      <c r="A29" s="21" t="s">
        <v>257</v>
      </c>
    </row>
  </sheetData>
  <mergeCells count="8">
    <mergeCell ref="D20:F20"/>
    <mergeCell ref="D21:F21"/>
    <mergeCell ref="D22:F22"/>
    <mergeCell ref="D23:F23"/>
    <mergeCell ref="D24:F24"/>
    <mergeCell ref="D25:F25"/>
    <mergeCell ref="D26:F26"/>
    <mergeCell ref="D27:F27"/>
  </mergeCells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707F"/>
    <pageSetUpPr fitToPage="true"/>
  </sheetPr>
  <dimension ref="A1:Y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4" min="3" style="0" width="13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10" min="9" style="0" width="10"/>
    <col collapsed="false" customWidth="true" hidden="false" outlineLevel="0" max="11" min="11" style="0" width="15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6" min="14" style="0" width="9"/>
    <col collapsed="false" customWidth="true" hidden="false" outlineLevel="0" max="17" min="17" style="0" width="13"/>
    <col collapsed="false" customWidth="true" hidden="false" outlineLevel="0" max="18" min="18" style="0" width="10"/>
    <col collapsed="false" customWidth="true" hidden="false" outlineLevel="0" max="19" min="19" style="0" width="16"/>
    <col collapsed="false" customWidth="true" hidden="false" outlineLevel="0" max="21" min="20" style="0" width="10"/>
    <col collapsed="false" customWidth="true" hidden="false" outlineLevel="0" max="22" min="22" style="0" width="11"/>
    <col collapsed="false" customWidth="true" hidden="false" outlineLevel="0" max="25" min="23" style="0" width="10"/>
  </cols>
  <sheetData>
    <row r="1" customFormat="false" ht="19.7" hidden="false" customHeight="false" outlineLevel="0" collapsed="false">
      <c r="A1" s="22" t="s">
        <v>258</v>
      </c>
    </row>
    <row r="2" customFormat="false" ht="15" hidden="false" customHeight="false" outlineLevel="0" collapsed="false">
      <c r="A2" s="23" t="s">
        <v>259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262</v>
      </c>
      <c r="D5" s="28" t="s">
        <v>263</v>
      </c>
      <c r="E5" s="28" t="s">
        <v>75</v>
      </c>
      <c r="F5" s="28" t="s">
        <v>251</v>
      </c>
      <c r="G5" s="28" t="s">
        <v>264</v>
      </c>
      <c r="H5" s="28" t="s">
        <v>58</v>
      </c>
      <c r="I5" s="28" t="s">
        <v>59</v>
      </c>
      <c r="J5" s="28" t="s">
        <v>60</v>
      </c>
      <c r="K5" s="28" t="s">
        <v>265</v>
      </c>
      <c r="L5" s="28" t="s">
        <v>266</v>
      </c>
      <c r="M5" s="28" t="s">
        <v>267</v>
      </c>
      <c r="N5" s="28" t="s">
        <v>268</v>
      </c>
      <c r="O5" s="28" t="s">
        <v>269</v>
      </c>
      <c r="P5" s="28" t="s">
        <v>270</v>
      </c>
      <c r="Q5" s="28" t="s">
        <v>271</v>
      </c>
      <c r="R5" s="28" t="s">
        <v>272</v>
      </c>
      <c r="S5" s="28" t="s">
        <v>273</v>
      </c>
      <c r="T5" s="28" t="s">
        <v>274</v>
      </c>
      <c r="U5" s="28" t="s">
        <v>275</v>
      </c>
      <c r="V5" s="28" t="s">
        <v>276</v>
      </c>
      <c r="W5" s="28" t="s">
        <v>277</v>
      </c>
      <c r="X5" s="28" t="s">
        <v>278</v>
      </c>
      <c r="Y5" s="28" t="s">
        <v>279</v>
      </c>
    </row>
    <row r="6" customFormat="false" ht="15" hidden="false" customHeight="false" outlineLevel="0" collapsed="false">
      <c r="A6" s="61" t="s">
        <v>280</v>
      </c>
      <c r="B6" s="26" t="s">
        <v>281</v>
      </c>
      <c r="C6" s="26" t="s">
        <v>282</v>
      </c>
      <c r="D6" s="52" t="n">
        <v>34122892</v>
      </c>
      <c r="E6" s="52" t="n">
        <v>26431992</v>
      </c>
      <c r="F6" s="52" t="n">
        <v>7690900</v>
      </c>
      <c r="G6" s="62" t="n">
        <f aca="false">F6/D6</f>
        <v>0.225388281860752</v>
      </c>
      <c r="H6" s="52" t="n">
        <v>24882948</v>
      </c>
      <c r="I6" s="52" t="n">
        <v>632801</v>
      </c>
      <c r="J6" s="52" t="n">
        <v>916243</v>
      </c>
      <c r="K6" s="52" t="n">
        <v>12922023</v>
      </c>
      <c r="L6" s="52" t="n">
        <v>9505413</v>
      </c>
      <c r="M6" s="27" t="n">
        <f aca="false">H6-K6-L6</f>
        <v>2455512</v>
      </c>
      <c r="N6" s="62" t="n">
        <f aca="false">K6/H6</f>
        <v>0.519312382118067</v>
      </c>
      <c r="O6" s="62" t="n">
        <f aca="false">L6/H6</f>
        <v>0.382005098431263</v>
      </c>
      <c r="P6" s="62" t="n">
        <f aca="false">M6/H6</f>
        <v>0.0986825194506696</v>
      </c>
      <c r="Q6" s="27" t="n">
        <f aca="false">ABS(K6-L6)</f>
        <v>3416610</v>
      </c>
      <c r="R6" s="54" t="n">
        <f aca="false">ABS(N6-O6)*100</f>
        <v>13.7307283686804</v>
      </c>
      <c r="S6" s="26" t="str">
        <f aca="false">IF(K6&gt;L6,"Flávio Bolsonaro",IF(L6&gt;K6,"Lula","Empate"))</f>
        <v>Flávio Bolsonaro</v>
      </c>
      <c r="T6" s="53" t="n">
        <f aca="false">D6/SUM($D$6:$D$33)</f>
        <v>0.214953441641452</v>
      </c>
      <c r="U6" s="63" t="n">
        <v>0.408867143684675</v>
      </c>
      <c r="V6" s="63" t="n">
        <v>0.477074744973308</v>
      </c>
      <c r="W6" s="64" t="n">
        <f aca="false">(O6-U6)*100</f>
        <v>-2.68620452534115</v>
      </c>
      <c r="X6" s="64" t="n">
        <f aca="false">(N6-V6)*100</f>
        <v>4.22376371447599</v>
      </c>
      <c r="Y6" s="61" t="str">
        <f aca="false">IF((L6&gt;K6)&lt;&gt;(U6&gt;V6),"Sim","Não")</f>
        <v>Não</v>
      </c>
    </row>
    <row r="7" customFormat="false" ht="15" hidden="false" customHeight="false" outlineLevel="0" collapsed="false">
      <c r="A7" s="65" t="s">
        <v>283</v>
      </c>
      <c r="B7" s="32" t="s">
        <v>284</v>
      </c>
      <c r="C7" s="32" t="s">
        <v>282</v>
      </c>
      <c r="D7" s="55" t="n">
        <v>16372372</v>
      </c>
      <c r="E7" s="55" t="n">
        <v>12637274</v>
      </c>
      <c r="F7" s="55" t="n">
        <v>3735098</v>
      </c>
      <c r="G7" s="66" t="n">
        <f aca="false">F7/D7</f>
        <v>0.22813420071325</v>
      </c>
      <c r="H7" s="55" t="n">
        <v>11976235</v>
      </c>
      <c r="I7" s="55" t="n">
        <v>268302</v>
      </c>
      <c r="J7" s="55" t="n">
        <v>392737</v>
      </c>
      <c r="K7" s="55" t="n">
        <v>5777548</v>
      </c>
      <c r="L7" s="55" t="n">
        <v>5188936</v>
      </c>
      <c r="M7" s="57" t="n">
        <f aca="false">H7-K7-L7</f>
        <v>1009751</v>
      </c>
      <c r="N7" s="66" t="n">
        <f aca="false">K7/H7</f>
        <v>0.482417721429147</v>
      </c>
      <c r="O7" s="66" t="n">
        <f aca="false">L7/H7</f>
        <v>0.433269387248998</v>
      </c>
      <c r="P7" s="66" t="n">
        <f aca="false">M7/H7</f>
        <v>0.0843128913218553</v>
      </c>
      <c r="Q7" s="57" t="n">
        <f aca="false">ABS(K7-L7)</f>
        <v>588612</v>
      </c>
      <c r="R7" s="58" t="n">
        <f aca="false">ABS(N7-O7)*100</f>
        <v>4.91483341801493</v>
      </c>
      <c r="S7" s="32" t="str">
        <f aca="false">IF(K7&gt;L7,"Flávio Bolsonaro",IF(L7&gt;K7,"Lula","Empate"))</f>
        <v>Flávio Bolsonaro</v>
      </c>
      <c r="T7" s="56" t="n">
        <f aca="false">D7/SUM($D$6:$D$33)</f>
        <v>0.103135974208579</v>
      </c>
      <c r="U7" s="67" t="n">
        <v>0.482878273805982</v>
      </c>
      <c r="V7" s="67" t="n">
        <v>0.436000999614451</v>
      </c>
      <c r="W7" s="68" t="n">
        <f aca="false">(O7-U7)*100</f>
        <v>-4.96088865569844</v>
      </c>
      <c r="X7" s="68" t="n">
        <f aca="false">(N7-V7)*100</f>
        <v>4.6416721814696</v>
      </c>
      <c r="Y7" s="65" t="str">
        <f aca="false">IF((L7&gt;K7)&lt;&gt;(U7&gt;V7),"Sim","Não")</f>
        <v>Sim</v>
      </c>
    </row>
    <row r="8" customFormat="false" ht="15" hidden="false" customHeight="false" outlineLevel="0" collapsed="false">
      <c r="A8" s="61" t="s">
        <v>285</v>
      </c>
      <c r="B8" s="26" t="s">
        <v>286</v>
      </c>
      <c r="C8" s="26" t="s">
        <v>282</v>
      </c>
      <c r="D8" s="52" t="n">
        <v>12857648</v>
      </c>
      <c r="E8" s="52" t="n">
        <v>9859802</v>
      </c>
      <c r="F8" s="52" t="n">
        <v>2997846</v>
      </c>
      <c r="G8" s="62" t="n">
        <f aca="false">F8/D8</f>
        <v>0.233156639534696</v>
      </c>
      <c r="H8" s="52" t="n">
        <v>9369700</v>
      </c>
      <c r="I8" s="52" t="n">
        <v>201979</v>
      </c>
      <c r="J8" s="52" t="n">
        <v>288123</v>
      </c>
      <c r="K8" s="52" t="n">
        <v>4966844</v>
      </c>
      <c r="L8" s="52" t="n">
        <v>3693021</v>
      </c>
      <c r="M8" s="27" t="n">
        <f aca="false">H8-K8-L8</f>
        <v>709835</v>
      </c>
      <c r="N8" s="62" t="n">
        <f aca="false">K8/H8</f>
        <v>0.530096374483708</v>
      </c>
      <c r="O8" s="62" t="n">
        <f aca="false">L8/H8</f>
        <v>0.394145063342476</v>
      </c>
      <c r="P8" s="62" t="n">
        <f aca="false">M8/H8</f>
        <v>0.0757585621738156</v>
      </c>
      <c r="Q8" s="27" t="n">
        <f aca="false">ABS(K8-L8)</f>
        <v>1273823</v>
      </c>
      <c r="R8" s="54" t="n">
        <f aca="false">ABS(N8-O8)*100</f>
        <v>13.5951311141232</v>
      </c>
      <c r="S8" s="26" t="str">
        <f aca="false">IF(K8&gt;L8,"Flávio Bolsonaro",IF(L8&gt;K8,"Lula","Empate"))</f>
        <v>Flávio Bolsonaro</v>
      </c>
      <c r="T8" s="53" t="n">
        <f aca="false">D8/SUM($D$6:$D$33)</f>
        <v>0.0809953531785738</v>
      </c>
      <c r="U8" s="63" t="n">
        <v>0.406817637950413</v>
      </c>
      <c r="V8" s="63" t="n">
        <v>0.510881993748967</v>
      </c>
      <c r="W8" s="64" t="n">
        <f aca="false">(O8-U8)*100</f>
        <v>-1.2672574607937</v>
      </c>
      <c r="X8" s="64" t="n">
        <f aca="false">(N8-V8)*100</f>
        <v>1.92143807347411</v>
      </c>
      <c r="Y8" s="61" t="str">
        <f aca="false">IF((L8&gt;K8)&lt;&gt;(U8&gt;V8),"Sim","Não")</f>
        <v>Não</v>
      </c>
    </row>
    <row r="9" customFormat="false" ht="15" hidden="false" customHeight="false" outlineLevel="0" collapsed="false">
      <c r="A9" s="65" t="s">
        <v>287</v>
      </c>
      <c r="B9" s="32" t="s">
        <v>288</v>
      </c>
      <c r="C9" s="32" t="s">
        <v>289</v>
      </c>
      <c r="D9" s="55" t="n">
        <v>11312752</v>
      </c>
      <c r="E9" s="55" t="n">
        <v>9053601</v>
      </c>
      <c r="F9" s="55" t="n">
        <v>2259151</v>
      </c>
      <c r="G9" s="66" t="n">
        <f aca="false">F9/D9</f>
        <v>0.199699507246336</v>
      </c>
      <c r="H9" s="55" t="n">
        <v>8560291</v>
      </c>
      <c r="I9" s="55" t="n">
        <v>154936</v>
      </c>
      <c r="J9" s="55" t="n">
        <v>338374</v>
      </c>
      <c r="K9" s="55" t="n">
        <v>2442585</v>
      </c>
      <c r="L9" s="55" t="n">
        <v>5664771</v>
      </c>
      <c r="M9" s="57" t="n">
        <f aca="false">H9-K9-L9</f>
        <v>452935</v>
      </c>
      <c r="N9" s="66" t="n">
        <f aca="false">K9/H9</f>
        <v>0.285339014760129</v>
      </c>
      <c r="O9" s="66" t="n">
        <f aca="false">L9/H9</f>
        <v>0.661749816682634</v>
      </c>
      <c r="P9" s="66" t="n">
        <f aca="false">M9/H9</f>
        <v>0.0529111685572371</v>
      </c>
      <c r="Q9" s="57" t="n">
        <f aca="false">ABS(K9-L9)</f>
        <v>3222186</v>
      </c>
      <c r="R9" s="58" t="n">
        <f aca="false">ABS(N9-O9)*100</f>
        <v>37.6410801922505</v>
      </c>
      <c r="S9" s="32" t="str">
        <f aca="false">IF(K9&gt;L9,"Flávio Bolsonaro",IF(L9&gt;K9,"Lula","Empate"))</f>
        <v>Lula</v>
      </c>
      <c r="T9" s="56" t="n">
        <f aca="false">D9/SUM($D$6:$D$33)</f>
        <v>0.071263449089726</v>
      </c>
      <c r="U9" s="67" t="n">
        <v>0.697266463477181</v>
      </c>
      <c r="V9" s="67" t="n">
        <v>0.243095934374038</v>
      </c>
      <c r="W9" s="68" t="n">
        <f aca="false">(O9-U9)*100</f>
        <v>-3.55166467945468</v>
      </c>
      <c r="X9" s="68" t="n">
        <f aca="false">(N9-V9)*100</f>
        <v>4.22430803860908</v>
      </c>
      <c r="Y9" s="65" t="str">
        <f aca="false">IF((L9&gt;K9)&lt;&gt;(U9&gt;V9),"Sim","Não")</f>
        <v>Não</v>
      </c>
    </row>
    <row r="10" customFormat="false" ht="15" hidden="false" customHeight="false" outlineLevel="0" collapsed="false">
      <c r="A10" s="61" t="s">
        <v>290</v>
      </c>
      <c r="B10" s="26" t="s">
        <v>291</v>
      </c>
      <c r="C10" s="26" t="s">
        <v>292</v>
      </c>
      <c r="D10" s="52" t="n">
        <v>8613657</v>
      </c>
      <c r="E10" s="52" t="n">
        <v>6841457</v>
      </c>
      <c r="F10" s="52" t="n">
        <v>1772200</v>
      </c>
      <c r="G10" s="62" t="n">
        <f aca="false">F10/D10</f>
        <v>0.205743042705322</v>
      </c>
      <c r="H10" s="52" t="n">
        <v>6585243</v>
      </c>
      <c r="I10" s="52" t="n">
        <v>122499</v>
      </c>
      <c r="J10" s="52" t="n">
        <v>133715</v>
      </c>
      <c r="K10" s="52" t="n">
        <v>3945345</v>
      </c>
      <c r="L10" s="52" t="n">
        <v>2054597</v>
      </c>
      <c r="M10" s="27" t="n">
        <f aca="false">H10-K10-L10</f>
        <v>585301</v>
      </c>
      <c r="N10" s="62" t="n">
        <f aca="false">K10/H10</f>
        <v>0.599119121344497</v>
      </c>
      <c r="O10" s="62" t="n">
        <f aca="false">L10/H10</f>
        <v>0.312000179795947</v>
      </c>
      <c r="P10" s="62" t="n">
        <f aca="false">M10/H10</f>
        <v>0.0888806988595561</v>
      </c>
      <c r="Q10" s="27" t="n">
        <f aca="false">ABS(K10-L10)</f>
        <v>1890748</v>
      </c>
      <c r="R10" s="54" t="n">
        <f aca="false">ABS(N10-O10)*100</f>
        <v>28.711894154855</v>
      </c>
      <c r="S10" s="26" t="str">
        <f aca="false">IF(K10&gt;L10,"Flávio Bolsonaro",IF(L10&gt;K10,"Lula","Empate"))</f>
        <v>Flávio Bolsonaro</v>
      </c>
      <c r="T10" s="53" t="n">
        <f aca="false">D10/SUM($D$6:$D$33)</f>
        <v>0.0542607941105632</v>
      </c>
      <c r="U10" s="63" t="n">
        <v>0.359917304779036</v>
      </c>
      <c r="V10" s="63" t="n">
        <v>0.552572317202202</v>
      </c>
      <c r="W10" s="64" t="n">
        <f aca="false">(O10-U10)*100</f>
        <v>-4.7917124983089</v>
      </c>
      <c r="X10" s="64" t="n">
        <f aca="false">(N10-V10)*100</f>
        <v>4.65468041422952</v>
      </c>
      <c r="Y10" s="61" t="str">
        <f aca="false">IF((L10&gt;K10)&lt;&gt;(U10&gt;V10),"Sim","Não")</f>
        <v>Não</v>
      </c>
    </row>
    <row r="11" customFormat="false" ht="15" hidden="false" customHeight="false" outlineLevel="0" collapsed="false">
      <c r="A11" s="65" t="s">
        <v>293</v>
      </c>
      <c r="B11" s="32" t="s">
        <v>294</v>
      </c>
      <c r="C11" s="32" t="s">
        <v>292</v>
      </c>
      <c r="D11" s="55" t="n">
        <v>8522545</v>
      </c>
      <c r="E11" s="55" t="n">
        <v>6702903</v>
      </c>
      <c r="F11" s="55" t="n">
        <v>1819642</v>
      </c>
      <c r="G11" s="66" t="n">
        <f aca="false">F11/D11</f>
        <v>0.213509227584014</v>
      </c>
      <c r="H11" s="55" t="n">
        <v>6423046</v>
      </c>
      <c r="I11" s="55" t="n">
        <v>148339</v>
      </c>
      <c r="J11" s="55" t="n">
        <v>131518</v>
      </c>
      <c r="K11" s="55" t="n">
        <v>3573783</v>
      </c>
      <c r="L11" s="55" t="n">
        <v>2294759</v>
      </c>
      <c r="M11" s="57" t="n">
        <f aca="false">H11-K11-L11</f>
        <v>554504</v>
      </c>
      <c r="N11" s="66" t="n">
        <f aca="false">K11/H11</f>
        <v>0.556400032009735</v>
      </c>
      <c r="O11" s="66" t="n">
        <f aca="false">L11/H11</f>
        <v>0.35726958829191</v>
      </c>
      <c r="P11" s="66" t="n">
        <f aca="false">M11/H11</f>
        <v>0.086330379698355</v>
      </c>
      <c r="Q11" s="57" t="n">
        <f aca="false">ABS(K11-L11)</f>
        <v>1279024</v>
      </c>
      <c r="R11" s="58" t="n">
        <f aca="false">ABS(N11-O11)*100</f>
        <v>19.9130443717825</v>
      </c>
      <c r="S11" s="32" t="str">
        <f aca="false">IF(K11&gt;L11,"Flávio Bolsonaro",IF(L11&gt;K11,"Lula","Empate"))</f>
        <v>Flávio Bolsonaro</v>
      </c>
      <c r="T11" s="56" t="n">
        <f aca="false">D11/SUM($D$6:$D$33)</f>
        <v>0.0536868439900741</v>
      </c>
      <c r="U11" s="67" t="n">
        <v>0.422834718742128</v>
      </c>
      <c r="V11" s="67" t="n">
        <v>0.488873793416807</v>
      </c>
      <c r="W11" s="68" t="n">
        <f aca="false">(O11-U11)*100</f>
        <v>-6.55651304502183</v>
      </c>
      <c r="X11" s="68" t="n">
        <f aca="false">(N11-V11)*100</f>
        <v>6.75262385929276</v>
      </c>
      <c r="Y11" s="65" t="str">
        <f aca="false">IF((L11&gt;K11)&lt;&gt;(U11&gt;V11),"Sim","Não")</f>
        <v>Não</v>
      </c>
    </row>
    <row r="12" customFormat="false" ht="15" hidden="false" customHeight="false" outlineLevel="0" collapsed="false">
      <c r="A12" s="61" t="s">
        <v>295</v>
      </c>
      <c r="B12" s="26" t="s">
        <v>296</v>
      </c>
      <c r="C12" s="26" t="s">
        <v>289</v>
      </c>
      <c r="D12" s="52" t="n">
        <v>7223450</v>
      </c>
      <c r="E12" s="52" t="n">
        <v>5911062</v>
      </c>
      <c r="F12" s="52" t="n">
        <v>1312388</v>
      </c>
      <c r="G12" s="62" t="n">
        <f aca="false">F12/D12</f>
        <v>0.181684375194678</v>
      </c>
      <c r="H12" s="52" t="n">
        <v>5601017</v>
      </c>
      <c r="I12" s="52" t="n">
        <v>109491</v>
      </c>
      <c r="J12" s="52" t="n">
        <v>200554</v>
      </c>
      <c r="K12" s="52" t="n">
        <v>1738043</v>
      </c>
      <c r="L12" s="52" t="n">
        <v>3553971</v>
      </c>
      <c r="M12" s="27" t="n">
        <f aca="false">H12-K12-L12</f>
        <v>309003</v>
      </c>
      <c r="N12" s="62" t="n">
        <f aca="false">K12/H12</f>
        <v>0.31030846719444</v>
      </c>
      <c r="O12" s="62" t="n">
        <f aca="false">L12/H12</f>
        <v>0.634522444763156</v>
      </c>
      <c r="P12" s="62" t="n">
        <f aca="false">M12/H12</f>
        <v>0.0551690880424037</v>
      </c>
      <c r="Q12" s="27" t="n">
        <f aca="false">ABS(K12-L12)</f>
        <v>1815928</v>
      </c>
      <c r="R12" s="54" t="n">
        <f aca="false">ABS(N12-O12)*100</f>
        <v>32.4213977568717</v>
      </c>
      <c r="S12" s="26" t="str">
        <f aca="false">IF(K12&gt;L12,"Flávio Bolsonaro",IF(L12&gt;K12,"Lula","Empate"))</f>
        <v>Lula</v>
      </c>
      <c r="T12" s="53" t="n">
        <f aca="false">D12/SUM($D$6:$D$33)</f>
        <v>0.0455033365291824</v>
      </c>
      <c r="U12" s="63" t="n">
        <v>0.652662532288556</v>
      </c>
      <c r="V12" s="63" t="n">
        <v>0.299144407135058</v>
      </c>
      <c r="W12" s="64" t="n">
        <f aca="false">(O12-U12)*100</f>
        <v>-1.81400875254</v>
      </c>
      <c r="X12" s="64" t="n">
        <f aca="false">(N12-V12)*100</f>
        <v>1.1164060059382</v>
      </c>
      <c r="Y12" s="61" t="str">
        <f aca="false">IF((L12&gt;K12)&lt;&gt;(U12&gt;V12),"Sim","Não")</f>
        <v>Não</v>
      </c>
    </row>
    <row r="13" customFormat="false" ht="15" hidden="false" customHeight="false" outlineLevel="0" collapsed="false">
      <c r="A13" s="65" t="s">
        <v>297</v>
      </c>
      <c r="B13" s="32" t="s">
        <v>298</v>
      </c>
      <c r="C13" s="32" t="s">
        <v>289</v>
      </c>
      <c r="D13" s="55" t="n">
        <v>6996545</v>
      </c>
      <c r="E13" s="55" t="n">
        <v>5910471</v>
      </c>
      <c r="F13" s="55" t="n">
        <v>1086074</v>
      </c>
      <c r="G13" s="66" t="n">
        <f aca="false">F13/D13</f>
        <v>0.155230045686835</v>
      </c>
      <c r="H13" s="55" t="n">
        <v>5617814</v>
      </c>
      <c r="I13" s="55" t="n">
        <v>103295</v>
      </c>
      <c r="J13" s="55" t="n">
        <v>189362</v>
      </c>
      <c r="K13" s="55" t="n">
        <v>1756850</v>
      </c>
      <c r="L13" s="55" t="n">
        <v>3555263</v>
      </c>
      <c r="M13" s="57" t="n">
        <f aca="false">H13-K13-L13</f>
        <v>305701</v>
      </c>
      <c r="N13" s="66" t="n">
        <f aca="false">K13/H13</f>
        <v>0.312728402898352</v>
      </c>
      <c r="O13" s="66" t="n">
        <f aca="false">L13/H13</f>
        <v>0.632855235150185</v>
      </c>
      <c r="P13" s="66" t="n">
        <f aca="false">M13/H13</f>
        <v>0.0544163619514637</v>
      </c>
      <c r="Q13" s="57" t="n">
        <f aca="false">ABS(K13-L13)</f>
        <v>1798413</v>
      </c>
      <c r="R13" s="58" t="n">
        <f aca="false">ABS(N13-O13)*100</f>
        <v>32.0126832251833</v>
      </c>
      <c r="S13" s="32" t="str">
        <f aca="false">IF(K13&gt;L13,"Flávio Bolsonaro",IF(L13&gt;K13,"Lula","Empate"))</f>
        <v>Lula</v>
      </c>
      <c r="T13" s="56" t="n">
        <f aca="false">D13/SUM($D$6:$D$33)</f>
        <v>0.0440739731951586</v>
      </c>
      <c r="U13" s="67" t="n">
        <v>0.659086572323615</v>
      </c>
      <c r="V13" s="67" t="n">
        <v>0.253777860129845</v>
      </c>
      <c r="W13" s="68" t="n">
        <f aca="false">(O13-U13)*100</f>
        <v>-2.62313371734304</v>
      </c>
      <c r="X13" s="68" t="n">
        <f aca="false">(N13-V13)*100</f>
        <v>5.89505427685071</v>
      </c>
      <c r="Y13" s="65" t="str">
        <f aca="false">IF((L13&gt;K13)&lt;&gt;(U13&gt;V13),"Sim","Não")</f>
        <v>Não</v>
      </c>
    </row>
    <row r="14" customFormat="false" ht="15" hidden="false" customHeight="false" outlineLevel="0" collapsed="false">
      <c r="A14" s="61" t="s">
        <v>299</v>
      </c>
      <c r="B14" s="26" t="s">
        <v>300</v>
      </c>
      <c r="C14" s="26" t="s">
        <v>301</v>
      </c>
      <c r="D14" s="52" t="n">
        <v>6262397</v>
      </c>
      <c r="E14" s="52" t="n">
        <v>5066504</v>
      </c>
      <c r="F14" s="52" t="n">
        <v>1195893</v>
      </c>
      <c r="G14" s="62" t="n">
        <f aca="false">F14/D14</f>
        <v>0.190964098890569</v>
      </c>
      <c r="H14" s="52" t="n">
        <v>4863172</v>
      </c>
      <c r="I14" s="52" t="n">
        <v>54203</v>
      </c>
      <c r="J14" s="52" t="n">
        <v>149129</v>
      </c>
      <c r="K14" s="52" t="n">
        <v>2163957</v>
      </c>
      <c r="L14" s="52" t="n">
        <v>2427237</v>
      </c>
      <c r="M14" s="27" t="n">
        <f aca="false">H14-K14-L14</f>
        <v>271978</v>
      </c>
      <c r="N14" s="62" t="n">
        <f aca="false">K14/H14</f>
        <v>0.444968222386541</v>
      </c>
      <c r="O14" s="62" t="n">
        <f aca="false">L14/H14</f>
        <v>0.499105727702002</v>
      </c>
      <c r="P14" s="62" t="n">
        <f aca="false">M14/H14</f>
        <v>0.055926049911457</v>
      </c>
      <c r="Q14" s="27" t="n">
        <f aca="false">ABS(K14-L14)</f>
        <v>263280</v>
      </c>
      <c r="R14" s="54" t="n">
        <f aca="false">ABS(N14-O14)*100</f>
        <v>5.41375053154607</v>
      </c>
      <c r="S14" s="26" t="str">
        <f aca="false">IF(K14&gt;L14,"Flávio Bolsonaro",IF(L14&gt;K14,"Lula","Empate"))</f>
        <v>Lula</v>
      </c>
      <c r="T14" s="53" t="n">
        <f aca="false">D14/SUM($D$6:$D$33)</f>
        <v>0.0394492878292703</v>
      </c>
      <c r="U14" s="63" t="n">
        <v>0.522171670723702</v>
      </c>
      <c r="V14" s="63" t="n">
        <v>0.402713413174881</v>
      </c>
      <c r="W14" s="64" t="n">
        <f aca="false">(O14-U14)*100</f>
        <v>-2.30659430217003</v>
      </c>
      <c r="X14" s="64" t="n">
        <f aca="false">(N14-V14)*100</f>
        <v>4.22548092116601</v>
      </c>
      <c r="Y14" s="61" t="str">
        <f aca="false">IF((L14&gt;K14)&lt;&gt;(U14&gt;V14),"Sim","Não")</f>
        <v>Não</v>
      </c>
    </row>
    <row r="15" customFormat="false" ht="15" hidden="false" customHeight="false" outlineLevel="0" collapsed="false">
      <c r="A15" s="65" t="s">
        <v>302</v>
      </c>
      <c r="B15" s="32" t="s">
        <v>303</v>
      </c>
      <c r="C15" s="32" t="s">
        <v>292</v>
      </c>
      <c r="D15" s="55" t="n">
        <v>5734651</v>
      </c>
      <c r="E15" s="55" t="n">
        <v>4648159</v>
      </c>
      <c r="F15" s="55" t="n">
        <v>1086492</v>
      </c>
      <c r="G15" s="66" t="n">
        <f aca="false">F15/D15</f>
        <v>0.189460875648754</v>
      </c>
      <c r="H15" s="55" t="n">
        <v>4500897</v>
      </c>
      <c r="I15" s="55" t="n">
        <v>69007</v>
      </c>
      <c r="J15" s="55" t="n">
        <v>78255</v>
      </c>
      <c r="K15" s="55" t="n">
        <v>3000020</v>
      </c>
      <c r="L15" s="55" t="n">
        <v>1127168</v>
      </c>
      <c r="M15" s="57" t="n">
        <f aca="false">H15-K15-L15</f>
        <v>373709</v>
      </c>
      <c r="N15" s="66" t="n">
        <f aca="false">K15/H15</f>
        <v>0.666538247820379</v>
      </c>
      <c r="O15" s="66" t="n">
        <f aca="false">L15/H15</f>
        <v>0.250431858360678</v>
      </c>
      <c r="P15" s="66" t="n">
        <f aca="false">M15/H15</f>
        <v>0.0830298938189432</v>
      </c>
      <c r="Q15" s="57" t="n">
        <f aca="false">ABS(K15-L15)</f>
        <v>1872852</v>
      </c>
      <c r="R15" s="58" t="n">
        <f aca="false">ABS(N15-O15)*100</f>
        <v>41.6106389459701</v>
      </c>
      <c r="S15" s="32" t="str">
        <f aca="false">IF(K15&gt;L15,"Flávio Bolsonaro",IF(L15&gt;K15,"Lula","Empate"))</f>
        <v>Flávio Bolsonaro</v>
      </c>
      <c r="T15" s="56" t="n">
        <f aca="false">D15/SUM($D$6:$D$33)</f>
        <v>0.0361248093820006</v>
      </c>
      <c r="U15" s="67" t="n">
        <v>0.295363824941399</v>
      </c>
      <c r="V15" s="67" t="n">
        <v>0.622123286532576</v>
      </c>
      <c r="W15" s="68" t="n">
        <f aca="false">(O15-U15)*100</f>
        <v>-4.49319665807211</v>
      </c>
      <c r="X15" s="68" t="n">
        <f aca="false">(N15-V15)*100</f>
        <v>4.44149612878034</v>
      </c>
      <c r="Y15" s="65" t="str">
        <f aca="false">IF((L15&gt;K15)&lt;&gt;(U15&gt;V15),"Sim","Não")</f>
        <v>Não</v>
      </c>
    </row>
    <row r="16" customFormat="false" ht="15" hidden="false" customHeight="false" outlineLevel="0" collapsed="false">
      <c r="A16" s="61" t="s">
        <v>304</v>
      </c>
      <c r="B16" s="26" t="s">
        <v>305</v>
      </c>
      <c r="C16" s="26" t="s">
        <v>289</v>
      </c>
      <c r="D16" s="52" t="n">
        <v>5183115</v>
      </c>
      <c r="E16" s="52" t="n">
        <v>4160343</v>
      </c>
      <c r="F16" s="52" t="n">
        <v>1022772</v>
      </c>
      <c r="G16" s="62" t="n">
        <f aca="false">F16/D16</f>
        <v>0.197327668786049</v>
      </c>
      <c r="H16" s="52" t="n">
        <v>4010439</v>
      </c>
      <c r="I16" s="52" t="n">
        <v>46315</v>
      </c>
      <c r="J16" s="52" t="n">
        <v>103589</v>
      </c>
      <c r="K16" s="52" t="n">
        <v>1239040</v>
      </c>
      <c r="L16" s="52" t="n">
        <v>2566301</v>
      </c>
      <c r="M16" s="27" t="n">
        <f aca="false">H16-K16-L16</f>
        <v>205098</v>
      </c>
      <c r="N16" s="62" t="n">
        <f aca="false">K16/H16</f>
        <v>0.308953708060389</v>
      </c>
      <c r="O16" s="62" t="n">
        <f aca="false">L16/H16</f>
        <v>0.639905257254879</v>
      </c>
      <c r="P16" s="62" t="n">
        <f aca="false">M16/H16</f>
        <v>0.0511410346847315</v>
      </c>
      <c r="Q16" s="27" t="n">
        <f aca="false">ABS(K16-L16)</f>
        <v>1327261</v>
      </c>
      <c r="R16" s="54" t="n">
        <f aca="false">ABS(N16-O16)*100</f>
        <v>33.095154919449</v>
      </c>
      <c r="S16" s="26" t="str">
        <f aca="false">IF(K16&gt;L16,"Flávio Bolsonaro",IF(L16&gt;K16,"Lula","Empate"))</f>
        <v>Lula</v>
      </c>
      <c r="T16" s="53" t="n">
        <f aca="false">D16/SUM($D$6:$D$33)</f>
        <v>0.0326504684208312</v>
      </c>
      <c r="U16" s="63" t="n">
        <v>0.688444843447759</v>
      </c>
      <c r="V16" s="63" t="n">
        <v>0.260167466803468</v>
      </c>
      <c r="W16" s="64" t="n">
        <f aca="false">(O16-U16)*100</f>
        <v>-4.85395861928797</v>
      </c>
      <c r="X16" s="64" t="n">
        <f aca="false">(N16-V16)*100</f>
        <v>4.87862412569216</v>
      </c>
      <c r="Y16" s="61" t="str">
        <f aca="false">IF((L16&gt;K16)&lt;&gt;(U16&gt;V16),"Sim","Não")</f>
        <v>Não</v>
      </c>
    </row>
    <row r="17" customFormat="false" ht="15" hidden="false" customHeight="false" outlineLevel="0" collapsed="false">
      <c r="A17" s="65" t="s">
        <v>306</v>
      </c>
      <c r="B17" s="32" t="s">
        <v>307</v>
      </c>
      <c r="C17" s="32" t="s">
        <v>308</v>
      </c>
      <c r="D17" s="55" t="n">
        <v>5080590</v>
      </c>
      <c r="E17" s="55" t="n">
        <v>3971587</v>
      </c>
      <c r="F17" s="55" t="n">
        <v>1109003</v>
      </c>
      <c r="G17" s="66" t="n">
        <f aca="false">F17/D17</f>
        <v>0.218282325477946</v>
      </c>
      <c r="H17" s="55" t="n">
        <v>3827823</v>
      </c>
      <c r="I17" s="55" t="n">
        <v>45643</v>
      </c>
      <c r="J17" s="55" t="n">
        <v>98121</v>
      </c>
      <c r="K17" s="55" t="n">
        <v>2051888</v>
      </c>
      <c r="L17" s="55" t="n">
        <v>1188880</v>
      </c>
      <c r="M17" s="57" t="n">
        <f aca="false">H17-K17-L17</f>
        <v>587055</v>
      </c>
      <c r="N17" s="66" t="n">
        <f aca="false">K17/H17</f>
        <v>0.536045684453017</v>
      </c>
      <c r="O17" s="66" t="n">
        <f aca="false">L17/H17</f>
        <v>0.310589073737213</v>
      </c>
      <c r="P17" s="66" t="n">
        <f aca="false">M17/H17</f>
        <v>0.15336524180977</v>
      </c>
      <c r="Q17" s="57" t="n">
        <f aca="false">ABS(K17-L17)</f>
        <v>863008</v>
      </c>
      <c r="R17" s="58" t="n">
        <f aca="false">ABS(N17-O17)*100</f>
        <v>22.5456610715804</v>
      </c>
      <c r="S17" s="32" t="str">
        <f aca="false">IF(K17&gt;L17,"Flávio Bolsonaro",IF(L17&gt;K17,"Lula","Empate"))</f>
        <v>Flávio Bolsonaro</v>
      </c>
      <c r="T17" s="56" t="n">
        <f aca="false">D17/SUM($D$6:$D$33)</f>
        <v>0.032004623349895</v>
      </c>
      <c r="U17" s="67" t="n">
        <v>0.395147426204051</v>
      </c>
      <c r="V17" s="67" t="n">
        <v>0.521586084250608</v>
      </c>
      <c r="W17" s="68" t="n">
        <f aca="false">(O17-U17)*100</f>
        <v>-8.45583524668376</v>
      </c>
      <c r="X17" s="68" t="n">
        <f aca="false">(N17-V17)*100</f>
        <v>1.44596002024092</v>
      </c>
      <c r="Y17" s="65" t="str">
        <f aca="false">IF((L17&gt;K17)&lt;&gt;(U17&gt;V17),"Sim","Não")</f>
        <v>Não</v>
      </c>
    </row>
    <row r="18" customFormat="false" ht="15" hidden="false" customHeight="false" outlineLevel="0" collapsed="false">
      <c r="A18" s="61" t="s">
        <v>309</v>
      </c>
      <c r="B18" s="26" t="s">
        <v>310</v>
      </c>
      <c r="C18" s="26" t="s">
        <v>289</v>
      </c>
      <c r="D18" s="52" t="n">
        <v>3248531</v>
      </c>
      <c r="E18" s="52" t="n">
        <v>2683988</v>
      </c>
      <c r="F18" s="52" t="n">
        <v>564543</v>
      </c>
      <c r="G18" s="62" t="n">
        <f aca="false">F18/D18</f>
        <v>0.173784088869708</v>
      </c>
      <c r="H18" s="52" t="n">
        <v>2513747</v>
      </c>
      <c r="I18" s="52" t="n">
        <v>52297</v>
      </c>
      <c r="J18" s="52" t="n">
        <v>117944</v>
      </c>
      <c r="K18" s="52" t="n">
        <v>831377</v>
      </c>
      <c r="L18" s="52" t="n">
        <v>1541127</v>
      </c>
      <c r="M18" s="27" t="n">
        <f aca="false">H18-K18-L18</f>
        <v>141243</v>
      </c>
      <c r="N18" s="62" t="n">
        <f aca="false">K18/H18</f>
        <v>0.330732169943912</v>
      </c>
      <c r="O18" s="62" t="n">
        <f aca="false">L18/H18</f>
        <v>0.613079597907029</v>
      </c>
      <c r="P18" s="62" t="n">
        <f aca="false">M18/H18</f>
        <v>0.0561882321490588</v>
      </c>
      <c r="Q18" s="27" t="n">
        <f aca="false">ABS(K18-L18)</f>
        <v>709750</v>
      </c>
      <c r="R18" s="54" t="n">
        <f aca="false">ABS(N18-O18)*100</f>
        <v>28.2347427963116</v>
      </c>
      <c r="S18" s="26" t="str">
        <f aca="false">IF(K18&gt;L18,"Flávio Bolsonaro",IF(L18&gt;K18,"Lula","Empate"))</f>
        <v>Lula</v>
      </c>
      <c r="T18" s="53" t="n">
        <f aca="false">D18/SUM($D$6:$D$33)</f>
        <v>0.0204637672190548</v>
      </c>
      <c r="U18" s="63" t="n">
        <v>0.642059588188074</v>
      </c>
      <c r="V18" s="63" t="n">
        <v>0.296246254678555</v>
      </c>
      <c r="W18" s="64" t="n">
        <f aca="false">(O18-U18)*100</f>
        <v>-2.89799902810449</v>
      </c>
      <c r="X18" s="64" t="n">
        <f aca="false">(N18-V18)*100</f>
        <v>3.44859152653576</v>
      </c>
      <c r="Y18" s="61" t="str">
        <f aca="false">IF((L18&gt;K18)&lt;&gt;(U18&gt;V18),"Sim","Não")</f>
        <v>Não</v>
      </c>
    </row>
    <row r="19" customFormat="false" ht="15" hidden="false" customHeight="false" outlineLevel="0" collapsed="false">
      <c r="A19" s="65" t="s">
        <v>311</v>
      </c>
      <c r="B19" s="32" t="s">
        <v>312</v>
      </c>
      <c r="C19" s="32" t="s">
        <v>282</v>
      </c>
      <c r="D19" s="55" t="n">
        <v>2991650</v>
      </c>
      <c r="E19" s="55" t="n">
        <v>2352282</v>
      </c>
      <c r="F19" s="55" t="n">
        <v>639368</v>
      </c>
      <c r="G19" s="66" t="n">
        <f aca="false">F19/D19</f>
        <v>0.213717513746595</v>
      </c>
      <c r="H19" s="55" t="n">
        <v>2251078</v>
      </c>
      <c r="I19" s="55" t="n">
        <v>43211</v>
      </c>
      <c r="J19" s="55" t="n">
        <v>57993</v>
      </c>
      <c r="K19" s="55" t="n">
        <v>1233194</v>
      </c>
      <c r="L19" s="55" t="n">
        <v>850028</v>
      </c>
      <c r="M19" s="57" t="n">
        <f aca="false">H19-K19-L19</f>
        <v>167856</v>
      </c>
      <c r="N19" s="66" t="n">
        <f aca="false">K19/H19</f>
        <v>0.547823753774858</v>
      </c>
      <c r="O19" s="66" t="n">
        <f aca="false">L19/H19</f>
        <v>0.377609305408342</v>
      </c>
      <c r="P19" s="66" t="n">
        <f aca="false">M19/H19</f>
        <v>0.0745669408167998</v>
      </c>
      <c r="Q19" s="57" t="n">
        <f aca="false">ABS(K19-L19)</f>
        <v>383166</v>
      </c>
      <c r="R19" s="58" t="n">
        <f aca="false">ABS(N19-O19)*100</f>
        <v>17.0214448366516</v>
      </c>
      <c r="S19" s="32" t="str">
        <f aca="false">IF(K19&gt;L19,"Flávio Bolsonaro",IF(L19&gt;K19,"Lula","Empate"))</f>
        <v>Flávio Bolsonaro</v>
      </c>
      <c r="T19" s="56" t="n">
        <f aca="false">D19/SUM($D$6:$D$33)</f>
        <v>0.0188455733378827</v>
      </c>
      <c r="U19" s="67" t="n">
        <v>0.404005168540338</v>
      </c>
      <c r="V19" s="67" t="n">
        <v>0.522270195801236</v>
      </c>
      <c r="W19" s="68" t="n">
        <f aca="false">(O19-U19)*100</f>
        <v>-2.63958631319954</v>
      </c>
      <c r="X19" s="68" t="n">
        <f aca="false">(N19-V19)*100</f>
        <v>2.55535579736217</v>
      </c>
      <c r="Y19" s="65" t="str">
        <f aca="false">IF((L19&gt;K19)&lt;&gt;(U19&gt;V19),"Sim","Não")</f>
        <v>Não</v>
      </c>
    </row>
    <row r="20" customFormat="false" ht="15" hidden="false" customHeight="false" outlineLevel="0" collapsed="false">
      <c r="A20" s="61" t="s">
        <v>313</v>
      </c>
      <c r="B20" s="26" t="s">
        <v>314</v>
      </c>
      <c r="C20" s="26" t="s">
        <v>301</v>
      </c>
      <c r="D20" s="52" t="n">
        <v>2798611</v>
      </c>
      <c r="E20" s="52" t="n">
        <v>2234549</v>
      </c>
      <c r="F20" s="52" t="n">
        <v>564062</v>
      </c>
      <c r="G20" s="62" t="n">
        <f aca="false">F20/D20</f>
        <v>0.201550697828316</v>
      </c>
      <c r="H20" s="52" t="n">
        <v>2170763</v>
      </c>
      <c r="I20" s="52" t="n">
        <v>24402</v>
      </c>
      <c r="J20" s="52" t="n">
        <v>39384</v>
      </c>
      <c r="K20" s="52" t="n">
        <v>976764</v>
      </c>
      <c r="L20" s="52" t="n">
        <v>1046996</v>
      </c>
      <c r="M20" s="27" t="n">
        <f aca="false">H20-K20-L20</f>
        <v>147003</v>
      </c>
      <c r="N20" s="62" t="n">
        <f aca="false">K20/H20</f>
        <v>0.44996344603257</v>
      </c>
      <c r="O20" s="62" t="n">
        <f aca="false">L20/H20</f>
        <v>0.482317047047513</v>
      </c>
      <c r="P20" s="62" t="n">
        <f aca="false">M20/H20</f>
        <v>0.0677195069199171</v>
      </c>
      <c r="Q20" s="27" t="n">
        <f aca="false">ABS(K20-L20)</f>
        <v>70232</v>
      </c>
      <c r="R20" s="54" t="n">
        <f aca="false">ABS(N20-O20)*100</f>
        <v>3.23536010149427</v>
      </c>
      <c r="S20" s="26" t="str">
        <f aca="false">IF(K20&gt;L20,"Flávio Bolsonaro",IF(L20&gt;K20,"Lula","Empate"))</f>
        <v>Lula</v>
      </c>
      <c r="T20" s="53" t="n">
        <f aca="false">D20/SUM($D$6:$D$33)</f>
        <v>0.0176295451823259</v>
      </c>
      <c r="U20" s="63" t="n">
        <v>0.495792239516579</v>
      </c>
      <c r="V20" s="63" t="n">
        <v>0.427971153453437</v>
      </c>
      <c r="W20" s="64" t="n">
        <f aca="false">(O20-U20)*100</f>
        <v>-1.34751924690664</v>
      </c>
      <c r="X20" s="64" t="n">
        <f aca="false">(N20-V20)*100</f>
        <v>2.19922925791336</v>
      </c>
      <c r="Y20" s="61" t="str">
        <f aca="false">IF((L20&gt;K20)&lt;&gt;(U20&gt;V20),"Sim","Não")</f>
        <v>Não</v>
      </c>
    </row>
    <row r="21" customFormat="false" ht="15" hidden="false" customHeight="false" outlineLevel="0" collapsed="false">
      <c r="A21" s="65" t="s">
        <v>315</v>
      </c>
      <c r="B21" s="32" t="s">
        <v>316</v>
      </c>
      <c r="C21" s="32" t="s">
        <v>289</v>
      </c>
      <c r="D21" s="55" t="n">
        <v>2704758</v>
      </c>
      <c r="E21" s="55" t="n">
        <v>2240883</v>
      </c>
      <c r="F21" s="55" t="n">
        <v>463875</v>
      </c>
      <c r="G21" s="66" t="n">
        <f aca="false">F21/D21</f>
        <v>0.171503328578749</v>
      </c>
      <c r="H21" s="55" t="n">
        <v>2146394</v>
      </c>
      <c r="I21" s="55" t="n">
        <v>28329</v>
      </c>
      <c r="J21" s="55" t="n">
        <v>66160</v>
      </c>
      <c r="K21" s="55" t="n">
        <v>517028</v>
      </c>
      <c r="L21" s="55" t="n">
        <v>1523710</v>
      </c>
      <c r="M21" s="57" t="n">
        <f aca="false">H21-K21-L21</f>
        <v>105656</v>
      </c>
      <c r="N21" s="66" t="n">
        <f aca="false">K21/H21</f>
        <v>0.240882149316482</v>
      </c>
      <c r="O21" s="66" t="n">
        <f aca="false">L21/H21</f>
        <v>0.709892964665388</v>
      </c>
      <c r="P21" s="66" t="n">
        <f aca="false">M21/H21</f>
        <v>0.0492248860181309</v>
      </c>
      <c r="Q21" s="57" t="n">
        <f aca="false">ABS(K21-L21)</f>
        <v>1006682</v>
      </c>
      <c r="R21" s="58" t="n">
        <f aca="false">ABS(N21-O21)*100</f>
        <v>46.9010815348906</v>
      </c>
      <c r="S21" s="32" t="str">
        <f aca="false">IF(K21&gt;L21,"Flávio Bolsonaro",IF(L21&gt;K21,"Lula","Empate"))</f>
        <v>Lula</v>
      </c>
      <c r="T21" s="56" t="n">
        <f aca="false">D21/SUM($D$6:$D$33)</f>
        <v>0.0170383284308742</v>
      </c>
      <c r="U21" s="67" t="n">
        <v>0.74252513957736</v>
      </c>
      <c r="V21" s="67" t="n">
        <v>0.199031396223609</v>
      </c>
      <c r="W21" s="68" t="n">
        <f aca="false">(O21-U21)*100</f>
        <v>-3.2632174911972</v>
      </c>
      <c r="X21" s="68" t="n">
        <f aca="false">(N21-V21)*100</f>
        <v>4.18507530928721</v>
      </c>
      <c r="Y21" s="65" t="str">
        <f aca="false">IF((L21&gt;K21)&lt;&gt;(U21&gt;V21),"Sim","Não")</f>
        <v>Não</v>
      </c>
    </row>
    <row r="22" customFormat="false" ht="15" hidden="false" customHeight="false" outlineLevel="0" collapsed="false">
      <c r="A22" s="61" t="s">
        <v>317</v>
      </c>
      <c r="B22" s="26" t="s">
        <v>318</v>
      </c>
      <c r="C22" s="26" t="s">
        <v>289</v>
      </c>
      <c r="D22" s="52" t="n">
        <v>2659825</v>
      </c>
      <c r="E22" s="52" t="n">
        <v>2171013</v>
      </c>
      <c r="F22" s="52" t="n">
        <v>488812</v>
      </c>
      <c r="G22" s="62" t="n">
        <f aca="false">F22/D22</f>
        <v>0.183776000300772</v>
      </c>
      <c r="H22" s="52" t="n">
        <v>2071898</v>
      </c>
      <c r="I22" s="52" t="n">
        <v>33172</v>
      </c>
      <c r="J22" s="52" t="n">
        <v>65943</v>
      </c>
      <c r="K22" s="52" t="n">
        <v>720493</v>
      </c>
      <c r="L22" s="52" t="n">
        <v>1237963</v>
      </c>
      <c r="M22" s="27" t="n">
        <f aca="false">H22-K22-L22</f>
        <v>113442</v>
      </c>
      <c r="N22" s="62" t="n">
        <f aca="false">K22/H22</f>
        <v>0.347745400594045</v>
      </c>
      <c r="O22" s="62" t="n">
        <f aca="false">L22/H22</f>
        <v>0.597501904051261</v>
      </c>
      <c r="P22" s="62" t="n">
        <f aca="false">M22/H22</f>
        <v>0.0547526953546941</v>
      </c>
      <c r="Q22" s="27" t="n">
        <f aca="false">ABS(K22-L22)</f>
        <v>517470</v>
      </c>
      <c r="R22" s="54" t="n">
        <f aca="false">ABS(N22-O22)*100</f>
        <v>24.9756503457217</v>
      </c>
      <c r="S22" s="26" t="str">
        <f aca="false">IF(K22&gt;L22,"Flávio Bolsonaro",IF(L22&gt;K22,"Lula","Empate"))</f>
        <v>Lula</v>
      </c>
      <c r="T22" s="53" t="n">
        <f aca="false">D22/SUM($D$6:$D$33)</f>
        <v>0.0167552778912753</v>
      </c>
      <c r="U22" s="63" t="n">
        <v>0.629802058921995</v>
      </c>
      <c r="V22" s="63" t="n">
        <v>0.310238712994404</v>
      </c>
      <c r="W22" s="64" t="n">
        <f aca="false">(O22-U22)*100</f>
        <v>-3.23001548707341</v>
      </c>
      <c r="X22" s="64" t="n">
        <f aca="false">(N22-V22)*100</f>
        <v>3.75066875996404</v>
      </c>
      <c r="Y22" s="61" t="str">
        <f aca="false">IF((L22&gt;K22)&lt;&gt;(U22&gt;V22),"Sim","Não")</f>
        <v>Não</v>
      </c>
    </row>
    <row r="23" customFormat="false" ht="15" hidden="false" customHeight="false" outlineLevel="0" collapsed="false">
      <c r="A23" s="65" t="s">
        <v>319</v>
      </c>
      <c r="B23" s="32" t="s">
        <v>320</v>
      </c>
      <c r="C23" s="32" t="s">
        <v>308</v>
      </c>
      <c r="D23" s="55" t="n">
        <v>2637801</v>
      </c>
      <c r="E23" s="55" t="n">
        <v>2052133</v>
      </c>
      <c r="F23" s="55" t="n">
        <v>585668</v>
      </c>
      <c r="G23" s="66" t="n">
        <f aca="false">F23/D23</f>
        <v>0.222028879358223</v>
      </c>
      <c r="H23" s="55" t="n">
        <v>1993288</v>
      </c>
      <c r="I23" s="55" t="n">
        <v>20756</v>
      </c>
      <c r="J23" s="55" t="n">
        <v>38089</v>
      </c>
      <c r="K23" s="55" t="n">
        <v>1298581</v>
      </c>
      <c r="L23" s="55" t="n">
        <v>581681</v>
      </c>
      <c r="M23" s="57" t="n">
        <f aca="false">H23-K23-L23</f>
        <v>113026</v>
      </c>
      <c r="N23" s="66" t="n">
        <f aca="false">K23/H23</f>
        <v>0.651476856329843</v>
      </c>
      <c r="O23" s="66" t="n">
        <f aca="false">L23/H23</f>
        <v>0.291819847407901</v>
      </c>
      <c r="P23" s="66" t="n">
        <f aca="false">M23/H23</f>
        <v>0.0567032962622561</v>
      </c>
      <c r="Q23" s="57" t="n">
        <f aca="false">ABS(K23-L23)</f>
        <v>716900</v>
      </c>
      <c r="R23" s="58" t="n">
        <f aca="false">ABS(N23-O23)*100</f>
        <v>35.9657008921942</v>
      </c>
      <c r="S23" s="32" t="str">
        <f aca="false">IF(K23&gt;L23,"Flávio Bolsonaro",IF(L23&gt;K23,"Lula","Empate"))</f>
        <v>Flávio Bolsonaro</v>
      </c>
      <c r="T23" s="56" t="n">
        <f aca="false">D23/SUM($D$6:$D$33)</f>
        <v>0.0166165401020307</v>
      </c>
      <c r="U23" s="67" t="n">
        <v>0.343888505432777</v>
      </c>
      <c r="V23" s="67" t="n">
        <v>0.59844439814031</v>
      </c>
      <c r="W23" s="68" t="n">
        <f aca="false">(O23-U23)*100</f>
        <v>-5.20686580248764</v>
      </c>
      <c r="X23" s="68" t="n">
        <f aca="false">(N23-V23)*100</f>
        <v>5.30324581895327</v>
      </c>
      <c r="Y23" s="65" t="str">
        <f aca="false">IF((L23&gt;K23)&lt;&gt;(U23&gt;V23),"Sim","Não")</f>
        <v>Não</v>
      </c>
    </row>
    <row r="24" customFormat="false" ht="15" hidden="false" customHeight="false" outlineLevel="0" collapsed="false">
      <c r="A24" s="61" t="s">
        <v>321</v>
      </c>
      <c r="B24" s="26" t="s">
        <v>322</v>
      </c>
      <c r="C24" s="26" t="s">
        <v>289</v>
      </c>
      <c r="D24" s="52" t="n">
        <v>2442126</v>
      </c>
      <c r="E24" s="52" t="n">
        <v>1938428</v>
      </c>
      <c r="F24" s="52" t="n">
        <v>503698</v>
      </c>
      <c r="G24" s="62" t="n">
        <f aca="false">F24/D24</f>
        <v>0.206253895171666</v>
      </c>
      <c r="H24" s="52" t="n">
        <v>1818856</v>
      </c>
      <c r="I24" s="52" t="n">
        <v>33712</v>
      </c>
      <c r="J24" s="52" t="n">
        <v>85860</v>
      </c>
      <c r="K24" s="52" t="n">
        <v>735718</v>
      </c>
      <c r="L24" s="52" t="n">
        <v>995459</v>
      </c>
      <c r="M24" s="27" t="n">
        <f aca="false">H24-K24-L24</f>
        <v>87679</v>
      </c>
      <c r="N24" s="62" t="n">
        <f aca="false">K24/H24</f>
        <v>0.404494913286154</v>
      </c>
      <c r="O24" s="62" t="n">
        <f aca="false">L24/H24</f>
        <v>0.547299511341195</v>
      </c>
      <c r="P24" s="62" t="n">
        <f aca="false">M24/H24</f>
        <v>0.0482055753726518</v>
      </c>
      <c r="Q24" s="27" t="n">
        <f aca="false">ABS(K24-L24)</f>
        <v>259741</v>
      </c>
      <c r="R24" s="54" t="n">
        <f aca="false">ABS(N24-O24)*100</f>
        <v>14.2804598055041</v>
      </c>
      <c r="S24" s="26" t="str">
        <f aca="false">IF(K24&gt;L24,"Flávio Bolsonaro",IF(L24&gt;K24,"Lula","Empate"))</f>
        <v>Lula</v>
      </c>
      <c r="T24" s="53" t="n">
        <f aca="false">D24/SUM($D$6:$D$33)</f>
        <v>0.0153839067515752</v>
      </c>
      <c r="U24" s="63" t="n">
        <v>0.564984569807629</v>
      </c>
      <c r="V24" s="63" t="n">
        <v>0.36046216920492</v>
      </c>
      <c r="W24" s="64" t="n">
        <f aca="false">(O24-U24)*100</f>
        <v>-1.76850584664339</v>
      </c>
      <c r="X24" s="64" t="n">
        <f aca="false">(N24-V24)*100</f>
        <v>4.40327440812333</v>
      </c>
      <c r="Y24" s="61" t="str">
        <f aca="false">IF((L24&gt;K24)&lt;&gt;(U24&gt;V24),"Sim","Não")</f>
        <v>Não</v>
      </c>
    </row>
    <row r="25" customFormat="false" ht="15" hidden="false" customHeight="false" outlineLevel="0" collapsed="false">
      <c r="A25" s="65" t="s">
        <v>323</v>
      </c>
      <c r="B25" s="32" t="s">
        <v>324</v>
      </c>
      <c r="C25" s="32" t="s">
        <v>308</v>
      </c>
      <c r="D25" s="55" t="n">
        <v>2258320</v>
      </c>
      <c r="E25" s="55" t="n">
        <v>1831396</v>
      </c>
      <c r="F25" s="55" t="n">
        <v>426924</v>
      </c>
      <c r="G25" s="66" t="n">
        <f aca="false">F25/D25</f>
        <v>0.189044953770945</v>
      </c>
      <c r="H25" s="55" t="n">
        <v>1772808</v>
      </c>
      <c r="I25" s="55" t="n">
        <v>25362</v>
      </c>
      <c r="J25" s="55" t="n">
        <v>33226</v>
      </c>
      <c r="K25" s="55" t="n">
        <v>909616</v>
      </c>
      <c r="L25" s="55" t="n">
        <v>675627</v>
      </c>
      <c r="M25" s="57" t="n">
        <f aca="false">H25-K25-L25</f>
        <v>187565</v>
      </c>
      <c r="N25" s="66" t="n">
        <f aca="false">K25/H25</f>
        <v>0.513093352466821</v>
      </c>
      <c r="O25" s="66" t="n">
        <f aca="false">L25/H25</f>
        <v>0.381105568115667</v>
      </c>
      <c r="P25" s="66" t="n">
        <f aca="false">M25/H25</f>
        <v>0.105801079417512</v>
      </c>
      <c r="Q25" s="57" t="n">
        <f aca="false">ABS(K25-L25)</f>
        <v>233989</v>
      </c>
      <c r="R25" s="58" t="n">
        <f aca="false">ABS(N25-O25)*100</f>
        <v>13.1987784351154</v>
      </c>
      <c r="S25" s="32" t="str">
        <f aca="false">IF(K25&gt;L25,"Flávio Bolsonaro",IF(L25&gt;K25,"Lula","Empate"))</f>
        <v>Flávio Bolsonaro</v>
      </c>
      <c r="T25" s="56" t="n">
        <f aca="false">D25/SUM($D$6:$D$33)</f>
        <v>0.0142260408739014</v>
      </c>
      <c r="U25" s="67" t="n">
        <v>0.368514247620669</v>
      </c>
      <c r="V25" s="67" t="n">
        <v>0.516515325588982</v>
      </c>
      <c r="W25" s="68" t="n">
        <f aca="false">(O25-U25)*100</f>
        <v>1.25913204949988</v>
      </c>
      <c r="X25" s="68" t="n">
        <f aca="false">(N25-V25)*100</f>
        <v>-0.342197312216108</v>
      </c>
      <c r="Y25" s="65" t="str">
        <f aca="false">IF((L25&gt;K25)&lt;&gt;(U25&gt;V25),"Sim","Não")</f>
        <v>Não</v>
      </c>
    </row>
    <row r="26" customFormat="false" ht="15" hidden="false" customHeight="false" outlineLevel="0" collapsed="false">
      <c r="A26" s="61" t="s">
        <v>325</v>
      </c>
      <c r="B26" s="26" t="s">
        <v>326</v>
      </c>
      <c r="C26" s="26" t="s">
        <v>308</v>
      </c>
      <c r="D26" s="52" t="n">
        <v>2024430</v>
      </c>
      <c r="E26" s="52" t="n">
        <v>1541220</v>
      </c>
      <c r="F26" s="52" t="n">
        <v>483210</v>
      </c>
      <c r="G26" s="62" t="n">
        <f aca="false">F26/D26</f>
        <v>0.238689408870645</v>
      </c>
      <c r="H26" s="52" t="n">
        <v>1490278</v>
      </c>
      <c r="I26" s="52" t="n">
        <v>21270</v>
      </c>
      <c r="J26" s="52" t="n">
        <v>29672</v>
      </c>
      <c r="K26" s="52" t="n">
        <v>873351</v>
      </c>
      <c r="L26" s="52" t="n">
        <v>516855</v>
      </c>
      <c r="M26" s="27" t="n">
        <f aca="false">H26-K26-L26</f>
        <v>100072</v>
      </c>
      <c r="N26" s="62" t="n">
        <f aca="false">K26/H26</f>
        <v>0.58603227048913</v>
      </c>
      <c r="O26" s="62" t="n">
        <f aca="false">L26/H26</f>
        <v>0.34681784204021</v>
      </c>
      <c r="P26" s="62" t="n">
        <f aca="false">M26/H26</f>
        <v>0.0671498874706598</v>
      </c>
      <c r="Q26" s="27" t="n">
        <f aca="false">ABS(K26-L26)</f>
        <v>356496</v>
      </c>
      <c r="R26" s="54" t="n">
        <f aca="false">ABS(N26-O26)*100</f>
        <v>23.921442844892</v>
      </c>
      <c r="S26" s="26" t="str">
        <f aca="false">IF(K26&gt;L26,"Flávio Bolsonaro",IF(L26&gt;K26,"Lula","Empate"))</f>
        <v>Flávio Bolsonaro</v>
      </c>
      <c r="T26" s="53" t="n">
        <f aca="false">D26/SUM($D$6:$D$33)</f>
        <v>0.0127526762931525</v>
      </c>
      <c r="U26" s="63" t="n">
        <v>0.390396346622305</v>
      </c>
      <c r="V26" s="63" t="n">
        <v>0.527015127515861</v>
      </c>
      <c r="W26" s="64" t="n">
        <f aca="false">(O26-U26)*100</f>
        <v>-4.35785045820946</v>
      </c>
      <c r="X26" s="64" t="n">
        <f aca="false">(N26-V26)*100</f>
        <v>5.90171429732691</v>
      </c>
      <c r="Y26" s="61" t="str">
        <f aca="false">IF((L26&gt;K26)&lt;&gt;(U26&gt;V26),"Sim","Não")</f>
        <v>Não</v>
      </c>
    </row>
    <row r="27" customFormat="false" ht="15" hidden="false" customHeight="false" outlineLevel="0" collapsed="false">
      <c r="A27" s="65" t="s">
        <v>327</v>
      </c>
      <c r="B27" s="32" t="s">
        <v>328</v>
      </c>
      <c r="C27" s="32" t="s">
        <v>289</v>
      </c>
      <c r="D27" s="55" t="n">
        <v>1740135</v>
      </c>
      <c r="E27" s="55" t="n">
        <v>1439082</v>
      </c>
      <c r="F27" s="55" t="n">
        <v>301053</v>
      </c>
      <c r="G27" s="66" t="n">
        <f aca="false">F27/D27</f>
        <v>0.173005542673413</v>
      </c>
      <c r="H27" s="55" t="n">
        <v>1364196</v>
      </c>
      <c r="I27" s="55" t="n">
        <v>24859</v>
      </c>
      <c r="J27" s="55" t="n">
        <v>50027</v>
      </c>
      <c r="K27" s="55" t="n">
        <v>417839</v>
      </c>
      <c r="L27" s="55" t="n">
        <v>856019</v>
      </c>
      <c r="M27" s="57" t="n">
        <f aca="false">H27-K27-L27</f>
        <v>90338</v>
      </c>
      <c r="N27" s="66" t="n">
        <f aca="false">K27/H27</f>
        <v>0.306289565429015</v>
      </c>
      <c r="O27" s="66" t="n">
        <f aca="false">L27/H27</f>
        <v>0.62748974487537</v>
      </c>
      <c r="P27" s="66" t="n">
        <f aca="false">M27/H27</f>
        <v>0.0662206896956156</v>
      </c>
      <c r="Q27" s="57" t="n">
        <f aca="false">ABS(K27-L27)</f>
        <v>438180</v>
      </c>
      <c r="R27" s="58" t="n">
        <f aca="false">ABS(N27-O27)*100</f>
        <v>32.1200179446355</v>
      </c>
      <c r="S27" s="32" t="str">
        <f aca="false">IF(K27&gt;L27,"Flávio Bolsonaro",IF(L27&gt;K27,"Lula","Empate"))</f>
        <v>Lula</v>
      </c>
      <c r="T27" s="56" t="n">
        <f aca="false">D27/SUM($D$6:$D$33)</f>
        <v>0.0109617909047905</v>
      </c>
      <c r="U27" s="67" t="n">
        <v>0.638243666206625</v>
      </c>
      <c r="V27" s="67" t="n">
        <v>0.291590164136435</v>
      </c>
      <c r="W27" s="68" t="n">
        <f aca="false">(O27-U27)*100</f>
        <v>-1.07539213312549</v>
      </c>
      <c r="X27" s="68" t="n">
        <f aca="false">(N27-V27)*100</f>
        <v>1.46994012925793</v>
      </c>
      <c r="Y27" s="65" t="str">
        <f aca="false">IF((L27&gt;K27)&lt;&gt;(U27&gt;V27),"Sim","Não")</f>
        <v>Não</v>
      </c>
    </row>
    <row r="28" customFormat="false" ht="15" hidden="false" customHeight="false" outlineLevel="0" collapsed="false">
      <c r="A28" s="61" t="s">
        <v>329</v>
      </c>
      <c r="B28" s="26" t="s">
        <v>330</v>
      </c>
      <c r="C28" s="26" t="s">
        <v>301</v>
      </c>
      <c r="D28" s="52" t="n">
        <v>1265893</v>
      </c>
      <c r="E28" s="52" t="n">
        <v>991080</v>
      </c>
      <c r="F28" s="52" t="n">
        <v>274813</v>
      </c>
      <c r="G28" s="62" t="n">
        <f aca="false">F28/D28</f>
        <v>0.217090228005053</v>
      </c>
      <c r="H28" s="52" t="n">
        <v>968059</v>
      </c>
      <c r="I28" s="52" t="n">
        <v>9846</v>
      </c>
      <c r="J28" s="52" t="n">
        <v>13175</v>
      </c>
      <c r="K28" s="52" t="n">
        <v>652988</v>
      </c>
      <c r="L28" s="52" t="n">
        <v>250667</v>
      </c>
      <c r="M28" s="27" t="n">
        <f aca="false">H28-K28-L28</f>
        <v>64404</v>
      </c>
      <c r="N28" s="62" t="n">
        <f aca="false">K28/H28</f>
        <v>0.674533267083928</v>
      </c>
      <c r="O28" s="62" t="n">
        <f aca="false">L28/H28</f>
        <v>0.25893773003505</v>
      </c>
      <c r="P28" s="62" t="n">
        <f aca="false">M28/H28</f>
        <v>0.0665290028810227</v>
      </c>
      <c r="Q28" s="27" t="n">
        <f aca="false">ABS(K28-L28)</f>
        <v>402321</v>
      </c>
      <c r="R28" s="54" t="n">
        <f aca="false">ABS(N28-O28)*100</f>
        <v>41.5595537048878</v>
      </c>
      <c r="S28" s="26" t="str">
        <f aca="false">IF(K28&gt;L28,"Flávio Bolsonaro",IF(L28&gt;K28,"Lula","Empate"))</f>
        <v>Flávio Bolsonaro</v>
      </c>
      <c r="T28" s="53" t="n">
        <f aca="false">D28/SUM($D$6:$D$33)</f>
        <v>0.00797435507810483</v>
      </c>
      <c r="U28" s="63" t="n">
        <v>0.289790586060106</v>
      </c>
      <c r="V28" s="63" t="n">
        <v>0.643582234966537</v>
      </c>
      <c r="W28" s="64" t="n">
        <f aca="false">(O28-U28)*100</f>
        <v>-3.08528560250567</v>
      </c>
      <c r="X28" s="64" t="n">
        <f aca="false">(N28-V28)*100</f>
        <v>3.09510321173907</v>
      </c>
      <c r="Y28" s="61" t="str">
        <f aca="false">IF((L28&gt;K28)&lt;&gt;(U28&gt;V28),"Sim","Não")</f>
        <v>Não</v>
      </c>
    </row>
    <row r="29" customFormat="false" ht="15" hidden="false" customHeight="false" outlineLevel="0" collapsed="false">
      <c r="A29" s="65" t="s">
        <v>331</v>
      </c>
      <c r="B29" s="32" t="s">
        <v>332</v>
      </c>
      <c r="C29" s="32" t="s">
        <v>301</v>
      </c>
      <c r="D29" s="55" t="n">
        <v>1182023</v>
      </c>
      <c r="E29" s="55" t="n">
        <v>965196</v>
      </c>
      <c r="F29" s="55" t="n">
        <v>216827</v>
      </c>
      <c r="G29" s="66" t="n">
        <f aca="false">F29/D29</f>
        <v>0.183437208920639</v>
      </c>
      <c r="H29" s="55" t="n">
        <v>930447</v>
      </c>
      <c r="I29" s="55" t="n">
        <v>8344</v>
      </c>
      <c r="J29" s="55" t="n">
        <v>26405</v>
      </c>
      <c r="K29" s="55" t="n">
        <v>469321</v>
      </c>
      <c r="L29" s="55" t="n">
        <v>404009</v>
      </c>
      <c r="M29" s="57" t="n">
        <f aca="false">H29-K29-L29</f>
        <v>57117</v>
      </c>
      <c r="N29" s="66" t="n">
        <f aca="false">K29/H29</f>
        <v>0.504403797314624</v>
      </c>
      <c r="O29" s="66" t="n">
        <f aca="false">L29/H29</f>
        <v>0.434209578836839</v>
      </c>
      <c r="P29" s="66" t="n">
        <f aca="false">M29/H29</f>
        <v>0.0613866238485373</v>
      </c>
      <c r="Q29" s="57" t="n">
        <f aca="false">ABS(K29-L29)</f>
        <v>65312</v>
      </c>
      <c r="R29" s="58" t="n">
        <f aca="false">ABS(N29-O29)*100</f>
        <v>7.01942184777854</v>
      </c>
      <c r="S29" s="32" t="str">
        <f aca="false">IF(K29&gt;L29,"Flávio Bolsonaro",IF(L29&gt;K29,"Lula","Empate"))</f>
        <v>Flávio Bolsonaro</v>
      </c>
      <c r="T29" s="56" t="n">
        <f aca="false">D29/SUM($D$6:$D$33)</f>
        <v>0.00744602514784954</v>
      </c>
      <c r="U29" s="67" t="n">
        <v>0.503953390145186</v>
      </c>
      <c r="V29" s="67" t="n">
        <v>0.440006405257881</v>
      </c>
      <c r="W29" s="68" t="n">
        <f aca="false">(O29-U29)*100</f>
        <v>-6.97438113083472</v>
      </c>
      <c r="X29" s="68" t="n">
        <f aca="false">(N29-V29)*100</f>
        <v>6.43973920567427</v>
      </c>
      <c r="Y29" s="65" t="str">
        <f aca="false">IF((L29&gt;K29)&lt;&gt;(U29&gt;V29),"Sim","Não")</f>
        <v>Sim</v>
      </c>
    </row>
    <row r="30" customFormat="false" ht="15" hidden="false" customHeight="false" outlineLevel="0" collapsed="false">
      <c r="A30" s="61" t="s">
        <v>333</v>
      </c>
      <c r="B30" s="26" t="s">
        <v>334</v>
      </c>
      <c r="C30" s="26" t="s">
        <v>301</v>
      </c>
      <c r="D30" s="52" t="n">
        <v>613742</v>
      </c>
      <c r="E30" s="52" t="n">
        <v>488330</v>
      </c>
      <c r="F30" s="52" t="n">
        <v>125412</v>
      </c>
      <c r="G30" s="62" t="n">
        <f aca="false">F30/D30</f>
        <v>0.204339934369817</v>
      </c>
      <c r="H30" s="52" t="n">
        <v>469066</v>
      </c>
      <c r="I30" s="52" t="n">
        <v>5579</v>
      </c>
      <c r="J30" s="52" t="n">
        <v>13685</v>
      </c>
      <c r="K30" s="52" t="n">
        <v>302807</v>
      </c>
      <c r="L30" s="52" t="n">
        <v>134770</v>
      </c>
      <c r="M30" s="27" t="n">
        <f aca="false">H30-K30-L30</f>
        <v>31489</v>
      </c>
      <c r="N30" s="62" t="n">
        <f aca="false">K30/H30</f>
        <v>0.645553077818473</v>
      </c>
      <c r="O30" s="62" t="n">
        <f aca="false">L30/H30</f>
        <v>0.287315644280336</v>
      </c>
      <c r="P30" s="62" t="n">
        <f aca="false">M30/H30</f>
        <v>0.0671312779011909</v>
      </c>
      <c r="Q30" s="27" t="n">
        <f aca="false">ABS(K30-L30)</f>
        <v>168037</v>
      </c>
      <c r="R30" s="54" t="n">
        <f aca="false">ABS(N30-O30)*100</f>
        <v>35.8237433538138</v>
      </c>
      <c r="S30" s="26" t="str">
        <f aca="false">IF(K30&gt;L30,"Flávio Bolsonaro",IF(L30&gt;K30,"Lula","Empate"))</f>
        <v>Flávio Bolsonaro</v>
      </c>
      <c r="T30" s="53" t="n">
        <f aca="false">D30/SUM($D$6:$D$33)</f>
        <v>0.00386620088297053</v>
      </c>
      <c r="U30" s="63" t="n">
        <v>0.29262196739976</v>
      </c>
      <c r="V30" s="63" t="n">
        <v>0.625020128504911</v>
      </c>
      <c r="W30" s="64" t="n">
        <f aca="false">(O30-U30)*100</f>
        <v>-0.530632311942419</v>
      </c>
      <c r="X30" s="64" t="n">
        <f aca="false">(N30-V30)*100</f>
        <v>2.05329493135619</v>
      </c>
      <c r="Y30" s="61" t="str">
        <f aca="false">IF((L30&gt;K30)&lt;&gt;(U30&gt;V30),"Sim","Não")</f>
        <v>Não</v>
      </c>
    </row>
    <row r="31" customFormat="false" ht="15" hidden="false" customHeight="false" outlineLevel="0" collapsed="false">
      <c r="A31" s="65" t="s">
        <v>335</v>
      </c>
      <c r="B31" s="32" t="s">
        <v>336</v>
      </c>
      <c r="C31" s="32" t="s">
        <v>301</v>
      </c>
      <c r="D31" s="55" t="n">
        <v>576988</v>
      </c>
      <c r="E31" s="55" t="n">
        <v>476562</v>
      </c>
      <c r="F31" s="55" t="n">
        <v>100426</v>
      </c>
      <c r="G31" s="66" t="n">
        <f aca="false">F31/D31</f>
        <v>0.174052146665095</v>
      </c>
      <c r="H31" s="55" t="n">
        <v>464858</v>
      </c>
      <c r="I31" s="55" t="n">
        <v>4415</v>
      </c>
      <c r="J31" s="55" t="n">
        <v>7289</v>
      </c>
      <c r="K31" s="55" t="n">
        <v>212278</v>
      </c>
      <c r="L31" s="55" t="n">
        <v>212503</v>
      </c>
      <c r="M31" s="57" t="n">
        <f aca="false">H31-K31-L31</f>
        <v>40077</v>
      </c>
      <c r="N31" s="66" t="n">
        <f aca="false">K31/H31</f>
        <v>0.456651278454926</v>
      </c>
      <c r="O31" s="66" t="n">
        <f aca="false">L31/H31</f>
        <v>0.457135297230552</v>
      </c>
      <c r="P31" s="66" t="n">
        <f aca="false">M31/H31</f>
        <v>0.0862134243145219</v>
      </c>
      <c r="Q31" s="57" t="n">
        <f aca="false">ABS(K31-L31)</f>
        <v>225</v>
      </c>
      <c r="R31" s="58" t="n">
        <f aca="false">ABS(N31-O31)*100</f>
        <v>0.0484018775626094</v>
      </c>
      <c r="S31" s="32" t="str">
        <f aca="false">IF(K31&gt;L31,"Flávio Bolsonaro",IF(L31&gt;K31,"Lula","Empate"))</f>
        <v>Lula</v>
      </c>
      <c r="T31" s="56" t="n">
        <f aca="false">D31/SUM($D$6:$D$33)</f>
        <v>0.00363467306305158</v>
      </c>
      <c r="U31" s="67" t="n">
        <v>0.456732560318955</v>
      </c>
      <c r="V31" s="67" t="n">
        <v>0.434146070561666</v>
      </c>
      <c r="W31" s="68" t="n">
        <f aca="false">(O31-U31)*100</f>
        <v>0.0402736911596924</v>
      </c>
      <c r="X31" s="68" t="n">
        <f aca="false">(N31-V31)*100</f>
        <v>2.25052078932603</v>
      </c>
      <c r="Y31" s="65" t="str">
        <f aca="false">IF((L31&gt;K31)&lt;&gt;(U31&gt;V31),"Sim","Não")</f>
        <v>Não</v>
      </c>
    </row>
    <row r="32" customFormat="false" ht="15" hidden="false" customHeight="false" outlineLevel="0" collapsed="false">
      <c r="A32" s="61" t="s">
        <v>337</v>
      </c>
      <c r="B32" s="26" t="s">
        <v>338</v>
      </c>
      <c r="C32" s="26" t="s">
        <v>301</v>
      </c>
      <c r="D32" s="52" t="n">
        <v>401521</v>
      </c>
      <c r="E32" s="52" t="n">
        <v>332772</v>
      </c>
      <c r="F32" s="52" t="n">
        <v>68749</v>
      </c>
      <c r="G32" s="62" t="n">
        <f aca="false">F32/D32</f>
        <v>0.171221430510484</v>
      </c>
      <c r="H32" s="52" t="n">
        <v>325545</v>
      </c>
      <c r="I32" s="52" t="n">
        <v>2618</v>
      </c>
      <c r="J32" s="52" t="n">
        <v>4609</v>
      </c>
      <c r="K32" s="52" t="n">
        <v>231322</v>
      </c>
      <c r="L32" s="52" t="n">
        <v>74420</v>
      </c>
      <c r="M32" s="27" t="n">
        <f aca="false">H32-K32-L32</f>
        <v>19803</v>
      </c>
      <c r="N32" s="62" t="n">
        <f aca="false">K32/H32</f>
        <v>0.710568431399653</v>
      </c>
      <c r="O32" s="62" t="n">
        <f aca="false">L32/H32</f>
        <v>0.228601268641816</v>
      </c>
      <c r="P32" s="62" t="n">
        <f aca="false">M32/H32</f>
        <v>0.0608302999585311</v>
      </c>
      <c r="Q32" s="27" t="n">
        <f aca="false">ABS(K32-L32)</f>
        <v>156902</v>
      </c>
      <c r="R32" s="54" t="n">
        <f aca="false">ABS(N32-O32)*100</f>
        <v>48.1967162757837</v>
      </c>
      <c r="S32" s="26" t="str">
        <f aca="false">IF(K32&gt;L32,"Flávio Bolsonaro",IF(L32&gt;K32,"Lula","Empate"))</f>
        <v>Flávio Bolsonaro</v>
      </c>
      <c r="T32" s="53" t="n">
        <f aca="false">D32/SUM($D$6:$D$33)</f>
        <v>0.00252933780763124</v>
      </c>
      <c r="U32" s="63" t="n">
        <v>0.230452895575613</v>
      </c>
      <c r="V32" s="63" t="n">
        <v>0.695739168613361</v>
      </c>
      <c r="W32" s="64" t="n">
        <f aca="false">(O32-U32)*100</f>
        <v>-0.185162693379665</v>
      </c>
      <c r="X32" s="64" t="n">
        <f aca="false">(N32-V32)*100</f>
        <v>1.48292627862916</v>
      </c>
      <c r="Y32" s="61" t="str">
        <f aca="false">IF((L32&gt;K32)&lt;&gt;(U32&gt;V32),"Sim","Não")</f>
        <v>Não</v>
      </c>
    </row>
    <row r="33" customFormat="false" ht="15" hidden="false" customHeight="false" outlineLevel="0" collapsed="false">
      <c r="A33" s="65" t="s">
        <v>339</v>
      </c>
      <c r="B33" s="32" t="s">
        <v>340</v>
      </c>
      <c r="C33" s="32" t="s">
        <v>340</v>
      </c>
      <c r="D33" s="55" t="n">
        <v>916534</v>
      </c>
      <c r="E33" s="55" t="n">
        <v>341766</v>
      </c>
      <c r="F33" s="55" t="n">
        <v>574345</v>
      </c>
      <c r="G33" s="66" t="n">
        <f aca="false">F33/D33</f>
        <v>0.626648875000818</v>
      </c>
      <c r="H33" s="55" t="n">
        <v>330882</v>
      </c>
      <c r="I33" s="55" t="n">
        <v>5816</v>
      </c>
      <c r="J33" s="55" t="n">
        <v>5068</v>
      </c>
      <c r="K33" s="55" t="n">
        <v>143900</v>
      </c>
      <c r="L33" s="55" t="n">
        <v>157387</v>
      </c>
      <c r="M33" s="57" t="n">
        <f aca="false">H33-K33-L33</f>
        <v>29595</v>
      </c>
      <c r="N33" s="66" t="n">
        <f aca="false">K33/H33</f>
        <v>0.434898241669236</v>
      </c>
      <c r="O33" s="66" t="n">
        <f aca="false">L33/H33</f>
        <v>0.475658996258485</v>
      </c>
      <c r="P33" s="66" t="n">
        <f aca="false">M33/H33</f>
        <v>0.0894427620722795</v>
      </c>
      <c r="Q33" s="57" t="n">
        <f aca="false">ABS(K33-L33)</f>
        <v>13487</v>
      </c>
      <c r="R33" s="58" t="n">
        <f aca="false">ABS(N33-O33)*100</f>
        <v>4.07607545892493</v>
      </c>
      <c r="S33" s="32" t="str">
        <f aca="false">IF(K33&gt;L33,"Flávio Bolsonaro",IF(L33&gt;K33,"Lula","Empate"))</f>
        <v>Lula</v>
      </c>
      <c r="T33" s="56" t="n">
        <f aca="false">D33/SUM($D$6:$D$33)</f>
        <v>0.0057736061082222</v>
      </c>
      <c r="U33" s="67" t="n">
        <v>0.471718869365928</v>
      </c>
      <c r="V33" s="67" t="n">
        <v>0.416086919616331</v>
      </c>
      <c r="W33" s="68" t="n">
        <f aca="false">(O33-U33)*100</f>
        <v>0.394012689255668</v>
      </c>
      <c r="X33" s="68" t="n">
        <f aca="false">(N33-V33)*100</f>
        <v>1.88113220529042</v>
      </c>
      <c r="Y33" s="65" t="str">
        <f aca="false">IF((L33&gt;K33)&lt;&gt;(U33&gt;V33),"Sim","Não")</f>
        <v>Não</v>
      </c>
    </row>
    <row r="34" customFormat="false" ht="15" hidden="false" customHeight="false" outlineLevel="0" collapsed="false">
      <c r="B34" s="25" t="s">
        <v>341</v>
      </c>
      <c r="D34" s="59" t="n">
        <f aca="false">SUM(D6:D33)</f>
        <v>158745502</v>
      </c>
      <c r="E34" s="59" t="n">
        <f aca="false">SUM(E6:E33)</f>
        <v>125275835</v>
      </c>
      <c r="F34" s="59" t="n">
        <f aca="false">SUM(F6:F33)</f>
        <v>33469244</v>
      </c>
      <c r="G34" s="69" t="n">
        <f aca="false">F34/D34</f>
        <v>0.210835857257864</v>
      </c>
      <c r="H34" s="59" t="n">
        <f aca="false">SUM(H6:H33)</f>
        <v>119300788</v>
      </c>
      <c r="I34" s="59" t="n">
        <f aca="false">SUM(I6:I33)</f>
        <v>2300798</v>
      </c>
      <c r="J34" s="59" t="n">
        <f aca="false">SUM(J6:J33)</f>
        <v>3674249</v>
      </c>
      <c r="K34" s="59" t="n">
        <f aca="false">SUM(K6:K33)</f>
        <v>56104503</v>
      </c>
      <c r="L34" s="59" t="n">
        <f aca="false">SUM(L6:L33)</f>
        <v>53879538</v>
      </c>
      <c r="M34" s="59" t="n">
        <f aca="false">SUM(M6:M33)</f>
        <v>9316747</v>
      </c>
      <c r="N34" s="69" t="n">
        <f aca="false">K34/H34</f>
        <v>0.470277723563737</v>
      </c>
      <c r="O34" s="69" t="n">
        <f aca="false">L34/H34</f>
        <v>0.451627679106361</v>
      </c>
    </row>
    <row r="36" customFormat="false" ht="15" hidden="false" customHeight="false" outlineLevel="0" collapsed="false">
      <c r="A36" s="21" t="s">
        <v>342</v>
      </c>
    </row>
  </sheetData>
  <conditionalFormatting sqref="R6:R33">
    <cfRule type="dataBar" priority="2">
      <dataBar showValue="1" minLength="10" maxLength="90">
        <cfvo type="min" val="0"/>
        <cfvo type="max" val="0"/>
        <color rgb="FFE2B65A"/>
      </dataBar>
      <extLst>
        <ext xmlns:x14="http://schemas.microsoft.com/office/spreadsheetml/2009/9/main" uri="{B025F937-C7B1-47D3-B67F-A62EFF666E3E}">
          <x14:id>{169BDAF1-CF8F-4B7B-AA6B-8C2D3F6E416D}</x14:id>
        </ext>
      </extLst>
    </cfRule>
  </conditionalFormatting>
  <conditionalFormatting sqref="G6:G33">
    <cfRule type="colorScale" priority="3">
      <colorScale>
        <cfvo type="min" val="0"/>
        <cfvo type="max" val="0"/>
        <color rgb="FFFFFFFF"/>
        <color rgb="FFF3C27A"/>
      </colorScale>
    </cfRule>
  </conditionalFormatting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9BDAF1-CF8F-4B7B-AA6B-8C2D3F6E416D}">
            <x14:dataBar minLength="10" maxLength="90" axisPosition="none" gradient="true">
              <x14:cfvo type="min"/>
              <x14:cfvo type="max"/>
              <x14:negativeFillColor rgb="FFE2B65A"/>
              <x14:axisColor rgb="FF000000"/>
            </x14:dataBar>
          </x14:cfRule>
          <xm:sqref>R6:R33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707F"/>
    <pageSetUpPr fitToPage="true"/>
  </sheetPr>
  <dimension ref="A1:O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10" min="9" style="0" width="9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5" min="13" style="0" width="12"/>
  </cols>
  <sheetData>
    <row r="1" customFormat="false" ht="19.7" hidden="false" customHeight="false" outlineLevel="0" collapsed="false">
      <c r="A1" s="22" t="s">
        <v>343</v>
      </c>
    </row>
    <row r="2" customFormat="false" ht="15" hidden="false" customHeight="false" outlineLevel="0" collapsed="false">
      <c r="A2" s="23" t="s">
        <v>344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262</v>
      </c>
      <c r="B5" s="28" t="s">
        <v>263</v>
      </c>
      <c r="C5" s="28" t="s">
        <v>75</v>
      </c>
      <c r="D5" s="28" t="s">
        <v>251</v>
      </c>
      <c r="E5" s="28" t="s">
        <v>264</v>
      </c>
      <c r="F5" s="28" t="s">
        <v>58</v>
      </c>
      <c r="G5" s="28" t="s">
        <v>63</v>
      </c>
      <c r="H5" s="28" t="s">
        <v>64</v>
      </c>
      <c r="I5" s="28" t="s">
        <v>268</v>
      </c>
      <c r="J5" s="28" t="s">
        <v>269</v>
      </c>
      <c r="K5" s="28" t="s">
        <v>271</v>
      </c>
      <c r="L5" s="28" t="s">
        <v>273</v>
      </c>
      <c r="M5" s="28" t="s">
        <v>345</v>
      </c>
      <c r="N5" s="28" t="s">
        <v>346</v>
      </c>
      <c r="O5" s="28" t="s">
        <v>274</v>
      </c>
    </row>
    <row r="6" customFormat="false" ht="15" hidden="false" customHeight="false" outlineLevel="0" collapsed="false">
      <c r="A6" s="25" t="s">
        <v>301</v>
      </c>
      <c r="B6" s="27" t="n">
        <f aca="false">SUMIF('Presidente por estado'!$C$6:$C$33,$A6,'Presidente por estado'!D$6:D$33)</f>
        <v>13101175</v>
      </c>
      <c r="C6" s="27" t="n">
        <f aca="false">SUMIF('Presidente por estado'!$C$6:$C$33,$A6,'Presidente por estado'!E$6:E$33)</f>
        <v>10554993</v>
      </c>
      <c r="D6" s="27" t="n">
        <f aca="false">SUMIF('Presidente por estado'!$C$6:$C$33,$A6,'Presidente por estado'!F$6:F$33)</f>
        <v>2546182</v>
      </c>
      <c r="E6" s="62" t="n">
        <f aca="false">IF(B6,D6/B6,0)</f>
        <v>0.194347606226159</v>
      </c>
      <c r="F6" s="27" t="n">
        <f aca="false">SUMIF('Presidente por estado'!$C$6:$C$33,$A6,'Presidente por estado'!H$6:H$33)</f>
        <v>10191910</v>
      </c>
      <c r="G6" s="27" t="n">
        <f aca="false">SUMIF('Presidente por estado'!$C$6:$C$33,$A6,'Presidente por estado'!K$6:K$33)</f>
        <v>5009437</v>
      </c>
      <c r="H6" s="27" t="n">
        <f aca="false">SUMIF('Presidente por estado'!$C$6:$C$33,$A6,'Presidente por estado'!L$6:L$33)</f>
        <v>4550602</v>
      </c>
      <c r="I6" s="62" t="n">
        <f aca="false">IF(F6,G6/F6,0)</f>
        <v>0.491511110282567</v>
      </c>
      <c r="J6" s="62" t="n">
        <f aca="false">IF(F6,H6/F6,0)</f>
        <v>0.446491580086559</v>
      </c>
      <c r="K6" s="27" t="n">
        <f aca="false">ABS(G6-H6)</f>
        <v>458835</v>
      </c>
      <c r="L6" s="26" t="str">
        <f aca="false">IF(G6&gt;H6,"Flávio Bolsonaro","Lula")</f>
        <v>Flávio Bolsonaro</v>
      </c>
      <c r="M6" s="70" t="n">
        <f aca="false">COUNTIFS('Presidente por estado'!$C$6:$C$33,$A6,'Presidente por estado'!$S$6:$S$33,"Flávio Bolsonaro")</f>
        <v>4</v>
      </c>
      <c r="N6" s="70" t="n">
        <f aca="false">COUNTIFS('Presidente por estado'!$C$6:$C$33,$A6,'Presidente por estado'!$S$6:$S$33,"Lula")</f>
        <v>3</v>
      </c>
      <c r="O6" s="62" t="n">
        <f aca="false">B6/SUM($B$6:$B$11)</f>
        <v>0.0825294249912039</v>
      </c>
    </row>
    <row r="7" customFormat="false" ht="15" hidden="false" customHeight="false" outlineLevel="0" collapsed="false">
      <c r="A7" s="33" t="s">
        <v>289</v>
      </c>
      <c r="B7" s="57" t="n">
        <f aca="false">SUMIF('Presidente por estado'!$C$6:$C$33,$A7,'Presidente por estado'!D$6:D$33)</f>
        <v>43511237</v>
      </c>
      <c r="C7" s="57" t="n">
        <f aca="false">SUMIF('Presidente por estado'!$C$6:$C$33,$A7,'Presidente por estado'!E$6:E$33)</f>
        <v>35508871</v>
      </c>
      <c r="D7" s="57" t="n">
        <f aca="false">SUMIF('Presidente por estado'!$C$6:$C$33,$A7,'Presidente por estado'!F$6:F$33)</f>
        <v>8002366</v>
      </c>
      <c r="E7" s="66" t="n">
        <f aca="false">IF(B7,D7/B7,0)</f>
        <v>0.183914927539293</v>
      </c>
      <c r="F7" s="57" t="n">
        <f aca="false">SUMIF('Presidente por estado'!$C$6:$C$33,$A7,'Presidente por estado'!H$6:H$33)</f>
        <v>33704652</v>
      </c>
      <c r="G7" s="57" t="n">
        <f aca="false">SUMIF('Presidente por estado'!$C$6:$C$33,$A7,'Presidente por estado'!K$6:K$33)</f>
        <v>10398973</v>
      </c>
      <c r="H7" s="57" t="n">
        <f aca="false">SUMIF('Presidente por estado'!$C$6:$C$33,$A7,'Presidente por estado'!L$6:L$33)</f>
        <v>21494584</v>
      </c>
      <c r="I7" s="66" t="n">
        <f aca="false">IF(F7,G7/F7,0)</f>
        <v>0.308532276197363</v>
      </c>
      <c r="J7" s="66" t="n">
        <f aca="false">IF(F7,H7/F7,0)</f>
        <v>0.637733449970052</v>
      </c>
      <c r="K7" s="57" t="n">
        <f aca="false">ABS(G7-H7)</f>
        <v>11095611</v>
      </c>
      <c r="L7" s="32" t="str">
        <f aca="false">IF(G7&gt;H7,"Flávio Bolsonaro","Lula")</f>
        <v>Lula</v>
      </c>
      <c r="M7" s="71" t="n">
        <f aca="false">COUNTIFS('Presidente por estado'!$C$6:$C$33,$A7,'Presidente por estado'!$S$6:$S$33,"Flávio Bolsonaro")</f>
        <v>0</v>
      </c>
      <c r="N7" s="71" t="n">
        <f aca="false">COUNTIFS('Presidente por estado'!$C$6:$C$33,$A7,'Presidente por estado'!$S$6:$S$33,"Lula")</f>
        <v>9</v>
      </c>
      <c r="O7" s="66" t="n">
        <f aca="false">B7/SUM($B$6:$B$11)</f>
        <v>0.274094298432468</v>
      </c>
    </row>
    <row r="8" customFormat="false" ht="15" hidden="false" customHeight="false" outlineLevel="0" collapsed="false">
      <c r="A8" s="25" t="s">
        <v>308</v>
      </c>
      <c r="B8" s="27" t="n">
        <f aca="false">SUMIF('Presidente por estado'!$C$6:$C$33,$A8,'Presidente por estado'!D$6:D$33)</f>
        <v>12001141</v>
      </c>
      <c r="C8" s="27" t="n">
        <f aca="false">SUMIF('Presidente por estado'!$C$6:$C$33,$A8,'Presidente por estado'!E$6:E$33)</f>
        <v>9396336</v>
      </c>
      <c r="D8" s="27" t="n">
        <f aca="false">SUMIF('Presidente por estado'!$C$6:$C$33,$A8,'Presidente por estado'!F$6:F$33)</f>
        <v>2604805</v>
      </c>
      <c r="E8" s="62" t="n">
        <f aca="false">IF(B8,D8/B8,0)</f>
        <v>0.217046445833775</v>
      </c>
      <c r="F8" s="27" t="n">
        <f aca="false">SUMIF('Presidente por estado'!$C$6:$C$33,$A8,'Presidente por estado'!H$6:H$33)</f>
        <v>9084197</v>
      </c>
      <c r="G8" s="27" t="n">
        <f aca="false">SUMIF('Presidente por estado'!$C$6:$C$33,$A8,'Presidente por estado'!K$6:K$33)</f>
        <v>5133436</v>
      </c>
      <c r="H8" s="27" t="n">
        <f aca="false">SUMIF('Presidente por estado'!$C$6:$C$33,$A8,'Presidente por estado'!L$6:L$33)</f>
        <v>2963043</v>
      </c>
      <c r="I8" s="62" t="n">
        <f aca="false">IF(F8,G8/F8,0)</f>
        <v>0.565095186729218</v>
      </c>
      <c r="J8" s="62" t="n">
        <f aca="false">IF(F8,H8/F8,0)</f>
        <v>0.326175555197669</v>
      </c>
      <c r="K8" s="27" t="n">
        <f aca="false">ABS(G8-H8)</f>
        <v>2170393</v>
      </c>
      <c r="L8" s="26" t="str">
        <f aca="false">IF(G8&gt;H8,"Flávio Bolsonaro","Lula")</f>
        <v>Flávio Bolsonaro</v>
      </c>
      <c r="M8" s="70" t="n">
        <f aca="false">COUNTIFS('Presidente por estado'!$C$6:$C$33,$A8,'Presidente por estado'!$S$6:$S$33,"Flávio Bolsonaro")</f>
        <v>4</v>
      </c>
      <c r="N8" s="70" t="n">
        <f aca="false">COUNTIFS('Presidente por estado'!$C$6:$C$33,$A8,'Presidente por estado'!$S$6:$S$33,"Lula")</f>
        <v>0</v>
      </c>
      <c r="O8" s="62" t="n">
        <f aca="false">B8/SUM($B$6:$B$11)</f>
        <v>0.0755998806189797</v>
      </c>
    </row>
    <row r="9" customFormat="false" ht="15" hidden="false" customHeight="false" outlineLevel="0" collapsed="false">
      <c r="A9" s="33" t="s">
        <v>282</v>
      </c>
      <c r="B9" s="57" t="n">
        <f aca="false">SUMIF('Presidente por estado'!$C$6:$C$33,$A9,'Presidente por estado'!D$6:D$33)</f>
        <v>66344562</v>
      </c>
      <c r="C9" s="57" t="n">
        <f aca="false">SUMIF('Presidente por estado'!$C$6:$C$33,$A9,'Presidente por estado'!E$6:E$33)</f>
        <v>51281350</v>
      </c>
      <c r="D9" s="57" t="n">
        <f aca="false">SUMIF('Presidente por estado'!$C$6:$C$33,$A9,'Presidente por estado'!F$6:F$33)</f>
        <v>15063212</v>
      </c>
      <c r="E9" s="66" t="n">
        <f aca="false">IF(B9,D9/B9,0)</f>
        <v>0.227045164605955</v>
      </c>
      <c r="F9" s="57" t="n">
        <f aca="false">SUMIF('Presidente por estado'!$C$6:$C$33,$A9,'Presidente por estado'!H$6:H$33)</f>
        <v>48479961</v>
      </c>
      <c r="G9" s="57" t="n">
        <f aca="false">SUMIF('Presidente por estado'!$C$6:$C$33,$A9,'Presidente por estado'!K$6:K$33)</f>
        <v>24899609</v>
      </c>
      <c r="H9" s="57" t="n">
        <f aca="false">SUMIF('Presidente por estado'!$C$6:$C$33,$A9,'Presidente por estado'!L$6:L$33)</f>
        <v>19237398</v>
      </c>
      <c r="I9" s="66" t="n">
        <f aca="false">IF(F9,G9/F9,0)</f>
        <v>0.513606209377932</v>
      </c>
      <c r="J9" s="66" t="n">
        <f aca="false">IF(F9,H9/F9,0)</f>
        <v>0.396811334068524</v>
      </c>
      <c r="K9" s="57" t="n">
        <f aca="false">ABS(G9-H9)</f>
        <v>5662211</v>
      </c>
      <c r="L9" s="32" t="str">
        <f aca="false">IF(G9&gt;H9,"Flávio Bolsonaro","Lula")</f>
        <v>Flávio Bolsonaro</v>
      </c>
      <c r="M9" s="71" t="n">
        <f aca="false">COUNTIFS('Presidente por estado'!$C$6:$C$33,$A9,'Presidente por estado'!$S$6:$S$33,"Flávio Bolsonaro")</f>
        <v>4</v>
      </c>
      <c r="N9" s="71" t="n">
        <f aca="false">COUNTIFS('Presidente por estado'!$C$6:$C$33,$A9,'Presidente por estado'!$S$6:$S$33,"Lula")</f>
        <v>0</v>
      </c>
      <c r="O9" s="66" t="n">
        <f aca="false">B9/SUM($B$6:$B$11)</f>
        <v>0.417930342366488</v>
      </c>
    </row>
    <row r="10" customFormat="false" ht="15" hidden="false" customHeight="false" outlineLevel="0" collapsed="false">
      <c r="A10" s="25" t="s">
        <v>292</v>
      </c>
      <c r="B10" s="27" t="n">
        <f aca="false">SUMIF('Presidente por estado'!$C$6:$C$33,$A10,'Presidente por estado'!D$6:D$33)</f>
        <v>22870853</v>
      </c>
      <c r="C10" s="27" t="n">
        <f aca="false">SUMIF('Presidente por estado'!$C$6:$C$33,$A10,'Presidente por estado'!E$6:E$33)</f>
        <v>18192519</v>
      </c>
      <c r="D10" s="27" t="n">
        <f aca="false">SUMIF('Presidente por estado'!$C$6:$C$33,$A10,'Presidente por estado'!F$6:F$33)</f>
        <v>4678334</v>
      </c>
      <c r="E10" s="62" t="n">
        <f aca="false">IF(B10,D10/B10,0)</f>
        <v>0.204554416925333</v>
      </c>
      <c r="F10" s="27" t="n">
        <f aca="false">SUMIF('Presidente por estado'!$C$6:$C$33,$A10,'Presidente por estado'!H$6:H$33)</f>
        <v>17509186</v>
      </c>
      <c r="G10" s="27" t="n">
        <f aca="false">SUMIF('Presidente por estado'!$C$6:$C$33,$A10,'Presidente por estado'!K$6:K$33)</f>
        <v>10519148</v>
      </c>
      <c r="H10" s="27" t="n">
        <f aca="false">SUMIF('Presidente por estado'!$C$6:$C$33,$A10,'Presidente por estado'!L$6:L$33)</f>
        <v>5476524</v>
      </c>
      <c r="I10" s="62" t="n">
        <f aca="false">IF(F10,G10/F10,0)</f>
        <v>0.600778814046524</v>
      </c>
      <c r="J10" s="62" t="n">
        <f aca="false">IF(F10,H10/F10,0)</f>
        <v>0.312780045857072</v>
      </c>
      <c r="K10" s="27" t="n">
        <f aca="false">ABS(G10-H10)</f>
        <v>5042624</v>
      </c>
      <c r="L10" s="26" t="str">
        <f aca="false">IF(G10&gt;H10,"Flávio Bolsonaro","Lula")</f>
        <v>Flávio Bolsonaro</v>
      </c>
      <c r="M10" s="70" t="n">
        <f aca="false">COUNTIFS('Presidente por estado'!$C$6:$C$33,$A10,'Presidente por estado'!$S$6:$S$33,"Flávio Bolsonaro")</f>
        <v>3</v>
      </c>
      <c r="N10" s="70" t="n">
        <f aca="false">COUNTIFS('Presidente por estado'!$C$6:$C$33,$A10,'Presidente por estado'!$S$6:$S$33,"Lula")</f>
        <v>0</v>
      </c>
      <c r="O10" s="62" t="n">
        <f aca="false">B10/SUM($B$6:$B$11)</f>
        <v>0.144072447482638</v>
      </c>
    </row>
    <row r="11" customFormat="false" ht="15" hidden="false" customHeight="false" outlineLevel="0" collapsed="false">
      <c r="A11" s="33" t="s">
        <v>340</v>
      </c>
      <c r="B11" s="57" t="n">
        <f aca="false">SUMIF('Presidente por estado'!$C$6:$C$33,$A11,'Presidente por estado'!D$6:D$33)</f>
        <v>916534</v>
      </c>
      <c r="C11" s="57" t="n">
        <f aca="false">SUMIF('Presidente por estado'!$C$6:$C$33,$A11,'Presidente por estado'!E$6:E$33)</f>
        <v>341766</v>
      </c>
      <c r="D11" s="57" t="n">
        <f aca="false">SUMIF('Presidente por estado'!$C$6:$C$33,$A11,'Presidente por estado'!F$6:F$33)</f>
        <v>574345</v>
      </c>
      <c r="E11" s="66" t="n">
        <f aca="false">IF(B11,D11/B11,0)</f>
        <v>0.626648875000818</v>
      </c>
      <c r="F11" s="57" t="n">
        <f aca="false">SUMIF('Presidente por estado'!$C$6:$C$33,$A11,'Presidente por estado'!H$6:H$33)</f>
        <v>330882</v>
      </c>
      <c r="G11" s="57" t="n">
        <f aca="false">SUMIF('Presidente por estado'!$C$6:$C$33,$A11,'Presidente por estado'!K$6:K$33)</f>
        <v>143900</v>
      </c>
      <c r="H11" s="57" t="n">
        <f aca="false">SUMIF('Presidente por estado'!$C$6:$C$33,$A11,'Presidente por estado'!L$6:L$33)</f>
        <v>157387</v>
      </c>
      <c r="I11" s="66" t="n">
        <f aca="false">IF(F11,G11/F11,0)</f>
        <v>0.434898241669236</v>
      </c>
      <c r="J11" s="66" t="n">
        <f aca="false">IF(F11,H11/F11,0)</f>
        <v>0.475658996258485</v>
      </c>
      <c r="K11" s="57" t="n">
        <f aca="false">ABS(G11-H11)</f>
        <v>13487</v>
      </c>
      <c r="L11" s="32" t="str">
        <f aca="false">IF(G11&gt;H11,"Flávio Bolsonaro","Lula")</f>
        <v>Lula</v>
      </c>
      <c r="M11" s="71" t="n">
        <f aca="false">COUNTIFS('Presidente por estado'!$C$6:$C$33,$A11,'Presidente por estado'!$S$6:$S$33,"Flávio Bolsonaro")</f>
        <v>0</v>
      </c>
      <c r="N11" s="71" t="n">
        <f aca="false">COUNTIFS('Presidente por estado'!$C$6:$C$33,$A11,'Presidente por estado'!$S$6:$S$33,"Lula")</f>
        <v>1</v>
      </c>
      <c r="O11" s="66" t="n">
        <f aca="false">B11/SUM($B$6:$B$11)</f>
        <v>0.0057736061082222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707F"/>
    <pageSetUpPr fitToPage="true"/>
  </sheetPr>
  <dimension ref="A1:V5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5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2" min="11" style="0" width="9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7" min="16" style="0" width="8"/>
    <col collapsed="false" customWidth="true" hidden="false" outlineLevel="0" max="18" min="18" style="0" width="10"/>
    <col collapsed="false" customWidth="true" hidden="false" outlineLevel="0" max="19" min="19" style="0" width="16"/>
    <col collapsed="false" customWidth="true" hidden="false" outlineLevel="0" max="20" min="20" style="0" width="9"/>
    <col collapsed="false" customWidth="true" hidden="false" outlineLevel="0" max="21" min="21" style="0" width="10"/>
    <col collapsed="false" customWidth="true" hidden="false" outlineLevel="0" max="22" min="22" style="0" width="9"/>
  </cols>
  <sheetData>
    <row r="1" customFormat="false" ht="19.7" hidden="false" customHeight="false" outlineLevel="0" collapsed="false">
      <c r="A1" s="22" t="s">
        <v>347</v>
      </c>
    </row>
    <row r="2" customFormat="false" ht="15" hidden="false" customHeight="false" outlineLevel="0" collapsed="false">
      <c r="A2" s="23" t="s">
        <v>348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349</v>
      </c>
      <c r="B5" s="28" t="s">
        <v>350</v>
      </c>
      <c r="C5" s="28" t="s">
        <v>260</v>
      </c>
      <c r="D5" s="28" t="s">
        <v>262</v>
      </c>
      <c r="E5" s="28" t="s">
        <v>351</v>
      </c>
      <c r="F5" s="28" t="s">
        <v>263</v>
      </c>
      <c r="G5" s="28" t="s">
        <v>75</v>
      </c>
      <c r="H5" s="28" t="s">
        <v>251</v>
      </c>
      <c r="I5" s="28" t="s">
        <v>264</v>
      </c>
      <c r="J5" s="28" t="s">
        <v>58</v>
      </c>
      <c r="K5" s="28" t="s">
        <v>59</v>
      </c>
      <c r="L5" s="28" t="s">
        <v>60</v>
      </c>
      <c r="M5" s="28" t="s">
        <v>63</v>
      </c>
      <c r="N5" s="28" t="s">
        <v>64</v>
      </c>
      <c r="O5" s="28" t="s">
        <v>267</v>
      </c>
      <c r="P5" s="28" t="s">
        <v>268</v>
      </c>
      <c r="Q5" s="28" t="s">
        <v>269</v>
      </c>
      <c r="R5" s="28" t="s">
        <v>272</v>
      </c>
      <c r="S5" s="28" t="s">
        <v>273</v>
      </c>
      <c r="T5" s="28" t="s">
        <v>275</v>
      </c>
      <c r="U5" s="28" t="s">
        <v>352</v>
      </c>
      <c r="V5" s="28" t="s">
        <v>279</v>
      </c>
    </row>
    <row r="6" customFormat="false" ht="15" hidden="false" customHeight="false" outlineLevel="0" collapsed="false">
      <c r="A6" s="72" t="s">
        <v>353</v>
      </c>
      <c r="B6" s="72" t="s">
        <v>354</v>
      </c>
      <c r="C6" s="72" t="s">
        <v>333</v>
      </c>
      <c r="D6" s="72" t="s">
        <v>301</v>
      </c>
      <c r="E6" s="72"/>
      <c r="F6" s="73" t="n">
        <v>10207</v>
      </c>
      <c r="G6" s="73" t="n">
        <v>8055</v>
      </c>
      <c r="H6" s="73" t="n">
        <v>2152</v>
      </c>
      <c r="I6" s="74" t="n">
        <f aca="false">H6/F6</f>
        <v>0.210835700989517</v>
      </c>
      <c r="J6" s="73" t="n">
        <v>7791</v>
      </c>
      <c r="K6" s="73" t="n">
        <v>56</v>
      </c>
      <c r="L6" s="73" t="n">
        <v>208</v>
      </c>
      <c r="M6" s="73" t="n">
        <v>5940</v>
      </c>
      <c r="N6" s="73" t="n">
        <v>1508</v>
      </c>
      <c r="O6" s="73" t="n">
        <f aca="false">J6-M6-N6</f>
        <v>343</v>
      </c>
      <c r="P6" s="74" t="n">
        <f aca="false">M6/J6</f>
        <v>0.762418174817097</v>
      </c>
      <c r="Q6" s="74" t="n">
        <f aca="false">N6/J6</f>
        <v>0.193556667950199</v>
      </c>
      <c r="R6" s="75" t="n">
        <f aca="false">ABS(P6-Q6)*100</f>
        <v>56.8861506866898</v>
      </c>
      <c r="S6" s="72" t="str">
        <f aca="false">IF(M6&gt;N6,"Flávio Bolsonaro",IF(N6&gt;M6,"Lula","Empate"))</f>
        <v>Flávio Bolsonaro</v>
      </c>
      <c r="T6" s="74" t="n">
        <v>0.212981174487216</v>
      </c>
      <c r="U6" s="74" t="n">
        <v>0.735880865411632</v>
      </c>
      <c r="V6" s="72" t="str">
        <f aca="false">IF(S6="Empate","—",IF((N6&gt;M6)&lt;&gt;(T6&gt;U6),"Sim","Não"))</f>
        <v>Não</v>
      </c>
    </row>
    <row r="7" customFormat="false" ht="15" hidden="false" customHeight="false" outlineLevel="0" collapsed="false">
      <c r="A7" s="72" t="s">
        <v>355</v>
      </c>
      <c r="B7" s="72" t="s">
        <v>356</v>
      </c>
      <c r="C7" s="72" t="s">
        <v>333</v>
      </c>
      <c r="D7" s="72" t="s">
        <v>301</v>
      </c>
      <c r="E7" s="72"/>
      <c r="F7" s="73" t="n">
        <v>7294</v>
      </c>
      <c r="G7" s="73" t="n">
        <v>5745</v>
      </c>
      <c r="H7" s="73" t="n">
        <v>1549</v>
      </c>
      <c r="I7" s="74" t="n">
        <f aca="false">H7/F7</f>
        <v>0.212366328489169</v>
      </c>
      <c r="J7" s="73" t="n">
        <v>5521</v>
      </c>
      <c r="K7" s="73" t="n">
        <v>20</v>
      </c>
      <c r="L7" s="73" t="n">
        <v>204</v>
      </c>
      <c r="M7" s="73" t="n">
        <v>3274</v>
      </c>
      <c r="N7" s="73" t="n">
        <v>2015</v>
      </c>
      <c r="O7" s="73" t="n">
        <f aca="false">J7-M7-N7</f>
        <v>232</v>
      </c>
      <c r="P7" s="74" t="n">
        <f aca="false">M7/J7</f>
        <v>0.593008512950553</v>
      </c>
      <c r="Q7" s="74" t="n">
        <f aca="false">N7/J7</f>
        <v>0.364970114109763</v>
      </c>
      <c r="R7" s="75" t="n">
        <f aca="false">ABS(P7-Q7)*100</f>
        <v>22.803839884079</v>
      </c>
      <c r="S7" s="72" t="str">
        <f aca="false">IF(M7&gt;N7,"Flávio Bolsonaro",IF(N7&gt;M7,"Lula","Empate"))</f>
        <v>Flávio Bolsonaro</v>
      </c>
      <c r="T7" s="74" t="n">
        <v>0.411209197290084</v>
      </c>
      <c r="U7" s="74" t="n">
        <v>0.553069184972285</v>
      </c>
      <c r="V7" s="72" t="str">
        <f aca="false">IF(S7="Empate","—",IF((N7&gt;M7)&lt;&gt;(T7&gt;U7),"Sim","Não"))</f>
        <v>Não</v>
      </c>
    </row>
    <row r="8" customFormat="false" ht="15" hidden="false" customHeight="false" outlineLevel="0" collapsed="false">
      <c r="A8" s="72" t="s">
        <v>357</v>
      </c>
      <c r="B8" s="72" t="s">
        <v>358</v>
      </c>
      <c r="C8" s="72" t="s">
        <v>333</v>
      </c>
      <c r="D8" s="72" t="s">
        <v>301</v>
      </c>
      <c r="E8" s="72"/>
      <c r="F8" s="73" t="n">
        <v>19978</v>
      </c>
      <c r="G8" s="73" t="n">
        <v>15907</v>
      </c>
      <c r="H8" s="73" t="n">
        <v>4071</v>
      </c>
      <c r="I8" s="74" t="n">
        <f aca="false">H8/F8</f>
        <v>0.203774151566723</v>
      </c>
      <c r="J8" s="73" t="n">
        <v>15387</v>
      </c>
      <c r="K8" s="73" t="n">
        <v>135</v>
      </c>
      <c r="L8" s="73" t="n">
        <v>385</v>
      </c>
      <c r="M8" s="73" t="n">
        <v>10709</v>
      </c>
      <c r="N8" s="73" t="n">
        <v>3965</v>
      </c>
      <c r="O8" s="73" t="n">
        <f aca="false">J8-M8-N8</f>
        <v>713</v>
      </c>
      <c r="P8" s="74" t="n">
        <f aca="false">M8/J8</f>
        <v>0.69597712354585</v>
      </c>
      <c r="Q8" s="74" t="n">
        <f aca="false">N8/J8</f>
        <v>0.257685058815884</v>
      </c>
      <c r="R8" s="75" t="n">
        <f aca="false">ABS(P8-Q8)*100</f>
        <v>43.8292064729967</v>
      </c>
      <c r="S8" s="72" t="str">
        <f aca="false">IF(M8&gt;N8,"Flávio Bolsonaro",IF(N8&gt;M8,"Lula","Empate"))</f>
        <v>Flávio Bolsonaro</v>
      </c>
      <c r="T8" s="74" t="n">
        <v>0.295020512095063</v>
      </c>
      <c r="U8" s="74" t="n">
        <v>0.646696845381242</v>
      </c>
      <c r="V8" s="72" t="str">
        <f aca="false">IF(S8="Empate","—",IF((N8&gt;M8)&lt;&gt;(T8&gt;U8),"Sim","Não"))</f>
        <v>Não</v>
      </c>
    </row>
    <row r="9" customFormat="false" ht="15" hidden="false" customHeight="false" outlineLevel="0" collapsed="false">
      <c r="A9" s="72" t="s">
        <v>359</v>
      </c>
      <c r="B9" s="72" t="s">
        <v>360</v>
      </c>
      <c r="C9" s="72" t="s">
        <v>333</v>
      </c>
      <c r="D9" s="72" t="s">
        <v>301</v>
      </c>
      <c r="E9" s="72"/>
      <c r="F9" s="73" t="n">
        <v>11152</v>
      </c>
      <c r="G9" s="73" t="n">
        <v>8657</v>
      </c>
      <c r="H9" s="73" t="n">
        <v>2495</v>
      </c>
      <c r="I9" s="74" t="n">
        <f aca="false">H9/F9</f>
        <v>0.22372668579627</v>
      </c>
      <c r="J9" s="73" t="n">
        <v>8308</v>
      </c>
      <c r="K9" s="73" t="n">
        <v>98</v>
      </c>
      <c r="L9" s="73" t="n">
        <v>251</v>
      </c>
      <c r="M9" s="73" t="n">
        <v>5531</v>
      </c>
      <c r="N9" s="73" t="n">
        <v>2394</v>
      </c>
      <c r="O9" s="73" t="n">
        <f aca="false">J9-M9-N9</f>
        <v>383</v>
      </c>
      <c r="P9" s="74" t="n">
        <f aca="false">M9/J9</f>
        <v>0.665743861338469</v>
      </c>
      <c r="Q9" s="74" t="n">
        <f aca="false">N9/J9</f>
        <v>0.288155994222436</v>
      </c>
      <c r="R9" s="75" t="n">
        <f aca="false">ABS(P9-Q9)*100</f>
        <v>37.7587867116033</v>
      </c>
      <c r="S9" s="72" t="str">
        <f aca="false">IF(M9&gt;N9,"Flávio Bolsonaro",IF(N9&gt;M9,"Lula","Empate"))</f>
        <v>Flávio Bolsonaro</v>
      </c>
      <c r="T9" s="74" t="n">
        <v>0.293267244940107</v>
      </c>
      <c r="U9" s="74" t="n">
        <v>0.620267107255955</v>
      </c>
      <c r="V9" s="72" t="str">
        <f aca="false">IF(S9="Empate","—",IF((N9&gt;M9)&lt;&gt;(T9&gt;U9),"Sim","Não"))</f>
        <v>Não</v>
      </c>
    </row>
    <row r="10" customFormat="false" ht="15" hidden="false" customHeight="false" outlineLevel="0" collapsed="false">
      <c r="A10" s="72" t="s">
        <v>361</v>
      </c>
      <c r="B10" s="72" t="s">
        <v>362</v>
      </c>
      <c r="C10" s="72" t="s">
        <v>333</v>
      </c>
      <c r="D10" s="72" t="s">
        <v>301</v>
      </c>
      <c r="E10" s="72"/>
      <c r="F10" s="73" t="n">
        <v>8170</v>
      </c>
      <c r="G10" s="73" t="n">
        <v>6513</v>
      </c>
      <c r="H10" s="73" t="n">
        <v>1657</v>
      </c>
      <c r="I10" s="74" t="n">
        <f aca="false">H10/F10</f>
        <v>0.20281517747858</v>
      </c>
      <c r="J10" s="73" t="n">
        <v>6298</v>
      </c>
      <c r="K10" s="73" t="n">
        <v>56</v>
      </c>
      <c r="L10" s="73" t="n">
        <v>159</v>
      </c>
      <c r="M10" s="73" t="n">
        <v>4227</v>
      </c>
      <c r="N10" s="73" t="n">
        <v>1732</v>
      </c>
      <c r="O10" s="73" t="n">
        <f aca="false">J10-M10-N10</f>
        <v>339</v>
      </c>
      <c r="P10" s="74" t="n">
        <f aca="false">M10/J10</f>
        <v>0.671165449349</v>
      </c>
      <c r="Q10" s="74" t="n">
        <f aca="false">N10/J10</f>
        <v>0.275007939028263</v>
      </c>
      <c r="R10" s="75" t="n">
        <f aca="false">ABS(P10-Q10)*100</f>
        <v>39.6157510320737</v>
      </c>
      <c r="S10" s="72" t="str">
        <f aca="false">IF(M10&gt;N10,"Flávio Bolsonaro",IF(N10&gt;M10,"Lula","Empate"))</f>
        <v>Flávio Bolsonaro</v>
      </c>
      <c r="T10" s="74" t="n">
        <v>0.271169522542006</v>
      </c>
      <c r="U10" s="74" t="n">
        <v>0.656130427549493</v>
      </c>
      <c r="V10" s="72" t="str">
        <f aca="false">IF(S10="Empate","—",IF((N10&gt;M10)&lt;&gt;(T10&gt;U10),"Sim","Não"))</f>
        <v>Não</v>
      </c>
    </row>
    <row r="11" customFormat="false" ht="15" hidden="false" customHeight="false" outlineLevel="0" collapsed="false">
      <c r="A11" s="72" t="s">
        <v>363</v>
      </c>
      <c r="B11" s="72" t="s">
        <v>364</v>
      </c>
      <c r="C11" s="72" t="s">
        <v>333</v>
      </c>
      <c r="D11" s="72" t="s">
        <v>301</v>
      </c>
      <c r="E11" s="72"/>
      <c r="F11" s="73" t="n">
        <v>63851</v>
      </c>
      <c r="G11" s="73" t="n">
        <v>51482</v>
      </c>
      <c r="H11" s="73" t="n">
        <v>12369</v>
      </c>
      <c r="I11" s="74" t="n">
        <f aca="false">H11/F11</f>
        <v>0.193716621509452</v>
      </c>
      <c r="J11" s="73" t="n">
        <v>49656</v>
      </c>
      <c r="K11" s="73" t="n">
        <v>573</v>
      </c>
      <c r="L11" s="73" t="n">
        <v>1253</v>
      </c>
      <c r="M11" s="73" t="n">
        <v>34218</v>
      </c>
      <c r="N11" s="73" t="n">
        <v>12368</v>
      </c>
      <c r="O11" s="73" t="n">
        <f aca="false">J11-M11-N11</f>
        <v>3070</v>
      </c>
      <c r="P11" s="74" t="n">
        <f aca="false">M11/J11</f>
        <v>0.689101014983084</v>
      </c>
      <c r="Q11" s="74" t="n">
        <f aca="false">N11/J11</f>
        <v>0.249073626550669</v>
      </c>
      <c r="R11" s="75" t="n">
        <f aca="false">ABS(P11-Q11)*100</f>
        <v>44.0027388432415</v>
      </c>
      <c r="S11" s="72" t="str">
        <f aca="false">IF(M11&gt;N11,"Flávio Bolsonaro",IF(N11&gt;M11,"Lula","Empate"))</f>
        <v>Flávio Bolsonaro</v>
      </c>
      <c r="T11" s="74" t="n">
        <v>0.238269064843698</v>
      </c>
      <c r="U11" s="74" t="n">
        <v>0.685316696533263</v>
      </c>
      <c r="V11" s="72" t="str">
        <f aca="false">IF(S11="Empate","—",IF((N11&gt;M11)&lt;&gt;(T11&gt;U11),"Sim","Não"))</f>
        <v>Não</v>
      </c>
    </row>
    <row r="12" customFormat="false" ht="15" hidden="false" customHeight="false" outlineLevel="0" collapsed="false">
      <c r="A12" s="72" t="s">
        <v>365</v>
      </c>
      <c r="B12" s="72" t="s">
        <v>366</v>
      </c>
      <c r="C12" s="72" t="s">
        <v>333</v>
      </c>
      <c r="D12" s="72" t="s">
        <v>301</v>
      </c>
      <c r="E12" s="72"/>
      <c r="F12" s="73" t="n">
        <v>14599</v>
      </c>
      <c r="G12" s="73" t="n">
        <v>11702</v>
      </c>
      <c r="H12" s="73" t="n">
        <v>2897</v>
      </c>
      <c r="I12" s="74" t="n">
        <f aca="false">H12/F12</f>
        <v>0.19843824919515</v>
      </c>
      <c r="J12" s="73" t="n">
        <v>11282</v>
      </c>
      <c r="K12" s="73" t="n">
        <v>101</v>
      </c>
      <c r="L12" s="73" t="n">
        <v>319</v>
      </c>
      <c r="M12" s="73" t="n">
        <v>8129</v>
      </c>
      <c r="N12" s="73" t="n">
        <v>2656</v>
      </c>
      <c r="O12" s="73" t="n">
        <f aca="false">J12-M12-N12</f>
        <v>497</v>
      </c>
      <c r="P12" s="74" t="n">
        <f aca="false">M12/J12</f>
        <v>0.720528275128523</v>
      </c>
      <c r="Q12" s="74" t="n">
        <f aca="false">N12/J12</f>
        <v>0.235419251905691</v>
      </c>
      <c r="R12" s="75" t="n">
        <f aca="false">ABS(P12-Q12)*100</f>
        <v>48.5109023222833</v>
      </c>
      <c r="S12" s="72" t="str">
        <f aca="false">IF(M12&gt;N12,"Flávio Bolsonaro",IF(N12&gt;M12,"Lula","Empate"))</f>
        <v>Flávio Bolsonaro</v>
      </c>
      <c r="T12" s="74" t="n">
        <v>0.268156424581006</v>
      </c>
      <c r="U12" s="74" t="n">
        <v>0.671839437202566</v>
      </c>
      <c r="V12" s="72" t="str">
        <f aca="false">IF(S12="Empate","—",IF((N12&gt;M12)&lt;&gt;(T12&gt;U12),"Sim","Não"))</f>
        <v>Não</v>
      </c>
    </row>
    <row r="13" customFormat="false" ht="15" hidden="false" customHeight="false" outlineLevel="0" collapsed="false">
      <c r="A13" s="72" t="s">
        <v>367</v>
      </c>
      <c r="B13" s="72" t="s">
        <v>368</v>
      </c>
      <c r="C13" s="72" t="s">
        <v>333</v>
      </c>
      <c r="D13" s="72" t="s">
        <v>301</v>
      </c>
      <c r="E13" s="72"/>
      <c r="F13" s="73" t="n">
        <v>24197</v>
      </c>
      <c r="G13" s="73" t="n">
        <v>18156</v>
      </c>
      <c r="H13" s="73" t="n">
        <v>6041</v>
      </c>
      <c r="I13" s="74" t="n">
        <f aca="false">H13/F13</f>
        <v>0.249659048642394</v>
      </c>
      <c r="J13" s="73" t="n">
        <v>17296</v>
      </c>
      <c r="K13" s="73" t="n">
        <v>133</v>
      </c>
      <c r="L13" s="73" t="n">
        <v>727</v>
      </c>
      <c r="M13" s="73" t="n">
        <v>9069</v>
      </c>
      <c r="N13" s="73" t="n">
        <v>7435</v>
      </c>
      <c r="O13" s="73" t="n">
        <f aca="false">J13-M13-N13</f>
        <v>792</v>
      </c>
      <c r="P13" s="74" t="n">
        <f aca="false">M13/J13</f>
        <v>0.524340888066605</v>
      </c>
      <c r="Q13" s="74" t="n">
        <f aca="false">N13/J13</f>
        <v>0.429868177613321</v>
      </c>
      <c r="R13" s="75" t="n">
        <f aca="false">ABS(P13-Q13)*100</f>
        <v>9.44727104532839</v>
      </c>
      <c r="S13" s="72" t="str">
        <f aca="false">IF(M13&gt;N13,"Flávio Bolsonaro",IF(N13&gt;M13,"Lula","Empate"))</f>
        <v>Flávio Bolsonaro</v>
      </c>
      <c r="T13" s="74" t="n">
        <v>0.521024967148489</v>
      </c>
      <c r="U13" s="74" t="n">
        <v>0.40676741130092</v>
      </c>
      <c r="V13" s="72" t="str">
        <f aca="false">IF(S13="Empate","—",IF((N13&gt;M13)&lt;&gt;(T13&gt;U13),"Sim","Não"))</f>
        <v>Sim</v>
      </c>
    </row>
    <row r="14" customFormat="false" ht="15" hidden="false" customHeight="false" outlineLevel="0" collapsed="false">
      <c r="A14" s="72" t="s">
        <v>369</v>
      </c>
      <c r="B14" s="72" t="s">
        <v>370</v>
      </c>
      <c r="C14" s="72" t="s">
        <v>333</v>
      </c>
      <c r="D14" s="72" t="s">
        <v>301</v>
      </c>
      <c r="E14" s="72"/>
      <c r="F14" s="73" t="n">
        <v>5999</v>
      </c>
      <c r="G14" s="73" t="n">
        <v>4514</v>
      </c>
      <c r="H14" s="73" t="n">
        <v>1485</v>
      </c>
      <c r="I14" s="74" t="n">
        <f aca="false">H14/F14</f>
        <v>0.247541256876146</v>
      </c>
      <c r="J14" s="73" t="n">
        <v>4299</v>
      </c>
      <c r="K14" s="73" t="n">
        <v>15</v>
      </c>
      <c r="L14" s="73" t="n">
        <v>200</v>
      </c>
      <c r="M14" s="73" t="n">
        <v>1935</v>
      </c>
      <c r="N14" s="73" t="n">
        <v>2147</v>
      </c>
      <c r="O14" s="73" t="n">
        <f aca="false">J14-M14-N14</f>
        <v>217</v>
      </c>
      <c r="P14" s="74" t="n">
        <f aca="false">M14/J14</f>
        <v>0.450104675505932</v>
      </c>
      <c r="Q14" s="74" t="n">
        <f aca="false">N14/J14</f>
        <v>0.499418469411491</v>
      </c>
      <c r="R14" s="75" t="n">
        <f aca="false">ABS(P14-Q14)*100</f>
        <v>4.93137939055594</v>
      </c>
      <c r="S14" s="72" t="str">
        <f aca="false">IF(M14&gt;N14,"Flávio Bolsonaro",IF(N14&gt;M14,"Lula","Empate"))</f>
        <v>Lula</v>
      </c>
      <c r="T14" s="74" t="n">
        <v>0.550771528123445</v>
      </c>
      <c r="U14" s="74" t="n">
        <v>0.377053260328522</v>
      </c>
      <c r="V14" s="72" t="str">
        <f aca="false">IF(S14="Empate","—",IF((N14&gt;M14)&lt;&gt;(T14&gt;U14),"Sim","Não"))</f>
        <v>Não</v>
      </c>
    </row>
    <row r="15" customFormat="false" ht="15" hidden="false" customHeight="false" outlineLevel="0" collapsed="false">
      <c r="A15" s="72" t="s">
        <v>371</v>
      </c>
      <c r="B15" s="72" t="s">
        <v>372</v>
      </c>
      <c r="C15" s="72" t="s">
        <v>333</v>
      </c>
      <c r="D15" s="72" t="s">
        <v>301</v>
      </c>
      <c r="E15" s="72"/>
      <c r="F15" s="73" t="n">
        <v>8602</v>
      </c>
      <c r="G15" s="73" t="n">
        <v>6717</v>
      </c>
      <c r="H15" s="73" t="n">
        <v>1885</v>
      </c>
      <c r="I15" s="74" t="n">
        <f aca="false">H15/F15</f>
        <v>0.219135084863985</v>
      </c>
      <c r="J15" s="73" t="n">
        <v>6432</v>
      </c>
      <c r="K15" s="73" t="n">
        <v>49</v>
      </c>
      <c r="L15" s="73" t="n">
        <v>236</v>
      </c>
      <c r="M15" s="73" t="n">
        <v>3823</v>
      </c>
      <c r="N15" s="73" t="n">
        <v>2415</v>
      </c>
      <c r="O15" s="73" t="n">
        <f aca="false">J15-M15-N15</f>
        <v>194</v>
      </c>
      <c r="P15" s="74" t="n">
        <f aca="false">M15/J15</f>
        <v>0.594371890547264</v>
      </c>
      <c r="Q15" s="74" t="n">
        <f aca="false">N15/J15</f>
        <v>0.375466417910448</v>
      </c>
      <c r="R15" s="75" t="n">
        <f aca="false">ABS(P15-Q15)*100</f>
        <v>21.8905472636816</v>
      </c>
      <c r="S15" s="72" t="str">
        <f aca="false">IF(M15&gt;N15,"Flávio Bolsonaro",IF(N15&gt;M15,"Lula","Empate"))</f>
        <v>Flávio Bolsonaro</v>
      </c>
      <c r="T15" s="74" t="n">
        <v>0.378568847126852</v>
      </c>
      <c r="U15" s="74" t="n">
        <v>0.567582219009758</v>
      </c>
      <c r="V15" s="72" t="str">
        <f aca="false">IF(S15="Empate","—",IF((N15&gt;M15)&lt;&gt;(T15&gt;U15),"Sim","Não"))</f>
        <v>Não</v>
      </c>
    </row>
    <row r="16" customFormat="false" ht="15" hidden="false" customHeight="false" outlineLevel="0" collapsed="false">
      <c r="A16" s="72" t="s">
        <v>373</v>
      </c>
      <c r="B16" s="72" t="s">
        <v>374</v>
      </c>
      <c r="C16" s="72" t="s">
        <v>333</v>
      </c>
      <c r="D16" s="72" t="s">
        <v>301</v>
      </c>
      <c r="E16" s="72"/>
      <c r="F16" s="73" t="n">
        <v>11897</v>
      </c>
      <c r="G16" s="73" t="n">
        <v>9352</v>
      </c>
      <c r="H16" s="73" t="n">
        <v>2545</v>
      </c>
      <c r="I16" s="74" t="n">
        <f aca="false">H16/F16</f>
        <v>0.213919475498025</v>
      </c>
      <c r="J16" s="73" t="n">
        <v>9078</v>
      </c>
      <c r="K16" s="73" t="n">
        <v>48</v>
      </c>
      <c r="L16" s="73" t="n">
        <v>226</v>
      </c>
      <c r="M16" s="73" t="n">
        <v>5369</v>
      </c>
      <c r="N16" s="73" t="n">
        <v>3365</v>
      </c>
      <c r="O16" s="73" t="n">
        <f aca="false">J16-M16-N16</f>
        <v>344</v>
      </c>
      <c r="P16" s="74" t="n">
        <f aca="false">M16/J16</f>
        <v>0.59142983035911</v>
      </c>
      <c r="Q16" s="74" t="n">
        <f aca="false">N16/J16</f>
        <v>0.370676360431813</v>
      </c>
      <c r="R16" s="75" t="n">
        <f aca="false">ABS(P16-Q16)*100</f>
        <v>22.0753469927297</v>
      </c>
      <c r="S16" s="72" t="str">
        <f aca="false">IF(M16&gt;N16,"Flávio Bolsonaro",IF(N16&gt;M16,"Lula","Empate"))</f>
        <v>Flávio Bolsonaro</v>
      </c>
      <c r="T16" s="74" t="n">
        <v>0.401786822186376</v>
      </c>
      <c r="U16" s="74" t="n">
        <v>0.514455887827274</v>
      </c>
      <c r="V16" s="72" t="str">
        <f aca="false">IF(S16="Empate","—",IF((N16&gt;M16)&lt;&gt;(T16&gt;U16),"Sim","Não"))</f>
        <v>Não</v>
      </c>
    </row>
    <row r="17" customFormat="false" ht="15" hidden="false" customHeight="false" outlineLevel="0" collapsed="false">
      <c r="A17" s="72" t="s">
        <v>375</v>
      </c>
      <c r="B17" s="72" t="s">
        <v>376</v>
      </c>
      <c r="C17" s="72" t="s">
        <v>333</v>
      </c>
      <c r="D17" s="72" t="s">
        <v>301</v>
      </c>
      <c r="E17" s="72"/>
      <c r="F17" s="73" t="n">
        <v>14657</v>
      </c>
      <c r="G17" s="73" t="n">
        <v>12089</v>
      </c>
      <c r="H17" s="73" t="n">
        <v>2568</v>
      </c>
      <c r="I17" s="74" t="n">
        <f aca="false">H17/F17</f>
        <v>0.175206386027154</v>
      </c>
      <c r="J17" s="73" t="n">
        <v>11689</v>
      </c>
      <c r="K17" s="73" t="n">
        <v>96</v>
      </c>
      <c r="L17" s="73" t="n">
        <v>304</v>
      </c>
      <c r="M17" s="73" t="n">
        <v>7749</v>
      </c>
      <c r="N17" s="73" t="n">
        <v>3481</v>
      </c>
      <c r="O17" s="73" t="n">
        <f aca="false">J17-M17-N17</f>
        <v>459</v>
      </c>
      <c r="P17" s="74" t="n">
        <f aca="false">M17/J17</f>
        <v>0.662930960732312</v>
      </c>
      <c r="Q17" s="74" t="n">
        <f aca="false">N17/J17</f>
        <v>0.297801351698178</v>
      </c>
      <c r="R17" s="75" t="n">
        <f aca="false">ABS(P17-Q17)*100</f>
        <v>36.5129609034135</v>
      </c>
      <c r="S17" s="72" t="str">
        <f aca="false">IF(M17&gt;N17,"Flávio Bolsonaro",IF(N17&gt;M17,"Lula","Empate"))</f>
        <v>Flávio Bolsonaro</v>
      </c>
      <c r="T17" s="74" t="n">
        <v>0.315892229597813</v>
      </c>
      <c r="U17" s="74" t="n">
        <v>0.631491604841859</v>
      </c>
      <c r="V17" s="72" t="str">
        <f aca="false">IF(S17="Empate","—",IF((N17&gt;M17)&lt;&gt;(T17&gt;U17),"Sim","Não"))</f>
        <v>Não</v>
      </c>
    </row>
    <row r="18" customFormat="false" ht="15" hidden="false" customHeight="false" outlineLevel="0" collapsed="false">
      <c r="A18" s="72" t="s">
        <v>377</v>
      </c>
      <c r="B18" s="72" t="s">
        <v>378</v>
      </c>
      <c r="C18" s="72" t="s">
        <v>333</v>
      </c>
      <c r="D18" s="72" t="s">
        <v>301</v>
      </c>
      <c r="E18" s="72"/>
      <c r="F18" s="73" t="n">
        <v>12291</v>
      </c>
      <c r="G18" s="73" t="n">
        <v>9931</v>
      </c>
      <c r="H18" s="73" t="n">
        <v>2360</v>
      </c>
      <c r="I18" s="74" t="n">
        <f aca="false">H18/F18</f>
        <v>0.192010414124156</v>
      </c>
      <c r="J18" s="73" t="n">
        <v>9568</v>
      </c>
      <c r="K18" s="73" t="n">
        <v>64</v>
      </c>
      <c r="L18" s="73" t="n">
        <v>299</v>
      </c>
      <c r="M18" s="73" t="n">
        <v>6580</v>
      </c>
      <c r="N18" s="73" t="n">
        <v>2473</v>
      </c>
      <c r="O18" s="73" t="n">
        <f aca="false">J18-M18-N18</f>
        <v>515</v>
      </c>
      <c r="P18" s="74" t="n">
        <f aca="false">M18/J18</f>
        <v>0.687709030100335</v>
      </c>
      <c r="Q18" s="74" t="n">
        <f aca="false">N18/J18</f>
        <v>0.258465719063545</v>
      </c>
      <c r="R18" s="75" t="n">
        <f aca="false">ABS(P18-Q18)*100</f>
        <v>42.9243311036789</v>
      </c>
      <c r="S18" s="72" t="str">
        <f aca="false">IF(M18&gt;N18,"Flávio Bolsonaro",IF(N18&gt;M18,"Lula","Empate"))</f>
        <v>Flávio Bolsonaro</v>
      </c>
      <c r="T18" s="74" t="n">
        <v>0.260063897763578</v>
      </c>
      <c r="U18" s="74" t="n">
        <v>0.661235356762513</v>
      </c>
      <c r="V18" s="72" t="str">
        <f aca="false">IF(S18="Empate","—",IF((N18&gt;M18)&lt;&gt;(T18&gt;U18),"Sim","Não"))</f>
        <v>Não</v>
      </c>
    </row>
    <row r="19" customFormat="false" ht="15" hidden="false" customHeight="false" outlineLevel="0" collapsed="false">
      <c r="A19" s="72" t="s">
        <v>379</v>
      </c>
      <c r="B19" s="72" t="s">
        <v>380</v>
      </c>
      <c r="C19" s="72" t="s">
        <v>333</v>
      </c>
      <c r="D19" s="72" t="s">
        <v>301</v>
      </c>
      <c r="E19" s="72"/>
      <c r="F19" s="73" t="n">
        <v>14284</v>
      </c>
      <c r="G19" s="73" t="n">
        <v>11609</v>
      </c>
      <c r="H19" s="73" t="n">
        <v>2675</v>
      </c>
      <c r="I19" s="74" t="n">
        <f aca="false">H19/F19</f>
        <v>0.187272472696724</v>
      </c>
      <c r="J19" s="73" t="n">
        <v>11128</v>
      </c>
      <c r="K19" s="73" t="n">
        <v>124</v>
      </c>
      <c r="L19" s="73" t="n">
        <v>357</v>
      </c>
      <c r="M19" s="73" t="n">
        <v>7926</v>
      </c>
      <c r="N19" s="73" t="n">
        <v>2658</v>
      </c>
      <c r="O19" s="73" t="n">
        <f aca="false">J19-M19-N19</f>
        <v>544</v>
      </c>
      <c r="P19" s="74" t="n">
        <f aca="false">M19/J19</f>
        <v>0.712257368799425</v>
      </c>
      <c r="Q19" s="74" t="n">
        <f aca="false">N19/J19</f>
        <v>0.238856937455068</v>
      </c>
      <c r="R19" s="75" t="n">
        <f aca="false">ABS(P19-Q19)*100</f>
        <v>47.3400431344357</v>
      </c>
      <c r="S19" s="72" t="str">
        <f aca="false">IF(M19&gt;N19,"Flávio Bolsonaro",IF(N19&gt;M19,"Lula","Empate"))</f>
        <v>Flávio Bolsonaro</v>
      </c>
      <c r="T19" s="74" t="n">
        <v>0.242713714787016</v>
      </c>
      <c r="U19" s="74" t="n">
        <v>0.688371186275466</v>
      </c>
      <c r="V19" s="72" t="str">
        <f aca="false">IF(S19="Empate","—",IF((N19&gt;M19)&lt;&gt;(T19&gt;U19),"Sim","Não"))</f>
        <v>Não</v>
      </c>
    </row>
    <row r="20" customFormat="false" ht="15" hidden="false" customHeight="false" outlineLevel="0" collapsed="false">
      <c r="A20" s="72" t="s">
        <v>381</v>
      </c>
      <c r="B20" s="72" t="s">
        <v>382</v>
      </c>
      <c r="C20" s="72" t="s">
        <v>333</v>
      </c>
      <c r="D20" s="72" t="s">
        <v>301</v>
      </c>
      <c r="E20" s="72"/>
      <c r="F20" s="73" t="n">
        <v>8032</v>
      </c>
      <c r="G20" s="73" t="n">
        <v>6520</v>
      </c>
      <c r="H20" s="73" t="n">
        <v>1512</v>
      </c>
      <c r="I20" s="74" t="n">
        <f aca="false">H20/F20</f>
        <v>0.188247011952191</v>
      </c>
      <c r="J20" s="73" t="n">
        <v>6296</v>
      </c>
      <c r="K20" s="73" t="n">
        <v>49</v>
      </c>
      <c r="L20" s="73" t="n">
        <v>175</v>
      </c>
      <c r="M20" s="73" t="n">
        <v>2780</v>
      </c>
      <c r="N20" s="73" t="n">
        <v>3208</v>
      </c>
      <c r="O20" s="73" t="n">
        <f aca="false">J20-M20-N20</f>
        <v>308</v>
      </c>
      <c r="P20" s="74" t="n">
        <f aca="false">M20/J20</f>
        <v>0.441550190597205</v>
      </c>
      <c r="Q20" s="74" t="n">
        <f aca="false">N20/J20</f>
        <v>0.509529860228717</v>
      </c>
      <c r="R20" s="75" t="n">
        <f aca="false">ABS(P20-Q20)*100</f>
        <v>6.7979669631512</v>
      </c>
      <c r="S20" s="72" t="str">
        <f aca="false">IF(M20&gt;N20,"Flávio Bolsonaro",IF(N20&gt;M20,"Lula","Empate"))</f>
        <v>Lula</v>
      </c>
      <c r="T20" s="74" t="n">
        <v>0.483372705796838</v>
      </c>
      <c r="U20" s="74" t="n">
        <v>0.389423950572415</v>
      </c>
      <c r="V20" s="72" t="str">
        <f aca="false">IF(S20="Empate","—",IF((N20&gt;M20)&lt;&gt;(T20&gt;U20),"Sim","Não"))</f>
        <v>Não</v>
      </c>
    </row>
    <row r="21" customFormat="false" ht="15" hidden="false" customHeight="false" outlineLevel="0" collapsed="false">
      <c r="A21" s="72" t="s">
        <v>383</v>
      </c>
      <c r="B21" s="72" t="s">
        <v>384</v>
      </c>
      <c r="C21" s="72" t="s">
        <v>333</v>
      </c>
      <c r="D21" s="72" t="s">
        <v>301</v>
      </c>
      <c r="E21" s="72" t="s">
        <v>385</v>
      </c>
      <c r="F21" s="73" t="n">
        <v>270174</v>
      </c>
      <c r="G21" s="73" t="n">
        <v>215564</v>
      </c>
      <c r="H21" s="73" t="n">
        <v>54610</v>
      </c>
      <c r="I21" s="74" t="n">
        <f aca="false">H21/F21</f>
        <v>0.202128998349212</v>
      </c>
      <c r="J21" s="73" t="n">
        <v>206854</v>
      </c>
      <c r="K21" s="73" t="n">
        <v>3119</v>
      </c>
      <c r="L21" s="73" t="n">
        <v>5591</v>
      </c>
      <c r="M21" s="73" t="n">
        <v>131895</v>
      </c>
      <c r="N21" s="73" t="n">
        <v>56423</v>
      </c>
      <c r="O21" s="73" t="n">
        <f aca="false">J21-M21-N21</f>
        <v>18536</v>
      </c>
      <c r="P21" s="74" t="n">
        <f aca="false">M21/J21</f>
        <v>0.637623637928201</v>
      </c>
      <c r="Q21" s="74" t="n">
        <f aca="false">N21/J21</f>
        <v>0.272767265801</v>
      </c>
      <c r="R21" s="75" t="n">
        <f aca="false">ABS(P21-Q21)*100</f>
        <v>36.4856372127201</v>
      </c>
      <c r="S21" s="72" t="str">
        <f aca="false">IF(M21&gt;N21,"Flávio Bolsonaro",IF(N21&gt;M21,"Lula","Empate"))</f>
        <v>Flávio Bolsonaro</v>
      </c>
      <c r="T21" s="74" t="n">
        <v>0.263027368400375</v>
      </c>
      <c r="U21" s="74" t="n">
        <v>0.640345923223117</v>
      </c>
      <c r="V21" s="72" t="str">
        <f aca="false">IF(S21="Empate","—",IF((N21&gt;M21)&lt;&gt;(T21&gt;U21),"Sim","Não"))</f>
        <v>Não</v>
      </c>
    </row>
    <row r="22" customFormat="false" ht="15" hidden="false" customHeight="false" outlineLevel="0" collapsed="false">
      <c r="A22" s="72" t="s">
        <v>386</v>
      </c>
      <c r="B22" s="72" t="s">
        <v>387</v>
      </c>
      <c r="C22" s="72" t="s">
        <v>333</v>
      </c>
      <c r="D22" s="72" t="s">
        <v>301</v>
      </c>
      <c r="E22" s="72"/>
      <c r="F22" s="73" t="n">
        <v>12185</v>
      </c>
      <c r="G22" s="73" t="n">
        <v>10218</v>
      </c>
      <c r="H22" s="73" t="n">
        <v>1967</v>
      </c>
      <c r="I22" s="74" t="n">
        <f aca="false">H22/F22</f>
        <v>0.161427985227739</v>
      </c>
      <c r="J22" s="73" t="n">
        <v>9931</v>
      </c>
      <c r="K22" s="73" t="n">
        <v>69</v>
      </c>
      <c r="L22" s="73" t="n">
        <v>218</v>
      </c>
      <c r="M22" s="73" t="n">
        <v>7154</v>
      </c>
      <c r="N22" s="73" t="n">
        <v>2355</v>
      </c>
      <c r="O22" s="73" t="n">
        <f aca="false">J22-M22-N22</f>
        <v>422</v>
      </c>
      <c r="P22" s="74" t="n">
        <f aca="false">M22/J22</f>
        <v>0.720370556842211</v>
      </c>
      <c r="Q22" s="74" t="n">
        <f aca="false">N22/J22</f>
        <v>0.237136240056389</v>
      </c>
      <c r="R22" s="75" t="n">
        <f aca="false">ABS(P22-Q22)*100</f>
        <v>48.3234316785822</v>
      </c>
      <c r="S22" s="72" t="str">
        <f aca="false">IF(M22&gt;N22,"Flávio Bolsonaro",IF(N22&gt;M22,"Lula","Empate"))</f>
        <v>Flávio Bolsonaro</v>
      </c>
      <c r="T22" s="74" t="n">
        <v>0.207421610647417</v>
      </c>
      <c r="U22" s="74" t="n">
        <v>0.738890142115949</v>
      </c>
      <c r="V22" s="72" t="str">
        <f aca="false">IF(S22="Empate","—",IF((N22&gt;M22)&lt;&gt;(T22&gt;U22),"Sim","Não"))</f>
        <v>Não</v>
      </c>
    </row>
    <row r="23" customFormat="false" ht="15" hidden="false" customHeight="false" outlineLevel="0" collapsed="false">
      <c r="A23" s="72" t="s">
        <v>388</v>
      </c>
      <c r="B23" s="72" t="s">
        <v>389</v>
      </c>
      <c r="C23" s="72" t="s">
        <v>333</v>
      </c>
      <c r="D23" s="72" t="s">
        <v>301</v>
      </c>
      <c r="E23" s="72"/>
      <c r="F23" s="73" t="n">
        <v>3927</v>
      </c>
      <c r="G23" s="73" t="n">
        <v>2884</v>
      </c>
      <c r="H23" s="73" t="n">
        <v>1043</v>
      </c>
      <c r="I23" s="74" t="n">
        <f aca="false">H23/F23</f>
        <v>0.265597147950089</v>
      </c>
      <c r="J23" s="73" t="n">
        <v>2742</v>
      </c>
      <c r="K23" s="73" t="n">
        <v>12</v>
      </c>
      <c r="L23" s="73" t="n">
        <v>130</v>
      </c>
      <c r="M23" s="73" t="n">
        <v>1258</v>
      </c>
      <c r="N23" s="73" t="n">
        <v>1384</v>
      </c>
      <c r="O23" s="73" t="n">
        <f aca="false">J23-M23-N23</f>
        <v>100</v>
      </c>
      <c r="P23" s="74" t="n">
        <f aca="false">M23/J23</f>
        <v>0.458789204959883</v>
      </c>
      <c r="Q23" s="74" t="n">
        <f aca="false">N23/J23</f>
        <v>0.50474106491612</v>
      </c>
      <c r="R23" s="75" t="n">
        <f aca="false">ABS(P23-Q23)*100</f>
        <v>4.59518599562363</v>
      </c>
      <c r="S23" s="72" t="str">
        <f aca="false">IF(M23&gt;N23,"Flávio Bolsonaro",IF(N23&gt;M23,"Lula","Empate"))</f>
        <v>Lula</v>
      </c>
      <c r="T23" s="74" t="n">
        <v>0.538919777601271</v>
      </c>
      <c r="U23" s="74" t="n">
        <v>0.408260524225576</v>
      </c>
      <c r="V23" s="72" t="str">
        <f aca="false">IF(S23="Empate","—",IF((N23&gt;M23)&lt;&gt;(T23&gt;U23),"Sim","Não"))</f>
        <v>Não</v>
      </c>
    </row>
    <row r="24" customFormat="false" ht="15" hidden="false" customHeight="false" outlineLevel="0" collapsed="false">
      <c r="A24" s="72" t="s">
        <v>390</v>
      </c>
      <c r="B24" s="72" t="s">
        <v>391</v>
      </c>
      <c r="C24" s="72" t="s">
        <v>333</v>
      </c>
      <c r="D24" s="72" t="s">
        <v>301</v>
      </c>
      <c r="E24" s="72"/>
      <c r="F24" s="73" t="n">
        <v>30864</v>
      </c>
      <c r="G24" s="73" t="n">
        <v>24661</v>
      </c>
      <c r="H24" s="73" t="n">
        <v>6203</v>
      </c>
      <c r="I24" s="74" t="n">
        <f aca="false">H24/F24</f>
        <v>0.200978486262312</v>
      </c>
      <c r="J24" s="73" t="n">
        <v>23642</v>
      </c>
      <c r="K24" s="73" t="n">
        <v>254</v>
      </c>
      <c r="L24" s="73" t="n">
        <v>765</v>
      </c>
      <c r="M24" s="73" t="n">
        <v>16640</v>
      </c>
      <c r="N24" s="73" t="n">
        <v>5787</v>
      </c>
      <c r="O24" s="73" t="n">
        <f aca="false">J24-M24-N24</f>
        <v>1215</v>
      </c>
      <c r="P24" s="74" t="n">
        <f aca="false">M24/J24</f>
        <v>0.703832163099569</v>
      </c>
      <c r="Q24" s="74" t="n">
        <f aca="false">N24/J24</f>
        <v>0.244776245664495</v>
      </c>
      <c r="R24" s="75" t="n">
        <f aca="false">ABS(P24-Q24)*100</f>
        <v>45.9055917435073</v>
      </c>
      <c r="S24" s="72" t="str">
        <f aca="false">IF(M24&gt;N24,"Flávio Bolsonaro",IF(N24&gt;M24,"Lula","Empate"))</f>
        <v>Flávio Bolsonaro</v>
      </c>
      <c r="T24" s="74" t="n">
        <v>0.266730928118976</v>
      </c>
      <c r="U24" s="74" t="n">
        <v>0.657165151932434</v>
      </c>
      <c r="V24" s="72" t="str">
        <f aca="false">IF(S24="Empate","—",IF((N24&gt;M24)&lt;&gt;(T24&gt;U24),"Sim","Não"))</f>
        <v>Não</v>
      </c>
    </row>
    <row r="25" customFormat="false" ht="15" hidden="false" customHeight="false" outlineLevel="0" collapsed="false">
      <c r="A25" s="72" t="s">
        <v>392</v>
      </c>
      <c r="B25" s="72" t="s">
        <v>393</v>
      </c>
      <c r="C25" s="72" t="s">
        <v>333</v>
      </c>
      <c r="D25" s="72" t="s">
        <v>301</v>
      </c>
      <c r="E25" s="72"/>
      <c r="F25" s="73" t="n">
        <v>18638</v>
      </c>
      <c r="G25" s="73" t="n">
        <v>15166</v>
      </c>
      <c r="H25" s="73" t="n">
        <v>3472</v>
      </c>
      <c r="I25" s="74" t="n">
        <f aca="false">H25/F25</f>
        <v>0.186286082197661</v>
      </c>
      <c r="J25" s="73" t="n">
        <v>14556</v>
      </c>
      <c r="K25" s="73" t="n">
        <v>180</v>
      </c>
      <c r="L25" s="73" t="n">
        <v>430</v>
      </c>
      <c r="M25" s="73" t="n">
        <v>10111</v>
      </c>
      <c r="N25" s="73" t="n">
        <v>3536</v>
      </c>
      <c r="O25" s="73" t="n">
        <f aca="false">J25-M25-N25</f>
        <v>909</v>
      </c>
      <c r="P25" s="74" t="n">
        <f aca="false">M25/J25</f>
        <v>0.694627644957406</v>
      </c>
      <c r="Q25" s="74" t="n">
        <f aca="false">N25/J25</f>
        <v>0.242923880186865</v>
      </c>
      <c r="R25" s="75" t="n">
        <f aca="false">ABS(P25-Q25)*100</f>
        <v>45.1703764770541</v>
      </c>
      <c r="S25" s="72" t="str">
        <f aca="false">IF(M25&gt;N25,"Flávio Bolsonaro",IF(N25&gt;M25,"Lula","Empate"))</f>
        <v>Flávio Bolsonaro</v>
      </c>
      <c r="T25" s="74" t="n">
        <v>0.256125045438023</v>
      </c>
      <c r="U25" s="74" t="n">
        <v>0.664049436568521</v>
      </c>
      <c r="V25" s="72" t="str">
        <f aca="false">IF(S25="Empate","—",IF((N25&gt;M25)&lt;&gt;(T25&gt;U25),"Sim","Não"))</f>
        <v>Não</v>
      </c>
    </row>
    <row r="26" customFormat="false" ht="15" hidden="false" customHeight="false" outlineLevel="0" collapsed="false">
      <c r="A26" s="72" t="s">
        <v>394</v>
      </c>
      <c r="B26" s="72" t="s">
        <v>395</v>
      </c>
      <c r="C26" s="72" t="s">
        <v>333</v>
      </c>
      <c r="D26" s="72" t="s">
        <v>301</v>
      </c>
      <c r="E26" s="72"/>
      <c r="F26" s="73" t="n">
        <v>29970</v>
      </c>
      <c r="G26" s="73" t="n">
        <v>22603</v>
      </c>
      <c r="H26" s="73" t="n">
        <v>7367</v>
      </c>
      <c r="I26" s="74" t="n">
        <f aca="false">H26/F26</f>
        <v>0.245812479145812</v>
      </c>
      <c r="J26" s="73" t="n">
        <v>21508</v>
      </c>
      <c r="K26" s="73" t="n">
        <v>223</v>
      </c>
      <c r="L26" s="73" t="n">
        <v>872</v>
      </c>
      <c r="M26" s="73" t="n">
        <v>12435</v>
      </c>
      <c r="N26" s="73" t="n">
        <v>8099</v>
      </c>
      <c r="O26" s="73" t="n">
        <f aca="false">J26-M26-N26</f>
        <v>974</v>
      </c>
      <c r="P26" s="74" t="n">
        <f aca="false">M26/J26</f>
        <v>0.578156964850288</v>
      </c>
      <c r="Q26" s="74" t="n">
        <f aca="false">N26/J26</f>
        <v>0.376557559977683</v>
      </c>
      <c r="R26" s="75" t="n">
        <f aca="false">ABS(P26-Q26)*100</f>
        <v>20.1599404872606</v>
      </c>
      <c r="S26" s="72" t="str">
        <f aca="false">IF(M26&gt;N26,"Flávio Bolsonaro",IF(N26&gt;M26,"Lula","Empate"))</f>
        <v>Flávio Bolsonaro</v>
      </c>
      <c r="T26" s="74" t="n">
        <v>0.434514804408904</v>
      </c>
      <c r="U26" s="74" t="n">
        <v>0.494164685541388</v>
      </c>
      <c r="V26" s="72" t="str">
        <f aca="false">IF(S26="Empate","—",IF((N26&gt;M26)&lt;&gt;(T26&gt;U26),"Sim","Não"))</f>
        <v>Não</v>
      </c>
    </row>
    <row r="27" customFormat="false" ht="15" hidden="false" customHeight="false" outlineLevel="0" collapsed="false">
      <c r="A27" s="72" t="s">
        <v>396</v>
      </c>
      <c r="B27" s="72" t="s">
        <v>397</v>
      </c>
      <c r="C27" s="72" t="s">
        <v>333</v>
      </c>
      <c r="D27" s="72" t="s">
        <v>301</v>
      </c>
      <c r="E27" s="72"/>
      <c r="F27" s="73" t="n">
        <v>12774</v>
      </c>
      <c r="G27" s="73" t="n">
        <v>10285</v>
      </c>
      <c r="H27" s="73" t="n">
        <v>2489</v>
      </c>
      <c r="I27" s="74" t="n">
        <f aca="false">H27/F27</f>
        <v>0.1948489118522</v>
      </c>
      <c r="J27" s="73" t="n">
        <v>9804</v>
      </c>
      <c r="K27" s="73" t="n">
        <v>105</v>
      </c>
      <c r="L27" s="73" t="n">
        <v>376</v>
      </c>
      <c r="M27" s="73" t="n">
        <v>6055</v>
      </c>
      <c r="N27" s="73" t="n">
        <v>3366</v>
      </c>
      <c r="O27" s="73" t="n">
        <f aca="false">J27-M27-N27</f>
        <v>383</v>
      </c>
      <c r="P27" s="74" t="n">
        <f aca="false">M27/J27</f>
        <v>0.617605059159527</v>
      </c>
      <c r="Q27" s="74" t="n">
        <f aca="false">N27/J27</f>
        <v>0.343329253365973</v>
      </c>
      <c r="R27" s="75" t="n">
        <f aca="false">ABS(P27-Q27)*100</f>
        <v>27.4275805793554</v>
      </c>
      <c r="S27" s="72" t="str">
        <f aca="false">IF(M27&gt;N27,"Flávio Bolsonaro",IF(N27&gt;M27,"Lula","Empate"))</f>
        <v>Flávio Bolsonaro</v>
      </c>
      <c r="T27" s="74" t="n">
        <v>0.403205128205128</v>
      </c>
      <c r="U27" s="74" t="n">
        <v>0.549358974358974</v>
      </c>
      <c r="V27" s="72" t="str">
        <f aca="false">IF(S27="Empate","—",IF((N27&gt;M27)&lt;&gt;(T27&gt;U27),"Sim","Não"))</f>
        <v>Não</v>
      </c>
    </row>
    <row r="28" customFormat="false" ht="15" hidden="false" customHeight="false" outlineLevel="0" collapsed="false">
      <c r="A28" s="72" t="s">
        <v>398</v>
      </c>
      <c r="B28" s="72" t="s">
        <v>399</v>
      </c>
      <c r="C28" s="72" t="s">
        <v>321</v>
      </c>
      <c r="D28" s="72" t="s">
        <v>289</v>
      </c>
      <c r="E28" s="72"/>
      <c r="F28" s="73" t="n">
        <v>13090</v>
      </c>
      <c r="G28" s="73" t="n">
        <v>10144</v>
      </c>
      <c r="H28" s="73" t="n">
        <v>2946</v>
      </c>
      <c r="I28" s="74" t="n">
        <f aca="false">H28/F28</f>
        <v>0.225057295645531</v>
      </c>
      <c r="J28" s="73" t="n">
        <v>9441</v>
      </c>
      <c r="K28" s="73" t="n">
        <v>165</v>
      </c>
      <c r="L28" s="73" t="n">
        <v>538</v>
      </c>
      <c r="M28" s="73" t="n">
        <v>2600</v>
      </c>
      <c r="N28" s="73" t="n">
        <v>6524</v>
      </c>
      <c r="O28" s="73" t="n">
        <f aca="false">J28-M28-N28</f>
        <v>317</v>
      </c>
      <c r="P28" s="74" t="n">
        <f aca="false">M28/J28</f>
        <v>0.275394555661477</v>
      </c>
      <c r="Q28" s="74" t="n">
        <f aca="false">N28/J28</f>
        <v>0.691028492744413</v>
      </c>
      <c r="R28" s="75" t="n">
        <f aca="false">ABS(P28-Q28)*100</f>
        <v>41.5633937082936</v>
      </c>
      <c r="S28" s="72" t="str">
        <f aca="false">IF(M28&gt;N28,"Flávio Bolsonaro",IF(N28&gt;M28,"Lula","Empate"))</f>
        <v>Lula</v>
      </c>
      <c r="T28" s="74" t="n">
        <v>0.725474223204934</v>
      </c>
      <c r="U28" s="74" t="n">
        <v>0.209123705341557</v>
      </c>
      <c r="V28" s="72" t="str">
        <f aca="false">IF(S28="Empate","—",IF((N28&gt;M28)&lt;&gt;(T28&gt;U28),"Sim","Não"))</f>
        <v>Não</v>
      </c>
    </row>
    <row r="29" customFormat="false" ht="15" hidden="false" customHeight="false" outlineLevel="0" collapsed="false">
      <c r="A29" s="72" t="s">
        <v>400</v>
      </c>
      <c r="B29" s="72" t="s">
        <v>401</v>
      </c>
      <c r="C29" s="72" t="s">
        <v>321</v>
      </c>
      <c r="D29" s="72" t="s">
        <v>289</v>
      </c>
      <c r="E29" s="72"/>
      <c r="F29" s="73" t="n">
        <v>158990</v>
      </c>
      <c r="G29" s="73" t="n">
        <v>130876</v>
      </c>
      <c r="H29" s="73" t="n">
        <v>28114</v>
      </c>
      <c r="I29" s="74" t="n">
        <f aca="false">H29/F29</f>
        <v>0.176828731366753</v>
      </c>
      <c r="J29" s="73" t="n">
        <v>123821</v>
      </c>
      <c r="K29" s="73" t="n">
        <v>2295</v>
      </c>
      <c r="L29" s="73" t="n">
        <v>4760</v>
      </c>
      <c r="M29" s="73" t="n">
        <v>56513</v>
      </c>
      <c r="N29" s="73" t="n">
        <v>60304</v>
      </c>
      <c r="O29" s="73" t="n">
        <f aca="false">J29-M29-N29</f>
        <v>7004</v>
      </c>
      <c r="P29" s="74" t="n">
        <f aca="false">M29/J29</f>
        <v>0.456408848256758</v>
      </c>
      <c r="Q29" s="74" t="n">
        <f aca="false">N29/J29</f>
        <v>0.487025625701618</v>
      </c>
      <c r="R29" s="75" t="n">
        <f aca="false">ABS(P29-Q29)*100</f>
        <v>3.06167774448599</v>
      </c>
      <c r="S29" s="72" t="str">
        <f aca="false">IF(M29&gt;N29,"Flávio Bolsonaro",IF(N29&gt;M29,"Lula","Empate"))</f>
        <v>Lula</v>
      </c>
      <c r="T29" s="74" t="n">
        <v>0.508274393424958</v>
      </c>
      <c r="U29" s="74" t="n">
        <v>0.41441241116252</v>
      </c>
      <c r="V29" s="72" t="str">
        <f aca="false">IF(S29="Empate","—",IF((N29&gt;M29)&lt;&gt;(T29&gt;U29),"Sim","Não"))</f>
        <v>Não</v>
      </c>
    </row>
    <row r="30" customFormat="false" ht="15" hidden="false" customHeight="false" outlineLevel="0" collapsed="false">
      <c r="A30" s="72" t="s">
        <v>402</v>
      </c>
      <c r="B30" s="72" t="s">
        <v>403</v>
      </c>
      <c r="C30" s="72" t="s">
        <v>321</v>
      </c>
      <c r="D30" s="72" t="s">
        <v>289</v>
      </c>
      <c r="E30" s="72"/>
      <c r="F30" s="73" t="n">
        <v>32403</v>
      </c>
      <c r="G30" s="73" t="n">
        <v>25460</v>
      </c>
      <c r="H30" s="73" t="n">
        <v>6943</v>
      </c>
      <c r="I30" s="74" t="n">
        <f aca="false">H30/F30</f>
        <v>0.214270283615715</v>
      </c>
      <c r="J30" s="73" t="n">
        <v>23754</v>
      </c>
      <c r="K30" s="73" t="n">
        <v>475</v>
      </c>
      <c r="L30" s="73" t="n">
        <v>1231</v>
      </c>
      <c r="M30" s="73" t="n">
        <v>8726</v>
      </c>
      <c r="N30" s="73" t="n">
        <v>14076</v>
      </c>
      <c r="O30" s="73" t="n">
        <f aca="false">J30-M30-N30</f>
        <v>952</v>
      </c>
      <c r="P30" s="74" t="n">
        <f aca="false">M30/J30</f>
        <v>0.367348657068283</v>
      </c>
      <c r="Q30" s="74" t="n">
        <f aca="false">N30/J30</f>
        <v>0.592573882293509</v>
      </c>
      <c r="R30" s="75" t="n">
        <f aca="false">ABS(P30-Q30)*100</f>
        <v>22.5225225225225</v>
      </c>
      <c r="S30" s="72" t="str">
        <f aca="false">IF(M30&gt;N30,"Flávio Bolsonaro",IF(N30&gt;M30,"Lula","Empate"))</f>
        <v>Lula</v>
      </c>
      <c r="T30" s="74" t="n">
        <v>0.614669969916829</v>
      </c>
      <c r="U30" s="74" t="n">
        <v>0.314324898248098</v>
      </c>
      <c r="V30" s="72" t="str">
        <f aca="false">IF(S30="Empate","—",IF((N30&gt;M30)&lt;&gt;(T30&gt;U30),"Sim","Não"))</f>
        <v>Não</v>
      </c>
    </row>
    <row r="31" customFormat="false" ht="15" hidden="false" customHeight="false" outlineLevel="0" collapsed="false">
      <c r="A31" s="72" t="s">
        <v>404</v>
      </c>
      <c r="B31" s="72" t="s">
        <v>405</v>
      </c>
      <c r="C31" s="72" t="s">
        <v>321</v>
      </c>
      <c r="D31" s="72" t="s">
        <v>289</v>
      </c>
      <c r="E31" s="72"/>
      <c r="F31" s="73" t="n">
        <v>14944</v>
      </c>
      <c r="G31" s="73" t="n">
        <v>11656</v>
      </c>
      <c r="H31" s="73" t="n">
        <v>3288</v>
      </c>
      <c r="I31" s="74" t="n">
        <f aca="false">H31/F31</f>
        <v>0.220021413276231</v>
      </c>
      <c r="J31" s="73" t="n">
        <v>10903</v>
      </c>
      <c r="K31" s="73" t="n">
        <v>223</v>
      </c>
      <c r="L31" s="73" t="n">
        <v>530</v>
      </c>
      <c r="M31" s="73" t="n">
        <v>4637</v>
      </c>
      <c r="N31" s="73" t="n">
        <v>5771</v>
      </c>
      <c r="O31" s="73" t="n">
        <f aca="false">J31-M31-N31</f>
        <v>495</v>
      </c>
      <c r="P31" s="74" t="n">
        <f aca="false">M31/J31</f>
        <v>0.4252957901495</v>
      </c>
      <c r="Q31" s="74" t="n">
        <f aca="false">N31/J31</f>
        <v>0.529303861322572</v>
      </c>
      <c r="R31" s="75" t="n">
        <f aca="false">ABS(P31-Q31)*100</f>
        <v>10.4008071173072</v>
      </c>
      <c r="S31" s="72" t="str">
        <f aca="false">IF(M31&gt;N31,"Flávio Bolsonaro",IF(N31&gt;M31,"Lula","Empate"))</f>
        <v>Lula</v>
      </c>
      <c r="T31" s="74" t="n">
        <v>0.577184099967683</v>
      </c>
      <c r="U31" s="74" t="n">
        <v>0.366260907034364</v>
      </c>
      <c r="V31" s="72" t="str">
        <f aca="false">IF(S31="Empate","—",IF((N31&gt;M31)&lt;&gt;(T31&gt;U31),"Sim","Não"))</f>
        <v>Não</v>
      </c>
    </row>
    <row r="32" customFormat="false" ht="15" hidden="false" customHeight="false" outlineLevel="0" collapsed="false">
      <c r="A32" s="72" t="s">
        <v>406</v>
      </c>
      <c r="B32" s="72" t="s">
        <v>407</v>
      </c>
      <c r="C32" s="72" t="s">
        <v>321</v>
      </c>
      <c r="D32" s="72" t="s">
        <v>289</v>
      </c>
      <c r="E32" s="72"/>
      <c r="F32" s="73" t="n">
        <v>8063</v>
      </c>
      <c r="G32" s="73" t="n">
        <v>6775</v>
      </c>
      <c r="H32" s="73" t="n">
        <v>1288</v>
      </c>
      <c r="I32" s="74" t="n">
        <f aca="false">H32/F32</f>
        <v>0.159742031501922</v>
      </c>
      <c r="J32" s="73" t="n">
        <v>6393</v>
      </c>
      <c r="K32" s="73" t="n">
        <v>122</v>
      </c>
      <c r="L32" s="73" t="n">
        <v>260</v>
      </c>
      <c r="M32" s="73" t="n">
        <v>3227</v>
      </c>
      <c r="N32" s="73" t="n">
        <v>2858</v>
      </c>
      <c r="O32" s="73" t="n">
        <f aca="false">J32-M32-N32</f>
        <v>308</v>
      </c>
      <c r="P32" s="74" t="n">
        <f aca="false">M32/J32</f>
        <v>0.504770843109651</v>
      </c>
      <c r="Q32" s="74" t="n">
        <f aca="false">N32/J32</f>
        <v>0.44705146253715</v>
      </c>
      <c r="R32" s="75" t="n">
        <f aca="false">ABS(P32-Q32)*100</f>
        <v>5.77193805725011</v>
      </c>
      <c r="S32" s="72" t="str">
        <f aca="false">IF(M32&gt;N32,"Flávio Bolsonaro",IF(N32&gt;M32,"Lula","Empate"))</f>
        <v>Flávio Bolsonaro</v>
      </c>
      <c r="T32" s="74" t="n">
        <v>0.463844199830652</v>
      </c>
      <c r="U32" s="74" t="n">
        <v>0.468924640135478</v>
      </c>
      <c r="V32" s="72" t="str">
        <f aca="false">IF(S32="Empate","—",IF((N32&gt;M32)&lt;&gt;(T32&gt;U32),"Sim","Não"))</f>
        <v>Não</v>
      </c>
    </row>
    <row r="33" customFormat="false" ht="15" hidden="false" customHeight="false" outlineLevel="0" collapsed="false">
      <c r="A33" s="72" t="s">
        <v>408</v>
      </c>
      <c r="B33" s="72" t="s">
        <v>409</v>
      </c>
      <c r="C33" s="72" t="s">
        <v>321</v>
      </c>
      <c r="D33" s="72" t="s">
        <v>289</v>
      </c>
      <c r="E33" s="72"/>
      <c r="F33" s="73" t="n">
        <v>13574</v>
      </c>
      <c r="G33" s="73" t="n">
        <v>10798</v>
      </c>
      <c r="H33" s="73" t="n">
        <v>2776</v>
      </c>
      <c r="I33" s="74" t="n">
        <f aca="false">H33/F33</f>
        <v>0.204508619419478</v>
      </c>
      <c r="J33" s="73" t="n">
        <v>10159</v>
      </c>
      <c r="K33" s="73" t="n">
        <v>115</v>
      </c>
      <c r="L33" s="73" t="n">
        <v>524</v>
      </c>
      <c r="M33" s="73" t="n">
        <v>3579</v>
      </c>
      <c r="N33" s="73" t="n">
        <v>6197</v>
      </c>
      <c r="O33" s="73" t="n">
        <f aca="false">J33-M33-N33</f>
        <v>383</v>
      </c>
      <c r="P33" s="74" t="n">
        <f aca="false">M33/J33</f>
        <v>0.3522984545723</v>
      </c>
      <c r="Q33" s="74" t="n">
        <f aca="false">N33/J33</f>
        <v>0.610000984348853</v>
      </c>
      <c r="R33" s="75" t="n">
        <f aca="false">ABS(P33-Q33)*100</f>
        <v>25.7702529776553</v>
      </c>
      <c r="S33" s="72" t="str">
        <f aca="false">IF(M33&gt;N33,"Flávio Bolsonaro",IF(N33&gt;M33,"Lula","Empate"))</f>
        <v>Lula</v>
      </c>
      <c r="T33" s="74" t="n">
        <v>0.650619985412108</v>
      </c>
      <c r="U33" s="74" t="n">
        <v>0.2841512972804</v>
      </c>
      <c r="V33" s="72" t="str">
        <f aca="false">IF(S33="Empate","—",IF((N33&gt;M33)&lt;&gt;(T33&gt;U33),"Sim","Não"))</f>
        <v>Não</v>
      </c>
    </row>
    <row r="34" customFormat="false" ht="15" hidden="false" customHeight="false" outlineLevel="0" collapsed="false">
      <c r="A34" s="72" t="s">
        <v>410</v>
      </c>
      <c r="B34" s="72" t="s">
        <v>411</v>
      </c>
      <c r="C34" s="72" t="s">
        <v>321</v>
      </c>
      <c r="D34" s="72" t="s">
        <v>289</v>
      </c>
      <c r="E34" s="72"/>
      <c r="F34" s="73" t="n">
        <v>6030</v>
      </c>
      <c r="G34" s="73" t="n">
        <v>4869</v>
      </c>
      <c r="H34" s="73" t="n">
        <v>1161</v>
      </c>
      <c r="I34" s="74" t="n">
        <f aca="false">H34/F34</f>
        <v>0.192537313432836</v>
      </c>
      <c r="J34" s="73" t="n">
        <v>4607</v>
      </c>
      <c r="K34" s="73" t="n">
        <v>52</v>
      </c>
      <c r="L34" s="73" t="n">
        <v>210</v>
      </c>
      <c r="M34" s="73" t="n">
        <v>1314</v>
      </c>
      <c r="N34" s="73" t="n">
        <v>3116</v>
      </c>
      <c r="O34" s="73" t="n">
        <f aca="false">J34-M34-N34</f>
        <v>177</v>
      </c>
      <c r="P34" s="74" t="n">
        <f aca="false">M34/J34</f>
        <v>0.28521814629911</v>
      </c>
      <c r="Q34" s="74" t="n">
        <f aca="false">N34/J34</f>
        <v>0.676362057738224</v>
      </c>
      <c r="R34" s="75" t="n">
        <f aca="false">ABS(P34-Q34)*100</f>
        <v>39.1143911439114</v>
      </c>
      <c r="S34" s="72" t="str">
        <f aca="false">IF(M34&gt;N34,"Flávio Bolsonaro",IF(N34&gt;M34,"Lula","Empate"))</f>
        <v>Lula</v>
      </c>
      <c r="T34" s="74" t="n">
        <v>0.715534633490249</v>
      </c>
      <c r="U34" s="74" t="n">
        <v>0.225509975341852</v>
      </c>
      <c r="V34" s="72" t="str">
        <f aca="false">IF(S34="Empate","—",IF((N34&gt;M34)&lt;&gt;(T34&gt;U34),"Sim","Não"))</f>
        <v>Não</v>
      </c>
    </row>
    <row r="35" customFormat="false" ht="15" hidden="false" customHeight="false" outlineLevel="0" collapsed="false">
      <c r="A35" s="72" t="s">
        <v>412</v>
      </c>
      <c r="B35" s="72" t="s">
        <v>413</v>
      </c>
      <c r="C35" s="72" t="s">
        <v>321</v>
      </c>
      <c r="D35" s="72" t="s">
        <v>289</v>
      </c>
      <c r="E35" s="72"/>
      <c r="F35" s="73" t="n">
        <v>5054</v>
      </c>
      <c r="G35" s="73" t="n">
        <v>3882</v>
      </c>
      <c r="H35" s="73" t="n">
        <v>1172</v>
      </c>
      <c r="I35" s="74" t="n">
        <f aca="false">H35/F35</f>
        <v>0.23189552829442</v>
      </c>
      <c r="J35" s="73" t="n">
        <v>3596</v>
      </c>
      <c r="K35" s="73" t="n">
        <v>66</v>
      </c>
      <c r="L35" s="73" t="n">
        <v>220</v>
      </c>
      <c r="M35" s="73" t="n">
        <v>956</v>
      </c>
      <c r="N35" s="73" t="n">
        <v>2501</v>
      </c>
      <c r="O35" s="73" t="n">
        <f aca="false">J35-M35-N35</f>
        <v>139</v>
      </c>
      <c r="P35" s="74" t="n">
        <f aca="false">M35/J35</f>
        <v>0.265850945494994</v>
      </c>
      <c r="Q35" s="74" t="n">
        <f aca="false">N35/J35</f>
        <v>0.695494994438265</v>
      </c>
      <c r="R35" s="75" t="n">
        <f aca="false">ABS(P35-Q35)*100</f>
        <v>42.964404894327</v>
      </c>
      <c r="S35" s="72" t="str">
        <f aca="false">IF(M35&gt;N35,"Flávio Bolsonaro",IF(N35&gt;M35,"Lula","Empate"))</f>
        <v>Lula</v>
      </c>
      <c r="T35" s="74" t="n">
        <v>0.700114678899083</v>
      </c>
      <c r="U35" s="74" t="n">
        <v>0.226490825688073</v>
      </c>
      <c r="V35" s="72" t="str">
        <f aca="false">IF(S35="Empate","—",IF((N35&gt;M35)&lt;&gt;(T35&gt;U35),"Sim","Não"))</f>
        <v>Não</v>
      </c>
    </row>
    <row r="36" customFormat="false" ht="15" hidden="false" customHeight="false" outlineLevel="0" collapsed="false">
      <c r="A36" s="72" t="s">
        <v>414</v>
      </c>
      <c r="B36" s="72" t="s">
        <v>415</v>
      </c>
      <c r="C36" s="72" t="s">
        <v>321</v>
      </c>
      <c r="D36" s="72" t="s">
        <v>289</v>
      </c>
      <c r="E36" s="72"/>
      <c r="F36" s="73" t="n">
        <v>19738</v>
      </c>
      <c r="G36" s="73" t="n">
        <v>14998</v>
      </c>
      <c r="H36" s="73" t="n">
        <v>4740</v>
      </c>
      <c r="I36" s="74" t="n">
        <f aca="false">H36/F36</f>
        <v>0.240145911439862</v>
      </c>
      <c r="J36" s="73" t="n">
        <v>14070</v>
      </c>
      <c r="K36" s="73" t="n">
        <v>270</v>
      </c>
      <c r="L36" s="73" t="n">
        <v>658</v>
      </c>
      <c r="M36" s="73" t="n">
        <v>5779</v>
      </c>
      <c r="N36" s="73" t="n">
        <v>7804</v>
      </c>
      <c r="O36" s="73" t="n">
        <f aca="false">J36-M36-N36</f>
        <v>487</v>
      </c>
      <c r="P36" s="74" t="n">
        <f aca="false">M36/J36</f>
        <v>0.410732054015636</v>
      </c>
      <c r="Q36" s="74" t="n">
        <f aca="false">N36/J36</f>
        <v>0.554655294953802</v>
      </c>
      <c r="R36" s="75" t="n">
        <f aca="false">ABS(P36-Q36)*100</f>
        <v>14.3923240938166</v>
      </c>
      <c r="S36" s="72" t="str">
        <f aca="false">IF(M36&gt;N36,"Flávio Bolsonaro",IF(N36&gt;M36,"Lula","Empate"))</f>
        <v>Lula</v>
      </c>
      <c r="T36" s="74" t="n">
        <v>0.575598581140999</v>
      </c>
      <c r="U36" s="74" t="n">
        <v>0.360035471475022</v>
      </c>
      <c r="V36" s="72" t="str">
        <f aca="false">IF(S36="Empate","—",IF((N36&gt;M36)&lt;&gt;(T36&gt;U36),"Sim","Não"))</f>
        <v>Não</v>
      </c>
    </row>
    <row r="37" customFormat="false" ht="15" hidden="false" customHeight="false" outlineLevel="0" collapsed="false">
      <c r="A37" s="72" t="s">
        <v>416</v>
      </c>
      <c r="B37" s="72" t="s">
        <v>417</v>
      </c>
      <c r="C37" s="72" t="s">
        <v>321</v>
      </c>
      <c r="D37" s="72" t="s">
        <v>289</v>
      </c>
      <c r="E37" s="72"/>
      <c r="F37" s="73" t="n">
        <v>9119</v>
      </c>
      <c r="G37" s="73" t="n">
        <v>6695</v>
      </c>
      <c r="H37" s="73" t="n">
        <v>2424</v>
      </c>
      <c r="I37" s="74" t="n">
        <f aca="false">H37/F37</f>
        <v>0.26581862046277</v>
      </c>
      <c r="J37" s="73" t="n">
        <v>6191</v>
      </c>
      <c r="K37" s="73" t="n">
        <v>104</v>
      </c>
      <c r="L37" s="73" t="n">
        <v>400</v>
      </c>
      <c r="M37" s="73" t="n">
        <v>1877</v>
      </c>
      <c r="N37" s="73" t="n">
        <v>4114</v>
      </c>
      <c r="O37" s="73" t="n">
        <f aca="false">J37-M37-N37</f>
        <v>200</v>
      </c>
      <c r="P37" s="74" t="n">
        <f aca="false">M37/J37</f>
        <v>0.303182038442901</v>
      </c>
      <c r="Q37" s="74" t="n">
        <f aca="false">N37/J37</f>
        <v>0.664513002745922</v>
      </c>
      <c r="R37" s="75" t="n">
        <f aca="false">ABS(P37-Q37)*100</f>
        <v>36.1330964303021</v>
      </c>
      <c r="S37" s="72" t="str">
        <f aca="false">IF(M37&gt;N37,"Flávio Bolsonaro",IF(N37&gt;M37,"Lula","Empate"))</f>
        <v>Lula</v>
      </c>
      <c r="T37" s="74" t="n">
        <v>0.690837824595786</v>
      </c>
      <c r="U37" s="74" t="n">
        <v>0.240241711579291</v>
      </c>
      <c r="V37" s="72" t="str">
        <f aca="false">IF(S37="Empate","—",IF((N37&gt;M37)&lt;&gt;(T37&gt;U37),"Sim","Não"))</f>
        <v>Não</v>
      </c>
    </row>
    <row r="38" customFormat="false" ht="15" hidden="false" customHeight="false" outlineLevel="0" collapsed="false">
      <c r="A38" s="72" t="s">
        <v>418</v>
      </c>
      <c r="B38" s="72" t="s">
        <v>419</v>
      </c>
      <c r="C38" s="72" t="s">
        <v>321</v>
      </c>
      <c r="D38" s="72" t="s">
        <v>289</v>
      </c>
      <c r="E38" s="72"/>
      <c r="F38" s="73" t="n">
        <v>8774</v>
      </c>
      <c r="G38" s="73" t="n">
        <v>6378</v>
      </c>
      <c r="H38" s="73" t="n">
        <v>2396</v>
      </c>
      <c r="I38" s="74" t="n">
        <f aca="false">H38/F38</f>
        <v>0.273079553225439</v>
      </c>
      <c r="J38" s="73" t="n">
        <v>5914</v>
      </c>
      <c r="K38" s="73" t="n">
        <v>72</v>
      </c>
      <c r="L38" s="73" t="n">
        <v>392</v>
      </c>
      <c r="M38" s="73" t="n">
        <v>1698</v>
      </c>
      <c r="N38" s="73" t="n">
        <v>4073</v>
      </c>
      <c r="O38" s="73" t="n">
        <f aca="false">J38-M38-N38</f>
        <v>143</v>
      </c>
      <c r="P38" s="74" t="n">
        <f aca="false">M38/J38</f>
        <v>0.287115319580656</v>
      </c>
      <c r="Q38" s="74" t="n">
        <f aca="false">N38/J38</f>
        <v>0.688704768346297</v>
      </c>
      <c r="R38" s="75" t="n">
        <f aca="false">ABS(P38-Q38)*100</f>
        <v>40.1589448765641</v>
      </c>
      <c r="S38" s="72" t="str">
        <f aca="false">IF(M38&gt;N38,"Flávio Bolsonaro",IF(N38&gt;M38,"Lula","Empate"))</f>
        <v>Lula</v>
      </c>
      <c r="T38" s="74" t="n">
        <v>0.703442485306465</v>
      </c>
      <c r="U38" s="74" t="n">
        <v>0.219983207388749</v>
      </c>
      <c r="V38" s="72" t="str">
        <f aca="false">IF(S38="Empate","—",IF((N38&gt;M38)&lt;&gt;(T38&gt;U38),"Sim","Não"))</f>
        <v>Não</v>
      </c>
    </row>
    <row r="39" customFormat="false" ht="15" hidden="false" customHeight="false" outlineLevel="0" collapsed="false">
      <c r="A39" s="72" t="s">
        <v>420</v>
      </c>
      <c r="B39" s="72" t="s">
        <v>421</v>
      </c>
      <c r="C39" s="72" t="s">
        <v>321</v>
      </c>
      <c r="D39" s="72" t="s">
        <v>289</v>
      </c>
      <c r="E39" s="72"/>
      <c r="F39" s="73" t="n">
        <v>14474</v>
      </c>
      <c r="G39" s="73" t="n">
        <v>10975</v>
      </c>
      <c r="H39" s="73" t="n">
        <v>3499</v>
      </c>
      <c r="I39" s="74" t="n">
        <f aca="false">H39/F39</f>
        <v>0.241743816498549</v>
      </c>
      <c r="J39" s="73" t="n">
        <v>10170</v>
      </c>
      <c r="K39" s="73" t="n">
        <v>154</v>
      </c>
      <c r="L39" s="73" t="n">
        <v>651</v>
      </c>
      <c r="M39" s="73" t="n">
        <v>3135</v>
      </c>
      <c r="N39" s="73" t="n">
        <v>6630</v>
      </c>
      <c r="O39" s="73" t="n">
        <f aca="false">J39-M39-N39</f>
        <v>405</v>
      </c>
      <c r="P39" s="74" t="n">
        <f aca="false">M39/J39</f>
        <v>0.308259587020649</v>
      </c>
      <c r="Q39" s="74" t="n">
        <f aca="false">N39/J39</f>
        <v>0.651917404129794</v>
      </c>
      <c r="R39" s="75" t="n">
        <f aca="false">ABS(P39-Q39)*100</f>
        <v>34.3657817109145</v>
      </c>
      <c r="S39" s="72" t="str">
        <f aca="false">IF(M39&gt;N39,"Flávio Bolsonaro",IF(N39&gt;M39,"Lula","Empate"))</f>
        <v>Lula</v>
      </c>
      <c r="T39" s="74" t="n">
        <v>0.647811313212073</v>
      </c>
      <c r="U39" s="74" t="n">
        <v>0.283829702178693</v>
      </c>
      <c r="V39" s="72" t="str">
        <f aca="false">IF(S39="Empate","—",IF((N39&gt;M39)&lt;&gt;(T39&gt;U39),"Sim","Não"))</f>
        <v>Não</v>
      </c>
    </row>
    <row r="40" customFormat="false" ht="15" hidden="false" customHeight="false" outlineLevel="0" collapsed="false">
      <c r="A40" s="72" t="s">
        <v>422</v>
      </c>
      <c r="B40" s="72" t="s">
        <v>423</v>
      </c>
      <c r="C40" s="72" t="s">
        <v>321</v>
      </c>
      <c r="D40" s="72" t="s">
        <v>289</v>
      </c>
      <c r="E40" s="72"/>
      <c r="F40" s="73" t="n">
        <v>6077</v>
      </c>
      <c r="G40" s="73" t="n">
        <v>4586</v>
      </c>
      <c r="H40" s="73" t="n">
        <v>1491</v>
      </c>
      <c r="I40" s="74" t="n">
        <f aca="false">H40/F40</f>
        <v>0.245351324666776</v>
      </c>
      <c r="J40" s="73" t="n">
        <v>4242</v>
      </c>
      <c r="K40" s="73" t="n">
        <v>87</v>
      </c>
      <c r="L40" s="73" t="n">
        <v>257</v>
      </c>
      <c r="M40" s="73" t="n">
        <v>1276</v>
      </c>
      <c r="N40" s="73" t="n">
        <v>2798</v>
      </c>
      <c r="O40" s="73" t="n">
        <f aca="false">J40-M40-N40</f>
        <v>168</v>
      </c>
      <c r="P40" s="74" t="n">
        <f aca="false">M40/J40</f>
        <v>0.300801508722301</v>
      </c>
      <c r="Q40" s="74" t="n">
        <f aca="false">N40/J40</f>
        <v>0.65959453088166</v>
      </c>
      <c r="R40" s="75" t="n">
        <f aca="false">ABS(P40-Q40)*100</f>
        <v>35.8793022159359</v>
      </c>
      <c r="S40" s="72" t="str">
        <f aca="false">IF(M40&gt;N40,"Flávio Bolsonaro",IF(N40&gt;M40,"Lula","Empate"))</f>
        <v>Lula</v>
      </c>
      <c r="T40" s="74" t="n">
        <v>0.663946587537092</v>
      </c>
      <c r="U40" s="74" t="n">
        <v>0.265578635014837</v>
      </c>
      <c r="V40" s="72" t="str">
        <f aca="false">IF(S40="Empate","—",IF((N40&gt;M40)&lt;&gt;(T40&gt;U40),"Sim","Não"))</f>
        <v>Não</v>
      </c>
    </row>
    <row r="41" customFormat="false" ht="15" hidden="false" customHeight="false" outlineLevel="0" collapsed="false">
      <c r="A41" s="72" t="s">
        <v>424</v>
      </c>
      <c r="B41" s="72" t="s">
        <v>425</v>
      </c>
      <c r="C41" s="72" t="s">
        <v>321</v>
      </c>
      <c r="D41" s="72" t="s">
        <v>289</v>
      </c>
      <c r="E41" s="72"/>
      <c r="F41" s="73" t="n">
        <v>27042</v>
      </c>
      <c r="G41" s="73" t="n">
        <v>20310</v>
      </c>
      <c r="H41" s="73" t="n">
        <v>6732</v>
      </c>
      <c r="I41" s="74" t="n">
        <f aca="false">H41/F41</f>
        <v>0.248946083869536</v>
      </c>
      <c r="J41" s="73" t="n">
        <v>19043</v>
      </c>
      <c r="K41" s="73" t="n">
        <v>282</v>
      </c>
      <c r="L41" s="73" t="n">
        <v>985</v>
      </c>
      <c r="M41" s="73" t="n">
        <v>6532</v>
      </c>
      <c r="N41" s="73" t="n">
        <v>11781</v>
      </c>
      <c r="O41" s="73" t="n">
        <f aca="false">J41-M41-N41</f>
        <v>730</v>
      </c>
      <c r="P41" s="74" t="n">
        <f aca="false">M41/J41</f>
        <v>0.343013180696319</v>
      </c>
      <c r="Q41" s="74" t="n">
        <f aca="false">N41/J41</f>
        <v>0.618652523236885</v>
      </c>
      <c r="R41" s="75" t="n">
        <f aca="false">ABS(P41-Q41)*100</f>
        <v>27.5639342540566</v>
      </c>
      <c r="S41" s="72" t="str">
        <f aca="false">IF(M41&gt;N41,"Flávio Bolsonaro",IF(N41&gt;M41,"Lula","Empate"))</f>
        <v>Lula</v>
      </c>
      <c r="T41" s="74" t="n">
        <v>0.655006365196214</v>
      </c>
      <c r="U41" s="74" t="n">
        <v>0.292190180992971</v>
      </c>
      <c r="V41" s="72" t="str">
        <f aca="false">IF(S41="Empate","—",IF((N41&gt;M41)&lt;&gt;(T41&gt;U41),"Sim","Não"))</f>
        <v>Não</v>
      </c>
    </row>
    <row r="42" customFormat="false" ht="15" hidden="false" customHeight="false" outlineLevel="0" collapsed="false">
      <c r="A42" s="72" t="s">
        <v>426</v>
      </c>
      <c r="B42" s="72" t="s">
        <v>427</v>
      </c>
      <c r="C42" s="72" t="s">
        <v>321</v>
      </c>
      <c r="D42" s="72" t="s">
        <v>289</v>
      </c>
      <c r="E42" s="72"/>
      <c r="F42" s="73" t="n">
        <v>9154</v>
      </c>
      <c r="G42" s="73" t="n">
        <v>7122</v>
      </c>
      <c r="H42" s="73" t="n">
        <v>2032</v>
      </c>
      <c r="I42" s="74" t="n">
        <f aca="false">H42/F42</f>
        <v>0.221979462530042</v>
      </c>
      <c r="J42" s="73" t="n">
        <v>6614</v>
      </c>
      <c r="K42" s="73" t="n">
        <v>126</v>
      </c>
      <c r="L42" s="73" t="n">
        <v>382</v>
      </c>
      <c r="M42" s="73" t="n">
        <v>1720</v>
      </c>
      <c r="N42" s="73" t="n">
        <v>4622</v>
      </c>
      <c r="O42" s="73" t="n">
        <f aca="false">J42-M42-N42</f>
        <v>272</v>
      </c>
      <c r="P42" s="74" t="n">
        <f aca="false">M42/J42</f>
        <v>0.260054429996976</v>
      </c>
      <c r="Q42" s="74" t="n">
        <f aca="false">N42/J42</f>
        <v>0.698820683398851</v>
      </c>
      <c r="R42" s="75" t="n">
        <f aca="false">ABS(P42-Q42)*100</f>
        <v>43.8766253401875</v>
      </c>
      <c r="S42" s="72" t="str">
        <f aca="false">IF(M42&gt;N42,"Flávio Bolsonaro",IF(N42&gt;M42,"Lula","Empate"))</f>
        <v>Lula</v>
      </c>
      <c r="T42" s="74" t="n">
        <v>0.774459006400488</v>
      </c>
      <c r="U42" s="74" t="n">
        <v>0.17311795184395</v>
      </c>
      <c r="V42" s="72" t="str">
        <f aca="false">IF(S42="Empate","—",IF((N42&gt;M42)&lt;&gt;(T42&gt;U42),"Sim","Não"))</f>
        <v>Não</v>
      </c>
    </row>
    <row r="43" customFormat="false" ht="15" hidden="false" customHeight="false" outlineLevel="0" collapsed="false">
      <c r="A43" s="72" t="s">
        <v>428</v>
      </c>
      <c r="B43" s="72" t="s">
        <v>429</v>
      </c>
      <c r="C43" s="72" t="s">
        <v>321</v>
      </c>
      <c r="D43" s="72" t="s">
        <v>289</v>
      </c>
      <c r="E43" s="72"/>
      <c r="F43" s="73" t="n">
        <v>14793</v>
      </c>
      <c r="G43" s="73" t="n">
        <v>11069</v>
      </c>
      <c r="H43" s="73" t="n">
        <v>3724</v>
      </c>
      <c r="I43" s="74" t="n">
        <f aca="false">H43/F43</f>
        <v>0.251740688163321</v>
      </c>
      <c r="J43" s="73" t="n">
        <v>10380</v>
      </c>
      <c r="K43" s="73" t="n">
        <v>122</v>
      </c>
      <c r="L43" s="73" t="n">
        <v>567</v>
      </c>
      <c r="M43" s="73" t="n">
        <v>2051</v>
      </c>
      <c r="N43" s="73" t="n">
        <v>8006</v>
      </c>
      <c r="O43" s="73" t="n">
        <f aca="false">J43-M43-N43</f>
        <v>323</v>
      </c>
      <c r="P43" s="74" t="n">
        <f aca="false">M43/J43</f>
        <v>0.197591522157996</v>
      </c>
      <c r="Q43" s="74" t="n">
        <f aca="false">N43/J43</f>
        <v>0.771290944123314</v>
      </c>
      <c r="R43" s="75" t="n">
        <f aca="false">ABS(P43-Q43)*100</f>
        <v>57.3699421965318</v>
      </c>
      <c r="S43" s="72" t="str">
        <f aca="false">IF(M43&gt;N43,"Flávio Bolsonaro",IF(N43&gt;M43,"Lula","Empate"))</f>
        <v>Lula</v>
      </c>
      <c r="T43" s="74" t="n">
        <v>0.807394668959587</v>
      </c>
      <c r="U43" s="74" t="n">
        <v>0.13316852966466</v>
      </c>
      <c r="V43" s="72" t="str">
        <f aca="false">IF(S43="Empate","—",IF((N43&gt;M43)&lt;&gt;(T43&gt;U43),"Sim","Não"))</f>
        <v>Não</v>
      </c>
    </row>
    <row r="44" customFormat="false" ht="15" hidden="false" customHeight="false" outlineLevel="0" collapsed="false">
      <c r="A44" s="72" t="s">
        <v>430</v>
      </c>
      <c r="B44" s="72" t="s">
        <v>431</v>
      </c>
      <c r="C44" s="72" t="s">
        <v>321</v>
      </c>
      <c r="D44" s="72" t="s">
        <v>289</v>
      </c>
      <c r="E44" s="72"/>
      <c r="F44" s="73" t="n">
        <v>12900</v>
      </c>
      <c r="G44" s="73" t="n">
        <v>10312</v>
      </c>
      <c r="H44" s="73" t="n">
        <v>2588</v>
      </c>
      <c r="I44" s="74" t="n">
        <f aca="false">H44/F44</f>
        <v>0.20062015503876</v>
      </c>
      <c r="J44" s="73" t="n">
        <v>9614</v>
      </c>
      <c r="K44" s="73" t="n">
        <v>159</v>
      </c>
      <c r="L44" s="73" t="n">
        <v>539</v>
      </c>
      <c r="M44" s="73" t="n">
        <v>3700</v>
      </c>
      <c r="N44" s="73" t="n">
        <v>5533</v>
      </c>
      <c r="O44" s="73" t="n">
        <f aca="false">J44-M44-N44</f>
        <v>381</v>
      </c>
      <c r="P44" s="74" t="n">
        <f aca="false">M44/J44</f>
        <v>0.384855419180362</v>
      </c>
      <c r="Q44" s="74" t="n">
        <f aca="false">N44/J44</f>
        <v>0.575514874141876</v>
      </c>
      <c r="R44" s="75" t="n">
        <f aca="false">ABS(P44-Q44)*100</f>
        <v>19.0659454961514</v>
      </c>
      <c r="S44" s="72" t="str">
        <f aca="false">IF(M44&gt;N44,"Flávio Bolsonaro",IF(N44&gt;M44,"Lula","Empate"))</f>
        <v>Lula</v>
      </c>
      <c r="T44" s="74" t="n">
        <v>0.577681679147769</v>
      </c>
      <c r="U44" s="74" t="n">
        <v>0.357768167914777</v>
      </c>
      <c r="V44" s="72" t="str">
        <f aca="false">IF(S44="Empate","—",IF((N44&gt;M44)&lt;&gt;(T44&gt;U44),"Sim","Não"))</f>
        <v>Não</v>
      </c>
    </row>
    <row r="45" customFormat="false" ht="15" hidden="false" customHeight="false" outlineLevel="0" collapsed="false">
      <c r="A45" s="72" t="s">
        <v>432</v>
      </c>
      <c r="B45" s="72" t="s">
        <v>433</v>
      </c>
      <c r="C45" s="72" t="s">
        <v>321</v>
      </c>
      <c r="D45" s="72" t="s">
        <v>289</v>
      </c>
      <c r="E45" s="72"/>
      <c r="F45" s="73" t="n">
        <v>7751</v>
      </c>
      <c r="G45" s="73" t="n">
        <v>5938</v>
      </c>
      <c r="H45" s="73" t="n">
        <v>1813</v>
      </c>
      <c r="I45" s="74" t="n">
        <f aca="false">H45/F45</f>
        <v>0.233905302541608</v>
      </c>
      <c r="J45" s="73" t="n">
        <v>5564</v>
      </c>
      <c r="K45" s="73" t="n">
        <v>68</v>
      </c>
      <c r="L45" s="73" t="n">
        <v>306</v>
      </c>
      <c r="M45" s="73" t="n">
        <v>1143</v>
      </c>
      <c r="N45" s="73" t="n">
        <v>4217</v>
      </c>
      <c r="O45" s="73" t="n">
        <f aca="false">J45-M45-N45</f>
        <v>204</v>
      </c>
      <c r="P45" s="74" t="n">
        <f aca="false">M45/J45</f>
        <v>0.205427749820273</v>
      </c>
      <c r="Q45" s="74" t="n">
        <f aca="false">N45/J45</f>
        <v>0.757907979870597</v>
      </c>
      <c r="R45" s="75" t="n">
        <f aca="false">ABS(P45-Q45)*100</f>
        <v>55.2480230050324</v>
      </c>
      <c r="S45" s="72" t="str">
        <f aca="false">IF(M45&gt;N45,"Flávio Bolsonaro",IF(N45&gt;M45,"Lula","Empate"))</f>
        <v>Lula</v>
      </c>
      <c r="T45" s="74" t="n">
        <v>0.782582820868875</v>
      </c>
      <c r="U45" s="74" t="n">
        <v>0.144019043840508</v>
      </c>
      <c r="V45" s="72" t="str">
        <f aca="false">IF(S45="Empate","—",IF((N45&gt;M45)&lt;&gt;(T45&gt;U45),"Sim","Não"))</f>
        <v>Não</v>
      </c>
    </row>
    <row r="46" customFormat="false" ht="15" hidden="false" customHeight="false" outlineLevel="0" collapsed="false">
      <c r="A46" s="72" t="s">
        <v>434</v>
      </c>
      <c r="B46" s="72" t="s">
        <v>435</v>
      </c>
      <c r="C46" s="72" t="s">
        <v>321</v>
      </c>
      <c r="D46" s="72" t="s">
        <v>289</v>
      </c>
      <c r="E46" s="72"/>
      <c r="F46" s="73" t="n">
        <v>6923</v>
      </c>
      <c r="G46" s="73" t="n">
        <v>5483</v>
      </c>
      <c r="H46" s="73" t="n">
        <v>1440</v>
      </c>
      <c r="I46" s="74" t="n">
        <f aca="false">H46/F46</f>
        <v>0.20800231113679</v>
      </c>
      <c r="J46" s="73" t="n">
        <v>5085</v>
      </c>
      <c r="K46" s="73" t="n">
        <v>56</v>
      </c>
      <c r="L46" s="73" t="n">
        <v>342</v>
      </c>
      <c r="M46" s="73" t="n">
        <v>1422</v>
      </c>
      <c r="N46" s="73" t="n">
        <v>3457</v>
      </c>
      <c r="O46" s="73" t="n">
        <f aca="false">J46-M46-N46</f>
        <v>206</v>
      </c>
      <c r="P46" s="74" t="n">
        <f aca="false">M46/J46</f>
        <v>0.279646017699115</v>
      </c>
      <c r="Q46" s="74" t="n">
        <f aca="false">N46/J46</f>
        <v>0.67984267453294</v>
      </c>
      <c r="R46" s="75" t="n">
        <f aca="false">ABS(P46-Q46)*100</f>
        <v>40.0196656833825</v>
      </c>
      <c r="S46" s="72" t="str">
        <f aca="false">IF(M46&gt;N46,"Flávio Bolsonaro",IF(N46&gt;M46,"Lula","Empate"))</f>
        <v>Lula</v>
      </c>
      <c r="T46" s="74" t="n">
        <v>0.730162359935971</v>
      </c>
      <c r="U46" s="74" t="n">
        <v>0.207866453235765</v>
      </c>
      <c r="V46" s="72" t="str">
        <f aca="false">IF(S46="Empate","—",IF((N46&gt;M46)&lt;&gt;(T46&gt;U46),"Sim","Não"))</f>
        <v>Não</v>
      </c>
    </row>
    <row r="47" customFormat="false" ht="15" hidden="false" customHeight="false" outlineLevel="0" collapsed="false">
      <c r="A47" s="72" t="s">
        <v>436</v>
      </c>
      <c r="B47" s="72" t="s">
        <v>437</v>
      </c>
      <c r="C47" s="72" t="s">
        <v>321</v>
      </c>
      <c r="D47" s="72" t="s">
        <v>289</v>
      </c>
      <c r="E47" s="72"/>
      <c r="F47" s="73" t="n">
        <v>9481</v>
      </c>
      <c r="G47" s="73" t="n">
        <v>7521</v>
      </c>
      <c r="H47" s="73" t="n">
        <v>1960</v>
      </c>
      <c r="I47" s="74" t="n">
        <f aca="false">H47/F47</f>
        <v>0.206729247969623</v>
      </c>
      <c r="J47" s="73" t="n">
        <v>7025</v>
      </c>
      <c r="K47" s="73" t="n">
        <v>100</v>
      </c>
      <c r="L47" s="73" t="n">
        <v>396</v>
      </c>
      <c r="M47" s="73" t="n">
        <v>1712</v>
      </c>
      <c r="N47" s="73" t="n">
        <v>4983</v>
      </c>
      <c r="O47" s="73" t="n">
        <f aca="false">J47-M47-N47</f>
        <v>330</v>
      </c>
      <c r="P47" s="74" t="n">
        <f aca="false">M47/J47</f>
        <v>0.243701067615658</v>
      </c>
      <c r="Q47" s="74" t="n">
        <f aca="false">N47/J47</f>
        <v>0.70932384341637</v>
      </c>
      <c r="R47" s="75" t="n">
        <f aca="false">ABS(P47-Q47)*100</f>
        <v>46.5622775800712</v>
      </c>
      <c r="S47" s="72" t="str">
        <f aca="false">IF(M47&gt;N47,"Flávio Bolsonaro",IF(N47&gt;M47,"Lula","Empate"))</f>
        <v>Lula</v>
      </c>
      <c r="T47" s="74" t="n">
        <v>0.763496143958869</v>
      </c>
      <c r="U47" s="74" t="n">
        <v>0.16769998487827</v>
      </c>
      <c r="V47" s="72" t="str">
        <f aca="false">IF(S47="Empate","—",IF((N47&gt;M47)&lt;&gt;(T47&gt;U47),"Sim","Não"))</f>
        <v>Não</v>
      </c>
    </row>
    <row r="48" customFormat="false" ht="15" hidden="false" customHeight="false" outlineLevel="0" collapsed="false">
      <c r="A48" s="72" t="s">
        <v>438</v>
      </c>
      <c r="B48" s="72" t="s">
        <v>439</v>
      </c>
      <c r="C48" s="72" t="s">
        <v>321</v>
      </c>
      <c r="D48" s="72" t="s">
        <v>289</v>
      </c>
      <c r="E48" s="72"/>
      <c r="F48" s="73" t="n">
        <v>15416</v>
      </c>
      <c r="G48" s="73" t="n">
        <v>11624</v>
      </c>
      <c r="H48" s="73" t="n">
        <v>3792</v>
      </c>
      <c r="I48" s="74" t="n">
        <f aca="false">H48/F48</f>
        <v>0.245978204462896</v>
      </c>
      <c r="J48" s="73" t="n">
        <v>10822</v>
      </c>
      <c r="K48" s="73" t="n">
        <v>207</v>
      </c>
      <c r="L48" s="73" t="n">
        <v>595</v>
      </c>
      <c r="M48" s="73" t="n">
        <v>5068</v>
      </c>
      <c r="N48" s="73" t="n">
        <v>5409</v>
      </c>
      <c r="O48" s="73" t="n">
        <f aca="false">J48-M48-N48</f>
        <v>345</v>
      </c>
      <c r="P48" s="74" t="n">
        <f aca="false">M48/J48</f>
        <v>0.468305304010349</v>
      </c>
      <c r="Q48" s="74" t="n">
        <f aca="false">N48/J48</f>
        <v>0.499815191277028</v>
      </c>
      <c r="R48" s="75" t="n">
        <f aca="false">ABS(P48-Q48)*100</f>
        <v>3.1509887266679</v>
      </c>
      <c r="S48" s="72" t="str">
        <f aca="false">IF(M48&gt;N48,"Flávio Bolsonaro",IF(N48&gt;M48,"Lula","Empate"))</f>
        <v>Lula</v>
      </c>
      <c r="T48" s="74" t="n">
        <v>0.536151603498542</v>
      </c>
      <c r="U48" s="74" t="n">
        <v>0.407191448007775</v>
      </c>
      <c r="V48" s="72" t="str">
        <f aca="false">IF(S48="Empate","—",IF((N48&gt;M48)&lt;&gt;(T48&gt;U48),"Sim","Não"))</f>
        <v>Não</v>
      </c>
    </row>
    <row r="49" customFormat="false" ht="15" hidden="false" customHeight="false" outlineLevel="0" collapsed="false">
      <c r="A49" s="72" t="s">
        <v>440</v>
      </c>
      <c r="B49" s="72" t="s">
        <v>441</v>
      </c>
      <c r="C49" s="72" t="s">
        <v>321</v>
      </c>
      <c r="D49" s="72" t="s">
        <v>289</v>
      </c>
      <c r="E49" s="72"/>
      <c r="F49" s="73" t="n">
        <v>5554</v>
      </c>
      <c r="G49" s="73" t="n">
        <v>4643</v>
      </c>
      <c r="H49" s="73" t="n">
        <v>911</v>
      </c>
      <c r="I49" s="74" t="n">
        <f aca="false">H49/F49</f>
        <v>0.164025927259633</v>
      </c>
      <c r="J49" s="73" t="n">
        <v>4346</v>
      </c>
      <c r="K49" s="73" t="n">
        <v>86</v>
      </c>
      <c r="L49" s="73" t="n">
        <v>211</v>
      </c>
      <c r="M49" s="73" t="n">
        <v>1798</v>
      </c>
      <c r="N49" s="73" t="n">
        <v>2300</v>
      </c>
      <c r="O49" s="73" t="n">
        <f aca="false">J49-M49-N49</f>
        <v>248</v>
      </c>
      <c r="P49" s="74" t="n">
        <f aca="false">M49/J49</f>
        <v>0.413713759779107</v>
      </c>
      <c r="Q49" s="74" t="n">
        <f aca="false">N49/J49</f>
        <v>0.529222273354809</v>
      </c>
      <c r="R49" s="75" t="n">
        <f aca="false">ABS(P49-Q49)*100</f>
        <v>11.5508513575702</v>
      </c>
      <c r="S49" s="72" t="str">
        <f aca="false">IF(M49&gt;N49,"Flávio Bolsonaro",IF(N49&gt;M49,"Lula","Empate"))</f>
        <v>Lula</v>
      </c>
      <c r="T49" s="74" t="n">
        <v>0.59787825208386</v>
      </c>
      <c r="U49" s="74" t="n">
        <v>0.328365748926497</v>
      </c>
      <c r="V49" s="72" t="str">
        <f aca="false">IF(S49="Empate","—",IF((N49&gt;M49)&lt;&gt;(T49&gt;U49),"Sim","Não"))</f>
        <v>Não</v>
      </c>
    </row>
    <row r="50" customFormat="false" ht="15" hidden="false" customHeight="false" outlineLevel="0" collapsed="false">
      <c r="A50" s="72" t="s">
        <v>442</v>
      </c>
      <c r="B50" s="72" t="s">
        <v>443</v>
      </c>
      <c r="C50" s="72" t="s">
        <v>321</v>
      </c>
      <c r="D50" s="72" t="s">
        <v>289</v>
      </c>
      <c r="E50" s="72"/>
      <c r="F50" s="73" t="n">
        <v>41885</v>
      </c>
      <c r="G50" s="73" t="n">
        <v>32689</v>
      </c>
      <c r="H50" s="73" t="n">
        <v>9196</v>
      </c>
      <c r="I50" s="74" t="n">
        <f aca="false">H50/F50</f>
        <v>0.219553539453265</v>
      </c>
      <c r="J50" s="73" t="n">
        <v>30378</v>
      </c>
      <c r="K50" s="73" t="n">
        <v>750</v>
      </c>
      <c r="L50" s="73" t="n">
        <v>1561</v>
      </c>
      <c r="M50" s="73" t="n">
        <v>15184</v>
      </c>
      <c r="N50" s="73" t="n">
        <v>13895</v>
      </c>
      <c r="O50" s="73" t="n">
        <f aca="false">J50-M50-N50</f>
        <v>1299</v>
      </c>
      <c r="P50" s="74" t="n">
        <f aca="false">M50/J50</f>
        <v>0.499835407202581</v>
      </c>
      <c r="Q50" s="74" t="n">
        <f aca="false">N50/J50</f>
        <v>0.457403384027915</v>
      </c>
      <c r="R50" s="75" t="n">
        <f aca="false">ABS(P50-Q50)*100</f>
        <v>4.24320231746659</v>
      </c>
      <c r="S50" s="72" t="str">
        <f aca="false">IF(M50&gt;N50,"Flávio Bolsonaro",IF(N50&gt;M50,"Lula","Empate"))</f>
        <v>Flávio Bolsonaro</v>
      </c>
      <c r="T50" s="74" t="n">
        <v>0.457457562131828</v>
      </c>
      <c r="U50" s="74" t="n">
        <v>0.47335215587856</v>
      </c>
      <c r="V50" s="72" t="str">
        <f aca="false">IF(S50="Empate","—",IF((N50&gt;M50)&lt;&gt;(T50&gt;U50),"Sim","Não"))</f>
        <v>Não</v>
      </c>
    </row>
    <row r="51" customFormat="false" ht="15" hidden="false" customHeight="false" outlineLevel="0" collapsed="false">
      <c r="A51" s="72" t="s">
        <v>444</v>
      </c>
      <c r="B51" s="72" t="s">
        <v>445</v>
      </c>
      <c r="C51" s="72" t="s">
        <v>321</v>
      </c>
      <c r="D51" s="72" t="s">
        <v>289</v>
      </c>
      <c r="E51" s="72"/>
      <c r="F51" s="73" t="n">
        <v>21887</v>
      </c>
      <c r="G51" s="73" t="n">
        <v>17441</v>
      </c>
      <c r="H51" s="73" t="n">
        <v>4446</v>
      </c>
      <c r="I51" s="74" t="n">
        <f aca="false">H51/F51</f>
        <v>0.203134280623201</v>
      </c>
      <c r="J51" s="73" t="n">
        <v>16393</v>
      </c>
      <c r="K51" s="73" t="n">
        <v>275</v>
      </c>
      <c r="L51" s="73" t="n">
        <v>773</v>
      </c>
      <c r="M51" s="73" t="n">
        <v>4159</v>
      </c>
      <c r="N51" s="73" t="n">
        <v>11551</v>
      </c>
      <c r="O51" s="73" t="n">
        <f aca="false">J51-M51-N51</f>
        <v>683</v>
      </c>
      <c r="P51" s="74" t="n">
        <f aca="false">M51/J51</f>
        <v>0.253705850057952</v>
      </c>
      <c r="Q51" s="74" t="n">
        <f aca="false">N51/J51</f>
        <v>0.704630025010675</v>
      </c>
      <c r="R51" s="75" t="n">
        <f aca="false">ABS(P51-Q51)*100</f>
        <v>45.0924174952724</v>
      </c>
      <c r="S51" s="72" t="str">
        <f aca="false">IF(M51&gt;N51,"Flávio Bolsonaro",IF(N51&gt;M51,"Lula","Empate"))</f>
        <v>Lula</v>
      </c>
      <c r="T51" s="74" t="n">
        <v>0.758915834522111</v>
      </c>
      <c r="U51" s="74" t="n">
        <v>0.178316690442225</v>
      </c>
      <c r="V51" s="72" t="str">
        <f aca="false">IF(S51="Empate","—",IF((N51&gt;M51)&lt;&gt;(T51&gt;U51),"Sim","Não"))</f>
        <v>Não</v>
      </c>
    </row>
    <row r="52" customFormat="false" ht="15" hidden="false" customHeight="false" outlineLevel="0" collapsed="false">
      <c r="A52" s="72" t="s">
        <v>446</v>
      </c>
      <c r="B52" s="72" t="s">
        <v>447</v>
      </c>
      <c r="C52" s="72" t="s">
        <v>321</v>
      </c>
      <c r="D52" s="72" t="s">
        <v>289</v>
      </c>
      <c r="E52" s="72"/>
      <c r="F52" s="73" t="n">
        <v>41407</v>
      </c>
      <c r="G52" s="73" t="n">
        <v>32104</v>
      </c>
      <c r="H52" s="73" t="n">
        <v>9303</v>
      </c>
      <c r="I52" s="74" t="n">
        <f aca="false">H52/F52</f>
        <v>0.224672156881687</v>
      </c>
      <c r="J52" s="73" t="n">
        <v>30417</v>
      </c>
      <c r="K52" s="73" t="n">
        <v>395</v>
      </c>
      <c r="L52" s="73" t="n">
        <v>1292</v>
      </c>
      <c r="M52" s="73" t="n">
        <v>5750</v>
      </c>
      <c r="N52" s="73" t="n">
        <v>23510</v>
      </c>
      <c r="O52" s="73" t="n">
        <f aca="false">J52-M52-N52</f>
        <v>1157</v>
      </c>
      <c r="P52" s="74" t="n">
        <f aca="false">M52/J52</f>
        <v>0.189039024229871</v>
      </c>
      <c r="Q52" s="74" t="n">
        <f aca="false">N52/J52</f>
        <v>0.772923036459874</v>
      </c>
      <c r="R52" s="75" t="n">
        <f aca="false">ABS(P52-Q52)*100</f>
        <v>58.3884012230003</v>
      </c>
      <c r="S52" s="72" t="str">
        <f aca="false">IF(M52&gt;N52,"Flávio Bolsonaro",IF(N52&gt;M52,"Lula","Empate"))</f>
        <v>Lula</v>
      </c>
      <c r="T52" s="74" t="n">
        <v>0.791700171310702</v>
      </c>
      <c r="U52" s="74" t="n">
        <v>0.156836695451526</v>
      </c>
      <c r="V52" s="72" t="str">
        <f aca="false">IF(S52="Empate","—",IF((N52&gt;M52)&lt;&gt;(T52&gt;U52),"Sim","Não"))</f>
        <v>Não</v>
      </c>
    </row>
    <row r="53" customFormat="false" ht="15" hidden="false" customHeight="false" outlineLevel="0" collapsed="false">
      <c r="A53" s="72" t="s">
        <v>448</v>
      </c>
      <c r="B53" s="72" t="s">
        <v>449</v>
      </c>
      <c r="C53" s="72" t="s">
        <v>321</v>
      </c>
      <c r="D53" s="72" t="s">
        <v>289</v>
      </c>
      <c r="E53" s="72"/>
      <c r="F53" s="73" t="n">
        <v>9497</v>
      </c>
      <c r="G53" s="73" t="n">
        <v>6778</v>
      </c>
      <c r="H53" s="73" t="n">
        <v>2719</v>
      </c>
      <c r="I53" s="74" t="n">
        <f aca="false">H53/F53</f>
        <v>0.286300937138044</v>
      </c>
      <c r="J53" s="73" t="n">
        <v>6321</v>
      </c>
      <c r="K53" s="73" t="n">
        <v>61</v>
      </c>
      <c r="L53" s="73" t="n">
        <v>396</v>
      </c>
      <c r="M53" s="73" t="n">
        <v>1799</v>
      </c>
      <c r="N53" s="73" t="n">
        <v>4352</v>
      </c>
      <c r="O53" s="73" t="n">
        <f aca="false">J53-M53-N53</f>
        <v>170</v>
      </c>
      <c r="P53" s="74" t="n">
        <f aca="false">M53/J53</f>
        <v>0.284606866002215</v>
      </c>
      <c r="Q53" s="74" t="n">
        <f aca="false">N53/J53</f>
        <v>0.688498655276064</v>
      </c>
      <c r="R53" s="75" t="n">
        <f aca="false">ABS(P53-Q53)*100</f>
        <v>40.3891789273849</v>
      </c>
      <c r="S53" s="72" t="str">
        <f aca="false">IF(M53&gt;N53,"Flávio Bolsonaro",IF(N53&gt;M53,"Lula","Empate"))</f>
        <v>Lula</v>
      </c>
      <c r="T53" s="74" t="n">
        <v>0.730246064496408</v>
      </c>
      <c r="U53" s="74" t="n">
        <v>0.213816292220694</v>
      </c>
      <c r="V53" s="72" t="str">
        <f aca="false">IF(S53="Empate","—",IF((N53&gt;M53)&lt;&gt;(T53&gt;U53),"Sim","Não"))</f>
        <v>Não</v>
      </c>
    </row>
    <row r="54" customFormat="false" ht="15" hidden="false" customHeight="false" outlineLevel="0" collapsed="false">
      <c r="A54" s="72" t="s">
        <v>450</v>
      </c>
      <c r="B54" s="72" t="s">
        <v>451</v>
      </c>
      <c r="C54" s="72" t="s">
        <v>321</v>
      </c>
      <c r="D54" s="72" t="s">
        <v>289</v>
      </c>
      <c r="E54" s="72"/>
      <c r="F54" s="73" t="n">
        <v>13040</v>
      </c>
      <c r="G54" s="73" t="n">
        <v>9496</v>
      </c>
      <c r="H54" s="73" t="n">
        <v>3544</v>
      </c>
      <c r="I54" s="74" t="n">
        <f aca="false">H54/F54</f>
        <v>0.271779141104294</v>
      </c>
      <c r="J54" s="73" t="n">
        <v>8736</v>
      </c>
      <c r="K54" s="73" t="n">
        <v>133</v>
      </c>
      <c r="L54" s="73" t="n">
        <v>627</v>
      </c>
      <c r="M54" s="73" t="n">
        <v>1613</v>
      </c>
      <c r="N54" s="73" t="n">
        <v>6859</v>
      </c>
      <c r="O54" s="73" t="n">
        <f aca="false">J54-M54-N54</f>
        <v>264</v>
      </c>
      <c r="P54" s="74" t="n">
        <f aca="false">M54/J54</f>
        <v>0.184638278388278</v>
      </c>
      <c r="Q54" s="74" t="n">
        <f aca="false">N54/J54</f>
        <v>0.785141941391941</v>
      </c>
      <c r="R54" s="75" t="n">
        <f aca="false">ABS(P54-Q54)*100</f>
        <v>60.0503663003663</v>
      </c>
      <c r="S54" s="72" t="str">
        <f aca="false">IF(M54&gt;N54,"Flávio Bolsonaro",IF(N54&gt;M54,"Lula","Empate"))</f>
        <v>Lula</v>
      </c>
      <c r="T54" s="74" t="n">
        <v>0.797664381822798</v>
      </c>
      <c r="U54" s="74" t="n">
        <v>0.136709824828637</v>
      </c>
      <c r="V54" s="72" t="str">
        <f aca="false">IF(S54="Empate","—",IF((N54&gt;M54)&lt;&gt;(T54&gt;U54),"Sim","Não"))</f>
        <v>Não</v>
      </c>
    </row>
    <row r="55" customFormat="false" ht="15" hidden="false" customHeight="false" outlineLevel="0" collapsed="false">
      <c r="A55" s="72" t="s">
        <v>452</v>
      </c>
      <c r="B55" s="72" t="s">
        <v>453</v>
      </c>
      <c r="C55" s="72" t="s">
        <v>321</v>
      </c>
      <c r="D55" s="72" t="s">
        <v>289</v>
      </c>
      <c r="E55" s="72"/>
      <c r="F55" s="73" t="n">
        <v>19459</v>
      </c>
      <c r="G55" s="73" t="n">
        <v>15668</v>
      </c>
      <c r="H55" s="73" t="n">
        <v>3791</v>
      </c>
      <c r="I55" s="74" t="n">
        <f aca="false">H55/F55</f>
        <v>0.194819877691557</v>
      </c>
      <c r="J55" s="73" t="n">
        <v>14623</v>
      </c>
      <c r="K55" s="73" t="n">
        <v>249</v>
      </c>
      <c r="L55" s="73" t="n">
        <v>796</v>
      </c>
      <c r="M55" s="73" t="n">
        <v>3614</v>
      </c>
      <c r="N55" s="73" t="n">
        <v>10417</v>
      </c>
      <c r="O55" s="73" t="n">
        <f aca="false">J55-M55-N55</f>
        <v>592</v>
      </c>
      <c r="P55" s="74" t="n">
        <f aca="false">M55/J55</f>
        <v>0.247144908705464</v>
      </c>
      <c r="Q55" s="74" t="n">
        <f aca="false">N55/J55</f>
        <v>0.712370922519319</v>
      </c>
      <c r="R55" s="75" t="n">
        <f aca="false">ABS(P55-Q55)*100</f>
        <v>46.5226013813855</v>
      </c>
      <c r="S55" s="72" t="str">
        <f aca="false">IF(M55&gt;N55,"Flávio Bolsonaro",IF(N55&gt;M55,"Lula","Empate"))</f>
        <v>Lula</v>
      </c>
      <c r="T55" s="74" t="n">
        <v>0.737564322469983</v>
      </c>
      <c r="U55" s="74" t="n">
        <v>0.198150495935566</v>
      </c>
      <c r="V55" s="72" t="str">
        <f aca="false">IF(S55="Empate","—",IF((N55&gt;M55)&lt;&gt;(T55&gt;U55),"Sim","Não"))</f>
        <v>Não</v>
      </c>
    </row>
    <row r="56" customFormat="false" ht="15" hidden="false" customHeight="false" outlineLevel="0" collapsed="false">
      <c r="A56" s="72" t="s">
        <v>454</v>
      </c>
      <c r="B56" s="72" t="s">
        <v>455</v>
      </c>
      <c r="C56" s="72" t="s">
        <v>321</v>
      </c>
      <c r="D56" s="72" t="s">
        <v>289</v>
      </c>
      <c r="E56" s="72"/>
      <c r="F56" s="73" t="n">
        <v>3975</v>
      </c>
      <c r="G56" s="73" t="n">
        <v>3004</v>
      </c>
      <c r="H56" s="73" t="n">
        <v>971</v>
      </c>
      <c r="I56" s="74" t="n">
        <f aca="false">H56/F56</f>
        <v>0.244276729559748</v>
      </c>
      <c r="J56" s="73" t="n">
        <v>2766</v>
      </c>
      <c r="K56" s="73" t="n">
        <v>59</v>
      </c>
      <c r="L56" s="73" t="n">
        <v>179</v>
      </c>
      <c r="M56" s="73" t="n">
        <v>1030</v>
      </c>
      <c r="N56" s="73" t="n">
        <v>1653</v>
      </c>
      <c r="O56" s="73" t="n">
        <f aca="false">J56-M56-N56</f>
        <v>83</v>
      </c>
      <c r="P56" s="74" t="n">
        <f aca="false">M56/J56</f>
        <v>0.37237888647867</v>
      </c>
      <c r="Q56" s="74" t="n">
        <f aca="false">N56/J56</f>
        <v>0.597613882863341</v>
      </c>
      <c r="R56" s="75" t="n">
        <f aca="false">ABS(P56-Q56)*100</f>
        <v>22.5234996384671</v>
      </c>
      <c r="S56" s="72" t="str">
        <f aca="false">IF(M56&gt;N56,"Flávio Bolsonaro",IF(N56&gt;M56,"Lula","Empate"))</f>
        <v>Lula</v>
      </c>
      <c r="T56" s="74" t="n">
        <v>0.666530278232406</v>
      </c>
      <c r="U56" s="74" t="n">
        <v>0.290098199672668</v>
      </c>
      <c r="V56" s="72" t="str">
        <f aca="false">IF(S56="Empate","—",IF((N56&gt;M56)&lt;&gt;(T56&gt;U56),"Sim","Não"))</f>
        <v>Não</v>
      </c>
    </row>
    <row r="57" customFormat="false" ht="15" hidden="false" customHeight="false" outlineLevel="0" collapsed="false">
      <c r="A57" s="72" t="s">
        <v>456</v>
      </c>
      <c r="B57" s="72" t="s">
        <v>457</v>
      </c>
      <c r="C57" s="72" t="s">
        <v>321</v>
      </c>
      <c r="D57" s="72" t="s">
        <v>289</v>
      </c>
      <c r="E57" s="72"/>
      <c r="F57" s="73" t="n">
        <v>8538</v>
      </c>
      <c r="G57" s="73" t="n">
        <v>6662</v>
      </c>
      <c r="H57" s="73" t="n">
        <v>1876</v>
      </c>
      <c r="I57" s="74" t="n">
        <f aca="false">H57/F57</f>
        <v>0.21972358866245</v>
      </c>
      <c r="J57" s="73" t="n">
        <v>6154</v>
      </c>
      <c r="K57" s="73" t="n">
        <v>117</v>
      </c>
      <c r="L57" s="73" t="n">
        <v>391</v>
      </c>
      <c r="M57" s="73" t="n">
        <v>2989</v>
      </c>
      <c r="N57" s="73" t="n">
        <v>2943</v>
      </c>
      <c r="O57" s="73" t="n">
        <f aca="false">J57-M57-N57</f>
        <v>222</v>
      </c>
      <c r="P57" s="74" t="n">
        <f aca="false">M57/J57</f>
        <v>0.485700357491063</v>
      </c>
      <c r="Q57" s="74" t="n">
        <f aca="false">N57/J57</f>
        <v>0.478225544361391</v>
      </c>
      <c r="R57" s="75" t="n">
        <f aca="false">ABS(P57-Q57)*100</f>
        <v>0.747481312967174</v>
      </c>
      <c r="S57" s="72" t="str">
        <f aca="false">IF(M57&gt;N57,"Flávio Bolsonaro",IF(N57&gt;M57,"Lula","Empate"))</f>
        <v>Flávio Bolsonaro</v>
      </c>
      <c r="T57" s="74" t="n">
        <v>0.492047876701099</v>
      </c>
      <c r="U57" s="74" t="n">
        <v>0.44023610427939</v>
      </c>
      <c r="V57" s="72" t="str">
        <f aca="false">IF(S57="Empate","—",IF((N57&gt;M57)&lt;&gt;(T57&gt;U57),"Sim","Não"))</f>
        <v>Sim</v>
      </c>
    </row>
    <row r="58" customFormat="false" ht="15" hidden="false" customHeight="false" outlineLevel="0" collapsed="false">
      <c r="A58" s="72" t="s">
        <v>458</v>
      </c>
      <c r="B58" s="72" t="s">
        <v>459</v>
      </c>
      <c r="C58" s="72" t="s">
        <v>321</v>
      </c>
      <c r="D58" s="72" t="s">
        <v>289</v>
      </c>
      <c r="E58" s="72"/>
      <c r="F58" s="73" t="n">
        <v>28504</v>
      </c>
      <c r="G58" s="73" t="n">
        <v>22089</v>
      </c>
      <c r="H58" s="73" t="n">
        <v>6415</v>
      </c>
      <c r="I58" s="74" t="n">
        <f aca="false">H58/F58</f>
        <v>0.225056132472635</v>
      </c>
      <c r="J58" s="73" t="n">
        <v>20688</v>
      </c>
      <c r="K58" s="73" t="n">
        <v>327</v>
      </c>
      <c r="L58" s="73" t="n">
        <v>1074</v>
      </c>
      <c r="M58" s="73" t="n">
        <v>4370</v>
      </c>
      <c r="N58" s="73" t="n">
        <v>15661</v>
      </c>
      <c r="O58" s="73" t="n">
        <f aca="false">J58-M58-N58</f>
        <v>657</v>
      </c>
      <c r="P58" s="74" t="n">
        <f aca="false">M58/J58</f>
        <v>0.211233565351895</v>
      </c>
      <c r="Q58" s="74" t="n">
        <f aca="false">N58/J58</f>
        <v>0.757008894044857</v>
      </c>
      <c r="R58" s="75" t="n">
        <f aca="false">ABS(P58-Q58)*100</f>
        <v>54.5775328692962</v>
      </c>
      <c r="S58" s="72" t="str">
        <f aca="false">IF(M58&gt;N58,"Flávio Bolsonaro",IF(N58&gt;M58,"Lula","Empate"))</f>
        <v>Lula</v>
      </c>
      <c r="T58" s="74" t="n">
        <v>0.784944581280788</v>
      </c>
      <c r="U58" s="74" t="n">
        <v>0.159174876847291</v>
      </c>
      <c r="V58" s="72" t="str">
        <f aca="false">IF(S58="Empate","—",IF((N58&gt;M58)&lt;&gt;(T58&gt;U58),"Sim","Não"))</f>
        <v>Não</v>
      </c>
    </row>
    <row r="59" customFormat="false" ht="15" hidden="false" customHeight="false" outlineLevel="0" collapsed="false">
      <c r="A59" s="72" t="s">
        <v>460</v>
      </c>
      <c r="B59" s="72" t="s">
        <v>461</v>
      </c>
      <c r="C59" s="72" t="s">
        <v>321</v>
      </c>
      <c r="D59" s="72" t="s">
        <v>289</v>
      </c>
      <c r="E59" s="72"/>
      <c r="F59" s="73" t="n">
        <v>11536</v>
      </c>
      <c r="G59" s="73" t="n">
        <v>8744</v>
      </c>
      <c r="H59" s="73" t="n">
        <v>2792</v>
      </c>
      <c r="I59" s="74" t="n">
        <f aca="false">H59/F59</f>
        <v>0.242024965325936</v>
      </c>
      <c r="J59" s="73" t="n">
        <v>8037</v>
      </c>
      <c r="K59" s="73" t="n">
        <v>188</v>
      </c>
      <c r="L59" s="73" t="n">
        <v>519</v>
      </c>
      <c r="M59" s="73" t="n">
        <v>3064</v>
      </c>
      <c r="N59" s="73" t="n">
        <v>4702</v>
      </c>
      <c r="O59" s="73" t="n">
        <f aca="false">J59-M59-N59</f>
        <v>271</v>
      </c>
      <c r="P59" s="74" t="n">
        <f aca="false">M59/J59</f>
        <v>0.381236779892995</v>
      </c>
      <c r="Q59" s="74" t="n">
        <f aca="false">N59/J59</f>
        <v>0.585044170710464</v>
      </c>
      <c r="R59" s="75" t="n">
        <f aca="false">ABS(P59-Q59)*100</f>
        <v>20.3807390817469</v>
      </c>
      <c r="S59" s="72" t="str">
        <f aca="false">IF(M59&gt;N59,"Flávio Bolsonaro",IF(N59&gt;M59,"Lula","Empate"))</f>
        <v>Lula</v>
      </c>
      <c r="T59" s="74" t="n">
        <v>0.6042665993436</v>
      </c>
      <c r="U59" s="74" t="n">
        <v>0.326937642009594</v>
      </c>
      <c r="V59" s="72" t="str">
        <f aca="false">IF(S59="Empate","—",IF((N59&gt;M59)&lt;&gt;(T59&gt;U59),"Sim","Não"))</f>
        <v>Não</v>
      </c>
    </row>
    <row r="60" customFormat="false" ht="15" hidden="false" customHeight="false" outlineLevel="0" collapsed="false">
      <c r="A60" s="72" t="s">
        <v>462</v>
      </c>
      <c r="B60" s="72" t="s">
        <v>463</v>
      </c>
      <c r="C60" s="72" t="s">
        <v>321</v>
      </c>
      <c r="D60" s="72" t="s">
        <v>289</v>
      </c>
      <c r="E60" s="72"/>
      <c r="F60" s="73" t="n">
        <v>20525</v>
      </c>
      <c r="G60" s="73" t="n">
        <v>15294</v>
      </c>
      <c r="H60" s="73" t="n">
        <v>5231</v>
      </c>
      <c r="I60" s="74" t="n">
        <f aca="false">H60/F60</f>
        <v>0.254859926918392</v>
      </c>
      <c r="J60" s="73" t="n">
        <v>14198</v>
      </c>
      <c r="K60" s="73" t="n">
        <v>227</v>
      </c>
      <c r="L60" s="73" t="n">
        <v>869</v>
      </c>
      <c r="M60" s="73" t="n">
        <v>3134</v>
      </c>
      <c r="N60" s="73" t="n">
        <v>10470</v>
      </c>
      <c r="O60" s="73" t="n">
        <f aca="false">J60-M60-N60</f>
        <v>594</v>
      </c>
      <c r="P60" s="74" t="n">
        <f aca="false">M60/J60</f>
        <v>0.220735314833075</v>
      </c>
      <c r="Q60" s="74" t="n">
        <f aca="false">N60/J60</f>
        <v>0.737427806733343</v>
      </c>
      <c r="R60" s="75" t="n">
        <f aca="false">ABS(P60-Q60)*100</f>
        <v>51.6692491900268</v>
      </c>
      <c r="S60" s="72" t="str">
        <f aca="false">IF(M60&gt;N60,"Flávio Bolsonaro",IF(N60&gt;M60,"Lula","Empate"))</f>
        <v>Lula</v>
      </c>
      <c r="T60" s="74" t="n">
        <v>0.773116562636087</v>
      </c>
      <c r="U60" s="74" t="n">
        <v>0.168747278269705</v>
      </c>
      <c r="V60" s="72" t="str">
        <f aca="false">IF(S60="Empate","—",IF((N60&gt;M60)&lt;&gt;(T60&gt;U60),"Sim","Não"))</f>
        <v>Não</v>
      </c>
    </row>
    <row r="61" customFormat="false" ht="15" hidden="false" customHeight="false" outlineLevel="0" collapsed="false">
      <c r="A61" s="72" t="s">
        <v>464</v>
      </c>
      <c r="B61" s="72" t="s">
        <v>465</v>
      </c>
      <c r="C61" s="72" t="s">
        <v>321</v>
      </c>
      <c r="D61" s="72" t="s">
        <v>289</v>
      </c>
      <c r="E61" s="72"/>
      <c r="F61" s="73" t="n">
        <v>17729</v>
      </c>
      <c r="G61" s="73" t="n">
        <v>13915</v>
      </c>
      <c r="H61" s="73" t="n">
        <v>3814</v>
      </c>
      <c r="I61" s="74" t="n">
        <f aca="false">H61/F61</f>
        <v>0.215127756782672</v>
      </c>
      <c r="J61" s="73" t="n">
        <v>12921</v>
      </c>
      <c r="K61" s="73" t="n">
        <v>281</v>
      </c>
      <c r="L61" s="73" t="n">
        <v>713</v>
      </c>
      <c r="M61" s="73" t="n">
        <v>3533</v>
      </c>
      <c r="N61" s="73" t="n">
        <v>8952</v>
      </c>
      <c r="O61" s="73" t="n">
        <f aca="false">J61-M61-N61</f>
        <v>436</v>
      </c>
      <c r="P61" s="74" t="n">
        <f aca="false">M61/J61</f>
        <v>0.273430849005495</v>
      </c>
      <c r="Q61" s="74" t="n">
        <f aca="false">N61/J61</f>
        <v>0.692825632690968</v>
      </c>
      <c r="R61" s="75" t="n">
        <f aca="false">ABS(P61-Q61)*100</f>
        <v>41.9394783685473</v>
      </c>
      <c r="S61" s="72" t="str">
        <f aca="false">IF(M61&gt;N61,"Flávio Bolsonaro",IF(N61&gt;M61,"Lula","Empate"))</f>
        <v>Lula</v>
      </c>
      <c r="T61" s="74" t="n">
        <v>0.731065618432319</v>
      </c>
      <c r="U61" s="74" t="n">
        <v>0.210477154199424</v>
      </c>
      <c r="V61" s="72" t="str">
        <f aca="false">IF(S61="Empate","—",IF((N61&gt;M61)&lt;&gt;(T61&gt;U61),"Sim","Não"))</f>
        <v>Não</v>
      </c>
    </row>
    <row r="62" customFormat="false" ht="15" hidden="false" customHeight="false" outlineLevel="0" collapsed="false">
      <c r="A62" s="72" t="s">
        <v>466</v>
      </c>
      <c r="B62" s="72" t="s">
        <v>467</v>
      </c>
      <c r="C62" s="72" t="s">
        <v>321</v>
      </c>
      <c r="D62" s="72" t="s">
        <v>289</v>
      </c>
      <c r="E62" s="72"/>
      <c r="F62" s="73" t="n">
        <v>14561</v>
      </c>
      <c r="G62" s="73" t="n">
        <v>10641</v>
      </c>
      <c r="H62" s="73" t="n">
        <v>3920</v>
      </c>
      <c r="I62" s="74" t="n">
        <f aca="false">H62/F62</f>
        <v>0.269212279376416</v>
      </c>
      <c r="J62" s="73" t="n">
        <v>9914</v>
      </c>
      <c r="K62" s="73" t="n">
        <v>173</v>
      </c>
      <c r="L62" s="73" t="n">
        <v>554</v>
      </c>
      <c r="M62" s="73" t="n">
        <v>1691</v>
      </c>
      <c r="N62" s="73" t="n">
        <v>7926</v>
      </c>
      <c r="O62" s="73" t="n">
        <f aca="false">J62-M62-N62</f>
        <v>297</v>
      </c>
      <c r="P62" s="74" t="n">
        <f aca="false">M62/J62</f>
        <v>0.170566875126084</v>
      </c>
      <c r="Q62" s="74" t="n">
        <f aca="false">N62/J62</f>
        <v>0.799475489207182</v>
      </c>
      <c r="R62" s="75" t="n">
        <f aca="false">ABS(P62-Q62)*100</f>
        <v>62.8908614081098</v>
      </c>
      <c r="S62" s="72" t="str">
        <f aca="false">IF(M62&gt;N62,"Flávio Bolsonaro",IF(N62&gt;M62,"Lula","Empate"))</f>
        <v>Lula</v>
      </c>
      <c r="T62" s="74" t="n">
        <v>0.808091974353305</v>
      </c>
      <c r="U62" s="74" t="n">
        <v>0.134092416537696</v>
      </c>
      <c r="V62" s="72" t="str">
        <f aca="false">IF(S62="Empate","—",IF((N62&gt;M62)&lt;&gt;(T62&gt;U62),"Sim","Não"))</f>
        <v>Não</v>
      </c>
    </row>
    <row r="63" customFormat="false" ht="15" hidden="false" customHeight="false" outlineLevel="0" collapsed="false">
      <c r="A63" s="72" t="s">
        <v>468</v>
      </c>
      <c r="B63" s="72" t="s">
        <v>469</v>
      </c>
      <c r="C63" s="72" t="s">
        <v>321</v>
      </c>
      <c r="D63" s="72" t="s">
        <v>289</v>
      </c>
      <c r="E63" s="72"/>
      <c r="F63" s="73" t="n">
        <v>5258</v>
      </c>
      <c r="G63" s="73" t="n">
        <v>4190</v>
      </c>
      <c r="H63" s="73" t="n">
        <v>1068</v>
      </c>
      <c r="I63" s="74" t="n">
        <f aca="false">H63/F63</f>
        <v>0.203119056675542</v>
      </c>
      <c r="J63" s="73" t="n">
        <v>3995</v>
      </c>
      <c r="K63" s="73" t="n">
        <v>48</v>
      </c>
      <c r="L63" s="73" t="n">
        <v>147</v>
      </c>
      <c r="M63" s="73" t="n">
        <v>809</v>
      </c>
      <c r="N63" s="73" t="n">
        <v>3067</v>
      </c>
      <c r="O63" s="73" t="n">
        <f aca="false">J63-M63-N63</f>
        <v>119</v>
      </c>
      <c r="P63" s="74" t="n">
        <f aca="false">M63/J63</f>
        <v>0.202503128911139</v>
      </c>
      <c r="Q63" s="74" t="n">
        <f aca="false">N63/J63</f>
        <v>0.767709637046308</v>
      </c>
      <c r="R63" s="75" t="n">
        <f aca="false">ABS(P63-Q63)*100</f>
        <v>56.5206508135169</v>
      </c>
      <c r="S63" s="72" t="str">
        <f aca="false">IF(M63&gt;N63,"Flávio Bolsonaro",IF(N63&gt;M63,"Lula","Empate"))</f>
        <v>Lula</v>
      </c>
      <c r="T63" s="74" t="n">
        <v>0.77869529314616</v>
      </c>
      <c r="U63" s="74" t="n">
        <v>0.167905312413983</v>
      </c>
      <c r="V63" s="72" t="str">
        <f aca="false">IF(S63="Empate","—",IF((N63&gt;M63)&lt;&gt;(T63&gt;U63),"Sim","Não"))</f>
        <v>Não</v>
      </c>
    </row>
    <row r="64" customFormat="false" ht="15" hidden="false" customHeight="false" outlineLevel="0" collapsed="false">
      <c r="A64" s="72" t="s">
        <v>470</v>
      </c>
      <c r="B64" s="72" t="s">
        <v>471</v>
      </c>
      <c r="C64" s="72" t="s">
        <v>321</v>
      </c>
      <c r="D64" s="72" t="s">
        <v>289</v>
      </c>
      <c r="E64" s="72"/>
      <c r="F64" s="73" t="n">
        <v>6044</v>
      </c>
      <c r="G64" s="73" t="n">
        <v>4980</v>
      </c>
      <c r="H64" s="73" t="n">
        <v>1064</v>
      </c>
      <c r="I64" s="74" t="n">
        <f aca="false">H64/F64</f>
        <v>0.176042356055592</v>
      </c>
      <c r="J64" s="73" t="n">
        <v>4709</v>
      </c>
      <c r="K64" s="73" t="n">
        <v>75</v>
      </c>
      <c r="L64" s="73" t="n">
        <v>196</v>
      </c>
      <c r="M64" s="73" t="n">
        <v>1434</v>
      </c>
      <c r="N64" s="73" t="n">
        <v>3113</v>
      </c>
      <c r="O64" s="73" t="n">
        <f aca="false">J64-M64-N64</f>
        <v>162</v>
      </c>
      <c r="P64" s="74" t="n">
        <f aca="false">M64/J64</f>
        <v>0.304523253344659</v>
      </c>
      <c r="Q64" s="74" t="n">
        <f aca="false">N64/J64</f>
        <v>0.661074538118497</v>
      </c>
      <c r="R64" s="75" t="n">
        <f aca="false">ABS(P64-Q64)*100</f>
        <v>35.6551284773837</v>
      </c>
      <c r="S64" s="72" t="str">
        <f aca="false">IF(M64&gt;N64,"Flávio Bolsonaro",IF(N64&gt;M64,"Lula","Empate"))</f>
        <v>Lula</v>
      </c>
      <c r="T64" s="74" t="n">
        <v>0.685390606561246</v>
      </c>
      <c r="U64" s="74" t="n">
        <v>0.261269766344111</v>
      </c>
      <c r="V64" s="72" t="str">
        <f aca="false">IF(S64="Empate","—",IF((N64&gt;M64)&lt;&gt;(T64&gt;U64),"Sim","Não"))</f>
        <v>Não</v>
      </c>
    </row>
    <row r="65" customFormat="false" ht="15" hidden="false" customHeight="false" outlineLevel="0" collapsed="false">
      <c r="A65" s="72" t="s">
        <v>472</v>
      </c>
      <c r="B65" s="72" t="s">
        <v>473</v>
      </c>
      <c r="C65" s="72" t="s">
        <v>321</v>
      </c>
      <c r="D65" s="72" t="s">
        <v>289</v>
      </c>
      <c r="E65" s="72"/>
      <c r="F65" s="73" t="n">
        <v>9190</v>
      </c>
      <c r="G65" s="73" t="n">
        <v>7392</v>
      </c>
      <c r="H65" s="73" t="n">
        <v>1798</v>
      </c>
      <c r="I65" s="74" t="n">
        <f aca="false">H65/F65</f>
        <v>0.195647442872688</v>
      </c>
      <c r="J65" s="73" t="n">
        <v>6926</v>
      </c>
      <c r="K65" s="73" t="n">
        <v>111</v>
      </c>
      <c r="L65" s="73" t="n">
        <v>355</v>
      </c>
      <c r="M65" s="73" t="n">
        <v>3709</v>
      </c>
      <c r="N65" s="73" t="n">
        <v>2992</v>
      </c>
      <c r="O65" s="73" t="n">
        <f aca="false">J65-M65-N65</f>
        <v>225</v>
      </c>
      <c r="P65" s="74" t="n">
        <f aca="false">M65/J65</f>
        <v>0.535518336702281</v>
      </c>
      <c r="Q65" s="74" t="n">
        <f aca="false">N65/J65</f>
        <v>0.431995379728559</v>
      </c>
      <c r="R65" s="75" t="n">
        <f aca="false">ABS(P65-Q65)*100</f>
        <v>10.3522956973722</v>
      </c>
      <c r="S65" s="72" t="str">
        <f aca="false">IF(M65&gt;N65,"Flávio Bolsonaro",IF(N65&gt;M65,"Lula","Empate"))</f>
        <v>Flávio Bolsonaro</v>
      </c>
      <c r="T65" s="74" t="n">
        <v>0.444729605866178</v>
      </c>
      <c r="U65" s="74" t="n">
        <v>0.504857928505958</v>
      </c>
      <c r="V65" s="72" t="str">
        <f aca="false">IF(S65="Empate","—",IF((N65&gt;M65)&lt;&gt;(T65&gt;U65),"Sim","Não"))</f>
        <v>Não</v>
      </c>
    </row>
    <row r="66" customFormat="false" ht="15" hidden="false" customHeight="false" outlineLevel="0" collapsed="false">
      <c r="A66" s="72" t="s">
        <v>474</v>
      </c>
      <c r="B66" s="72" t="s">
        <v>475</v>
      </c>
      <c r="C66" s="72" t="s">
        <v>321</v>
      </c>
      <c r="D66" s="72" t="s">
        <v>289</v>
      </c>
      <c r="E66" s="72"/>
      <c r="F66" s="73" t="n">
        <v>5223</v>
      </c>
      <c r="G66" s="73" t="n">
        <v>4328</v>
      </c>
      <c r="H66" s="73" t="n">
        <v>895</v>
      </c>
      <c r="I66" s="74" t="n">
        <f aca="false">H66/F66</f>
        <v>0.171357457399962</v>
      </c>
      <c r="J66" s="73" t="n">
        <v>4064</v>
      </c>
      <c r="K66" s="73" t="n">
        <v>43</v>
      </c>
      <c r="L66" s="73" t="n">
        <v>221</v>
      </c>
      <c r="M66" s="73" t="n">
        <v>994</v>
      </c>
      <c r="N66" s="73" t="n">
        <v>2962</v>
      </c>
      <c r="O66" s="73" t="n">
        <f aca="false">J66-M66-N66</f>
        <v>108</v>
      </c>
      <c r="P66" s="74" t="n">
        <f aca="false">M66/J66</f>
        <v>0.244586614173228</v>
      </c>
      <c r="Q66" s="74" t="n">
        <f aca="false">N66/J66</f>
        <v>0.728838582677165</v>
      </c>
      <c r="R66" s="75" t="n">
        <f aca="false">ABS(P66-Q66)*100</f>
        <v>48.4251968503937</v>
      </c>
      <c r="S66" s="72" t="str">
        <f aca="false">IF(M66&gt;N66,"Flávio Bolsonaro",IF(N66&gt;M66,"Lula","Empate"))</f>
        <v>Lula</v>
      </c>
      <c r="T66" s="74" t="n">
        <v>0.756318169725991</v>
      </c>
      <c r="U66" s="74" t="n">
        <v>0.186751795690343</v>
      </c>
      <c r="V66" s="72" t="str">
        <f aca="false">IF(S66="Empate","—",IF((N66&gt;M66)&lt;&gt;(T66&gt;U66),"Sim","Não"))</f>
        <v>Não</v>
      </c>
    </row>
    <row r="67" customFormat="false" ht="15" hidden="false" customHeight="false" outlineLevel="0" collapsed="false">
      <c r="A67" s="72" t="s">
        <v>476</v>
      </c>
      <c r="B67" s="72" t="s">
        <v>477</v>
      </c>
      <c r="C67" s="72" t="s">
        <v>321</v>
      </c>
      <c r="D67" s="72" t="s">
        <v>289</v>
      </c>
      <c r="E67" s="72"/>
      <c r="F67" s="73" t="n">
        <v>8245</v>
      </c>
      <c r="G67" s="73" t="n">
        <v>6618</v>
      </c>
      <c r="H67" s="73" t="n">
        <v>1627</v>
      </c>
      <c r="I67" s="74" t="n">
        <f aca="false">H67/F67</f>
        <v>0.197331716191631</v>
      </c>
      <c r="J67" s="73" t="n">
        <v>6244</v>
      </c>
      <c r="K67" s="73" t="n">
        <v>92</v>
      </c>
      <c r="L67" s="73" t="n">
        <v>282</v>
      </c>
      <c r="M67" s="73" t="n">
        <v>2915</v>
      </c>
      <c r="N67" s="73" t="n">
        <v>3053</v>
      </c>
      <c r="O67" s="73" t="n">
        <f aca="false">J67-M67-N67</f>
        <v>276</v>
      </c>
      <c r="P67" s="74" t="n">
        <f aca="false">M67/J67</f>
        <v>0.466848174247277</v>
      </c>
      <c r="Q67" s="74" t="n">
        <f aca="false">N67/J67</f>
        <v>0.488949391415759</v>
      </c>
      <c r="R67" s="75" t="n">
        <f aca="false">ABS(P67-Q67)*100</f>
        <v>2.21012171684817</v>
      </c>
      <c r="S67" s="72" t="str">
        <f aca="false">IF(M67&gt;N67,"Flávio Bolsonaro",IF(N67&gt;M67,"Lula","Empate"))</f>
        <v>Lula</v>
      </c>
      <c r="T67" s="74" t="n">
        <v>0.500408296586641</v>
      </c>
      <c r="U67" s="74" t="n">
        <v>0.435897435897436</v>
      </c>
      <c r="V67" s="72" t="str">
        <f aca="false">IF(S67="Empate","—",IF((N67&gt;M67)&lt;&gt;(T67&gt;U67),"Sim","Não"))</f>
        <v>Não</v>
      </c>
    </row>
    <row r="68" customFormat="false" ht="15" hidden="false" customHeight="false" outlineLevel="0" collapsed="false">
      <c r="A68" s="72" t="s">
        <v>478</v>
      </c>
      <c r="B68" s="72" t="s">
        <v>479</v>
      </c>
      <c r="C68" s="72" t="s">
        <v>321</v>
      </c>
      <c r="D68" s="72" t="s">
        <v>289</v>
      </c>
      <c r="E68" s="72"/>
      <c r="F68" s="73" t="n">
        <v>15470</v>
      </c>
      <c r="G68" s="73" t="n">
        <v>12048</v>
      </c>
      <c r="H68" s="73" t="n">
        <v>3422</v>
      </c>
      <c r="I68" s="74" t="n">
        <f aca="false">H68/F68</f>
        <v>0.22120232708468</v>
      </c>
      <c r="J68" s="73" t="n">
        <v>11147</v>
      </c>
      <c r="K68" s="73" t="n">
        <v>144</v>
      </c>
      <c r="L68" s="73" t="n">
        <v>757</v>
      </c>
      <c r="M68" s="73" t="n">
        <v>3430</v>
      </c>
      <c r="N68" s="73" t="n">
        <v>7394</v>
      </c>
      <c r="O68" s="73" t="n">
        <f aca="false">J68-M68-N68</f>
        <v>323</v>
      </c>
      <c r="P68" s="74" t="n">
        <f aca="false">M68/J68</f>
        <v>0.307706109267067</v>
      </c>
      <c r="Q68" s="74" t="n">
        <f aca="false">N68/J68</f>
        <v>0.663317484524984</v>
      </c>
      <c r="R68" s="75" t="n">
        <f aca="false">ABS(P68-Q68)*100</f>
        <v>35.5611375257917</v>
      </c>
      <c r="S68" s="72" t="str">
        <f aca="false">IF(M68&gt;N68,"Flávio Bolsonaro",IF(N68&gt;M68,"Lula","Empate"))</f>
        <v>Lula</v>
      </c>
      <c r="T68" s="74" t="n">
        <v>0.68432777993026</v>
      </c>
      <c r="U68" s="74" t="n">
        <v>0.260073614877954</v>
      </c>
      <c r="V68" s="72" t="str">
        <f aca="false">IF(S68="Empate","—",IF((N68&gt;M68)&lt;&gt;(T68&gt;U68),"Sim","Não"))</f>
        <v>Não</v>
      </c>
    </row>
    <row r="69" customFormat="false" ht="15" hidden="false" customHeight="false" outlineLevel="0" collapsed="false">
      <c r="A69" s="72" t="s">
        <v>480</v>
      </c>
      <c r="B69" s="72" t="s">
        <v>481</v>
      </c>
      <c r="C69" s="72" t="s">
        <v>321</v>
      </c>
      <c r="D69" s="72" t="s">
        <v>289</v>
      </c>
      <c r="E69" s="72"/>
      <c r="F69" s="73" t="n">
        <v>4851</v>
      </c>
      <c r="G69" s="73" t="n">
        <v>3815</v>
      </c>
      <c r="H69" s="73" t="n">
        <v>1036</v>
      </c>
      <c r="I69" s="74" t="n">
        <f aca="false">H69/F69</f>
        <v>0.213564213564214</v>
      </c>
      <c r="J69" s="73" t="n">
        <v>3561</v>
      </c>
      <c r="K69" s="73" t="n">
        <v>36</v>
      </c>
      <c r="L69" s="73" t="n">
        <v>218</v>
      </c>
      <c r="M69" s="73" t="n">
        <v>1399</v>
      </c>
      <c r="N69" s="73" t="n">
        <v>2027</v>
      </c>
      <c r="O69" s="73" t="n">
        <f aca="false">J69-M69-N69</f>
        <v>135</v>
      </c>
      <c r="P69" s="74" t="n">
        <f aca="false">M69/J69</f>
        <v>0.392867172142657</v>
      </c>
      <c r="Q69" s="74" t="n">
        <f aca="false">N69/J69</f>
        <v>0.569222128615557</v>
      </c>
      <c r="R69" s="75" t="n">
        <f aca="false">ABS(P69-Q69)*100</f>
        <v>17.6354956472901</v>
      </c>
      <c r="S69" s="72" t="str">
        <f aca="false">IF(M69&gt;N69,"Flávio Bolsonaro",IF(N69&gt;M69,"Lula","Empate"))</f>
        <v>Lula</v>
      </c>
      <c r="T69" s="74" t="n">
        <v>0.601329955668144</v>
      </c>
      <c r="U69" s="74" t="n">
        <v>0.32837238758708</v>
      </c>
      <c r="V69" s="72" t="str">
        <f aca="false">IF(S69="Empate","—",IF((N69&gt;M69)&lt;&gt;(T69&gt;U69),"Sim","Não"))</f>
        <v>Não</v>
      </c>
    </row>
    <row r="70" customFormat="false" ht="15" hidden="false" customHeight="false" outlineLevel="0" collapsed="false">
      <c r="A70" s="72" t="s">
        <v>482</v>
      </c>
      <c r="B70" s="72" t="s">
        <v>483</v>
      </c>
      <c r="C70" s="72" t="s">
        <v>321</v>
      </c>
      <c r="D70" s="72" t="s">
        <v>289</v>
      </c>
      <c r="E70" s="72"/>
      <c r="F70" s="73" t="n">
        <v>20177</v>
      </c>
      <c r="G70" s="73" t="n">
        <v>15790</v>
      </c>
      <c r="H70" s="73" t="n">
        <v>4387</v>
      </c>
      <c r="I70" s="74" t="n">
        <f aca="false">H70/F70</f>
        <v>0.217425781830797</v>
      </c>
      <c r="J70" s="73" t="n">
        <v>14684</v>
      </c>
      <c r="K70" s="73" t="n">
        <v>301</v>
      </c>
      <c r="L70" s="73" t="n">
        <v>805</v>
      </c>
      <c r="M70" s="73" t="n">
        <v>5637</v>
      </c>
      <c r="N70" s="73" t="n">
        <v>8286</v>
      </c>
      <c r="O70" s="73" t="n">
        <f aca="false">J70-M70-N70</f>
        <v>761</v>
      </c>
      <c r="P70" s="74" t="n">
        <f aca="false">M70/J70</f>
        <v>0.383887224189594</v>
      </c>
      <c r="Q70" s="74" t="n">
        <f aca="false">N70/J70</f>
        <v>0.564287660038137</v>
      </c>
      <c r="R70" s="75" t="n">
        <f aca="false">ABS(P70-Q70)*100</f>
        <v>18.0400435848543</v>
      </c>
      <c r="S70" s="72" t="str">
        <f aca="false">IF(M70&gt;N70,"Flávio Bolsonaro",IF(N70&gt;M70,"Lula","Empate"))</f>
        <v>Lula</v>
      </c>
      <c r="T70" s="74" t="n">
        <v>0.636880527867472</v>
      </c>
      <c r="U70" s="74" t="n">
        <v>0.294468622771304</v>
      </c>
      <c r="V70" s="72" t="str">
        <f aca="false">IF(S70="Empate","—",IF((N70&gt;M70)&lt;&gt;(T70&gt;U70),"Sim","Não"))</f>
        <v>Não</v>
      </c>
    </row>
    <row r="71" customFormat="false" ht="15" hidden="false" customHeight="false" outlineLevel="0" collapsed="false">
      <c r="A71" s="72" t="s">
        <v>484</v>
      </c>
      <c r="B71" s="72" t="s">
        <v>485</v>
      </c>
      <c r="C71" s="72" t="s">
        <v>321</v>
      </c>
      <c r="D71" s="72" t="s">
        <v>289</v>
      </c>
      <c r="E71" s="72"/>
      <c r="F71" s="73" t="n">
        <v>17008</v>
      </c>
      <c r="G71" s="73" t="n">
        <v>13367</v>
      </c>
      <c r="H71" s="73" t="n">
        <v>3641</v>
      </c>
      <c r="I71" s="74" t="n">
        <f aca="false">H71/F71</f>
        <v>0.214075729068674</v>
      </c>
      <c r="J71" s="73" t="n">
        <v>12453</v>
      </c>
      <c r="K71" s="73" t="n">
        <v>234</v>
      </c>
      <c r="L71" s="73" t="n">
        <v>680</v>
      </c>
      <c r="M71" s="73" t="n">
        <v>3911</v>
      </c>
      <c r="N71" s="73" t="n">
        <v>8122</v>
      </c>
      <c r="O71" s="73" t="n">
        <f aca="false">J71-M71-N71</f>
        <v>420</v>
      </c>
      <c r="P71" s="74" t="n">
        <f aca="false">M71/J71</f>
        <v>0.31406086886694</v>
      </c>
      <c r="Q71" s="74" t="n">
        <f aca="false">N71/J71</f>
        <v>0.652212318316871</v>
      </c>
      <c r="R71" s="75" t="n">
        <f aca="false">ABS(P71-Q71)*100</f>
        <v>33.8151449449932</v>
      </c>
      <c r="S71" s="72" t="str">
        <f aca="false">IF(M71&gt;N71,"Flávio Bolsonaro",IF(N71&gt;M71,"Lula","Empate"))</f>
        <v>Lula</v>
      </c>
      <c r="T71" s="74" t="n">
        <v>0.703716659379099</v>
      </c>
      <c r="U71" s="74" t="n">
        <v>0.238041101880192</v>
      </c>
      <c r="V71" s="72" t="str">
        <f aca="false">IF(S71="Empate","—",IF((N71&gt;M71)&lt;&gt;(T71&gt;U71),"Sim","Não"))</f>
        <v>Não</v>
      </c>
    </row>
    <row r="72" customFormat="false" ht="15" hidden="false" customHeight="false" outlineLevel="0" collapsed="false">
      <c r="A72" s="72" t="s">
        <v>486</v>
      </c>
      <c r="B72" s="72" t="s">
        <v>487</v>
      </c>
      <c r="C72" s="72" t="s">
        <v>321</v>
      </c>
      <c r="D72" s="72" t="s">
        <v>289</v>
      </c>
      <c r="E72" s="72"/>
      <c r="F72" s="73" t="n">
        <v>20414</v>
      </c>
      <c r="G72" s="73" t="n">
        <v>16221</v>
      </c>
      <c r="H72" s="73" t="n">
        <v>4193</v>
      </c>
      <c r="I72" s="74" t="n">
        <f aca="false">H72/F72</f>
        <v>0.205398256098756</v>
      </c>
      <c r="J72" s="73" t="n">
        <v>15143</v>
      </c>
      <c r="K72" s="73" t="n">
        <v>209</v>
      </c>
      <c r="L72" s="73" t="n">
        <v>869</v>
      </c>
      <c r="M72" s="73" t="n">
        <v>4249</v>
      </c>
      <c r="N72" s="73" t="n">
        <v>10464</v>
      </c>
      <c r="O72" s="73" t="n">
        <f aca="false">J72-M72-N72</f>
        <v>430</v>
      </c>
      <c r="P72" s="74" t="n">
        <f aca="false">M72/J72</f>
        <v>0.280591692531203</v>
      </c>
      <c r="Q72" s="74" t="n">
        <f aca="false">N72/J72</f>
        <v>0.691012348940104</v>
      </c>
      <c r="R72" s="75" t="n">
        <f aca="false">ABS(P72-Q72)*100</f>
        <v>41.0420656408902</v>
      </c>
      <c r="S72" s="72" t="str">
        <f aca="false">IF(M72&gt;N72,"Flávio Bolsonaro",IF(N72&gt;M72,"Lula","Empate"))</f>
        <v>Lula</v>
      </c>
      <c r="T72" s="74" t="n">
        <v>0.741771436643594</v>
      </c>
      <c r="U72" s="74" t="n">
        <v>0.208080237321656</v>
      </c>
      <c r="V72" s="72" t="str">
        <f aca="false">IF(S72="Empate","—",IF((N72&gt;M72)&lt;&gt;(T72&gt;U72),"Sim","Não"))</f>
        <v>Não</v>
      </c>
    </row>
    <row r="73" customFormat="false" ht="15" hidden="false" customHeight="false" outlineLevel="0" collapsed="false">
      <c r="A73" s="72" t="s">
        <v>488</v>
      </c>
      <c r="B73" s="72" t="s">
        <v>489</v>
      </c>
      <c r="C73" s="72" t="s">
        <v>321</v>
      </c>
      <c r="D73" s="72" t="s">
        <v>289</v>
      </c>
      <c r="E73" s="72" t="s">
        <v>385</v>
      </c>
      <c r="F73" s="73" t="n">
        <v>646463</v>
      </c>
      <c r="G73" s="73" t="n">
        <v>525546</v>
      </c>
      <c r="H73" s="73" t="n">
        <v>120917</v>
      </c>
      <c r="I73" s="74" t="n">
        <f aca="false">H73/F73</f>
        <v>0.187043960752588</v>
      </c>
      <c r="J73" s="73" t="n">
        <v>496116</v>
      </c>
      <c r="K73" s="73" t="n">
        <v>10209</v>
      </c>
      <c r="L73" s="73" t="n">
        <v>19221</v>
      </c>
      <c r="M73" s="73" t="n">
        <v>259789</v>
      </c>
      <c r="N73" s="73" t="n">
        <v>203850</v>
      </c>
      <c r="O73" s="73" t="n">
        <f aca="false">J73-M73-N73</f>
        <v>32477</v>
      </c>
      <c r="P73" s="74" t="n">
        <f aca="false">M73/J73</f>
        <v>0.523645679639439</v>
      </c>
      <c r="Q73" s="74" t="n">
        <f aca="false">N73/J73</f>
        <v>0.410891807561135</v>
      </c>
      <c r="R73" s="75" t="n">
        <f aca="false">ABS(P73-Q73)*100</f>
        <v>11.2753872078304</v>
      </c>
      <c r="S73" s="72" t="str">
        <f aca="false">IF(M73&gt;N73,"Flávio Bolsonaro",IF(N73&gt;M73,"Lula","Empate"))</f>
        <v>Flávio Bolsonaro</v>
      </c>
      <c r="T73" s="74" t="n">
        <v>0.404305118008573</v>
      </c>
      <c r="U73" s="74" t="n">
        <v>0.495900428652585</v>
      </c>
      <c r="V73" s="72" t="str">
        <f aca="false">IF(S73="Empate","—",IF((N73&gt;M73)&lt;&gt;(T73&gt;U73),"Sim","Não"))</f>
        <v>Não</v>
      </c>
    </row>
    <row r="74" customFormat="false" ht="15" hidden="false" customHeight="false" outlineLevel="0" collapsed="false">
      <c r="A74" s="72" t="s">
        <v>490</v>
      </c>
      <c r="B74" s="72" t="s">
        <v>491</v>
      </c>
      <c r="C74" s="72" t="s">
        <v>321</v>
      </c>
      <c r="D74" s="72" t="s">
        <v>289</v>
      </c>
      <c r="E74" s="72"/>
      <c r="F74" s="73" t="n">
        <v>15675</v>
      </c>
      <c r="G74" s="73" t="n">
        <v>12230</v>
      </c>
      <c r="H74" s="73" t="n">
        <v>3445</v>
      </c>
      <c r="I74" s="74" t="n">
        <f aca="false">H74/F74</f>
        <v>0.219776714513557</v>
      </c>
      <c r="J74" s="73" t="n">
        <v>11373</v>
      </c>
      <c r="K74" s="73" t="n">
        <v>152</v>
      </c>
      <c r="L74" s="73" t="n">
        <v>705</v>
      </c>
      <c r="M74" s="73" t="n">
        <v>4009</v>
      </c>
      <c r="N74" s="73" t="n">
        <v>7056</v>
      </c>
      <c r="O74" s="73" t="n">
        <f aca="false">J74-M74-N74</f>
        <v>308</v>
      </c>
      <c r="P74" s="74" t="n">
        <f aca="false">M74/J74</f>
        <v>0.352501538732085</v>
      </c>
      <c r="Q74" s="74" t="n">
        <f aca="false">N74/J74</f>
        <v>0.620416776576101</v>
      </c>
      <c r="R74" s="75" t="n">
        <f aca="false">ABS(P74-Q74)*100</f>
        <v>26.7915237844017</v>
      </c>
      <c r="S74" s="72" t="str">
        <f aca="false">IF(M74&gt;N74,"Flávio Bolsonaro",IF(N74&gt;M74,"Lula","Empate"))</f>
        <v>Lula</v>
      </c>
      <c r="T74" s="74" t="n">
        <v>0.6642549684037</v>
      </c>
      <c r="U74" s="74" t="n">
        <v>0.275849436761608</v>
      </c>
      <c r="V74" s="72" t="str">
        <f aca="false">IF(S74="Empate","—",IF((N74&gt;M74)&lt;&gt;(T74&gt;U74),"Sim","Não"))</f>
        <v>Não</v>
      </c>
    </row>
    <row r="75" customFormat="false" ht="15" hidden="false" customHeight="false" outlineLevel="0" collapsed="false">
      <c r="A75" s="72" t="s">
        <v>492</v>
      </c>
      <c r="B75" s="72" t="s">
        <v>493</v>
      </c>
      <c r="C75" s="72" t="s">
        <v>321</v>
      </c>
      <c r="D75" s="72" t="s">
        <v>289</v>
      </c>
      <c r="E75" s="72"/>
      <c r="F75" s="73" t="n">
        <v>3653</v>
      </c>
      <c r="G75" s="73" t="n">
        <v>3070</v>
      </c>
      <c r="H75" s="73" t="n">
        <v>583</v>
      </c>
      <c r="I75" s="74" t="n">
        <f aca="false">H75/F75</f>
        <v>0.159594853545031</v>
      </c>
      <c r="J75" s="73" t="n">
        <v>2867</v>
      </c>
      <c r="K75" s="73" t="n">
        <v>43</v>
      </c>
      <c r="L75" s="73" t="n">
        <v>160</v>
      </c>
      <c r="M75" s="73" t="n">
        <v>811</v>
      </c>
      <c r="N75" s="73" t="n">
        <v>1933</v>
      </c>
      <c r="O75" s="73" t="n">
        <f aca="false">J75-M75-N75</f>
        <v>123</v>
      </c>
      <c r="P75" s="74" t="n">
        <f aca="false">M75/J75</f>
        <v>0.28287408440879</v>
      </c>
      <c r="Q75" s="74" t="n">
        <f aca="false">N75/J75</f>
        <v>0.674223927450297</v>
      </c>
      <c r="R75" s="75" t="n">
        <f aca="false">ABS(P75-Q75)*100</f>
        <v>39.1349843041507</v>
      </c>
      <c r="S75" s="72" t="str">
        <f aca="false">IF(M75&gt;N75,"Flávio Bolsonaro",IF(N75&gt;M75,"Lula","Empate"))</f>
        <v>Lula</v>
      </c>
      <c r="T75" s="74" t="n">
        <v>0.692088382038489</v>
      </c>
      <c r="U75" s="74" t="n">
        <v>0.234853884533143</v>
      </c>
      <c r="V75" s="72" t="str">
        <f aca="false">IF(S75="Empate","—",IF((N75&gt;M75)&lt;&gt;(T75&gt;U75),"Sim","Não"))</f>
        <v>Não</v>
      </c>
    </row>
    <row r="76" customFormat="false" ht="15" hidden="false" customHeight="false" outlineLevel="0" collapsed="false">
      <c r="A76" s="72" t="s">
        <v>494</v>
      </c>
      <c r="B76" s="72" t="s">
        <v>495</v>
      </c>
      <c r="C76" s="72" t="s">
        <v>321</v>
      </c>
      <c r="D76" s="72" t="s">
        <v>289</v>
      </c>
      <c r="E76" s="72"/>
      <c r="F76" s="73" t="n">
        <v>26019</v>
      </c>
      <c r="G76" s="73" t="n">
        <v>20268</v>
      </c>
      <c r="H76" s="73" t="n">
        <v>5751</v>
      </c>
      <c r="I76" s="74" t="n">
        <f aca="false">H76/F76</f>
        <v>0.221030785195434</v>
      </c>
      <c r="J76" s="73" t="n">
        <v>19005</v>
      </c>
      <c r="K76" s="73" t="n">
        <v>419</v>
      </c>
      <c r="L76" s="73" t="n">
        <v>844</v>
      </c>
      <c r="M76" s="73" t="n">
        <v>10898</v>
      </c>
      <c r="N76" s="73" t="n">
        <v>7431</v>
      </c>
      <c r="O76" s="73" t="n">
        <f aca="false">J76-M76-N76</f>
        <v>676</v>
      </c>
      <c r="P76" s="74" t="n">
        <f aca="false">M76/J76</f>
        <v>0.57342804525125</v>
      </c>
      <c r="Q76" s="74" t="n">
        <f aca="false">N76/J76</f>
        <v>0.391002367797948</v>
      </c>
      <c r="R76" s="75" t="n">
        <f aca="false">ABS(P76-Q76)*100</f>
        <v>18.2425677453302</v>
      </c>
      <c r="S76" s="72" t="str">
        <f aca="false">IF(M76&gt;N76,"Flávio Bolsonaro",IF(N76&gt;M76,"Lula","Empate"))</f>
        <v>Flávio Bolsonaro</v>
      </c>
      <c r="T76" s="74" t="n">
        <v>0.416253361219002</v>
      </c>
      <c r="U76" s="74" t="n">
        <v>0.529728114729609</v>
      </c>
      <c r="V76" s="72" t="str">
        <f aca="false">IF(S76="Empate","—",IF((N76&gt;M76)&lt;&gt;(T76&gt;U76),"Sim","Não"))</f>
        <v>Não</v>
      </c>
    </row>
    <row r="77" customFormat="false" ht="15" hidden="false" customHeight="false" outlineLevel="0" collapsed="false">
      <c r="A77" s="72" t="s">
        <v>496</v>
      </c>
      <c r="B77" s="72" t="s">
        <v>497</v>
      </c>
      <c r="C77" s="72" t="s">
        <v>321</v>
      </c>
      <c r="D77" s="72" t="s">
        <v>289</v>
      </c>
      <c r="E77" s="72"/>
      <c r="F77" s="73" t="n">
        <v>8963</v>
      </c>
      <c r="G77" s="73" t="n">
        <v>6690</v>
      </c>
      <c r="H77" s="73" t="n">
        <v>2273</v>
      </c>
      <c r="I77" s="74" t="n">
        <f aca="false">H77/F77</f>
        <v>0.25359812562758</v>
      </c>
      <c r="J77" s="73" t="n">
        <v>6162</v>
      </c>
      <c r="K77" s="73" t="n">
        <v>112</v>
      </c>
      <c r="L77" s="73" t="n">
        <v>416</v>
      </c>
      <c r="M77" s="73" t="n">
        <v>1473</v>
      </c>
      <c r="N77" s="73" t="n">
        <v>4409</v>
      </c>
      <c r="O77" s="73" t="n">
        <f aca="false">J77-M77-N77</f>
        <v>280</v>
      </c>
      <c r="P77" s="74" t="n">
        <f aca="false">M77/J77</f>
        <v>0.23904576436222</v>
      </c>
      <c r="Q77" s="74" t="n">
        <f aca="false">N77/J77</f>
        <v>0.715514443362545</v>
      </c>
      <c r="R77" s="75" t="n">
        <f aca="false">ABS(P77-Q77)*100</f>
        <v>47.6468679000325</v>
      </c>
      <c r="S77" s="72" t="str">
        <f aca="false">IF(M77&gt;N77,"Flávio Bolsonaro",IF(N77&gt;M77,"Lula","Empate"))</f>
        <v>Lula</v>
      </c>
      <c r="T77" s="74" t="n">
        <v>0.758278732070126</v>
      </c>
      <c r="U77" s="74" t="n">
        <v>0.177970603860457</v>
      </c>
      <c r="V77" s="72" t="str">
        <f aca="false">IF(S77="Empate","—",IF((N77&gt;M77)&lt;&gt;(T77&gt;U77),"Sim","Não"))</f>
        <v>Não</v>
      </c>
    </row>
    <row r="78" customFormat="false" ht="15" hidden="false" customHeight="false" outlineLevel="0" collapsed="false">
      <c r="A78" s="72" t="s">
        <v>498</v>
      </c>
      <c r="B78" s="72" t="s">
        <v>499</v>
      </c>
      <c r="C78" s="72" t="s">
        <v>321</v>
      </c>
      <c r="D78" s="72" t="s">
        <v>289</v>
      </c>
      <c r="E78" s="72"/>
      <c r="F78" s="73" t="n">
        <v>47095</v>
      </c>
      <c r="G78" s="73" t="n">
        <v>38515</v>
      </c>
      <c r="H78" s="73" t="n">
        <v>8580</v>
      </c>
      <c r="I78" s="74" t="n">
        <f aca="false">H78/F78</f>
        <v>0.182184945323283</v>
      </c>
      <c r="J78" s="73" t="n">
        <v>36124</v>
      </c>
      <c r="K78" s="73" t="n">
        <v>768</v>
      </c>
      <c r="L78" s="73" t="n">
        <v>1623</v>
      </c>
      <c r="M78" s="73" t="n">
        <v>19001</v>
      </c>
      <c r="N78" s="73" t="n">
        <v>15178</v>
      </c>
      <c r="O78" s="73" t="n">
        <f aca="false">J78-M78-N78</f>
        <v>1945</v>
      </c>
      <c r="P78" s="74" t="n">
        <f aca="false">M78/J78</f>
        <v>0.525993799136308</v>
      </c>
      <c r="Q78" s="74" t="n">
        <f aca="false">N78/J78</f>
        <v>0.420163879968996</v>
      </c>
      <c r="R78" s="75" t="n">
        <f aca="false">ABS(P78-Q78)*100</f>
        <v>10.5829919167313</v>
      </c>
      <c r="S78" s="72" t="str">
        <f aca="false">IF(M78&gt;N78,"Flávio Bolsonaro",IF(N78&gt;M78,"Lula","Empate"))</f>
        <v>Flávio Bolsonaro</v>
      </c>
      <c r="T78" s="74" t="n">
        <v>0.433583009386555</v>
      </c>
      <c r="U78" s="74" t="n">
        <v>0.484908820833728</v>
      </c>
      <c r="V78" s="72" t="str">
        <f aca="false">IF(S78="Empate","—",IF((N78&gt;M78)&lt;&gt;(T78&gt;U78),"Sim","Não"))</f>
        <v>Não</v>
      </c>
    </row>
    <row r="79" customFormat="false" ht="15" hidden="false" customHeight="false" outlineLevel="0" collapsed="false">
      <c r="A79" s="72" t="s">
        <v>500</v>
      </c>
      <c r="B79" s="72" t="s">
        <v>501</v>
      </c>
      <c r="C79" s="72" t="s">
        <v>321</v>
      </c>
      <c r="D79" s="72" t="s">
        <v>289</v>
      </c>
      <c r="E79" s="72"/>
      <c r="F79" s="73" t="n">
        <v>11142</v>
      </c>
      <c r="G79" s="73" t="n">
        <v>9172</v>
      </c>
      <c r="H79" s="73" t="n">
        <v>1970</v>
      </c>
      <c r="I79" s="74" t="n">
        <f aca="false">H79/F79</f>
        <v>0.176808472446598</v>
      </c>
      <c r="J79" s="73" t="n">
        <v>8527</v>
      </c>
      <c r="K79" s="73" t="n">
        <v>121</v>
      </c>
      <c r="L79" s="73" t="n">
        <v>524</v>
      </c>
      <c r="M79" s="73" t="n">
        <v>3067</v>
      </c>
      <c r="N79" s="73" t="n">
        <v>5141</v>
      </c>
      <c r="O79" s="73" t="n">
        <f aca="false">J79-M79-N79</f>
        <v>319</v>
      </c>
      <c r="P79" s="74" t="n">
        <f aca="false">M79/J79</f>
        <v>0.359681013252023</v>
      </c>
      <c r="Q79" s="74" t="n">
        <f aca="false">N79/J79</f>
        <v>0.602908408584496</v>
      </c>
      <c r="R79" s="75" t="n">
        <f aca="false">ABS(P79-Q79)*100</f>
        <v>24.3227395332473</v>
      </c>
      <c r="S79" s="72" t="str">
        <f aca="false">IF(M79&gt;N79,"Flávio Bolsonaro",IF(N79&gt;M79,"Lula","Empate"))</f>
        <v>Lula</v>
      </c>
      <c r="T79" s="74" t="n">
        <v>0.639907371671169</v>
      </c>
      <c r="U79" s="74" t="n">
        <v>0.30310047600669</v>
      </c>
      <c r="V79" s="72" t="str">
        <f aca="false">IF(S79="Empate","—",IF((N79&gt;M79)&lt;&gt;(T79&gt;U79),"Sim","Não"))</f>
        <v>Não</v>
      </c>
    </row>
    <row r="80" customFormat="false" ht="15" hidden="false" customHeight="false" outlineLevel="0" collapsed="false">
      <c r="A80" s="72" t="s">
        <v>502</v>
      </c>
      <c r="B80" s="72" t="s">
        <v>503</v>
      </c>
      <c r="C80" s="72" t="s">
        <v>321</v>
      </c>
      <c r="D80" s="72" t="s">
        <v>289</v>
      </c>
      <c r="E80" s="72"/>
      <c r="F80" s="73" t="n">
        <v>18418</v>
      </c>
      <c r="G80" s="73" t="n">
        <v>13634</v>
      </c>
      <c r="H80" s="73" t="n">
        <v>4784</v>
      </c>
      <c r="I80" s="74" t="n">
        <f aca="false">H80/F80</f>
        <v>0.259745900749267</v>
      </c>
      <c r="J80" s="73" t="n">
        <v>12724</v>
      </c>
      <c r="K80" s="73" t="n">
        <v>170</v>
      </c>
      <c r="L80" s="73" t="n">
        <v>740</v>
      </c>
      <c r="M80" s="73" t="n">
        <v>2337</v>
      </c>
      <c r="N80" s="73" t="n">
        <v>10073</v>
      </c>
      <c r="O80" s="73" t="n">
        <f aca="false">J80-M80-N80</f>
        <v>314</v>
      </c>
      <c r="P80" s="74" t="n">
        <f aca="false">M80/J80</f>
        <v>0.183668657654826</v>
      </c>
      <c r="Q80" s="74" t="n">
        <f aca="false">N80/J80</f>
        <v>0.791653568060358</v>
      </c>
      <c r="R80" s="75" t="n">
        <f aca="false">ABS(P80-Q80)*100</f>
        <v>60.7984910405533</v>
      </c>
      <c r="S80" s="72" t="str">
        <f aca="false">IF(M80&gt;N80,"Flávio Bolsonaro",IF(N80&gt;M80,"Lula","Empate"))</f>
        <v>Lula</v>
      </c>
      <c r="T80" s="74" t="n">
        <v>0.79925430048301</v>
      </c>
      <c r="U80" s="74" t="n">
        <v>0.153715786797729</v>
      </c>
      <c r="V80" s="72" t="str">
        <f aca="false">IF(S80="Empate","—",IF((N80&gt;M80)&lt;&gt;(T80&gt;U80),"Sim","Não"))</f>
        <v>Não</v>
      </c>
    </row>
    <row r="81" customFormat="false" ht="15" hidden="false" customHeight="false" outlineLevel="0" collapsed="false">
      <c r="A81" s="72" t="s">
        <v>504</v>
      </c>
      <c r="B81" s="72" t="s">
        <v>505</v>
      </c>
      <c r="C81" s="72" t="s">
        <v>321</v>
      </c>
      <c r="D81" s="72" t="s">
        <v>289</v>
      </c>
      <c r="E81" s="72"/>
      <c r="F81" s="73" t="n">
        <v>18656</v>
      </c>
      <c r="G81" s="73" t="n">
        <v>14589</v>
      </c>
      <c r="H81" s="73" t="n">
        <v>4067</v>
      </c>
      <c r="I81" s="74" t="n">
        <f aca="false">H81/F81</f>
        <v>0.217999571183533</v>
      </c>
      <c r="J81" s="73" t="n">
        <v>13632</v>
      </c>
      <c r="K81" s="73" t="n">
        <v>280</v>
      </c>
      <c r="L81" s="73" t="n">
        <v>677</v>
      </c>
      <c r="M81" s="73" t="n">
        <v>7489</v>
      </c>
      <c r="N81" s="73" t="n">
        <v>5701</v>
      </c>
      <c r="O81" s="73" t="n">
        <f aca="false">J81-M81-N81</f>
        <v>442</v>
      </c>
      <c r="P81" s="74" t="n">
        <f aca="false">M81/J81</f>
        <v>0.549369131455399</v>
      </c>
      <c r="Q81" s="74" t="n">
        <f aca="false">N81/J81</f>
        <v>0.418207159624413</v>
      </c>
      <c r="R81" s="75" t="n">
        <f aca="false">ABS(P81-Q81)*100</f>
        <v>13.1161971830986</v>
      </c>
      <c r="S81" s="72" t="str">
        <f aca="false">IF(M81&gt;N81,"Flávio Bolsonaro",IF(N81&gt;M81,"Lula","Empate"))</f>
        <v>Flávio Bolsonaro</v>
      </c>
      <c r="T81" s="74" t="n">
        <v>0.424612313833871</v>
      </c>
      <c r="U81" s="74" t="n">
        <v>0.518117610931982</v>
      </c>
      <c r="V81" s="72" t="str">
        <f aca="false">IF(S81="Empate","—",IF((N81&gt;M81)&lt;&gt;(T81&gt;U81),"Sim","Não"))</f>
        <v>Não</v>
      </c>
    </row>
    <row r="82" customFormat="false" ht="15" hidden="false" customHeight="false" outlineLevel="0" collapsed="false">
      <c r="A82" s="72" t="s">
        <v>506</v>
      </c>
      <c r="B82" s="72" t="s">
        <v>507</v>
      </c>
      <c r="C82" s="72" t="s">
        <v>321</v>
      </c>
      <c r="D82" s="72" t="s">
        <v>289</v>
      </c>
      <c r="E82" s="72"/>
      <c r="F82" s="73" t="n">
        <v>14073</v>
      </c>
      <c r="G82" s="73" t="n">
        <v>11313</v>
      </c>
      <c r="H82" s="73" t="n">
        <v>2760</v>
      </c>
      <c r="I82" s="74" t="n">
        <f aca="false">H82/F82</f>
        <v>0.196120230228096</v>
      </c>
      <c r="J82" s="73" t="n">
        <v>10565</v>
      </c>
      <c r="K82" s="73" t="n">
        <v>211</v>
      </c>
      <c r="L82" s="73" t="n">
        <v>537</v>
      </c>
      <c r="M82" s="73" t="n">
        <v>4282</v>
      </c>
      <c r="N82" s="73" t="n">
        <v>5892</v>
      </c>
      <c r="O82" s="73" t="n">
        <f aca="false">J82-M82-N82</f>
        <v>391</v>
      </c>
      <c r="P82" s="74" t="n">
        <f aca="false">M82/J82</f>
        <v>0.405300520586843</v>
      </c>
      <c r="Q82" s="74" t="n">
        <f aca="false">N82/J82</f>
        <v>0.55769048745859</v>
      </c>
      <c r="R82" s="75" t="n">
        <f aca="false">ABS(P82-Q82)*100</f>
        <v>15.2389966871746</v>
      </c>
      <c r="S82" s="72" t="str">
        <f aca="false">IF(M82&gt;N82,"Flávio Bolsonaro",IF(N82&gt;M82,"Lula","Empate"))</f>
        <v>Lula</v>
      </c>
      <c r="T82" s="74" t="n">
        <v>0.577311344327836</v>
      </c>
      <c r="U82" s="74" t="n">
        <v>0.367316341829086</v>
      </c>
      <c r="V82" s="72" t="str">
        <f aca="false">IF(S82="Empate","—",IF((N82&gt;M82)&lt;&gt;(T82&gt;U82),"Sim","Não"))</f>
        <v>Não</v>
      </c>
    </row>
    <row r="83" customFormat="false" ht="15" hidden="false" customHeight="false" outlineLevel="0" collapsed="false">
      <c r="A83" s="72" t="s">
        <v>508</v>
      </c>
      <c r="B83" s="72" t="s">
        <v>509</v>
      </c>
      <c r="C83" s="72" t="s">
        <v>321</v>
      </c>
      <c r="D83" s="72" t="s">
        <v>289</v>
      </c>
      <c r="E83" s="72"/>
      <c r="F83" s="73" t="n">
        <v>5111</v>
      </c>
      <c r="G83" s="73" t="n">
        <v>3944</v>
      </c>
      <c r="H83" s="73" t="n">
        <v>1167</v>
      </c>
      <c r="I83" s="74" t="n">
        <f aca="false">H83/F83</f>
        <v>0.228331050675015</v>
      </c>
      <c r="J83" s="73" t="n">
        <v>3617</v>
      </c>
      <c r="K83" s="73" t="n">
        <v>52</v>
      </c>
      <c r="L83" s="73" t="n">
        <v>275</v>
      </c>
      <c r="M83" s="73" t="n">
        <v>1106</v>
      </c>
      <c r="N83" s="73" t="n">
        <v>2356</v>
      </c>
      <c r="O83" s="73" t="n">
        <f aca="false">J83-M83-N83</f>
        <v>155</v>
      </c>
      <c r="P83" s="74" t="n">
        <f aca="false">M83/J83</f>
        <v>0.305778269283937</v>
      </c>
      <c r="Q83" s="74" t="n">
        <f aca="false">N83/J83</f>
        <v>0.651368537461985</v>
      </c>
      <c r="R83" s="75" t="n">
        <f aca="false">ABS(P83-Q83)*100</f>
        <v>34.5590268178048</v>
      </c>
      <c r="S83" s="72" t="str">
        <f aca="false">IF(M83&gt;N83,"Flávio Bolsonaro",IF(N83&gt;M83,"Lula","Empate"))</f>
        <v>Lula</v>
      </c>
      <c r="T83" s="74" t="n">
        <v>0.701665255433249</v>
      </c>
      <c r="U83" s="74" t="n">
        <v>0.223821620095964</v>
      </c>
      <c r="V83" s="72" t="str">
        <f aca="false">IF(S83="Empate","—",IF((N83&gt;M83)&lt;&gt;(T83&gt;U83),"Sim","Não"))</f>
        <v>Não</v>
      </c>
    </row>
    <row r="84" customFormat="false" ht="15" hidden="false" customHeight="false" outlineLevel="0" collapsed="false">
      <c r="A84" s="72" t="s">
        <v>510</v>
      </c>
      <c r="B84" s="72" t="s">
        <v>511</v>
      </c>
      <c r="C84" s="72" t="s">
        <v>321</v>
      </c>
      <c r="D84" s="72" t="s">
        <v>289</v>
      </c>
      <c r="E84" s="72"/>
      <c r="F84" s="73" t="n">
        <v>6417</v>
      </c>
      <c r="G84" s="73" t="n">
        <v>5028</v>
      </c>
      <c r="H84" s="73" t="n">
        <v>1389</v>
      </c>
      <c r="I84" s="74" t="n">
        <f aca="false">H84/F84</f>
        <v>0.21645628798504</v>
      </c>
      <c r="J84" s="73" t="n">
        <v>4686</v>
      </c>
      <c r="K84" s="73" t="n">
        <v>67</v>
      </c>
      <c r="L84" s="73" t="n">
        <v>275</v>
      </c>
      <c r="M84" s="73" t="n">
        <v>1141</v>
      </c>
      <c r="N84" s="73" t="n">
        <v>3332</v>
      </c>
      <c r="O84" s="73" t="n">
        <f aca="false">J84-M84-N84</f>
        <v>213</v>
      </c>
      <c r="P84" s="74" t="n">
        <f aca="false">M84/J84</f>
        <v>0.243491250533504</v>
      </c>
      <c r="Q84" s="74" t="n">
        <f aca="false">N84/J84</f>
        <v>0.711054204011951</v>
      </c>
      <c r="R84" s="75" t="n">
        <f aca="false">ABS(P84-Q84)*100</f>
        <v>46.7562953478446</v>
      </c>
      <c r="S84" s="72" t="str">
        <f aca="false">IF(M84&gt;N84,"Flávio Bolsonaro",IF(N84&gt;M84,"Lula","Empate"))</f>
        <v>Lula</v>
      </c>
      <c r="T84" s="74" t="n">
        <v>0.721862251019918</v>
      </c>
      <c r="U84" s="74" t="n">
        <v>0.187904967602592</v>
      </c>
      <c r="V84" s="72" t="str">
        <f aca="false">IF(S84="Empate","—",IF((N84&gt;M84)&lt;&gt;(T84&gt;U84),"Sim","Não"))</f>
        <v>Não</v>
      </c>
    </row>
    <row r="85" customFormat="false" ht="15" hidden="false" customHeight="false" outlineLevel="0" collapsed="false">
      <c r="A85" s="72" t="s">
        <v>512</v>
      </c>
      <c r="B85" s="72" t="s">
        <v>513</v>
      </c>
      <c r="C85" s="72" t="s">
        <v>321</v>
      </c>
      <c r="D85" s="72" t="s">
        <v>289</v>
      </c>
      <c r="E85" s="72"/>
      <c r="F85" s="73" t="n">
        <v>20644</v>
      </c>
      <c r="G85" s="73" t="n">
        <v>16611</v>
      </c>
      <c r="H85" s="73" t="n">
        <v>4033</v>
      </c>
      <c r="I85" s="74" t="n">
        <f aca="false">H85/F85</f>
        <v>0.195359426467739</v>
      </c>
      <c r="J85" s="73" t="n">
        <v>15142</v>
      </c>
      <c r="K85" s="73" t="n">
        <v>433</v>
      </c>
      <c r="L85" s="73" t="n">
        <v>1036</v>
      </c>
      <c r="M85" s="73" t="n">
        <v>5628</v>
      </c>
      <c r="N85" s="73" t="n">
        <v>8996</v>
      </c>
      <c r="O85" s="73" t="n">
        <f aca="false">J85-M85-N85</f>
        <v>518</v>
      </c>
      <c r="P85" s="74" t="n">
        <f aca="false">M85/J85</f>
        <v>0.371681415929204</v>
      </c>
      <c r="Q85" s="74" t="n">
        <f aca="false">N85/J85</f>
        <v>0.594109100515123</v>
      </c>
      <c r="R85" s="75" t="n">
        <f aca="false">ABS(P85-Q85)*100</f>
        <v>22.242768458592</v>
      </c>
      <c r="S85" s="72" t="str">
        <f aca="false">IF(M85&gt;N85,"Flávio Bolsonaro",IF(N85&gt;M85,"Lula","Empate"))</f>
        <v>Lula</v>
      </c>
      <c r="T85" s="74" t="n">
        <v>0.609451007644197</v>
      </c>
      <c r="U85" s="74" t="n">
        <v>0.321751216122307</v>
      </c>
      <c r="V85" s="72" t="str">
        <f aca="false">IF(S85="Empate","—",IF((N85&gt;M85)&lt;&gt;(T85&gt;U85),"Sim","Não"))</f>
        <v>Não</v>
      </c>
    </row>
    <row r="86" customFormat="false" ht="15" hidden="false" customHeight="false" outlineLevel="0" collapsed="false">
      <c r="A86" s="72" t="s">
        <v>514</v>
      </c>
      <c r="B86" s="72" t="s">
        <v>515</v>
      </c>
      <c r="C86" s="72" t="s">
        <v>321</v>
      </c>
      <c r="D86" s="72" t="s">
        <v>289</v>
      </c>
      <c r="E86" s="72"/>
      <c r="F86" s="73" t="n">
        <v>10016</v>
      </c>
      <c r="G86" s="73" t="n">
        <v>7805</v>
      </c>
      <c r="H86" s="73" t="n">
        <v>2211</v>
      </c>
      <c r="I86" s="74" t="n">
        <f aca="false">H86/F86</f>
        <v>0.220746805111821</v>
      </c>
      <c r="J86" s="73" t="n">
        <v>7298</v>
      </c>
      <c r="K86" s="73" t="n">
        <v>119</v>
      </c>
      <c r="L86" s="73" t="n">
        <v>388</v>
      </c>
      <c r="M86" s="73" t="n">
        <v>3612</v>
      </c>
      <c r="N86" s="73" t="n">
        <v>3432</v>
      </c>
      <c r="O86" s="73" t="n">
        <f aca="false">J86-M86-N86</f>
        <v>254</v>
      </c>
      <c r="P86" s="74" t="n">
        <f aca="false">M86/J86</f>
        <v>0.494930117840504</v>
      </c>
      <c r="Q86" s="74" t="n">
        <f aca="false">N86/J86</f>
        <v>0.470265826253768</v>
      </c>
      <c r="R86" s="75" t="n">
        <f aca="false">ABS(P86-Q86)*100</f>
        <v>2.46642915867361</v>
      </c>
      <c r="S86" s="72" t="str">
        <f aca="false">IF(M86&gt;N86,"Flávio Bolsonaro",IF(N86&gt;M86,"Lula","Empate"))</f>
        <v>Flávio Bolsonaro</v>
      </c>
      <c r="T86" s="74" t="n">
        <v>0.493750897859503</v>
      </c>
      <c r="U86" s="74" t="n">
        <v>0.44174687544893</v>
      </c>
      <c r="V86" s="72" t="str">
        <f aca="false">IF(S86="Empate","—",IF((N86&gt;M86)&lt;&gt;(T86&gt;U86),"Sim","Não"))</f>
        <v>Sim</v>
      </c>
    </row>
    <row r="87" customFormat="false" ht="15" hidden="false" customHeight="false" outlineLevel="0" collapsed="false">
      <c r="A87" s="72" t="s">
        <v>516</v>
      </c>
      <c r="B87" s="72" t="s">
        <v>517</v>
      </c>
      <c r="C87" s="72" t="s">
        <v>321</v>
      </c>
      <c r="D87" s="72" t="s">
        <v>289</v>
      </c>
      <c r="E87" s="72"/>
      <c r="F87" s="73" t="n">
        <v>5133</v>
      </c>
      <c r="G87" s="73" t="n">
        <v>3981</v>
      </c>
      <c r="H87" s="73" t="n">
        <v>1152</v>
      </c>
      <c r="I87" s="74" t="n">
        <f aca="false">H87/F87</f>
        <v>0.224430157802455</v>
      </c>
      <c r="J87" s="73" t="n">
        <v>3727</v>
      </c>
      <c r="K87" s="73" t="n">
        <v>53</v>
      </c>
      <c r="L87" s="73" t="n">
        <v>201</v>
      </c>
      <c r="M87" s="73" t="n">
        <v>889</v>
      </c>
      <c r="N87" s="73" t="n">
        <v>2711</v>
      </c>
      <c r="O87" s="73" t="n">
        <f aca="false">J87-M87-N87</f>
        <v>127</v>
      </c>
      <c r="P87" s="74" t="n">
        <f aca="false">M87/J87</f>
        <v>0.238529648510867</v>
      </c>
      <c r="Q87" s="74" t="n">
        <f aca="false">N87/J87</f>
        <v>0.727394687416152</v>
      </c>
      <c r="R87" s="75" t="n">
        <f aca="false">ABS(P87-Q87)*100</f>
        <v>48.8865038905286</v>
      </c>
      <c r="S87" s="72" t="str">
        <f aca="false">IF(M87&gt;N87,"Flávio Bolsonaro",IF(N87&gt;M87,"Lula","Empate"))</f>
        <v>Lula</v>
      </c>
      <c r="T87" s="74" t="n">
        <v>0.780778164924506</v>
      </c>
      <c r="U87" s="74" t="n">
        <v>0.161730545876887</v>
      </c>
      <c r="V87" s="72" t="str">
        <f aca="false">IF(S87="Empate","—",IF((N87&gt;M87)&lt;&gt;(T87&gt;U87),"Sim","Não"))</f>
        <v>Não</v>
      </c>
    </row>
    <row r="88" customFormat="false" ht="15" hidden="false" customHeight="false" outlineLevel="0" collapsed="false">
      <c r="A88" s="72" t="s">
        <v>518</v>
      </c>
      <c r="B88" s="72" t="s">
        <v>519</v>
      </c>
      <c r="C88" s="72" t="s">
        <v>321</v>
      </c>
      <c r="D88" s="72" t="s">
        <v>289</v>
      </c>
      <c r="E88" s="72"/>
      <c r="F88" s="73" t="n">
        <v>16240</v>
      </c>
      <c r="G88" s="73" t="n">
        <v>12635</v>
      </c>
      <c r="H88" s="73" t="n">
        <v>3605</v>
      </c>
      <c r="I88" s="74" t="n">
        <f aca="false">H88/F88</f>
        <v>0.22198275862069</v>
      </c>
      <c r="J88" s="73" t="n">
        <v>11897</v>
      </c>
      <c r="K88" s="73" t="n">
        <v>136</v>
      </c>
      <c r="L88" s="73" t="n">
        <v>602</v>
      </c>
      <c r="M88" s="73" t="n">
        <v>4518</v>
      </c>
      <c r="N88" s="73" t="n">
        <v>6905</v>
      </c>
      <c r="O88" s="73" t="n">
        <f aca="false">J88-M88-N88</f>
        <v>474</v>
      </c>
      <c r="P88" s="74" t="n">
        <f aca="false">M88/J88</f>
        <v>0.379759603261326</v>
      </c>
      <c r="Q88" s="74" t="n">
        <f aca="false">N88/J88</f>
        <v>0.58039841976969</v>
      </c>
      <c r="R88" s="75" t="n">
        <f aca="false">ABS(P88-Q88)*100</f>
        <v>20.0638816508363</v>
      </c>
      <c r="S88" s="72" t="str">
        <f aca="false">IF(M88&gt;N88,"Flávio Bolsonaro",IF(N88&gt;M88,"Lula","Empate"))</f>
        <v>Lula</v>
      </c>
      <c r="T88" s="74" t="n">
        <v>0.62167759751467</v>
      </c>
      <c r="U88" s="74" t="n">
        <v>0.315153607179841</v>
      </c>
      <c r="V88" s="72" t="str">
        <f aca="false">IF(S88="Empate","—",IF((N88&gt;M88)&lt;&gt;(T88&gt;U88),"Sim","Não"))</f>
        <v>Não</v>
      </c>
    </row>
    <row r="89" customFormat="false" ht="15" hidden="false" customHeight="false" outlineLevel="0" collapsed="false">
      <c r="A89" s="72" t="s">
        <v>520</v>
      </c>
      <c r="B89" s="72" t="s">
        <v>521</v>
      </c>
      <c r="C89" s="72" t="s">
        <v>321</v>
      </c>
      <c r="D89" s="72" t="s">
        <v>289</v>
      </c>
      <c r="E89" s="72"/>
      <c r="F89" s="73" t="n">
        <v>7631</v>
      </c>
      <c r="G89" s="73" t="n">
        <v>5638</v>
      </c>
      <c r="H89" s="73" t="n">
        <v>1993</v>
      </c>
      <c r="I89" s="74" t="n">
        <f aca="false">H89/F89</f>
        <v>0.261171537151094</v>
      </c>
      <c r="J89" s="73" t="n">
        <v>5299</v>
      </c>
      <c r="K89" s="73" t="n">
        <v>55</v>
      </c>
      <c r="L89" s="73" t="n">
        <v>284</v>
      </c>
      <c r="M89" s="73" t="n">
        <v>752</v>
      </c>
      <c r="N89" s="73" t="n">
        <v>4368</v>
      </c>
      <c r="O89" s="73" t="n">
        <f aca="false">J89-M89-N89</f>
        <v>179</v>
      </c>
      <c r="P89" s="74" t="n">
        <f aca="false">M89/J89</f>
        <v>0.141913568597849</v>
      </c>
      <c r="Q89" s="74" t="n">
        <f aca="false">N89/J89</f>
        <v>0.824306472919419</v>
      </c>
      <c r="R89" s="75" t="n">
        <f aca="false">ABS(P89-Q89)*100</f>
        <v>68.239290432157</v>
      </c>
      <c r="S89" s="72" t="str">
        <f aca="false">IF(M89&gt;N89,"Flávio Bolsonaro",IF(N89&gt;M89,"Lula","Empate"))</f>
        <v>Lula</v>
      </c>
      <c r="T89" s="74" t="n">
        <v>0.85</v>
      </c>
      <c r="U89" s="74" t="n">
        <v>0.0983082706766917</v>
      </c>
      <c r="V89" s="72" t="str">
        <f aca="false">IF(S89="Empate","—",IF((N89&gt;M89)&lt;&gt;(T89&gt;U89),"Sim","Não"))</f>
        <v>Não</v>
      </c>
    </row>
    <row r="90" customFormat="false" ht="15" hidden="false" customHeight="false" outlineLevel="0" collapsed="false">
      <c r="A90" s="72" t="s">
        <v>522</v>
      </c>
      <c r="B90" s="72" t="s">
        <v>523</v>
      </c>
      <c r="C90" s="72" t="s">
        <v>321</v>
      </c>
      <c r="D90" s="72" t="s">
        <v>289</v>
      </c>
      <c r="E90" s="72"/>
      <c r="F90" s="73" t="n">
        <v>10337</v>
      </c>
      <c r="G90" s="73" t="n">
        <v>8469</v>
      </c>
      <c r="H90" s="73" t="n">
        <v>1868</v>
      </c>
      <c r="I90" s="74" t="n">
        <f aca="false">H90/F90</f>
        <v>0.180710070620103</v>
      </c>
      <c r="J90" s="73" t="n">
        <v>7917</v>
      </c>
      <c r="K90" s="73" t="n">
        <v>81</v>
      </c>
      <c r="L90" s="73" t="n">
        <v>471</v>
      </c>
      <c r="M90" s="73" t="n">
        <v>2379</v>
      </c>
      <c r="N90" s="73" t="n">
        <v>5213</v>
      </c>
      <c r="O90" s="73" t="n">
        <f aca="false">J90-M90-N90</f>
        <v>325</v>
      </c>
      <c r="P90" s="74" t="n">
        <f aca="false">M90/J90</f>
        <v>0.300492610837438</v>
      </c>
      <c r="Q90" s="74" t="n">
        <f aca="false">N90/J90</f>
        <v>0.658456486042693</v>
      </c>
      <c r="R90" s="75" t="n">
        <f aca="false">ABS(P90-Q90)*100</f>
        <v>35.7963875205255</v>
      </c>
      <c r="S90" s="72" t="str">
        <f aca="false">IF(M90&gt;N90,"Flávio Bolsonaro",IF(N90&gt;M90,"Lula","Empate"))</f>
        <v>Lula</v>
      </c>
      <c r="T90" s="74" t="n">
        <v>0.712650176678445</v>
      </c>
      <c r="U90" s="74" t="n">
        <v>0.221060070671378</v>
      </c>
      <c r="V90" s="72" t="str">
        <f aca="false">IF(S90="Empate","—",IF((N90&gt;M90)&lt;&gt;(T90&gt;U90),"Sim","Não"))</f>
        <v>Não</v>
      </c>
    </row>
    <row r="91" customFormat="false" ht="15" hidden="false" customHeight="false" outlineLevel="0" collapsed="false">
      <c r="A91" s="72" t="s">
        <v>524</v>
      </c>
      <c r="B91" s="72" t="s">
        <v>525</v>
      </c>
      <c r="C91" s="72" t="s">
        <v>321</v>
      </c>
      <c r="D91" s="72" t="s">
        <v>289</v>
      </c>
      <c r="E91" s="72"/>
      <c r="F91" s="73" t="n">
        <v>10029</v>
      </c>
      <c r="G91" s="73" t="n">
        <v>7753</v>
      </c>
      <c r="H91" s="73" t="n">
        <v>2276</v>
      </c>
      <c r="I91" s="74" t="n">
        <f aca="false">H91/F91</f>
        <v>0.226941868581115</v>
      </c>
      <c r="J91" s="73" t="n">
        <v>7329</v>
      </c>
      <c r="K91" s="73" t="n">
        <v>71</v>
      </c>
      <c r="L91" s="73" t="n">
        <v>353</v>
      </c>
      <c r="M91" s="73" t="n">
        <v>1771</v>
      </c>
      <c r="N91" s="73" t="n">
        <v>5183</v>
      </c>
      <c r="O91" s="73" t="n">
        <f aca="false">J91-M91-N91</f>
        <v>375</v>
      </c>
      <c r="P91" s="74" t="n">
        <f aca="false">M91/J91</f>
        <v>0.241642788920726</v>
      </c>
      <c r="Q91" s="74" t="n">
        <f aca="false">N91/J91</f>
        <v>0.707190612634739</v>
      </c>
      <c r="R91" s="75" t="n">
        <f aca="false">ABS(P91-Q91)*100</f>
        <v>46.5547823714013</v>
      </c>
      <c r="S91" s="72" t="str">
        <f aca="false">IF(M91&gt;N91,"Flávio Bolsonaro",IF(N91&gt;M91,"Lula","Empate"))</f>
        <v>Lula</v>
      </c>
      <c r="T91" s="74" t="n">
        <v>0.759160798965369</v>
      </c>
      <c r="U91" s="74" t="n">
        <v>0.179910906739474</v>
      </c>
      <c r="V91" s="72" t="str">
        <f aca="false">IF(S91="Empate","—",IF((N91&gt;M91)&lt;&gt;(T91&gt;U91),"Sim","Não"))</f>
        <v>Não</v>
      </c>
    </row>
    <row r="92" customFormat="false" ht="15" hidden="false" customHeight="false" outlineLevel="0" collapsed="false">
      <c r="A92" s="72" t="s">
        <v>526</v>
      </c>
      <c r="B92" s="72" t="s">
        <v>527</v>
      </c>
      <c r="C92" s="72" t="s">
        <v>321</v>
      </c>
      <c r="D92" s="72" t="s">
        <v>289</v>
      </c>
      <c r="E92" s="72"/>
      <c r="F92" s="73" t="n">
        <v>4992</v>
      </c>
      <c r="G92" s="73" t="n">
        <v>3722</v>
      </c>
      <c r="H92" s="73" t="n">
        <v>1270</v>
      </c>
      <c r="I92" s="74" t="n">
        <f aca="false">H92/F92</f>
        <v>0.254407051282051</v>
      </c>
      <c r="J92" s="73" t="n">
        <v>3518</v>
      </c>
      <c r="K92" s="73" t="n">
        <v>52</v>
      </c>
      <c r="L92" s="73" t="n">
        <v>152</v>
      </c>
      <c r="M92" s="73" t="n">
        <v>737</v>
      </c>
      <c r="N92" s="73" t="n">
        <v>2636</v>
      </c>
      <c r="O92" s="73" t="n">
        <f aca="false">J92-M92-N92</f>
        <v>145</v>
      </c>
      <c r="P92" s="74" t="n">
        <f aca="false">M92/J92</f>
        <v>0.209494030699261</v>
      </c>
      <c r="Q92" s="74" t="n">
        <f aca="false">N92/J92</f>
        <v>0.749289368959636</v>
      </c>
      <c r="R92" s="75" t="n">
        <f aca="false">ABS(P92-Q92)*100</f>
        <v>53.9795338260375</v>
      </c>
      <c r="S92" s="72" t="str">
        <f aca="false">IF(M92&gt;N92,"Flávio Bolsonaro",IF(N92&gt;M92,"Lula","Empate"))</f>
        <v>Lula</v>
      </c>
      <c r="T92" s="74" t="n">
        <v>0.739327883742053</v>
      </c>
      <c r="U92" s="74" t="n">
        <v>0.181653042688465</v>
      </c>
      <c r="V92" s="72" t="str">
        <f aca="false">IF(S92="Empate","—",IF((N92&gt;M92)&lt;&gt;(T92&gt;U92),"Sim","Não"))</f>
        <v>Não</v>
      </c>
    </row>
    <row r="93" customFormat="false" ht="15" hidden="false" customHeight="false" outlineLevel="0" collapsed="false">
      <c r="A93" s="72" t="s">
        <v>528</v>
      </c>
      <c r="B93" s="72" t="s">
        <v>529</v>
      </c>
      <c r="C93" s="72" t="s">
        <v>321</v>
      </c>
      <c r="D93" s="72" t="s">
        <v>289</v>
      </c>
      <c r="E93" s="72"/>
      <c r="F93" s="73" t="n">
        <v>54544</v>
      </c>
      <c r="G93" s="73" t="n">
        <v>43046</v>
      </c>
      <c r="H93" s="73" t="n">
        <v>11498</v>
      </c>
      <c r="I93" s="74" t="n">
        <f aca="false">H93/F93</f>
        <v>0.210802288061015</v>
      </c>
      <c r="J93" s="73" t="n">
        <v>40222</v>
      </c>
      <c r="K93" s="73" t="n">
        <v>788</v>
      </c>
      <c r="L93" s="73" t="n">
        <v>2036</v>
      </c>
      <c r="M93" s="73" t="n">
        <v>14385</v>
      </c>
      <c r="N93" s="73" t="n">
        <v>23887</v>
      </c>
      <c r="O93" s="73" t="n">
        <f aca="false">J93-M93-N93</f>
        <v>1950</v>
      </c>
      <c r="P93" s="74" t="n">
        <f aca="false">M93/J93</f>
        <v>0.357640097459102</v>
      </c>
      <c r="Q93" s="74" t="n">
        <f aca="false">N93/J93</f>
        <v>0.593878971707026</v>
      </c>
      <c r="R93" s="75" t="n">
        <f aca="false">ABS(P93-Q93)*100</f>
        <v>23.6238874247924</v>
      </c>
      <c r="S93" s="72" t="str">
        <f aca="false">IF(M93&gt;N93,"Flávio Bolsonaro",IF(N93&gt;M93,"Lula","Empate"))</f>
        <v>Lula</v>
      </c>
      <c r="T93" s="74" t="n">
        <v>0.62340333680388</v>
      </c>
      <c r="U93" s="74" t="n">
        <v>0.311815942507428</v>
      </c>
      <c r="V93" s="72" t="str">
        <f aca="false">IF(S93="Empate","—",IF((N93&gt;M93)&lt;&gt;(T93&gt;U93),"Sim","Não"))</f>
        <v>Não</v>
      </c>
    </row>
    <row r="94" customFormat="false" ht="15" hidden="false" customHeight="false" outlineLevel="0" collapsed="false">
      <c r="A94" s="72" t="s">
        <v>530</v>
      </c>
      <c r="B94" s="72" t="s">
        <v>531</v>
      </c>
      <c r="C94" s="72" t="s">
        <v>321</v>
      </c>
      <c r="D94" s="72" t="s">
        <v>289</v>
      </c>
      <c r="E94" s="72"/>
      <c r="F94" s="73" t="n">
        <v>9772</v>
      </c>
      <c r="G94" s="73" t="n">
        <v>7539</v>
      </c>
      <c r="H94" s="73" t="n">
        <v>2233</v>
      </c>
      <c r="I94" s="74" t="n">
        <f aca="false">H94/F94</f>
        <v>0.228510028653295</v>
      </c>
      <c r="J94" s="73" t="n">
        <v>7161</v>
      </c>
      <c r="K94" s="73" t="n">
        <v>61</v>
      </c>
      <c r="L94" s="73" t="n">
        <v>317</v>
      </c>
      <c r="M94" s="73" t="n">
        <v>658</v>
      </c>
      <c r="N94" s="73" t="n">
        <v>6310</v>
      </c>
      <c r="O94" s="73" t="n">
        <f aca="false">J94-M94-N94</f>
        <v>193</v>
      </c>
      <c r="P94" s="74" t="n">
        <f aca="false">M94/J94</f>
        <v>0.0918866080156403</v>
      </c>
      <c r="Q94" s="74" t="n">
        <f aca="false">N94/J94</f>
        <v>0.881161848903784</v>
      </c>
      <c r="R94" s="75" t="n">
        <f aca="false">ABS(P94-Q94)*100</f>
        <v>78.9275240888144</v>
      </c>
      <c r="S94" s="72" t="str">
        <f aca="false">IF(M94&gt;N94,"Flávio Bolsonaro",IF(N94&gt;M94,"Lula","Empate"))</f>
        <v>Lula</v>
      </c>
      <c r="T94" s="74" t="n">
        <v>0.86989247311828</v>
      </c>
      <c r="U94" s="74" t="n">
        <v>0.076036866359447</v>
      </c>
      <c r="V94" s="72" t="str">
        <f aca="false">IF(S94="Empate","—",IF((N94&gt;M94)&lt;&gt;(T94&gt;U94),"Sim","Não"))</f>
        <v>Não</v>
      </c>
    </row>
    <row r="95" customFormat="false" ht="15" hidden="false" customHeight="false" outlineLevel="0" collapsed="false">
      <c r="A95" s="72" t="s">
        <v>532</v>
      </c>
      <c r="B95" s="72" t="s">
        <v>533</v>
      </c>
      <c r="C95" s="72" t="s">
        <v>321</v>
      </c>
      <c r="D95" s="72" t="s">
        <v>289</v>
      </c>
      <c r="E95" s="72"/>
      <c r="F95" s="73" t="n">
        <v>12721</v>
      </c>
      <c r="G95" s="73" t="n">
        <v>10207</v>
      </c>
      <c r="H95" s="73" t="n">
        <v>2514</v>
      </c>
      <c r="I95" s="74" t="n">
        <f aca="false">H95/F95</f>
        <v>0.19762597280088</v>
      </c>
      <c r="J95" s="73" t="n">
        <v>9605</v>
      </c>
      <c r="K95" s="73" t="n">
        <v>211</v>
      </c>
      <c r="L95" s="73" t="n">
        <v>391</v>
      </c>
      <c r="M95" s="73" t="n">
        <v>4999</v>
      </c>
      <c r="N95" s="73" t="n">
        <v>4101</v>
      </c>
      <c r="O95" s="73" t="n">
        <f aca="false">J95-M95-N95</f>
        <v>505</v>
      </c>
      <c r="P95" s="74" t="n">
        <f aca="false">M95/J95</f>
        <v>0.520458094742322</v>
      </c>
      <c r="Q95" s="74" t="n">
        <f aca="false">N95/J95</f>
        <v>0.426965122332119</v>
      </c>
      <c r="R95" s="75" t="n">
        <f aca="false">ABS(P95-Q95)*100</f>
        <v>9.3492972410203</v>
      </c>
      <c r="S95" s="72" t="str">
        <f aca="false">IF(M95&gt;N95,"Flávio Bolsonaro",IF(N95&gt;M95,"Lula","Empate"))</f>
        <v>Flávio Bolsonaro</v>
      </c>
      <c r="T95" s="74" t="n">
        <v>0.467715426156375</v>
      </c>
      <c r="U95" s="74" t="n">
        <v>0.460671519135947</v>
      </c>
      <c r="V95" s="72" t="str">
        <f aca="false">IF(S95="Empate","—",IF((N95&gt;M95)&lt;&gt;(T95&gt;U95),"Sim","Não"))</f>
        <v>Sim</v>
      </c>
    </row>
    <row r="96" customFormat="false" ht="15" hidden="false" customHeight="false" outlineLevel="0" collapsed="false">
      <c r="A96" s="72" t="s">
        <v>534</v>
      </c>
      <c r="B96" s="72" t="s">
        <v>535</v>
      </c>
      <c r="C96" s="72" t="s">
        <v>321</v>
      </c>
      <c r="D96" s="72" t="s">
        <v>289</v>
      </c>
      <c r="E96" s="72"/>
      <c r="F96" s="73" t="n">
        <v>12513</v>
      </c>
      <c r="G96" s="73" t="n">
        <v>10255</v>
      </c>
      <c r="H96" s="73" t="n">
        <v>2258</v>
      </c>
      <c r="I96" s="74" t="n">
        <f aca="false">H96/F96</f>
        <v>0.18045232957724</v>
      </c>
      <c r="J96" s="73" t="n">
        <v>9622</v>
      </c>
      <c r="K96" s="73" t="n">
        <v>199</v>
      </c>
      <c r="L96" s="73" t="n">
        <v>434</v>
      </c>
      <c r="M96" s="73" t="n">
        <v>4176</v>
      </c>
      <c r="N96" s="73" t="n">
        <v>5161</v>
      </c>
      <c r="O96" s="73" t="n">
        <f aca="false">J96-M96-N96</f>
        <v>285</v>
      </c>
      <c r="P96" s="74" t="n">
        <f aca="false">M96/J96</f>
        <v>0.434005404281854</v>
      </c>
      <c r="Q96" s="74" t="n">
        <f aca="false">N96/J96</f>
        <v>0.536374974017876</v>
      </c>
      <c r="R96" s="75" t="n">
        <f aca="false">ABS(P96-Q96)*100</f>
        <v>10.2369569736022</v>
      </c>
      <c r="S96" s="72" t="str">
        <f aca="false">IF(M96&gt;N96,"Flávio Bolsonaro",IF(N96&gt;M96,"Lula","Empate"))</f>
        <v>Lula</v>
      </c>
      <c r="T96" s="74" t="n">
        <v>0.584521158129176</v>
      </c>
      <c r="U96" s="74" t="n">
        <v>0.365033407572383</v>
      </c>
      <c r="V96" s="72" t="str">
        <f aca="false">IF(S96="Empate","—",IF((N96&gt;M96)&lt;&gt;(T96&gt;U96),"Sim","Não"))</f>
        <v>Não</v>
      </c>
    </row>
    <row r="97" customFormat="false" ht="15" hidden="false" customHeight="false" outlineLevel="0" collapsed="false">
      <c r="A97" s="72" t="s">
        <v>536</v>
      </c>
      <c r="B97" s="72" t="s">
        <v>537</v>
      </c>
      <c r="C97" s="72" t="s">
        <v>321</v>
      </c>
      <c r="D97" s="72" t="s">
        <v>289</v>
      </c>
      <c r="E97" s="72"/>
      <c r="F97" s="73" t="n">
        <v>6620</v>
      </c>
      <c r="G97" s="73" t="n">
        <v>5466</v>
      </c>
      <c r="H97" s="73" t="n">
        <v>1154</v>
      </c>
      <c r="I97" s="74" t="n">
        <f aca="false">H97/F97</f>
        <v>0.174320241691843</v>
      </c>
      <c r="J97" s="73" t="n">
        <v>5071</v>
      </c>
      <c r="K97" s="73" t="n">
        <v>93</v>
      </c>
      <c r="L97" s="73" t="n">
        <v>302</v>
      </c>
      <c r="M97" s="73" t="n">
        <v>1472</v>
      </c>
      <c r="N97" s="73" t="n">
        <v>3368</v>
      </c>
      <c r="O97" s="73" t="n">
        <f aca="false">J97-M97-N97</f>
        <v>231</v>
      </c>
      <c r="P97" s="74" t="n">
        <f aca="false">M97/J97</f>
        <v>0.290278051666338</v>
      </c>
      <c r="Q97" s="74" t="n">
        <f aca="false">N97/J97</f>
        <v>0.664168802997436</v>
      </c>
      <c r="R97" s="75" t="n">
        <f aca="false">ABS(P97-Q97)*100</f>
        <v>37.3890751331098</v>
      </c>
      <c r="S97" s="72" t="str">
        <f aca="false">IF(M97&gt;N97,"Flávio Bolsonaro",IF(N97&gt;M97,"Lula","Empate"))</f>
        <v>Lula</v>
      </c>
      <c r="T97" s="74" t="n">
        <v>0.686332767402377</v>
      </c>
      <c r="U97" s="74" t="n">
        <v>0.243421052631579</v>
      </c>
      <c r="V97" s="72" t="str">
        <f aca="false">IF(S97="Empate","—",IF((N97&gt;M97)&lt;&gt;(T97&gt;U97),"Sim","Não"))</f>
        <v>Não</v>
      </c>
    </row>
    <row r="98" customFormat="false" ht="15" hidden="false" customHeight="false" outlineLevel="0" collapsed="false">
      <c r="A98" s="72" t="s">
        <v>538</v>
      </c>
      <c r="B98" s="72" t="s">
        <v>539</v>
      </c>
      <c r="C98" s="72" t="s">
        <v>321</v>
      </c>
      <c r="D98" s="72" t="s">
        <v>289</v>
      </c>
      <c r="E98" s="72"/>
      <c r="F98" s="73" t="n">
        <v>44742</v>
      </c>
      <c r="G98" s="73" t="n">
        <v>34518</v>
      </c>
      <c r="H98" s="73" t="n">
        <v>10224</v>
      </c>
      <c r="I98" s="74" t="n">
        <f aca="false">H98/F98</f>
        <v>0.228510124715033</v>
      </c>
      <c r="J98" s="73" t="n">
        <v>32595</v>
      </c>
      <c r="K98" s="73" t="n">
        <v>636</v>
      </c>
      <c r="L98" s="73" t="n">
        <v>1287</v>
      </c>
      <c r="M98" s="73" t="n">
        <v>12036</v>
      </c>
      <c r="N98" s="73" t="n">
        <v>18884</v>
      </c>
      <c r="O98" s="73" t="n">
        <f aca="false">J98-M98-N98</f>
        <v>1675</v>
      </c>
      <c r="P98" s="74" t="n">
        <f aca="false">M98/J98</f>
        <v>0.369259088817303</v>
      </c>
      <c r="Q98" s="74" t="n">
        <f aca="false">N98/J98</f>
        <v>0.579352661451143</v>
      </c>
      <c r="R98" s="75" t="n">
        <f aca="false">ABS(P98-Q98)*100</f>
        <v>21.009357263384</v>
      </c>
      <c r="S98" s="72" t="str">
        <f aca="false">IF(M98&gt;N98,"Flávio Bolsonaro",IF(N98&gt;M98,"Lula","Empate"))</f>
        <v>Lula</v>
      </c>
      <c r="T98" s="74" t="n">
        <v>0.614687963115429</v>
      </c>
      <c r="U98" s="74" t="n">
        <v>0.321323892639552</v>
      </c>
      <c r="V98" s="72" t="str">
        <f aca="false">IF(S98="Empate","—",IF((N98&gt;M98)&lt;&gt;(T98&gt;U98),"Sim","Não"))</f>
        <v>Não</v>
      </c>
    </row>
    <row r="99" customFormat="false" ht="15" hidden="false" customHeight="false" outlineLevel="0" collapsed="false">
      <c r="A99" s="72" t="s">
        <v>540</v>
      </c>
      <c r="B99" s="72" t="s">
        <v>541</v>
      </c>
      <c r="C99" s="72" t="s">
        <v>321</v>
      </c>
      <c r="D99" s="72" t="s">
        <v>289</v>
      </c>
      <c r="E99" s="72"/>
      <c r="F99" s="73" t="n">
        <v>13930</v>
      </c>
      <c r="G99" s="73" t="n">
        <v>10938</v>
      </c>
      <c r="H99" s="73" t="n">
        <v>2992</v>
      </c>
      <c r="I99" s="74" t="n">
        <f aca="false">H99/F99</f>
        <v>0.214788226848528</v>
      </c>
      <c r="J99" s="73" t="n">
        <v>10304</v>
      </c>
      <c r="K99" s="73" t="n">
        <v>164</v>
      </c>
      <c r="L99" s="73" t="n">
        <v>470</v>
      </c>
      <c r="M99" s="73" t="n">
        <v>3508</v>
      </c>
      <c r="N99" s="73" t="n">
        <v>6409</v>
      </c>
      <c r="O99" s="73" t="n">
        <f aca="false">J99-M99-N99</f>
        <v>387</v>
      </c>
      <c r="P99" s="74" t="n">
        <f aca="false">M99/J99</f>
        <v>0.340450310559006</v>
      </c>
      <c r="Q99" s="74" t="n">
        <f aca="false">N99/J99</f>
        <v>0.621991459627329</v>
      </c>
      <c r="R99" s="75" t="n">
        <f aca="false">ABS(P99-Q99)*100</f>
        <v>28.1541149068323</v>
      </c>
      <c r="S99" s="72" t="str">
        <f aca="false">IF(M99&gt;N99,"Flávio Bolsonaro",IF(N99&gt;M99,"Lula","Empate"))</f>
        <v>Lula</v>
      </c>
      <c r="T99" s="74" t="n">
        <v>0.662497498499099</v>
      </c>
      <c r="U99" s="74" t="n">
        <v>0.283169901941165</v>
      </c>
      <c r="V99" s="72" t="str">
        <f aca="false">IF(S99="Empate","—",IF((N99&gt;M99)&lt;&gt;(T99&gt;U99),"Sim","Não"))</f>
        <v>Não</v>
      </c>
    </row>
    <row r="100" customFormat="false" ht="15" hidden="false" customHeight="false" outlineLevel="0" collapsed="false">
      <c r="A100" s="72" t="s">
        <v>542</v>
      </c>
      <c r="B100" s="72" t="s">
        <v>543</v>
      </c>
      <c r="C100" s="72" t="s">
        <v>321</v>
      </c>
      <c r="D100" s="72" t="s">
        <v>289</v>
      </c>
      <c r="E100" s="72"/>
      <c r="F100" s="73" t="n">
        <v>29494</v>
      </c>
      <c r="G100" s="73" t="n">
        <v>23927</v>
      </c>
      <c r="H100" s="73" t="n">
        <v>5567</v>
      </c>
      <c r="I100" s="74" t="n">
        <f aca="false">H100/F100</f>
        <v>0.188750254289008</v>
      </c>
      <c r="J100" s="73" t="n">
        <v>22381</v>
      </c>
      <c r="K100" s="73" t="n">
        <v>502</v>
      </c>
      <c r="L100" s="73" t="n">
        <v>1044</v>
      </c>
      <c r="M100" s="73" t="n">
        <v>10026</v>
      </c>
      <c r="N100" s="73" t="n">
        <v>11359</v>
      </c>
      <c r="O100" s="73" t="n">
        <f aca="false">J100-M100-N100</f>
        <v>996</v>
      </c>
      <c r="P100" s="74" t="n">
        <f aca="false">M100/J100</f>
        <v>0.447969259639873</v>
      </c>
      <c r="Q100" s="74" t="n">
        <f aca="false">N100/J100</f>
        <v>0.507528707385729</v>
      </c>
      <c r="R100" s="75" t="n">
        <f aca="false">ABS(P100-Q100)*100</f>
        <v>5.95594477458559</v>
      </c>
      <c r="S100" s="72" t="str">
        <f aca="false">IF(M100&gt;N100,"Flávio Bolsonaro",IF(N100&gt;M100,"Lula","Empate"))</f>
        <v>Lula</v>
      </c>
      <c r="T100" s="74" t="n">
        <v>0.535747356108972</v>
      </c>
      <c r="U100" s="74" t="n">
        <v>0.385642575174229</v>
      </c>
      <c r="V100" s="72" t="str">
        <f aca="false">IF(S100="Empate","—",IF((N100&gt;M100)&lt;&gt;(T100&gt;U100),"Sim","Não"))</f>
        <v>Não</v>
      </c>
    </row>
    <row r="101" customFormat="false" ht="15" hidden="false" customHeight="false" outlineLevel="0" collapsed="false">
      <c r="A101" s="72" t="s">
        <v>544</v>
      </c>
      <c r="B101" s="72" t="s">
        <v>545</v>
      </c>
      <c r="C101" s="72" t="s">
        <v>321</v>
      </c>
      <c r="D101" s="72" t="s">
        <v>289</v>
      </c>
      <c r="E101" s="72"/>
      <c r="F101" s="73" t="n">
        <v>2895</v>
      </c>
      <c r="G101" s="73" t="n">
        <v>2407</v>
      </c>
      <c r="H101" s="73" t="n">
        <v>488</v>
      </c>
      <c r="I101" s="74" t="n">
        <f aca="false">H101/F101</f>
        <v>0.168566493955095</v>
      </c>
      <c r="J101" s="73" t="n">
        <v>2276</v>
      </c>
      <c r="K101" s="73" t="n">
        <v>14</v>
      </c>
      <c r="L101" s="73" t="n">
        <v>117</v>
      </c>
      <c r="M101" s="73" t="n">
        <v>827</v>
      </c>
      <c r="N101" s="73" t="n">
        <v>1393</v>
      </c>
      <c r="O101" s="73" t="n">
        <f aca="false">J101-M101-N101</f>
        <v>56</v>
      </c>
      <c r="P101" s="74" t="n">
        <f aca="false">M101/J101</f>
        <v>0.363356766256591</v>
      </c>
      <c r="Q101" s="74" t="n">
        <f aca="false">N101/J101</f>
        <v>0.612038664323374</v>
      </c>
      <c r="R101" s="75" t="n">
        <f aca="false">ABS(P101-Q101)*100</f>
        <v>24.8681898066784</v>
      </c>
      <c r="S101" s="72" t="str">
        <f aca="false">IF(M101&gt;N101,"Flávio Bolsonaro",IF(N101&gt;M101,"Lula","Empate"))</f>
        <v>Lula</v>
      </c>
      <c r="T101" s="74" t="n">
        <v>0.666992665036675</v>
      </c>
      <c r="U101" s="74" t="n">
        <v>0.286552567237164</v>
      </c>
      <c r="V101" s="72" t="str">
        <f aca="false">IF(S101="Empate","—",IF((N101&gt;M101)&lt;&gt;(T101&gt;U101),"Sim","Não"))</f>
        <v>Não</v>
      </c>
    </row>
    <row r="102" customFormat="false" ht="15" hidden="false" customHeight="false" outlineLevel="0" collapsed="false">
      <c r="A102" s="72" t="s">
        <v>546</v>
      </c>
      <c r="B102" s="72" t="s">
        <v>547</v>
      </c>
      <c r="C102" s="72" t="s">
        <v>321</v>
      </c>
      <c r="D102" s="72" t="s">
        <v>289</v>
      </c>
      <c r="E102" s="72"/>
      <c r="F102" s="73" t="n">
        <v>20101</v>
      </c>
      <c r="G102" s="73" t="n">
        <v>15316</v>
      </c>
      <c r="H102" s="73" t="n">
        <v>4785</v>
      </c>
      <c r="I102" s="74" t="n">
        <f aca="false">H102/F102</f>
        <v>0.238047858315507</v>
      </c>
      <c r="J102" s="73" t="n">
        <v>14440</v>
      </c>
      <c r="K102" s="73" t="n">
        <v>118</v>
      </c>
      <c r="L102" s="73" t="n">
        <v>758</v>
      </c>
      <c r="M102" s="73" t="n">
        <v>2561</v>
      </c>
      <c r="N102" s="73" t="n">
        <v>11382</v>
      </c>
      <c r="O102" s="73" t="n">
        <f aca="false">J102-M102-N102</f>
        <v>497</v>
      </c>
      <c r="P102" s="74" t="n">
        <f aca="false">M102/J102</f>
        <v>0.177354570637119</v>
      </c>
      <c r="Q102" s="74" t="n">
        <f aca="false">N102/J102</f>
        <v>0.788227146814404</v>
      </c>
      <c r="R102" s="75" t="n">
        <f aca="false">ABS(P102-Q102)*100</f>
        <v>61.0872576177285</v>
      </c>
      <c r="S102" s="72" t="str">
        <f aca="false">IF(M102&gt;N102,"Flávio Bolsonaro",IF(N102&gt;M102,"Lula","Empate"))</f>
        <v>Lula</v>
      </c>
      <c r="T102" s="74" t="n">
        <v>0.812583867601014</v>
      </c>
      <c r="U102" s="74" t="n">
        <v>0.134188161622186</v>
      </c>
      <c r="V102" s="72" t="str">
        <f aca="false">IF(S102="Empate","—",IF((N102&gt;M102)&lt;&gt;(T102&gt;U102),"Sim","Não"))</f>
        <v>Não</v>
      </c>
    </row>
    <row r="103" customFormat="false" ht="15" hidden="false" customHeight="false" outlineLevel="0" collapsed="false">
      <c r="A103" s="72" t="s">
        <v>548</v>
      </c>
      <c r="B103" s="72" t="s">
        <v>549</v>
      </c>
      <c r="C103" s="72" t="s">
        <v>321</v>
      </c>
      <c r="D103" s="72" t="s">
        <v>289</v>
      </c>
      <c r="E103" s="72"/>
      <c r="F103" s="73" t="n">
        <v>21598</v>
      </c>
      <c r="G103" s="73" t="n">
        <v>17218</v>
      </c>
      <c r="H103" s="73" t="n">
        <v>4380</v>
      </c>
      <c r="I103" s="74" t="n">
        <f aca="false">H103/F103</f>
        <v>0.202796555236596</v>
      </c>
      <c r="J103" s="73" t="n">
        <v>16131</v>
      </c>
      <c r="K103" s="73" t="n">
        <v>302</v>
      </c>
      <c r="L103" s="73" t="n">
        <v>785</v>
      </c>
      <c r="M103" s="73" t="n">
        <v>8667</v>
      </c>
      <c r="N103" s="73" t="n">
        <v>6941</v>
      </c>
      <c r="O103" s="73" t="n">
        <f aca="false">J103-M103-N103</f>
        <v>523</v>
      </c>
      <c r="P103" s="74" t="n">
        <f aca="false">M103/J103</f>
        <v>0.537288450809001</v>
      </c>
      <c r="Q103" s="74" t="n">
        <f aca="false">N103/J103</f>
        <v>0.430289504680429</v>
      </c>
      <c r="R103" s="75" t="n">
        <f aca="false">ABS(P103-Q103)*100</f>
        <v>10.6998946128572</v>
      </c>
      <c r="S103" s="72" t="str">
        <f aca="false">IF(M103&gt;N103,"Flávio Bolsonaro",IF(N103&gt;M103,"Lula","Empate"))</f>
        <v>Flávio Bolsonaro</v>
      </c>
      <c r="T103" s="74" t="n">
        <v>0.453075501583949</v>
      </c>
      <c r="U103" s="74" t="n">
        <v>0.483566525871172</v>
      </c>
      <c r="V103" s="72" t="str">
        <f aca="false">IF(S103="Empate","—",IF((N103&gt;M103)&lt;&gt;(T103&gt;U103),"Sim","Não"))</f>
        <v>Não</v>
      </c>
    </row>
    <row r="104" customFormat="false" ht="15" hidden="false" customHeight="false" outlineLevel="0" collapsed="false">
      <c r="A104" s="72" t="s">
        <v>550</v>
      </c>
      <c r="B104" s="72" t="s">
        <v>551</v>
      </c>
      <c r="C104" s="72" t="s">
        <v>321</v>
      </c>
      <c r="D104" s="72" t="s">
        <v>289</v>
      </c>
      <c r="E104" s="72"/>
      <c r="F104" s="73" t="n">
        <v>17563</v>
      </c>
      <c r="G104" s="73" t="n">
        <v>14129</v>
      </c>
      <c r="H104" s="73" t="n">
        <v>3434</v>
      </c>
      <c r="I104" s="74" t="n">
        <f aca="false">H104/F104</f>
        <v>0.195524682571315</v>
      </c>
      <c r="J104" s="73" t="n">
        <v>13261</v>
      </c>
      <c r="K104" s="73" t="n">
        <v>288</v>
      </c>
      <c r="L104" s="73" t="n">
        <v>580</v>
      </c>
      <c r="M104" s="73" t="n">
        <v>3236</v>
      </c>
      <c r="N104" s="73" t="n">
        <v>9542</v>
      </c>
      <c r="O104" s="73" t="n">
        <f aca="false">J104-M104-N104</f>
        <v>483</v>
      </c>
      <c r="P104" s="74" t="n">
        <f aca="false">M104/J104</f>
        <v>0.24402382927381</v>
      </c>
      <c r="Q104" s="74" t="n">
        <f aca="false">N104/J104</f>
        <v>0.719553578161526</v>
      </c>
      <c r="R104" s="75" t="n">
        <f aca="false">ABS(P104-Q104)*100</f>
        <v>47.5529748887716</v>
      </c>
      <c r="S104" s="72" t="str">
        <f aca="false">IF(M104&gt;N104,"Flávio Bolsonaro",IF(N104&gt;M104,"Lula","Empate"))</f>
        <v>Lula</v>
      </c>
      <c r="T104" s="74" t="n">
        <v>0.764590485532124</v>
      </c>
      <c r="U104" s="74" t="n">
        <v>0.182851070786333</v>
      </c>
      <c r="V104" s="72" t="str">
        <f aca="false">IF(S104="Empate","—",IF((N104&gt;M104)&lt;&gt;(T104&gt;U104),"Sim","Não"))</f>
        <v>Não</v>
      </c>
    </row>
    <row r="105" customFormat="false" ht="15" hidden="false" customHeight="false" outlineLevel="0" collapsed="false">
      <c r="A105" s="72" t="s">
        <v>552</v>
      </c>
      <c r="B105" s="72" t="s">
        <v>553</v>
      </c>
      <c r="C105" s="72" t="s">
        <v>321</v>
      </c>
      <c r="D105" s="72" t="s">
        <v>289</v>
      </c>
      <c r="E105" s="72"/>
      <c r="F105" s="73" t="n">
        <v>8457</v>
      </c>
      <c r="G105" s="73" t="n">
        <v>6885</v>
      </c>
      <c r="H105" s="73" t="n">
        <v>1572</v>
      </c>
      <c r="I105" s="74" t="n">
        <f aca="false">H105/F105</f>
        <v>0.18588151826889</v>
      </c>
      <c r="J105" s="73" t="n">
        <v>6493</v>
      </c>
      <c r="K105" s="73" t="n">
        <v>120</v>
      </c>
      <c r="L105" s="73" t="n">
        <v>272</v>
      </c>
      <c r="M105" s="73" t="n">
        <v>3285</v>
      </c>
      <c r="N105" s="73" t="n">
        <v>2989</v>
      </c>
      <c r="O105" s="73" t="n">
        <f aca="false">J105-M105-N105</f>
        <v>219</v>
      </c>
      <c r="P105" s="74" t="n">
        <f aca="false">M105/J105</f>
        <v>0.505929462498075</v>
      </c>
      <c r="Q105" s="74" t="n">
        <f aca="false">N105/J105</f>
        <v>0.46034190666872</v>
      </c>
      <c r="R105" s="75" t="n">
        <f aca="false">ABS(P105-Q105)*100</f>
        <v>4.55875558293546</v>
      </c>
      <c r="S105" s="72" t="str">
        <f aca="false">IF(M105&gt;N105,"Flávio Bolsonaro",IF(N105&gt;M105,"Lula","Empate"))</f>
        <v>Flávio Bolsonaro</v>
      </c>
      <c r="T105" s="74" t="n">
        <v>0.527767424524786</v>
      </c>
      <c r="U105" s="74" t="n">
        <v>0.416511367871785</v>
      </c>
      <c r="V105" s="72" t="str">
        <f aca="false">IF(S105="Empate","—",IF((N105&gt;M105)&lt;&gt;(T105&gt;U105),"Sim","Não"))</f>
        <v>Sim</v>
      </c>
    </row>
    <row r="106" customFormat="false" ht="15" hidden="false" customHeight="false" outlineLevel="0" collapsed="false">
      <c r="A106" s="72" t="s">
        <v>554</v>
      </c>
      <c r="B106" s="72" t="s">
        <v>555</v>
      </c>
      <c r="C106" s="72" t="s">
        <v>321</v>
      </c>
      <c r="D106" s="72" t="s">
        <v>289</v>
      </c>
      <c r="E106" s="72"/>
      <c r="F106" s="73" t="n">
        <v>11257</v>
      </c>
      <c r="G106" s="73" t="n">
        <v>8834</v>
      </c>
      <c r="H106" s="73" t="n">
        <v>2423</v>
      </c>
      <c r="I106" s="74" t="n">
        <f aca="false">H106/F106</f>
        <v>0.215243848272186</v>
      </c>
      <c r="J106" s="73" t="n">
        <v>8177</v>
      </c>
      <c r="K106" s="73" t="n">
        <v>145</v>
      </c>
      <c r="L106" s="73" t="n">
        <v>512</v>
      </c>
      <c r="M106" s="73" t="n">
        <v>1471</v>
      </c>
      <c r="N106" s="73" t="n">
        <v>6344</v>
      </c>
      <c r="O106" s="73" t="n">
        <f aca="false">J106-M106-N106</f>
        <v>362</v>
      </c>
      <c r="P106" s="74" t="n">
        <f aca="false">M106/J106</f>
        <v>0.17989482695365</v>
      </c>
      <c r="Q106" s="74" t="n">
        <f aca="false">N106/J106</f>
        <v>0.775834658187599</v>
      </c>
      <c r="R106" s="75" t="n">
        <f aca="false">ABS(P106-Q106)*100</f>
        <v>59.5939831233949</v>
      </c>
      <c r="S106" s="72" t="str">
        <f aca="false">IF(M106&gt;N106,"Flávio Bolsonaro",IF(N106&gt;M106,"Lula","Empate"))</f>
        <v>Lula</v>
      </c>
      <c r="T106" s="74" t="n">
        <v>0.818039828192112</v>
      </c>
      <c r="U106" s="74" t="n">
        <v>0.114538591695952</v>
      </c>
      <c r="V106" s="72" t="str">
        <f aca="false">IF(S106="Empate","—",IF((N106&gt;M106)&lt;&gt;(T106&gt;U106),"Sim","Não"))</f>
        <v>Não</v>
      </c>
    </row>
    <row r="107" customFormat="false" ht="15" hidden="false" customHeight="false" outlineLevel="0" collapsed="false">
      <c r="A107" s="72" t="s">
        <v>556</v>
      </c>
      <c r="B107" s="72" t="s">
        <v>557</v>
      </c>
      <c r="C107" s="72" t="s">
        <v>321</v>
      </c>
      <c r="D107" s="72" t="s">
        <v>289</v>
      </c>
      <c r="E107" s="72"/>
      <c r="F107" s="73" t="n">
        <v>18843</v>
      </c>
      <c r="G107" s="73" t="n">
        <v>14466</v>
      </c>
      <c r="H107" s="73" t="n">
        <v>4377</v>
      </c>
      <c r="I107" s="74" t="n">
        <f aca="false">H107/F107</f>
        <v>0.232287852252826</v>
      </c>
      <c r="J107" s="73" t="n">
        <v>13659</v>
      </c>
      <c r="K107" s="73" t="n">
        <v>184</v>
      </c>
      <c r="L107" s="73" t="n">
        <v>623</v>
      </c>
      <c r="M107" s="73" t="n">
        <v>3331</v>
      </c>
      <c r="N107" s="73" t="n">
        <v>9813</v>
      </c>
      <c r="O107" s="73" t="n">
        <f aca="false">J107-M107-N107</f>
        <v>515</v>
      </c>
      <c r="P107" s="74" t="n">
        <f aca="false">M107/J107</f>
        <v>0.243868511604071</v>
      </c>
      <c r="Q107" s="74" t="n">
        <f aca="false">N107/J107</f>
        <v>0.718427410498572</v>
      </c>
      <c r="R107" s="75" t="n">
        <f aca="false">ABS(P107-Q107)*100</f>
        <v>47.4558898894502</v>
      </c>
      <c r="S107" s="72" t="str">
        <f aca="false">IF(M107&gt;N107,"Flávio Bolsonaro",IF(N107&gt;M107,"Lula","Empate"))</f>
        <v>Lula</v>
      </c>
      <c r="T107" s="74" t="n">
        <v>0.732907863849765</v>
      </c>
      <c r="U107" s="74" t="n">
        <v>0.206132629107981</v>
      </c>
      <c r="V107" s="72" t="str">
        <f aca="false">IF(S107="Empate","—",IF((N107&gt;M107)&lt;&gt;(T107&gt;U107),"Sim","Não"))</f>
        <v>Não</v>
      </c>
    </row>
    <row r="108" customFormat="false" ht="15" hidden="false" customHeight="false" outlineLevel="0" collapsed="false">
      <c r="A108" s="72" t="s">
        <v>558</v>
      </c>
      <c r="B108" s="72" t="s">
        <v>559</v>
      </c>
      <c r="C108" s="72" t="s">
        <v>321</v>
      </c>
      <c r="D108" s="72" t="s">
        <v>289</v>
      </c>
      <c r="E108" s="72"/>
      <c r="F108" s="73" t="n">
        <v>10425</v>
      </c>
      <c r="G108" s="73" t="n">
        <v>8276</v>
      </c>
      <c r="H108" s="73" t="n">
        <v>2149</v>
      </c>
      <c r="I108" s="74" t="n">
        <f aca="false">H108/F108</f>
        <v>0.206139088729017</v>
      </c>
      <c r="J108" s="73" t="n">
        <v>7774</v>
      </c>
      <c r="K108" s="73" t="n">
        <v>84</v>
      </c>
      <c r="L108" s="73" t="n">
        <v>418</v>
      </c>
      <c r="M108" s="73" t="n">
        <v>2236</v>
      </c>
      <c r="N108" s="73" t="n">
        <v>5305</v>
      </c>
      <c r="O108" s="73" t="n">
        <f aca="false">J108-M108-N108</f>
        <v>233</v>
      </c>
      <c r="P108" s="74" t="n">
        <f aca="false">M108/J108</f>
        <v>0.287625418060201</v>
      </c>
      <c r="Q108" s="74" t="n">
        <f aca="false">N108/J108</f>
        <v>0.682402881399537</v>
      </c>
      <c r="R108" s="75" t="n">
        <f aca="false">ABS(P108-Q108)*100</f>
        <v>39.4777463339336</v>
      </c>
      <c r="S108" s="72" t="str">
        <f aca="false">IF(M108&gt;N108,"Flávio Bolsonaro",IF(N108&gt;M108,"Lula","Empate"))</f>
        <v>Lula</v>
      </c>
      <c r="T108" s="74" t="n">
        <v>0.717192407483272</v>
      </c>
      <c r="U108" s="74" t="n">
        <v>0.228321726068551</v>
      </c>
      <c r="V108" s="72" t="str">
        <f aca="false">IF(S108="Empate","—",IF((N108&gt;M108)&lt;&gt;(T108&gt;U108),"Sim","Não"))</f>
        <v>Não</v>
      </c>
    </row>
    <row r="109" customFormat="false" ht="15" hidden="false" customHeight="false" outlineLevel="0" collapsed="false">
      <c r="A109" s="72" t="s">
        <v>560</v>
      </c>
      <c r="B109" s="72" t="s">
        <v>561</v>
      </c>
      <c r="C109" s="72" t="s">
        <v>321</v>
      </c>
      <c r="D109" s="72" t="s">
        <v>289</v>
      </c>
      <c r="E109" s="72"/>
      <c r="F109" s="73" t="n">
        <v>68061</v>
      </c>
      <c r="G109" s="73" t="n">
        <v>57326</v>
      </c>
      <c r="H109" s="73" t="n">
        <v>10735</v>
      </c>
      <c r="I109" s="74" t="n">
        <f aca="false">H109/F109</f>
        <v>0.157726157417611</v>
      </c>
      <c r="J109" s="73" t="n">
        <v>53751</v>
      </c>
      <c r="K109" s="73" t="n">
        <v>1387</v>
      </c>
      <c r="L109" s="73" t="n">
        <v>2188</v>
      </c>
      <c r="M109" s="73" t="n">
        <v>24885</v>
      </c>
      <c r="N109" s="73" t="n">
        <v>26017</v>
      </c>
      <c r="O109" s="73" t="n">
        <f aca="false">J109-M109-N109</f>
        <v>2849</v>
      </c>
      <c r="P109" s="74" t="n">
        <f aca="false">M109/J109</f>
        <v>0.462968130825473</v>
      </c>
      <c r="Q109" s="74" t="n">
        <f aca="false">N109/J109</f>
        <v>0.484028204126435</v>
      </c>
      <c r="R109" s="75" t="n">
        <f aca="false">ABS(P109-Q109)*100</f>
        <v>2.10600733009619</v>
      </c>
      <c r="S109" s="72" t="str">
        <f aca="false">IF(M109&gt;N109,"Flávio Bolsonaro",IF(N109&gt;M109,"Lula","Empate"))</f>
        <v>Lula</v>
      </c>
      <c r="T109" s="74" t="n">
        <v>0.507393429437605</v>
      </c>
      <c r="U109" s="74" t="n">
        <v>0.417455505372353</v>
      </c>
      <c r="V109" s="72" t="str">
        <f aca="false">IF(S109="Empate","—",IF((N109&gt;M109)&lt;&gt;(T109&gt;U109),"Sim","Não"))</f>
        <v>Não</v>
      </c>
    </row>
    <row r="110" customFormat="false" ht="15" hidden="false" customHeight="false" outlineLevel="0" collapsed="false">
      <c r="A110" s="72" t="s">
        <v>562</v>
      </c>
      <c r="B110" s="72" t="s">
        <v>563</v>
      </c>
      <c r="C110" s="72" t="s">
        <v>321</v>
      </c>
      <c r="D110" s="72" t="s">
        <v>289</v>
      </c>
      <c r="E110" s="72"/>
      <c r="F110" s="73" t="n">
        <v>5776</v>
      </c>
      <c r="G110" s="73" t="n">
        <v>4500</v>
      </c>
      <c r="H110" s="73" t="n">
        <v>1276</v>
      </c>
      <c r="I110" s="74" t="n">
        <f aca="false">H110/F110</f>
        <v>0.220914127423823</v>
      </c>
      <c r="J110" s="73" t="n">
        <v>4220</v>
      </c>
      <c r="K110" s="73" t="n">
        <v>69</v>
      </c>
      <c r="L110" s="73" t="n">
        <v>211</v>
      </c>
      <c r="M110" s="73" t="n">
        <v>1615</v>
      </c>
      <c r="N110" s="73" t="n">
        <v>2463</v>
      </c>
      <c r="O110" s="73" t="n">
        <f aca="false">J110-M110-N110</f>
        <v>142</v>
      </c>
      <c r="P110" s="74" t="n">
        <f aca="false">M110/J110</f>
        <v>0.382701421800948</v>
      </c>
      <c r="Q110" s="74" t="n">
        <f aca="false">N110/J110</f>
        <v>0.583649289099526</v>
      </c>
      <c r="R110" s="75" t="n">
        <f aca="false">ABS(P110-Q110)*100</f>
        <v>20.0947867298578</v>
      </c>
      <c r="S110" s="72" t="str">
        <f aca="false">IF(M110&gt;N110,"Flávio Bolsonaro",IF(N110&gt;M110,"Lula","Empate"))</f>
        <v>Lula</v>
      </c>
      <c r="T110" s="74" t="n">
        <v>0.589356435643564</v>
      </c>
      <c r="U110" s="74" t="n">
        <v>0.341584158415842</v>
      </c>
      <c r="V110" s="72" t="str">
        <f aca="false">IF(S110="Empate","—",IF((N110&gt;M110)&lt;&gt;(T110&gt;U110),"Sim","Não"))</f>
        <v>Não</v>
      </c>
    </row>
    <row r="111" customFormat="false" ht="15" hidden="false" customHeight="false" outlineLevel="0" collapsed="false">
      <c r="A111" s="72" t="s">
        <v>564</v>
      </c>
      <c r="B111" s="72" t="s">
        <v>565</v>
      </c>
      <c r="C111" s="72" t="s">
        <v>321</v>
      </c>
      <c r="D111" s="72" t="s">
        <v>289</v>
      </c>
      <c r="E111" s="72"/>
      <c r="F111" s="73" t="n">
        <v>6471</v>
      </c>
      <c r="G111" s="73" t="n">
        <v>5375</v>
      </c>
      <c r="H111" s="73" t="n">
        <v>1096</v>
      </c>
      <c r="I111" s="74" t="n">
        <f aca="false">H111/F111</f>
        <v>0.169371040024726</v>
      </c>
      <c r="J111" s="73" t="n">
        <v>5078</v>
      </c>
      <c r="K111" s="73" t="n">
        <v>80</v>
      </c>
      <c r="L111" s="73" t="n">
        <v>217</v>
      </c>
      <c r="M111" s="73" t="n">
        <v>1928</v>
      </c>
      <c r="N111" s="73" t="n">
        <v>2912</v>
      </c>
      <c r="O111" s="73" t="n">
        <f aca="false">J111-M111-N111</f>
        <v>238</v>
      </c>
      <c r="P111" s="74" t="n">
        <f aca="false">M111/J111</f>
        <v>0.379677038204017</v>
      </c>
      <c r="Q111" s="74" t="n">
        <f aca="false">N111/J111</f>
        <v>0.57345411579362</v>
      </c>
      <c r="R111" s="75" t="n">
        <f aca="false">ABS(P111-Q111)*100</f>
        <v>19.3777077589602</v>
      </c>
      <c r="S111" s="72" t="str">
        <f aca="false">IF(M111&gt;N111,"Flávio Bolsonaro",IF(N111&gt;M111,"Lula","Empate"))</f>
        <v>Lula</v>
      </c>
      <c r="T111" s="74" t="n">
        <v>0.623945690187204</v>
      </c>
      <c r="U111" s="74" t="n">
        <v>0.317630117259823</v>
      </c>
      <c r="V111" s="72" t="str">
        <f aca="false">IF(S111="Empate","—",IF((N111&gt;M111)&lt;&gt;(T111&gt;U111),"Sim","Não"))</f>
        <v>Não</v>
      </c>
    </row>
    <row r="112" customFormat="false" ht="15" hidden="false" customHeight="false" outlineLevel="0" collapsed="false">
      <c r="A112" s="72" t="s">
        <v>566</v>
      </c>
      <c r="B112" s="72" t="s">
        <v>567</v>
      </c>
      <c r="C112" s="72" t="s">
        <v>321</v>
      </c>
      <c r="D112" s="72" t="s">
        <v>289</v>
      </c>
      <c r="E112" s="72"/>
      <c r="F112" s="73" t="n">
        <v>33109</v>
      </c>
      <c r="G112" s="73" t="n">
        <v>26479</v>
      </c>
      <c r="H112" s="73" t="n">
        <v>6630</v>
      </c>
      <c r="I112" s="74" t="n">
        <f aca="false">H112/F112</f>
        <v>0.200247666797548</v>
      </c>
      <c r="J112" s="73" t="n">
        <v>24853</v>
      </c>
      <c r="K112" s="73" t="n">
        <v>391</v>
      </c>
      <c r="L112" s="73" t="n">
        <v>1235</v>
      </c>
      <c r="M112" s="73" t="n">
        <v>7218</v>
      </c>
      <c r="N112" s="73" t="n">
        <v>16402</v>
      </c>
      <c r="O112" s="73" t="n">
        <f aca="false">J112-M112-N112</f>
        <v>1233</v>
      </c>
      <c r="P112" s="74" t="n">
        <f aca="false">M112/J112</f>
        <v>0.290427714963988</v>
      </c>
      <c r="Q112" s="74" t="n">
        <f aca="false">N112/J112</f>
        <v>0.659960568140667</v>
      </c>
      <c r="R112" s="75" t="n">
        <f aca="false">ABS(P112-Q112)*100</f>
        <v>36.9532853176679</v>
      </c>
      <c r="S112" s="72" t="str">
        <f aca="false">IF(M112&gt;N112,"Flávio Bolsonaro",IF(N112&gt;M112,"Lula","Empate"))</f>
        <v>Lula</v>
      </c>
      <c r="T112" s="74" t="n">
        <v>0.714185248003971</v>
      </c>
      <c r="U112" s="74" t="n">
        <v>0.222851942249617</v>
      </c>
      <c r="V112" s="72" t="str">
        <f aca="false">IF(S112="Empate","—",IF((N112&gt;M112)&lt;&gt;(T112&gt;U112),"Sim","Não"))</f>
        <v>Não</v>
      </c>
    </row>
    <row r="113" customFormat="false" ht="15" hidden="false" customHeight="false" outlineLevel="0" collapsed="false">
      <c r="A113" s="72" t="s">
        <v>568</v>
      </c>
      <c r="B113" s="72" t="s">
        <v>569</v>
      </c>
      <c r="C113" s="72" t="s">
        <v>321</v>
      </c>
      <c r="D113" s="72" t="s">
        <v>289</v>
      </c>
      <c r="E113" s="72"/>
      <c r="F113" s="73" t="n">
        <v>9415</v>
      </c>
      <c r="G113" s="73" t="n">
        <v>7203</v>
      </c>
      <c r="H113" s="73" t="n">
        <v>2212</v>
      </c>
      <c r="I113" s="74" t="n">
        <f aca="false">H113/F113</f>
        <v>0.234944237918216</v>
      </c>
      <c r="J113" s="73" t="n">
        <v>6773</v>
      </c>
      <c r="K113" s="73" t="n">
        <v>109</v>
      </c>
      <c r="L113" s="73" t="n">
        <v>321</v>
      </c>
      <c r="M113" s="73" t="n">
        <v>1753</v>
      </c>
      <c r="N113" s="73" t="n">
        <v>4749</v>
      </c>
      <c r="O113" s="73" t="n">
        <f aca="false">J113-M113-N113</f>
        <v>271</v>
      </c>
      <c r="P113" s="74" t="n">
        <f aca="false">M113/J113</f>
        <v>0.258821792411044</v>
      </c>
      <c r="Q113" s="74" t="n">
        <f aca="false">N113/J113</f>
        <v>0.701166395984054</v>
      </c>
      <c r="R113" s="75" t="n">
        <f aca="false">ABS(P113-Q113)*100</f>
        <v>44.234460357301</v>
      </c>
      <c r="S113" s="72" t="str">
        <f aca="false">IF(M113&gt;N113,"Flávio Bolsonaro",IF(N113&gt;M113,"Lula","Empate"))</f>
        <v>Lula</v>
      </c>
      <c r="T113" s="74" t="n">
        <v>0.734668335419274</v>
      </c>
      <c r="U113" s="74" t="n">
        <v>0.202596996245307</v>
      </c>
      <c r="V113" s="72" t="str">
        <f aca="false">IF(S113="Empate","—",IF((N113&gt;M113)&lt;&gt;(T113&gt;U113),"Sim","Não"))</f>
        <v>Não</v>
      </c>
    </row>
    <row r="114" customFormat="false" ht="15" hidden="false" customHeight="false" outlineLevel="0" collapsed="false">
      <c r="A114" s="72" t="s">
        <v>570</v>
      </c>
      <c r="B114" s="72" t="s">
        <v>571</v>
      </c>
      <c r="C114" s="72" t="s">
        <v>321</v>
      </c>
      <c r="D114" s="72" t="s">
        <v>289</v>
      </c>
      <c r="E114" s="72"/>
      <c r="F114" s="73" t="n">
        <v>15433</v>
      </c>
      <c r="G114" s="73" t="n">
        <v>13147</v>
      </c>
      <c r="H114" s="73" t="n">
        <v>2286</v>
      </c>
      <c r="I114" s="74" t="n">
        <f aca="false">H114/F114</f>
        <v>0.148124149549666</v>
      </c>
      <c r="J114" s="73" t="n">
        <v>12524</v>
      </c>
      <c r="K114" s="73" t="n">
        <v>228</v>
      </c>
      <c r="L114" s="73" t="n">
        <v>395</v>
      </c>
      <c r="M114" s="73" t="n">
        <v>6429</v>
      </c>
      <c r="N114" s="73" t="n">
        <v>5435</v>
      </c>
      <c r="O114" s="73" t="n">
        <f aca="false">J114-M114-N114</f>
        <v>660</v>
      </c>
      <c r="P114" s="74" t="n">
        <f aca="false">M114/J114</f>
        <v>0.513334397955925</v>
      </c>
      <c r="Q114" s="74" t="n">
        <f aca="false">N114/J114</f>
        <v>0.433966783775152</v>
      </c>
      <c r="R114" s="75" t="n">
        <f aca="false">ABS(P114-Q114)*100</f>
        <v>7.93676141807729</v>
      </c>
      <c r="S114" s="72" t="str">
        <f aca="false">IF(M114&gt;N114,"Flávio Bolsonaro",IF(N114&gt;M114,"Lula","Empate"))</f>
        <v>Flávio Bolsonaro</v>
      </c>
      <c r="T114" s="74" t="n">
        <v>0.471878739529318</v>
      </c>
      <c r="U114" s="74" t="n">
        <v>0.45063821300359</v>
      </c>
      <c r="V114" s="72" t="str">
        <f aca="false">IF(S114="Empate","—",IF((N114&gt;M114)&lt;&gt;(T114&gt;U114),"Sim","Não"))</f>
        <v>Sim</v>
      </c>
    </row>
    <row r="115" customFormat="false" ht="15" hidden="false" customHeight="false" outlineLevel="0" collapsed="false">
      <c r="A115" s="72" t="s">
        <v>572</v>
      </c>
      <c r="B115" s="72" t="s">
        <v>573</v>
      </c>
      <c r="C115" s="72" t="s">
        <v>321</v>
      </c>
      <c r="D115" s="72" t="s">
        <v>289</v>
      </c>
      <c r="E115" s="72"/>
      <c r="F115" s="73" t="n">
        <v>9681</v>
      </c>
      <c r="G115" s="73" t="n">
        <v>7451</v>
      </c>
      <c r="H115" s="73" t="n">
        <v>2230</v>
      </c>
      <c r="I115" s="74" t="n">
        <f aca="false">H115/F115</f>
        <v>0.230348104534656</v>
      </c>
      <c r="J115" s="73" t="n">
        <v>6975</v>
      </c>
      <c r="K115" s="73" t="n">
        <v>72</v>
      </c>
      <c r="L115" s="73" t="n">
        <v>404</v>
      </c>
      <c r="M115" s="73" t="n">
        <v>1415</v>
      </c>
      <c r="N115" s="73" t="n">
        <v>5297</v>
      </c>
      <c r="O115" s="73" t="n">
        <f aca="false">J115-M115-N115</f>
        <v>263</v>
      </c>
      <c r="P115" s="74" t="n">
        <f aca="false">M115/J115</f>
        <v>0.202867383512545</v>
      </c>
      <c r="Q115" s="74" t="n">
        <f aca="false">N115/J115</f>
        <v>0.759426523297491</v>
      </c>
      <c r="R115" s="75" t="n">
        <f aca="false">ABS(P115-Q115)*100</f>
        <v>55.6559139784946</v>
      </c>
      <c r="S115" s="72" t="str">
        <f aca="false">IF(M115&gt;N115,"Flávio Bolsonaro",IF(N115&gt;M115,"Lula","Empate"))</f>
        <v>Lula</v>
      </c>
      <c r="T115" s="74" t="n">
        <v>0.794686732186732</v>
      </c>
      <c r="U115" s="74" t="n">
        <v>0.133138820638821</v>
      </c>
      <c r="V115" s="72" t="str">
        <f aca="false">IF(S115="Empate","—",IF((N115&gt;M115)&lt;&gt;(T115&gt;U115),"Sim","Não"))</f>
        <v>Não</v>
      </c>
    </row>
    <row r="116" customFormat="false" ht="15" hidden="false" customHeight="false" outlineLevel="0" collapsed="false">
      <c r="A116" s="72" t="s">
        <v>574</v>
      </c>
      <c r="B116" s="72" t="s">
        <v>575</v>
      </c>
      <c r="C116" s="72" t="s">
        <v>321</v>
      </c>
      <c r="D116" s="72" t="s">
        <v>289</v>
      </c>
      <c r="E116" s="72"/>
      <c r="F116" s="73" t="n">
        <v>7353</v>
      </c>
      <c r="G116" s="73" t="n">
        <v>5849</v>
      </c>
      <c r="H116" s="73" t="n">
        <v>1504</v>
      </c>
      <c r="I116" s="74" t="n">
        <f aca="false">H116/F116</f>
        <v>0.204542363661091</v>
      </c>
      <c r="J116" s="73" t="n">
        <v>5534</v>
      </c>
      <c r="K116" s="73" t="n">
        <v>124</v>
      </c>
      <c r="L116" s="73" t="n">
        <v>191</v>
      </c>
      <c r="M116" s="73" t="n">
        <v>1467</v>
      </c>
      <c r="N116" s="73" t="n">
        <v>3881</v>
      </c>
      <c r="O116" s="73" t="n">
        <f aca="false">J116-M116-N116</f>
        <v>186</v>
      </c>
      <c r="P116" s="74" t="n">
        <f aca="false">M116/J116</f>
        <v>0.26508854354897</v>
      </c>
      <c r="Q116" s="74" t="n">
        <f aca="false">N116/J116</f>
        <v>0.701301048066498</v>
      </c>
      <c r="R116" s="75" t="n">
        <f aca="false">ABS(P116-Q116)*100</f>
        <v>43.6212504517528</v>
      </c>
      <c r="S116" s="72" t="str">
        <f aca="false">IF(M116&gt;N116,"Flávio Bolsonaro",IF(N116&gt;M116,"Lula","Empate"))</f>
        <v>Lula</v>
      </c>
      <c r="T116" s="74" t="n">
        <v>0.71767497034401</v>
      </c>
      <c r="U116" s="74" t="n">
        <v>0.240806642941874</v>
      </c>
      <c r="V116" s="72" t="str">
        <f aca="false">IF(S116="Empate","—",IF((N116&gt;M116)&lt;&gt;(T116&gt;U116),"Sim","Não"))</f>
        <v>Não</v>
      </c>
    </row>
    <row r="117" customFormat="false" ht="15" hidden="false" customHeight="false" outlineLevel="0" collapsed="false">
      <c r="A117" s="72" t="s">
        <v>576</v>
      </c>
      <c r="B117" s="72" t="s">
        <v>577</v>
      </c>
      <c r="C117" s="72" t="s">
        <v>321</v>
      </c>
      <c r="D117" s="72" t="s">
        <v>289</v>
      </c>
      <c r="E117" s="72"/>
      <c r="F117" s="73" t="n">
        <v>17824</v>
      </c>
      <c r="G117" s="73" t="n">
        <v>13584</v>
      </c>
      <c r="H117" s="73" t="n">
        <v>4240</v>
      </c>
      <c r="I117" s="74" t="n">
        <f aca="false">H117/F117</f>
        <v>0.237881508078995</v>
      </c>
      <c r="J117" s="73" t="n">
        <v>12592</v>
      </c>
      <c r="K117" s="73" t="n">
        <v>288</v>
      </c>
      <c r="L117" s="73" t="n">
        <v>704</v>
      </c>
      <c r="M117" s="73" t="n">
        <v>4848</v>
      </c>
      <c r="N117" s="73" t="n">
        <v>7218</v>
      </c>
      <c r="O117" s="73" t="n">
        <f aca="false">J117-M117-N117</f>
        <v>526</v>
      </c>
      <c r="P117" s="74" t="n">
        <f aca="false">M117/J117</f>
        <v>0.385006353240153</v>
      </c>
      <c r="Q117" s="74" t="n">
        <f aca="false">N117/J117</f>
        <v>0.573221092757306</v>
      </c>
      <c r="R117" s="75" t="n">
        <f aca="false">ABS(P117-Q117)*100</f>
        <v>18.8214739517154</v>
      </c>
      <c r="S117" s="72" t="str">
        <f aca="false">IF(M117&gt;N117,"Flávio Bolsonaro",IF(N117&gt;M117,"Lula","Empate"))</f>
        <v>Lula</v>
      </c>
      <c r="T117" s="74" t="n">
        <v>0.58770284595939</v>
      </c>
      <c r="U117" s="74" t="n">
        <v>0.348772730979369</v>
      </c>
      <c r="V117" s="72" t="str">
        <f aca="false">IF(S117="Empate","—",IF((N117&gt;M117)&lt;&gt;(T117&gt;U117),"Sim","Não"))</f>
        <v>Não</v>
      </c>
    </row>
    <row r="118" customFormat="false" ht="15" hidden="false" customHeight="false" outlineLevel="0" collapsed="false">
      <c r="A118" s="72" t="s">
        <v>578</v>
      </c>
      <c r="B118" s="72" t="s">
        <v>579</v>
      </c>
      <c r="C118" s="72" t="s">
        <v>321</v>
      </c>
      <c r="D118" s="72" t="s">
        <v>289</v>
      </c>
      <c r="E118" s="72"/>
      <c r="F118" s="73" t="n">
        <v>23495</v>
      </c>
      <c r="G118" s="73" t="n">
        <v>17434</v>
      </c>
      <c r="H118" s="73" t="n">
        <v>6061</v>
      </c>
      <c r="I118" s="74" t="n">
        <f aca="false">H118/F118</f>
        <v>0.257969780804426</v>
      </c>
      <c r="J118" s="73" t="n">
        <v>16315</v>
      </c>
      <c r="K118" s="73" t="n">
        <v>239</v>
      </c>
      <c r="L118" s="73" t="n">
        <v>880</v>
      </c>
      <c r="M118" s="73" t="n">
        <v>3713</v>
      </c>
      <c r="N118" s="73" t="n">
        <v>11832</v>
      </c>
      <c r="O118" s="73" t="n">
        <f aca="false">J118-M118-N118</f>
        <v>770</v>
      </c>
      <c r="P118" s="74" t="n">
        <f aca="false">M118/J118</f>
        <v>0.227581979773215</v>
      </c>
      <c r="Q118" s="74" t="n">
        <f aca="false">N118/J118</f>
        <v>0.725222188170395</v>
      </c>
      <c r="R118" s="75" t="n">
        <f aca="false">ABS(P118-Q118)*100</f>
        <v>49.7640208397181</v>
      </c>
      <c r="S118" s="72" t="str">
        <f aca="false">IF(M118&gt;N118,"Flávio Bolsonaro",IF(N118&gt;M118,"Lula","Empate"))</f>
        <v>Lula</v>
      </c>
      <c r="T118" s="74" t="n">
        <v>0.76099088063155</v>
      </c>
      <c r="U118" s="74" t="n">
        <v>0.158159793112835</v>
      </c>
      <c r="V118" s="72" t="str">
        <f aca="false">IF(S118="Empate","—",IF((N118&gt;M118)&lt;&gt;(T118&gt;U118),"Sim","Não"))</f>
        <v>Não</v>
      </c>
    </row>
    <row r="119" customFormat="false" ht="15" hidden="false" customHeight="false" outlineLevel="0" collapsed="false">
      <c r="A119" s="72" t="s">
        <v>580</v>
      </c>
      <c r="B119" s="72" t="s">
        <v>581</v>
      </c>
      <c r="C119" s="72" t="s">
        <v>321</v>
      </c>
      <c r="D119" s="72" t="s">
        <v>289</v>
      </c>
      <c r="E119" s="72"/>
      <c r="F119" s="73" t="n">
        <v>23573</v>
      </c>
      <c r="G119" s="73" t="n">
        <v>18136</v>
      </c>
      <c r="H119" s="73" t="n">
        <v>5437</v>
      </c>
      <c r="I119" s="74" t="n">
        <f aca="false">H119/F119</f>
        <v>0.230645229711959</v>
      </c>
      <c r="J119" s="73" t="n">
        <v>16834</v>
      </c>
      <c r="K119" s="73" t="n">
        <v>355</v>
      </c>
      <c r="L119" s="73" t="n">
        <v>947</v>
      </c>
      <c r="M119" s="73" t="n">
        <v>8292</v>
      </c>
      <c r="N119" s="73" t="n">
        <v>7992</v>
      </c>
      <c r="O119" s="73" t="n">
        <f aca="false">J119-M119-N119</f>
        <v>550</v>
      </c>
      <c r="P119" s="74" t="n">
        <f aca="false">M119/J119</f>
        <v>0.492574551502911</v>
      </c>
      <c r="Q119" s="74" t="n">
        <f aca="false">N119/J119</f>
        <v>0.474753475109897</v>
      </c>
      <c r="R119" s="75" t="n">
        <f aca="false">ABS(P119-Q119)*100</f>
        <v>1.78210763930142</v>
      </c>
      <c r="S119" s="72" t="str">
        <f aca="false">IF(M119&gt;N119,"Flávio Bolsonaro",IF(N119&gt;M119,"Lula","Empate"))</f>
        <v>Flávio Bolsonaro</v>
      </c>
      <c r="T119" s="74" t="n">
        <v>0.527699472974629</v>
      </c>
      <c r="U119" s="74" t="n">
        <v>0.419107733790906</v>
      </c>
      <c r="V119" s="72" t="str">
        <f aca="false">IF(S119="Empate","—",IF((N119&gt;M119)&lt;&gt;(T119&gt;U119),"Sim","Não"))</f>
        <v>Sim</v>
      </c>
    </row>
    <row r="120" customFormat="false" ht="15" hidden="false" customHeight="false" outlineLevel="0" collapsed="false">
      <c r="A120" s="72" t="s">
        <v>582</v>
      </c>
      <c r="B120" s="72" t="s">
        <v>583</v>
      </c>
      <c r="C120" s="72" t="s">
        <v>321</v>
      </c>
      <c r="D120" s="72" t="s">
        <v>289</v>
      </c>
      <c r="E120" s="72"/>
      <c r="F120" s="73" t="n">
        <v>43051</v>
      </c>
      <c r="G120" s="73" t="n">
        <v>34036</v>
      </c>
      <c r="H120" s="73" t="n">
        <v>9015</v>
      </c>
      <c r="I120" s="74" t="n">
        <f aca="false">H120/F120</f>
        <v>0.209402801328657</v>
      </c>
      <c r="J120" s="73" t="n">
        <v>31858</v>
      </c>
      <c r="K120" s="73" t="n">
        <v>685</v>
      </c>
      <c r="L120" s="73" t="n">
        <v>1493</v>
      </c>
      <c r="M120" s="73" t="n">
        <v>15362</v>
      </c>
      <c r="N120" s="73" t="n">
        <v>14939</v>
      </c>
      <c r="O120" s="73" t="n">
        <f aca="false">J120-M120-N120</f>
        <v>1557</v>
      </c>
      <c r="P120" s="74" t="n">
        <f aca="false">M120/J120</f>
        <v>0.482202272584594</v>
      </c>
      <c r="Q120" s="74" t="n">
        <f aca="false">N120/J120</f>
        <v>0.468924602925482</v>
      </c>
      <c r="R120" s="75" t="n">
        <f aca="false">ABS(P120-Q120)*100</f>
        <v>1.32776696591123</v>
      </c>
      <c r="S120" s="72" t="str">
        <f aca="false">IF(M120&gt;N120,"Flávio Bolsonaro",IF(N120&gt;M120,"Lula","Empate"))</f>
        <v>Flávio Bolsonaro</v>
      </c>
      <c r="T120" s="74" t="n">
        <v>0.488589800163903</v>
      </c>
      <c r="U120" s="74" t="n">
        <v>0.439576372691168</v>
      </c>
      <c r="V120" s="72" t="str">
        <f aca="false">IF(S120="Empate","—",IF((N120&gt;M120)&lt;&gt;(T120&gt;U120),"Sim","Não"))</f>
        <v>Sim</v>
      </c>
    </row>
    <row r="121" customFormat="false" ht="15" hidden="false" customHeight="false" outlineLevel="0" collapsed="false">
      <c r="A121" s="72" t="s">
        <v>584</v>
      </c>
      <c r="B121" s="72" t="s">
        <v>585</v>
      </c>
      <c r="C121" s="72" t="s">
        <v>321</v>
      </c>
      <c r="D121" s="72" t="s">
        <v>289</v>
      </c>
      <c r="E121" s="72"/>
      <c r="F121" s="73" t="n">
        <v>8255</v>
      </c>
      <c r="G121" s="73" t="n">
        <v>6617</v>
      </c>
      <c r="H121" s="73" t="n">
        <v>1638</v>
      </c>
      <c r="I121" s="74" t="n">
        <f aca="false">H121/F121</f>
        <v>0.198425196850394</v>
      </c>
      <c r="J121" s="73" t="n">
        <v>6202</v>
      </c>
      <c r="K121" s="73" t="n">
        <v>114</v>
      </c>
      <c r="L121" s="73" t="n">
        <v>301</v>
      </c>
      <c r="M121" s="73" t="n">
        <v>3235</v>
      </c>
      <c r="N121" s="73" t="n">
        <v>2743</v>
      </c>
      <c r="O121" s="73" t="n">
        <f aca="false">J121-M121-N121</f>
        <v>224</v>
      </c>
      <c r="P121" s="74" t="n">
        <f aca="false">M121/J121</f>
        <v>0.521605933569816</v>
      </c>
      <c r="Q121" s="74" t="n">
        <f aca="false">N121/J121</f>
        <v>0.442276684940342</v>
      </c>
      <c r="R121" s="75" t="n">
        <f aca="false">ABS(P121-Q121)*100</f>
        <v>7.93292486294744</v>
      </c>
      <c r="S121" s="72" t="str">
        <f aca="false">IF(M121&gt;N121,"Flávio Bolsonaro",IF(N121&gt;M121,"Lula","Empate"))</f>
        <v>Flávio Bolsonaro</v>
      </c>
      <c r="T121" s="74" t="n">
        <v>0.498075865860363</v>
      </c>
      <c r="U121" s="74" t="n">
        <v>0.441084845153015</v>
      </c>
      <c r="V121" s="72" t="str">
        <f aca="false">IF(S121="Empate","—",IF((N121&gt;M121)&lt;&gt;(T121&gt;U121),"Sim","Não"))</f>
        <v>Sim</v>
      </c>
    </row>
    <row r="122" customFormat="false" ht="15" hidden="false" customHeight="false" outlineLevel="0" collapsed="false">
      <c r="A122" s="72" t="s">
        <v>586</v>
      </c>
      <c r="B122" s="72" t="s">
        <v>587</v>
      </c>
      <c r="C122" s="72" t="s">
        <v>321</v>
      </c>
      <c r="D122" s="72" t="s">
        <v>289</v>
      </c>
      <c r="E122" s="72"/>
      <c r="F122" s="73" t="n">
        <v>27082</v>
      </c>
      <c r="G122" s="73" t="n">
        <v>21387</v>
      </c>
      <c r="H122" s="73" t="n">
        <v>5695</v>
      </c>
      <c r="I122" s="74" t="n">
        <f aca="false">H122/F122</f>
        <v>0.210287275681264</v>
      </c>
      <c r="J122" s="73" t="n">
        <v>19994</v>
      </c>
      <c r="K122" s="73" t="n">
        <v>378</v>
      </c>
      <c r="L122" s="73" t="n">
        <v>1015</v>
      </c>
      <c r="M122" s="73" t="n">
        <v>5637</v>
      </c>
      <c r="N122" s="73" t="n">
        <v>13514</v>
      </c>
      <c r="O122" s="73" t="n">
        <f aca="false">J122-M122-N122</f>
        <v>843</v>
      </c>
      <c r="P122" s="74" t="n">
        <f aca="false">M122/J122</f>
        <v>0.281934580374112</v>
      </c>
      <c r="Q122" s="74" t="n">
        <f aca="false">N122/J122</f>
        <v>0.675902770831249</v>
      </c>
      <c r="R122" s="75" t="n">
        <f aca="false">ABS(P122-Q122)*100</f>
        <v>39.3968190457137</v>
      </c>
      <c r="S122" s="72" t="str">
        <f aca="false">IF(M122&gt;N122,"Flávio Bolsonaro",IF(N122&gt;M122,"Lula","Empate"))</f>
        <v>Lula</v>
      </c>
      <c r="T122" s="74" t="n">
        <v>0.737738165127822</v>
      </c>
      <c r="U122" s="74" t="n">
        <v>0.206649943961146</v>
      </c>
      <c r="V122" s="72" t="str">
        <f aca="false">IF(S122="Empate","—",IF((N122&gt;M122)&lt;&gt;(T122&gt;U122),"Sim","Não"))</f>
        <v>Não</v>
      </c>
    </row>
    <row r="123" customFormat="false" ht="15" hidden="false" customHeight="false" outlineLevel="0" collapsed="false">
      <c r="A123" s="72" t="s">
        <v>588</v>
      </c>
      <c r="B123" s="72" t="s">
        <v>589</v>
      </c>
      <c r="C123" s="72" t="s">
        <v>321</v>
      </c>
      <c r="D123" s="72" t="s">
        <v>289</v>
      </c>
      <c r="E123" s="72"/>
      <c r="F123" s="73" t="n">
        <v>6000</v>
      </c>
      <c r="G123" s="73" t="n">
        <v>4541</v>
      </c>
      <c r="H123" s="73" t="n">
        <v>1459</v>
      </c>
      <c r="I123" s="74" t="n">
        <f aca="false">H123/F123</f>
        <v>0.243166666666667</v>
      </c>
      <c r="J123" s="73" t="n">
        <v>4216</v>
      </c>
      <c r="K123" s="73" t="n">
        <v>60</v>
      </c>
      <c r="L123" s="73" t="n">
        <v>265</v>
      </c>
      <c r="M123" s="73" t="n">
        <v>982</v>
      </c>
      <c r="N123" s="73" t="n">
        <v>3097</v>
      </c>
      <c r="O123" s="73" t="n">
        <f aca="false">J123-M123-N123</f>
        <v>137</v>
      </c>
      <c r="P123" s="74" t="n">
        <f aca="false">M123/J123</f>
        <v>0.23292220113852</v>
      </c>
      <c r="Q123" s="74" t="n">
        <f aca="false">N123/J123</f>
        <v>0.734582542694497</v>
      </c>
      <c r="R123" s="75" t="n">
        <f aca="false">ABS(P123-Q123)*100</f>
        <v>50.1660341555977</v>
      </c>
      <c r="S123" s="72" t="str">
        <f aca="false">IF(M123&gt;N123,"Flávio Bolsonaro",IF(N123&gt;M123,"Lula","Empate"))</f>
        <v>Lula</v>
      </c>
      <c r="T123" s="74" t="n">
        <v>0.793157894736842</v>
      </c>
      <c r="U123" s="74" t="n">
        <v>0.153947368421053</v>
      </c>
      <c r="V123" s="72" t="str">
        <f aca="false">IF(S123="Empate","—",IF((N123&gt;M123)&lt;&gt;(T123&gt;U123),"Sim","Não"))</f>
        <v>Não</v>
      </c>
    </row>
    <row r="124" customFormat="false" ht="15" hidden="false" customHeight="false" outlineLevel="0" collapsed="false">
      <c r="A124" s="72" t="s">
        <v>590</v>
      </c>
      <c r="B124" s="72" t="s">
        <v>591</v>
      </c>
      <c r="C124" s="72" t="s">
        <v>321</v>
      </c>
      <c r="D124" s="72" t="s">
        <v>289</v>
      </c>
      <c r="E124" s="72"/>
      <c r="F124" s="73" t="n">
        <v>15528</v>
      </c>
      <c r="G124" s="73" t="n">
        <v>12301</v>
      </c>
      <c r="H124" s="73" t="n">
        <v>3227</v>
      </c>
      <c r="I124" s="74" t="n">
        <f aca="false">H124/F124</f>
        <v>0.207818134981968</v>
      </c>
      <c r="J124" s="73" t="n">
        <v>11408</v>
      </c>
      <c r="K124" s="73" t="n">
        <v>179</v>
      </c>
      <c r="L124" s="73" t="n">
        <v>714</v>
      </c>
      <c r="M124" s="73" t="n">
        <v>2862</v>
      </c>
      <c r="N124" s="73" t="n">
        <v>8217</v>
      </c>
      <c r="O124" s="73" t="n">
        <f aca="false">J124-M124-N124</f>
        <v>329</v>
      </c>
      <c r="P124" s="74" t="n">
        <f aca="false">M124/J124</f>
        <v>0.250876577840112</v>
      </c>
      <c r="Q124" s="74" t="n">
        <f aca="false">N124/J124</f>
        <v>0.720284011220196</v>
      </c>
      <c r="R124" s="75" t="n">
        <f aca="false">ABS(P124-Q124)*100</f>
        <v>46.9407433380084</v>
      </c>
      <c r="S124" s="72" t="str">
        <f aca="false">IF(M124&gt;N124,"Flávio Bolsonaro",IF(N124&gt;M124,"Lula","Empate"))</f>
        <v>Lula</v>
      </c>
      <c r="T124" s="74" t="n">
        <v>0.746150024838549</v>
      </c>
      <c r="U124" s="74" t="n">
        <v>0.193541977148535</v>
      </c>
      <c r="V124" s="72" t="str">
        <f aca="false">IF(S124="Empate","—",IF((N124&gt;M124)&lt;&gt;(T124&gt;U124),"Sim","Não"))</f>
        <v>Não</v>
      </c>
    </row>
    <row r="125" customFormat="false" ht="15" hidden="false" customHeight="false" outlineLevel="0" collapsed="false">
      <c r="A125" s="72" t="s">
        <v>592</v>
      </c>
      <c r="B125" s="72" t="s">
        <v>593</v>
      </c>
      <c r="C125" s="72" t="s">
        <v>321</v>
      </c>
      <c r="D125" s="72" t="s">
        <v>289</v>
      </c>
      <c r="E125" s="72"/>
      <c r="F125" s="73" t="n">
        <v>31106</v>
      </c>
      <c r="G125" s="73" t="n">
        <v>22794</v>
      </c>
      <c r="H125" s="73" t="n">
        <v>8312</v>
      </c>
      <c r="I125" s="74" t="n">
        <f aca="false">H125/F125</f>
        <v>0.267215328232495</v>
      </c>
      <c r="J125" s="73" t="n">
        <v>21220</v>
      </c>
      <c r="K125" s="73" t="n">
        <v>416</v>
      </c>
      <c r="L125" s="73" t="n">
        <v>1158</v>
      </c>
      <c r="M125" s="73" t="n">
        <v>7879</v>
      </c>
      <c r="N125" s="73" t="n">
        <v>12294</v>
      </c>
      <c r="O125" s="73" t="n">
        <f aca="false">J125-M125-N125</f>
        <v>1047</v>
      </c>
      <c r="P125" s="74" t="n">
        <f aca="false">M125/J125</f>
        <v>0.371300659754948</v>
      </c>
      <c r="Q125" s="74" t="n">
        <f aca="false">N125/J125</f>
        <v>0.579359095193214</v>
      </c>
      <c r="R125" s="75" t="n">
        <f aca="false">ABS(P125-Q125)*100</f>
        <v>20.8058435438266</v>
      </c>
      <c r="S125" s="72" t="str">
        <f aca="false">IF(M125&gt;N125,"Flávio Bolsonaro",IF(N125&gt;M125,"Lula","Empate"))</f>
        <v>Lula</v>
      </c>
      <c r="T125" s="74" t="n">
        <v>0.616941383009851</v>
      </c>
      <c r="U125" s="74" t="n">
        <v>0.31771188920316</v>
      </c>
      <c r="V125" s="72" t="str">
        <f aca="false">IF(S125="Empate","—",IF((N125&gt;M125)&lt;&gt;(T125&gt;U125),"Sim","Não"))</f>
        <v>Não</v>
      </c>
    </row>
    <row r="126" customFormat="false" ht="15" hidden="false" customHeight="false" outlineLevel="0" collapsed="false">
      <c r="A126" s="72" t="s">
        <v>594</v>
      </c>
      <c r="B126" s="72" t="s">
        <v>595</v>
      </c>
      <c r="C126" s="72" t="s">
        <v>321</v>
      </c>
      <c r="D126" s="72" t="s">
        <v>289</v>
      </c>
      <c r="E126" s="72"/>
      <c r="F126" s="73" t="n">
        <v>19176</v>
      </c>
      <c r="G126" s="73" t="n">
        <v>14722</v>
      </c>
      <c r="H126" s="73" t="n">
        <v>4454</v>
      </c>
      <c r="I126" s="74" t="n">
        <f aca="false">H126/F126</f>
        <v>0.232269503546099</v>
      </c>
      <c r="J126" s="73" t="n">
        <v>13587</v>
      </c>
      <c r="K126" s="73" t="n">
        <v>169</v>
      </c>
      <c r="L126" s="73" t="n">
        <v>966</v>
      </c>
      <c r="M126" s="73" t="n">
        <v>3046</v>
      </c>
      <c r="N126" s="73" t="n">
        <v>10086</v>
      </c>
      <c r="O126" s="73" t="n">
        <f aca="false">J126-M126-N126</f>
        <v>455</v>
      </c>
      <c r="P126" s="74" t="n">
        <f aca="false">M126/J126</f>
        <v>0.224184882608376</v>
      </c>
      <c r="Q126" s="74" t="n">
        <f aca="false">N126/J126</f>
        <v>0.742327224552882</v>
      </c>
      <c r="R126" s="75" t="n">
        <f aca="false">ABS(P126-Q126)*100</f>
        <v>51.8142341944506</v>
      </c>
      <c r="S126" s="72" t="str">
        <f aca="false">IF(M126&gt;N126,"Flávio Bolsonaro",IF(N126&gt;M126,"Lula","Empate"))</f>
        <v>Lula</v>
      </c>
      <c r="T126" s="74" t="n">
        <v>0.762529741346228</v>
      </c>
      <c r="U126" s="74" t="n">
        <v>0.169161102156727</v>
      </c>
      <c r="V126" s="72" t="str">
        <f aca="false">IF(S126="Empate","—",IF((N126&gt;M126)&lt;&gt;(T126&gt;U126),"Sim","Não"))</f>
        <v>Não</v>
      </c>
    </row>
    <row r="127" customFormat="false" ht="15" hidden="false" customHeight="false" outlineLevel="0" collapsed="false">
      <c r="A127" s="72" t="s">
        <v>596</v>
      </c>
      <c r="B127" s="72" t="s">
        <v>597</v>
      </c>
      <c r="C127" s="72" t="s">
        <v>321</v>
      </c>
      <c r="D127" s="72" t="s">
        <v>289</v>
      </c>
      <c r="E127" s="72"/>
      <c r="F127" s="73" t="n">
        <v>48373</v>
      </c>
      <c r="G127" s="73" t="n">
        <v>37701</v>
      </c>
      <c r="H127" s="73" t="n">
        <v>10672</v>
      </c>
      <c r="I127" s="74" t="n">
        <f aca="false">H127/F127</f>
        <v>0.220618940317946</v>
      </c>
      <c r="J127" s="73" t="n">
        <v>35381</v>
      </c>
      <c r="K127" s="73" t="n">
        <v>544</v>
      </c>
      <c r="L127" s="73" t="n">
        <v>1776</v>
      </c>
      <c r="M127" s="73" t="n">
        <v>12989</v>
      </c>
      <c r="N127" s="73" t="n">
        <v>20994</v>
      </c>
      <c r="O127" s="73" t="n">
        <f aca="false">J127-M127-N127</f>
        <v>1398</v>
      </c>
      <c r="P127" s="74" t="n">
        <f aca="false">M127/J127</f>
        <v>0.367117944659563</v>
      </c>
      <c r="Q127" s="74" t="n">
        <f aca="false">N127/J127</f>
        <v>0.593369322517736</v>
      </c>
      <c r="R127" s="75" t="n">
        <f aca="false">ABS(P127-Q127)*100</f>
        <v>22.6251377858173</v>
      </c>
      <c r="S127" s="72" t="str">
        <f aca="false">IF(M127&gt;N127,"Flávio Bolsonaro",IF(N127&gt;M127,"Lula","Empate"))</f>
        <v>Lula</v>
      </c>
      <c r="T127" s="74" t="n">
        <v>0.604848961801562</v>
      </c>
      <c r="U127" s="74" t="n">
        <v>0.33301047278891</v>
      </c>
      <c r="V127" s="72" t="str">
        <f aca="false">IF(S127="Empate","—",IF((N127&gt;M127)&lt;&gt;(T127&gt;U127),"Sim","Não"))</f>
        <v>Não</v>
      </c>
    </row>
    <row r="128" customFormat="false" ht="15" hidden="false" customHeight="false" outlineLevel="0" collapsed="false">
      <c r="A128" s="72" t="s">
        <v>598</v>
      </c>
      <c r="B128" s="72" t="s">
        <v>599</v>
      </c>
      <c r="C128" s="72" t="s">
        <v>321</v>
      </c>
      <c r="D128" s="72" t="s">
        <v>289</v>
      </c>
      <c r="E128" s="72"/>
      <c r="F128" s="73" t="n">
        <v>20902</v>
      </c>
      <c r="G128" s="73" t="n">
        <v>16593</v>
      </c>
      <c r="H128" s="73" t="n">
        <v>4309</v>
      </c>
      <c r="I128" s="74" t="n">
        <f aca="false">H128/F128</f>
        <v>0.206152521289829</v>
      </c>
      <c r="J128" s="73" t="n">
        <v>15512</v>
      </c>
      <c r="K128" s="73" t="n">
        <v>259</v>
      </c>
      <c r="L128" s="73" t="n">
        <v>822</v>
      </c>
      <c r="M128" s="73" t="n">
        <v>5490</v>
      </c>
      <c r="N128" s="73" t="n">
        <v>9372</v>
      </c>
      <c r="O128" s="73" t="n">
        <f aca="false">J128-M128-N128</f>
        <v>650</v>
      </c>
      <c r="P128" s="74" t="n">
        <f aca="false">M128/J128</f>
        <v>0.353919546157813</v>
      </c>
      <c r="Q128" s="74" t="n">
        <f aca="false">N128/J128</f>
        <v>0.604177411036617</v>
      </c>
      <c r="R128" s="75" t="n">
        <f aca="false">ABS(P128-Q128)*100</f>
        <v>25.0257864878804</v>
      </c>
      <c r="S128" s="72" t="str">
        <f aca="false">IF(M128&gt;N128,"Flávio Bolsonaro",IF(N128&gt;M128,"Lula","Empate"))</f>
        <v>Lula</v>
      </c>
      <c r="T128" s="74" t="n">
        <v>0.627600877484544</v>
      </c>
      <c r="U128" s="74" t="n">
        <v>0.308980921358772</v>
      </c>
      <c r="V128" s="72" t="str">
        <f aca="false">IF(S128="Empate","—",IF((N128&gt;M128)&lt;&gt;(T128&gt;U128),"Sim","Não"))</f>
        <v>Não</v>
      </c>
    </row>
    <row r="129" customFormat="false" ht="15" hidden="false" customHeight="false" outlineLevel="0" collapsed="false">
      <c r="A129" s="72" t="s">
        <v>600</v>
      </c>
      <c r="B129" s="72" t="s">
        <v>601</v>
      </c>
      <c r="C129" s="72" t="s">
        <v>321</v>
      </c>
      <c r="D129" s="72" t="s">
        <v>289</v>
      </c>
      <c r="E129" s="72"/>
      <c r="F129" s="73" t="n">
        <v>16513</v>
      </c>
      <c r="G129" s="73" t="n">
        <v>11824</v>
      </c>
      <c r="H129" s="73" t="n">
        <v>4689</v>
      </c>
      <c r="I129" s="74" t="n">
        <f aca="false">H129/F129</f>
        <v>0.283958093623206</v>
      </c>
      <c r="J129" s="73" t="n">
        <v>11106</v>
      </c>
      <c r="K129" s="73" t="n">
        <v>119</v>
      </c>
      <c r="L129" s="73" t="n">
        <v>599</v>
      </c>
      <c r="M129" s="73" t="n">
        <v>1230</v>
      </c>
      <c r="N129" s="73" t="n">
        <v>9576</v>
      </c>
      <c r="O129" s="73" t="n">
        <f aca="false">J129-M129-N129</f>
        <v>300</v>
      </c>
      <c r="P129" s="74" t="n">
        <f aca="false">M129/J129</f>
        <v>0.1107509454349</v>
      </c>
      <c r="Q129" s="74" t="n">
        <f aca="false">N129/J129</f>
        <v>0.862236628849271</v>
      </c>
      <c r="R129" s="75" t="n">
        <f aca="false">ABS(P129-Q129)*100</f>
        <v>75.1485683414371</v>
      </c>
      <c r="S129" s="72" t="str">
        <f aca="false">IF(M129&gt;N129,"Flávio Bolsonaro",IF(N129&gt;M129,"Lula","Empate"))</f>
        <v>Lula</v>
      </c>
      <c r="T129" s="74" t="n">
        <v>0.862164919766255</v>
      </c>
      <c r="U129" s="74" t="n">
        <v>0.0825526389017716</v>
      </c>
      <c r="V129" s="72" t="str">
        <f aca="false">IF(S129="Empate","—",IF((N129&gt;M129)&lt;&gt;(T129&gt;U129),"Sim","Não"))</f>
        <v>Não</v>
      </c>
    </row>
    <row r="130" customFormat="false" ht="15" hidden="false" customHeight="false" outlineLevel="0" collapsed="false">
      <c r="A130" s="72" t="s">
        <v>602</v>
      </c>
      <c r="B130" s="72" t="s">
        <v>603</v>
      </c>
      <c r="C130" s="72" t="s">
        <v>313</v>
      </c>
      <c r="D130" s="72" t="s">
        <v>301</v>
      </c>
      <c r="E130" s="72"/>
      <c r="F130" s="73" t="n">
        <v>12444</v>
      </c>
      <c r="G130" s="73" t="n">
        <v>9839</v>
      </c>
      <c r="H130" s="73" t="n">
        <v>2605</v>
      </c>
      <c r="I130" s="74" t="n">
        <f aca="false">H130/F130</f>
        <v>0.209337833494053</v>
      </c>
      <c r="J130" s="73" t="n">
        <v>9700</v>
      </c>
      <c r="K130" s="73" t="n">
        <v>22</v>
      </c>
      <c r="L130" s="73" t="n">
        <v>117</v>
      </c>
      <c r="M130" s="73" t="n">
        <v>2691</v>
      </c>
      <c r="N130" s="73" t="n">
        <v>6537</v>
      </c>
      <c r="O130" s="73" t="n">
        <f aca="false">J130-M130-N130</f>
        <v>472</v>
      </c>
      <c r="P130" s="74" t="n">
        <f aca="false">M130/J130</f>
        <v>0.277422680412371</v>
      </c>
      <c r="Q130" s="74" t="n">
        <f aca="false">N130/J130</f>
        <v>0.673917525773196</v>
      </c>
      <c r="R130" s="75" t="n">
        <f aca="false">ABS(P130-Q130)*100</f>
        <v>39.6494845360825</v>
      </c>
      <c r="S130" s="72" t="str">
        <f aca="false">IF(M130&gt;N130,"Flávio Bolsonaro",IF(N130&gt;M130,"Lula","Empate"))</f>
        <v>Lula</v>
      </c>
      <c r="T130" s="74" t="n">
        <v>0.708029197080292</v>
      </c>
      <c r="U130" s="74" t="n">
        <v>0.235107134447846</v>
      </c>
      <c r="V130" s="72" t="str">
        <f aca="false">IF(S130="Empate","—",IF((N130&gt;M130)&lt;&gt;(T130&gt;U130),"Sim","Não"))</f>
        <v>Não</v>
      </c>
    </row>
    <row r="131" customFormat="false" ht="15" hidden="false" customHeight="false" outlineLevel="0" collapsed="false">
      <c r="A131" s="72" t="s">
        <v>604</v>
      </c>
      <c r="B131" s="72" t="s">
        <v>605</v>
      </c>
      <c r="C131" s="72" t="s">
        <v>313</v>
      </c>
      <c r="D131" s="72" t="s">
        <v>301</v>
      </c>
      <c r="E131" s="72"/>
      <c r="F131" s="73" t="n">
        <v>7522</v>
      </c>
      <c r="G131" s="73" t="n">
        <v>6369</v>
      </c>
      <c r="H131" s="73" t="n">
        <v>1153</v>
      </c>
      <c r="I131" s="74" t="n">
        <f aca="false">H131/F131</f>
        <v>0.153283701143313</v>
      </c>
      <c r="J131" s="73" t="n">
        <v>6252</v>
      </c>
      <c r="K131" s="73" t="n">
        <v>15</v>
      </c>
      <c r="L131" s="73" t="n">
        <v>102</v>
      </c>
      <c r="M131" s="73" t="n">
        <v>1348</v>
      </c>
      <c r="N131" s="73" t="n">
        <v>4735</v>
      </c>
      <c r="O131" s="73" t="n">
        <f aca="false">J131-M131-N131</f>
        <v>169</v>
      </c>
      <c r="P131" s="74" t="n">
        <f aca="false">M131/J131</f>
        <v>0.215611004478567</v>
      </c>
      <c r="Q131" s="74" t="n">
        <f aca="false">N131/J131</f>
        <v>0.757357645553423</v>
      </c>
      <c r="R131" s="75" t="n">
        <f aca="false">ABS(P131-Q131)*100</f>
        <v>54.1746641074856</v>
      </c>
      <c r="S131" s="72" t="str">
        <f aca="false">IF(M131&gt;N131,"Flávio Bolsonaro",IF(N131&gt;M131,"Lula","Empate"))</f>
        <v>Lula</v>
      </c>
      <c r="T131" s="74" t="n">
        <v>0.73021582733813</v>
      </c>
      <c r="U131" s="74" t="n">
        <v>0.217341915940932</v>
      </c>
      <c r="V131" s="72" t="str">
        <f aca="false">IF(S131="Empate","—",IF((N131&gt;M131)&lt;&gt;(T131&gt;U131),"Sim","Não"))</f>
        <v>Não</v>
      </c>
    </row>
    <row r="132" customFormat="false" ht="15" hidden="false" customHeight="false" outlineLevel="0" collapsed="false">
      <c r="A132" s="72" t="s">
        <v>606</v>
      </c>
      <c r="B132" s="72" t="s">
        <v>607</v>
      </c>
      <c r="C132" s="72" t="s">
        <v>313</v>
      </c>
      <c r="D132" s="72" t="s">
        <v>301</v>
      </c>
      <c r="E132" s="72"/>
      <c r="F132" s="73" t="n">
        <v>9177</v>
      </c>
      <c r="G132" s="73" t="n">
        <v>6876</v>
      </c>
      <c r="H132" s="73" t="n">
        <v>2301</v>
      </c>
      <c r="I132" s="74" t="n">
        <f aca="false">H132/F132</f>
        <v>0.250735534488395</v>
      </c>
      <c r="J132" s="73" t="n">
        <v>6734</v>
      </c>
      <c r="K132" s="73" t="n">
        <v>36</v>
      </c>
      <c r="L132" s="73" t="n">
        <v>106</v>
      </c>
      <c r="M132" s="73" t="n">
        <v>2182</v>
      </c>
      <c r="N132" s="73" t="n">
        <v>4272</v>
      </c>
      <c r="O132" s="73" t="n">
        <f aca="false">J132-M132-N132</f>
        <v>280</v>
      </c>
      <c r="P132" s="74" t="n">
        <f aca="false">M132/J132</f>
        <v>0.324027324027324</v>
      </c>
      <c r="Q132" s="74" t="n">
        <f aca="false">N132/J132</f>
        <v>0.634392634392634</v>
      </c>
      <c r="R132" s="75" t="n">
        <f aca="false">ABS(P132-Q132)*100</f>
        <v>31.036531036531</v>
      </c>
      <c r="S132" s="72" t="str">
        <f aca="false">IF(M132&gt;N132,"Flávio Bolsonaro",IF(N132&gt;M132,"Lula","Empate"))</f>
        <v>Lula</v>
      </c>
      <c r="T132" s="74" t="n">
        <v>0.616773990890529</v>
      </c>
      <c r="U132" s="74" t="n">
        <v>0.320559133029684</v>
      </c>
      <c r="V132" s="72" t="str">
        <f aca="false">IF(S132="Empate","—",IF((N132&gt;M132)&lt;&gt;(T132&gt;U132),"Sim","Não"))</f>
        <v>Não</v>
      </c>
    </row>
    <row r="133" customFormat="false" ht="15" hidden="false" customHeight="false" outlineLevel="0" collapsed="false">
      <c r="A133" s="72" t="s">
        <v>608</v>
      </c>
      <c r="B133" s="72" t="s">
        <v>609</v>
      </c>
      <c r="C133" s="72" t="s">
        <v>313</v>
      </c>
      <c r="D133" s="72" t="s">
        <v>301</v>
      </c>
      <c r="E133" s="72"/>
      <c r="F133" s="73" t="n">
        <v>11109</v>
      </c>
      <c r="G133" s="73" t="n">
        <v>8735</v>
      </c>
      <c r="H133" s="73" t="n">
        <v>2374</v>
      </c>
      <c r="I133" s="74" t="n">
        <f aca="false">H133/F133</f>
        <v>0.213700603114592</v>
      </c>
      <c r="J133" s="73" t="n">
        <v>8576</v>
      </c>
      <c r="K133" s="73" t="n">
        <v>53</v>
      </c>
      <c r="L133" s="73" t="n">
        <v>106</v>
      </c>
      <c r="M133" s="73" t="n">
        <v>3499</v>
      </c>
      <c r="N133" s="73" t="n">
        <v>4628</v>
      </c>
      <c r="O133" s="73" t="n">
        <f aca="false">J133-M133-N133</f>
        <v>449</v>
      </c>
      <c r="P133" s="74" t="n">
        <f aca="false">M133/J133</f>
        <v>0.407999067164179</v>
      </c>
      <c r="Q133" s="74" t="n">
        <f aca="false">N133/J133</f>
        <v>0.53964552238806</v>
      </c>
      <c r="R133" s="75" t="n">
        <f aca="false">ABS(P133-Q133)*100</f>
        <v>13.1646455223881</v>
      </c>
      <c r="S133" s="72" t="str">
        <f aca="false">IF(M133&gt;N133,"Flávio Bolsonaro",IF(N133&gt;M133,"Lula","Empate"))</f>
        <v>Lula</v>
      </c>
      <c r="T133" s="74" t="n">
        <v>0.565459265669428</v>
      </c>
      <c r="U133" s="74" t="n">
        <v>0.379033255037706</v>
      </c>
      <c r="V133" s="72" t="str">
        <f aca="false">IF(S133="Empate","—",IF((N133&gt;M133)&lt;&gt;(T133&gt;U133),"Sim","Não"))</f>
        <v>Não</v>
      </c>
    </row>
    <row r="134" customFormat="false" ht="15" hidden="false" customHeight="false" outlineLevel="0" collapsed="false">
      <c r="A134" s="72" t="s">
        <v>610</v>
      </c>
      <c r="B134" s="72" t="s">
        <v>611</v>
      </c>
      <c r="C134" s="72" t="s">
        <v>313</v>
      </c>
      <c r="D134" s="72" t="s">
        <v>301</v>
      </c>
      <c r="E134" s="72"/>
      <c r="F134" s="73" t="n">
        <v>11540</v>
      </c>
      <c r="G134" s="73" t="n">
        <v>8450</v>
      </c>
      <c r="H134" s="73" t="n">
        <v>3090</v>
      </c>
      <c r="I134" s="74" t="n">
        <f aca="false">H134/F134</f>
        <v>0.267764298093588</v>
      </c>
      <c r="J134" s="73" t="n">
        <v>8306</v>
      </c>
      <c r="K134" s="73" t="n">
        <v>39</v>
      </c>
      <c r="L134" s="73" t="n">
        <v>105</v>
      </c>
      <c r="M134" s="73" t="n">
        <v>5895</v>
      </c>
      <c r="N134" s="73" t="n">
        <v>2042</v>
      </c>
      <c r="O134" s="73" t="n">
        <f aca="false">J134-M134-N134</f>
        <v>369</v>
      </c>
      <c r="P134" s="74" t="n">
        <f aca="false">M134/J134</f>
        <v>0.70972790753672</v>
      </c>
      <c r="Q134" s="74" t="n">
        <f aca="false">N134/J134</f>
        <v>0.245846376113653</v>
      </c>
      <c r="R134" s="75" t="n">
        <f aca="false">ABS(P134-Q134)*100</f>
        <v>46.3881531423068</v>
      </c>
      <c r="S134" s="72" t="str">
        <f aca="false">IF(M134&gt;N134,"Flávio Bolsonaro",IF(N134&gt;M134,"Lula","Empate"))</f>
        <v>Flávio Bolsonaro</v>
      </c>
      <c r="T134" s="74" t="n">
        <v>0.369682214249103</v>
      </c>
      <c r="U134" s="74" t="n">
        <v>0.589441312147617</v>
      </c>
      <c r="V134" s="72" t="str">
        <f aca="false">IF(S134="Empate","—",IF((N134&gt;M134)&lt;&gt;(T134&gt;U134),"Sim","Não"))</f>
        <v>Não</v>
      </c>
    </row>
    <row r="135" customFormat="false" ht="15" hidden="false" customHeight="false" outlineLevel="0" collapsed="false">
      <c r="A135" s="72" t="s">
        <v>612</v>
      </c>
      <c r="B135" s="72" t="s">
        <v>613</v>
      </c>
      <c r="C135" s="72" t="s">
        <v>313</v>
      </c>
      <c r="D135" s="72" t="s">
        <v>301</v>
      </c>
      <c r="E135" s="72"/>
      <c r="F135" s="73" t="n">
        <v>9508</v>
      </c>
      <c r="G135" s="73" t="n">
        <v>6965</v>
      </c>
      <c r="H135" s="73" t="n">
        <v>2543</v>
      </c>
      <c r="I135" s="74" t="n">
        <f aca="false">H135/F135</f>
        <v>0.267458981909971</v>
      </c>
      <c r="J135" s="73" t="n">
        <v>6815</v>
      </c>
      <c r="K135" s="73" t="n">
        <v>24</v>
      </c>
      <c r="L135" s="73" t="n">
        <v>126</v>
      </c>
      <c r="M135" s="73" t="n">
        <v>1732</v>
      </c>
      <c r="N135" s="73" t="n">
        <v>4854</v>
      </c>
      <c r="O135" s="73" t="n">
        <f aca="false">J135-M135-N135</f>
        <v>229</v>
      </c>
      <c r="P135" s="74" t="n">
        <f aca="false">M135/J135</f>
        <v>0.254145267791636</v>
      </c>
      <c r="Q135" s="74" t="n">
        <f aca="false">N135/J135</f>
        <v>0.712252384446075</v>
      </c>
      <c r="R135" s="75" t="n">
        <f aca="false">ABS(P135-Q135)*100</f>
        <v>45.8107116654439</v>
      </c>
      <c r="S135" s="72" t="str">
        <f aca="false">IF(M135&gt;N135,"Flávio Bolsonaro",IF(N135&gt;M135,"Lula","Empate"))</f>
        <v>Lula</v>
      </c>
      <c r="T135" s="74" t="n">
        <v>0.779152234867227</v>
      </c>
      <c r="U135" s="74" t="n">
        <v>0.173346528121392</v>
      </c>
      <c r="V135" s="72" t="str">
        <f aca="false">IF(S135="Empate","—",IF((N135&gt;M135)&lt;&gt;(T135&gt;U135),"Sim","Não"))</f>
        <v>Não</v>
      </c>
    </row>
    <row r="136" customFormat="false" ht="15" hidden="false" customHeight="false" outlineLevel="0" collapsed="false">
      <c r="A136" s="72" t="s">
        <v>614</v>
      </c>
      <c r="B136" s="72" t="s">
        <v>615</v>
      </c>
      <c r="C136" s="72" t="s">
        <v>313</v>
      </c>
      <c r="D136" s="72" t="s">
        <v>301</v>
      </c>
      <c r="E136" s="72"/>
      <c r="F136" s="73" t="n">
        <v>32340</v>
      </c>
      <c r="G136" s="73" t="n">
        <v>24067</v>
      </c>
      <c r="H136" s="73" t="n">
        <v>8273</v>
      </c>
      <c r="I136" s="74" t="n">
        <f aca="false">H136/F136</f>
        <v>0.255813234384663</v>
      </c>
      <c r="J136" s="73" t="n">
        <v>23389</v>
      </c>
      <c r="K136" s="73" t="n">
        <v>148</v>
      </c>
      <c r="L136" s="73" t="n">
        <v>530</v>
      </c>
      <c r="M136" s="73" t="n">
        <v>9013</v>
      </c>
      <c r="N136" s="73" t="n">
        <v>13259</v>
      </c>
      <c r="O136" s="73" t="n">
        <f aca="false">J136-M136-N136</f>
        <v>1117</v>
      </c>
      <c r="P136" s="74" t="n">
        <f aca="false">M136/J136</f>
        <v>0.385352088588653</v>
      </c>
      <c r="Q136" s="74" t="n">
        <f aca="false">N136/J136</f>
        <v>0.566890418572833</v>
      </c>
      <c r="R136" s="75" t="n">
        <f aca="false">ABS(P136-Q136)*100</f>
        <v>18.1538329984181</v>
      </c>
      <c r="S136" s="72" t="str">
        <f aca="false">IF(M136&gt;N136,"Flávio Bolsonaro",IF(N136&gt;M136,"Lula","Empate"))</f>
        <v>Lula</v>
      </c>
      <c r="T136" s="74" t="n">
        <v>0.634399590259347</v>
      </c>
      <c r="U136" s="74" t="n">
        <v>0.320575499371421</v>
      </c>
      <c r="V136" s="72" t="str">
        <f aca="false">IF(S136="Empate","—",IF((N136&gt;M136)&lt;&gt;(T136&gt;U136),"Sim","Não"))</f>
        <v>Não</v>
      </c>
    </row>
    <row r="137" customFormat="false" ht="15" hidden="false" customHeight="false" outlineLevel="0" collapsed="false">
      <c r="A137" s="72" t="s">
        <v>616</v>
      </c>
      <c r="B137" s="72" t="s">
        <v>617</v>
      </c>
      <c r="C137" s="72" t="s">
        <v>313</v>
      </c>
      <c r="D137" s="72" t="s">
        <v>301</v>
      </c>
      <c r="E137" s="72"/>
      <c r="F137" s="73" t="n">
        <v>12648</v>
      </c>
      <c r="G137" s="73" t="n">
        <v>8006</v>
      </c>
      <c r="H137" s="73" t="n">
        <v>4642</v>
      </c>
      <c r="I137" s="74" t="n">
        <f aca="false">H137/F137</f>
        <v>0.367014547754586</v>
      </c>
      <c r="J137" s="73" t="n">
        <v>7771</v>
      </c>
      <c r="K137" s="73" t="n">
        <v>34</v>
      </c>
      <c r="L137" s="73" t="n">
        <v>201</v>
      </c>
      <c r="M137" s="73" t="n">
        <v>3161</v>
      </c>
      <c r="N137" s="73" t="n">
        <v>4187</v>
      </c>
      <c r="O137" s="73" t="n">
        <f aca="false">J137-M137-N137</f>
        <v>423</v>
      </c>
      <c r="P137" s="74" t="n">
        <f aca="false">M137/J137</f>
        <v>0.406768755629906</v>
      </c>
      <c r="Q137" s="74" t="n">
        <f aca="false">N137/J137</f>
        <v>0.538798095483207</v>
      </c>
      <c r="R137" s="75" t="n">
        <f aca="false">ABS(P137-Q137)*100</f>
        <v>13.2029339853301</v>
      </c>
      <c r="S137" s="72" t="str">
        <f aca="false">IF(M137&gt;N137,"Flávio Bolsonaro",IF(N137&gt;M137,"Lula","Empate"))</f>
        <v>Lula</v>
      </c>
      <c r="T137" s="74" t="n">
        <v>0.632782891174878</v>
      </c>
      <c r="U137" s="74" t="n">
        <v>0.311180292365999</v>
      </c>
      <c r="V137" s="72" t="str">
        <f aca="false">IF(S137="Empate","—",IF((N137&gt;M137)&lt;&gt;(T137&gt;U137),"Sim","Não"))</f>
        <v>Não</v>
      </c>
    </row>
    <row r="138" customFormat="false" ht="15" hidden="false" customHeight="false" outlineLevel="0" collapsed="false">
      <c r="A138" s="72" t="s">
        <v>618</v>
      </c>
      <c r="B138" s="72" t="s">
        <v>619</v>
      </c>
      <c r="C138" s="72" t="s">
        <v>313</v>
      </c>
      <c r="D138" s="72" t="s">
        <v>301</v>
      </c>
      <c r="E138" s="72"/>
      <c r="F138" s="73" t="n">
        <v>22727</v>
      </c>
      <c r="G138" s="73" t="n">
        <v>18433</v>
      </c>
      <c r="H138" s="73" t="n">
        <v>4294</v>
      </c>
      <c r="I138" s="74" t="n">
        <f aca="false">H138/F138</f>
        <v>0.188938267259207</v>
      </c>
      <c r="J138" s="73" t="n">
        <v>18105</v>
      </c>
      <c r="K138" s="73" t="n">
        <v>70</v>
      </c>
      <c r="L138" s="73" t="n">
        <v>258</v>
      </c>
      <c r="M138" s="73" t="n">
        <v>1612</v>
      </c>
      <c r="N138" s="73" t="n">
        <v>15878</v>
      </c>
      <c r="O138" s="73" t="n">
        <f aca="false">J138-M138-N138</f>
        <v>615</v>
      </c>
      <c r="P138" s="74" t="n">
        <f aca="false">M138/J138</f>
        <v>0.0890361778514223</v>
      </c>
      <c r="Q138" s="74" t="n">
        <f aca="false">N138/J138</f>
        <v>0.876995305164319</v>
      </c>
      <c r="R138" s="75" t="n">
        <f aca="false">ABS(P138-Q138)*100</f>
        <v>78.7959127312897</v>
      </c>
      <c r="S138" s="72" t="str">
        <f aca="false">IF(M138&gt;N138,"Flávio Bolsonaro",IF(N138&gt;M138,"Lula","Empate"))</f>
        <v>Lula</v>
      </c>
      <c r="T138" s="74" t="n">
        <v>0.891931273146743</v>
      </c>
      <c r="U138" s="74" t="n">
        <v>0.0732803108493716</v>
      </c>
      <c r="V138" s="72" t="str">
        <f aca="false">IF(S138="Empate","—",IF((N138&gt;M138)&lt;&gt;(T138&gt;U138),"Sim","Não"))</f>
        <v>Não</v>
      </c>
    </row>
    <row r="139" customFormat="false" ht="15" hidden="false" customHeight="false" outlineLevel="0" collapsed="false">
      <c r="A139" s="72" t="s">
        <v>620</v>
      </c>
      <c r="B139" s="72" t="s">
        <v>621</v>
      </c>
      <c r="C139" s="72" t="s">
        <v>313</v>
      </c>
      <c r="D139" s="72" t="s">
        <v>301</v>
      </c>
      <c r="E139" s="72"/>
      <c r="F139" s="73" t="n">
        <v>24218</v>
      </c>
      <c r="G139" s="73" t="n">
        <v>20087</v>
      </c>
      <c r="H139" s="73" t="n">
        <v>4131</v>
      </c>
      <c r="I139" s="74" t="n">
        <f aca="false">H139/F139</f>
        <v>0.170575604921959</v>
      </c>
      <c r="J139" s="73" t="n">
        <v>19688</v>
      </c>
      <c r="K139" s="73" t="n">
        <v>86</v>
      </c>
      <c r="L139" s="73" t="n">
        <v>313</v>
      </c>
      <c r="M139" s="73" t="n">
        <v>3717</v>
      </c>
      <c r="N139" s="73" t="n">
        <v>15294</v>
      </c>
      <c r="O139" s="73" t="n">
        <f aca="false">J139-M139-N139</f>
        <v>677</v>
      </c>
      <c r="P139" s="74" t="n">
        <f aca="false">M139/J139</f>
        <v>0.188795205201138</v>
      </c>
      <c r="Q139" s="74" t="n">
        <f aca="false">N139/J139</f>
        <v>0.776818366517676</v>
      </c>
      <c r="R139" s="75" t="n">
        <f aca="false">ABS(P139-Q139)*100</f>
        <v>58.8023161316538</v>
      </c>
      <c r="S139" s="72" t="str">
        <f aca="false">IF(M139&gt;N139,"Flávio Bolsonaro",IF(N139&gt;M139,"Lula","Empate"))</f>
        <v>Lula</v>
      </c>
      <c r="T139" s="74" t="n">
        <v>0.820375817974425</v>
      </c>
      <c r="U139" s="74" t="n">
        <v>0.142402593504233</v>
      </c>
      <c r="V139" s="72" t="str">
        <f aca="false">IF(S139="Empate","—",IF((N139&gt;M139)&lt;&gt;(T139&gt;U139),"Sim","Não"))</f>
        <v>Não</v>
      </c>
    </row>
    <row r="140" customFormat="false" ht="15" hidden="false" customHeight="false" outlineLevel="0" collapsed="false">
      <c r="A140" s="72" t="s">
        <v>622</v>
      </c>
      <c r="B140" s="72" t="s">
        <v>623</v>
      </c>
      <c r="C140" s="72" t="s">
        <v>313</v>
      </c>
      <c r="D140" s="72" t="s">
        <v>301</v>
      </c>
      <c r="E140" s="72"/>
      <c r="F140" s="73" t="n">
        <v>15139</v>
      </c>
      <c r="G140" s="73" t="n">
        <v>11548</v>
      </c>
      <c r="H140" s="73" t="n">
        <v>3591</v>
      </c>
      <c r="I140" s="74" t="n">
        <f aca="false">H140/F140</f>
        <v>0.237201928793183</v>
      </c>
      <c r="J140" s="73" t="n">
        <v>11350</v>
      </c>
      <c r="K140" s="73" t="n">
        <v>49</v>
      </c>
      <c r="L140" s="73" t="n">
        <v>149</v>
      </c>
      <c r="M140" s="73" t="n">
        <v>4072</v>
      </c>
      <c r="N140" s="73" t="n">
        <v>6883</v>
      </c>
      <c r="O140" s="73" t="n">
        <f aca="false">J140-M140-N140</f>
        <v>395</v>
      </c>
      <c r="P140" s="74" t="n">
        <f aca="false">M140/J140</f>
        <v>0.358766519823789</v>
      </c>
      <c r="Q140" s="74" t="n">
        <f aca="false">N140/J140</f>
        <v>0.606431718061674</v>
      </c>
      <c r="R140" s="75" t="n">
        <f aca="false">ABS(P140-Q140)*100</f>
        <v>24.7665198237886</v>
      </c>
      <c r="S140" s="72" t="str">
        <f aca="false">IF(M140&gt;N140,"Flávio Bolsonaro",IF(N140&gt;M140,"Lula","Empate"))</f>
        <v>Lula</v>
      </c>
      <c r="T140" s="74" t="n">
        <v>0.625718460789089</v>
      </c>
      <c r="U140" s="74" t="n">
        <v>0.333852898197759</v>
      </c>
      <c r="V140" s="72" t="str">
        <f aca="false">IF(S140="Empate","—",IF((N140&gt;M140)&lt;&gt;(T140&gt;U140),"Sim","Não"))</f>
        <v>Não</v>
      </c>
    </row>
    <row r="141" customFormat="false" ht="15" hidden="false" customHeight="false" outlineLevel="0" collapsed="false">
      <c r="A141" s="72" t="s">
        <v>624</v>
      </c>
      <c r="B141" s="72" t="s">
        <v>625</v>
      </c>
      <c r="C141" s="72" t="s">
        <v>313</v>
      </c>
      <c r="D141" s="72" t="s">
        <v>301</v>
      </c>
      <c r="E141" s="72"/>
      <c r="F141" s="73" t="n">
        <v>13666</v>
      </c>
      <c r="G141" s="73" t="n">
        <v>10626</v>
      </c>
      <c r="H141" s="73" t="n">
        <v>3040</v>
      </c>
      <c r="I141" s="74" t="n">
        <f aca="false">H141/F141</f>
        <v>0.222449875603688</v>
      </c>
      <c r="J141" s="73" t="n">
        <v>10470</v>
      </c>
      <c r="K141" s="73" t="n">
        <v>29</v>
      </c>
      <c r="L141" s="73" t="n">
        <v>127</v>
      </c>
      <c r="M141" s="73" t="n">
        <v>1339</v>
      </c>
      <c r="N141" s="73" t="n">
        <v>8778</v>
      </c>
      <c r="O141" s="73" t="n">
        <f aca="false">J141-M141-N141</f>
        <v>353</v>
      </c>
      <c r="P141" s="74" t="n">
        <f aca="false">M141/J141</f>
        <v>0.127889207258835</v>
      </c>
      <c r="Q141" s="74" t="n">
        <f aca="false">N141/J141</f>
        <v>0.838395415472779</v>
      </c>
      <c r="R141" s="75" t="n">
        <f aca="false">ABS(P141-Q141)*100</f>
        <v>71.0506208213945</v>
      </c>
      <c r="S141" s="72" t="str">
        <f aca="false">IF(M141&gt;N141,"Flávio Bolsonaro",IF(N141&gt;M141,"Lula","Empate"))</f>
        <v>Lula</v>
      </c>
      <c r="T141" s="74" t="n">
        <v>0.864415638720468</v>
      </c>
      <c r="U141" s="74" t="n">
        <v>0.102968848003345</v>
      </c>
      <c r="V141" s="72" t="str">
        <f aca="false">IF(S141="Empate","—",IF((N141&gt;M141)&lt;&gt;(T141&gt;U141),"Sim","Não"))</f>
        <v>Não</v>
      </c>
    </row>
    <row r="142" customFormat="false" ht="15" hidden="false" customHeight="false" outlineLevel="0" collapsed="false">
      <c r="A142" s="72" t="s">
        <v>626</v>
      </c>
      <c r="B142" s="72" t="s">
        <v>627</v>
      </c>
      <c r="C142" s="72" t="s">
        <v>313</v>
      </c>
      <c r="D142" s="72" t="s">
        <v>301</v>
      </c>
      <c r="E142" s="72"/>
      <c r="F142" s="73" t="n">
        <v>23223</v>
      </c>
      <c r="G142" s="73" t="n">
        <v>17594</v>
      </c>
      <c r="H142" s="73" t="n">
        <v>5629</v>
      </c>
      <c r="I142" s="74" t="n">
        <f aca="false">H142/F142</f>
        <v>0.242389010894372</v>
      </c>
      <c r="J142" s="73" t="n">
        <v>17058</v>
      </c>
      <c r="K142" s="73" t="n">
        <v>134</v>
      </c>
      <c r="L142" s="73" t="n">
        <v>402</v>
      </c>
      <c r="M142" s="73" t="n">
        <v>9804</v>
      </c>
      <c r="N142" s="73" t="n">
        <v>6531</v>
      </c>
      <c r="O142" s="73" t="n">
        <f aca="false">J142-M142-N142</f>
        <v>723</v>
      </c>
      <c r="P142" s="74" t="n">
        <f aca="false">M142/J142</f>
        <v>0.574744987689061</v>
      </c>
      <c r="Q142" s="74" t="n">
        <f aca="false">N142/J142</f>
        <v>0.38287020752726</v>
      </c>
      <c r="R142" s="75" t="n">
        <f aca="false">ABS(P142-Q142)*100</f>
        <v>19.1874780161801</v>
      </c>
      <c r="S142" s="72" t="str">
        <f aca="false">IF(M142&gt;N142,"Flávio Bolsonaro",IF(N142&gt;M142,"Lula","Empate"))</f>
        <v>Flávio Bolsonaro</v>
      </c>
      <c r="T142" s="74" t="n">
        <v>0.459768653870599</v>
      </c>
      <c r="U142" s="74" t="n">
        <v>0.485572645226897</v>
      </c>
      <c r="V142" s="72" t="str">
        <f aca="false">IF(S142="Empate","—",IF((N142&gt;M142)&lt;&gt;(T142&gt;U142),"Sim","Não"))</f>
        <v>Não</v>
      </c>
    </row>
    <row r="143" customFormat="false" ht="15" hidden="false" customHeight="false" outlineLevel="0" collapsed="false">
      <c r="A143" s="72" t="s">
        <v>628</v>
      </c>
      <c r="B143" s="72" t="s">
        <v>629</v>
      </c>
      <c r="C143" s="72" t="s">
        <v>313</v>
      </c>
      <c r="D143" s="72" t="s">
        <v>301</v>
      </c>
      <c r="E143" s="72"/>
      <c r="F143" s="73" t="n">
        <v>24462</v>
      </c>
      <c r="G143" s="73" t="n">
        <v>19008</v>
      </c>
      <c r="H143" s="73" t="n">
        <v>5454</v>
      </c>
      <c r="I143" s="74" t="n">
        <f aca="false">H143/F143</f>
        <v>0.222958057395144</v>
      </c>
      <c r="J143" s="73" t="n">
        <v>18589</v>
      </c>
      <c r="K143" s="73" t="n">
        <v>82</v>
      </c>
      <c r="L143" s="73" t="n">
        <v>337</v>
      </c>
      <c r="M143" s="73" t="n">
        <v>4560</v>
      </c>
      <c r="N143" s="73" t="n">
        <v>13307</v>
      </c>
      <c r="O143" s="73" t="n">
        <f aca="false">J143-M143-N143</f>
        <v>722</v>
      </c>
      <c r="P143" s="74" t="n">
        <f aca="false">M143/J143</f>
        <v>0.245306363978697</v>
      </c>
      <c r="Q143" s="74" t="n">
        <f aca="false">N143/J143</f>
        <v>0.715853461724676</v>
      </c>
      <c r="R143" s="75" t="n">
        <f aca="false">ABS(P143-Q143)*100</f>
        <v>47.0547097745979</v>
      </c>
      <c r="S143" s="72" t="str">
        <f aca="false">IF(M143&gt;N143,"Flávio Bolsonaro",IF(N143&gt;M143,"Lula","Empate"))</f>
        <v>Lula</v>
      </c>
      <c r="T143" s="74" t="n">
        <v>0.763725791577006</v>
      </c>
      <c r="U143" s="74" t="n">
        <v>0.198647402397787</v>
      </c>
      <c r="V143" s="72" t="str">
        <f aca="false">IF(S143="Empate","—",IF((N143&gt;M143)&lt;&gt;(T143&gt;U143),"Sim","Não"))</f>
        <v>Não</v>
      </c>
    </row>
    <row r="144" customFormat="false" ht="15" hidden="false" customHeight="false" outlineLevel="0" collapsed="false">
      <c r="A144" s="72" t="s">
        <v>630</v>
      </c>
      <c r="B144" s="72" t="s">
        <v>631</v>
      </c>
      <c r="C144" s="72" t="s">
        <v>313</v>
      </c>
      <c r="D144" s="72" t="s">
        <v>301</v>
      </c>
      <c r="E144" s="72"/>
      <c r="F144" s="73" t="n">
        <v>9486</v>
      </c>
      <c r="G144" s="73" t="n">
        <v>7067</v>
      </c>
      <c r="H144" s="73" t="n">
        <v>2419</v>
      </c>
      <c r="I144" s="74" t="n">
        <f aca="false">H144/F144</f>
        <v>0.255007379295804</v>
      </c>
      <c r="J144" s="73" t="n">
        <v>6906</v>
      </c>
      <c r="K144" s="73" t="n">
        <v>34</v>
      </c>
      <c r="L144" s="73" t="n">
        <v>127</v>
      </c>
      <c r="M144" s="73" t="n">
        <v>2313</v>
      </c>
      <c r="N144" s="73" t="n">
        <v>4291</v>
      </c>
      <c r="O144" s="73" t="n">
        <f aca="false">J144-M144-N144</f>
        <v>302</v>
      </c>
      <c r="P144" s="74" t="n">
        <f aca="false">M144/J144</f>
        <v>0.334926151172893</v>
      </c>
      <c r="Q144" s="74" t="n">
        <f aca="false">N144/J144</f>
        <v>0.621343759050101</v>
      </c>
      <c r="R144" s="75" t="n">
        <f aca="false">ABS(P144-Q144)*100</f>
        <v>28.6417607877208</v>
      </c>
      <c r="S144" s="72" t="str">
        <f aca="false">IF(M144&gt;N144,"Flávio Bolsonaro",IF(N144&gt;M144,"Lula","Empate"))</f>
        <v>Lula</v>
      </c>
      <c r="T144" s="74" t="n">
        <v>0.650511654349062</v>
      </c>
      <c r="U144" s="74" t="n">
        <v>0.302018192154633</v>
      </c>
      <c r="V144" s="72" t="str">
        <f aca="false">IF(S144="Empate","—",IF((N144&gt;M144)&lt;&gt;(T144&gt;U144),"Sim","Não"))</f>
        <v>Não</v>
      </c>
    </row>
    <row r="145" customFormat="false" ht="15" hidden="false" customHeight="false" outlineLevel="0" collapsed="false">
      <c r="A145" s="72" t="s">
        <v>632</v>
      </c>
      <c r="B145" s="72" t="s">
        <v>633</v>
      </c>
      <c r="C145" s="72" t="s">
        <v>313</v>
      </c>
      <c r="D145" s="72" t="s">
        <v>301</v>
      </c>
      <c r="E145" s="72"/>
      <c r="F145" s="73" t="n">
        <v>10740</v>
      </c>
      <c r="G145" s="73" t="n">
        <v>7932</v>
      </c>
      <c r="H145" s="73" t="n">
        <v>2808</v>
      </c>
      <c r="I145" s="74" t="n">
        <f aca="false">H145/F145</f>
        <v>0.26145251396648</v>
      </c>
      <c r="J145" s="73" t="n">
        <v>7728</v>
      </c>
      <c r="K145" s="73" t="n">
        <v>41</v>
      </c>
      <c r="L145" s="73" t="n">
        <v>163</v>
      </c>
      <c r="M145" s="73" t="n">
        <v>3655</v>
      </c>
      <c r="N145" s="73" t="n">
        <v>3653</v>
      </c>
      <c r="O145" s="73" t="n">
        <f aca="false">J145-M145-N145</f>
        <v>420</v>
      </c>
      <c r="P145" s="74" t="n">
        <f aca="false">M145/J145</f>
        <v>0.472955486542443</v>
      </c>
      <c r="Q145" s="74" t="n">
        <f aca="false">N145/J145</f>
        <v>0.4726966873706</v>
      </c>
      <c r="R145" s="75" t="n">
        <f aca="false">ABS(P145-Q145)*100</f>
        <v>0.0258799171842683</v>
      </c>
      <c r="S145" s="72" t="str">
        <f aca="false">IF(M145&gt;N145,"Flávio Bolsonaro",IF(N145&gt;M145,"Lula","Empate"))</f>
        <v>Flávio Bolsonaro</v>
      </c>
      <c r="T145" s="74" t="n">
        <v>0.561657879320445</v>
      </c>
      <c r="U145" s="74" t="n">
        <v>0.389132981839485</v>
      </c>
      <c r="V145" s="72" t="str">
        <f aca="false">IF(S145="Empate","—",IF((N145&gt;M145)&lt;&gt;(T145&gt;U145),"Sim","Não"))</f>
        <v>Sim</v>
      </c>
    </row>
    <row r="146" customFormat="false" ht="15" hidden="false" customHeight="false" outlineLevel="0" collapsed="false">
      <c r="A146" s="72" t="s">
        <v>634</v>
      </c>
      <c r="B146" s="72" t="s">
        <v>635</v>
      </c>
      <c r="C146" s="72" t="s">
        <v>313</v>
      </c>
      <c r="D146" s="72" t="s">
        <v>301</v>
      </c>
      <c r="E146" s="72"/>
      <c r="F146" s="73" t="n">
        <v>20927</v>
      </c>
      <c r="G146" s="73" t="n">
        <v>14918</v>
      </c>
      <c r="H146" s="73" t="n">
        <v>6009</v>
      </c>
      <c r="I146" s="74" t="n">
        <f aca="false">H146/F146</f>
        <v>0.287141014001051</v>
      </c>
      <c r="J146" s="73" t="n">
        <v>14456</v>
      </c>
      <c r="K146" s="73" t="n">
        <v>114</v>
      </c>
      <c r="L146" s="73" t="n">
        <v>348</v>
      </c>
      <c r="M146" s="73" t="n">
        <v>3935</v>
      </c>
      <c r="N146" s="73" t="n">
        <v>9690</v>
      </c>
      <c r="O146" s="73" t="n">
        <f aca="false">J146-M146-N146</f>
        <v>831</v>
      </c>
      <c r="P146" s="74" t="n">
        <f aca="false">M146/J146</f>
        <v>0.272205312672939</v>
      </c>
      <c r="Q146" s="74" t="n">
        <f aca="false">N146/J146</f>
        <v>0.670309905921417</v>
      </c>
      <c r="R146" s="75" t="n">
        <f aca="false">ABS(P146-Q146)*100</f>
        <v>39.8104593248478</v>
      </c>
      <c r="S146" s="72" t="str">
        <f aca="false">IF(M146&gt;N146,"Flávio Bolsonaro",IF(N146&gt;M146,"Lula","Empate"))</f>
        <v>Lula</v>
      </c>
      <c r="T146" s="74" t="n">
        <v>0.739758861127252</v>
      </c>
      <c r="U146" s="74" t="n">
        <v>0.195380592678675</v>
      </c>
      <c r="V146" s="72" t="str">
        <f aca="false">IF(S146="Empate","—",IF((N146&gt;M146)&lt;&gt;(T146&gt;U146),"Sim","Não"))</f>
        <v>Não</v>
      </c>
    </row>
    <row r="147" customFormat="false" ht="15" hidden="false" customHeight="false" outlineLevel="0" collapsed="false">
      <c r="A147" s="72" t="s">
        <v>636</v>
      </c>
      <c r="B147" s="72" t="s">
        <v>637</v>
      </c>
      <c r="C147" s="72" t="s">
        <v>313</v>
      </c>
      <c r="D147" s="72" t="s">
        <v>301</v>
      </c>
      <c r="E147" s="72"/>
      <c r="F147" s="73" t="n">
        <v>27452</v>
      </c>
      <c r="G147" s="73" t="n">
        <v>20216</v>
      </c>
      <c r="H147" s="73" t="n">
        <v>7236</v>
      </c>
      <c r="I147" s="74" t="n">
        <f aca="false">H147/F147</f>
        <v>0.263587352469765</v>
      </c>
      <c r="J147" s="73" t="n">
        <v>19526</v>
      </c>
      <c r="K147" s="73" t="n">
        <v>151</v>
      </c>
      <c r="L147" s="73" t="n">
        <v>539</v>
      </c>
      <c r="M147" s="73" t="n">
        <v>7072</v>
      </c>
      <c r="N147" s="73" t="n">
        <v>11262</v>
      </c>
      <c r="O147" s="73" t="n">
        <f aca="false">J147-M147-N147</f>
        <v>1192</v>
      </c>
      <c r="P147" s="74" t="n">
        <f aca="false">M147/J147</f>
        <v>0.362183754993342</v>
      </c>
      <c r="Q147" s="74" t="n">
        <f aca="false">N147/J147</f>
        <v>0.576769435624296</v>
      </c>
      <c r="R147" s="75" t="n">
        <f aca="false">ABS(P147-Q147)*100</f>
        <v>21.4585680630954</v>
      </c>
      <c r="S147" s="72" t="str">
        <f aca="false">IF(M147&gt;N147,"Flávio Bolsonaro",IF(N147&gt;M147,"Lula","Empate"))</f>
        <v>Lula</v>
      </c>
      <c r="T147" s="74" t="n">
        <v>0.612903225806452</v>
      </c>
      <c r="U147" s="74" t="n">
        <v>0.320938416422287</v>
      </c>
      <c r="V147" s="72" t="str">
        <f aca="false">IF(S147="Empate","—",IF((N147&gt;M147)&lt;&gt;(T147&gt;U147),"Sim","Não"))</f>
        <v>Não</v>
      </c>
    </row>
    <row r="148" customFormat="false" ht="15" hidden="false" customHeight="false" outlineLevel="0" collapsed="false">
      <c r="A148" s="72" t="s">
        <v>638</v>
      </c>
      <c r="B148" s="72" t="s">
        <v>639</v>
      </c>
      <c r="C148" s="72" t="s">
        <v>313</v>
      </c>
      <c r="D148" s="72" t="s">
        <v>301</v>
      </c>
      <c r="E148" s="72"/>
      <c r="F148" s="73" t="n">
        <v>18436</v>
      </c>
      <c r="G148" s="73" t="n">
        <v>14049</v>
      </c>
      <c r="H148" s="73" t="n">
        <v>4387</v>
      </c>
      <c r="I148" s="74" t="n">
        <f aca="false">H148/F148</f>
        <v>0.237958342373617</v>
      </c>
      <c r="J148" s="73" t="n">
        <v>13739</v>
      </c>
      <c r="K148" s="73" t="n">
        <v>94</v>
      </c>
      <c r="L148" s="73" t="n">
        <v>216</v>
      </c>
      <c r="M148" s="73" t="n">
        <v>5092</v>
      </c>
      <c r="N148" s="73" t="n">
        <v>7982</v>
      </c>
      <c r="O148" s="73" t="n">
        <f aca="false">J148-M148-N148</f>
        <v>665</v>
      </c>
      <c r="P148" s="74" t="n">
        <f aca="false">M148/J148</f>
        <v>0.370623771744669</v>
      </c>
      <c r="Q148" s="74" t="n">
        <f aca="false">N148/J148</f>
        <v>0.580973870005095</v>
      </c>
      <c r="R148" s="75" t="n">
        <f aca="false">ABS(P148-Q148)*100</f>
        <v>21.0350098260427</v>
      </c>
      <c r="S148" s="72" t="str">
        <f aca="false">IF(M148&gt;N148,"Flávio Bolsonaro",IF(N148&gt;M148,"Lula","Empate"))</f>
        <v>Lula</v>
      </c>
      <c r="T148" s="74" t="n">
        <v>0.602577118313159</v>
      </c>
      <c r="U148" s="74" t="n">
        <v>0.330027333073018</v>
      </c>
      <c r="V148" s="72" t="str">
        <f aca="false">IF(S148="Empate","—",IF((N148&gt;M148)&lt;&gt;(T148&gt;U148),"Sim","Não"))</f>
        <v>Não</v>
      </c>
    </row>
    <row r="149" customFormat="false" ht="15" hidden="false" customHeight="false" outlineLevel="0" collapsed="false">
      <c r="A149" s="72" t="s">
        <v>640</v>
      </c>
      <c r="B149" s="72" t="s">
        <v>641</v>
      </c>
      <c r="C149" s="72" t="s">
        <v>313</v>
      </c>
      <c r="D149" s="72" t="s">
        <v>301</v>
      </c>
      <c r="E149" s="72"/>
      <c r="F149" s="73" t="n">
        <v>51479</v>
      </c>
      <c r="G149" s="73" t="n">
        <v>38141</v>
      </c>
      <c r="H149" s="73" t="n">
        <v>13338</v>
      </c>
      <c r="I149" s="74" t="n">
        <f aca="false">H149/F149</f>
        <v>0.259095942034616</v>
      </c>
      <c r="J149" s="73" t="n">
        <v>37373</v>
      </c>
      <c r="K149" s="73" t="n">
        <v>174</v>
      </c>
      <c r="L149" s="73" t="n">
        <v>594</v>
      </c>
      <c r="M149" s="73" t="n">
        <v>14023</v>
      </c>
      <c r="N149" s="73" t="n">
        <v>21874</v>
      </c>
      <c r="O149" s="73" t="n">
        <f aca="false">J149-M149-N149</f>
        <v>1476</v>
      </c>
      <c r="P149" s="74" t="n">
        <f aca="false">M149/J149</f>
        <v>0.37521740293795</v>
      </c>
      <c r="Q149" s="74" t="n">
        <f aca="false">N149/J149</f>
        <v>0.585288844888021</v>
      </c>
      <c r="R149" s="75" t="n">
        <f aca="false">ABS(P149-Q149)*100</f>
        <v>21.0071441950071</v>
      </c>
      <c r="S149" s="72" t="str">
        <f aca="false">IF(M149&gt;N149,"Flávio Bolsonaro",IF(N149&gt;M149,"Lula","Empate"))</f>
        <v>Lula</v>
      </c>
      <c r="T149" s="74" t="n">
        <v>0.582991219067168</v>
      </c>
      <c r="U149" s="74" t="n">
        <v>0.362555593568252</v>
      </c>
      <c r="V149" s="72" t="str">
        <f aca="false">IF(S149="Empate","—",IF((N149&gt;M149)&lt;&gt;(T149&gt;U149),"Sim","Não"))</f>
        <v>Não</v>
      </c>
    </row>
    <row r="150" customFormat="false" ht="15" hidden="false" customHeight="false" outlineLevel="0" collapsed="false">
      <c r="A150" s="72" t="s">
        <v>642</v>
      </c>
      <c r="B150" s="72" t="s">
        <v>643</v>
      </c>
      <c r="C150" s="72" t="s">
        <v>313</v>
      </c>
      <c r="D150" s="72" t="s">
        <v>301</v>
      </c>
      <c r="E150" s="72"/>
      <c r="F150" s="73" t="n">
        <v>17092</v>
      </c>
      <c r="G150" s="73" t="n">
        <v>13162</v>
      </c>
      <c r="H150" s="73" t="n">
        <v>3930</v>
      </c>
      <c r="I150" s="74" t="n">
        <f aca="false">H150/F150</f>
        <v>0.229932131991575</v>
      </c>
      <c r="J150" s="73" t="n">
        <v>12868</v>
      </c>
      <c r="K150" s="73" t="n">
        <v>46</v>
      </c>
      <c r="L150" s="73" t="n">
        <v>248</v>
      </c>
      <c r="M150" s="73" t="n">
        <v>4984</v>
      </c>
      <c r="N150" s="73" t="n">
        <v>7344</v>
      </c>
      <c r="O150" s="73" t="n">
        <f aca="false">J150-M150-N150</f>
        <v>540</v>
      </c>
      <c r="P150" s="74" t="n">
        <f aca="false">M150/J150</f>
        <v>0.387317376437675</v>
      </c>
      <c r="Q150" s="74" t="n">
        <f aca="false">N150/J150</f>
        <v>0.570718060304632</v>
      </c>
      <c r="R150" s="75" t="n">
        <f aca="false">ABS(P150-Q150)*100</f>
        <v>18.3400683866957</v>
      </c>
      <c r="S150" s="72" t="str">
        <f aca="false">IF(M150&gt;N150,"Flávio Bolsonaro",IF(N150&gt;M150,"Lula","Empate"))</f>
        <v>Lula</v>
      </c>
      <c r="T150" s="74" t="n">
        <v>0.590831191088261</v>
      </c>
      <c r="U150" s="74" t="n">
        <v>0.371379605826907</v>
      </c>
      <c r="V150" s="72" t="str">
        <f aca="false">IF(S150="Empate","—",IF((N150&gt;M150)&lt;&gt;(T150&gt;U150),"Sim","Não"))</f>
        <v>Não</v>
      </c>
    </row>
    <row r="151" customFormat="false" ht="15" hidden="false" customHeight="false" outlineLevel="0" collapsed="false">
      <c r="A151" s="72" t="s">
        <v>644</v>
      </c>
      <c r="B151" s="72" t="s">
        <v>645</v>
      </c>
      <c r="C151" s="72" t="s">
        <v>313</v>
      </c>
      <c r="D151" s="72" t="s">
        <v>301</v>
      </c>
      <c r="E151" s="72"/>
      <c r="F151" s="73" t="n">
        <v>22838</v>
      </c>
      <c r="G151" s="73" t="n">
        <v>15594</v>
      </c>
      <c r="H151" s="73" t="n">
        <v>7244</v>
      </c>
      <c r="I151" s="74" t="n">
        <f aca="false">H151/F151</f>
        <v>0.317190647167002</v>
      </c>
      <c r="J151" s="73" t="n">
        <v>14942</v>
      </c>
      <c r="K151" s="73" t="n">
        <v>184</v>
      </c>
      <c r="L151" s="73" t="n">
        <v>468</v>
      </c>
      <c r="M151" s="73" t="n">
        <v>5334</v>
      </c>
      <c r="N151" s="73" t="n">
        <v>8665</v>
      </c>
      <c r="O151" s="73" t="n">
        <f aca="false">J151-M151-N151</f>
        <v>943</v>
      </c>
      <c r="P151" s="74" t="n">
        <f aca="false">M151/J151</f>
        <v>0.356980323919154</v>
      </c>
      <c r="Q151" s="74" t="n">
        <f aca="false">N151/J151</f>
        <v>0.579908981394726</v>
      </c>
      <c r="R151" s="75" t="n">
        <f aca="false">ABS(P151-Q151)*100</f>
        <v>22.2928657475572</v>
      </c>
      <c r="S151" s="72" t="str">
        <f aca="false">IF(M151&gt;N151,"Flávio Bolsonaro",IF(N151&gt;M151,"Lula","Empate"))</f>
        <v>Lula</v>
      </c>
      <c r="T151" s="74" t="n">
        <v>0.710833096388968</v>
      </c>
      <c r="U151" s="74" t="n">
        <v>0.230523173158942</v>
      </c>
      <c r="V151" s="72" t="str">
        <f aca="false">IF(S151="Empate","—",IF((N151&gt;M151)&lt;&gt;(T151&gt;U151),"Sim","Não"))</f>
        <v>Não</v>
      </c>
    </row>
    <row r="152" customFormat="false" ht="15" hidden="false" customHeight="false" outlineLevel="0" collapsed="false">
      <c r="A152" s="72" t="s">
        <v>646</v>
      </c>
      <c r="B152" s="72" t="s">
        <v>647</v>
      </c>
      <c r="C152" s="72" t="s">
        <v>313</v>
      </c>
      <c r="D152" s="72" t="s">
        <v>301</v>
      </c>
      <c r="E152" s="72"/>
      <c r="F152" s="73" t="n">
        <v>10870</v>
      </c>
      <c r="G152" s="73" t="n">
        <v>7840</v>
      </c>
      <c r="H152" s="73" t="n">
        <v>3030</v>
      </c>
      <c r="I152" s="74" t="n">
        <f aca="false">H152/F152</f>
        <v>0.278748850045998</v>
      </c>
      <c r="J152" s="73" t="n">
        <v>7513</v>
      </c>
      <c r="K152" s="73" t="n">
        <v>53</v>
      </c>
      <c r="L152" s="73" t="n">
        <v>274</v>
      </c>
      <c r="M152" s="73" t="n">
        <v>2465</v>
      </c>
      <c r="N152" s="73" t="n">
        <v>4354</v>
      </c>
      <c r="O152" s="73" t="n">
        <f aca="false">J152-M152-N152</f>
        <v>694</v>
      </c>
      <c r="P152" s="74" t="n">
        <f aca="false">M152/J152</f>
        <v>0.328097963529882</v>
      </c>
      <c r="Q152" s="74" t="n">
        <f aca="false">N152/J152</f>
        <v>0.579528816717689</v>
      </c>
      <c r="R152" s="75" t="n">
        <f aca="false">ABS(P152-Q152)*100</f>
        <v>25.1430853187808</v>
      </c>
      <c r="S152" s="72" t="str">
        <f aca="false">IF(M152&gt;N152,"Flávio Bolsonaro",IF(N152&gt;M152,"Lula","Empate"))</f>
        <v>Lula</v>
      </c>
      <c r="T152" s="74" t="n">
        <v>0.692719045660222</v>
      </c>
      <c r="U152" s="74" t="n">
        <v>0.228712464006582</v>
      </c>
      <c r="V152" s="72" t="str">
        <f aca="false">IF(S152="Empate","—",IF((N152&gt;M152)&lt;&gt;(T152&gt;U152),"Sim","Não"))</f>
        <v>Não</v>
      </c>
    </row>
    <row r="153" customFormat="false" ht="15" hidden="false" customHeight="false" outlineLevel="0" collapsed="false">
      <c r="A153" s="72" t="s">
        <v>648</v>
      </c>
      <c r="B153" s="72" t="s">
        <v>649</v>
      </c>
      <c r="C153" s="72" t="s">
        <v>313</v>
      </c>
      <c r="D153" s="72" t="s">
        <v>301</v>
      </c>
      <c r="E153" s="72"/>
      <c r="F153" s="73" t="n">
        <v>17120</v>
      </c>
      <c r="G153" s="73" t="n">
        <v>13063</v>
      </c>
      <c r="H153" s="73" t="n">
        <v>4057</v>
      </c>
      <c r="I153" s="74" t="n">
        <f aca="false">H153/F153</f>
        <v>0.236974299065421</v>
      </c>
      <c r="J153" s="73" t="n">
        <v>12798</v>
      </c>
      <c r="K153" s="73" t="n">
        <v>43</v>
      </c>
      <c r="L153" s="73" t="n">
        <v>222</v>
      </c>
      <c r="M153" s="73" t="n">
        <v>3063</v>
      </c>
      <c r="N153" s="73" t="n">
        <v>9303</v>
      </c>
      <c r="O153" s="73" t="n">
        <f aca="false">J153-M153-N153</f>
        <v>432</v>
      </c>
      <c r="P153" s="74" t="n">
        <f aca="false">M153/J153</f>
        <v>0.239334270979841</v>
      </c>
      <c r="Q153" s="74" t="n">
        <f aca="false">N153/J153</f>
        <v>0.726910454758556</v>
      </c>
      <c r="R153" s="75" t="n">
        <f aca="false">ABS(P153-Q153)*100</f>
        <v>48.7576183778715</v>
      </c>
      <c r="S153" s="72" t="str">
        <f aca="false">IF(M153&gt;N153,"Flávio Bolsonaro",IF(N153&gt;M153,"Lula","Empate"))</f>
        <v>Lula</v>
      </c>
      <c r="T153" s="74" t="n">
        <v>0.742647058823529</v>
      </c>
      <c r="U153" s="74" t="n">
        <v>0.214110644257703</v>
      </c>
      <c r="V153" s="72" t="str">
        <f aca="false">IF(S153="Empate","—",IF((N153&gt;M153)&lt;&gt;(T153&gt;U153),"Sim","Não"))</f>
        <v>Não</v>
      </c>
    </row>
    <row r="154" customFormat="false" ht="15" hidden="false" customHeight="false" outlineLevel="0" collapsed="false">
      <c r="A154" s="72" t="s">
        <v>650</v>
      </c>
      <c r="B154" s="72" t="s">
        <v>651</v>
      </c>
      <c r="C154" s="72" t="s">
        <v>313</v>
      </c>
      <c r="D154" s="72" t="s">
        <v>301</v>
      </c>
      <c r="E154" s="72"/>
      <c r="F154" s="73" t="n">
        <v>12171</v>
      </c>
      <c r="G154" s="73" t="n">
        <v>9202</v>
      </c>
      <c r="H154" s="73" t="n">
        <v>2969</v>
      </c>
      <c r="I154" s="74" t="n">
        <f aca="false">H154/F154</f>
        <v>0.243940514337359</v>
      </c>
      <c r="J154" s="73" t="n">
        <v>8894</v>
      </c>
      <c r="K154" s="73" t="n">
        <v>68</v>
      </c>
      <c r="L154" s="73" t="n">
        <v>240</v>
      </c>
      <c r="M154" s="73" t="n">
        <v>5489</v>
      </c>
      <c r="N154" s="73" t="n">
        <v>3049</v>
      </c>
      <c r="O154" s="73" t="n">
        <f aca="false">J154-M154-N154</f>
        <v>356</v>
      </c>
      <c r="P154" s="74" t="n">
        <f aca="false">M154/J154</f>
        <v>0.617157634360243</v>
      </c>
      <c r="Q154" s="74" t="n">
        <f aca="false">N154/J154</f>
        <v>0.342815381155835</v>
      </c>
      <c r="R154" s="75" t="n">
        <f aca="false">ABS(P154-Q154)*100</f>
        <v>27.4342253204407</v>
      </c>
      <c r="S154" s="72" t="str">
        <f aca="false">IF(M154&gt;N154,"Flávio Bolsonaro",IF(N154&gt;M154,"Lula","Empate"))</f>
        <v>Flávio Bolsonaro</v>
      </c>
      <c r="T154" s="74" t="n">
        <v>0.403994845360825</v>
      </c>
      <c r="U154" s="74" t="n">
        <v>0.535309278350515</v>
      </c>
      <c r="V154" s="72" t="str">
        <f aca="false">IF(S154="Empate","—",IF((N154&gt;M154)&lt;&gt;(T154&gt;U154),"Sim","Não"))</f>
        <v>Não</v>
      </c>
    </row>
    <row r="155" customFormat="false" ht="15" hidden="false" customHeight="false" outlineLevel="0" collapsed="false">
      <c r="A155" s="72" t="s">
        <v>652</v>
      </c>
      <c r="B155" s="72" t="s">
        <v>653</v>
      </c>
      <c r="C155" s="72" t="s">
        <v>313</v>
      </c>
      <c r="D155" s="72" t="s">
        <v>301</v>
      </c>
      <c r="E155" s="72"/>
      <c r="F155" s="73" t="n">
        <v>34907</v>
      </c>
      <c r="G155" s="73" t="n">
        <v>27459</v>
      </c>
      <c r="H155" s="73" t="n">
        <v>7448</v>
      </c>
      <c r="I155" s="74" t="n">
        <f aca="false">H155/F155</f>
        <v>0.213366946457731</v>
      </c>
      <c r="J155" s="73" t="n">
        <v>26839</v>
      </c>
      <c r="K155" s="73" t="n">
        <v>193</v>
      </c>
      <c r="L155" s="73" t="n">
        <v>427</v>
      </c>
      <c r="M155" s="73" t="n">
        <v>14741</v>
      </c>
      <c r="N155" s="73" t="n">
        <v>10608</v>
      </c>
      <c r="O155" s="73" t="n">
        <f aca="false">J155-M155-N155</f>
        <v>1490</v>
      </c>
      <c r="P155" s="74" t="n">
        <f aca="false">M155/J155</f>
        <v>0.549238049107642</v>
      </c>
      <c r="Q155" s="74" t="n">
        <f aca="false">N155/J155</f>
        <v>0.395245724505384</v>
      </c>
      <c r="R155" s="75" t="n">
        <f aca="false">ABS(P155-Q155)*100</f>
        <v>15.3992324602258</v>
      </c>
      <c r="S155" s="72" t="str">
        <f aca="false">IF(M155&gt;N155,"Flávio Bolsonaro",IF(N155&gt;M155,"Lula","Empate"))</f>
        <v>Flávio Bolsonaro</v>
      </c>
      <c r="T155" s="74" t="n">
        <v>0.526372937982877</v>
      </c>
      <c r="U155" s="74" t="n">
        <v>0.410774692002506</v>
      </c>
      <c r="V155" s="72" t="str">
        <f aca="false">IF(S155="Empate","—",IF((N155&gt;M155)&lt;&gt;(T155&gt;U155),"Sim","Não"))</f>
        <v>Sim</v>
      </c>
    </row>
    <row r="156" customFormat="false" ht="15" hidden="false" customHeight="false" outlineLevel="0" collapsed="false">
      <c r="A156" s="72" t="s">
        <v>654</v>
      </c>
      <c r="B156" s="72" t="s">
        <v>655</v>
      </c>
      <c r="C156" s="72" t="s">
        <v>313</v>
      </c>
      <c r="D156" s="72" t="s">
        <v>301</v>
      </c>
      <c r="E156" s="72"/>
      <c r="F156" s="73" t="n">
        <v>11575</v>
      </c>
      <c r="G156" s="73" t="n">
        <v>8455</v>
      </c>
      <c r="H156" s="73" t="n">
        <v>3120</v>
      </c>
      <c r="I156" s="74" t="n">
        <f aca="false">H156/F156</f>
        <v>0.269546436285097</v>
      </c>
      <c r="J156" s="73" t="n">
        <v>8135</v>
      </c>
      <c r="K156" s="73" t="n">
        <v>92</v>
      </c>
      <c r="L156" s="73" t="n">
        <v>228</v>
      </c>
      <c r="M156" s="73" t="n">
        <v>3302</v>
      </c>
      <c r="N156" s="73" t="n">
        <v>4479</v>
      </c>
      <c r="O156" s="73" t="n">
        <f aca="false">J156-M156-N156</f>
        <v>354</v>
      </c>
      <c r="P156" s="74" t="n">
        <f aca="false">M156/J156</f>
        <v>0.405900430239705</v>
      </c>
      <c r="Q156" s="74" t="n">
        <f aca="false">N156/J156</f>
        <v>0.550583896742471</v>
      </c>
      <c r="R156" s="75" t="n">
        <f aca="false">ABS(P156-Q156)*100</f>
        <v>14.4683466502766</v>
      </c>
      <c r="S156" s="72" t="str">
        <f aca="false">IF(M156&gt;N156,"Flávio Bolsonaro",IF(N156&gt;M156,"Lula","Empate"))</f>
        <v>Lula</v>
      </c>
      <c r="T156" s="74" t="n">
        <v>0.643270135807449</v>
      </c>
      <c r="U156" s="74" t="n">
        <v>0.2771278741428</v>
      </c>
      <c r="V156" s="72" t="str">
        <f aca="false">IF(S156="Empate","—",IF((N156&gt;M156)&lt;&gt;(T156&gt;U156),"Sim","Não"))</f>
        <v>Não</v>
      </c>
    </row>
    <row r="157" customFormat="false" ht="15" hidden="false" customHeight="false" outlineLevel="0" collapsed="false">
      <c r="A157" s="72" t="s">
        <v>656</v>
      </c>
      <c r="B157" s="72" t="s">
        <v>657</v>
      </c>
      <c r="C157" s="72" t="s">
        <v>313</v>
      </c>
      <c r="D157" s="72" t="s">
        <v>301</v>
      </c>
      <c r="E157" s="72"/>
      <c r="F157" s="73" t="n">
        <v>45948</v>
      </c>
      <c r="G157" s="73" t="n">
        <v>37750</v>
      </c>
      <c r="H157" s="73" t="n">
        <v>8198</v>
      </c>
      <c r="I157" s="74" t="n">
        <f aca="false">H157/F157</f>
        <v>0.17841908244102</v>
      </c>
      <c r="J157" s="73" t="n">
        <v>36777</v>
      </c>
      <c r="K157" s="73" t="n">
        <v>356</v>
      </c>
      <c r="L157" s="73" t="n">
        <v>617</v>
      </c>
      <c r="M157" s="73" t="n">
        <v>15886</v>
      </c>
      <c r="N157" s="73" t="n">
        <v>18677</v>
      </c>
      <c r="O157" s="73" t="n">
        <f aca="false">J157-M157-N157</f>
        <v>2214</v>
      </c>
      <c r="P157" s="74" t="n">
        <f aca="false">M157/J157</f>
        <v>0.431954754330152</v>
      </c>
      <c r="Q157" s="74" t="n">
        <f aca="false">N157/J157</f>
        <v>0.507844576773527</v>
      </c>
      <c r="R157" s="75" t="n">
        <f aca="false">ABS(P157-Q157)*100</f>
        <v>7.58898224433749</v>
      </c>
      <c r="S157" s="72" t="str">
        <f aca="false">IF(M157&gt;N157,"Flávio Bolsonaro",IF(N157&gt;M157,"Lula","Empate"))</f>
        <v>Lula</v>
      </c>
      <c r="T157" s="74" t="n">
        <v>0.54301057446879</v>
      </c>
      <c r="U157" s="74" t="n">
        <v>0.392117214174429</v>
      </c>
      <c r="V157" s="72" t="str">
        <f aca="false">IF(S157="Empate","—",IF((N157&gt;M157)&lt;&gt;(T157&gt;U157),"Sim","Não"))</f>
        <v>Não</v>
      </c>
    </row>
    <row r="158" customFormat="false" ht="15" hidden="false" customHeight="false" outlineLevel="0" collapsed="false">
      <c r="A158" s="72" t="s">
        <v>658</v>
      </c>
      <c r="B158" s="72" t="s">
        <v>659</v>
      </c>
      <c r="C158" s="72" t="s">
        <v>313</v>
      </c>
      <c r="D158" s="72" t="s">
        <v>301</v>
      </c>
      <c r="E158" s="72"/>
      <c r="F158" s="73" t="n">
        <v>76067</v>
      </c>
      <c r="G158" s="73" t="n">
        <v>58385</v>
      </c>
      <c r="H158" s="73" t="n">
        <v>17682</v>
      </c>
      <c r="I158" s="74" t="n">
        <f aca="false">H158/F158</f>
        <v>0.232452969093036</v>
      </c>
      <c r="J158" s="73" t="n">
        <v>57153</v>
      </c>
      <c r="K158" s="73" t="n">
        <v>431</v>
      </c>
      <c r="L158" s="73" t="n">
        <v>801</v>
      </c>
      <c r="M158" s="73" t="n">
        <v>20163</v>
      </c>
      <c r="N158" s="73" t="n">
        <v>33740</v>
      </c>
      <c r="O158" s="73" t="n">
        <f aca="false">J158-M158-N158</f>
        <v>3250</v>
      </c>
      <c r="P158" s="74" t="n">
        <f aca="false">M158/J158</f>
        <v>0.352789879796336</v>
      </c>
      <c r="Q158" s="74" t="n">
        <f aca="false">N158/J158</f>
        <v>0.590345213724564</v>
      </c>
      <c r="R158" s="75" t="n">
        <f aca="false">ABS(P158-Q158)*100</f>
        <v>23.7555333928228</v>
      </c>
      <c r="S158" s="72" t="str">
        <f aca="false">IF(M158&gt;N158,"Flávio Bolsonaro",IF(N158&gt;M158,"Lula","Empate"))</f>
        <v>Lula</v>
      </c>
      <c r="T158" s="74" t="n">
        <v>0.619591201378723</v>
      </c>
      <c r="U158" s="74" t="n">
        <v>0.314678576061375</v>
      </c>
      <c r="V158" s="72" t="str">
        <f aca="false">IF(S158="Empate","—",IF((N158&gt;M158)&lt;&gt;(T158&gt;U158),"Sim","Não"))</f>
        <v>Não</v>
      </c>
    </row>
    <row r="159" customFormat="false" ht="15" hidden="false" customHeight="false" outlineLevel="0" collapsed="false">
      <c r="A159" s="72" t="s">
        <v>660</v>
      </c>
      <c r="B159" s="72" t="s">
        <v>661</v>
      </c>
      <c r="C159" s="72" t="s">
        <v>313</v>
      </c>
      <c r="D159" s="72" t="s">
        <v>301</v>
      </c>
      <c r="E159" s="72"/>
      <c r="F159" s="73" t="n">
        <v>7343</v>
      </c>
      <c r="G159" s="73" t="n">
        <v>5529</v>
      </c>
      <c r="H159" s="73" t="n">
        <v>1814</v>
      </c>
      <c r="I159" s="74" t="n">
        <f aca="false">H159/F159</f>
        <v>0.24703799536974</v>
      </c>
      <c r="J159" s="73" t="n">
        <v>5375</v>
      </c>
      <c r="K159" s="73" t="n">
        <v>27</v>
      </c>
      <c r="L159" s="73" t="n">
        <v>127</v>
      </c>
      <c r="M159" s="73" t="n">
        <v>1863</v>
      </c>
      <c r="N159" s="73" t="n">
        <v>3274</v>
      </c>
      <c r="O159" s="73" t="n">
        <f aca="false">J159-M159-N159</f>
        <v>238</v>
      </c>
      <c r="P159" s="74" t="n">
        <f aca="false">M159/J159</f>
        <v>0.346604651162791</v>
      </c>
      <c r="Q159" s="74" t="n">
        <f aca="false">N159/J159</f>
        <v>0.609116279069767</v>
      </c>
      <c r="R159" s="75" t="n">
        <f aca="false">ABS(P159-Q159)*100</f>
        <v>26.2511627906977</v>
      </c>
      <c r="S159" s="72" t="str">
        <f aca="false">IF(M159&gt;N159,"Flávio Bolsonaro",IF(N159&gt;M159,"Lula","Empate"))</f>
        <v>Lula</v>
      </c>
      <c r="T159" s="74" t="n">
        <v>0.728208232445521</v>
      </c>
      <c r="U159" s="74" t="n">
        <v>0.22679580306699</v>
      </c>
      <c r="V159" s="72" t="str">
        <f aca="false">IF(S159="Empate","—",IF((N159&gt;M159)&lt;&gt;(T159&gt;U159),"Sim","Não"))</f>
        <v>Não</v>
      </c>
    </row>
    <row r="160" customFormat="false" ht="15" hidden="false" customHeight="false" outlineLevel="0" collapsed="false">
      <c r="A160" s="72" t="s">
        <v>662</v>
      </c>
      <c r="B160" s="72" t="s">
        <v>663</v>
      </c>
      <c r="C160" s="72" t="s">
        <v>313</v>
      </c>
      <c r="D160" s="72" t="s">
        <v>301</v>
      </c>
      <c r="E160" s="72"/>
      <c r="F160" s="73" t="n">
        <v>9689</v>
      </c>
      <c r="G160" s="73" t="n">
        <v>7468</v>
      </c>
      <c r="H160" s="73" t="n">
        <v>2221</v>
      </c>
      <c r="I160" s="74" t="n">
        <f aca="false">H160/F160</f>
        <v>0.229229022602952</v>
      </c>
      <c r="J160" s="73" t="n">
        <v>7336</v>
      </c>
      <c r="K160" s="73" t="n">
        <v>37</v>
      </c>
      <c r="L160" s="73" t="n">
        <v>95</v>
      </c>
      <c r="M160" s="73" t="n">
        <v>3096</v>
      </c>
      <c r="N160" s="73" t="n">
        <v>3895</v>
      </c>
      <c r="O160" s="73" t="n">
        <f aca="false">J160-M160-N160</f>
        <v>345</v>
      </c>
      <c r="P160" s="74" t="n">
        <f aca="false">M160/J160</f>
        <v>0.422028353326063</v>
      </c>
      <c r="Q160" s="74" t="n">
        <f aca="false">N160/J160</f>
        <v>0.530943293347874</v>
      </c>
      <c r="R160" s="75" t="n">
        <f aca="false">ABS(P160-Q160)*100</f>
        <v>10.891494002181</v>
      </c>
      <c r="S160" s="72" t="str">
        <f aca="false">IF(M160&gt;N160,"Flávio Bolsonaro",IF(N160&gt;M160,"Lula","Empate"))</f>
        <v>Lula</v>
      </c>
      <c r="T160" s="74" t="n">
        <v>0.578459119496855</v>
      </c>
      <c r="U160" s="74" t="n">
        <v>0.385220125786164</v>
      </c>
      <c r="V160" s="72" t="str">
        <f aca="false">IF(S160="Empate","—",IF((N160&gt;M160)&lt;&gt;(T160&gt;U160),"Sim","Não"))</f>
        <v>Não</v>
      </c>
    </row>
    <row r="161" customFormat="false" ht="15" hidden="false" customHeight="false" outlineLevel="0" collapsed="false">
      <c r="A161" s="72" t="s">
        <v>664</v>
      </c>
      <c r="B161" s="72" t="s">
        <v>665</v>
      </c>
      <c r="C161" s="72" t="s">
        <v>313</v>
      </c>
      <c r="D161" s="72" t="s">
        <v>301</v>
      </c>
      <c r="E161" s="72"/>
      <c r="F161" s="73" t="n">
        <v>5709</v>
      </c>
      <c r="G161" s="73" t="n">
        <v>3916</v>
      </c>
      <c r="H161" s="73" t="n">
        <v>1793</v>
      </c>
      <c r="I161" s="74" t="n">
        <f aca="false">H161/F161</f>
        <v>0.314065510597303</v>
      </c>
      <c r="J161" s="73" t="n">
        <v>3842</v>
      </c>
      <c r="K161" s="73" t="n">
        <v>20</v>
      </c>
      <c r="L161" s="73" t="n">
        <v>54</v>
      </c>
      <c r="M161" s="73" t="n">
        <v>1856</v>
      </c>
      <c r="N161" s="73" t="n">
        <v>1775</v>
      </c>
      <c r="O161" s="73" t="n">
        <f aca="false">J161-M161-N161</f>
        <v>211</v>
      </c>
      <c r="P161" s="74" t="n">
        <f aca="false">M161/J161</f>
        <v>0.483081728266528</v>
      </c>
      <c r="Q161" s="74" t="n">
        <f aca="false">N161/J161</f>
        <v>0.461998958875586</v>
      </c>
      <c r="R161" s="75" t="n">
        <f aca="false">ABS(P161-Q161)*100</f>
        <v>2.10827693909422</v>
      </c>
      <c r="S161" s="72" t="str">
        <f aca="false">IF(M161&gt;N161,"Flávio Bolsonaro",IF(N161&gt;M161,"Lula","Empate"))</f>
        <v>Flávio Bolsonaro</v>
      </c>
      <c r="T161" s="74" t="n">
        <v>0.563515954244431</v>
      </c>
      <c r="U161" s="74" t="n">
        <v>0.346779048765804</v>
      </c>
      <c r="V161" s="72" t="str">
        <f aca="false">IF(S161="Empate","—",IF((N161&gt;M161)&lt;&gt;(T161&gt;U161),"Sim","Não"))</f>
        <v>Sim</v>
      </c>
    </row>
    <row r="162" customFormat="false" ht="15" hidden="false" customHeight="false" outlineLevel="0" collapsed="false">
      <c r="A162" s="72" t="s">
        <v>666</v>
      </c>
      <c r="B162" s="72" t="s">
        <v>667</v>
      </c>
      <c r="C162" s="72" t="s">
        <v>313</v>
      </c>
      <c r="D162" s="72" t="s">
        <v>301</v>
      </c>
      <c r="E162" s="72"/>
      <c r="F162" s="73" t="n">
        <v>7620</v>
      </c>
      <c r="G162" s="73" t="n">
        <v>5616</v>
      </c>
      <c r="H162" s="73" t="n">
        <v>2004</v>
      </c>
      <c r="I162" s="74" t="n">
        <f aca="false">H162/F162</f>
        <v>0.262992125984252</v>
      </c>
      <c r="J162" s="73" t="n">
        <v>5409</v>
      </c>
      <c r="K162" s="73" t="n">
        <v>40</v>
      </c>
      <c r="L162" s="73" t="n">
        <v>167</v>
      </c>
      <c r="M162" s="73" t="n">
        <v>2202</v>
      </c>
      <c r="N162" s="73" t="n">
        <v>2919</v>
      </c>
      <c r="O162" s="73" t="n">
        <f aca="false">J162-M162-N162</f>
        <v>288</v>
      </c>
      <c r="P162" s="74" t="n">
        <f aca="false">M162/J162</f>
        <v>0.407099278979479</v>
      </c>
      <c r="Q162" s="74" t="n">
        <f aca="false">N162/J162</f>
        <v>0.539656128674432</v>
      </c>
      <c r="R162" s="75" t="n">
        <f aca="false">ABS(P162-Q162)*100</f>
        <v>13.2556849694953</v>
      </c>
      <c r="S162" s="72" t="str">
        <f aca="false">IF(M162&gt;N162,"Flávio Bolsonaro",IF(N162&gt;M162,"Lula","Empate"))</f>
        <v>Lula</v>
      </c>
      <c r="T162" s="74" t="n">
        <v>0.586783284742468</v>
      </c>
      <c r="U162" s="74" t="n">
        <v>0.331584062196307</v>
      </c>
      <c r="V162" s="72" t="str">
        <f aca="false">IF(S162="Empate","—",IF((N162&gt;M162)&lt;&gt;(T162&gt;U162),"Sim","Não"))</f>
        <v>Não</v>
      </c>
    </row>
    <row r="163" customFormat="false" ht="15" hidden="false" customHeight="false" outlineLevel="0" collapsed="false">
      <c r="A163" s="72" t="s">
        <v>668</v>
      </c>
      <c r="B163" s="72" t="s">
        <v>669</v>
      </c>
      <c r="C163" s="72" t="s">
        <v>313</v>
      </c>
      <c r="D163" s="72" t="s">
        <v>301</v>
      </c>
      <c r="E163" s="72"/>
      <c r="F163" s="73" t="n">
        <v>15903</v>
      </c>
      <c r="G163" s="73" t="n">
        <v>10984</v>
      </c>
      <c r="H163" s="73" t="n">
        <v>4919</v>
      </c>
      <c r="I163" s="74" t="n">
        <f aca="false">H163/F163</f>
        <v>0.309312708294033</v>
      </c>
      <c r="J163" s="73" t="n">
        <v>10662</v>
      </c>
      <c r="K163" s="73" t="n">
        <v>42</v>
      </c>
      <c r="L163" s="73" t="n">
        <v>280</v>
      </c>
      <c r="M163" s="73" t="n">
        <v>4178</v>
      </c>
      <c r="N163" s="73" t="n">
        <v>6095</v>
      </c>
      <c r="O163" s="73" t="n">
        <f aca="false">J163-M163-N163</f>
        <v>389</v>
      </c>
      <c r="P163" s="74" t="n">
        <f aca="false">M163/J163</f>
        <v>0.3918589382855</v>
      </c>
      <c r="Q163" s="74" t="n">
        <f aca="false">N163/J163</f>
        <v>0.571656349652973</v>
      </c>
      <c r="R163" s="75" t="n">
        <f aca="false">ABS(P163-Q163)*100</f>
        <v>17.9797411367473</v>
      </c>
      <c r="S163" s="72" t="str">
        <f aca="false">IF(M163&gt;N163,"Flávio Bolsonaro",IF(N163&gt;M163,"Lula","Empate"))</f>
        <v>Lula</v>
      </c>
      <c r="T163" s="74" t="n">
        <v>0.699620596205962</v>
      </c>
      <c r="U163" s="74" t="n">
        <v>0.225474254742547</v>
      </c>
      <c r="V163" s="72" t="str">
        <f aca="false">IF(S163="Empate","—",IF((N163&gt;M163)&lt;&gt;(T163&gt;U163),"Sim","Não"))</f>
        <v>Não</v>
      </c>
    </row>
    <row r="164" customFormat="false" ht="15" hidden="false" customHeight="false" outlineLevel="0" collapsed="false">
      <c r="A164" s="72" t="s">
        <v>670</v>
      </c>
      <c r="B164" s="72" t="s">
        <v>671</v>
      </c>
      <c r="C164" s="72" t="s">
        <v>313</v>
      </c>
      <c r="D164" s="72" t="s">
        <v>301</v>
      </c>
      <c r="E164" s="72"/>
      <c r="F164" s="73" t="n">
        <v>29351</v>
      </c>
      <c r="G164" s="73" t="n">
        <v>22463</v>
      </c>
      <c r="H164" s="73" t="n">
        <v>6888</v>
      </c>
      <c r="I164" s="74" t="n">
        <f aca="false">H164/F164</f>
        <v>0.234676842356308</v>
      </c>
      <c r="J164" s="73" t="n">
        <v>22007</v>
      </c>
      <c r="K164" s="73" t="n">
        <v>121</v>
      </c>
      <c r="L164" s="73" t="n">
        <v>335</v>
      </c>
      <c r="M164" s="73" t="n">
        <v>8489</v>
      </c>
      <c r="N164" s="73" t="n">
        <v>12464</v>
      </c>
      <c r="O164" s="73" t="n">
        <f aca="false">J164-M164-N164</f>
        <v>1054</v>
      </c>
      <c r="P164" s="74" t="n">
        <f aca="false">M164/J164</f>
        <v>0.385740900622529</v>
      </c>
      <c r="Q164" s="74" t="n">
        <f aca="false">N164/J164</f>
        <v>0.566365247421275</v>
      </c>
      <c r="R164" s="75" t="n">
        <f aca="false">ABS(P164-Q164)*100</f>
        <v>18.0624346798746</v>
      </c>
      <c r="S164" s="72" t="str">
        <f aca="false">IF(M164&gt;N164,"Flávio Bolsonaro",IF(N164&gt;M164,"Lula","Empate"))</f>
        <v>Lula</v>
      </c>
      <c r="T164" s="74" t="n">
        <v>0.638388348482432</v>
      </c>
      <c r="U164" s="74" t="n">
        <v>0.307500132886834</v>
      </c>
      <c r="V164" s="72" t="str">
        <f aca="false">IF(S164="Empate","—",IF((N164&gt;M164)&lt;&gt;(T164&gt;U164),"Sim","Não"))</f>
        <v>Não</v>
      </c>
    </row>
    <row r="165" customFormat="false" ht="15" hidden="false" customHeight="false" outlineLevel="0" collapsed="false">
      <c r="A165" s="72" t="s">
        <v>672</v>
      </c>
      <c r="B165" s="72" t="s">
        <v>673</v>
      </c>
      <c r="C165" s="72" t="s">
        <v>313</v>
      </c>
      <c r="D165" s="72" t="s">
        <v>301</v>
      </c>
      <c r="E165" s="72"/>
      <c r="F165" s="73" t="n">
        <v>81115</v>
      </c>
      <c r="G165" s="73" t="n">
        <v>64079</v>
      </c>
      <c r="H165" s="73" t="n">
        <v>17036</v>
      </c>
      <c r="I165" s="74" t="n">
        <f aca="false">H165/F165</f>
        <v>0.210022807125686</v>
      </c>
      <c r="J165" s="73" t="n">
        <v>62561</v>
      </c>
      <c r="K165" s="73" t="n">
        <v>456</v>
      </c>
      <c r="L165" s="73" t="n">
        <v>1062</v>
      </c>
      <c r="M165" s="73" t="n">
        <v>27295</v>
      </c>
      <c r="N165" s="73" t="n">
        <v>32183</v>
      </c>
      <c r="O165" s="73" t="n">
        <f aca="false">J165-M165-N165</f>
        <v>3083</v>
      </c>
      <c r="P165" s="74" t="n">
        <f aca="false">M165/J165</f>
        <v>0.436294176883362</v>
      </c>
      <c r="Q165" s="74" t="n">
        <f aca="false">N165/J165</f>
        <v>0.514425920301786</v>
      </c>
      <c r="R165" s="75" t="n">
        <f aca="false">ABS(P165-Q165)*100</f>
        <v>7.81317434184236</v>
      </c>
      <c r="S165" s="72" t="str">
        <f aca="false">IF(M165&gt;N165,"Flávio Bolsonaro",IF(N165&gt;M165,"Lula","Empate"))</f>
        <v>Lula</v>
      </c>
      <c r="T165" s="74" t="n">
        <v>0.541002197179106</v>
      </c>
      <c r="U165" s="74" t="n">
        <v>0.406513572896733</v>
      </c>
      <c r="V165" s="72" t="str">
        <f aca="false">IF(S165="Empate","—",IF((N165&gt;M165)&lt;&gt;(T165&gt;U165),"Sim","Não"))</f>
        <v>Não</v>
      </c>
    </row>
    <row r="166" customFormat="false" ht="15" hidden="false" customHeight="false" outlineLevel="0" collapsed="false">
      <c r="A166" s="72" t="s">
        <v>674</v>
      </c>
      <c r="B166" s="72" t="s">
        <v>675</v>
      </c>
      <c r="C166" s="72" t="s">
        <v>313</v>
      </c>
      <c r="D166" s="72" t="s">
        <v>301</v>
      </c>
      <c r="E166" s="72"/>
      <c r="F166" s="73" t="n">
        <v>15304</v>
      </c>
      <c r="G166" s="73" t="n">
        <v>11733</v>
      </c>
      <c r="H166" s="73" t="n">
        <v>3571</v>
      </c>
      <c r="I166" s="74" t="n">
        <f aca="false">H166/F166</f>
        <v>0.233337689492943</v>
      </c>
      <c r="J166" s="73" t="n">
        <v>11396</v>
      </c>
      <c r="K166" s="73" t="n">
        <v>67</v>
      </c>
      <c r="L166" s="73" t="n">
        <v>270</v>
      </c>
      <c r="M166" s="73" t="n">
        <v>3563</v>
      </c>
      <c r="N166" s="73" t="n">
        <v>7301</v>
      </c>
      <c r="O166" s="73" t="n">
        <f aca="false">J166-M166-N166</f>
        <v>532</v>
      </c>
      <c r="P166" s="74" t="n">
        <f aca="false">M166/J166</f>
        <v>0.312653562653563</v>
      </c>
      <c r="Q166" s="74" t="n">
        <f aca="false">N166/J166</f>
        <v>0.640663390663391</v>
      </c>
      <c r="R166" s="75" t="n">
        <f aca="false">ABS(P166-Q166)*100</f>
        <v>32.8009828009828</v>
      </c>
      <c r="S166" s="72" t="str">
        <f aca="false">IF(M166&gt;N166,"Flávio Bolsonaro",IF(N166&gt;M166,"Lula","Empate"))</f>
        <v>Lula</v>
      </c>
      <c r="T166" s="74" t="n">
        <v>0.67123032504424</v>
      </c>
      <c r="U166" s="74" t="n">
        <v>0.281736052901183</v>
      </c>
      <c r="V166" s="72" t="str">
        <f aca="false">IF(S166="Empate","—",IF((N166&gt;M166)&lt;&gt;(T166&gt;U166),"Sim","Não"))</f>
        <v>Não</v>
      </c>
    </row>
    <row r="167" customFormat="false" ht="15" hidden="false" customHeight="false" outlineLevel="0" collapsed="false">
      <c r="A167" s="72" t="s">
        <v>676</v>
      </c>
      <c r="B167" s="72" t="s">
        <v>677</v>
      </c>
      <c r="C167" s="72" t="s">
        <v>313</v>
      </c>
      <c r="D167" s="72" t="s">
        <v>301</v>
      </c>
      <c r="E167" s="72" t="s">
        <v>385</v>
      </c>
      <c r="F167" s="73" t="n">
        <v>1477265</v>
      </c>
      <c r="G167" s="73" t="n">
        <v>1223229</v>
      </c>
      <c r="H167" s="73" t="n">
        <v>254036</v>
      </c>
      <c r="I167" s="74" t="n">
        <f aca="false">H167/F167</f>
        <v>0.17196373027182</v>
      </c>
      <c r="J167" s="73" t="n">
        <v>1182539</v>
      </c>
      <c r="K167" s="73" t="n">
        <v>18468</v>
      </c>
      <c r="L167" s="73" t="n">
        <v>22222</v>
      </c>
      <c r="M167" s="73" t="n">
        <v>641864</v>
      </c>
      <c r="N167" s="73" t="n">
        <v>439027</v>
      </c>
      <c r="O167" s="73" t="n">
        <f aca="false">J167-M167-N167</f>
        <v>101648</v>
      </c>
      <c r="P167" s="74" t="n">
        <f aca="false">M167/J167</f>
        <v>0.542784635432743</v>
      </c>
      <c r="Q167" s="74" t="n">
        <f aca="false">N167/J167</f>
        <v>0.371257945826734</v>
      </c>
      <c r="R167" s="75" t="n">
        <f aca="false">ABS(P167-Q167)*100</f>
        <v>17.1526689606009</v>
      </c>
      <c r="S167" s="72" t="str">
        <f aca="false">IF(M167&gt;N167,"Flávio Bolsonaro",IF(N167&gt;M167,"Lula","Empate"))</f>
        <v>Flávio Bolsonaro</v>
      </c>
      <c r="T167" s="74" t="n">
        <v>0.370185805655074</v>
      </c>
      <c r="U167" s="74" t="n">
        <v>0.535506496878592</v>
      </c>
      <c r="V167" s="72" t="str">
        <f aca="false">IF(S167="Empate","—",IF((N167&gt;M167)&lt;&gt;(T167&gt;U167),"Sim","Não"))</f>
        <v>Não</v>
      </c>
    </row>
    <row r="168" customFormat="false" ht="15" hidden="false" customHeight="false" outlineLevel="0" collapsed="false">
      <c r="A168" s="72" t="s">
        <v>678</v>
      </c>
      <c r="B168" s="72" t="s">
        <v>679</v>
      </c>
      <c r="C168" s="72" t="s">
        <v>313</v>
      </c>
      <c r="D168" s="72" t="s">
        <v>301</v>
      </c>
      <c r="E168" s="72"/>
      <c r="F168" s="73" t="n">
        <v>33789</v>
      </c>
      <c r="G168" s="73" t="n">
        <v>26839</v>
      </c>
      <c r="H168" s="73" t="n">
        <v>6950</v>
      </c>
      <c r="I168" s="74" t="n">
        <f aca="false">H168/F168</f>
        <v>0.205688241735476</v>
      </c>
      <c r="J168" s="73" t="n">
        <v>26326</v>
      </c>
      <c r="K168" s="73" t="n">
        <v>126</v>
      </c>
      <c r="L168" s="73" t="n">
        <v>387</v>
      </c>
      <c r="M168" s="73" t="n">
        <v>10039</v>
      </c>
      <c r="N168" s="73" t="n">
        <v>15214</v>
      </c>
      <c r="O168" s="73" t="n">
        <f aca="false">J168-M168-N168</f>
        <v>1073</v>
      </c>
      <c r="P168" s="74" t="n">
        <f aca="false">M168/J168</f>
        <v>0.381334042391552</v>
      </c>
      <c r="Q168" s="74" t="n">
        <f aca="false">N168/J168</f>
        <v>0.577907771784548</v>
      </c>
      <c r="R168" s="75" t="n">
        <f aca="false">ABS(P168-Q168)*100</f>
        <v>19.6573729392996</v>
      </c>
      <c r="S168" s="72" t="str">
        <f aca="false">IF(M168&gt;N168,"Flávio Bolsonaro",IF(N168&gt;M168,"Lula","Empate"))</f>
        <v>Lula</v>
      </c>
      <c r="T168" s="74" t="n">
        <v>0.639099917423617</v>
      </c>
      <c r="U168" s="74" t="n">
        <v>0.309083402146986</v>
      </c>
      <c r="V168" s="72" t="str">
        <f aca="false">IF(S168="Empate","—",IF((N168&gt;M168)&lt;&gt;(T168&gt;U168),"Sim","Não"))</f>
        <v>Não</v>
      </c>
    </row>
    <row r="169" customFormat="false" ht="15" hidden="false" customHeight="false" outlineLevel="0" collapsed="false">
      <c r="A169" s="72" t="s">
        <v>680</v>
      </c>
      <c r="B169" s="72" t="s">
        <v>681</v>
      </c>
      <c r="C169" s="72" t="s">
        <v>313</v>
      </c>
      <c r="D169" s="72" t="s">
        <v>301</v>
      </c>
      <c r="E169" s="72"/>
      <c r="F169" s="73" t="n">
        <v>9995</v>
      </c>
      <c r="G169" s="73" t="n">
        <v>7028</v>
      </c>
      <c r="H169" s="73" t="n">
        <v>2967</v>
      </c>
      <c r="I169" s="74" t="n">
        <f aca="false">H169/F169</f>
        <v>0.296848424212106</v>
      </c>
      <c r="J169" s="73" t="n">
        <v>6872</v>
      </c>
      <c r="K169" s="73" t="n">
        <v>29</v>
      </c>
      <c r="L169" s="73" t="n">
        <v>127</v>
      </c>
      <c r="M169" s="73" t="n">
        <v>2282</v>
      </c>
      <c r="N169" s="73" t="n">
        <v>4369</v>
      </c>
      <c r="O169" s="73" t="n">
        <f aca="false">J169-M169-N169</f>
        <v>221</v>
      </c>
      <c r="P169" s="74" t="n">
        <f aca="false">M169/J169</f>
        <v>0.332072176949942</v>
      </c>
      <c r="Q169" s="74" t="n">
        <f aca="false">N169/J169</f>
        <v>0.635768335273574</v>
      </c>
      <c r="R169" s="75" t="n">
        <f aca="false">ABS(P169-Q169)*100</f>
        <v>30.3696158323632</v>
      </c>
      <c r="S169" s="72" t="str">
        <f aca="false">IF(M169&gt;N169,"Flávio Bolsonaro",IF(N169&gt;M169,"Lula","Empate"))</f>
        <v>Lula</v>
      </c>
      <c r="T169" s="74" t="n">
        <v>0.70060281312793</v>
      </c>
      <c r="U169" s="74" t="n">
        <v>0.257032819825854</v>
      </c>
      <c r="V169" s="72" t="str">
        <f aca="false">IF(S169="Empate","—",IF((N169&gt;M169)&lt;&gt;(T169&gt;U169),"Sim","Não"))</f>
        <v>Não</v>
      </c>
    </row>
    <row r="170" customFormat="false" ht="15" hidden="false" customHeight="false" outlineLevel="0" collapsed="false">
      <c r="A170" s="72" t="s">
        <v>682</v>
      </c>
      <c r="B170" s="72" t="s">
        <v>683</v>
      </c>
      <c r="C170" s="72" t="s">
        <v>313</v>
      </c>
      <c r="D170" s="72" t="s">
        <v>301</v>
      </c>
      <c r="E170" s="72"/>
      <c r="F170" s="73" t="n">
        <v>38063</v>
      </c>
      <c r="G170" s="73" t="n">
        <v>28766</v>
      </c>
      <c r="H170" s="73" t="n">
        <v>9297</v>
      </c>
      <c r="I170" s="74" t="n">
        <f aca="false">H170/F170</f>
        <v>0.24425294905814</v>
      </c>
      <c r="J170" s="73" t="n">
        <v>28189</v>
      </c>
      <c r="K170" s="73" t="n">
        <v>114</v>
      </c>
      <c r="L170" s="73" t="n">
        <v>463</v>
      </c>
      <c r="M170" s="73" t="n">
        <v>4655</v>
      </c>
      <c r="N170" s="73" t="n">
        <v>22574</v>
      </c>
      <c r="O170" s="73" t="n">
        <f aca="false">J170-M170-N170</f>
        <v>960</v>
      </c>
      <c r="P170" s="74" t="n">
        <f aca="false">M170/J170</f>
        <v>0.165135336478768</v>
      </c>
      <c r="Q170" s="74" t="n">
        <f aca="false">N170/J170</f>
        <v>0.800808826137855</v>
      </c>
      <c r="R170" s="75" t="n">
        <f aca="false">ABS(P170-Q170)*100</f>
        <v>63.5673489659087</v>
      </c>
      <c r="S170" s="72" t="str">
        <f aca="false">IF(M170&gt;N170,"Flávio Bolsonaro",IF(N170&gt;M170,"Lula","Empate"))</f>
        <v>Lula</v>
      </c>
      <c r="T170" s="74" t="n">
        <v>0.829727817701158</v>
      </c>
      <c r="U170" s="74" t="n">
        <v>0.137952861451391</v>
      </c>
      <c r="V170" s="72" t="str">
        <f aca="false">IF(S170="Empate","—",IF((N170&gt;M170)&lt;&gt;(T170&gt;U170),"Sim","Não"))</f>
        <v>Não</v>
      </c>
    </row>
    <row r="171" customFormat="false" ht="15" hidden="false" customHeight="false" outlineLevel="0" collapsed="false">
      <c r="A171" s="72" t="s">
        <v>684</v>
      </c>
      <c r="B171" s="72" t="s">
        <v>685</v>
      </c>
      <c r="C171" s="72" t="s">
        <v>313</v>
      </c>
      <c r="D171" s="72" t="s">
        <v>301</v>
      </c>
      <c r="E171" s="72"/>
      <c r="F171" s="73" t="n">
        <v>15833</v>
      </c>
      <c r="G171" s="73" t="n">
        <v>12275</v>
      </c>
      <c r="H171" s="73" t="n">
        <v>3558</v>
      </c>
      <c r="I171" s="74" t="n">
        <f aca="false">H171/F171</f>
        <v>0.224720520432009</v>
      </c>
      <c r="J171" s="73" t="n">
        <v>12063</v>
      </c>
      <c r="K171" s="73" t="n">
        <v>45</v>
      </c>
      <c r="L171" s="73" t="n">
        <v>167</v>
      </c>
      <c r="M171" s="73" t="n">
        <v>1952</v>
      </c>
      <c r="N171" s="73" t="n">
        <v>9762</v>
      </c>
      <c r="O171" s="73" t="n">
        <f aca="false">J171-M171-N171</f>
        <v>349</v>
      </c>
      <c r="P171" s="74" t="n">
        <f aca="false">M171/J171</f>
        <v>0.161817126751223</v>
      </c>
      <c r="Q171" s="74" t="n">
        <f aca="false">N171/J171</f>
        <v>0.809251429992539</v>
      </c>
      <c r="R171" s="75" t="n">
        <f aca="false">ABS(P171-Q171)*100</f>
        <v>64.7434303241317</v>
      </c>
      <c r="S171" s="72" t="str">
        <f aca="false">IF(M171&gt;N171,"Flávio Bolsonaro",IF(N171&gt;M171,"Lula","Empate"))</f>
        <v>Lula</v>
      </c>
      <c r="T171" s="74" t="n">
        <v>0.839418710263397</v>
      </c>
      <c r="U171" s="74" t="n">
        <v>0.130790190735695</v>
      </c>
      <c r="V171" s="72" t="str">
        <f aca="false">IF(S171="Empate","—",IF((N171&gt;M171)&lt;&gt;(T171&gt;U171),"Sim","Não"))</f>
        <v>Não</v>
      </c>
    </row>
    <row r="172" customFormat="false" ht="15" hidden="false" customHeight="false" outlineLevel="0" collapsed="false">
      <c r="A172" s="72" t="s">
        <v>686</v>
      </c>
      <c r="B172" s="72" t="s">
        <v>687</v>
      </c>
      <c r="C172" s="72" t="s">
        <v>313</v>
      </c>
      <c r="D172" s="72" t="s">
        <v>301</v>
      </c>
      <c r="E172" s="72"/>
      <c r="F172" s="73" t="n">
        <v>19945</v>
      </c>
      <c r="G172" s="73" t="n">
        <v>15708</v>
      </c>
      <c r="H172" s="73" t="n">
        <v>4237</v>
      </c>
      <c r="I172" s="74" t="n">
        <f aca="false">H172/F172</f>
        <v>0.212434194033592</v>
      </c>
      <c r="J172" s="73" t="n">
        <v>15318</v>
      </c>
      <c r="K172" s="73" t="n">
        <v>92</v>
      </c>
      <c r="L172" s="73" t="n">
        <v>298</v>
      </c>
      <c r="M172" s="73" t="n">
        <v>3902</v>
      </c>
      <c r="N172" s="73" t="n">
        <v>10308</v>
      </c>
      <c r="O172" s="73" t="n">
        <f aca="false">J172-M172-N172</f>
        <v>1108</v>
      </c>
      <c r="P172" s="74" t="n">
        <f aca="false">M172/J172</f>
        <v>0.254732993863429</v>
      </c>
      <c r="Q172" s="74" t="n">
        <f aca="false">N172/J172</f>
        <v>0.672933803368586</v>
      </c>
      <c r="R172" s="75" t="n">
        <f aca="false">ABS(P172-Q172)*100</f>
        <v>41.8200809505157</v>
      </c>
      <c r="S172" s="72" t="str">
        <f aca="false">IF(M172&gt;N172,"Flávio Bolsonaro",IF(N172&gt;M172,"Lula","Empate"))</f>
        <v>Lula</v>
      </c>
      <c r="T172" s="74" t="n">
        <v>0.76889710588068</v>
      </c>
      <c r="U172" s="74" t="n">
        <v>0.179975823081846</v>
      </c>
      <c r="V172" s="72" t="str">
        <f aca="false">IF(S172="Empate","—",IF((N172&gt;M172)&lt;&gt;(T172&gt;U172),"Sim","Não"))</f>
        <v>Não</v>
      </c>
    </row>
    <row r="173" customFormat="false" ht="15" hidden="false" customHeight="false" outlineLevel="0" collapsed="false">
      <c r="A173" s="72" t="s">
        <v>688</v>
      </c>
      <c r="B173" s="72" t="s">
        <v>689</v>
      </c>
      <c r="C173" s="72" t="s">
        <v>313</v>
      </c>
      <c r="D173" s="72" t="s">
        <v>301</v>
      </c>
      <c r="E173" s="72"/>
      <c r="F173" s="73" t="n">
        <v>13332</v>
      </c>
      <c r="G173" s="73" t="n">
        <v>9758</v>
      </c>
      <c r="H173" s="73" t="n">
        <v>3574</v>
      </c>
      <c r="I173" s="74" t="n">
        <f aca="false">H173/F173</f>
        <v>0.268076807680768</v>
      </c>
      <c r="J173" s="73" t="n">
        <v>9497</v>
      </c>
      <c r="K173" s="73" t="n">
        <v>64</v>
      </c>
      <c r="L173" s="73" t="n">
        <v>197</v>
      </c>
      <c r="M173" s="73" t="n">
        <v>4377</v>
      </c>
      <c r="N173" s="73" t="n">
        <v>4507</v>
      </c>
      <c r="O173" s="73" t="n">
        <f aca="false">J173-M173-N173</f>
        <v>613</v>
      </c>
      <c r="P173" s="74" t="n">
        <f aca="false">M173/J173</f>
        <v>0.460882383910709</v>
      </c>
      <c r="Q173" s="74" t="n">
        <f aca="false">N173/J173</f>
        <v>0.474570917131726</v>
      </c>
      <c r="R173" s="75" t="n">
        <f aca="false">ABS(P173-Q173)*100</f>
        <v>1.36885332210172</v>
      </c>
      <c r="S173" s="72" t="str">
        <f aca="false">IF(M173&gt;N173,"Flávio Bolsonaro",IF(N173&gt;M173,"Lula","Empate"))</f>
        <v>Lula</v>
      </c>
      <c r="T173" s="74" t="n">
        <v>0.517280973705362</v>
      </c>
      <c r="U173" s="74" t="n">
        <v>0.422206912389482</v>
      </c>
      <c r="V173" s="72" t="str">
        <f aca="false">IF(S173="Empate","—",IF((N173&gt;M173)&lt;&gt;(T173&gt;U173),"Sim","Não"))</f>
        <v>Não</v>
      </c>
    </row>
    <row r="174" customFormat="false" ht="15" hidden="false" customHeight="false" outlineLevel="0" collapsed="false">
      <c r="A174" s="72" t="s">
        <v>690</v>
      </c>
      <c r="B174" s="72" t="s">
        <v>691</v>
      </c>
      <c r="C174" s="72" t="s">
        <v>313</v>
      </c>
      <c r="D174" s="72" t="s">
        <v>301</v>
      </c>
      <c r="E174" s="72"/>
      <c r="F174" s="73" t="n">
        <v>13283</v>
      </c>
      <c r="G174" s="73" t="n">
        <v>9923</v>
      </c>
      <c r="H174" s="73" t="n">
        <v>3360</v>
      </c>
      <c r="I174" s="74" t="n">
        <f aca="false">H174/F174</f>
        <v>0.25295490476549</v>
      </c>
      <c r="J174" s="73" t="n">
        <v>9702</v>
      </c>
      <c r="K174" s="73" t="n">
        <v>48</v>
      </c>
      <c r="L174" s="73" t="n">
        <v>173</v>
      </c>
      <c r="M174" s="73" t="n">
        <v>2938</v>
      </c>
      <c r="N174" s="73" t="n">
        <v>6403</v>
      </c>
      <c r="O174" s="73" t="n">
        <f aca="false">J174-M174-N174</f>
        <v>361</v>
      </c>
      <c r="P174" s="74" t="n">
        <f aca="false">M174/J174</f>
        <v>0.302824159967017</v>
      </c>
      <c r="Q174" s="74" t="n">
        <f aca="false">N174/J174</f>
        <v>0.659967017109874</v>
      </c>
      <c r="R174" s="75" t="n">
        <f aca="false">ABS(P174-Q174)*100</f>
        <v>35.7142857142857</v>
      </c>
      <c r="S174" s="72" t="str">
        <f aca="false">IF(M174&gt;N174,"Flávio Bolsonaro",IF(N174&gt;M174,"Lula","Empate"))</f>
        <v>Lula</v>
      </c>
      <c r="T174" s="74" t="n">
        <v>0.738121067476676</v>
      </c>
      <c r="U174" s="74" t="n">
        <v>0.219244955521805</v>
      </c>
      <c r="V174" s="72" t="str">
        <f aca="false">IF(S174="Empate","—",IF((N174&gt;M174)&lt;&gt;(T174&gt;U174),"Sim","Não"))</f>
        <v>Não</v>
      </c>
    </row>
    <row r="175" customFormat="false" ht="15" hidden="false" customHeight="false" outlineLevel="0" collapsed="false">
      <c r="A175" s="72" t="s">
        <v>692</v>
      </c>
      <c r="B175" s="72" t="s">
        <v>693</v>
      </c>
      <c r="C175" s="72" t="s">
        <v>313</v>
      </c>
      <c r="D175" s="72" t="s">
        <v>301</v>
      </c>
      <c r="E175" s="72"/>
      <c r="F175" s="73" t="n">
        <v>73020</v>
      </c>
      <c r="G175" s="73" t="n">
        <v>56691</v>
      </c>
      <c r="H175" s="73" t="n">
        <v>16329</v>
      </c>
      <c r="I175" s="74" t="n">
        <f aca="false">H175/F175</f>
        <v>0.223623664749384</v>
      </c>
      <c r="J175" s="73" t="n">
        <v>55711</v>
      </c>
      <c r="K175" s="73" t="n">
        <v>343</v>
      </c>
      <c r="L175" s="73" t="n">
        <v>637</v>
      </c>
      <c r="M175" s="73" t="n">
        <v>9489</v>
      </c>
      <c r="N175" s="73" t="n">
        <v>43822</v>
      </c>
      <c r="O175" s="73" t="n">
        <f aca="false">J175-M175-N175</f>
        <v>2400</v>
      </c>
      <c r="P175" s="74" t="n">
        <f aca="false">M175/J175</f>
        <v>0.170325429448403</v>
      </c>
      <c r="Q175" s="74" t="n">
        <f aca="false">N175/J175</f>
        <v>0.786595106890919</v>
      </c>
      <c r="R175" s="75" t="n">
        <f aca="false">ABS(P175-Q175)*100</f>
        <v>61.6269677442516</v>
      </c>
      <c r="S175" s="72" t="str">
        <f aca="false">IF(M175&gt;N175,"Flávio Bolsonaro",IF(N175&gt;M175,"Lula","Empate"))</f>
        <v>Lula</v>
      </c>
      <c r="T175" s="74" t="n">
        <v>0.795421083627797</v>
      </c>
      <c r="U175" s="74" t="n">
        <v>0.145943757361602</v>
      </c>
      <c r="V175" s="72" t="str">
        <f aca="false">IF(S175="Empate","—",IF((N175&gt;M175)&lt;&gt;(T175&gt;U175),"Sim","Não"))</f>
        <v>Não</v>
      </c>
    </row>
    <row r="176" customFormat="false" ht="15" hidden="false" customHeight="false" outlineLevel="0" collapsed="false">
      <c r="A176" s="72" t="s">
        <v>694</v>
      </c>
      <c r="B176" s="72" t="s">
        <v>695</v>
      </c>
      <c r="C176" s="72" t="s">
        <v>313</v>
      </c>
      <c r="D176" s="72" t="s">
        <v>301</v>
      </c>
      <c r="E176" s="72"/>
      <c r="F176" s="73" t="n">
        <v>11565</v>
      </c>
      <c r="G176" s="73" t="n">
        <v>8565</v>
      </c>
      <c r="H176" s="73" t="n">
        <v>3000</v>
      </c>
      <c r="I176" s="74" t="n">
        <f aca="false">H176/F176</f>
        <v>0.259403372243839</v>
      </c>
      <c r="J176" s="73" t="n">
        <v>8377</v>
      </c>
      <c r="K176" s="73" t="n">
        <v>28</v>
      </c>
      <c r="L176" s="73" t="n">
        <v>160</v>
      </c>
      <c r="M176" s="73" t="n">
        <v>3345</v>
      </c>
      <c r="N176" s="73" t="n">
        <v>4710</v>
      </c>
      <c r="O176" s="73" t="n">
        <f aca="false">J176-M176-N176</f>
        <v>322</v>
      </c>
      <c r="P176" s="74" t="n">
        <f aca="false">M176/J176</f>
        <v>0.399307628029127</v>
      </c>
      <c r="Q176" s="74" t="n">
        <f aca="false">N176/J176</f>
        <v>0.562253790139668</v>
      </c>
      <c r="R176" s="75" t="n">
        <f aca="false">ABS(P176-Q176)*100</f>
        <v>16.2946162110541</v>
      </c>
      <c r="S176" s="72" t="str">
        <f aca="false">IF(M176&gt;N176,"Flávio Bolsonaro",IF(N176&gt;M176,"Lula","Empate"))</f>
        <v>Lula</v>
      </c>
      <c r="T176" s="74" t="n">
        <v>0.687170010559662</v>
      </c>
      <c r="U176" s="74" t="n">
        <v>0.26993136219641</v>
      </c>
      <c r="V176" s="72" t="str">
        <f aca="false">IF(S176="Empate","—",IF((N176&gt;M176)&lt;&gt;(T176&gt;U176),"Sim","Não"))</f>
        <v>Não</v>
      </c>
    </row>
    <row r="177" customFormat="false" ht="15" hidden="false" customHeight="false" outlineLevel="0" collapsed="false">
      <c r="A177" s="72" t="s">
        <v>696</v>
      </c>
      <c r="B177" s="72" t="s">
        <v>697</v>
      </c>
      <c r="C177" s="72" t="s">
        <v>313</v>
      </c>
      <c r="D177" s="72" t="s">
        <v>301</v>
      </c>
      <c r="E177" s="72"/>
      <c r="F177" s="73" t="n">
        <v>28343</v>
      </c>
      <c r="G177" s="73" t="n">
        <v>20363</v>
      </c>
      <c r="H177" s="73" t="n">
        <v>7980</v>
      </c>
      <c r="I177" s="74" t="n">
        <f aca="false">H177/F177</f>
        <v>0.281551000246975</v>
      </c>
      <c r="J177" s="73" t="n">
        <v>19841</v>
      </c>
      <c r="K177" s="73" t="n">
        <v>167</v>
      </c>
      <c r="L177" s="73" t="n">
        <v>355</v>
      </c>
      <c r="M177" s="73" t="n">
        <v>9206</v>
      </c>
      <c r="N177" s="73" t="n">
        <v>9258</v>
      </c>
      <c r="O177" s="73" t="n">
        <f aca="false">J177-M177-N177</f>
        <v>1377</v>
      </c>
      <c r="P177" s="74" t="n">
        <f aca="false">M177/J177</f>
        <v>0.463988710246459</v>
      </c>
      <c r="Q177" s="74" t="n">
        <f aca="false">N177/J177</f>
        <v>0.466609545889824</v>
      </c>
      <c r="R177" s="75" t="n">
        <f aca="false">ABS(P177-Q177)*100</f>
        <v>0.262083564336474</v>
      </c>
      <c r="S177" s="72" t="str">
        <f aca="false">IF(M177&gt;N177,"Flávio Bolsonaro",IF(N177&gt;M177,"Lula","Empate"))</f>
        <v>Lula</v>
      </c>
      <c r="T177" s="74" t="n">
        <v>0.516460450729121</v>
      </c>
      <c r="U177" s="74" t="n">
        <v>0.415101634997791</v>
      </c>
      <c r="V177" s="72" t="str">
        <f aca="false">IF(S177="Empate","—",IF((N177&gt;M177)&lt;&gt;(T177&gt;U177),"Sim","Não"))</f>
        <v>Não</v>
      </c>
    </row>
    <row r="178" customFormat="false" ht="15" hidden="false" customHeight="false" outlineLevel="0" collapsed="false">
      <c r="A178" s="72" t="s">
        <v>698</v>
      </c>
      <c r="B178" s="72" t="s">
        <v>699</v>
      </c>
      <c r="C178" s="72" t="s">
        <v>313</v>
      </c>
      <c r="D178" s="72" t="s">
        <v>301</v>
      </c>
      <c r="E178" s="72"/>
      <c r="F178" s="73" t="n">
        <v>23243</v>
      </c>
      <c r="G178" s="73" t="n">
        <v>17468</v>
      </c>
      <c r="H178" s="73" t="n">
        <v>5775</v>
      </c>
      <c r="I178" s="74" t="n">
        <f aca="false">H178/F178</f>
        <v>0.248461902508282</v>
      </c>
      <c r="J178" s="73" t="n">
        <v>17017</v>
      </c>
      <c r="K178" s="73" t="n">
        <v>171</v>
      </c>
      <c r="L178" s="73" t="n">
        <v>280</v>
      </c>
      <c r="M178" s="73" t="n">
        <v>7738</v>
      </c>
      <c r="N178" s="73" t="n">
        <v>8281</v>
      </c>
      <c r="O178" s="73" t="n">
        <f aca="false">J178-M178-N178</f>
        <v>998</v>
      </c>
      <c r="P178" s="74" t="n">
        <f aca="false">M178/J178</f>
        <v>0.454721748839396</v>
      </c>
      <c r="Q178" s="74" t="n">
        <f aca="false">N178/J178</f>
        <v>0.486631016042781</v>
      </c>
      <c r="R178" s="75" t="n">
        <f aca="false">ABS(P178-Q178)*100</f>
        <v>3.19092672033848</v>
      </c>
      <c r="S178" s="72" t="str">
        <f aca="false">IF(M178&gt;N178,"Flávio Bolsonaro",IF(N178&gt;M178,"Lula","Empate"))</f>
        <v>Lula</v>
      </c>
      <c r="T178" s="74" t="n">
        <v>0.519426095603381</v>
      </c>
      <c r="U178" s="74" t="n">
        <v>0.415370409830244</v>
      </c>
      <c r="V178" s="72" t="str">
        <f aca="false">IF(S178="Empate","—",IF((N178&gt;M178)&lt;&gt;(T178&gt;U178),"Sim","Não"))</f>
        <v>Não</v>
      </c>
    </row>
    <row r="179" customFormat="false" ht="15" hidden="false" customHeight="false" outlineLevel="0" collapsed="false">
      <c r="A179" s="72" t="s">
        <v>700</v>
      </c>
      <c r="B179" s="72" t="s">
        <v>701</v>
      </c>
      <c r="C179" s="72" t="s">
        <v>313</v>
      </c>
      <c r="D179" s="72" t="s">
        <v>301</v>
      </c>
      <c r="E179" s="72"/>
      <c r="F179" s="73" t="n">
        <v>9379</v>
      </c>
      <c r="G179" s="73" t="n">
        <v>6580</v>
      </c>
      <c r="H179" s="73" t="n">
        <v>2799</v>
      </c>
      <c r="I179" s="74" t="n">
        <f aca="false">H179/F179</f>
        <v>0.298432668728009</v>
      </c>
      <c r="J179" s="73" t="n">
        <v>6337</v>
      </c>
      <c r="K179" s="73" t="n">
        <v>25</v>
      </c>
      <c r="L179" s="73" t="n">
        <v>218</v>
      </c>
      <c r="M179" s="73" t="n">
        <v>1730</v>
      </c>
      <c r="N179" s="73" t="n">
        <v>4355</v>
      </c>
      <c r="O179" s="73" t="n">
        <f aca="false">J179-M179-N179</f>
        <v>252</v>
      </c>
      <c r="P179" s="74" t="n">
        <f aca="false">M179/J179</f>
        <v>0.272999842196623</v>
      </c>
      <c r="Q179" s="74" t="n">
        <f aca="false">N179/J179</f>
        <v>0.687233706801326</v>
      </c>
      <c r="R179" s="75" t="n">
        <f aca="false">ABS(P179-Q179)*100</f>
        <v>41.4233864604703</v>
      </c>
      <c r="S179" s="72" t="str">
        <f aca="false">IF(M179&gt;N179,"Flávio Bolsonaro",IF(N179&gt;M179,"Lula","Empate"))</f>
        <v>Lula</v>
      </c>
      <c r="T179" s="74" t="n">
        <v>0.709725315515961</v>
      </c>
      <c r="U179" s="74" t="n">
        <v>0.232553823311062</v>
      </c>
      <c r="V179" s="72" t="str">
        <f aca="false">IF(S179="Empate","—",IF((N179&gt;M179)&lt;&gt;(T179&gt;U179),"Sim","Não"))</f>
        <v>Não</v>
      </c>
    </row>
    <row r="180" customFormat="false" ht="15" hidden="false" customHeight="false" outlineLevel="0" collapsed="false">
      <c r="A180" s="72" t="s">
        <v>702</v>
      </c>
      <c r="B180" s="72" t="s">
        <v>703</v>
      </c>
      <c r="C180" s="72" t="s">
        <v>313</v>
      </c>
      <c r="D180" s="72" t="s">
        <v>301</v>
      </c>
      <c r="E180" s="72"/>
      <c r="F180" s="73" t="n">
        <v>18469</v>
      </c>
      <c r="G180" s="73" t="n">
        <v>14981</v>
      </c>
      <c r="H180" s="73" t="n">
        <v>3488</v>
      </c>
      <c r="I180" s="74" t="n">
        <f aca="false">H180/F180</f>
        <v>0.1888570036277</v>
      </c>
      <c r="J180" s="73" t="n">
        <v>14685</v>
      </c>
      <c r="K180" s="73" t="n">
        <v>51</v>
      </c>
      <c r="L180" s="73" t="n">
        <v>245</v>
      </c>
      <c r="M180" s="73" t="n">
        <v>3983</v>
      </c>
      <c r="N180" s="73" t="n">
        <v>10172</v>
      </c>
      <c r="O180" s="73" t="n">
        <f aca="false">J180-M180-N180</f>
        <v>530</v>
      </c>
      <c r="P180" s="74" t="n">
        <f aca="false">M180/J180</f>
        <v>0.271229145386449</v>
      </c>
      <c r="Q180" s="74" t="n">
        <f aca="false">N180/J180</f>
        <v>0.692679605039156</v>
      </c>
      <c r="R180" s="75" t="n">
        <f aca="false">ABS(P180-Q180)*100</f>
        <v>42.1450459652707</v>
      </c>
      <c r="S180" s="72" t="str">
        <f aca="false">IF(M180&gt;N180,"Flávio Bolsonaro",IF(N180&gt;M180,"Lula","Empate"))</f>
        <v>Lula</v>
      </c>
      <c r="T180" s="74" t="n">
        <v>0.714744361505739</v>
      </c>
      <c r="U180" s="74" t="n">
        <v>0.242956898627498</v>
      </c>
      <c r="V180" s="72" t="str">
        <f aca="false">IF(S180="Empate","—",IF((N180&gt;M180)&lt;&gt;(T180&gt;U180),"Sim","Não"))</f>
        <v>Não</v>
      </c>
    </row>
    <row r="181" customFormat="false" ht="15" hidden="false" customHeight="false" outlineLevel="0" collapsed="false">
      <c r="A181" s="72" t="s">
        <v>704</v>
      </c>
      <c r="B181" s="72" t="s">
        <v>705</v>
      </c>
      <c r="C181" s="72" t="s">
        <v>313</v>
      </c>
      <c r="D181" s="72" t="s">
        <v>301</v>
      </c>
      <c r="E181" s="72"/>
      <c r="F181" s="73" t="n">
        <v>9656</v>
      </c>
      <c r="G181" s="73" t="n">
        <v>7541</v>
      </c>
      <c r="H181" s="73" t="n">
        <v>2115</v>
      </c>
      <c r="I181" s="74" t="n">
        <f aca="false">H181/F181</f>
        <v>0.219034797017399</v>
      </c>
      <c r="J181" s="73" t="n">
        <v>7415</v>
      </c>
      <c r="K181" s="73" t="n">
        <v>35</v>
      </c>
      <c r="L181" s="73" t="n">
        <v>91</v>
      </c>
      <c r="M181" s="73" t="n">
        <v>1480</v>
      </c>
      <c r="N181" s="73" t="n">
        <v>5612</v>
      </c>
      <c r="O181" s="73" t="n">
        <f aca="false">J181-M181-N181</f>
        <v>323</v>
      </c>
      <c r="P181" s="74" t="n">
        <f aca="false">M181/J181</f>
        <v>0.199595414699933</v>
      </c>
      <c r="Q181" s="74" t="n">
        <f aca="false">N181/J181</f>
        <v>0.756844234659474</v>
      </c>
      <c r="R181" s="75" t="n">
        <f aca="false">ABS(P181-Q181)*100</f>
        <v>55.7248819959541</v>
      </c>
      <c r="S181" s="72" t="str">
        <f aca="false">IF(M181&gt;N181,"Flávio Bolsonaro",IF(N181&gt;M181,"Lula","Empate"))</f>
        <v>Lula</v>
      </c>
      <c r="T181" s="74" t="n">
        <v>0.798852357320099</v>
      </c>
      <c r="U181" s="74" t="n">
        <v>0.161755583126551</v>
      </c>
      <c r="V181" s="72" t="str">
        <f aca="false">IF(S181="Empate","—",IF((N181&gt;M181)&lt;&gt;(T181&gt;U181),"Sim","Não"))</f>
        <v>Não</v>
      </c>
    </row>
    <row r="182" customFormat="false" ht="15" hidden="false" customHeight="false" outlineLevel="0" collapsed="false">
      <c r="A182" s="72" t="s">
        <v>706</v>
      </c>
      <c r="B182" s="72" t="s">
        <v>707</v>
      </c>
      <c r="C182" s="72" t="s">
        <v>313</v>
      </c>
      <c r="D182" s="72" t="s">
        <v>301</v>
      </c>
      <c r="E182" s="72"/>
      <c r="F182" s="73" t="n">
        <v>32420</v>
      </c>
      <c r="G182" s="73" t="n">
        <v>24092</v>
      </c>
      <c r="H182" s="73" t="n">
        <v>8328</v>
      </c>
      <c r="I182" s="74" t="n">
        <f aca="false">H182/F182</f>
        <v>0.256878470080197</v>
      </c>
      <c r="J182" s="73" t="n">
        <v>23789</v>
      </c>
      <c r="K182" s="73" t="n">
        <v>81</v>
      </c>
      <c r="L182" s="73" t="n">
        <v>222</v>
      </c>
      <c r="M182" s="73" t="n">
        <v>4638</v>
      </c>
      <c r="N182" s="73" t="n">
        <v>18454</v>
      </c>
      <c r="O182" s="73" t="n">
        <f aca="false">J182-M182-N182</f>
        <v>697</v>
      </c>
      <c r="P182" s="74" t="n">
        <f aca="false">M182/J182</f>
        <v>0.194964059018874</v>
      </c>
      <c r="Q182" s="74" t="n">
        <f aca="false">N182/J182</f>
        <v>0.775736685022489</v>
      </c>
      <c r="R182" s="75" t="n">
        <f aca="false">ABS(P182-Q182)*100</f>
        <v>58.0772626003615</v>
      </c>
      <c r="S182" s="72" t="str">
        <f aca="false">IF(M182&gt;N182,"Flávio Bolsonaro",IF(N182&gt;M182,"Lula","Empate"))</f>
        <v>Lula</v>
      </c>
      <c r="T182" s="74" t="n">
        <v>0.791177850774284</v>
      </c>
      <c r="U182" s="74" t="n">
        <v>0.175175973721258</v>
      </c>
      <c r="V182" s="72" t="str">
        <f aca="false">IF(S182="Empate","—",IF((N182&gt;M182)&lt;&gt;(T182&gt;U182),"Sim","Não"))</f>
        <v>Não</v>
      </c>
    </row>
    <row r="183" customFormat="false" ht="15" hidden="false" customHeight="false" outlineLevel="0" collapsed="false">
      <c r="A183" s="72" t="s">
        <v>708</v>
      </c>
      <c r="B183" s="72" t="s">
        <v>709</v>
      </c>
      <c r="C183" s="72" t="s">
        <v>313</v>
      </c>
      <c r="D183" s="72" t="s">
        <v>301</v>
      </c>
      <c r="E183" s="72"/>
      <c r="F183" s="73" t="n">
        <v>21421</v>
      </c>
      <c r="G183" s="73" t="n">
        <v>17918</v>
      </c>
      <c r="H183" s="73" t="n">
        <v>3503</v>
      </c>
      <c r="I183" s="74" t="n">
        <f aca="false">H183/F183</f>
        <v>0.163531114327062</v>
      </c>
      <c r="J183" s="73" t="n">
        <v>17612</v>
      </c>
      <c r="K183" s="73" t="n">
        <v>47</v>
      </c>
      <c r="L183" s="73" t="n">
        <v>259</v>
      </c>
      <c r="M183" s="73" t="n">
        <v>3067</v>
      </c>
      <c r="N183" s="73" t="n">
        <v>13914</v>
      </c>
      <c r="O183" s="73" t="n">
        <f aca="false">J183-M183-N183</f>
        <v>631</v>
      </c>
      <c r="P183" s="74" t="n">
        <f aca="false">M183/J183</f>
        <v>0.174142630024983</v>
      </c>
      <c r="Q183" s="74" t="n">
        <f aca="false">N183/J183</f>
        <v>0.790029525323643</v>
      </c>
      <c r="R183" s="75" t="n">
        <f aca="false">ABS(P183-Q183)*100</f>
        <v>61.588689529866</v>
      </c>
      <c r="S183" s="72" t="str">
        <f aca="false">IF(M183&gt;N183,"Flávio Bolsonaro",IF(N183&gt;M183,"Lula","Empate"))</f>
        <v>Lula</v>
      </c>
      <c r="T183" s="74" t="n">
        <v>0.81401728158003</v>
      </c>
      <c r="U183" s="74" t="n">
        <v>0.138664106432588</v>
      </c>
      <c r="V183" s="72" t="str">
        <f aca="false">IF(S183="Empate","—",IF((N183&gt;M183)&lt;&gt;(T183&gt;U183),"Sim","Não"))</f>
        <v>Não</v>
      </c>
    </row>
    <row r="184" customFormat="false" ht="15" hidden="false" customHeight="false" outlineLevel="0" collapsed="false">
      <c r="A184" s="72" t="s">
        <v>710</v>
      </c>
      <c r="B184" s="72" t="s">
        <v>711</v>
      </c>
      <c r="C184" s="72" t="s">
        <v>313</v>
      </c>
      <c r="D184" s="72" t="s">
        <v>301</v>
      </c>
      <c r="E184" s="72"/>
      <c r="F184" s="73" t="n">
        <v>7748</v>
      </c>
      <c r="G184" s="73" t="n">
        <v>5883</v>
      </c>
      <c r="H184" s="73" t="n">
        <v>1865</v>
      </c>
      <c r="I184" s="74" t="n">
        <f aca="false">H184/F184</f>
        <v>0.240707279297883</v>
      </c>
      <c r="J184" s="73" t="n">
        <v>5717</v>
      </c>
      <c r="K184" s="73" t="n">
        <v>54</v>
      </c>
      <c r="L184" s="73" t="n">
        <v>112</v>
      </c>
      <c r="M184" s="73" t="n">
        <v>2539</v>
      </c>
      <c r="N184" s="73" t="n">
        <v>2895</v>
      </c>
      <c r="O184" s="73" t="n">
        <f aca="false">J184-M184-N184</f>
        <v>283</v>
      </c>
      <c r="P184" s="74" t="n">
        <f aca="false">M184/J184</f>
        <v>0.444114045828232</v>
      </c>
      <c r="Q184" s="74" t="n">
        <f aca="false">N184/J184</f>
        <v>0.506384467377996</v>
      </c>
      <c r="R184" s="75" t="n">
        <f aca="false">ABS(P184-Q184)*100</f>
        <v>6.22704215497639</v>
      </c>
      <c r="S184" s="72" t="str">
        <f aca="false">IF(M184&gt;N184,"Flávio Bolsonaro",IF(N184&gt;M184,"Lula","Empate"))</f>
        <v>Lula</v>
      </c>
      <c r="T184" s="74" t="n">
        <v>0.514150943396227</v>
      </c>
      <c r="U184" s="74" t="n">
        <v>0.42144412191582</v>
      </c>
      <c r="V184" s="72" t="str">
        <f aca="false">IF(S184="Empate","—",IF((N184&gt;M184)&lt;&gt;(T184&gt;U184),"Sim","Não"))</f>
        <v>Não</v>
      </c>
    </row>
    <row r="185" customFormat="false" ht="15" hidden="false" customHeight="false" outlineLevel="0" collapsed="false">
      <c r="A185" s="72" t="s">
        <v>712</v>
      </c>
      <c r="B185" s="72" t="s">
        <v>713</v>
      </c>
      <c r="C185" s="72" t="s">
        <v>313</v>
      </c>
      <c r="D185" s="72" t="s">
        <v>301</v>
      </c>
      <c r="E185" s="72"/>
      <c r="F185" s="73" t="n">
        <v>40230</v>
      </c>
      <c r="G185" s="73" t="n">
        <v>31680</v>
      </c>
      <c r="H185" s="73" t="n">
        <v>8550</v>
      </c>
      <c r="I185" s="74" t="n">
        <f aca="false">H185/F185</f>
        <v>0.212527964205817</v>
      </c>
      <c r="J185" s="73" t="n">
        <v>30828</v>
      </c>
      <c r="K185" s="73" t="n">
        <v>260</v>
      </c>
      <c r="L185" s="73" t="n">
        <v>592</v>
      </c>
      <c r="M185" s="73" t="n">
        <v>10073</v>
      </c>
      <c r="N185" s="73" t="n">
        <v>19470</v>
      </c>
      <c r="O185" s="73" t="n">
        <f aca="false">J185-M185-N185</f>
        <v>1285</v>
      </c>
      <c r="P185" s="74" t="n">
        <f aca="false">M185/J185</f>
        <v>0.326748410535877</v>
      </c>
      <c r="Q185" s="74" t="n">
        <f aca="false">N185/J185</f>
        <v>0.631568703775788</v>
      </c>
      <c r="R185" s="75" t="n">
        <f aca="false">ABS(P185-Q185)*100</f>
        <v>30.4820293239912</v>
      </c>
      <c r="S185" s="72" t="str">
        <f aca="false">IF(M185&gt;N185,"Flávio Bolsonaro",IF(N185&gt;M185,"Lula","Empate"))</f>
        <v>Lula</v>
      </c>
      <c r="T185" s="74" t="n">
        <v>0.649350165717052</v>
      </c>
      <c r="U185" s="74" t="n">
        <v>0.290284139574722</v>
      </c>
      <c r="V185" s="72" t="str">
        <f aca="false">IF(S185="Empate","—",IF((N185&gt;M185)&lt;&gt;(T185&gt;U185),"Sim","Não"))</f>
        <v>Não</v>
      </c>
    </row>
    <row r="186" customFormat="false" ht="15" hidden="false" customHeight="false" outlineLevel="0" collapsed="false">
      <c r="A186" s="72" t="s">
        <v>714</v>
      </c>
      <c r="B186" s="72" t="s">
        <v>715</v>
      </c>
      <c r="C186" s="72" t="s">
        <v>313</v>
      </c>
      <c r="D186" s="72" t="s">
        <v>301</v>
      </c>
      <c r="E186" s="72"/>
      <c r="F186" s="73" t="n">
        <v>14621</v>
      </c>
      <c r="G186" s="73" t="n">
        <v>10754</v>
      </c>
      <c r="H186" s="73" t="n">
        <v>3867</v>
      </c>
      <c r="I186" s="74" t="n">
        <f aca="false">H186/F186</f>
        <v>0.264482593529854</v>
      </c>
      <c r="J186" s="73" t="n">
        <v>10501</v>
      </c>
      <c r="K186" s="73" t="n">
        <v>45</v>
      </c>
      <c r="L186" s="73" t="n">
        <v>208</v>
      </c>
      <c r="M186" s="73" t="n">
        <v>5234</v>
      </c>
      <c r="N186" s="73" t="n">
        <v>4807</v>
      </c>
      <c r="O186" s="73" t="n">
        <f aca="false">J186-M186-N186</f>
        <v>460</v>
      </c>
      <c r="P186" s="74" t="n">
        <f aca="false">M186/J186</f>
        <v>0.498428721074183</v>
      </c>
      <c r="Q186" s="74" t="n">
        <f aca="false">N186/J186</f>
        <v>0.457765927054566</v>
      </c>
      <c r="R186" s="75" t="n">
        <f aca="false">ABS(P186-Q186)*100</f>
        <v>4.06627940196171</v>
      </c>
      <c r="S186" s="72" t="str">
        <f aca="false">IF(M186&gt;N186,"Flávio Bolsonaro",IF(N186&gt;M186,"Lula","Empate"))</f>
        <v>Flávio Bolsonaro</v>
      </c>
      <c r="T186" s="74" t="n">
        <v>0.500368925898598</v>
      </c>
      <c r="U186" s="74" t="n">
        <v>0.443132707916096</v>
      </c>
      <c r="V186" s="72" t="str">
        <f aca="false">IF(S186="Empate","—",IF((N186&gt;M186)&lt;&gt;(T186&gt;U186),"Sim","Não"))</f>
        <v>Sim</v>
      </c>
    </row>
    <row r="187" customFormat="false" ht="15" hidden="false" customHeight="false" outlineLevel="0" collapsed="false">
      <c r="A187" s="72" t="s">
        <v>716</v>
      </c>
      <c r="B187" s="72" t="s">
        <v>717</v>
      </c>
      <c r="C187" s="72" t="s">
        <v>313</v>
      </c>
      <c r="D187" s="72" t="s">
        <v>301</v>
      </c>
      <c r="E187" s="72"/>
      <c r="F187" s="73" t="n">
        <v>49827</v>
      </c>
      <c r="G187" s="73" t="n">
        <v>39486</v>
      </c>
      <c r="H187" s="73" t="n">
        <v>10341</v>
      </c>
      <c r="I187" s="74" t="n">
        <f aca="false">H187/F187</f>
        <v>0.2075380817629</v>
      </c>
      <c r="J187" s="73" t="n">
        <v>38748</v>
      </c>
      <c r="K187" s="73" t="n">
        <v>217</v>
      </c>
      <c r="L187" s="73" t="n">
        <v>521</v>
      </c>
      <c r="M187" s="73" t="n">
        <v>14319</v>
      </c>
      <c r="N187" s="73" t="n">
        <v>22775</v>
      </c>
      <c r="O187" s="73" t="n">
        <f aca="false">J187-M187-N187</f>
        <v>1654</v>
      </c>
      <c r="P187" s="74" t="n">
        <f aca="false">M187/J187</f>
        <v>0.369541653762775</v>
      </c>
      <c r="Q187" s="74" t="n">
        <f aca="false">N187/J187</f>
        <v>0.587772272117271</v>
      </c>
      <c r="R187" s="75" t="n">
        <f aca="false">ABS(P187-Q187)*100</f>
        <v>21.8230618354496</v>
      </c>
      <c r="S187" s="72" t="str">
        <f aca="false">IF(M187&gt;N187,"Flávio Bolsonaro",IF(N187&gt;M187,"Lula","Empate"))</f>
        <v>Lula</v>
      </c>
      <c r="T187" s="74" t="n">
        <v>0.625929829844903</v>
      </c>
      <c r="U187" s="74" t="n">
        <v>0.328173467851227</v>
      </c>
      <c r="V187" s="72" t="str">
        <f aca="false">IF(S187="Empate","—",IF((N187&gt;M187)&lt;&gt;(T187&gt;U187),"Sim","Não"))</f>
        <v>Não</v>
      </c>
    </row>
    <row r="188" customFormat="false" ht="15" hidden="false" customHeight="false" outlineLevel="0" collapsed="false">
      <c r="A188" s="72" t="s">
        <v>718</v>
      </c>
      <c r="B188" s="72" t="s">
        <v>719</v>
      </c>
      <c r="C188" s="72" t="s">
        <v>313</v>
      </c>
      <c r="D188" s="72" t="s">
        <v>301</v>
      </c>
      <c r="E188" s="72"/>
      <c r="F188" s="73" t="n">
        <v>11653</v>
      </c>
      <c r="G188" s="73" t="n">
        <v>9426</v>
      </c>
      <c r="H188" s="73" t="n">
        <v>2227</v>
      </c>
      <c r="I188" s="74" t="n">
        <f aca="false">H188/F188</f>
        <v>0.19110958551446</v>
      </c>
      <c r="J188" s="73" t="n">
        <v>9254</v>
      </c>
      <c r="K188" s="73" t="n">
        <v>37</v>
      </c>
      <c r="L188" s="73" t="n">
        <v>135</v>
      </c>
      <c r="M188" s="73" t="n">
        <v>1855</v>
      </c>
      <c r="N188" s="73" t="n">
        <v>7157</v>
      </c>
      <c r="O188" s="73" t="n">
        <f aca="false">J188-M188-N188</f>
        <v>242</v>
      </c>
      <c r="P188" s="74" t="n">
        <f aca="false">M188/J188</f>
        <v>0.200453857791225</v>
      </c>
      <c r="Q188" s="74" t="n">
        <f aca="false">N188/J188</f>
        <v>0.773395288523882</v>
      </c>
      <c r="R188" s="75" t="n">
        <f aca="false">ABS(P188-Q188)*100</f>
        <v>57.2941430732656</v>
      </c>
      <c r="S188" s="72" t="str">
        <f aca="false">IF(M188&gt;N188,"Flávio Bolsonaro",IF(N188&gt;M188,"Lula","Empate"))</f>
        <v>Lula</v>
      </c>
      <c r="T188" s="74" t="n">
        <v>0.802193645990923</v>
      </c>
      <c r="U188" s="74" t="n">
        <v>0.1559505799294</v>
      </c>
      <c r="V188" s="72" t="str">
        <f aca="false">IF(S188="Empate","—",IF((N188&gt;M188)&lt;&gt;(T188&gt;U188),"Sim","Não"))</f>
        <v>Não</v>
      </c>
    </row>
    <row r="189" customFormat="false" ht="15" hidden="false" customHeight="false" outlineLevel="0" collapsed="false">
      <c r="A189" s="72" t="s">
        <v>720</v>
      </c>
      <c r="B189" s="72" t="s">
        <v>721</v>
      </c>
      <c r="C189" s="72" t="s">
        <v>313</v>
      </c>
      <c r="D189" s="72" t="s">
        <v>301</v>
      </c>
      <c r="E189" s="72"/>
      <c r="F189" s="73" t="n">
        <v>9798</v>
      </c>
      <c r="G189" s="73" t="n">
        <v>7782</v>
      </c>
      <c r="H189" s="73" t="n">
        <v>2016</v>
      </c>
      <c r="I189" s="74" t="n">
        <f aca="false">H189/F189</f>
        <v>0.205756276791182</v>
      </c>
      <c r="J189" s="73" t="n">
        <v>7616</v>
      </c>
      <c r="K189" s="73" t="n">
        <v>29</v>
      </c>
      <c r="L189" s="73" t="n">
        <v>137</v>
      </c>
      <c r="M189" s="73" t="n">
        <v>2576</v>
      </c>
      <c r="N189" s="73" t="n">
        <v>4761</v>
      </c>
      <c r="O189" s="73" t="n">
        <f aca="false">J189-M189-N189</f>
        <v>279</v>
      </c>
      <c r="P189" s="74" t="n">
        <f aca="false">M189/J189</f>
        <v>0.338235294117647</v>
      </c>
      <c r="Q189" s="74" t="n">
        <f aca="false">N189/J189</f>
        <v>0.625131302521009</v>
      </c>
      <c r="R189" s="75" t="n">
        <f aca="false">ABS(P189-Q189)*100</f>
        <v>28.6896008403361</v>
      </c>
      <c r="S189" s="72" t="str">
        <f aca="false">IF(M189&gt;N189,"Flávio Bolsonaro",IF(N189&gt;M189,"Lula","Empate"))</f>
        <v>Lula</v>
      </c>
      <c r="T189" s="74" t="n">
        <v>0.657615291262136</v>
      </c>
      <c r="U189" s="74" t="n">
        <v>0.282008495145631</v>
      </c>
      <c r="V189" s="72" t="str">
        <f aca="false">IF(S189="Empate","—",IF((N189&gt;M189)&lt;&gt;(T189&gt;U189),"Sim","Não"))</f>
        <v>Não</v>
      </c>
    </row>
    <row r="190" customFormat="false" ht="15" hidden="false" customHeight="false" outlineLevel="0" collapsed="false">
      <c r="A190" s="72" t="s">
        <v>722</v>
      </c>
      <c r="B190" s="72" t="s">
        <v>723</v>
      </c>
      <c r="C190" s="72" t="s">
        <v>313</v>
      </c>
      <c r="D190" s="72" t="s">
        <v>301</v>
      </c>
      <c r="E190" s="72"/>
      <c r="F190" s="73" t="n">
        <v>12648</v>
      </c>
      <c r="G190" s="73" t="n">
        <v>9407</v>
      </c>
      <c r="H190" s="73" t="n">
        <v>3241</v>
      </c>
      <c r="I190" s="74" t="n">
        <f aca="false">H190/F190</f>
        <v>0.256246046805819</v>
      </c>
      <c r="J190" s="73" t="n">
        <v>9178</v>
      </c>
      <c r="K190" s="73" t="n">
        <v>64</v>
      </c>
      <c r="L190" s="73" t="n">
        <v>165</v>
      </c>
      <c r="M190" s="73" t="n">
        <v>2309</v>
      </c>
      <c r="N190" s="73" t="n">
        <v>6578</v>
      </c>
      <c r="O190" s="73" t="n">
        <f aca="false">J190-M190-N190</f>
        <v>291</v>
      </c>
      <c r="P190" s="74" t="n">
        <f aca="false">M190/J190</f>
        <v>0.251579864894313</v>
      </c>
      <c r="Q190" s="74" t="n">
        <f aca="false">N190/J190</f>
        <v>0.71671388101983</v>
      </c>
      <c r="R190" s="75" t="n">
        <f aca="false">ABS(P190-Q190)*100</f>
        <v>46.5134016125518</v>
      </c>
      <c r="S190" s="72" t="str">
        <f aca="false">IF(M190&gt;N190,"Flávio Bolsonaro",IF(N190&gt;M190,"Lula","Empate"))</f>
        <v>Lula</v>
      </c>
      <c r="T190" s="74" t="n">
        <v>0.757792134194718</v>
      </c>
      <c r="U190" s="74" t="n">
        <v>0.199931995919755</v>
      </c>
      <c r="V190" s="72" t="str">
        <f aca="false">IF(S190="Empate","—",IF((N190&gt;M190)&lt;&gt;(T190&gt;U190),"Sim","Não"))</f>
        <v>Não</v>
      </c>
    </row>
    <row r="191" customFormat="false" ht="15" hidden="false" customHeight="false" outlineLevel="0" collapsed="false">
      <c r="A191" s="72" t="s">
        <v>724</v>
      </c>
      <c r="B191" s="72" t="s">
        <v>725</v>
      </c>
      <c r="C191" s="72" t="s">
        <v>313</v>
      </c>
      <c r="D191" s="72" t="s">
        <v>301</v>
      </c>
      <c r="E191" s="72"/>
      <c r="F191" s="73" t="n">
        <v>14200</v>
      </c>
      <c r="G191" s="73" t="n">
        <v>10782</v>
      </c>
      <c r="H191" s="73" t="n">
        <v>3418</v>
      </c>
      <c r="I191" s="74" t="n">
        <f aca="false">H191/F191</f>
        <v>0.240704225352113</v>
      </c>
      <c r="J191" s="73" t="n">
        <v>10593</v>
      </c>
      <c r="K191" s="73" t="n">
        <v>57</v>
      </c>
      <c r="L191" s="73" t="n">
        <v>132</v>
      </c>
      <c r="M191" s="73" t="n">
        <v>2490</v>
      </c>
      <c r="N191" s="73" t="n">
        <v>7749</v>
      </c>
      <c r="O191" s="73" t="n">
        <f aca="false">J191-M191-N191</f>
        <v>354</v>
      </c>
      <c r="P191" s="74" t="n">
        <f aca="false">M191/J191</f>
        <v>0.235060889266497</v>
      </c>
      <c r="Q191" s="74" t="n">
        <f aca="false">N191/J191</f>
        <v>0.731520815632965</v>
      </c>
      <c r="R191" s="75" t="n">
        <f aca="false">ABS(P191-Q191)*100</f>
        <v>49.6459926366468</v>
      </c>
      <c r="S191" s="72" t="str">
        <f aca="false">IF(M191&gt;N191,"Flávio Bolsonaro",IF(N191&gt;M191,"Lula","Empate"))</f>
        <v>Lula</v>
      </c>
      <c r="T191" s="74" t="n">
        <v>0.786158954139863</v>
      </c>
      <c r="U191" s="74" t="n">
        <v>0.187798298402158</v>
      </c>
      <c r="V191" s="72" t="str">
        <f aca="false">IF(S191="Empate","—",IF((N191&gt;M191)&lt;&gt;(T191&gt;U191),"Sim","Não"))</f>
        <v>Não</v>
      </c>
    </row>
    <row r="192" customFormat="false" ht="15" hidden="false" customHeight="false" outlineLevel="0" collapsed="false">
      <c r="A192" s="72" t="s">
        <v>726</v>
      </c>
      <c r="B192" s="72" t="s">
        <v>336</v>
      </c>
      <c r="C192" s="72" t="s">
        <v>335</v>
      </c>
      <c r="D192" s="72" t="s">
        <v>301</v>
      </c>
      <c r="E192" s="72"/>
      <c r="F192" s="73" t="n">
        <v>7523</v>
      </c>
      <c r="G192" s="73" t="n">
        <v>6262</v>
      </c>
      <c r="H192" s="73" t="n">
        <v>1261</v>
      </c>
      <c r="I192" s="74" t="n">
        <f aca="false">H192/F192</f>
        <v>0.167619300810847</v>
      </c>
      <c r="J192" s="73" t="n">
        <v>6114</v>
      </c>
      <c r="K192" s="73" t="n">
        <v>54</v>
      </c>
      <c r="L192" s="73" t="n">
        <v>94</v>
      </c>
      <c r="M192" s="73" t="n">
        <v>2277</v>
      </c>
      <c r="N192" s="73" t="n">
        <v>3379</v>
      </c>
      <c r="O192" s="73" t="n">
        <f aca="false">J192-M192-N192</f>
        <v>458</v>
      </c>
      <c r="P192" s="74" t="n">
        <f aca="false">M192/J192</f>
        <v>0.372423945044161</v>
      </c>
      <c r="Q192" s="74" t="n">
        <f aca="false">N192/J192</f>
        <v>0.552666012430487</v>
      </c>
      <c r="R192" s="75" t="n">
        <f aca="false">ABS(P192-Q192)*100</f>
        <v>18.0242067386326</v>
      </c>
      <c r="S192" s="72" t="str">
        <f aca="false">IF(M192&gt;N192,"Flávio Bolsonaro",IF(N192&gt;M192,"Lula","Empate"))</f>
        <v>Lula</v>
      </c>
      <c r="T192" s="74" t="n">
        <v>0.590688107703815</v>
      </c>
      <c r="U192" s="74" t="n">
        <v>0.330403889304413</v>
      </c>
      <c r="V192" s="72" t="str">
        <f aca="false">IF(S192="Empate","—",IF((N192&gt;M192)&lt;&gt;(T192&gt;U192),"Sim","Não"))</f>
        <v>Não</v>
      </c>
    </row>
    <row r="193" customFormat="false" ht="15" hidden="false" customHeight="false" outlineLevel="0" collapsed="false">
      <c r="A193" s="72" t="s">
        <v>727</v>
      </c>
      <c r="B193" s="72" t="s">
        <v>728</v>
      </c>
      <c r="C193" s="72" t="s">
        <v>335</v>
      </c>
      <c r="D193" s="72" t="s">
        <v>301</v>
      </c>
      <c r="E193" s="72"/>
      <c r="F193" s="73" t="n">
        <v>8907</v>
      </c>
      <c r="G193" s="73" t="n">
        <v>7009</v>
      </c>
      <c r="H193" s="73" t="n">
        <v>1898</v>
      </c>
      <c r="I193" s="74" t="n">
        <f aca="false">H193/F193</f>
        <v>0.213090827439093</v>
      </c>
      <c r="J193" s="73" t="n">
        <v>6869</v>
      </c>
      <c r="K193" s="73" t="n">
        <v>51</v>
      </c>
      <c r="L193" s="73" t="n">
        <v>89</v>
      </c>
      <c r="M193" s="73" t="n">
        <v>2832</v>
      </c>
      <c r="N193" s="73" t="n">
        <v>3476</v>
      </c>
      <c r="O193" s="73" t="n">
        <f aca="false">J193-M193-N193</f>
        <v>561</v>
      </c>
      <c r="P193" s="74" t="n">
        <f aca="false">M193/J193</f>
        <v>0.412287086912214</v>
      </c>
      <c r="Q193" s="74" t="n">
        <f aca="false">N193/J193</f>
        <v>0.506041636337167</v>
      </c>
      <c r="R193" s="75" t="n">
        <f aca="false">ABS(P193-Q193)*100</f>
        <v>9.37545494249528</v>
      </c>
      <c r="S193" s="72" t="str">
        <f aca="false">IF(M193&gt;N193,"Flávio Bolsonaro",IF(N193&gt;M193,"Lula","Empate"))</f>
        <v>Lula</v>
      </c>
      <c r="T193" s="74" t="n">
        <v>0.580287206266319</v>
      </c>
      <c r="U193" s="74" t="n">
        <v>0.345463446475196</v>
      </c>
      <c r="V193" s="72" t="str">
        <f aca="false">IF(S193="Empate","—",IF((N193&gt;M193)&lt;&gt;(T193&gt;U193),"Sim","Não"))</f>
        <v>Não</v>
      </c>
    </row>
    <row r="194" customFormat="false" ht="15" hidden="false" customHeight="false" outlineLevel="0" collapsed="false">
      <c r="A194" s="72" t="s">
        <v>729</v>
      </c>
      <c r="B194" s="72" t="s">
        <v>730</v>
      </c>
      <c r="C194" s="72" t="s">
        <v>335</v>
      </c>
      <c r="D194" s="72" t="s">
        <v>301</v>
      </c>
      <c r="E194" s="72"/>
      <c r="F194" s="73" t="n">
        <v>6300</v>
      </c>
      <c r="G194" s="73" t="n">
        <v>5191</v>
      </c>
      <c r="H194" s="73" t="n">
        <v>1109</v>
      </c>
      <c r="I194" s="74" t="n">
        <f aca="false">H194/F194</f>
        <v>0.176031746031746</v>
      </c>
      <c r="J194" s="73" t="n">
        <v>5092</v>
      </c>
      <c r="K194" s="73" t="n">
        <v>34</v>
      </c>
      <c r="L194" s="73" t="n">
        <v>65</v>
      </c>
      <c r="M194" s="73" t="n">
        <v>2125</v>
      </c>
      <c r="N194" s="73" t="n">
        <v>2645</v>
      </c>
      <c r="O194" s="73" t="n">
        <f aca="false">J194-M194-N194</f>
        <v>322</v>
      </c>
      <c r="P194" s="74" t="n">
        <f aca="false">M194/J194</f>
        <v>0.417321288295365</v>
      </c>
      <c r="Q194" s="74" t="n">
        <f aca="false">N194/J194</f>
        <v>0.519442262372349</v>
      </c>
      <c r="R194" s="75" t="n">
        <f aca="false">ABS(P194-Q194)*100</f>
        <v>10.2120974076984</v>
      </c>
      <c r="S194" s="72" t="str">
        <f aca="false">IF(M194&gt;N194,"Flávio Bolsonaro",IF(N194&gt;M194,"Lula","Empate"))</f>
        <v>Lula</v>
      </c>
      <c r="T194" s="74" t="n">
        <v>0.567091087169442</v>
      </c>
      <c r="U194" s="74" t="n">
        <v>0.361165523996082</v>
      </c>
      <c r="V194" s="72" t="str">
        <f aca="false">IF(S194="Empate","—",IF((N194&gt;M194)&lt;&gt;(T194&gt;U194),"Sim","Não"))</f>
        <v>Não</v>
      </c>
    </row>
    <row r="195" customFormat="false" ht="15" hidden="false" customHeight="false" outlineLevel="0" collapsed="false">
      <c r="A195" s="72" t="s">
        <v>731</v>
      </c>
      <c r="B195" s="72" t="s">
        <v>732</v>
      </c>
      <c r="C195" s="72" t="s">
        <v>335</v>
      </c>
      <c r="D195" s="72" t="s">
        <v>301</v>
      </c>
      <c r="E195" s="72"/>
      <c r="F195" s="73" t="n">
        <v>7861</v>
      </c>
      <c r="G195" s="73" t="n">
        <v>6260</v>
      </c>
      <c r="H195" s="73" t="n">
        <v>1601</v>
      </c>
      <c r="I195" s="74" t="n">
        <f aca="false">H195/F195</f>
        <v>0.203663656023407</v>
      </c>
      <c r="J195" s="73" t="n">
        <v>6117</v>
      </c>
      <c r="K195" s="73" t="n">
        <v>40</v>
      </c>
      <c r="L195" s="73" t="n">
        <v>103</v>
      </c>
      <c r="M195" s="73" t="n">
        <v>2889</v>
      </c>
      <c r="N195" s="73" t="n">
        <v>2788</v>
      </c>
      <c r="O195" s="73" t="n">
        <f aca="false">J195-M195-N195</f>
        <v>440</v>
      </c>
      <c r="P195" s="74" t="n">
        <f aca="false">M195/J195</f>
        <v>0.472290338401177</v>
      </c>
      <c r="Q195" s="74" t="n">
        <f aca="false">N195/J195</f>
        <v>0.455778976622527</v>
      </c>
      <c r="R195" s="75" t="n">
        <f aca="false">ABS(P195-Q195)*100</f>
        <v>1.65113617786497</v>
      </c>
      <c r="S195" s="72" t="str">
        <f aca="false">IF(M195&gt;N195,"Flávio Bolsonaro",IF(N195&gt;M195,"Lula","Empate"))</f>
        <v>Flávio Bolsonaro</v>
      </c>
      <c r="T195" s="74" t="n">
        <v>0.505992281129393</v>
      </c>
      <c r="U195" s="74" t="n">
        <v>0.408084501320333</v>
      </c>
      <c r="V195" s="72" t="str">
        <f aca="false">IF(S195="Empate","—",IF((N195&gt;M195)&lt;&gt;(T195&gt;U195),"Sim","Não"))</f>
        <v>Sim</v>
      </c>
    </row>
    <row r="196" customFormat="false" ht="15" hidden="false" customHeight="false" outlineLevel="0" collapsed="false">
      <c r="A196" s="72" t="s">
        <v>733</v>
      </c>
      <c r="B196" s="72" t="s">
        <v>734</v>
      </c>
      <c r="C196" s="72" t="s">
        <v>335</v>
      </c>
      <c r="D196" s="72" t="s">
        <v>301</v>
      </c>
      <c r="E196" s="72"/>
      <c r="F196" s="73" t="n">
        <v>8881</v>
      </c>
      <c r="G196" s="73" t="n">
        <v>7354</v>
      </c>
      <c r="H196" s="73" t="n">
        <v>1527</v>
      </c>
      <c r="I196" s="74" t="n">
        <f aca="false">H196/F196</f>
        <v>0.171940096835942</v>
      </c>
      <c r="J196" s="73" t="n">
        <v>7228</v>
      </c>
      <c r="K196" s="73" t="n">
        <v>45</v>
      </c>
      <c r="L196" s="73" t="n">
        <v>81</v>
      </c>
      <c r="M196" s="73" t="n">
        <v>3107</v>
      </c>
      <c r="N196" s="73" t="n">
        <v>3646</v>
      </c>
      <c r="O196" s="73" t="n">
        <f aca="false">J196-M196-N196</f>
        <v>475</v>
      </c>
      <c r="P196" s="74" t="n">
        <f aca="false">M196/J196</f>
        <v>0.429856115107914</v>
      </c>
      <c r="Q196" s="74" t="n">
        <f aca="false">N196/J196</f>
        <v>0.50442722744881</v>
      </c>
      <c r="R196" s="75" t="n">
        <f aca="false">ABS(P196-Q196)*100</f>
        <v>7.45711123408965</v>
      </c>
      <c r="S196" s="72" t="str">
        <f aca="false">IF(M196&gt;N196,"Flávio Bolsonaro",IF(N196&gt;M196,"Lula","Empate"))</f>
        <v>Lula</v>
      </c>
      <c r="T196" s="74" t="n">
        <v>0.515239230376298</v>
      </c>
      <c r="U196" s="74" t="n">
        <v>0.404052443384982</v>
      </c>
      <c r="V196" s="72" t="str">
        <f aca="false">IF(S196="Empate","—",IF((N196&gt;M196)&lt;&gt;(T196&gt;U196),"Sim","Não"))</f>
        <v>Não</v>
      </c>
    </row>
    <row r="197" customFormat="false" ht="15" hidden="false" customHeight="false" outlineLevel="0" collapsed="false">
      <c r="A197" s="72" t="s">
        <v>735</v>
      </c>
      <c r="B197" s="72" t="s">
        <v>736</v>
      </c>
      <c r="C197" s="72" t="s">
        <v>335</v>
      </c>
      <c r="D197" s="72" t="s">
        <v>301</v>
      </c>
      <c r="E197" s="72"/>
      <c r="F197" s="73" t="n">
        <v>28170</v>
      </c>
      <c r="G197" s="73" t="n">
        <v>21115</v>
      </c>
      <c r="H197" s="73" t="n">
        <v>7055</v>
      </c>
      <c r="I197" s="74" t="n">
        <f aca="false">H197/F197</f>
        <v>0.250443734469294</v>
      </c>
      <c r="J197" s="73" t="n">
        <v>20556</v>
      </c>
      <c r="K197" s="73" t="n">
        <v>179</v>
      </c>
      <c r="L197" s="73" t="n">
        <v>380</v>
      </c>
      <c r="M197" s="73" t="n">
        <v>8386</v>
      </c>
      <c r="N197" s="73" t="n">
        <v>10748</v>
      </c>
      <c r="O197" s="73" t="n">
        <f aca="false">J197-M197-N197</f>
        <v>1422</v>
      </c>
      <c r="P197" s="74" t="n">
        <f aca="false">M197/J197</f>
        <v>0.407958746837906</v>
      </c>
      <c r="Q197" s="74" t="n">
        <f aca="false">N197/J197</f>
        <v>0.522864370500097</v>
      </c>
      <c r="R197" s="75" t="n">
        <f aca="false">ABS(P197-Q197)*100</f>
        <v>11.4905623662191</v>
      </c>
      <c r="S197" s="72" t="str">
        <f aca="false">IF(M197&gt;N197,"Flávio Bolsonaro",IF(N197&gt;M197,"Lula","Empate"))</f>
        <v>Lula</v>
      </c>
      <c r="T197" s="74" t="n">
        <v>0.588678152598813</v>
      </c>
      <c r="U197" s="74" t="n">
        <v>0.347377057091839</v>
      </c>
      <c r="V197" s="72" t="str">
        <f aca="false">IF(S197="Empate","—",IF((N197&gt;M197)&lt;&gt;(T197&gt;U197),"Sim","Não"))</f>
        <v>Não</v>
      </c>
    </row>
    <row r="198" customFormat="false" ht="15" hidden="false" customHeight="false" outlineLevel="0" collapsed="false">
      <c r="A198" s="72" t="s">
        <v>737</v>
      </c>
      <c r="B198" s="72" t="s">
        <v>738</v>
      </c>
      <c r="C198" s="72" t="s">
        <v>335</v>
      </c>
      <c r="D198" s="72" t="s">
        <v>301</v>
      </c>
      <c r="E198" s="72" t="s">
        <v>385</v>
      </c>
      <c r="F198" s="73" t="n">
        <v>321597</v>
      </c>
      <c r="G198" s="73" t="n">
        <v>270534</v>
      </c>
      <c r="H198" s="73" t="n">
        <v>51063</v>
      </c>
      <c r="I198" s="74" t="n">
        <f aca="false">H198/F198</f>
        <v>0.158779466226364</v>
      </c>
      <c r="J198" s="73" t="n">
        <v>263718</v>
      </c>
      <c r="K198" s="73" t="n">
        <v>2792</v>
      </c>
      <c r="L198" s="73" t="n">
        <v>4024</v>
      </c>
      <c r="M198" s="73" t="n">
        <v>124378</v>
      </c>
      <c r="N198" s="73" t="n">
        <v>114179</v>
      </c>
      <c r="O198" s="73" t="n">
        <f aca="false">J198-M198-N198</f>
        <v>25161</v>
      </c>
      <c r="P198" s="74" t="n">
        <f aca="false">M198/J198</f>
        <v>0.471632577222639</v>
      </c>
      <c r="Q198" s="74" t="n">
        <f aca="false">N198/J198</f>
        <v>0.432958690722666</v>
      </c>
      <c r="R198" s="75" t="n">
        <f aca="false">ABS(P198-Q198)*100</f>
        <v>3.86738864999735</v>
      </c>
      <c r="S198" s="72" t="str">
        <f aca="false">IF(M198&gt;N198,"Flávio Bolsonaro",IF(N198&gt;M198,"Lula","Empate"))</f>
        <v>Flávio Bolsonaro</v>
      </c>
      <c r="T198" s="74" t="n">
        <v>0.40882501566511</v>
      </c>
      <c r="U198" s="74" t="n">
        <v>0.459778060760415</v>
      </c>
      <c r="V198" s="72" t="str">
        <f aca="false">IF(S198="Empate","—",IF((N198&gt;M198)&lt;&gt;(T198&gt;U198),"Sim","Não"))</f>
        <v>Não</v>
      </c>
    </row>
    <row r="199" customFormat="false" ht="15" hidden="false" customHeight="false" outlineLevel="0" collapsed="false">
      <c r="A199" s="72" t="s">
        <v>739</v>
      </c>
      <c r="B199" s="72" t="s">
        <v>740</v>
      </c>
      <c r="C199" s="72" t="s">
        <v>335</v>
      </c>
      <c r="D199" s="72" t="s">
        <v>301</v>
      </c>
      <c r="E199" s="72"/>
      <c r="F199" s="73" t="n">
        <v>22212</v>
      </c>
      <c r="G199" s="73" t="n">
        <v>18989</v>
      </c>
      <c r="H199" s="73" t="n">
        <v>3223</v>
      </c>
      <c r="I199" s="74" t="n">
        <f aca="false">H199/F199</f>
        <v>0.14510174680353</v>
      </c>
      <c r="J199" s="73" t="n">
        <v>18653</v>
      </c>
      <c r="K199" s="73" t="n">
        <v>87</v>
      </c>
      <c r="L199" s="73" t="n">
        <v>249</v>
      </c>
      <c r="M199" s="73" t="n">
        <v>6402</v>
      </c>
      <c r="N199" s="73" t="n">
        <v>11092</v>
      </c>
      <c r="O199" s="73" t="n">
        <f aca="false">J199-M199-N199</f>
        <v>1159</v>
      </c>
      <c r="P199" s="74" t="n">
        <f aca="false">M199/J199</f>
        <v>0.343215568541253</v>
      </c>
      <c r="Q199" s="74" t="n">
        <f aca="false">N199/J199</f>
        <v>0.594649654211119</v>
      </c>
      <c r="R199" s="75" t="n">
        <f aca="false">ABS(P199-Q199)*100</f>
        <v>25.1434085669865</v>
      </c>
      <c r="S199" s="72" t="str">
        <f aca="false">IF(M199&gt;N199,"Flávio Bolsonaro",IF(N199&gt;M199,"Lula","Empate"))</f>
        <v>Lula</v>
      </c>
      <c r="T199" s="74" t="n">
        <v>0.60870104884255</v>
      </c>
      <c r="U199" s="74" t="n">
        <v>0.305591758207658</v>
      </c>
      <c r="V199" s="72" t="str">
        <f aca="false">IF(S199="Empate","—",IF((N199&gt;M199)&lt;&gt;(T199&gt;U199),"Sim","Não"))</f>
        <v>Não</v>
      </c>
    </row>
    <row r="200" customFormat="false" ht="15" hidden="false" customHeight="false" outlineLevel="0" collapsed="false">
      <c r="A200" s="72" t="s">
        <v>741</v>
      </c>
      <c r="B200" s="72" t="s">
        <v>742</v>
      </c>
      <c r="C200" s="72" t="s">
        <v>335</v>
      </c>
      <c r="D200" s="72" t="s">
        <v>301</v>
      </c>
      <c r="E200" s="72"/>
      <c r="F200" s="73" t="n">
        <v>24220</v>
      </c>
      <c r="G200" s="73" t="n">
        <v>17516</v>
      </c>
      <c r="H200" s="73" t="n">
        <v>6704</v>
      </c>
      <c r="I200" s="74" t="n">
        <f aca="false">H200/F200</f>
        <v>0.276796036333609</v>
      </c>
      <c r="J200" s="73" t="n">
        <v>16941</v>
      </c>
      <c r="K200" s="73" t="n">
        <v>204</v>
      </c>
      <c r="L200" s="73" t="n">
        <v>371</v>
      </c>
      <c r="M200" s="73" t="n">
        <v>6109</v>
      </c>
      <c r="N200" s="73" t="n">
        <v>9792</v>
      </c>
      <c r="O200" s="73" t="n">
        <f aca="false">J200-M200-N200</f>
        <v>1040</v>
      </c>
      <c r="P200" s="74" t="n">
        <f aca="false">M200/J200</f>
        <v>0.360604450740806</v>
      </c>
      <c r="Q200" s="74" t="n">
        <f aca="false">N200/J200</f>
        <v>0.578006020896051</v>
      </c>
      <c r="R200" s="75" t="n">
        <f aca="false">ABS(P200-Q200)*100</f>
        <v>21.7401570155245</v>
      </c>
      <c r="S200" s="72" t="str">
        <f aca="false">IF(M200&gt;N200,"Flávio Bolsonaro",IF(N200&gt;M200,"Lula","Empate"))</f>
        <v>Lula</v>
      </c>
      <c r="T200" s="74" t="n">
        <v>0.631216254617789</v>
      </c>
      <c r="U200" s="74" t="n">
        <v>0.30924978687127</v>
      </c>
      <c r="V200" s="72" t="str">
        <f aca="false">IF(S200="Empate","—",IF((N200&gt;M200)&lt;&gt;(T200&gt;U200),"Sim","Não"))</f>
        <v>Não</v>
      </c>
    </row>
    <row r="201" customFormat="false" ht="15" hidden="false" customHeight="false" outlineLevel="0" collapsed="false">
      <c r="A201" s="72" t="s">
        <v>743</v>
      </c>
      <c r="B201" s="72" t="s">
        <v>744</v>
      </c>
      <c r="C201" s="72" t="s">
        <v>335</v>
      </c>
      <c r="D201" s="72" t="s">
        <v>301</v>
      </c>
      <c r="E201" s="72"/>
      <c r="F201" s="73" t="n">
        <v>9909</v>
      </c>
      <c r="G201" s="73" t="n">
        <v>7119</v>
      </c>
      <c r="H201" s="73" t="n">
        <v>2790</v>
      </c>
      <c r="I201" s="74" t="n">
        <f aca="false">H201/F201</f>
        <v>0.281562216167121</v>
      </c>
      <c r="J201" s="73" t="n">
        <v>6951</v>
      </c>
      <c r="K201" s="73" t="n">
        <v>58</v>
      </c>
      <c r="L201" s="73" t="n">
        <v>110</v>
      </c>
      <c r="M201" s="73" t="n">
        <v>3026</v>
      </c>
      <c r="N201" s="73" t="n">
        <v>3492</v>
      </c>
      <c r="O201" s="73" t="n">
        <f aca="false">J201-M201-N201</f>
        <v>433</v>
      </c>
      <c r="P201" s="74" t="n">
        <f aca="false">M201/J201</f>
        <v>0.435333045604949</v>
      </c>
      <c r="Q201" s="74" t="n">
        <f aca="false">N201/J201</f>
        <v>0.502373759171342</v>
      </c>
      <c r="R201" s="75" t="n">
        <f aca="false">ABS(P201-Q201)*100</f>
        <v>6.70407135663934</v>
      </c>
      <c r="S201" s="72" t="str">
        <f aca="false">IF(M201&gt;N201,"Flávio Bolsonaro",IF(N201&gt;M201,"Lula","Empate"))</f>
        <v>Lula</v>
      </c>
      <c r="T201" s="74" t="n">
        <v>0.544867482846765</v>
      </c>
      <c r="U201" s="74" t="n">
        <v>0.399165881878111</v>
      </c>
      <c r="V201" s="72" t="str">
        <f aca="false">IF(S201="Empate","—",IF((N201&gt;M201)&lt;&gt;(T201&gt;U201),"Sim","Não"))</f>
        <v>Não</v>
      </c>
    </row>
    <row r="202" customFormat="false" ht="15" hidden="false" customHeight="false" outlineLevel="0" collapsed="false">
      <c r="A202" s="72" t="s">
        <v>745</v>
      </c>
      <c r="B202" s="72" t="s">
        <v>746</v>
      </c>
      <c r="C202" s="72" t="s">
        <v>335</v>
      </c>
      <c r="D202" s="72" t="s">
        <v>301</v>
      </c>
      <c r="E202" s="72"/>
      <c r="F202" s="73" t="n">
        <v>15533</v>
      </c>
      <c r="G202" s="73" t="n">
        <v>12338</v>
      </c>
      <c r="H202" s="73" t="n">
        <v>3195</v>
      </c>
      <c r="I202" s="74" t="n">
        <f aca="false">H202/F202</f>
        <v>0.205691109251272</v>
      </c>
      <c r="J202" s="73" t="n">
        <v>12013</v>
      </c>
      <c r="K202" s="73" t="n">
        <v>90</v>
      </c>
      <c r="L202" s="73" t="n">
        <v>235</v>
      </c>
      <c r="M202" s="73" t="n">
        <v>5300</v>
      </c>
      <c r="N202" s="73" t="n">
        <v>5770</v>
      </c>
      <c r="O202" s="73" t="n">
        <f aca="false">J202-M202-N202</f>
        <v>943</v>
      </c>
      <c r="P202" s="74" t="n">
        <f aca="false">M202/J202</f>
        <v>0.441188712228419</v>
      </c>
      <c r="Q202" s="74" t="n">
        <f aca="false">N202/J202</f>
        <v>0.480312994256222</v>
      </c>
      <c r="R202" s="75" t="n">
        <f aca="false">ABS(P202-Q202)*100</f>
        <v>3.91242820278032</v>
      </c>
      <c r="S202" s="72" t="str">
        <f aca="false">IF(M202&gt;N202,"Flávio Bolsonaro",IF(N202&gt;M202,"Lula","Empate"))</f>
        <v>Lula</v>
      </c>
      <c r="T202" s="74" t="n">
        <v>0.534069981583794</v>
      </c>
      <c r="U202" s="74" t="n">
        <v>0.393331394785306</v>
      </c>
      <c r="V202" s="72" t="str">
        <f aca="false">IF(S202="Empate","—",IF((N202&gt;M202)&lt;&gt;(T202&gt;U202),"Sim","Não"))</f>
        <v>Não</v>
      </c>
    </row>
    <row r="203" customFormat="false" ht="15" hidden="false" customHeight="false" outlineLevel="0" collapsed="false">
      <c r="A203" s="72" t="s">
        <v>747</v>
      </c>
      <c r="B203" s="72" t="s">
        <v>748</v>
      </c>
      <c r="C203" s="72" t="s">
        <v>335</v>
      </c>
      <c r="D203" s="72" t="s">
        <v>301</v>
      </c>
      <c r="E203" s="72"/>
      <c r="F203" s="73" t="n">
        <v>4022</v>
      </c>
      <c r="G203" s="73" t="n">
        <v>3313</v>
      </c>
      <c r="H203" s="73" t="n">
        <v>709</v>
      </c>
      <c r="I203" s="74" t="n">
        <f aca="false">H203/F203</f>
        <v>0.176280457483839</v>
      </c>
      <c r="J203" s="73" t="n">
        <v>3265</v>
      </c>
      <c r="K203" s="73" t="n">
        <v>13</v>
      </c>
      <c r="L203" s="73" t="n">
        <v>35</v>
      </c>
      <c r="M203" s="73" t="n">
        <v>1469</v>
      </c>
      <c r="N203" s="73" t="n">
        <v>1612</v>
      </c>
      <c r="O203" s="73" t="n">
        <f aca="false">J203-M203-N203</f>
        <v>184</v>
      </c>
      <c r="P203" s="74" t="n">
        <f aca="false">M203/J203</f>
        <v>0.449923430321593</v>
      </c>
      <c r="Q203" s="74" t="n">
        <f aca="false">N203/J203</f>
        <v>0.493721286370597</v>
      </c>
      <c r="R203" s="75" t="n">
        <f aca="false">ABS(P203-Q203)*100</f>
        <v>4.37978560490046</v>
      </c>
      <c r="S203" s="72" t="str">
        <f aca="false">IF(M203&gt;N203,"Flávio Bolsonaro",IF(N203&gt;M203,"Lula","Empate"))</f>
        <v>Lula</v>
      </c>
      <c r="T203" s="74" t="n">
        <v>0.546232313260941</v>
      </c>
      <c r="U203" s="74" t="n">
        <v>0.405067456400132</v>
      </c>
      <c r="V203" s="72" t="str">
        <f aca="false">IF(S203="Empate","—",IF((N203&gt;M203)&lt;&gt;(T203&gt;U203),"Sim","Não"))</f>
        <v>Não</v>
      </c>
    </row>
    <row r="204" customFormat="false" ht="15" hidden="false" customHeight="false" outlineLevel="0" collapsed="false">
      <c r="A204" s="72" t="s">
        <v>749</v>
      </c>
      <c r="B204" s="72" t="s">
        <v>750</v>
      </c>
      <c r="C204" s="72" t="s">
        <v>335</v>
      </c>
      <c r="D204" s="72" t="s">
        <v>301</v>
      </c>
      <c r="E204" s="72"/>
      <c r="F204" s="73" t="n">
        <v>85900</v>
      </c>
      <c r="G204" s="73" t="n">
        <v>73177</v>
      </c>
      <c r="H204" s="73" t="n">
        <v>12723</v>
      </c>
      <c r="I204" s="74" t="n">
        <f aca="false">H204/F204</f>
        <v>0.148114086146682</v>
      </c>
      <c r="J204" s="73" t="n">
        <v>71428</v>
      </c>
      <c r="K204" s="73" t="n">
        <v>644</v>
      </c>
      <c r="L204" s="73" t="n">
        <v>1105</v>
      </c>
      <c r="M204" s="73" t="n">
        <v>35791</v>
      </c>
      <c r="N204" s="73" t="n">
        <v>29279</v>
      </c>
      <c r="O204" s="73" t="n">
        <f aca="false">J204-M204-N204</f>
        <v>6358</v>
      </c>
      <c r="P204" s="74" t="n">
        <f aca="false">M204/J204</f>
        <v>0.501078008624069</v>
      </c>
      <c r="Q204" s="74" t="n">
        <f aca="false">N204/J204</f>
        <v>0.409909279274234</v>
      </c>
      <c r="R204" s="75" t="n">
        <f aca="false">ABS(P204-Q204)*100</f>
        <v>9.11687293498348</v>
      </c>
      <c r="S204" s="72" t="str">
        <f aca="false">IF(M204&gt;N204,"Flávio Bolsonaro",IF(N204&gt;M204,"Lula","Empate"))</f>
        <v>Flávio Bolsonaro</v>
      </c>
      <c r="T204" s="74" t="n">
        <v>0.423115858041989</v>
      </c>
      <c r="U204" s="74" t="n">
        <v>0.478499435160869</v>
      </c>
      <c r="V204" s="72" t="str">
        <f aca="false">IF(S204="Empate","—",IF((N204&gt;M204)&lt;&gt;(T204&gt;U204),"Sim","Não"))</f>
        <v>Não</v>
      </c>
    </row>
    <row r="205" customFormat="false" ht="15" hidden="false" customHeight="false" outlineLevel="0" collapsed="false">
      <c r="A205" s="72" t="s">
        <v>751</v>
      </c>
      <c r="B205" s="72" t="s">
        <v>752</v>
      </c>
      <c r="C205" s="72" t="s">
        <v>335</v>
      </c>
      <c r="D205" s="72" t="s">
        <v>301</v>
      </c>
      <c r="E205" s="72"/>
      <c r="F205" s="73" t="n">
        <v>4111</v>
      </c>
      <c r="G205" s="73" t="n">
        <v>3040</v>
      </c>
      <c r="H205" s="73" t="n">
        <v>1071</v>
      </c>
      <c r="I205" s="74" t="n">
        <f aca="false">H205/F205</f>
        <v>0.260520554609584</v>
      </c>
      <c r="J205" s="73" t="n">
        <v>2971</v>
      </c>
      <c r="K205" s="73" t="n">
        <v>21</v>
      </c>
      <c r="L205" s="73" t="n">
        <v>48</v>
      </c>
      <c r="M205" s="73" t="n">
        <v>1693</v>
      </c>
      <c r="N205" s="73" t="n">
        <v>1054</v>
      </c>
      <c r="O205" s="73" t="n">
        <f aca="false">J205-M205-N205</f>
        <v>224</v>
      </c>
      <c r="P205" s="74" t="n">
        <f aca="false">M205/J205</f>
        <v>0.569841804106362</v>
      </c>
      <c r="Q205" s="74" t="n">
        <f aca="false">N205/J205</f>
        <v>0.354762706159542</v>
      </c>
      <c r="R205" s="75" t="n">
        <f aca="false">ABS(P205-Q205)*100</f>
        <v>21.5079097946819</v>
      </c>
      <c r="S205" s="72" t="str">
        <f aca="false">IF(M205&gt;N205,"Flávio Bolsonaro",IF(N205&gt;M205,"Lula","Empate"))</f>
        <v>Flávio Bolsonaro</v>
      </c>
      <c r="T205" s="74" t="n">
        <v>0.395215633423181</v>
      </c>
      <c r="U205" s="74" t="n">
        <v>0.545485175202156</v>
      </c>
      <c r="V205" s="72" t="str">
        <f aca="false">IF(S205="Empate","—",IF((N205&gt;M205)&lt;&gt;(T205&gt;U205),"Sim","Não"))</f>
        <v>Não</v>
      </c>
    </row>
    <row r="206" customFormat="false" ht="15" hidden="false" customHeight="false" outlineLevel="0" collapsed="false">
      <c r="A206" s="72" t="s">
        <v>753</v>
      </c>
      <c r="B206" s="72" t="s">
        <v>754</v>
      </c>
      <c r="C206" s="72" t="s">
        <v>335</v>
      </c>
      <c r="D206" s="72" t="s">
        <v>301</v>
      </c>
      <c r="E206" s="72"/>
      <c r="F206" s="73" t="n">
        <v>11437</v>
      </c>
      <c r="G206" s="73" t="n">
        <v>9274</v>
      </c>
      <c r="H206" s="73" t="n">
        <v>2163</v>
      </c>
      <c r="I206" s="74" t="n">
        <f aca="false">H206/F206</f>
        <v>0.189123021771444</v>
      </c>
      <c r="J206" s="73" t="n">
        <v>9039</v>
      </c>
      <c r="K206" s="73" t="n">
        <v>65</v>
      </c>
      <c r="L206" s="73" t="n">
        <v>170</v>
      </c>
      <c r="M206" s="73" t="n">
        <v>3826</v>
      </c>
      <c r="N206" s="73" t="n">
        <v>4727</v>
      </c>
      <c r="O206" s="73" t="n">
        <f aca="false">J206-M206-N206</f>
        <v>486</v>
      </c>
      <c r="P206" s="74" t="n">
        <f aca="false">M206/J206</f>
        <v>0.423276911162739</v>
      </c>
      <c r="Q206" s="74" t="n">
        <f aca="false">N206/J206</f>
        <v>0.522956079212302</v>
      </c>
      <c r="R206" s="75" t="n">
        <f aca="false">ABS(P206-Q206)*100</f>
        <v>9.9679168049563</v>
      </c>
      <c r="S206" s="72" t="str">
        <f aca="false">IF(M206&gt;N206,"Flávio Bolsonaro",IF(N206&gt;M206,"Lula","Empate"))</f>
        <v>Lula</v>
      </c>
      <c r="T206" s="74" t="n">
        <v>0.565337001375516</v>
      </c>
      <c r="U206" s="74" t="n">
        <v>0.374640490183819</v>
      </c>
      <c r="V206" s="72" t="str">
        <f aca="false">IF(S206="Empate","—",IF((N206&gt;M206)&lt;&gt;(T206&gt;U206),"Sim","Não"))</f>
        <v>Não</v>
      </c>
    </row>
    <row r="207" customFormat="false" ht="15" hidden="false" customHeight="false" outlineLevel="0" collapsed="false">
      <c r="A207" s="72" t="s">
        <v>755</v>
      </c>
      <c r="B207" s="72" t="s">
        <v>756</v>
      </c>
      <c r="C207" s="72" t="s">
        <v>335</v>
      </c>
      <c r="D207" s="72" t="s">
        <v>301</v>
      </c>
      <c r="E207" s="72"/>
      <c r="F207" s="73" t="n">
        <v>10405</v>
      </c>
      <c r="G207" s="73" t="n">
        <v>8071</v>
      </c>
      <c r="H207" s="73" t="n">
        <v>2334</v>
      </c>
      <c r="I207" s="74" t="n">
        <f aca="false">H207/F207</f>
        <v>0.224315233061028</v>
      </c>
      <c r="J207" s="73" t="n">
        <v>7903</v>
      </c>
      <c r="K207" s="73" t="n">
        <v>38</v>
      </c>
      <c r="L207" s="73" t="n">
        <v>130</v>
      </c>
      <c r="M207" s="73" t="n">
        <v>2668</v>
      </c>
      <c r="N207" s="73" t="n">
        <v>4824</v>
      </c>
      <c r="O207" s="73" t="n">
        <f aca="false">J207-M207-N207</f>
        <v>411</v>
      </c>
      <c r="P207" s="74" t="n">
        <f aca="false">M207/J207</f>
        <v>0.337593318992788</v>
      </c>
      <c r="Q207" s="74" t="n">
        <f aca="false">N207/J207</f>
        <v>0.610401113501202</v>
      </c>
      <c r="R207" s="75" t="n">
        <f aca="false">ABS(P207-Q207)*100</f>
        <v>27.2807794508415</v>
      </c>
      <c r="S207" s="72" t="str">
        <f aca="false">IF(M207&gt;N207,"Flávio Bolsonaro",IF(N207&gt;M207,"Lula","Empate"))</f>
        <v>Lula</v>
      </c>
      <c r="T207" s="74" t="n">
        <v>0.664478003939593</v>
      </c>
      <c r="U207" s="74" t="n">
        <v>0.287065003282994</v>
      </c>
      <c r="V207" s="72" t="str">
        <f aca="false">IF(S207="Empate","—",IF((N207&gt;M207)&lt;&gt;(T207&gt;U207),"Sim","Não"))</f>
        <v>Não</v>
      </c>
    </row>
    <row r="208" customFormat="false" ht="15" hidden="false" customHeight="false" outlineLevel="0" collapsed="false">
      <c r="A208" s="72" t="s">
        <v>757</v>
      </c>
      <c r="B208" s="72" t="s">
        <v>758</v>
      </c>
      <c r="C208" s="72" t="s">
        <v>287</v>
      </c>
      <c r="D208" s="72" t="s">
        <v>289</v>
      </c>
      <c r="E208" s="72"/>
      <c r="F208" s="73" t="n">
        <v>14734</v>
      </c>
      <c r="G208" s="73" t="n">
        <v>12289</v>
      </c>
      <c r="H208" s="73" t="n">
        <v>2445</v>
      </c>
      <c r="I208" s="74" t="n">
        <f aca="false">H208/F208</f>
        <v>0.165942717524094</v>
      </c>
      <c r="J208" s="73" t="n">
        <v>11859</v>
      </c>
      <c r="K208" s="73" t="n">
        <v>130</v>
      </c>
      <c r="L208" s="73" t="n">
        <v>300</v>
      </c>
      <c r="M208" s="73" t="n">
        <v>2961</v>
      </c>
      <c r="N208" s="73" t="n">
        <v>8618</v>
      </c>
      <c r="O208" s="73" t="n">
        <f aca="false">J208-M208-N208</f>
        <v>280</v>
      </c>
      <c r="P208" s="74" t="n">
        <f aca="false">M208/J208</f>
        <v>0.249683784467493</v>
      </c>
      <c r="Q208" s="74" t="n">
        <f aca="false">N208/J208</f>
        <v>0.726705455771988</v>
      </c>
      <c r="R208" s="75" t="n">
        <f aca="false">ABS(P208-Q208)*100</f>
        <v>47.7021671304494</v>
      </c>
      <c r="S208" s="72" t="str">
        <f aca="false">IF(M208&gt;N208,"Flávio Bolsonaro",IF(N208&gt;M208,"Lula","Empate"))</f>
        <v>Lula</v>
      </c>
      <c r="T208" s="74" t="n">
        <v>0.763317716467118</v>
      </c>
      <c r="U208" s="74" t="n">
        <v>0.20223841749089</v>
      </c>
      <c r="V208" s="72" t="str">
        <f aca="false">IF(S208="Empate","—",IF((N208&gt;M208)&lt;&gt;(T208&gt;U208),"Sim","Não"))</f>
        <v>Não</v>
      </c>
    </row>
    <row r="209" customFormat="false" ht="15" hidden="false" customHeight="false" outlineLevel="0" collapsed="false">
      <c r="A209" s="72" t="s">
        <v>759</v>
      </c>
      <c r="B209" s="72" t="s">
        <v>760</v>
      </c>
      <c r="C209" s="72" t="s">
        <v>287</v>
      </c>
      <c r="D209" s="72" t="s">
        <v>289</v>
      </c>
      <c r="E209" s="72"/>
      <c r="F209" s="73" t="n">
        <v>6761</v>
      </c>
      <c r="G209" s="73" t="n">
        <v>5380</v>
      </c>
      <c r="H209" s="73" t="n">
        <v>1381</v>
      </c>
      <c r="I209" s="74" t="n">
        <f aca="false">H209/F209</f>
        <v>0.204259724892767</v>
      </c>
      <c r="J209" s="73" t="n">
        <v>4940</v>
      </c>
      <c r="K209" s="73" t="n">
        <v>93</v>
      </c>
      <c r="L209" s="73" t="n">
        <v>347</v>
      </c>
      <c r="M209" s="73" t="n">
        <v>1651</v>
      </c>
      <c r="N209" s="73" t="n">
        <v>3037</v>
      </c>
      <c r="O209" s="73" t="n">
        <f aca="false">J209-M209-N209</f>
        <v>252</v>
      </c>
      <c r="P209" s="74" t="n">
        <f aca="false">M209/J209</f>
        <v>0.334210526315789</v>
      </c>
      <c r="Q209" s="74" t="n">
        <f aca="false">N209/J209</f>
        <v>0.614777327935223</v>
      </c>
      <c r="R209" s="75" t="n">
        <f aca="false">ABS(P209-Q209)*100</f>
        <v>28.0566801619433</v>
      </c>
      <c r="S209" s="72" t="str">
        <f aca="false">IF(M209&gt;N209,"Flávio Bolsonaro",IF(N209&gt;M209,"Lula","Empate"))</f>
        <v>Lula</v>
      </c>
      <c r="T209" s="74" t="n">
        <v>0.647419418627645</v>
      </c>
      <c r="U209" s="74" t="n">
        <v>0.283369586711489</v>
      </c>
      <c r="V209" s="72" t="str">
        <f aca="false">IF(S209="Empate","—",IF((N209&gt;M209)&lt;&gt;(T209&gt;U209),"Sim","Não"))</f>
        <v>Não</v>
      </c>
    </row>
    <row r="210" customFormat="false" ht="15" hidden="false" customHeight="false" outlineLevel="0" collapsed="false">
      <c r="A210" s="72" t="s">
        <v>761</v>
      </c>
      <c r="B210" s="72" t="s">
        <v>762</v>
      </c>
      <c r="C210" s="72" t="s">
        <v>287</v>
      </c>
      <c r="D210" s="72" t="s">
        <v>289</v>
      </c>
      <c r="E210" s="72"/>
      <c r="F210" s="73" t="n">
        <v>12019</v>
      </c>
      <c r="G210" s="73" t="n">
        <v>9617</v>
      </c>
      <c r="H210" s="73" t="n">
        <v>2402</v>
      </c>
      <c r="I210" s="74" t="n">
        <f aca="false">H210/F210</f>
        <v>0.199850237124553</v>
      </c>
      <c r="J210" s="73" t="n">
        <v>9040</v>
      </c>
      <c r="K210" s="73" t="n">
        <v>153</v>
      </c>
      <c r="L210" s="73" t="n">
        <v>424</v>
      </c>
      <c r="M210" s="73" t="n">
        <v>2121</v>
      </c>
      <c r="N210" s="73" t="n">
        <v>6512</v>
      </c>
      <c r="O210" s="73" t="n">
        <f aca="false">J210-M210-N210</f>
        <v>407</v>
      </c>
      <c r="P210" s="74" t="n">
        <f aca="false">M210/J210</f>
        <v>0.23462389380531</v>
      </c>
      <c r="Q210" s="74" t="n">
        <f aca="false">N210/J210</f>
        <v>0.720353982300885</v>
      </c>
      <c r="R210" s="75" t="n">
        <f aca="false">ABS(P210-Q210)*100</f>
        <v>48.5730088495575</v>
      </c>
      <c r="S210" s="72" t="str">
        <f aca="false">IF(M210&gt;N210,"Flávio Bolsonaro",IF(N210&gt;M210,"Lula","Empate"))</f>
        <v>Lula</v>
      </c>
      <c r="T210" s="74" t="n">
        <v>0.772835854851553</v>
      </c>
      <c r="U210" s="74" t="n">
        <v>0.176089182118075</v>
      </c>
      <c r="V210" s="72" t="str">
        <f aca="false">IF(S210="Empate","—",IF((N210&gt;M210)&lt;&gt;(T210&gt;U210),"Sim","Não"))</f>
        <v>Não</v>
      </c>
    </row>
    <row r="211" customFormat="false" ht="15" hidden="false" customHeight="false" outlineLevel="0" collapsed="false">
      <c r="A211" s="72" t="s">
        <v>763</v>
      </c>
      <c r="B211" s="72" t="s">
        <v>764</v>
      </c>
      <c r="C211" s="72" t="s">
        <v>287</v>
      </c>
      <c r="D211" s="72" t="s">
        <v>289</v>
      </c>
      <c r="E211" s="72"/>
      <c r="F211" s="73" t="n">
        <v>12402</v>
      </c>
      <c r="G211" s="73" t="n">
        <v>10239</v>
      </c>
      <c r="H211" s="73" t="n">
        <v>2163</v>
      </c>
      <c r="I211" s="74" t="n">
        <f aca="false">H211/F211</f>
        <v>0.174407353652637</v>
      </c>
      <c r="J211" s="73" t="n">
        <v>9663</v>
      </c>
      <c r="K211" s="73" t="n">
        <v>134</v>
      </c>
      <c r="L211" s="73" t="n">
        <v>442</v>
      </c>
      <c r="M211" s="73" t="n">
        <v>1979</v>
      </c>
      <c r="N211" s="73" t="n">
        <v>7267</v>
      </c>
      <c r="O211" s="73" t="n">
        <f aca="false">J211-M211-N211</f>
        <v>417</v>
      </c>
      <c r="P211" s="74" t="n">
        <f aca="false">M211/J211</f>
        <v>0.204801821380524</v>
      </c>
      <c r="Q211" s="74" t="n">
        <f aca="false">N211/J211</f>
        <v>0.752043878712615</v>
      </c>
      <c r="R211" s="75" t="n">
        <f aca="false">ABS(P211-Q211)*100</f>
        <v>54.7242057332092</v>
      </c>
      <c r="S211" s="72" t="str">
        <f aca="false">IF(M211&gt;N211,"Flávio Bolsonaro",IF(N211&gt;M211,"Lula","Empate"))</f>
        <v>Lula</v>
      </c>
      <c r="T211" s="74" t="n">
        <v>0.800803736287607</v>
      </c>
      <c r="U211" s="74" t="n">
        <v>0.144672531769306</v>
      </c>
      <c r="V211" s="72" t="str">
        <f aca="false">IF(S211="Empate","—",IF((N211&gt;M211)&lt;&gt;(T211&gt;U211),"Sim","Não"))</f>
        <v>Não</v>
      </c>
    </row>
    <row r="212" customFormat="false" ht="15" hidden="false" customHeight="false" outlineLevel="0" collapsed="false">
      <c r="A212" s="72" t="s">
        <v>765</v>
      </c>
      <c r="B212" s="72" t="s">
        <v>766</v>
      </c>
      <c r="C212" s="72" t="s">
        <v>287</v>
      </c>
      <c r="D212" s="72" t="s">
        <v>289</v>
      </c>
      <c r="E212" s="72"/>
      <c r="F212" s="73" t="n">
        <v>4318</v>
      </c>
      <c r="G212" s="73" t="n">
        <v>3286</v>
      </c>
      <c r="H212" s="73" t="n">
        <v>1032</v>
      </c>
      <c r="I212" s="74" t="n">
        <f aca="false">H212/F212</f>
        <v>0.238999536822603</v>
      </c>
      <c r="J212" s="73" t="n">
        <v>3155</v>
      </c>
      <c r="K212" s="73" t="n">
        <v>43</v>
      </c>
      <c r="L212" s="73" t="n">
        <v>88</v>
      </c>
      <c r="M212" s="73" t="n">
        <v>753</v>
      </c>
      <c r="N212" s="73" t="n">
        <v>2315</v>
      </c>
      <c r="O212" s="73" t="n">
        <f aca="false">J212-M212-N212</f>
        <v>87</v>
      </c>
      <c r="P212" s="74" t="n">
        <f aca="false">M212/J212</f>
        <v>0.238668779714739</v>
      </c>
      <c r="Q212" s="74" t="n">
        <f aca="false">N212/J212</f>
        <v>0.733755942947702</v>
      </c>
      <c r="R212" s="75" t="n">
        <f aca="false">ABS(P212-Q212)*100</f>
        <v>49.5087163232964</v>
      </c>
      <c r="S212" s="72" t="str">
        <f aca="false">IF(M212&gt;N212,"Flávio Bolsonaro",IF(N212&gt;M212,"Lula","Empate"))</f>
        <v>Lula</v>
      </c>
      <c r="T212" s="74" t="n">
        <v>0.738632536207477</v>
      </c>
      <c r="U212" s="74" t="n">
        <v>0.213539912428427</v>
      </c>
      <c r="V212" s="72" t="str">
        <f aca="false">IF(S212="Empate","—",IF((N212&gt;M212)&lt;&gt;(T212&gt;U212),"Sim","Não"))</f>
        <v>Não</v>
      </c>
    </row>
    <row r="213" customFormat="false" ht="15" hidden="false" customHeight="false" outlineLevel="0" collapsed="false">
      <c r="A213" s="72" t="s">
        <v>767</v>
      </c>
      <c r="B213" s="72" t="s">
        <v>768</v>
      </c>
      <c r="C213" s="72" t="s">
        <v>287</v>
      </c>
      <c r="D213" s="72" t="s">
        <v>289</v>
      </c>
      <c r="E213" s="72"/>
      <c r="F213" s="73" t="n">
        <v>114417</v>
      </c>
      <c r="G213" s="73" t="n">
        <v>90539</v>
      </c>
      <c r="H213" s="73" t="n">
        <v>23878</v>
      </c>
      <c r="I213" s="74" t="n">
        <f aca="false">H213/F213</f>
        <v>0.20869276418714</v>
      </c>
      <c r="J213" s="73" t="n">
        <v>84639</v>
      </c>
      <c r="K213" s="73" t="n">
        <v>2133</v>
      </c>
      <c r="L213" s="73" t="n">
        <v>3767</v>
      </c>
      <c r="M213" s="73" t="n">
        <v>23628</v>
      </c>
      <c r="N213" s="73" t="n">
        <v>55711</v>
      </c>
      <c r="O213" s="73" t="n">
        <f aca="false">J213-M213-N213</f>
        <v>5300</v>
      </c>
      <c r="P213" s="74" t="n">
        <f aca="false">M213/J213</f>
        <v>0.279162088398965</v>
      </c>
      <c r="Q213" s="74" t="n">
        <f aca="false">N213/J213</f>
        <v>0.658219024326847</v>
      </c>
      <c r="R213" s="75" t="n">
        <f aca="false">ABS(P213-Q213)*100</f>
        <v>37.9056935927882</v>
      </c>
      <c r="S213" s="72" t="str">
        <f aca="false">IF(M213&gt;N213,"Flávio Bolsonaro",IF(N213&gt;M213,"Lula","Empate"))</f>
        <v>Lula</v>
      </c>
      <c r="T213" s="74" t="n">
        <v>0.664536099526234</v>
      </c>
      <c r="U213" s="74" t="n">
        <v>0.260157606833568</v>
      </c>
      <c r="V213" s="72" t="str">
        <f aca="false">IF(S213="Empate","—",IF((N213&gt;M213)&lt;&gt;(T213&gt;U213),"Sim","Não"))</f>
        <v>Não</v>
      </c>
    </row>
    <row r="214" customFormat="false" ht="15" hidden="false" customHeight="false" outlineLevel="0" collapsed="false">
      <c r="A214" s="72" t="s">
        <v>769</v>
      </c>
      <c r="B214" s="72" t="s">
        <v>770</v>
      </c>
      <c r="C214" s="72" t="s">
        <v>287</v>
      </c>
      <c r="D214" s="72" t="s">
        <v>289</v>
      </c>
      <c r="E214" s="72"/>
      <c r="F214" s="73" t="n">
        <v>19171</v>
      </c>
      <c r="G214" s="73" t="n">
        <v>14850</v>
      </c>
      <c r="H214" s="73" t="n">
        <v>4321</v>
      </c>
      <c r="I214" s="74" t="n">
        <f aca="false">H214/F214</f>
        <v>0.225392519952011</v>
      </c>
      <c r="J214" s="73" t="n">
        <v>14214</v>
      </c>
      <c r="K214" s="73" t="n">
        <v>176</v>
      </c>
      <c r="L214" s="73" t="n">
        <v>460</v>
      </c>
      <c r="M214" s="73" t="n">
        <v>4216</v>
      </c>
      <c r="N214" s="73" t="n">
        <v>9507</v>
      </c>
      <c r="O214" s="73" t="n">
        <f aca="false">J214-M214-N214</f>
        <v>491</v>
      </c>
      <c r="P214" s="74" t="n">
        <f aca="false">M214/J214</f>
        <v>0.296608977064866</v>
      </c>
      <c r="Q214" s="74" t="n">
        <f aca="false">N214/J214</f>
        <v>0.668847615027438</v>
      </c>
      <c r="R214" s="75" t="n">
        <f aca="false">ABS(P214-Q214)*100</f>
        <v>37.2238637962572</v>
      </c>
      <c r="S214" s="72" t="str">
        <f aca="false">IF(M214&gt;N214,"Flávio Bolsonaro",IF(N214&gt;M214,"Lula","Empate"))</f>
        <v>Lula</v>
      </c>
      <c r="T214" s="74" t="n">
        <v>0.692195084367055</v>
      </c>
      <c r="U214" s="74" t="n">
        <v>0.264273056475846</v>
      </c>
      <c r="V214" s="72" t="str">
        <f aca="false">IF(S214="Empate","—",IF((N214&gt;M214)&lt;&gt;(T214&gt;U214),"Sim","Não"))</f>
        <v>Não</v>
      </c>
    </row>
    <row r="215" customFormat="false" ht="15" hidden="false" customHeight="false" outlineLevel="0" collapsed="false">
      <c r="A215" s="72" t="s">
        <v>771</v>
      </c>
      <c r="B215" s="72" t="s">
        <v>772</v>
      </c>
      <c r="C215" s="72" t="s">
        <v>287</v>
      </c>
      <c r="D215" s="72" t="s">
        <v>289</v>
      </c>
      <c r="E215" s="72"/>
      <c r="F215" s="73" t="n">
        <v>4923</v>
      </c>
      <c r="G215" s="73" t="n">
        <v>3844</v>
      </c>
      <c r="H215" s="73" t="n">
        <v>1079</v>
      </c>
      <c r="I215" s="74" t="n">
        <f aca="false">H215/F215</f>
        <v>0.219175299614056</v>
      </c>
      <c r="J215" s="73" t="n">
        <v>3733</v>
      </c>
      <c r="K215" s="73" t="n">
        <v>26</v>
      </c>
      <c r="L215" s="73" t="n">
        <v>85</v>
      </c>
      <c r="M215" s="73" t="n">
        <v>719</v>
      </c>
      <c r="N215" s="73" t="n">
        <v>2943</v>
      </c>
      <c r="O215" s="73" t="n">
        <f aca="false">J215-M215-N215</f>
        <v>71</v>
      </c>
      <c r="P215" s="74" t="n">
        <f aca="false">M215/J215</f>
        <v>0.192606482721672</v>
      </c>
      <c r="Q215" s="74" t="n">
        <f aca="false">N215/J215</f>
        <v>0.788373961960889</v>
      </c>
      <c r="R215" s="75" t="n">
        <f aca="false">ABS(P215-Q215)*100</f>
        <v>59.5767479239218</v>
      </c>
      <c r="S215" s="72" t="str">
        <f aca="false">IF(M215&gt;N215,"Flávio Bolsonaro",IF(N215&gt;M215,"Lula","Empate"))</f>
        <v>Lula</v>
      </c>
      <c r="T215" s="74" t="n">
        <v>0.785078909612626</v>
      </c>
      <c r="U215" s="74" t="n">
        <v>0.176470588235294</v>
      </c>
      <c r="V215" s="72" t="str">
        <f aca="false">IF(S215="Empate","—",IF((N215&gt;M215)&lt;&gt;(T215&gt;U215),"Sim","Não"))</f>
        <v>Não</v>
      </c>
    </row>
    <row r="216" customFormat="false" ht="15" hidden="false" customHeight="false" outlineLevel="0" collapsed="false">
      <c r="A216" s="72" t="s">
        <v>773</v>
      </c>
      <c r="B216" s="72" t="s">
        <v>774</v>
      </c>
      <c r="C216" s="72" t="s">
        <v>287</v>
      </c>
      <c r="D216" s="72" t="s">
        <v>289</v>
      </c>
      <c r="E216" s="72"/>
      <c r="F216" s="73" t="n">
        <v>28384</v>
      </c>
      <c r="G216" s="73" t="n">
        <v>22830</v>
      </c>
      <c r="H216" s="73" t="n">
        <v>5554</v>
      </c>
      <c r="I216" s="74" t="n">
        <f aca="false">H216/F216</f>
        <v>0.195673618940248</v>
      </c>
      <c r="J216" s="73" t="n">
        <v>21355</v>
      </c>
      <c r="K216" s="73" t="n">
        <v>447</v>
      </c>
      <c r="L216" s="73" t="n">
        <v>1028</v>
      </c>
      <c r="M216" s="73" t="n">
        <v>7542</v>
      </c>
      <c r="N216" s="73" t="n">
        <v>12926</v>
      </c>
      <c r="O216" s="73" t="n">
        <f aca="false">J216-M216-N216</f>
        <v>887</v>
      </c>
      <c r="P216" s="74" t="n">
        <f aca="false">M216/J216</f>
        <v>0.353172559119644</v>
      </c>
      <c r="Q216" s="74" t="n">
        <f aca="false">N216/J216</f>
        <v>0.60529150081948</v>
      </c>
      <c r="R216" s="75" t="n">
        <f aca="false">ABS(P216-Q216)*100</f>
        <v>25.2118941699836</v>
      </c>
      <c r="S216" s="72" t="str">
        <f aca="false">IF(M216&gt;N216,"Flávio Bolsonaro",IF(N216&gt;M216,"Lula","Empate"))</f>
        <v>Lula</v>
      </c>
      <c r="T216" s="74" t="n">
        <v>0.667112746738039</v>
      </c>
      <c r="U216" s="74" t="n">
        <v>0.288342971849161</v>
      </c>
      <c r="V216" s="72" t="str">
        <f aca="false">IF(S216="Empate","—",IF((N216&gt;M216)&lt;&gt;(T216&gt;U216),"Sim","Não"))</f>
        <v>Não</v>
      </c>
    </row>
    <row r="217" customFormat="false" ht="15" hidden="false" customHeight="false" outlineLevel="0" collapsed="false">
      <c r="A217" s="72" t="s">
        <v>775</v>
      </c>
      <c r="B217" s="72" t="s">
        <v>776</v>
      </c>
      <c r="C217" s="72" t="s">
        <v>287</v>
      </c>
      <c r="D217" s="72" t="s">
        <v>289</v>
      </c>
      <c r="E217" s="72"/>
      <c r="F217" s="73" t="n">
        <v>19625</v>
      </c>
      <c r="G217" s="73" t="n">
        <v>15825</v>
      </c>
      <c r="H217" s="73" t="n">
        <v>3800</v>
      </c>
      <c r="I217" s="74" t="n">
        <f aca="false">H217/F217</f>
        <v>0.193630573248408</v>
      </c>
      <c r="J217" s="73" t="n">
        <v>14900</v>
      </c>
      <c r="K217" s="73" t="n">
        <v>353</v>
      </c>
      <c r="L217" s="73" t="n">
        <v>572</v>
      </c>
      <c r="M217" s="73" t="n">
        <v>2883</v>
      </c>
      <c r="N217" s="73" t="n">
        <v>11248</v>
      </c>
      <c r="O217" s="73" t="n">
        <f aca="false">J217-M217-N217</f>
        <v>769</v>
      </c>
      <c r="P217" s="74" t="n">
        <f aca="false">M217/J217</f>
        <v>0.193489932885906</v>
      </c>
      <c r="Q217" s="74" t="n">
        <f aca="false">N217/J217</f>
        <v>0.75489932885906</v>
      </c>
      <c r="R217" s="75" t="n">
        <f aca="false">ABS(P217-Q217)*100</f>
        <v>56.1409395973154</v>
      </c>
      <c r="S217" s="72" t="str">
        <f aca="false">IF(M217&gt;N217,"Flávio Bolsonaro",IF(N217&gt;M217,"Lula","Empate"))</f>
        <v>Lula</v>
      </c>
      <c r="T217" s="74" t="n">
        <v>0.774825550187869</v>
      </c>
      <c r="U217" s="74" t="n">
        <v>0.164922168545357</v>
      </c>
      <c r="V217" s="72" t="str">
        <f aca="false">IF(S217="Empate","—",IF((N217&gt;M217)&lt;&gt;(T217&gt;U217),"Sim","Não"))</f>
        <v>Não</v>
      </c>
    </row>
    <row r="218" customFormat="false" ht="15" hidden="false" customHeight="false" outlineLevel="0" collapsed="false">
      <c r="A218" s="72" t="s">
        <v>777</v>
      </c>
      <c r="B218" s="72" t="s">
        <v>778</v>
      </c>
      <c r="C218" s="72" t="s">
        <v>287</v>
      </c>
      <c r="D218" s="72" t="s">
        <v>289</v>
      </c>
      <c r="E218" s="72"/>
      <c r="F218" s="73" t="n">
        <v>12503</v>
      </c>
      <c r="G218" s="73" t="n">
        <v>10243</v>
      </c>
      <c r="H218" s="73" t="n">
        <v>2260</v>
      </c>
      <c r="I218" s="74" t="n">
        <f aca="false">H218/F218</f>
        <v>0.180756618411581</v>
      </c>
      <c r="J218" s="73" t="n">
        <v>9892</v>
      </c>
      <c r="K218" s="73" t="n">
        <v>134</v>
      </c>
      <c r="L218" s="73" t="n">
        <v>217</v>
      </c>
      <c r="M218" s="73" t="n">
        <v>1902</v>
      </c>
      <c r="N218" s="73" t="n">
        <v>7668</v>
      </c>
      <c r="O218" s="73" t="n">
        <f aca="false">J218-M218-N218</f>
        <v>322</v>
      </c>
      <c r="P218" s="74" t="n">
        <f aca="false">M218/J218</f>
        <v>0.192276587141124</v>
      </c>
      <c r="Q218" s="74" t="n">
        <f aca="false">N218/J218</f>
        <v>0.775171856045289</v>
      </c>
      <c r="R218" s="75" t="n">
        <f aca="false">ABS(P218-Q218)*100</f>
        <v>58.2895268904165</v>
      </c>
      <c r="S218" s="72" t="str">
        <f aca="false">IF(M218&gt;N218,"Flávio Bolsonaro",IF(N218&gt;M218,"Lula","Empate"))</f>
        <v>Lula</v>
      </c>
      <c r="T218" s="74" t="n">
        <v>0.826382546930492</v>
      </c>
      <c r="U218" s="74" t="n">
        <v>0.13820395738204</v>
      </c>
      <c r="V218" s="72" t="str">
        <f aca="false">IF(S218="Empate","—",IF((N218&gt;M218)&lt;&gt;(T218&gt;U218),"Sim","Não"))</f>
        <v>Não</v>
      </c>
    </row>
    <row r="219" customFormat="false" ht="15" hidden="false" customHeight="false" outlineLevel="0" collapsed="false">
      <c r="A219" s="72" t="s">
        <v>779</v>
      </c>
      <c r="B219" s="72" t="s">
        <v>780</v>
      </c>
      <c r="C219" s="72" t="s">
        <v>287</v>
      </c>
      <c r="D219" s="72" t="s">
        <v>289</v>
      </c>
      <c r="E219" s="72"/>
      <c r="F219" s="73" t="n">
        <v>18704</v>
      </c>
      <c r="G219" s="73" t="n">
        <v>15035</v>
      </c>
      <c r="H219" s="73" t="n">
        <v>3669</v>
      </c>
      <c r="I219" s="74" t="n">
        <f aca="false">H219/F219</f>
        <v>0.19616124893071</v>
      </c>
      <c r="J219" s="73" t="n">
        <v>14372</v>
      </c>
      <c r="K219" s="73" t="n">
        <v>173</v>
      </c>
      <c r="L219" s="73" t="n">
        <v>490</v>
      </c>
      <c r="M219" s="73" t="n">
        <v>3004</v>
      </c>
      <c r="N219" s="73" t="n">
        <v>10800</v>
      </c>
      <c r="O219" s="73" t="n">
        <f aca="false">J219-M219-N219</f>
        <v>568</v>
      </c>
      <c r="P219" s="74" t="n">
        <f aca="false">M219/J219</f>
        <v>0.209017534094072</v>
      </c>
      <c r="Q219" s="74" t="n">
        <f aca="false">N219/J219</f>
        <v>0.751461174505984</v>
      </c>
      <c r="R219" s="75" t="n">
        <f aca="false">ABS(P219-Q219)*100</f>
        <v>54.2443640411912</v>
      </c>
      <c r="S219" s="72" t="str">
        <f aca="false">IF(M219&gt;N219,"Flávio Bolsonaro",IF(N219&gt;M219,"Lula","Empate"))</f>
        <v>Lula</v>
      </c>
      <c r="T219" s="74" t="n">
        <v>0.751494023904383</v>
      </c>
      <c r="U219" s="74" t="n">
        <v>0.185685828116107</v>
      </c>
      <c r="V219" s="72" t="str">
        <f aca="false">IF(S219="Empate","—",IF((N219&gt;M219)&lt;&gt;(T219&gt;U219),"Sim","Não"))</f>
        <v>Não</v>
      </c>
    </row>
    <row r="220" customFormat="false" ht="15" hidden="false" customHeight="false" outlineLevel="0" collapsed="false">
      <c r="A220" s="72" t="s">
        <v>781</v>
      </c>
      <c r="B220" s="72" t="s">
        <v>782</v>
      </c>
      <c r="C220" s="72" t="s">
        <v>287</v>
      </c>
      <c r="D220" s="72" t="s">
        <v>289</v>
      </c>
      <c r="E220" s="72"/>
      <c r="F220" s="73" t="n">
        <v>9794</v>
      </c>
      <c r="G220" s="73" t="n">
        <v>7682</v>
      </c>
      <c r="H220" s="73" t="n">
        <v>2112</v>
      </c>
      <c r="I220" s="74" t="n">
        <f aca="false">H220/F220</f>
        <v>0.215642229936696</v>
      </c>
      <c r="J220" s="73" t="n">
        <v>7288</v>
      </c>
      <c r="K220" s="73" t="n">
        <v>93</v>
      </c>
      <c r="L220" s="73" t="n">
        <v>301</v>
      </c>
      <c r="M220" s="73" t="n">
        <v>1223</v>
      </c>
      <c r="N220" s="73" t="n">
        <v>5844</v>
      </c>
      <c r="O220" s="73" t="n">
        <f aca="false">J220-M220-N220</f>
        <v>221</v>
      </c>
      <c r="P220" s="74" t="n">
        <f aca="false">M220/J220</f>
        <v>0.167810098792536</v>
      </c>
      <c r="Q220" s="74" t="n">
        <f aca="false">N220/J220</f>
        <v>0.801866081229418</v>
      </c>
      <c r="R220" s="75" t="n">
        <f aca="false">ABS(P220-Q220)*100</f>
        <v>63.4055982436883</v>
      </c>
      <c r="S220" s="72" t="str">
        <f aca="false">IF(M220&gt;N220,"Flávio Bolsonaro",IF(N220&gt;M220,"Lula","Empate"))</f>
        <v>Lula</v>
      </c>
      <c r="T220" s="74" t="n">
        <v>0.848410087719298</v>
      </c>
      <c r="U220" s="74" t="n">
        <v>0.122532894736842</v>
      </c>
      <c r="V220" s="72" t="str">
        <f aca="false">IF(S220="Empate","—",IF((N220&gt;M220)&lt;&gt;(T220&gt;U220),"Sim","Não"))</f>
        <v>Não</v>
      </c>
    </row>
    <row r="221" customFormat="false" ht="15" hidden="false" customHeight="false" outlineLevel="0" collapsed="false">
      <c r="A221" s="72" t="s">
        <v>783</v>
      </c>
      <c r="B221" s="72" t="s">
        <v>784</v>
      </c>
      <c r="C221" s="72" t="s">
        <v>287</v>
      </c>
      <c r="D221" s="72" t="s">
        <v>289</v>
      </c>
      <c r="E221" s="72"/>
      <c r="F221" s="73" t="n">
        <v>13508</v>
      </c>
      <c r="G221" s="73" t="n">
        <v>11291</v>
      </c>
      <c r="H221" s="73" t="n">
        <v>2217</v>
      </c>
      <c r="I221" s="74" t="n">
        <f aca="false">H221/F221</f>
        <v>0.164124962984898</v>
      </c>
      <c r="J221" s="73" t="n">
        <v>10889</v>
      </c>
      <c r="K221" s="73" t="n">
        <v>109</v>
      </c>
      <c r="L221" s="73" t="n">
        <v>293</v>
      </c>
      <c r="M221" s="73" t="n">
        <v>1289</v>
      </c>
      <c r="N221" s="73" t="n">
        <v>9252</v>
      </c>
      <c r="O221" s="73" t="n">
        <f aca="false">J221-M221-N221</f>
        <v>348</v>
      </c>
      <c r="P221" s="74" t="n">
        <f aca="false">M221/J221</f>
        <v>0.11837634309854</v>
      </c>
      <c r="Q221" s="74" t="n">
        <f aca="false">N221/J221</f>
        <v>0.849664799338782</v>
      </c>
      <c r="R221" s="75" t="n">
        <f aca="false">ABS(P221-Q221)*100</f>
        <v>73.1288456240242</v>
      </c>
      <c r="S221" s="72" t="str">
        <f aca="false">IF(M221&gt;N221,"Flávio Bolsonaro",IF(N221&gt;M221,"Lula","Empate"))</f>
        <v>Lula</v>
      </c>
      <c r="T221" s="74" t="n">
        <v>0.888843356213503</v>
      </c>
      <c r="U221" s="74" t="n">
        <v>0.0845200286855855</v>
      </c>
      <c r="V221" s="72" t="str">
        <f aca="false">IF(S221="Empate","—",IF((N221&gt;M221)&lt;&gt;(T221&gt;U221),"Sim","Não"))</f>
        <v>Não</v>
      </c>
    </row>
    <row r="222" customFormat="false" ht="15" hidden="false" customHeight="false" outlineLevel="0" collapsed="false">
      <c r="A222" s="72" t="s">
        <v>785</v>
      </c>
      <c r="B222" s="72" t="s">
        <v>786</v>
      </c>
      <c r="C222" s="72" t="s">
        <v>287</v>
      </c>
      <c r="D222" s="72" t="s">
        <v>289</v>
      </c>
      <c r="E222" s="72"/>
      <c r="F222" s="73" t="n">
        <v>12831</v>
      </c>
      <c r="G222" s="73" t="n">
        <v>10421</v>
      </c>
      <c r="H222" s="73" t="n">
        <v>2410</v>
      </c>
      <c r="I222" s="74" t="n">
        <f aca="false">H222/F222</f>
        <v>0.187826358039124</v>
      </c>
      <c r="J222" s="73" t="n">
        <v>10114</v>
      </c>
      <c r="K222" s="73" t="n">
        <v>78</v>
      </c>
      <c r="L222" s="73" t="n">
        <v>229</v>
      </c>
      <c r="M222" s="73" t="n">
        <v>2640</v>
      </c>
      <c r="N222" s="73" t="n">
        <v>7073</v>
      </c>
      <c r="O222" s="73" t="n">
        <f aca="false">J222-M222-N222</f>
        <v>401</v>
      </c>
      <c r="P222" s="74" t="n">
        <f aca="false">M222/J222</f>
        <v>0.261024322720981</v>
      </c>
      <c r="Q222" s="74" t="n">
        <f aca="false">N222/J222</f>
        <v>0.699327664623294</v>
      </c>
      <c r="R222" s="75" t="n">
        <f aca="false">ABS(P222-Q222)*100</f>
        <v>43.8303341902314</v>
      </c>
      <c r="S222" s="72" t="str">
        <f aca="false">IF(M222&gt;N222,"Flávio Bolsonaro",IF(N222&gt;M222,"Lula","Empate"))</f>
        <v>Lula</v>
      </c>
      <c r="T222" s="74" t="n">
        <v>0.76640768758945</v>
      </c>
      <c r="U222" s="74" t="n">
        <v>0.196790022490288</v>
      </c>
      <c r="V222" s="72" t="str">
        <f aca="false">IF(S222="Empate","—",IF((N222&gt;M222)&lt;&gt;(T222&gt;U222),"Sim","Não"))</f>
        <v>Não</v>
      </c>
    </row>
    <row r="223" customFormat="false" ht="15" hidden="false" customHeight="false" outlineLevel="0" collapsed="false">
      <c r="A223" s="72" t="s">
        <v>787</v>
      </c>
      <c r="B223" s="72" t="s">
        <v>788</v>
      </c>
      <c r="C223" s="72" t="s">
        <v>287</v>
      </c>
      <c r="D223" s="72" t="s">
        <v>289</v>
      </c>
      <c r="E223" s="72"/>
      <c r="F223" s="73" t="n">
        <v>10304</v>
      </c>
      <c r="G223" s="73" t="n">
        <v>8457</v>
      </c>
      <c r="H223" s="73" t="n">
        <v>1847</v>
      </c>
      <c r="I223" s="74" t="n">
        <f aca="false">H223/F223</f>
        <v>0.179250776397516</v>
      </c>
      <c r="J223" s="73" t="n">
        <v>8055</v>
      </c>
      <c r="K223" s="73" t="n">
        <v>131</v>
      </c>
      <c r="L223" s="73" t="n">
        <v>271</v>
      </c>
      <c r="M223" s="73" t="n">
        <v>1553</v>
      </c>
      <c r="N223" s="73" t="n">
        <v>6206</v>
      </c>
      <c r="O223" s="73" t="n">
        <f aca="false">J223-M223-N223</f>
        <v>296</v>
      </c>
      <c r="P223" s="74" t="n">
        <f aca="false">M223/J223</f>
        <v>0.192799503414029</v>
      </c>
      <c r="Q223" s="74" t="n">
        <f aca="false">N223/J223</f>
        <v>0.770453134698945</v>
      </c>
      <c r="R223" s="75" t="n">
        <f aca="false">ABS(P223-Q223)*100</f>
        <v>57.7653631284916</v>
      </c>
      <c r="S223" s="72" t="str">
        <f aca="false">IF(M223&gt;N223,"Flávio Bolsonaro",IF(N223&gt;M223,"Lula","Empate"))</f>
        <v>Lula</v>
      </c>
      <c r="T223" s="74" t="n">
        <v>0.821956368754398</v>
      </c>
      <c r="U223" s="74" t="n">
        <v>0.144123856439127</v>
      </c>
      <c r="V223" s="72" t="str">
        <f aca="false">IF(S223="Empate","—",IF((N223&gt;M223)&lt;&gt;(T223&gt;U223),"Sim","Não"))</f>
        <v>Não</v>
      </c>
    </row>
    <row r="224" customFormat="false" ht="15" hidden="false" customHeight="false" outlineLevel="0" collapsed="false">
      <c r="A224" s="72" t="s">
        <v>789</v>
      </c>
      <c r="B224" s="72" t="s">
        <v>790</v>
      </c>
      <c r="C224" s="72" t="s">
        <v>287</v>
      </c>
      <c r="D224" s="72" t="s">
        <v>289</v>
      </c>
      <c r="E224" s="72"/>
      <c r="F224" s="73" t="n">
        <v>10594</v>
      </c>
      <c r="G224" s="73" t="n">
        <v>8590</v>
      </c>
      <c r="H224" s="73" t="n">
        <v>2004</v>
      </c>
      <c r="I224" s="74" t="n">
        <f aca="false">H224/F224</f>
        <v>0.189163677553332</v>
      </c>
      <c r="J224" s="73" t="n">
        <v>8219</v>
      </c>
      <c r="K224" s="73" t="n">
        <v>89</v>
      </c>
      <c r="L224" s="73" t="n">
        <v>282</v>
      </c>
      <c r="M224" s="73" t="n">
        <v>2611</v>
      </c>
      <c r="N224" s="73" t="n">
        <v>5290</v>
      </c>
      <c r="O224" s="73" t="n">
        <f aca="false">J224-M224-N224</f>
        <v>318</v>
      </c>
      <c r="P224" s="74" t="n">
        <f aca="false">M224/J224</f>
        <v>0.31767854970191</v>
      </c>
      <c r="Q224" s="74" t="n">
        <f aca="false">N224/J224</f>
        <v>0.643630611996593</v>
      </c>
      <c r="R224" s="75" t="n">
        <f aca="false">ABS(P224-Q224)*100</f>
        <v>32.5952062294683</v>
      </c>
      <c r="S224" s="72" t="str">
        <f aca="false">IF(M224&gt;N224,"Flávio Bolsonaro",IF(N224&gt;M224,"Lula","Empate"))</f>
        <v>Lula</v>
      </c>
      <c r="T224" s="74" t="n">
        <v>0.701415384615385</v>
      </c>
      <c r="U224" s="74" t="n">
        <v>0.241230769230769</v>
      </c>
      <c r="V224" s="72" t="str">
        <f aca="false">IF(S224="Empate","—",IF((N224&gt;M224)&lt;&gt;(T224&gt;U224),"Sim","Não"))</f>
        <v>Não</v>
      </c>
    </row>
    <row r="225" customFormat="false" ht="15" hidden="false" customHeight="false" outlineLevel="0" collapsed="false">
      <c r="A225" s="72" t="s">
        <v>791</v>
      </c>
      <c r="B225" s="72" t="s">
        <v>792</v>
      </c>
      <c r="C225" s="72" t="s">
        <v>287</v>
      </c>
      <c r="D225" s="72" t="s">
        <v>289</v>
      </c>
      <c r="E225" s="72"/>
      <c r="F225" s="73" t="n">
        <v>12130</v>
      </c>
      <c r="G225" s="73" t="n">
        <v>10025</v>
      </c>
      <c r="H225" s="73" t="n">
        <v>2105</v>
      </c>
      <c r="I225" s="74" t="n">
        <f aca="false">H225/F225</f>
        <v>0.173536685902721</v>
      </c>
      <c r="J225" s="73" t="n">
        <v>9581</v>
      </c>
      <c r="K225" s="73" t="n">
        <v>125</v>
      </c>
      <c r="L225" s="73" t="n">
        <v>319</v>
      </c>
      <c r="M225" s="73" t="n">
        <v>1415</v>
      </c>
      <c r="N225" s="73" t="n">
        <v>7868</v>
      </c>
      <c r="O225" s="73" t="n">
        <f aca="false">J225-M225-N225</f>
        <v>298</v>
      </c>
      <c r="P225" s="74" t="n">
        <f aca="false">M225/J225</f>
        <v>0.14768813276276</v>
      </c>
      <c r="Q225" s="74" t="n">
        <f aca="false">N225/J225</f>
        <v>0.821208642104164</v>
      </c>
      <c r="R225" s="75" t="n">
        <f aca="false">ABS(P225-Q225)*100</f>
        <v>67.3520509341405</v>
      </c>
      <c r="S225" s="72" t="str">
        <f aca="false">IF(M225&gt;N225,"Flávio Bolsonaro",IF(N225&gt;M225,"Lula","Empate"))</f>
        <v>Lula</v>
      </c>
      <c r="T225" s="74" t="n">
        <v>0.882577826324413</v>
      </c>
      <c r="U225" s="74" t="n">
        <v>0.0859639541234298</v>
      </c>
      <c r="V225" s="72" t="str">
        <f aca="false">IF(S225="Empate","—",IF((N225&gt;M225)&lt;&gt;(T225&gt;U225),"Sim","Não"))</f>
        <v>Não</v>
      </c>
    </row>
    <row r="226" customFormat="false" ht="15" hidden="false" customHeight="false" outlineLevel="0" collapsed="false">
      <c r="A226" s="72" t="s">
        <v>793</v>
      </c>
      <c r="B226" s="72" t="s">
        <v>794</v>
      </c>
      <c r="C226" s="72" t="s">
        <v>287</v>
      </c>
      <c r="D226" s="72" t="s">
        <v>289</v>
      </c>
      <c r="E226" s="72"/>
      <c r="F226" s="73" t="n">
        <v>8672</v>
      </c>
      <c r="G226" s="73" t="n">
        <v>7070</v>
      </c>
      <c r="H226" s="73" t="n">
        <v>1602</v>
      </c>
      <c r="I226" s="74" t="n">
        <f aca="false">H226/F226</f>
        <v>0.184732472324723</v>
      </c>
      <c r="J226" s="73" t="n">
        <v>6795</v>
      </c>
      <c r="K226" s="73" t="n">
        <v>83</v>
      </c>
      <c r="L226" s="73" t="n">
        <v>192</v>
      </c>
      <c r="M226" s="73" t="n">
        <v>1568</v>
      </c>
      <c r="N226" s="73" t="n">
        <v>5000</v>
      </c>
      <c r="O226" s="73" t="n">
        <f aca="false">J226-M226-N226</f>
        <v>227</v>
      </c>
      <c r="P226" s="74" t="n">
        <f aca="false">M226/J226</f>
        <v>0.230757910228109</v>
      </c>
      <c r="Q226" s="74" t="n">
        <f aca="false">N226/J226</f>
        <v>0.735835172921266</v>
      </c>
      <c r="R226" s="75" t="n">
        <f aca="false">ABS(P226-Q226)*100</f>
        <v>50.5077262693157</v>
      </c>
      <c r="S226" s="72" t="str">
        <f aca="false">IF(M226&gt;N226,"Flávio Bolsonaro",IF(N226&gt;M226,"Lula","Empate"))</f>
        <v>Lula</v>
      </c>
      <c r="T226" s="74" t="n">
        <v>0.752580496071484</v>
      </c>
      <c r="U226" s="74" t="n">
        <v>0.208750577723001</v>
      </c>
      <c r="V226" s="72" t="str">
        <f aca="false">IF(S226="Empate","—",IF((N226&gt;M226)&lt;&gt;(T226&gt;U226),"Sim","Não"))</f>
        <v>Não</v>
      </c>
    </row>
    <row r="227" customFormat="false" ht="15" hidden="false" customHeight="false" outlineLevel="0" collapsed="false">
      <c r="A227" s="72" t="s">
        <v>795</v>
      </c>
      <c r="B227" s="72" t="s">
        <v>796</v>
      </c>
      <c r="C227" s="72" t="s">
        <v>287</v>
      </c>
      <c r="D227" s="72" t="s">
        <v>289</v>
      </c>
      <c r="E227" s="72"/>
      <c r="F227" s="73" t="n">
        <v>14198</v>
      </c>
      <c r="G227" s="73" t="n">
        <v>11384</v>
      </c>
      <c r="H227" s="73" t="n">
        <v>2814</v>
      </c>
      <c r="I227" s="74" t="n">
        <f aca="false">H227/F227</f>
        <v>0.19819692914495</v>
      </c>
      <c r="J227" s="73" t="n">
        <v>10663</v>
      </c>
      <c r="K227" s="73" t="n">
        <v>182</v>
      </c>
      <c r="L227" s="73" t="n">
        <v>539</v>
      </c>
      <c r="M227" s="73" t="n">
        <v>2718</v>
      </c>
      <c r="N227" s="73" t="n">
        <v>7517</v>
      </c>
      <c r="O227" s="73" t="n">
        <f aca="false">J227-M227-N227</f>
        <v>428</v>
      </c>
      <c r="P227" s="74" t="n">
        <f aca="false">M227/J227</f>
        <v>0.254900121916909</v>
      </c>
      <c r="Q227" s="74" t="n">
        <f aca="false">N227/J227</f>
        <v>0.704961080371378</v>
      </c>
      <c r="R227" s="75" t="n">
        <f aca="false">ABS(P227-Q227)*100</f>
        <v>45.0060958454469</v>
      </c>
      <c r="S227" s="72" t="str">
        <f aca="false">IF(M227&gt;N227,"Flávio Bolsonaro",IF(N227&gt;M227,"Lula","Empate"))</f>
        <v>Lula</v>
      </c>
      <c r="T227" s="74" t="n">
        <v>0.76702545015592</v>
      </c>
      <c r="U227" s="74" t="n">
        <v>0.172014887838246</v>
      </c>
      <c r="V227" s="72" t="str">
        <f aca="false">IF(S227="Empate","—",IF((N227&gt;M227)&lt;&gt;(T227&gt;U227),"Sim","Não"))</f>
        <v>Não</v>
      </c>
    </row>
    <row r="228" customFormat="false" ht="15" hidden="false" customHeight="false" outlineLevel="0" collapsed="false">
      <c r="A228" s="72" t="s">
        <v>797</v>
      </c>
      <c r="B228" s="72" t="s">
        <v>798</v>
      </c>
      <c r="C228" s="72" t="s">
        <v>287</v>
      </c>
      <c r="D228" s="72" t="s">
        <v>289</v>
      </c>
      <c r="E228" s="72"/>
      <c r="F228" s="73" t="n">
        <v>6358</v>
      </c>
      <c r="G228" s="73" t="n">
        <v>4985</v>
      </c>
      <c r="H228" s="73" t="n">
        <v>1373</v>
      </c>
      <c r="I228" s="74" t="n">
        <f aca="false">H228/F228</f>
        <v>0.215948411450142</v>
      </c>
      <c r="J228" s="73" t="n">
        <v>4725</v>
      </c>
      <c r="K228" s="73" t="n">
        <v>42</v>
      </c>
      <c r="L228" s="73" t="n">
        <v>218</v>
      </c>
      <c r="M228" s="73" t="n">
        <v>1452</v>
      </c>
      <c r="N228" s="73" t="n">
        <v>3060</v>
      </c>
      <c r="O228" s="73" t="n">
        <f aca="false">J228-M228-N228</f>
        <v>213</v>
      </c>
      <c r="P228" s="74" t="n">
        <f aca="false">M228/J228</f>
        <v>0.307301587301587</v>
      </c>
      <c r="Q228" s="74" t="n">
        <f aca="false">N228/J228</f>
        <v>0.647619047619048</v>
      </c>
      <c r="R228" s="75" t="n">
        <f aca="false">ABS(P228-Q228)*100</f>
        <v>34.031746031746</v>
      </c>
      <c r="S228" s="72" t="str">
        <f aca="false">IF(M228&gt;N228,"Flávio Bolsonaro",IF(N228&gt;M228,"Lula","Empate"))</f>
        <v>Lula</v>
      </c>
      <c r="T228" s="74" t="n">
        <v>0.703153153153153</v>
      </c>
      <c r="U228" s="74" t="n">
        <v>0.253378378378378</v>
      </c>
      <c r="V228" s="72" t="str">
        <f aca="false">IF(S228="Empate","—",IF((N228&gt;M228)&lt;&gt;(T228&gt;U228),"Sim","Não"))</f>
        <v>Não</v>
      </c>
    </row>
    <row r="229" customFormat="false" ht="15" hidden="false" customHeight="false" outlineLevel="0" collapsed="false">
      <c r="A229" s="72" t="s">
        <v>799</v>
      </c>
      <c r="B229" s="72" t="s">
        <v>800</v>
      </c>
      <c r="C229" s="72" t="s">
        <v>287</v>
      </c>
      <c r="D229" s="72" t="s">
        <v>289</v>
      </c>
      <c r="E229" s="72"/>
      <c r="F229" s="73" t="n">
        <v>12568</v>
      </c>
      <c r="G229" s="73" t="n">
        <v>10499</v>
      </c>
      <c r="H229" s="73" t="n">
        <v>2069</v>
      </c>
      <c r="I229" s="74" t="n">
        <f aca="false">H229/F229</f>
        <v>0.164624443029917</v>
      </c>
      <c r="J229" s="73" t="n">
        <v>10063</v>
      </c>
      <c r="K229" s="73" t="n">
        <v>167</v>
      </c>
      <c r="L229" s="73" t="n">
        <v>269</v>
      </c>
      <c r="M229" s="73" t="n">
        <v>2292</v>
      </c>
      <c r="N229" s="73" t="n">
        <v>7400</v>
      </c>
      <c r="O229" s="73" t="n">
        <f aca="false">J229-M229-N229</f>
        <v>371</v>
      </c>
      <c r="P229" s="74" t="n">
        <f aca="false">M229/J229</f>
        <v>0.227765079996025</v>
      </c>
      <c r="Q229" s="74" t="n">
        <f aca="false">N229/J229</f>
        <v>0.735367186723641</v>
      </c>
      <c r="R229" s="75" t="n">
        <f aca="false">ABS(P229-Q229)*100</f>
        <v>50.7602106727616</v>
      </c>
      <c r="S229" s="72" t="str">
        <f aca="false">IF(M229&gt;N229,"Flávio Bolsonaro",IF(N229&gt;M229,"Lula","Empate"))</f>
        <v>Lula</v>
      </c>
      <c r="T229" s="74" t="n">
        <v>0.781474635448757</v>
      </c>
      <c r="U229" s="74" t="n">
        <v>0.181659478332306</v>
      </c>
      <c r="V229" s="72" t="str">
        <f aca="false">IF(S229="Empate","—",IF((N229&gt;M229)&lt;&gt;(T229&gt;U229),"Sim","Não"))</f>
        <v>Não</v>
      </c>
    </row>
    <row r="230" customFormat="false" ht="15" hidden="false" customHeight="false" outlineLevel="0" collapsed="false">
      <c r="A230" s="72" t="s">
        <v>801</v>
      </c>
      <c r="B230" s="72" t="s">
        <v>802</v>
      </c>
      <c r="C230" s="72" t="s">
        <v>287</v>
      </c>
      <c r="D230" s="72" t="s">
        <v>289</v>
      </c>
      <c r="E230" s="72"/>
      <c r="F230" s="73" t="n">
        <v>40272</v>
      </c>
      <c r="G230" s="73" t="n">
        <v>31786</v>
      </c>
      <c r="H230" s="73" t="n">
        <v>8486</v>
      </c>
      <c r="I230" s="74" t="n">
        <f aca="false">H230/F230</f>
        <v>0.210717123559793</v>
      </c>
      <c r="J230" s="73" t="n">
        <v>30413</v>
      </c>
      <c r="K230" s="73" t="n">
        <v>372</v>
      </c>
      <c r="L230" s="73" t="n">
        <v>1001</v>
      </c>
      <c r="M230" s="73" t="n">
        <v>4872</v>
      </c>
      <c r="N230" s="73" t="n">
        <v>24425</v>
      </c>
      <c r="O230" s="73" t="n">
        <f aca="false">J230-M230-N230</f>
        <v>1116</v>
      </c>
      <c r="P230" s="74" t="n">
        <f aca="false">M230/J230</f>
        <v>0.160194653602078</v>
      </c>
      <c r="Q230" s="74" t="n">
        <f aca="false">N230/J230</f>
        <v>0.803110511952126</v>
      </c>
      <c r="R230" s="75" t="n">
        <f aca="false">ABS(P230-Q230)*100</f>
        <v>64.2915858350048</v>
      </c>
      <c r="S230" s="72" t="str">
        <f aca="false">IF(M230&gt;N230,"Flávio Bolsonaro",IF(N230&gt;M230,"Lula","Empate"))</f>
        <v>Lula</v>
      </c>
      <c r="T230" s="74" t="n">
        <v>0.821362087738401</v>
      </c>
      <c r="U230" s="74" t="n">
        <v>0.129324575884233</v>
      </c>
      <c r="V230" s="72" t="str">
        <f aca="false">IF(S230="Empate","—",IF((N230&gt;M230)&lt;&gt;(T230&gt;U230),"Sim","Não"))</f>
        <v>Não</v>
      </c>
    </row>
    <row r="231" customFormat="false" ht="15" hidden="false" customHeight="false" outlineLevel="0" collapsed="false">
      <c r="A231" s="72" t="s">
        <v>803</v>
      </c>
      <c r="B231" s="72" t="s">
        <v>804</v>
      </c>
      <c r="C231" s="72" t="s">
        <v>287</v>
      </c>
      <c r="D231" s="72" t="s">
        <v>289</v>
      </c>
      <c r="E231" s="72"/>
      <c r="F231" s="73" t="n">
        <v>9785</v>
      </c>
      <c r="G231" s="73" t="n">
        <v>7691</v>
      </c>
      <c r="H231" s="73" t="n">
        <v>2094</v>
      </c>
      <c r="I231" s="74" t="n">
        <f aca="false">H231/F231</f>
        <v>0.214001021972407</v>
      </c>
      <c r="J231" s="73" t="n">
        <v>7252</v>
      </c>
      <c r="K231" s="73" t="n">
        <v>132</v>
      </c>
      <c r="L231" s="73" t="n">
        <v>307</v>
      </c>
      <c r="M231" s="73" t="n">
        <v>1026</v>
      </c>
      <c r="N231" s="73" t="n">
        <v>6003</v>
      </c>
      <c r="O231" s="73" t="n">
        <f aca="false">J231-M231-N231</f>
        <v>223</v>
      </c>
      <c r="P231" s="74" t="n">
        <f aca="false">M231/J231</f>
        <v>0.141478212906784</v>
      </c>
      <c r="Q231" s="74" t="n">
        <f aca="false">N231/J231</f>
        <v>0.827771649200221</v>
      </c>
      <c r="R231" s="75" t="n">
        <f aca="false">ABS(P231-Q231)*100</f>
        <v>68.6293436293436</v>
      </c>
      <c r="S231" s="72" t="str">
        <f aca="false">IF(M231&gt;N231,"Flávio Bolsonaro",IF(N231&gt;M231,"Lula","Empate"))</f>
        <v>Lula</v>
      </c>
      <c r="T231" s="74" t="n">
        <v>0.828762256643456</v>
      </c>
      <c r="U231" s="74" t="n">
        <v>0.119226943299702</v>
      </c>
      <c r="V231" s="72" t="str">
        <f aca="false">IF(S231="Empate","—",IF((N231&gt;M231)&lt;&gt;(T231&gt;U231),"Sim","Não"))</f>
        <v>Não</v>
      </c>
    </row>
    <row r="232" customFormat="false" ht="15" hidden="false" customHeight="false" outlineLevel="0" collapsed="false">
      <c r="A232" s="72" t="s">
        <v>805</v>
      </c>
      <c r="B232" s="72" t="s">
        <v>806</v>
      </c>
      <c r="C232" s="72" t="s">
        <v>287</v>
      </c>
      <c r="D232" s="72" t="s">
        <v>289</v>
      </c>
      <c r="E232" s="72"/>
      <c r="F232" s="73" t="n">
        <v>6559</v>
      </c>
      <c r="G232" s="73" t="n">
        <v>4935</v>
      </c>
      <c r="H232" s="73" t="n">
        <v>1624</v>
      </c>
      <c r="I232" s="74" t="n">
        <f aca="false">H232/F232</f>
        <v>0.247598719316969</v>
      </c>
      <c r="J232" s="73" t="n">
        <v>4728</v>
      </c>
      <c r="K232" s="73" t="n">
        <v>41</v>
      </c>
      <c r="L232" s="73" t="n">
        <v>166</v>
      </c>
      <c r="M232" s="73" t="n">
        <v>1388</v>
      </c>
      <c r="N232" s="73" t="n">
        <v>3188</v>
      </c>
      <c r="O232" s="73" t="n">
        <f aca="false">J232-M232-N232</f>
        <v>152</v>
      </c>
      <c r="P232" s="74" t="n">
        <f aca="false">M232/J232</f>
        <v>0.293570219966159</v>
      </c>
      <c r="Q232" s="74" t="n">
        <f aca="false">N232/J232</f>
        <v>0.674280879864636</v>
      </c>
      <c r="R232" s="75" t="n">
        <f aca="false">ABS(P232-Q232)*100</f>
        <v>38.0710659898477</v>
      </c>
      <c r="S232" s="72" t="str">
        <f aca="false">IF(M232&gt;N232,"Flávio Bolsonaro",IF(N232&gt;M232,"Lula","Empate"))</f>
        <v>Lula</v>
      </c>
      <c r="T232" s="74" t="n">
        <v>0.691344218295683</v>
      </c>
      <c r="U232" s="74" t="n">
        <v>0.256989487810333</v>
      </c>
      <c r="V232" s="72" t="str">
        <f aca="false">IF(S232="Empate","—",IF((N232&gt;M232)&lt;&gt;(T232&gt;U232),"Sim","Não"))</f>
        <v>Não</v>
      </c>
    </row>
    <row r="233" customFormat="false" ht="15" hidden="false" customHeight="false" outlineLevel="0" collapsed="false">
      <c r="A233" s="72" t="s">
        <v>807</v>
      </c>
      <c r="B233" s="72" t="s">
        <v>808</v>
      </c>
      <c r="C233" s="72" t="s">
        <v>287</v>
      </c>
      <c r="D233" s="72" t="s">
        <v>289</v>
      </c>
      <c r="E233" s="72"/>
      <c r="F233" s="73" t="n">
        <v>8424</v>
      </c>
      <c r="G233" s="73" t="n">
        <v>6657</v>
      </c>
      <c r="H233" s="73" t="n">
        <v>1767</v>
      </c>
      <c r="I233" s="74" t="n">
        <f aca="false">H233/F233</f>
        <v>0.209757834757835</v>
      </c>
      <c r="J233" s="73" t="n">
        <v>6297</v>
      </c>
      <c r="K233" s="73" t="n">
        <v>135</v>
      </c>
      <c r="L233" s="73" t="n">
        <v>225</v>
      </c>
      <c r="M233" s="73" t="n">
        <v>1325</v>
      </c>
      <c r="N233" s="73" t="n">
        <v>4711</v>
      </c>
      <c r="O233" s="73" t="n">
        <f aca="false">J233-M233-N233</f>
        <v>261</v>
      </c>
      <c r="P233" s="74" t="n">
        <f aca="false">M233/J233</f>
        <v>0.210417659202795</v>
      </c>
      <c r="Q233" s="74" t="n">
        <f aca="false">N233/J233</f>
        <v>0.748134032078768</v>
      </c>
      <c r="R233" s="75" t="n">
        <f aca="false">ABS(P233-Q233)*100</f>
        <v>53.7716372875973</v>
      </c>
      <c r="S233" s="72" t="str">
        <f aca="false">IF(M233&gt;N233,"Flávio Bolsonaro",IF(N233&gt;M233,"Lula","Empate"))</f>
        <v>Lula</v>
      </c>
      <c r="T233" s="74" t="n">
        <v>0.795627376425856</v>
      </c>
      <c r="U233" s="74" t="n">
        <v>0.156368821292776</v>
      </c>
      <c r="V233" s="72" t="str">
        <f aca="false">IF(S233="Empate","—",IF((N233&gt;M233)&lt;&gt;(T233&gt;U233),"Sim","Não"))</f>
        <v>Não</v>
      </c>
    </row>
    <row r="234" customFormat="false" ht="15" hidden="false" customHeight="false" outlineLevel="0" collapsed="false">
      <c r="A234" s="72" t="s">
        <v>809</v>
      </c>
      <c r="B234" s="72" t="s">
        <v>810</v>
      </c>
      <c r="C234" s="72" t="s">
        <v>287</v>
      </c>
      <c r="D234" s="72" t="s">
        <v>289</v>
      </c>
      <c r="E234" s="72"/>
      <c r="F234" s="73" t="n">
        <v>10800</v>
      </c>
      <c r="G234" s="73" t="n">
        <v>8266</v>
      </c>
      <c r="H234" s="73" t="n">
        <v>2534</v>
      </c>
      <c r="I234" s="74" t="n">
        <f aca="false">H234/F234</f>
        <v>0.23462962962963</v>
      </c>
      <c r="J234" s="73" t="n">
        <v>7855</v>
      </c>
      <c r="K234" s="73" t="n">
        <v>127</v>
      </c>
      <c r="L234" s="73" t="n">
        <v>284</v>
      </c>
      <c r="M234" s="73" t="n">
        <v>1239</v>
      </c>
      <c r="N234" s="73" t="n">
        <v>6357</v>
      </c>
      <c r="O234" s="73" t="n">
        <f aca="false">J234-M234-N234</f>
        <v>259</v>
      </c>
      <c r="P234" s="74" t="n">
        <f aca="false">M234/J234</f>
        <v>0.157733927434755</v>
      </c>
      <c r="Q234" s="74" t="n">
        <f aca="false">N234/J234</f>
        <v>0.809293443666455</v>
      </c>
      <c r="R234" s="75" t="n">
        <f aca="false">ABS(P234-Q234)*100</f>
        <v>65.15595162317</v>
      </c>
      <c r="S234" s="72" t="str">
        <f aca="false">IF(M234&gt;N234,"Flávio Bolsonaro",IF(N234&gt;M234,"Lula","Empate"))</f>
        <v>Lula</v>
      </c>
      <c r="T234" s="74" t="n">
        <v>0.795739675901725</v>
      </c>
      <c r="U234" s="74" t="n">
        <v>0.159043387349713</v>
      </c>
      <c r="V234" s="72" t="str">
        <f aca="false">IF(S234="Empate","—",IF((N234&gt;M234)&lt;&gt;(T234&gt;U234),"Sim","Não"))</f>
        <v>Não</v>
      </c>
    </row>
    <row r="235" customFormat="false" ht="15" hidden="false" customHeight="false" outlineLevel="0" collapsed="false">
      <c r="A235" s="72" t="s">
        <v>811</v>
      </c>
      <c r="B235" s="72" t="s">
        <v>812</v>
      </c>
      <c r="C235" s="72" t="s">
        <v>287</v>
      </c>
      <c r="D235" s="72" t="s">
        <v>289</v>
      </c>
      <c r="E235" s="72"/>
      <c r="F235" s="73" t="n">
        <v>9612</v>
      </c>
      <c r="G235" s="73" t="n">
        <v>7219</v>
      </c>
      <c r="H235" s="73" t="n">
        <v>2393</v>
      </c>
      <c r="I235" s="74" t="n">
        <f aca="false">H235/F235</f>
        <v>0.248959633791094</v>
      </c>
      <c r="J235" s="73" t="n">
        <v>6869</v>
      </c>
      <c r="K235" s="73" t="n">
        <v>95</v>
      </c>
      <c r="L235" s="73" t="n">
        <v>255</v>
      </c>
      <c r="M235" s="73" t="n">
        <v>1927</v>
      </c>
      <c r="N235" s="73" t="n">
        <v>4612</v>
      </c>
      <c r="O235" s="73" t="n">
        <f aca="false">J235-M235-N235</f>
        <v>330</v>
      </c>
      <c r="P235" s="74" t="n">
        <f aca="false">M235/J235</f>
        <v>0.280535740282428</v>
      </c>
      <c r="Q235" s="74" t="n">
        <f aca="false">N235/J235</f>
        <v>0.671422332217208</v>
      </c>
      <c r="R235" s="75" t="n">
        <f aca="false">ABS(P235-Q235)*100</f>
        <v>39.0886591934779</v>
      </c>
      <c r="S235" s="72" t="str">
        <f aca="false">IF(M235&gt;N235,"Flávio Bolsonaro",IF(N235&gt;M235,"Lula","Empate"))</f>
        <v>Lula</v>
      </c>
      <c r="T235" s="74" t="n">
        <v>0.720294575839116</v>
      </c>
      <c r="U235" s="74" t="n">
        <v>0.229004390312987</v>
      </c>
      <c r="V235" s="72" t="str">
        <f aca="false">IF(S235="Empate","—",IF((N235&gt;M235)&lt;&gt;(T235&gt;U235),"Sim","Não"))</f>
        <v>Não</v>
      </c>
    </row>
    <row r="236" customFormat="false" ht="15" hidden="false" customHeight="false" outlineLevel="0" collapsed="false">
      <c r="A236" s="72" t="s">
        <v>813</v>
      </c>
      <c r="B236" s="72" t="s">
        <v>814</v>
      </c>
      <c r="C236" s="72" t="s">
        <v>287</v>
      </c>
      <c r="D236" s="72" t="s">
        <v>289</v>
      </c>
      <c r="E236" s="72"/>
      <c r="F236" s="73" t="n">
        <v>12451</v>
      </c>
      <c r="G236" s="73" t="n">
        <v>10117</v>
      </c>
      <c r="H236" s="73" t="n">
        <v>2334</v>
      </c>
      <c r="I236" s="74" t="n">
        <f aca="false">H236/F236</f>
        <v>0.187454822905791</v>
      </c>
      <c r="J236" s="73" t="n">
        <v>9644</v>
      </c>
      <c r="K236" s="73" t="n">
        <v>151</v>
      </c>
      <c r="L236" s="73" t="n">
        <v>322</v>
      </c>
      <c r="M236" s="73" t="n">
        <v>3286</v>
      </c>
      <c r="N236" s="73" t="n">
        <v>5937</v>
      </c>
      <c r="O236" s="73" t="n">
        <f aca="false">J236-M236-N236</f>
        <v>421</v>
      </c>
      <c r="P236" s="74" t="n">
        <f aca="false">M236/J236</f>
        <v>0.34072998755703</v>
      </c>
      <c r="Q236" s="74" t="n">
        <f aca="false">N236/J236</f>
        <v>0.615615927001244</v>
      </c>
      <c r="R236" s="75" t="n">
        <f aca="false">ABS(P236-Q236)*100</f>
        <v>27.4885939444214</v>
      </c>
      <c r="S236" s="72" t="str">
        <f aca="false">IF(M236&gt;N236,"Flávio Bolsonaro",IF(N236&gt;M236,"Lula","Empate"))</f>
        <v>Lula</v>
      </c>
      <c r="T236" s="74" t="n">
        <v>0.733032160912122</v>
      </c>
      <c r="U236" s="74" t="n">
        <v>0.222867591696246</v>
      </c>
      <c r="V236" s="72" t="str">
        <f aca="false">IF(S236="Empate","—",IF((N236&gt;M236)&lt;&gt;(T236&gt;U236),"Sim","Não"))</f>
        <v>Não</v>
      </c>
    </row>
    <row r="237" customFormat="false" ht="15" hidden="false" customHeight="false" outlineLevel="0" collapsed="false">
      <c r="A237" s="72" t="s">
        <v>815</v>
      </c>
      <c r="B237" s="72" t="s">
        <v>816</v>
      </c>
      <c r="C237" s="72" t="s">
        <v>287</v>
      </c>
      <c r="D237" s="72" t="s">
        <v>289</v>
      </c>
      <c r="E237" s="72"/>
      <c r="F237" s="73" t="n">
        <v>15480</v>
      </c>
      <c r="G237" s="73" t="n">
        <v>12160</v>
      </c>
      <c r="H237" s="73" t="n">
        <v>3320</v>
      </c>
      <c r="I237" s="74" t="n">
        <f aca="false">H237/F237</f>
        <v>0.214470284237726</v>
      </c>
      <c r="J237" s="73" t="n">
        <v>11406</v>
      </c>
      <c r="K237" s="73" t="n">
        <v>215</v>
      </c>
      <c r="L237" s="73" t="n">
        <v>539</v>
      </c>
      <c r="M237" s="73" t="n">
        <v>2989</v>
      </c>
      <c r="N237" s="73" t="n">
        <v>8040</v>
      </c>
      <c r="O237" s="73" t="n">
        <f aca="false">J237-M237-N237</f>
        <v>377</v>
      </c>
      <c r="P237" s="74" t="n">
        <f aca="false">M237/J237</f>
        <v>0.262055058741014</v>
      </c>
      <c r="Q237" s="74" t="n">
        <f aca="false">N237/J237</f>
        <v>0.70489216201999</v>
      </c>
      <c r="R237" s="75" t="n">
        <f aca="false">ABS(P237-Q237)*100</f>
        <v>44.2837103278976</v>
      </c>
      <c r="S237" s="72" t="str">
        <f aca="false">IF(M237&gt;N237,"Flávio Bolsonaro",IF(N237&gt;M237,"Lula","Empate"))</f>
        <v>Lula</v>
      </c>
      <c r="T237" s="74" t="n">
        <v>0.69034965034965</v>
      </c>
      <c r="U237" s="74" t="n">
        <v>0.252867132867133</v>
      </c>
      <c r="V237" s="72" t="str">
        <f aca="false">IF(S237="Empate","—",IF((N237&gt;M237)&lt;&gt;(T237&gt;U237),"Sim","Não"))</f>
        <v>Não</v>
      </c>
    </row>
    <row r="238" customFormat="false" ht="15" hidden="false" customHeight="false" outlineLevel="0" collapsed="false">
      <c r="A238" s="72" t="s">
        <v>817</v>
      </c>
      <c r="B238" s="72" t="s">
        <v>818</v>
      </c>
      <c r="C238" s="72" t="s">
        <v>287</v>
      </c>
      <c r="D238" s="72" t="s">
        <v>289</v>
      </c>
      <c r="E238" s="72"/>
      <c r="F238" s="73" t="n">
        <v>10902</v>
      </c>
      <c r="G238" s="73" t="n">
        <v>8760</v>
      </c>
      <c r="H238" s="73" t="n">
        <v>2142</v>
      </c>
      <c r="I238" s="74" t="n">
        <f aca="false">H238/F238</f>
        <v>0.196477710511833</v>
      </c>
      <c r="J238" s="73" t="n">
        <v>8425</v>
      </c>
      <c r="K238" s="73" t="n">
        <v>101</v>
      </c>
      <c r="L238" s="73" t="n">
        <v>234</v>
      </c>
      <c r="M238" s="73" t="n">
        <v>1839</v>
      </c>
      <c r="N238" s="73" t="n">
        <v>6255</v>
      </c>
      <c r="O238" s="73" t="n">
        <f aca="false">J238-M238-N238</f>
        <v>331</v>
      </c>
      <c r="P238" s="74" t="n">
        <f aca="false">M238/J238</f>
        <v>0.218278931750742</v>
      </c>
      <c r="Q238" s="74" t="n">
        <f aca="false">N238/J238</f>
        <v>0.742433234421365</v>
      </c>
      <c r="R238" s="75" t="n">
        <f aca="false">ABS(P238-Q238)*100</f>
        <v>52.4154302670623</v>
      </c>
      <c r="S238" s="72" t="str">
        <f aca="false">IF(M238&gt;N238,"Flávio Bolsonaro",IF(N238&gt;M238,"Lula","Empate"))</f>
        <v>Lula</v>
      </c>
      <c r="T238" s="74" t="n">
        <v>0.767283717415943</v>
      </c>
      <c r="U238" s="74" t="n">
        <v>0.178441002392646</v>
      </c>
      <c r="V238" s="72" t="str">
        <f aca="false">IF(S238="Empate","—",IF((N238&gt;M238)&lt;&gt;(T238&gt;U238),"Sim","Não"))</f>
        <v>Não</v>
      </c>
    </row>
    <row r="239" customFormat="false" ht="15" hidden="false" customHeight="false" outlineLevel="0" collapsed="false">
      <c r="A239" s="72" t="s">
        <v>819</v>
      </c>
      <c r="B239" s="72" t="s">
        <v>820</v>
      </c>
      <c r="C239" s="72" t="s">
        <v>287</v>
      </c>
      <c r="D239" s="72" t="s">
        <v>289</v>
      </c>
      <c r="E239" s="72"/>
      <c r="F239" s="73" t="n">
        <v>37117</v>
      </c>
      <c r="G239" s="73" t="n">
        <v>29228</v>
      </c>
      <c r="H239" s="73" t="n">
        <v>7889</v>
      </c>
      <c r="I239" s="74" t="n">
        <f aca="false">H239/F239</f>
        <v>0.212544117250855</v>
      </c>
      <c r="J239" s="73" t="n">
        <v>28119</v>
      </c>
      <c r="K239" s="73" t="n">
        <v>254</v>
      </c>
      <c r="L239" s="73" t="n">
        <v>855</v>
      </c>
      <c r="M239" s="73" t="n">
        <v>5261</v>
      </c>
      <c r="N239" s="73" t="n">
        <v>22029</v>
      </c>
      <c r="O239" s="73" t="n">
        <f aca="false">J239-M239-N239</f>
        <v>829</v>
      </c>
      <c r="P239" s="74" t="n">
        <f aca="false">M239/J239</f>
        <v>0.187097691952061</v>
      </c>
      <c r="Q239" s="74" t="n">
        <f aca="false">N239/J239</f>
        <v>0.783420463032114</v>
      </c>
      <c r="R239" s="75" t="n">
        <f aca="false">ABS(P239-Q239)*100</f>
        <v>59.6322771080053</v>
      </c>
      <c r="S239" s="72" t="str">
        <f aca="false">IF(M239&gt;N239,"Flávio Bolsonaro",IF(N239&gt;M239,"Lula","Empate"))</f>
        <v>Lula</v>
      </c>
      <c r="T239" s="74" t="n">
        <v>0.807693745560582</v>
      </c>
      <c r="U239" s="74" t="n">
        <v>0.152491681932035</v>
      </c>
      <c r="V239" s="72" t="str">
        <f aca="false">IF(S239="Empate","—",IF((N239&gt;M239)&lt;&gt;(T239&gt;U239),"Sim","Não"))</f>
        <v>Não</v>
      </c>
    </row>
    <row r="240" customFormat="false" ht="15" hidden="false" customHeight="false" outlineLevel="0" collapsed="false">
      <c r="A240" s="72" t="s">
        <v>821</v>
      </c>
      <c r="B240" s="72" t="s">
        <v>822</v>
      </c>
      <c r="C240" s="72" t="s">
        <v>287</v>
      </c>
      <c r="D240" s="72" t="s">
        <v>289</v>
      </c>
      <c r="E240" s="72"/>
      <c r="F240" s="73" t="n">
        <v>21065</v>
      </c>
      <c r="G240" s="73" t="n">
        <v>18304</v>
      </c>
      <c r="H240" s="73" t="n">
        <v>2761</v>
      </c>
      <c r="I240" s="74" t="n">
        <f aca="false">H240/F240</f>
        <v>0.131070496083551</v>
      </c>
      <c r="J240" s="73" t="n">
        <v>17221</v>
      </c>
      <c r="K240" s="73" t="n">
        <v>413</v>
      </c>
      <c r="L240" s="73" t="n">
        <v>670</v>
      </c>
      <c r="M240" s="73" t="n">
        <v>5674</v>
      </c>
      <c r="N240" s="73" t="n">
        <v>10707</v>
      </c>
      <c r="O240" s="73" t="n">
        <f aca="false">J240-M240-N240</f>
        <v>840</v>
      </c>
      <c r="P240" s="74" t="n">
        <f aca="false">M240/J240</f>
        <v>0.329481447070437</v>
      </c>
      <c r="Q240" s="74" t="n">
        <f aca="false">N240/J240</f>
        <v>0.62174089774113</v>
      </c>
      <c r="R240" s="75" t="n">
        <f aca="false">ABS(P240-Q240)*100</f>
        <v>29.2259450670693</v>
      </c>
      <c r="S240" s="72" t="str">
        <f aca="false">IF(M240&gt;N240,"Flávio Bolsonaro",IF(N240&gt;M240,"Lula","Empate"))</f>
        <v>Lula</v>
      </c>
      <c r="T240" s="74" t="n">
        <v>0.74257050918039</v>
      </c>
      <c r="U240" s="74" t="n">
        <v>0.212442425389615</v>
      </c>
      <c r="V240" s="72" t="str">
        <f aca="false">IF(S240="Empate","—",IF((N240&gt;M240)&lt;&gt;(T240&gt;U240),"Sim","Não"))</f>
        <v>Não</v>
      </c>
    </row>
    <row r="241" customFormat="false" ht="15" hidden="false" customHeight="false" outlineLevel="0" collapsed="false">
      <c r="A241" s="72" t="s">
        <v>823</v>
      </c>
      <c r="B241" s="72" t="s">
        <v>824</v>
      </c>
      <c r="C241" s="72" t="s">
        <v>287</v>
      </c>
      <c r="D241" s="72" t="s">
        <v>289</v>
      </c>
      <c r="E241" s="72"/>
      <c r="F241" s="73" t="n">
        <v>28911</v>
      </c>
      <c r="G241" s="73" t="n">
        <v>23288</v>
      </c>
      <c r="H241" s="73" t="n">
        <v>5623</v>
      </c>
      <c r="I241" s="74" t="n">
        <f aca="false">H241/F241</f>
        <v>0.194493445401404</v>
      </c>
      <c r="J241" s="73" t="n">
        <v>21975</v>
      </c>
      <c r="K241" s="73" t="n">
        <v>369</v>
      </c>
      <c r="L241" s="73" t="n">
        <v>944</v>
      </c>
      <c r="M241" s="73" t="n">
        <v>5298</v>
      </c>
      <c r="N241" s="73" t="n">
        <v>15560</v>
      </c>
      <c r="O241" s="73" t="n">
        <f aca="false">J241-M241-N241</f>
        <v>1117</v>
      </c>
      <c r="P241" s="74" t="n">
        <f aca="false">M241/J241</f>
        <v>0.241092150170648</v>
      </c>
      <c r="Q241" s="74" t="n">
        <f aca="false">N241/J241</f>
        <v>0.708077360637088</v>
      </c>
      <c r="R241" s="75" t="n">
        <f aca="false">ABS(P241-Q241)*100</f>
        <v>46.6985210466439</v>
      </c>
      <c r="S241" s="72" t="str">
        <f aca="false">IF(M241&gt;N241,"Flávio Bolsonaro",IF(N241&gt;M241,"Lula","Empate"))</f>
        <v>Lula</v>
      </c>
      <c r="T241" s="74" t="n">
        <v>0.76925630810093</v>
      </c>
      <c r="U241" s="74" t="n">
        <v>0.174587364826409</v>
      </c>
      <c r="V241" s="72" t="str">
        <f aca="false">IF(S241="Empate","—",IF((N241&gt;M241)&lt;&gt;(T241&gt;U241),"Sim","Não"))</f>
        <v>Não</v>
      </c>
    </row>
    <row r="242" customFormat="false" ht="15" hidden="false" customHeight="false" outlineLevel="0" collapsed="false">
      <c r="A242" s="72" t="s">
        <v>825</v>
      </c>
      <c r="B242" s="72" t="s">
        <v>826</v>
      </c>
      <c r="C242" s="72" t="s">
        <v>287</v>
      </c>
      <c r="D242" s="72" t="s">
        <v>289</v>
      </c>
      <c r="E242" s="72"/>
      <c r="F242" s="73" t="n">
        <v>12115</v>
      </c>
      <c r="G242" s="73" t="n">
        <v>9919</v>
      </c>
      <c r="H242" s="73" t="n">
        <v>2196</v>
      </c>
      <c r="I242" s="74" t="n">
        <f aca="false">H242/F242</f>
        <v>0.181262897234833</v>
      </c>
      <c r="J242" s="73" t="n">
        <v>9494</v>
      </c>
      <c r="K242" s="73" t="n">
        <v>108</v>
      </c>
      <c r="L242" s="73" t="n">
        <v>317</v>
      </c>
      <c r="M242" s="73" t="n">
        <v>1137</v>
      </c>
      <c r="N242" s="73" t="n">
        <v>7970</v>
      </c>
      <c r="O242" s="73" t="n">
        <f aca="false">J242-M242-N242</f>
        <v>387</v>
      </c>
      <c r="P242" s="74" t="n">
        <f aca="false">M242/J242</f>
        <v>0.119759848325258</v>
      </c>
      <c r="Q242" s="74" t="n">
        <f aca="false">N242/J242</f>
        <v>0.839477564777754</v>
      </c>
      <c r="R242" s="75" t="n">
        <f aca="false">ABS(P242-Q242)*100</f>
        <v>71.9717716452496</v>
      </c>
      <c r="S242" s="72" t="str">
        <f aca="false">IF(M242&gt;N242,"Flávio Bolsonaro",IF(N242&gt;M242,"Lula","Empate"))</f>
        <v>Lula</v>
      </c>
      <c r="T242" s="74" t="n">
        <v>0.874790268456376</v>
      </c>
      <c r="U242" s="74" t="n">
        <v>0.0864093959731544</v>
      </c>
      <c r="V242" s="72" t="str">
        <f aca="false">IF(S242="Empate","—",IF((N242&gt;M242)&lt;&gt;(T242&gt;U242),"Sim","Não"))</f>
        <v>Não</v>
      </c>
    </row>
    <row r="243" customFormat="false" ht="15" hidden="false" customHeight="false" outlineLevel="0" collapsed="false">
      <c r="A243" s="72" t="s">
        <v>827</v>
      </c>
      <c r="B243" s="72" t="s">
        <v>828</v>
      </c>
      <c r="C243" s="72" t="s">
        <v>287</v>
      </c>
      <c r="D243" s="72" t="s">
        <v>289</v>
      </c>
      <c r="E243" s="72"/>
      <c r="F243" s="73" t="n">
        <v>4427</v>
      </c>
      <c r="G243" s="73" t="n">
        <v>3250</v>
      </c>
      <c r="H243" s="73" t="n">
        <v>1177</v>
      </c>
      <c r="I243" s="74" t="n">
        <f aca="false">H243/F243</f>
        <v>0.265868533995934</v>
      </c>
      <c r="J243" s="73" t="n">
        <v>3123</v>
      </c>
      <c r="K243" s="73" t="n">
        <v>33</v>
      </c>
      <c r="L243" s="73" t="n">
        <v>94</v>
      </c>
      <c r="M243" s="73" t="n">
        <v>983</v>
      </c>
      <c r="N243" s="73" t="n">
        <v>1994</v>
      </c>
      <c r="O243" s="73" t="n">
        <f aca="false">J243-M243-N243</f>
        <v>146</v>
      </c>
      <c r="P243" s="74" t="n">
        <f aca="false">M243/J243</f>
        <v>0.314761447326289</v>
      </c>
      <c r="Q243" s="74" t="n">
        <f aca="false">N243/J243</f>
        <v>0.638488632724944</v>
      </c>
      <c r="R243" s="75" t="n">
        <f aca="false">ABS(P243-Q243)*100</f>
        <v>32.3727185398655</v>
      </c>
      <c r="S243" s="72" t="str">
        <f aca="false">IF(M243&gt;N243,"Flávio Bolsonaro",IF(N243&gt;M243,"Lula","Empate"))</f>
        <v>Lula</v>
      </c>
      <c r="T243" s="74" t="n">
        <v>0.641043007111412</v>
      </c>
      <c r="U243" s="74" t="n">
        <v>0.289874703691162</v>
      </c>
      <c r="V243" s="72" t="str">
        <f aca="false">IF(S243="Empate","—",IF((N243&gt;M243)&lt;&gt;(T243&gt;U243),"Sim","Não"))</f>
        <v>Não</v>
      </c>
    </row>
    <row r="244" customFormat="false" ht="15" hidden="false" customHeight="false" outlineLevel="0" collapsed="false">
      <c r="A244" s="72" t="s">
        <v>829</v>
      </c>
      <c r="B244" s="72" t="s">
        <v>830</v>
      </c>
      <c r="C244" s="72" t="s">
        <v>287</v>
      </c>
      <c r="D244" s="72" t="s">
        <v>289</v>
      </c>
      <c r="E244" s="72"/>
      <c r="F244" s="73" t="n">
        <v>109227</v>
      </c>
      <c r="G244" s="73" t="n">
        <v>88859</v>
      </c>
      <c r="H244" s="73" t="n">
        <v>20368</v>
      </c>
      <c r="I244" s="74" t="n">
        <f aca="false">H244/F244</f>
        <v>0.186474040301391</v>
      </c>
      <c r="J244" s="73" t="n">
        <v>85750</v>
      </c>
      <c r="K244" s="73" t="n">
        <v>1232</v>
      </c>
      <c r="L244" s="73" t="n">
        <v>1877</v>
      </c>
      <c r="M244" s="73" t="n">
        <v>37394</v>
      </c>
      <c r="N244" s="73" t="n">
        <v>43434</v>
      </c>
      <c r="O244" s="73" t="n">
        <f aca="false">J244-M244-N244</f>
        <v>4922</v>
      </c>
      <c r="P244" s="74" t="n">
        <f aca="false">M244/J244</f>
        <v>0.436081632653061</v>
      </c>
      <c r="Q244" s="74" t="n">
        <f aca="false">N244/J244</f>
        <v>0.506518950437318</v>
      </c>
      <c r="R244" s="75" t="n">
        <f aca="false">ABS(P244-Q244)*100</f>
        <v>7.04373177842566</v>
      </c>
      <c r="S244" s="72" t="str">
        <f aca="false">IF(M244&gt;N244,"Flávio Bolsonaro",IF(N244&gt;M244,"Lula","Empate"))</f>
        <v>Lula</v>
      </c>
      <c r="T244" s="74" t="n">
        <v>0.580546744473232</v>
      </c>
      <c r="U244" s="74" t="n">
        <v>0.365589965858738</v>
      </c>
      <c r="V244" s="72" t="str">
        <f aca="false">IF(S244="Empate","—",IF((N244&gt;M244)&lt;&gt;(T244&gt;U244),"Sim","Não"))</f>
        <v>Não</v>
      </c>
    </row>
    <row r="245" customFormat="false" ht="15" hidden="false" customHeight="false" outlineLevel="0" collapsed="false">
      <c r="A245" s="72" t="s">
        <v>831</v>
      </c>
      <c r="B245" s="72" t="s">
        <v>832</v>
      </c>
      <c r="C245" s="72" t="s">
        <v>287</v>
      </c>
      <c r="D245" s="72" t="s">
        <v>289</v>
      </c>
      <c r="E245" s="72"/>
      <c r="F245" s="73" t="n">
        <v>11523</v>
      </c>
      <c r="G245" s="73" t="n">
        <v>9432</v>
      </c>
      <c r="H245" s="73" t="n">
        <v>2091</v>
      </c>
      <c r="I245" s="74" t="n">
        <f aca="false">H245/F245</f>
        <v>0.181463160635251</v>
      </c>
      <c r="J245" s="73" t="n">
        <v>9056</v>
      </c>
      <c r="K245" s="73" t="n">
        <v>122</v>
      </c>
      <c r="L245" s="73" t="n">
        <v>254</v>
      </c>
      <c r="M245" s="73" t="n">
        <v>1966</v>
      </c>
      <c r="N245" s="73" t="n">
        <v>6560</v>
      </c>
      <c r="O245" s="73" t="n">
        <f aca="false">J245-M245-N245</f>
        <v>530</v>
      </c>
      <c r="P245" s="74" t="n">
        <f aca="false">M245/J245</f>
        <v>0.217093639575972</v>
      </c>
      <c r="Q245" s="74" t="n">
        <f aca="false">N245/J245</f>
        <v>0.724381625441696</v>
      </c>
      <c r="R245" s="75" t="n">
        <f aca="false">ABS(P245-Q245)*100</f>
        <v>50.7287985865724</v>
      </c>
      <c r="S245" s="72" t="str">
        <f aca="false">IF(M245&gt;N245,"Flávio Bolsonaro",IF(N245&gt;M245,"Lula","Empate"))</f>
        <v>Lula</v>
      </c>
      <c r="T245" s="74" t="n">
        <v>0.789663029140185</v>
      </c>
      <c r="U245" s="74" t="n">
        <v>0.152056601510973</v>
      </c>
      <c r="V245" s="72" t="str">
        <f aca="false">IF(S245="Empate","—",IF((N245&gt;M245)&lt;&gt;(T245&gt;U245),"Sim","Não"))</f>
        <v>Não</v>
      </c>
    </row>
    <row r="246" customFormat="false" ht="15" hidden="false" customHeight="false" outlineLevel="0" collapsed="false">
      <c r="A246" s="72" t="s">
        <v>833</v>
      </c>
      <c r="B246" s="72" t="s">
        <v>834</v>
      </c>
      <c r="C246" s="72" t="s">
        <v>287</v>
      </c>
      <c r="D246" s="72" t="s">
        <v>289</v>
      </c>
      <c r="E246" s="72"/>
      <c r="F246" s="73" t="n">
        <v>5763</v>
      </c>
      <c r="G246" s="73" t="n">
        <v>4531</v>
      </c>
      <c r="H246" s="73" t="n">
        <v>1232</v>
      </c>
      <c r="I246" s="74" t="n">
        <f aca="false">H246/F246</f>
        <v>0.213777546416797</v>
      </c>
      <c r="J246" s="73" t="n">
        <v>4273</v>
      </c>
      <c r="K246" s="73" t="n">
        <v>72</v>
      </c>
      <c r="L246" s="73" t="n">
        <v>186</v>
      </c>
      <c r="M246" s="73" t="n">
        <v>1109</v>
      </c>
      <c r="N246" s="73" t="n">
        <v>2978</v>
      </c>
      <c r="O246" s="73" t="n">
        <f aca="false">J246-M246-N246</f>
        <v>186</v>
      </c>
      <c r="P246" s="74" t="n">
        <f aca="false">M246/J246</f>
        <v>0.259536625321788</v>
      </c>
      <c r="Q246" s="74" t="n">
        <f aca="false">N246/J246</f>
        <v>0.696934238240112</v>
      </c>
      <c r="R246" s="75" t="n">
        <f aca="false">ABS(P246-Q246)*100</f>
        <v>43.7397612918324</v>
      </c>
      <c r="S246" s="72" t="str">
        <f aca="false">IF(M246&gt;N246,"Flávio Bolsonaro",IF(N246&gt;M246,"Lula","Empate"))</f>
        <v>Lula</v>
      </c>
      <c r="T246" s="74" t="n">
        <v>0.712427409988386</v>
      </c>
      <c r="U246" s="74" t="n">
        <v>0.222764227642276</v>
      </c>
      <c r="V246" s="72" t="str">
        <f aca="false">IF(S246="Empate","—",IF((N246&gt;M246)&lt;&gt;(T246&gt;U246),"Sim","Não"))</f>
        <v>Não</v>
      </c>
    </row>
    <row r="247" customFormat="false" ht="15" hidden="false" customHeight="false" outlineLevel="0" collapsed="false">
      <c r="A247" s="72" t="s">
        <v>835</v>
      </c>
      <c r="B247" s="72" t="s">
        <v>836</v>
      </c>
      <c r="C247" s="72" t="s">
        <v>287</v>
      </c>
      <c r="D247" s="72" t="s">
        <v>289</v>
      </c>
      <c r="E247" s="72"/>
      <c r="F247" s="73" t="n">
        <v>14895</v>
      </c>
      <c r="G247" s="73" t="n">
        <v>12391</v>
      </c>
      <c r="H247" s="73" t="n">
        <v>2504</v>
      </c>
      <c r="I247" s="74" t="n">
        <f aca="false">H247/F247</f>
        <v>0.168110104061766</v>
      </c>
      <c r="J247" s="73" t="n">
        <v>11884</v>
      </c>
      <c r="K247" s="73" t="n">
        <v>152</v>
      </c>
      <c r="L247" s="73" t="n">
        <v>355</v>
      </c>
      <c r="M247" s="73" t="n">
        <v>2245</v>
      </c>
      <c r="N247" s="73" t="n">
        <v>9074</v>
      </c>
      <c r="O247" s="73" t="n">
        <f aca="false">J247-M247-N247</f>
        <v>565</v>
      </c>
      <c r="P247" s="74" t="n">
        <f aca="false">M247/J247</f>
        <v>0.188909458094918</v>
      </c>
      <c r="Q247" s="74" t="n">
        <f aca="false">N247/J247</f>
        <v>0.763547627061595</v>
      </c>
      <c r="R247" s="75" t="n">
        <f aca="false">ABS(P247-Q247)*100</f>
        <v>57.4638168966678</v>
      </c>
      <c r="S247" s="72" t="str">
        <f aca="false">IF(M247&gt;N247,"Flávio Bolsonaro",IF(N247&gt;M247,"Lula","Empate"))</f>
        <v>Lula</v>
      </c>
      <c r="T247" s="74" t="n">
        <v>0.832901314571376</v>
      </c>
      <c r="U247" s="74" t="n">
        <v>0.12469912979078</v>
      </c>
      <c r="V247" s="72" t="str">
        <f aca="false">IF(S247="Empate","—",IF((N247&gt;M247)&lt;&gt;(T247&gt;U247),"Sim","Não"))</f>
        <v>Não</v>
      </c>
    </row>
    <row r="248" customFormat="false" ht="15" hidden="false" customHeight="false" outlineLevel="0" collapsed="false">
      <c r="A248" s="72" t="s">
        <v>837</v>
      </c>
      <c r="B248" s="72" t="s">
        <v>838</v>
      </c>
      <c r="C248" s="72" t="s">
        <v>287</v>
      </c>
      <c r="D248" s="72" t="s">
        <v>289</v>
      </c>
      <c r="E248" s="72"/>
      <c r="F248" s="73" t="n">
        <v>14778</v>
      </c>
      <c r="G248" s="73" t="n">
        <v>11430</v>
      </c>
      <c r="H248" s="73" t="n">
        <v>3348</v>
      </c>
      <c r="I248" s="74" t="n">
        <f aca="false">H248/F248</f>
        <v>0.226552984165652</v>
      </c>
      <c r="J248" s="73" t="n">
        <v>10927</v>
      </c>
      <c r="K248" s="73" t="n">
        <v>150</v>
      </c>
      <c r="L248" s="73" t="n">
        <v>353</v>
      </c>
      <c r="M248" s="73" t="n">
        <v>3246</v>
      </c>
      <c r="N248" s="73" t="n">
        <v>7238</v>
      </c>
      <c r="O248" s="73" t="n">
        <f aca="false">J248-M248-N248</f>
        <v>443</v>
      </c>
      <c r="P248" s="74" t="n">
        <f aca="false">M248/J248</f>
        <v>0.297062322686922</v>
      </c>
      <c r="Q248" s="74" t="n">
        <f aca="false">N248/J248</f>
        <v>0.662395900064062</v>
      </c>
      <c r="R248" s="75" t="n">
        <f aca="false">ABS(P248-Q248)*100</f>
        <v>36.5333577377139</v>
      </c>
      <c r="S248" s="72" t="str">
        <f aca="false">IF(M248&gt;N248,"Flávio Bolsonaro",IF(N248&gt;M248,"Lula","Empate"))</f>
        <v>Lula</v>
      </c>
      <c r="T248" s="74" t="n">
        <v>0.680902497985496</v>
      </c>
      <c r="U248" s="74" t="n">
        <v>0.273704002148805</v>
      </c>
      <c r="V248" s="72" t="str">
        <f aca="false">IF(S248="Empate","—",IF((N248&gt;M248)&lt;&gt;(T248&gt;U248),"Sim","Não"))</f>
        <v>Não</v>
      </c>
    </row>
    <row r="249" customFormat="false" ht="15" hidden="false" customHeight="false" outlineLevel="0" collapsed="false">
      <c r="A249" s="72" t="s">
        <v>839</v>
      </c>
      <c r="B249" s="72" t="s">
        <v>840</v>
      </c>
      <c r="C249" s="72" t="s">
        <v>287</v>
      </c>
      <c r="D249" s="72" t="s">
        <v>289</v>
      </c>
      <c r="E249" s="72"/>
      <c r="F249" s="73" t="n">
        <v>15726</v>
      </c>
      <c r="G249" s="73" t="n">
        <v>12547</v>
      </c>
      <c r="H249" s="73" t="n">
        <v>3179</v>
      </c>
      <c r="I249" s="74" t="n">
        <f aca="false">H249/F249</f>
        <v>0.202149306880326</v>
      </c>
      <c r="J249" s="73" t="n">
        <v>11955</v>
      </c>
      <c r="K249" s="73" t="n">
        <v>207</v>
      </c>
      <c r="L249" s="73" t="n">
        <v>385</v>
      </c>
      <c r="M249" s="73" t="n">
        <v>3066</v>
      </c>
      <c r="N249" s="73" t="n">
        <v>8380</v>
      </c>
      <c r="O249" s="73" t="n">
        <f aca="false">J249-M249-N249</f>
        <v>509</v>
      </c>
      <c r="P249" s="74" t="n">
        <f aca="false">M249/J249</f>
        <v>0.256461731493099</v>
      </c>
      <c r="Q249" s="74" t="n">
        <f aca="false">N249/J249</f>
        <v>0.700961940610623</v>
      </c>
      <c r="R249" s="75" t="n">
        <f aca="false">ABS(P249-Q249)*100</f>
        <v>44.4500209117524</v>
      </c>
      <c r="S249" s="72" t="str">
        <f aca="false">IF(M249&gt;N249,"Flávio Bolsonaro",IF(N249&gt;M249,"Lula","Empate"))</f>
        <v>Lula</v>
      </c>
      <c r="T249" s="74" t="n">
        <v>0.742731048805815</v>
      </c>
      <c r="U249" s="74" t="n">
        <v>0.209501557632399</v>
      </c>
      <c r="V249" s="72" t="str">
        <f aca="false">IF(S249="Empate","—",IF((N249&gt;M249)&lt;&gt;(T249&gt;U249),"Sim","Não"))</f>
        <v>Não</v>
      </c>
    </row>
    <row r="250" customFormat="false" ht="15" hidden="false" customHeight="false" outlineLevel="0" collapsed="false">
      <c r="A250" s="72" t="s">
        <v>841</v>
      </c>
      <c r="B250" s="72" t="s">
        <v>842</v>
      </c>
      <c r="C250" s="72" t="s">
        <v>287</v>
      </c>
      <c r="D250" s="72" t="s">
        <v>289</v>
      </c>
      <c r="E250" s="72"/>
      <c r="F250" s="73" t="n">
        <v>13259</v>
      </c>
      <c r="G250" s="73" t="n">
        <v>10579</v>
      </c>
      <c r="H250" s="73" t="n">
        <v>2680</v>
      </c>
      <c r="I250" s="74" t="n">
        <f aca="false">H250/F250</f>
        <v>0.202126857229052</v>
      </c>
      <c r="J250" s="73" t="n">
        <v>9944</v>
      </c>
      <c r="K250" s="73" t="n">
        <v>157</v>
      </c>
      <c r="L250" s="73" t="n">
        <v>478</v>
      </c>
      <c r="M250" s="73" t="n">
        <v>1376</v>
      </c>
      <c r="N250" s="73" t="n">
        <v>8240</v>
      </c>
      <c r="O250" s="73" t="n">
        <f aca="false">J250-M250-N250</f>
        <v>328</v>
      </c>
      <c r="P250" s="74" t="n">
        <f aca="false">M250/J250</f>
        <v>0.138374899436846</v>
      </c>
      <c r="Q250" s="74" t="n">
        <f aca="false">N250/J250</f>
        <v>0.82864038616251</v>
      </c>
      <c r="R250" s="75" t="n">
        <f aca="false">ABS(P250-Q250)*100</f>
        <v>69.0265486725664</v>
      </c>
      <c r="S250" s="72" t="str">
        <f aca="false">IF(M250&gt;N250,"Flávio Bolsonaro",IF(N250&gt;M250,"Lula","Empate"))</f>
        <v>Lula</v>
      </c>
      <c r="T250" s="74" t="n">
        <v>0.849078961542605</v>
      </c>
      <c r="U250" s="74" t="n">
        <v>0.109555100721749</v>
      </c>
      <c r="V250" s="72" t="str">
        <f aca="false">IF(S250="Empate","—",IF((N250&gt;M250)&lt;&gt;(T250&gt;U250),"Sim","Não"))</f>
        <v>Não</v>
      </c>
    </row>
    <row r="251" customFormat="false" ht="15" hidden="false" customHeight="false" outlineLevel="0" collapsed="false">
      <c r="A251" s="72" t="s">
        <v>843</v>
      </c>
      <c r="B251" s="72" t="s">
        <v>844</v>
      </c>
      <c r="C251" s="72" t="s">
        <v>287</v>
      </c>
      <c r="D251" s="72" t="s">
        <v>289</v>
      </c>
      <c r="E251" s="72"/>
      <c r="F251" s="73" t="n">
        <v>13066</v>
      </c>
      <c r="G251" s="73" t="n">
        <v>9531</v>
      </c>
      <c r="H251" s="73" t="n">
        <v>3535</v>
      </c>
      <c r="I251" s="74" t="n">
        <f aca="false">H251/F251</f>
        <v>0.270549517832543</v>
      </c>
      <c r="J251" s="73" t="n">
        <v>8981</v>
      </c>
      <c r="K251" s="73" t="n">
        <v>132</v>
      </c>
      <c r="L251" s="73" t="n">
        <v>418</v>
      </c>
      <c r="M251" s="73" t="n">
        <v>1440</v>
      </c>
      <c r="N251" s="73" t="n">
        <v>7150</v>
      </c>
      <c r="O251" s="73" t="n">
        <f aca="false">J251-M251-N251</f>
        <v>391</v>
      </c>
      <c r="P251" s="74" t="n">
        <f aca="false">M251/J251</f>
        <v>0.160338492372787</v>
      </c>
      <c r="Q251" s="74" t="n">
        <f aca="false">N251/J251</f>
        <v>0.796125153100991</v>
      </c>
      <c r="R251" s="75" t="n">
        <f aca="false">ABS(P251-Q251)*100</f>
        <v>63.5786660728204</v>
      </c>
      <c r="S251" s="72" t="str">
        <f aca="false">IF(M251&gt;N251,"Flávio Bolsonaro",IF(N251&gt;M251,"Lula","Empate"))</f>
        <v>Lula</v>
      </c>
      <c r="T251" s="74" t="n">
        <v>0.833196769284795</v>
      </c>
      <c r="U251" s="74" t="n">
        <v>0.11717195364626</v>
      </c>
      <c r="V251" s="72" t="str">
        <f aca="false">IF(S251="Empate","—",IF((N251&gt;M251)&lt;&gt;(T251&gt;U251),"Sim","Não"))</f>
        <v>Não</v>
      </c>
    </row>
    <row r="252" customFormat="false" ht="15" hidden="false" customHeight="false" outlineLevel="0" collapsed="false">
      <c r="A252" s="72" t="s">
        <v>845</v>
      </c>
      <c r="B252" s="72" t="s">
        <v>846</v>
      </c>
      <c r="C252" s="72" t="s">
        <v>287</v>
      </c>
      <c r="D252" s="72" t="s">
        <v>289</v>
      </c>
      <c r="E252" s="72"/>
      <c r="F252" s="73" t="n">
        <v>14089</v>
      </c>
      <c r="G252" s="73" t="n">
        <v>11108</v>
      </c>
      <c r="H252" s="73" t="n">
        <v>2981</v>
      </c>
      <c r="I252" s="74" t="n">
        <f aca="false">H252/F252</f>
        <v>0.211583504861949</v>
      </c>
      <c r="J252" s="73" t="n">
        <v>10414</v>
      </c>
      <c r="K252" s="73" t="n">
        <v>122</v>
      </c>
      <c r="L252" s="73" t="n">
        <v>572</v>
      </c>
      <c r="M252" s="73" t="n">
        <v>3177</v>
      </c>
      <c r="N252" s="73" t="n">
        <v>6856</v>
      </c>
      <c r="O252" s="73" t="n">
        <f aca="false">J252-M252-N252</f>
        <v>381</v>
      </c>
      <c r="P252" s="74" t="n">
        <f aca="false">M252/J252</f>
        <v>0.305070097945074</v>
      </c>
      <c r="Q252" s="74" t="n">
        <f aca="false">N252/J252</f>
        <v>0.658344536201268</v>
      </c>
      <c r="R252" s="75" t="n">
        <f aca="false">ABS(P252-Q252)*100</f>
        <v>35.3274438256194</v>
      </c>
      <c r="S252" s="72" t="str">
        <f aca="false">IF(M252&gt;N252,"Flávio Bolsonaro",IF(N252&gt;M252,"Lula","Empate"))</f>
        <v>Lula</v>
      </c>
      <c r="T252" s="74" t="n">
        <v>0.719848881139204</v>
      </c>
      <c r="U252" s="74" t="n">
        <v>0.23152184442507</v>
      </c>
      <c r="V252" s="72" t="str">
        <f aca="false">IF(S252="Empate","—",IF((N252&gt;M252)&lt;&gt;(T252&gt;U252),"Sim","Não"))</f>
        <v>Não</v>
      </c>
    </row>
    <row r="253" customFormat="false" ht="15" hidden="false" customHeight="false" outlineLevel="0" collapsed="false">
      <c r="A253" s="72" t="s">
        <v>847</v>
      </c>
      <c r="B253" s="72" t="s">
        <v>848</v>
      </c>
      <c r="C253" s="72" t="s">
        <v>287</v>
      </c>
      <c r="D253" s="72" t="s">
        <v>289</v>
      </c>
      <c r="E253" s="72"/>
      <c r="F253" s="73" t="n">
        <v>48946</v>
      </c>
      <c r="G253" s="73" t="n">
        <v>39998</v>
      </c>
      <c r="H253" s="73" t="n">
        <v>8948</v>
      </c>
      <c r="I253" s="74" t="n">
        <f aca="false">H253/F253</f>
        <v>0.182813713071548</v>
      </c>
      <c r="J253" s="73" t="n">
        <v>38391</v>
      </c>
      <c r="K253" s="73" t="n">
        <v>564</v>
      </c>
      <c r="L253" s="73" t="n">
        <v>1043</v>
      </c>
      <c r="M253" s="73" t="n">
        <v>8683</v>
      </c>
      <c r="N253" s="73" t="n">
        <v>28130</v>
      </c>
      <c r="O253" s="73" t="n">
        <f aca="false">J253-M253-N253</f>
        <v>1578</v>
      </c>
      <c r="P253" s="74" t="n">
        <f aca="false">M253/J253</f>
        <v>0.226172800916882</v>
      </c>
      <c r="Q253" s="74" t="n">
        <f aca="false">N253/J253</f>
        <v>0.732723815477586</v>
      </c>
      <c r="R253" s="75" t="n">
        <f aca="false">ABS(P253-Q253)*100</f>
        <v>50.6551014560704</v>
      </c>
      <c r="S253" s="72" t="str">
        <f aca="false">IF(M253&gt;N253,"Flávio Bolsonaro",IF(N253&gt;M253,"Lula","Empate"))</f>
        <v>Lula</v>
      </c>
      <c r="T253" s="74" t="n">
        <v>0.762112842498695</v>
      </c>
      <c r="U253" s="74" t="n">
        <v>0.196746090636766</v>
      </c>
      <c r="V253" s="72" t="str">
        <f aca="false">IF(S253="Empate","—",IF((N253&gt;M253)&lt;&gt;(T253&gt;U253),"Sim","Não"))</f>
        <v>Não</v>
      </c>
    </row>
    <row r="254" customFormat="false" ht="15" hidden="false" customHeight="false" outlineLevel="0" collapsed="false">
      <c r="A254" s="72" t="s">
        <v>849</v>
      </c>
      <c r="B254" s="72" t="s">
        <v>850</v>
      </c>
      <c r="C254" s="72" t="s">
        <v>287</v>
      </c>
      <c r="D254" s="72" t="s">
        <v>289</v>
      </c>
      <c r="E254" s="72"/>
      <c r="F254" s="73" t="n">
        <v>9372</v>
      </c>
      <c r="G254" s="73" t="n">
        <v>7142</v>
      </c>
      <c r="H254" s="73" t="n">
        <v>2230</v>
      </c>
      <c r="I254" s="74" t="n">
        <f aca="false">H254/F254</f>
        <v>0.237942808365344</v>
      </c>
      <c r="J254" s="73" t="n">
        <v>6801</v>
      </c>
      <c r="K254" s="73" t="n">
        <v>74</v>
      </c>
      <c r="L254" s="73" t="n">
        <v>267</v>
      </c>
      <c r="M254" s="73" t="n">
        <v>953</v>
      </c>
      <c r="N254" s="73" t="n">
        <v>5574</v>
      </c>
      <c r="O254" s="73" t="n">
        <f aca="false">J254-M254-N254</f>
        <v>274</v>
      </c>
      <c r="P254" s="74" t="n">
        <f aca="false">M254/J254</f>
        <v>0.140126451992354</v>
      </c>
      <c r="Q254" s="74" t="n">
        <f aca="false">N254/J254</f>
        <v>0.819585355094839</v>
      </c>
      <c r="R254" s="75" t="n">
        <f aca="false">ABS(P254-Q254)*100</f>
        <v>67.9458903102485</v>
      </c>
      <c r="S254" s="72" t="str">
        <f aca="false">IF(M254&gt;N254,"Flávio Bolsonaro",IF(N254&gt;M254,"Lula","Empate"))</f>
        <v>Lula</v>
      </c>
      <c r="T254" s="74" t="n">
        <v>0.852517985611511</v>
      </c>
      <c r="U254" s="74" t="n">
        <v>0.105254926493588</v>
      </c>
      <c r="V254" s="72" t="str">
        <f aca="false">IF(S254="Empate","—",IF((N254&gt;M254)&lt;&gt;(T254&gt;U254),"Sim","Não"))</f>
        <v>Não</v>
      </c>
    </row>
    <row r="255" customFormat="false" ht="15" hidden="false" customHeight="false" outlineLevel="0" collapsed="false">
      <c r="A255" s="72" t="s">
        <v>851</v>
      </c>
      <c r="B255" s="72" t="s">
        <v>852</v>
      </c>
      <c r="C255" s="72" t="s">
        <v>287</v>
      </c>
      <c r="D255" s="72" t="s">
        <v>289</v>
      </c>
      <c r="E255" s="72"/>
      <c r="F255" s="73" t="n">
        <v>10945</v>
      </c>
      <c r="G255" s="73" t="n">
        <v>8619</v>
      </c>
      <c r="H255" s="73" t="n">
        <v>2326</v>
      </c>
      <c r="I255" s="74" t="n">
        <f aca="false">H255/F255</f>
        <v>0.212517131110096</v>
      </c>
      <c r="J255" s="73" t="n">
        <v>8074</v>
      </c>
      <c r="K255" s="73" t="n">
        <v>166</v>
      </c>
      <c r="L255" s="73" t="n">
        <v>379</v>
      </c>
      <c r="M255" s="73" t="n">
        <v>2429</v>
      </c>
      <c r="N255" s="73" t="n">
        <v>5416</v>
      </c>
      <c r="O255" s="73" t="n">
        <f aca="false">J255-M255-N255</f>
        <v>229</v>
      </c>
      <c r="P255" s="74" t="n">
        <f aca="false">M255/J255</f>
        <v>0.300842209561556</v>
      </c>
      <c r="Q255" s="74" t="n">
        <f aca="false">N255/J255</f>
        <v>0.670795144909586</v>
      </c>
      <c r="R255" s="75" t="n">
        <f aca="false">ABS(P255-Q255)*100</f>
        <v>36.9952935348031</v>
      </c>
      <c r="S255" s="72" t="str">
        <f aca="false">IF(M255&gt;N255,"Flávio Bolsonaro",IF(N255&gt;M255,"Lula","Empate"))</f>
        <v>Lula</v>
      </c>
      <c r="T255" s="74" t="n">
        <v>0.711056889687942</v>
      </c>
      <c r="U255" s="74" t="n">
        <v>0.24951842814948</v>
      </c>
      <c r="V255" s="72" t="str">
        <f aca="false">IF(S255="Empate","—",IF((N255&gt;M255)&lt;&gt;(T255&gt;U255),"Sim","Não"))</f>
        <v>Não</v>
      </c>
    </row>
    <row r="256" customFormat="false" ht="15" hidden="false" customHeight="false" outlineLevel="0" collapsed="false">
      <c r="A256" s="72" t="s">
        <v>853</v>
      </c>
      <c r="B256" s="72" t="s">
        <v>854</v>
      </c>
      <c r="C256" s="72" t="s">
        <v>287</v>
      </c>
      <c r="D256" s="72" t="s">
        <v>289</v>
      </c>
      <c r="E256" s="72"/>
      <c r="F256" s="73" t="n">
        <v>12270</v>
      </c>
      <c r="G256" s="73" t="n">
        <v>10180</v>
      </c>
      <c r="H256" s="73" t="n">
        <v>2090</v>
      </c>
      <c r="I256" s="74" t="n">
        <f aca="false">H256/F256</f>
        <v>0.170334148329258</v>
      </c>
      <c r="J256" s="73" t="n">
        <v>9642</v>
      </c>
      <c r="K256" s="73" t="n">
        <v>178</v>
      </c>
      <c r="L256" s="73" t="n">
        <v>360</v>
      </c>
      <c r="M256" s="73" t="n">
        <v>2028</v>
      </c>
      <c r="N256" s="73" t="n">
        <v>7146</v>
      </c>
      <c r="O256" s="73" t="n">
        <f aca="false">J256-M256-N256</f>
        <v>468</v>
      </c>
      <c r="P256" s="74" t="n">
        <f aca="false">M256/J256</f>
        <v>0.210329807093964</v>
      </c>
      <c r="Q256" s="74" t="n">
        <f aca="false">N256/J256</f>
        <v>0.741132545115121</v>
      </c>
      <c r="R256" s="75" t="n">
        <f aca="false">ABS(P256-Q256)*100</f>
        <v>53.0802738021158</v>
      </c>
      <c r="S256" s="72" t="str">
        <f aca="false">IF(M256&gt;N256,"Flávio Bolsonaro",IF(N256&gt;M256,"Lula","Empate"))</f>
        <v>Lula</v>
      </c>
      <c r="T256" s="74" t="n">
        <v>0.813396105285684</v>
      </c>
      <c r="U256" s="74" t="n">
        <v>0.146051786860689</v>
      </c>
      <c r="V256" s="72" t="str">
        <f aca="false">IF(S256="Empate","—",IF((N256&gt;M256)&lt;&gt;(T256&gt;U256),"Sim","Não"))</f>
        <v>Não</v>
      </c>
    </row>
    <row r="257" customFormat="false" ht="15" hidden="false" customHeight="false" outlineLevel="0" collapsed="false">
      <c r="A257" s="72" t="s">
        <v>855</v>
      </c>
      <c r="B257" s="72" t="s">
        <v>856</v>
      </c>
      <c r="C257" s="72" t="s">
        <v>287</v>
      </c>
      <c r="D257" s="72" t="s">
        <v>289</v>
      </c>
      <c r="E257" s="72"/>
      <c r="F257" s="73" t="n">
        <v>16616</v>
      </c>
      <c r="G257" s="73" t="n">
        <v>12816</v>
      </c>
      <c r="H257" s="73" t="n">
        <v>3800</v>
      </c>
      <c r="I257" s="74" t="n">
        <f aca="false">H257/F257</f>
        <v>0.22869523350987</v>
      </c>
      <c r="J257" s="73" t="n">
        <v>12232</v>
      </c>
      <c r="K257" s="73" t="n">
        <v>115</v>
      </c>
      <c r="L257" s="73" t="n">
        <v>469</v>
      </c>
      <c r="M257" s="73" t="n">
        <v>1387</v>
      </c>
      <c r="N257" s="73" t="n">
        <v>10524</v>
      </c>
      <c r="O257" s="73" t="n">
        <f aca="false">J257-M257-N257</f>
        <v>321</v>
      </c>
      <c r="P257" s="74" t="n">
        <f aca="false">M257/J257</f>
        <v>0.11339110529758</v>
      </c>
      <c r="Q257" s="74" t="n">
        <f aca="false">N257/J257</f>
        <v>0.860366252452583</v>
      </c>
      <c r="R257" s="75" t="n">
        <f aca="false">ABS(P257-Q257)*100</f>
        <v>74.6975147155003</v>
      </c>
      <c r="S257" s="72" t="str">
        <f aca="false">IF(M257&gt;N257,"Flávio Bolsonaro",IF(N257&gt;M257,"Lula","Empate"))</f>
        <v>Lula</v>
      </c>
      <c r="T257" s="74" t="n">
        <v>0.897361947578251</v>
      </c>
      <c r="U257" s="74" t="n">
        <v>0.0745610314700144</v>
      </c>
      <c r="V257" s="72" t="str">
        <f aca="false">IF(S257="Empate","—",IF((N257&gt;M257)&lt;&gt;(T257&gt;U257),"Sim","Não"))</f>
        <v>Não</v>
      </c>
    </row>
    <row r="258" customFormat="false" ht="15" hidden="false" customHeight="false" outlineLevel="0" collapsed="false">
      <c r="A258" s="72" t="s">
        <v>857</v>
      </c>
      <c r="B258" s="72" t="s">
        <v>858</v>
      </c>
      <c r="C258" s="72" t="s">
        <v>287</v>
      </c>
      <c r="D258" s="72" t="s">
        <v>289</v>
      </c>
      <c r="E258" s="72"/>
      <c r="F258" s="73" t="n">
        <v>9465</v>
      </c>
      <c r="G258" s="73" t="n">
        <v>7440</v>
      </c>
      <c r="H258" s="73" t="n">
        <v>2025</v>
      </c>
      <c r="I258" s="74" t="n">
        <f aca="false">H258/F258</f>
        <v>0.213946117274168</v>
      </c>
      <c r="J258" s="73" t="n">
        <v>7017</v>
      </c>
      <c r="K258" s="73" t="n">
        <v>99</v>
      </c>
      <c r="L258" s="73" t="n">
        <v>324</v>
      </c>
      <c r="M258" s="73" t="n">
        <v>1506</v>
      </c>
      <c r="N258" s="73" t="n">
        <v>5199</v>
      </c>
      <c r="O258" s="73" t="n">
        <f aca="false">J258-M258-N258</f>
        <v>312</v>
      </c>
      <c r="P258" s="74" t="n">
        <f aca="false">M258/J258</f>
        <v>0.214621633176571</v>
      </c>
      <c r="Q258" s="74" t="n">
        <f aca="false">N258/J258</f>
        <v>0.74091492090637</v>
      </c>
      <c r="R258" s="75" t="n">
        <f aca="false">ABS(P258-Q258)*100</f>
        <v>52.6293287729799</v>
      </c>
      <c r="S258" s="72" t="str">
        <f aca="false">IF(M258&gt;N258,"Flávio Bolsonaro",IF(N258&gt;M258,"Lula","Empate"))</f>
        <v>Lula</v>
      </c>
      <c r="T258" s="74" t="n">
        <v>0.813748881598568</v>
      </c>
      <c r="U258" s="74" t="n">
        <v>0.141067700566657</v>
      </c>
      <c r="V258" s="72" t="str">
        <f aca="false">IF(S258="Empate","—",IF((N258&gt;M258)&lt;&gt;(T258&gt;U258),"Sim","Não"))</f>
        <v>Não</v>
      </c>
    </row>
    <row r="259" customFormat="false" ht="15" hidden="false" customHeight="false" outlineLevel="0" collapsed="false">
      <c r="A259" s="72" t="s">
        <v>859</v>
      </c>
      <c r="B259" s="72" t="s">
        <v>860</v>
      </c>
      <c r="C259" s="72" t="s">
        <v>287</v>
      </c>
      <c r="D259" s="72" t="s">
        <v>289</v>
      </c>
      <c r="E259" s="72"/>
      <c r="F259" s="73" t="n">
        <v>8415</v>
      </c>
      <c r="G259" s="73" t="n">
        <v>6440</v>
      </c>
      <c r="H259" s="73" t="n">
        <v>1975</v>
      </c>
      <c r="I259" s="74" t="n">
        <f aca="false">H259/F259</f>
        <v>0.234699940582294</v>
      </c>
      <c r="J259" s="73" t="n">
        <v>6139</v>
      </c>
      <c r="K259" s="73" t="n">
        <v>133</v>
      </c>
      <c r="L259" s="73" t="n">
        <v>168</v>
      </c>
      <c r="M259" s="73" t="n">
        <v>2092</v>
      </c>
      <c r="N259" s="73" t="n">
        <v>3829</v>
      </c>
      <c r="O259" s="73" t="n">
        <f aca="false">J259-M259-N259</f>
        <v>218</v>
      </c>
      <c r="P259" s="74" t="n">
        <f aca="false">M259/J259</f>
        <v>0.340772112721942</v>
      </c>
      <c r="Q259" s="74" t="n">
        <f aca="false">N259/J259</f>
        <v>0.623717217787913</v>
      </c>
      <c r="R259" s="75" t="n">
        <f aca="false">ABS(P259-Q259)*100</f>
        <v>28.2945105065972</v>
      </c>
      <c r="S259" s="72" t="str">
        <f aca="false">IF(M259&gt;N259,"Flávio Bolsonaro",IF(N259&gt;M259,"Lula","Empate"))</f>
        <v>Lula</v>
      </c>
      <c r="T259" s="74" t="n">
        <v>0.70471256684492</v>
      </c>
      <c r="U259" s="74" t="n">
        <v>0.240975935828877</v>
      </c>
      <c r="V259" s="72" t="str">
        <f aca="false">IF(S259="Empate","—",IF((N259&gt;M259)&lt;&gt;(T259&gt;U259),"Sim","Não"))</f>
        <v>Não</v>
      </c>
    </row>
    <row r="260" customFormat="false" ht="15" hidden="false" customHeight="false" outlineLevel="0" collapsed="false">
      <c r="A260" s="72" t="s">
        <v>861</v>
      </c>
      <c r="B260" s="72" t="s">
        <v>862</v>
      </c>
      <c r="C260" s="72" t="s">
        <v>287</v>
      </c>
      <c r="D260" s="72" t="s">
        <v>289</v>
      </c>
      <c r="E260" s="72"/>
      <c r="F260" s="73" t="n">
        <v>10919</v>
      </c>
      <c r="G260" s="73" t="n">
        <v>8722</v>
      </c>
      <c r="H260" s="73" t="n">
        <v>2197</v>
      </c>
      <c r="I260" s="74" t="n">
        <f aca="false">H260/F260</f>
        <v>0.201208901914095</v>
      </c>
      <c r="J260" s="73" t="n">
        <v>8232</v>
      </c>
      <c r="K260" s="73" t="n">
        <v>172</v>
      </c>
      <c r="L260" s="73" t="n">
        <v>318</v>
      </c>
      <c r="M260" s="73" t="n">
        <v>2146</v>
      </c>
      <c r="N260" s="73" t="n">
        <v>5782</v>
      </c>
      <c r="O260" s="73" t="n">
        <f aca="false">J260-M260-N260</f>
        <v>304</v>
      </c>
      <c r="P260" s="74" t="n">
        <f aca="false">M260/J260</f>
        <v>0.260689990281827</v>
      </c>
      <c r="Q260" s="74" t="n">
        <f aca="false">N260/J260</f>
        <v>0.702380952380952</v>
      </c>
      <c r="R260" s="75" t="n">
        <f aca="false">ABS(P260-Q260)*100</f>
        <v>44.1690962099125</v>
      </c>
      <c r="S260" s="72" t="str">
        <f aca="false">IF(M260&gt;N260,"Flávio Bolsonaro",IF(N260&gt;M260,"Lula","Empate"))</f>
        <v>Lula</v>
      </c>
      <c r="T260" s="74" t="n">
        <v>0.722416812609457</v>
      </c>
      <c r="U260" s="74" t="n">
        <v>0.229672254190643</v>
      </c>
      <c r="V260" s="72" t="str">
        <f aca="false">IF(S260="Empate","—",IF((N260&gt;M260)&lt;&gt;(T260&gt;U260),"Sim","Não"))</f>
        <v>Não</v>
      </c>
    </row>
    <row r="261" customFormat="false" ht="15" hidden="false" customHeight="false" outlineLevel="0" collapsed="false">
      <c r="A261" s="72" t="s">
        <v>863</v>
      </c>
      <c r="B261" s="72" t="s">
        <v>864</v>
      </c>
      <c r="C261" s="72" t="s">
        <v>287</v>
      </c>
      <c r="D261" s="72" t="s">
        <v>289</v>
      </c>
      <c r="E261" s="72"/>
      <c r="F261" s="73" t="n">
        <v>9505</v>
      </c>
      <c r="G261" s="73" t="n">
        <v>7852</v>
      </c>
      <c r="H261" s="73" t="n">
        <v>1653</v>
      </c>
      <c r="I261" s="74" t="n">
        <f aca="false">H261/F261</f>
        <v>0.173908469226723</v>
      </c>
      <c r="J261" s="73" t="n">
        <v>7482</v>
      </c>
      <c r="K261" s="73" t="n">
        <v>90</v>
      </c>
      <c r="L261" s="73" t="n">
        <v>280</v>
      </c>
      <c r="M261" s="73" t="n">
        <v>1805</v>
      </c>
      <c r="N261" s="73" t="n">
        <v>5353</v>
      </c>
      <c r="O261" s="73" t="n">
        <f aca="false">J261-M261-N261</f>
        <v>324</v>
      </c>
      <c r="P261" s="74" t="n">
        <f aca="false">M261/J261</f>
        <v>0.241245656241647</v>
      </c>
      <c r="Q261" s="74" t="n">
        <f aca="false">N261/J261</f>
        <v>0.71545041432772</v>
      </c>
      <c r="R261" s="75" t="n">
        <f aca="false">ABS(P261-Q261)*100</f>
        <v>47.4204758086073</v>
      </c>
      <c r="S261" s="72" t="str">
        <f aca="false">IF(M261&gt;N261,"Flávio Bolsonaro",IF(N261&gt;M261,"Lula","Empate"))</f>
        <v>Lula</v>
      </c>
      <c r="T261" s="74" t="n">
        <v>0.755334486735871</v>
      </c>
      <c r="U261" s="74" t="n">
        <v>0.192906574394464</v>
      </c>
      <c r="V261" s="72" t="str">
        <f aca="false">IF(S261="Empate","—",IF((N261&gt;M261)&lt;&gt;(T261&gt;U261),"Sim","Não"))</f>
        <v>Não</v>
      </c>
    </row>
    <row r="262" customFormat="false" ht="15" hidden="false" customHeight="false" outlineLevel="0" collapsed="false">
      <c r="A262" s="72" t="s">
        <v>865</v>
      </c>
      <c r="B262" s="72" t="s">
        <v>866</v>
      </c>
      <c r="C262" s="72" t="s">
        <v>287</v>
      </c>
      <c r="D262" s="72" t="s">
        <v>289</v>
      </c>
      <c r="E262" s="72"/>
      <c r="F262" s="73" t="n">
        <v>53467</v>
      </c>
      <c r="G262" s="73" t="n">
        <v>44773</v>
      </c>
      <c r="H262" s="73" t="n">
        <v>8694</v>
      </c>
      <c r="I262" s="74" t="n">
        <f aca="false">H262/F262</f>
        <v>0.162604971290703</v>
      </c>
      <c r="J262" s="73" t="n">
        <v>42567</v>
      </c>
      <c r="K262" s="73" t="n">
        <v>694</v>
      </c>
      <c r="L262" s="73" t="n">
        <v>1512</v>
      </c>
      <c r="M262" s="73" t="n">
        <v>13281</v>
      </c>
      <c r="N262" s="73" t="n">
        <v>27162</v>
      </c>
      <c r="O262" s="73" t="n">
        <f aca="false">J262-M262-N262</f>
        <v>2124</v>
      </c>
      <c r="P262" s="74" t="n">
        <f aca="false">M262/J262</f>
        <v>0.312002255268166</v>
      </c>
      <c r="Q262" s="74" t="n">
        <f aca="false">N262/J262</f>
        <v>0.638099936570583</v>
      </c>
      <c r="R262" s="75" t="n">
        <f aca="false">ABS(P262-Q262)*100</f>
        <v>32.6097681302417</v>
      </c>
      <c r="S262" s="72" t="str">
        <f aca="false">IF(M262&gt;N262,"Flávio Bolsonaro",IF(N262&gt;M262,"Lula","Empate"))</f>
        <v>Lula</v>
      </c>
      <c r="T262" s="74" t="n">
        <v>0.677895506028498</v>
      </c>
      <c r="U262" s="74" t="n">
        <v>0.274314943368652</v>
      </c>
      <c r="V262" s="72" t="str">
        <f aca="false">IF(S262="Empate","—",IF((N262&gt;M262)&lt;&gt;(T262&gt;U262),"Sim","Não"))</f>
        <v>Não</v>
      </c>
    </row>
    <row r="263" customFormat="false" ht="15" hidden="false" customHeight="false" outlineLevel="0" collapsed="false">
      <c r="A263" s="72" t="s">
        <v>867</v>
      </c>
      <c r="B263" s="72" t="s">
        <v>868</v>
      </c>
      <c r="C263" s="72" t="s">
        <v>287</v>
      </c>
      <c r="D263" s="72" t="s">
        <v>289</v>
      </c>
      <c r="E263" s="72"/>
      <c r="F263" s="73" t="n">
        <v>13021</v>
      </c>
      <c r="G263" s="73" t="n">
        <v>9889</v>
      </c>
      <c r="H263" s="73" t="n">
        <v>3132</v>
      </c>
      <c r="I263" s="74" t="n">
        <f aca="false">H263/F263</f>
        <v>0.240534521158129</v>
      </c>
      <c r="J263" s="73" t="n">
        <v>9278</v>
      </c>
      <c r="K263" s="73" t="n">
        <v>143</v>
      </c>
      <c r="L263" s="73" t="n">
        <v>468</v>
      </c>
      <c r="M263" s="73" t="n">
        <v>4796</v>
      </c>
      <c r="N263" s="73" t="n">
        <v>4039</v>
      </c>
      <c r="O263" s="73" t="n">
        <f aca="false">J263-M263-N263</f>
        <v>443</v>
      </c>
      <c r="P263" s="74" t="n">
        <f aca="false">M263/J263</f>
        <v>0.516921750377236</v>
      </c>
      <c r="Q263" s="74" t="n">
        <f aca="false">N263/J263</f>
        <v>0.435330890278077</v>
      </c>
      <c r="R263" s="75" t="n">
        <f aca="false">ABS(P263-Q263)*100</f>
        <v>8.15908600991592</v>
      </c>
      <c r="S263" s="72" t="str">
        <f aca="false">IF(M263&gt;N263,"Flávio Bolsonaro",IF(N263&gt;M263,"Lula","Empate"))</f>
        <v>Flávio Bolsonaro</v>
      </c>
      <c r="T263" s="74" t="n">
        <v>0.389493147705025</v>
      </c>
      <c r="U263" s="74" t="n">
        <v>0.533717641940396</v>
      </c>
      <c r="V263" s="72" t="str">
        <f aca="false">IF(S263="Empate","—",IF((N263&gt;M263)&lt;&gt;(T263&gt;U263),"Sim","Não"))</f>
        <v>Não</v>
      </c>
    </row>
    <row r="264" customFormat="false" ht="15" hidden="false" customHeight="false" outlineLevel="0" collapsed="false">
      <c r="A264" s="72" t="s">
        <v>869</v>
      </c>
      <c r="B264" s="72" t="s">
        <v>870</v>
      </c>
      <c r="C264" s="72" t="s">
        <v>287</v>
      </c>
      <c r="D264" s="72" t="s">
        <v>289</v>
      </c>
      <c r="E264" s="72"/>
      <c r="F264" s="73" t="n">
        <v>15728</v>
      </c>
      <c r="G264" s="73" t="n">
        <v>12419</v>
      </c>
      <c r="H264" s="73" t="n">
        <v>3309</v>
      </c>
      <c r="I264" s="74" t="n">
        <f aca="false">H264/F264</f>
        <v>0.210389114954222</v>
      </c>
      <c r="J264" s="73" t="n">
        <v>11897</v>
      </c>
      <c r="K264" s="73" t="n">
        <v>78</v>
      </c>
      <c r="L264" s="73" t="n">
        <v>444</v>
      </c>
      <c r="M264" s="73" t="n">
        <v>2901</v>
      </c>
      <c r="N264" s="73" t="n">
        <v>8642</v>
      </c>
      <c r="O264" s="73" t="n">
        <f aca="false">J264-M264-N264</f>
        <v>354</v>
      </c>
      <c r="P264" s="74" t="n">
        <f aca="false">M264/J264</f>
        <v>0.243842985626629</v>
      </c>
      <c r="Q264" s="74" t="n">
        <f aca="false">N264/J264</f>
        <v>0.726401613852232</v>
      </c>
      <c r="R264" s="75" t="n">
        <f aca="false">ABS(P264-Q264)*100</f>
        <v>48.2558628225603</v>
      </c>
      <c r="S264" s="72" t="str">
        <f aca="false">IF(M264&gt;N264,"Flávio Bolsonaro",IF(N264&gt;M264,"Lula","Empate"))</f>
        <v>Lula</v>
      </c>
      <c r="T264" s="74" t="n">
        <v>0.770526501455155</v>
      </c>
      <c r="U264" s="74" t="n">
        <v>0.178058029808625</v>
      </c>
      <c r="V264" s="72" t="str">
        <f aca="false">IF(S264="Empate","—",IF((N264&gt;M264)&lt;&gt;(T264&gt;U264),"Sim","Não"))</f>
        <v>Não</v>
      </c>
    </row>
    <row r="265" customFormat="false" ht="15" hidden="false" customHeight="false" outlineLevel="0" collapsed="false">
      <c r="A265" s="72" t="s">
        <v>871</v>
      </c>
      <c r="B265" s="72" t="s">
        <v>872</v>
      </c>
      <c r="C265" s="72" t="s">
        <v>287</v>
      </c>
      <c r="D265" s="72" t="s">
        <v>289</v>
      </c>
      <c r="E265" s="72"/>
      <c r="F265" s="73" t="n">
        <v>5851</v>
      </c>
      <c r="G265" s="73" t="n">
        <v>4650</v>
      </c>
      <c r="H265" s="73" t="n">
        <v>1201</v>
      </c>
      <c r="I265" s="74" t="n">
        <f aca="false">H265/F265</f>
        <v>0.205264057426081</v>
      </c>
      <c r="J265" s="73" t="n">
        <v>4438</v>
      </c>
      <c r="K265" s="73" t="n">
        <v>45</v>
      </c>
      <c r="L265" s="73" t="n">
        <v>167</v>
      </c>
      <c r="M265" s="73" t="n">
        <v>1522</v>
      </c>
      <c r="N265" s="73" t="n">
        <v>2687</v>
      </c>
      <c r="O265" s="73" t="n">
        <f aca="false">J265-M265-N265</f>
        <v>229</v>
      </c>
      <c r="P265" s="74" t="n">
        <f aca="false">M265/J265</f>
        <v>0.342947273546643</v>
      </c>
      <c r="Q265" s="74" t="n">
        <f aca="false">N265/J265</f>
        <v>0.605452906714736</v>
      </c>
      <c r="R265" s="75" t="n">
        <f aca="false">ABS(P265-Q265)*100</f>
        <v>26.2505633168094</v>
      </c>
      <c r="S265" s="72" t="str">
        <f aca="false">IF(M265&gt;N265,"Flávio Bolsonaro",IF(N265&gt;M265,"Lula","Empate"))</f>
        <v>Lula</v>
      </c>
      <c r="T265" s="74" t="n">
        <v>0.663965788881387</v>
      </c>
      <c r="U265" s="74" t="n">
        <v>0.274814314652262</v>
      </c>
      <c r="V265" s="72" t="str">
        <f aca="false">IF(S265="Empate","—",IF((N265&gt;M265)&lt;&gt;(T265&gt;U265),"Sim","Não"))</f>
        <v>Não</v>
      </c>
    </row>
    <row r="266" customFormat="false" ht="15" hidden="false" customHeight="false" outlineLevel="0" collapsed="false">
      <c r="A266" s="72" t="s">
        <v>873</v>
      </c>
      <c r="B266" s="72" t="s">
        <v>874</v>
      </c>
      <c r="C266" s="72" t="s">
        <v>287</v>
      </c>
      <c r="D266" s="72" t="s">
        <v>289</v>
      </c>
      <c r="E266" s="72"/>
      <c r="F266" s="73" t="n">
        <v>14433</v>
      </c>
      <c r="G266" s="73" t="n">
        <v>11452</v>
      </c>
      <c r="H266" s="73" t="n">
        <v>2981</v>
      </c>
      <c r="I266" s="74" t="n">
        <f aca="false">H266/F266</f>
        <v>0.206540566756738</v>
      </c>
      <c r="J266" s="73" t="n">
        <v>10894</v>
      </c>
      <c r="K266" s="73" t="n">
        <v>191</v>
      </c>
      <c r="L266" s="73" t="n">
        <v>367</v>
      </c>
      <c r="M266" s="73" t="n">
        <v>1932</v>
      </c>
      <c r="N266" s="73" t="n">
        <v>8550</v>
      </c>
      <c r="O266" s="73" t="n">
        <f aca="false">J266-M266-N266</f>
        <v>412</v>
      </c>
      <c r="P266" s="74" t="n">
        <f aca="false">M266/J266</f>
        <v>0.177345327703323</v>
      </c>
      <c r="Q266" s="74" t="n">
        <f aca="false">N266/J266</f>
        <v>0.784835689370296</v>
      </c>
      <c r="R266" s="75" t="n">
        <f aca="false">ABS(P266-Q266)*100</f>
        <v>60.7490361666973</v>
      </c>
      <c r="S266" s="72" t="str">
        <f aca="false">IF(M266&gt;N266,"Flávio Bolsonaro",IF(N266&gt;M266,"Lula","Empate"))</f>
        <v>Lula</v>
      </c>
      <c r="T266" s="74" t="n">
        <v>0.83124691966486</v>
      </c>
      <c r="U266" s="74" t="n">
        <v>0.122227698373583</v>
      </c>
      <c r="V266" s="72" t="str">
        <f aca="false">IF(S266="Empate","—",IF((N266&gt;M266)&lt;&gt;(T266&gt;U266),"Sim","Não"))</f>
        <v>Não</v>
      </c>
    </row>
    <row r="267" customFormat="false" ht="15" hidden="false" customHeight="false" outlineLevel="0" collapsed="false">
      <c r="A267" s="72" t="s">
        <v>875</v>
      </c>
      <c r="B267" s="72" t="s">
        <v>876</v>
      </c>
      <c r="C267" s="72" t="s">
        <v>287</v>
      </c>
      <c r="D267" s="72" t="s">
        <v>289</v>
      </c>
      <c r="E267" s="72"/>
      <c r="F267" s="73" t="n">
        <v>26041</v>
      </c>
      <c r="G267" s="73" t="n">
        <v>20885</v>
      </c>
      <c r="H267" s="73" t="n">
        <v>5156</v>
      </c>
      <c r="I267" s="74" t="n">
        <f aca="false">H267/F267</f>
        <v>0.197995468683998</v>
      </c>
      <c r="J267" s="73" t="n">
        <v>19875</v>
      </c>
      <c r="K267" s="73" t="n">
        <v>345</v>
      </c>
      <c r="L267" s="73" t="n">
        <v>665</v>
      </c>
      <c r="M267" s="73" t="n">
        <v>3319</v>
      </c>
      <c r="N267" s="73" t="n">
        <v>15771</v>
      </c>
      <c r="O267" s="73" t="n">
        <f aca="false">J267-M267-N267</f>
        <v>785</v>
      </c>
      <c r="P267" s="74" t="n">
        <f aca="false">M267/J267</f>
        <v>0.166993710691824</v>
      </c>
      <c r="Q267" s="74" t="n">
        <f aca="false">N267/J267</f>
        <v>0.793509433962264</v>
      </c>
      <c r="R267" s="75" t="n">
        <f aca="false">ABS(P267-Q267)*100</f>
        <v>62.651572327044</v>
      </c>
      <c r="S267" s="72" t="str">
        <f aca="false">IF(M267&gt;N267,"Flávio Bolsonaro",IF(N267&gt;M267,"Lula","Empate"))</f>
        <v>Lula</v>
      </c>
      <c r="T267" s="74" t="n">
        <v>0.815207373271889</v>
      </c>
      <c r="U267" s="74" t="n">
        <v>0.138914490527394</v>
      </c>
      <c r="V267" s="72" t="str">
        <f aca="false">IF(S267="Empate","—",IF((N267&gt;M267)&lt;&gt;(T267&gt;U267),"Sim","Não"))</f>
        <v>Não</v>
      </c>
    </row>
    <row r="268" customFormat="false" ht="15" hidden="false" customHeight="false" outlineLevel="0" collapsed="false">
      <c r="A268" s="72" t="s">
        <v>877</v>
      </c>
      <c r="B268" s="72" t="s">
        <v>878</v>
      </c>
      <c r="C268" s="72" t="s">
        <v>287</v>
      </c>
      <c r="D268" s="72" t="s">
        <v>289</v>
      </c>
      <c r="E268" s="72"/>
      <c r="F268" s="73" t="n">
        <v>18021</v>
      </c>
      <c r="G268" s="73" t="n">
        <v>15113</v>
      </c>
      <c r="H268" s="73" t="n">
        <v>2908</v>
      </c>
      <c r="I268" s="74" t="n">
        <f aca="false">H268/F268</f>
        <v>0.161367293712891</v>
      </c>
      <c r="J268" s="73" t="n">
        <v>14289</v>
      </c>
      <c r="K268" s="73" t="n">
        <v>257</v>
      </c>
      <c r="L268" s="73" t="n">
        <v>567</v>
      </c>
      <c r="M268" s="73" t="n">
        <v>4447</v>
      </c>
      <c r="N268" s="73" t="n">
        <v>9136</v>
      </c>
      <c r="O268" s="73" t="n">
        <f aca="false">J268-M268-N268</f>
        <v>706</v>
      </c>
      <c r="P268" s="74" t="n">
        <f aca="false">M268/J268</f>
        <v>0.311218419763454</v>
      </c>
      <c r="Q268" s="74" t="n">
        <f aca="false">N268/J268</f>
        <v>0.639372944222829</v>
      </c>
      <c r="R268" s="75" t="n">
        <f aca="false">ABS(P268-Q268)*100</f>
        <v>32.8154524459374</v>
      </c>
      <c r="S268" s="72" t="str">
        <f aca="false">IF(M268&gt;N268,"Flávio Bolsonaro",IF(N268&gt;M268,"Lula","Empate"))</f>
        <v>Lula</v>
      </c>
      <c r="T268" s="74" t="n">
        <v>0.698154497045736</v>
      </c>
      <c r="U268" s="74" t="n">
        <v>0.241228390108688</v>
      </c>
      <c r="V268" s="72" t="str">
        <f aca="false">IF(S268="Empate","—",IF((N268&gt;M268)&lt;&gt;(T268&gt;U268),"Sim","Não"))</f>
        <v>Não</v>
      </c>
    </row>
    <row r="269" customFormat="false" ht="15" hidden="false" customHeight="false" outlineLevel="0" collapsed="false">
      <c r="A269" s="72" t="s">
        <v>879</v>
      </c>
      <c r="B269" s="72" t="s">
        <v>880</v>
      </c>
      <c r="C269" s="72" t="s">
        <v>287</v>
      </c>
      <c r="D269" s="72" t="s">
        <v>289</v>
      </c>
      <c r="E269" s="72"/>
      <c r="F269" s="73" t="n">
        <v>8150</v>
      </c>
      <c r="G269" s="73" t="n">
        <v>6496</v>
      </c>
      <c r="H269" s="73" t="n">
        <v>1654</v>
      </c>
      <c r="I269" s="74" t="n">
        <f aca="false">H269/F269</f>
        <v>0.202944785276074</v>
      </c>
      <c r="J269" s="73" t="n">
        <v>6232</v>
      </c>
      <c r="K269" s="73" t="n">
        <v>42</v>
      </c>
      <c r="L269" s="73" t="n">
        <v>222</v>
      </c>
      <c r="M269" s="73" t="n">
        <v>1082</v>
      </c>
      <c r="N269" s="73" t="n">
        <v>4964</v>
      </c>
      <c r="O269" s="73" t="n">
        <f aca="false">J269-M269-N269</f>
        <v>186</v>
      </c>
      <c r="P269" s="74" t="n">
        <f aca="false">M269/J269</f>
        <v>0.173620025673941</v>
      </c>
      <c r="Q269" s="74" t="n">
        <f aca="false">N269/J269</f>
        <v>0.796534017971759</v>
      </c>
      <c r="R269" s="75" t="n">
        <f aca="false">ABS(P269-Q269)*100</f>
        <v>62.2913992297818</v>
      </c>
      <c r="S269" s="72" t="str">
        <f aca="false">IF(M269&gt;N269,"Flávio Bolsonaro",IF(N269&gt;M269,"Lula","Empate"))</f>
        <v>Lula</v>
      </c>
      <c r="T269" s="74" t="n">
        <v>0.815392439396508</v>
      </c>
      <c r="U269" s="74" t="n">
        <v>0.139515172063062</v>
      </c>
      <c r="V269" s="72" t="str">
        <f aca="false">IF(S269="Empate","—",IF((N269&gt;M269)&lt;&gt;(T269&gt;U269),"Sim","Não"))</f>
        <v>Não</v>
      </c>
    </row>
    <row r="270" customFormat="false" ht="15" hidden="false" customHeight="false" outlineLevel="0" collapsed="false">
      <c r="A270" s="72" t="s">
        <v>881</v>
      </c>
      <c r="B270" s="72" t="s">
        <v>882</v>
      </c>
      <c r="C270" s="72" t="s">
        <v>287</v>
      </c>
      <c r="D270" s="72" t="s">
        <v>289</v>
      </c>
      <c r="E270" s="72"/>
      <c r="F270" s="73" t="n">
        <v>11192</v>
      </c>
      <c r="G270" s="73" t="n">
        <v>8643</v>
      </c>
      <c r="H270" s="73" t="n">
        <v>2549</v>
      </c>
      <c r="I270" s="74" t="n">
        <f aca="false">H270/F270</f>
        <v>0.227751965689778</v>
      </c>
      <c r="J270" s="73" t="n">
        <v>8376</v>
      </c>
      <c r="K270" s="73" t="n">
        <v>80</v>
      </c>
      <c r="L270" s="73" t="n">
        <v>187</v>
      </c>
      <c r="M270" s="73" t="n">
        <v>1068</v>
      </c>
      <c r="N270" s="73" t="n">
        <v>7101</v>
      </c>
      <c r="O270" s="73" t="n">
        <f aca="false">J270-M270-N270</f>
        <v>207</v>
      </c>
      <c r="P270" s="74" t="n">
        <f aca="false">M270/J270</f>
        <v>0.127507163323782</v>
      </c>
      <c r="Q270" s="74" t="n">
        <f aca="false">N270/J270</f>
        <v>0.847779369627507</v>
      </c>
      <c r="R270" s="75" t="n">
        <f aca="false">ABS(P270-Q270)*100</f>
        <v>72.0272206303725</v>
      </c>
      <c r="S270" s="72" t="str">
        <f aca="false">IF(M270&gt;N270,"Flávio Bolsonaro",IF(N270&gt;M270,"Lula","Empate"))</f>
        <v>Lula</v>
      </c>
      <c r="T270" s="74" t="n">
        <v>0.872613165976766</v>
      </c>
      <c r="U270" s="74" t="n">
        <v>0.096007477633863</v>
      </c>
      <c r="V270" s="72" t="str">
        <f aca="false">IF(S270="Empate","—",IF((N270&gt;M270)&lt;&gt;(T270&gt;U270),"Sim","Não"))</f>
        <v>Não</v>
      </c>
    </row>
    <row r="271" customFormat="false" ht="15" hidden="false" customHeight="false" outlineLevel="0" collapsed="false">
      <c r="A271" s="72" t="s">
        <v>883</v>
      </c>
      <c r="B271" s="72" t="s">
        <v>884</v>
      </c>
      <c r="C271" s="72" t="s">
        <v>287</v>
      </c>
      <c r="D271" s="72" t="s">
        <v>289</v>
      </c>
      <c r="E271" s="72"/>
      <c r="F271" s="73" t="n">
        <v>42181</v>
      </c>
      <c r="G271" s="73" t="n">
        <v>34897</v>
      </c>
      <c r="H271" s="73" t="n">
        <v>7284</v>
      </c>
      <c r="I271" s="74" t="n">
        <f aca="false">H271/F271</f>
        <v>0.172684383964344</v>
      </c>
      <c r="J271" s="73" t="n">
        <v>33054</v>
      </c>
      <c r="K271" s="73" t="n">
        <v>487</v>
      </c>
      <c r="L271" s="73" t="n">
        <v>1356</v>
      </c>
      <c r="M271" s="73" t="n">
        <v>7558</v>
      </c>
      <c r="N271" s="73" t="n">
        <v>23679</v>
      </c>
      <c r="O271" s="73" t="n">
        <f aca="false">J271-M271-N271</f>
        <v>1817</v>
      </c>
      <c r="P271" s="74" t="n">
        <f aca="false">M271/J271</f>
        <v>0.228656138440128</v>
      </c>
      <c r="Q271" s="74" t="n">
        <f aca="false">N271/J271</f>
        <v>0.716373207478671</v>
      </c>
      <c r="R271" s="75" t="n">
        <f aca="false">ABS(P271-Q271)*100</f>
        <v>48.7717069038543</v>
      </c>
      <c r="S271" s="72" t="str">
        <f aca="false">IF(M271&gt;N271,"Flávio Bolsonaro",IF(N271&gt;M271,"Lula","Empate"))</f>
        <v>Lula</v>
      </c>
      <c r="T271" s="74" t="n">
        <v>0.77259128098669</v>
      </c>
      <c r="U271" s="74" t="n">
        <v>0.178135303455855</v>
      </c>
      <c r="V271" s="72" t="str">
        <f aca="false">IF(S271="Empate","—",IF((N271&gt;M271)&lt;&gt;(T271&gt;U271),"Sim","Não"))</f>
        <v>Não</v>
      </c>
    </row>
    <row r="272" customFormat="false" ht="15" hidden="false" customHeight="false" outlineLevel="0" collapsed="false">
      <c r="A272" s="72" t="s">
        <v>885</v>
      </c>
      <c r="B272" s="72" t="s">
        <v>886</v>
      </c>
      <c r="C272" s="72" t="s">
        <v>287</v>
      </c>
      <c r="D272" s="72" t="s">
        <v>289</v>
      </c>
      <c r="E272" s="72"/>
      <c r="F272" s="73" t="n">
        <v>14513</v>
      </c>
      <c r="G272" s="73" t="n">
        <v>11941</v>
      </c>
      <c r="H272" s="73" t="n">
        <v>2572</v>
      </c>
      <c r="I272" s="74" t="n">
        <f aca="false">H272/F272</f>
        <v>0.177220423068973</v>
      </c>
      <c r="J272" s="73" t="n">
        <v>11229</v>
      </c>
      <c r="K272" s="73" t="n">
        <v>239</v>
      </c>
      <c r="L272" s="73" t="n">
        <v>473</v>
      </c>
      <c r="M272" s="73" t="n">
        <v>3231</v>
      </c>
      <c r="N272" s="73" t="n">
        <v>7525</v>
      </c>
      <c r="O272" s="73" t="n">
        <f aca="false">J272-M272-N272</f>
        <v>473</v>
      </c>
      <c r="P272" s="74" t="n">
        <f aca="false">M272/J272</f>
        <v>0.287737109270639</v>
      </c>
      <c r="Q272" s="74" t="n">
        <f aca="false">N272/J272</f>
        <v>0.670139816546442</v>
      </c>
      <c r="R272" s="75" t="n">
        <f aca="false">ABS(P272-Q272)*100</f>
        <v>38.2402707275804</v>
      </c>
      <c r="S272" s="72" t="str">
        <f aca="false">IF(M272&gt;N272,"Flávio Bolsonaro",IF(N272&gt;M272,"Lula","Empate"))</f>
        <v>Lula</v>
      </c>
      <c r="T272" s="74" t="n">
        <v>0.732663223902619</v>
      </c>
      <c r="U272" s="74" t="n">
        <v>0.220582810770933</v>
      </c>
      <c r="V272" s="72" t="str">
        <f aca="false">IF(S272="Empate","—",IF((N272&gt;M272)&lt;&gt;(T272&gt;U272),"Sim","Não"))</f>
        <v>Não</v>
      </c>
    </row>
    <row r="273" customFormat="false" ht="15" hidden="false" customHeight="false" outlineLevel="0" collapsed="false">
      <c r="A273" s="72" t="s">
        <v>887</v>
      </c>
      <c r="B273" s="72" t="s">
        <v>888</v>
      </c>
      <c r="C273" s="72" t="s">
        <v>287</v>
      </c>
      <c r="D273" s="72" t="s">
        <v>289</v>
      </c>
      <c r="E273" s="72"/>
      <c r="F273" s="73" t="n">
        <v>15480</v>
      </c>
      <c r="G273" s="73" t="n">
        <v>12126</v>
      </c>
      <c r="H273" s="73" t="n">
        <v>3354</v>
      </c>
      <c r="I273" s="74" t="n">
        <f aca="false">H273/F273</f>
        <v>0.216666666666667</v>
      </c>
      <c r="J273" s="73" t="n">
        <v>11435</v>
      </c>
      <c r="K273" s="73" t="n">
        <v>224</v>
      </c>
      <c r="L273" s="73" t="n">
        <v>467</v>
      </c>
      <c r="M273" s="73" t="n">
        <v>3880</v>
      </c>
      <c r="N273" s="73" t="n">
        <v>6883</v>
      </c>
      <c r="O273" s="73" t="n">
        <f aca="false">J273-M273-N273</f>
        <v>672</v>
      </c>
      <c r="P273" s="74" t="n">
        <f aca="false">M273/J273</f>
        <v>0.339309138609532</v>
      </c>
      <c r="Q273" s="74" t="n">
        <f aca="false">N273/J273</f>
        <v>0.60192391779624</v>
      </c>
      <c r="R273" s="75" t="n">
        <f aca="false">ABS(P273-Q273)*100</f>
        <v>26.2614779186708</v>
      </c>
      <c r="S273" s="72" t="str">
        <f aca="false">IF(M273&gt;N273,"Flávio Bolsonaro",IF(N273&gt;M273,"Lula","Empate"))</f>
        <v>Lula</v>
      </c>
      <c r="T273" s="74" t="n">
        <v>0.645118733509235</v>
      </c>
      <c r="U273" s="74" t="n">
        <v>0.302581982661138</v>
      </c>
      <c r="V273" s="72" t="str">
        <f aca="false">IF(S273="Empate","—",IF((N273&gt;M273)&lt;&gt;(T273&gt;U273),"Sim","Não"))</f>
        <v>Não</v>
      </c>
    </row>
    <row r="274" customFormat="false" ht="15" hidden="false" customHeight="false" outlineLevel="0" collapsed="false">
      <c r="A274" s="72" t="s">
        <v>889</v>
      </c>
      <c r="B274" s="72" t="s">
        <v>890</v>
      </c>
      <c r="C274" s="72" t="s">
        <v>287</v>
      </c>
      <c r="D274" s="72" t="s">
        <v>289</v>
      </c>
      <c r="E274" s="72"/>
      <c r="F274" s="73" t="n">
        <v>10361</v>
      </c>
      <c r="G274" s="73" t="n">
        <v>8169</v>
      </c>
      <c r="H274" s="73" t="n">
        <v>2192</v>
      </c>
      <c r="I274" s="74" t="n">
        <f aca="false">H274/F274</f>
        <v>0.211562590483544</v>
      </c>
      <c r="J274" s="73" t="n">
        <v>7784</v>
      </c>
      <c r="K274" s="73" t="n">
        <v>93</v>
      </c>
      <c r="L274" s="73" t="n">
        <v>292</v>
      </c>
      <c r="M274" s="73" t="n">
        <v>2218</v>
      </c>
      <c r="N274" s="73" t="n">
        <v>5292</v>
      </c>
      <c r="O274" s="73" t="n">
        <f aca="false">J274-M274-N274</f>
        <v>274</v>
      </c>
      <c r="P274" s="74" t="n">
        <f aca="false">M274/J274</f>
        <v>0.284943473792395</v>
      </c>
      <c r="Q274" s="74" t="n">
        <f aca="false">N274/J274</f>
        <v>0.679856115107914</v>
      </c>
      <c r="R274" s="75" t="n">
        <f aca="false">ABS(P274-Q274)*100</f>
        <v>39.4912641315519</v>
      </c>
      <c r="S274" s="72" t="str">
        <f aca="false">IF(M274&gt;N274,"Flávio Bolsonaro",IF(N274&gt;M274,"Lula","Empate"))</f>
        <v>Lula</v>
      </c>
      <c r="T274" s="74" t="n">
        <v>0.795376029763487</v>
      </c>
      <c r="U274" s="74" t="n">
        <v>0.154663832048897</v>
      </c>
      <c r="V274" s="72" t="str">
        <f aca="false">IF(S274="Empate","—",IF((N274&gt;M274)&lt;&gt;(T274&gt;U274),"Sim","Não"))</f>
        <v>Não</v>
      </c>
    </row>
    <row r="275" customFormat="false" ht="15" hidden="false" customHeight="false" outlineLevel="0" collapsed="false">
      <c r="A275" s="72" t="s">
        <v>891</v>
      </c>
      <c r="B275" s="72" t="s">
        <v>892</v>
      </c>
      <c r="C275" s="72" t="s">
        <v>287</v>
      </c>
      <c r="D275" s="72" t="s">
        <v>289</v>
      </c>
      <c r="E275" s="72"/>
      <c r="F275" s="73" t="n">
        <v>17301</v>
      </c>
      <c r="G275" s="73" t="n">
        <v>13628</v>
      </c>
      <c r="H275" s="73" t="n">
        <v>3673</v>
      </c>
      <c r="I275" s="74" t="n">
        <f aca="false">H275/F275</f>
        <v>0.212299867059708</v>
      </c>
      <c r="J275" s="73" t="n">
        <v>12965</v>
      </c>
      <c r="K275" s="73" t="n">
        <v>162</v>
      </c>
      <c r="L275" s="73" t="n">
        <v>501</v>
      </c>
      <c r="M275" s="73" t="n">
        <v>5250</v>
      </c>
      <c r="N275" s="73" t="n">
        <v>7078</v>
      </c>
      <c r="O275" s="73" t="n">
        <f aca="false">J275-M275-N275</f>
        <v>637</v>
      </c>
      <c r="P275" s="74" t="n">
        <f aca="false">M275/J275</f>
        <v>0.404936367142306</v>
      </c>
      <c r="Q275" s="74" t="n">
        <f aca="false">N275/J275</f>
        <v>0.545931353644427</v>
      </c>
      <c r="R275" s="75" t="n">
        <f aca="false">ABS(P275-Q275)*100</f>
        <v>14.0994986502121</v>
      </c>
      <c r="S275" s="72" t="str">
        <f aca="false">IF(M275&gt;N275,"Flávio Bolsonaro",IF(N275&gt;M275,"Lula","Empate"))</f>
        <v>Lula</v>
      </c>
      <c r="T275" s="74" t="n">
        <v>0.579183456245723</v>
      </c>
      <c r="U275" s="74" t="n">
        <v>0.357941154109329</v>
      </c>
      <c r="V275" s="72" t="str">
        <f aca="false">IF(S275="Empate","—",IF((N275&gt;M275)&lt;&gt;(T275&gt;U275),"Sim","Não"))</f>
        <v>Não</v>
      </c>
    </row>
    <row r="276" customFormat="false" ht="15" hidden="false" customHeight="false" outlineLevel="0" collapsed="false">
      <c r="A276" s="72" t="s">
        <v>893</v>
      </c>
      <c r="B276" s="72" t="s">
        <v>894</v>
      </c>
      <c r="C276" s="72" t="s">
        <v>287</v>
      </c>
      <c r="D276" s="72" t="s">
        <v>289</v>
      </c>
      <c r="E276" s="72"/>
      <c r="F276" s="73" t="n">
        <v>24576</v>
      </c>
      <c r="G276" s="73" t="n">
        <v>18595</v>
      </c>
      <c r="H276" s="73" t="n">
        <v>5981</v>
      </c>
      <c r="I276" s="74" t="n">
        <f aca="false">H276/F276</f>
        <v>0.243367513020833</v>
      </c>
      <c r="J276" s="73" t="n">
        <v>17466</v>
      </c>
      <c r="K276" s="73" t="n">
        <v>280</v>
      </c>
      <c r="L276" s="73" t="n">
        <v>849</v>
      </c>
      <c r="M276" s="73" t="n">
        <v>6073</v>
      </c>
      <c r="N276" s="73" t="n">
        <v>10402</v>
      </c>
      <c r="O276" s="73" t="n">
        <f aca="false">J276-M276-N276</f>
        <v>991</v>
      </c>
      <c r="P276" s="74" t="n">
        <f aca="false">M276/J276</f>
        <v>0.347704110843925</v>
      </c>
      <c r="Q276" s="74" t="n">
        <f aca="false">N276/J276</f>
        <v>0.595557082331387</v>
      </c>
      <c r="R276" s="75" t="n">
        <f aca="false">ABS(P276-Q276)*100</f>
        <v>24.7852971487461</v>
      </c>
      <c r="S276" s="72" t="str">
        <f aca="false">IF(M276&gt;N276,"Flávio Bolsonaro",IF(N276&gt;M276,"Lula","Empate"))</f>
        <v>Lula</v>
      </c>
      <c r="T276" s="74" t="n">
        <v>0.639041409288492</v>
      </c>
      <c r="U276" s="74" t="n">
        <v>0.296556851978952</v>
      </c>
      <c r="V276" s="72" t="str">
        <f aca="false">IF(S276="Empate","—",IF((N276&gt;M276)&lt;&gt;(T276&gt;U276),"Sim","Não"))</f>
        <v>Não</v>
      </c>
    </row>
    <row r="277" customFormat="false" ht="15" hidden="false" customHeight="false" outlineLevel="0" collapsed="false">
      <c r="A277" s="72" t="s">
        <v>895</v>
      </c>
      <c r="B277" s="72" t="s">
        <v>896</v>
      </c>
      <c r="C277" s="72" t="s">
        <v>287</v>
      </c>
      <c r="D277" s="72" t="s">
        <v>289</v>
      </c>
      <c r="E277" s="72"/>
      <c r="F277" s="73" t="n">
        <v>210762</v>
      </c>
      <c r="G277" s="73" t="n">
        <v>167003</v>
      </c>
      <c r="H277" s="73" t="n">
        <v>43759</v>
      </c>
      <c r="I277" s="74" t="n">
        <f aca="false">H277/F277</f>
        <v>0.2076228162572</v>
      </c>
      <c r="J277" s="73" t="n">
        <v>155927</v>
      </c>
      <c r="K277" s="73" t="n">
        <v>3863</v>
      </c>
      <c r="L277" s="73" t="n">
        <v>7213</v>
      </c>
      <c r="M277" s="73" t="n">
        <v>48036</v>
      </c>
      <c r="N277" s="73" t="n">
        <v>96949</v>
      </c>
      <c r="O277" s="73" t="n">
        <f aca="false">J277-M277-N277</f>
        <v>10942</v>
      </c>
      <c r="P277" s="74" t="n">
        <f aca="false">M277/J277</f>
        <v>0.308067236591482</v>
      </c>
      <c r="Q277" s="74" t="n">
        <f aca="false">N277/J277</f>
        <v>0.621758899998076</v>
      </c>
      <c r="R277" s="75" t="n">
        <f aca="false">ABS(P277-Q277)*100</f>
        <v>31.3691663406594</v>
      </c>
      <c r="S277" s="72" t="str">
        <f aca="false">IF(M277&gt;N277,"Flávio Bolsonaro",IF(N277&gt;M277,"Lula","Empate"))</f>
        <v>Lula</v>
      </c>
      <c r="T277" s="74" t="n">
        <v>0.647719970010175</v>
      </c>
      <c r="U277" s="74" t="n">
        <v>0.27813554329781</v>
      </c>
      <c r="V277" s="72" t="str">
        <f aca="false">IF(S277="Empate","—",IF((N277&gt;M277)&lt;&gt;(T277&gt;U277),"Sim","Não"))</f>
        <v>Não</v>
      </c>
    </row>
    <row r="278" customFormat="false" ht="15" hidden="false" customHeight="false" outlineLevel="0" collapsed="false">
      <c r="A278" s="72" t="s">
        <v>897</v>
      </c>
      <c r="B278" s="72" t="s">
        <v>898</v>
      </c>
      <c r="C278" s="72" t="s">
        <v>287</v>
      </c>
      <c r="D278" s="72" t="s">
        <v>289</v>
      </c>
      <c r="E278" s="72"/>
      <c r="F278" s="73" t="n">
        <v>23549</v>
      </c>
      <c r="G278" s="73" t="n">
        <v>19165</v>
      </c>
      <c r="H278" s="73" t="n">
        <v>4384</v>
      </c>
      <c r="I278" s="74" t="n">
        <f aca="false">H278/F278</f>
        <v>0.186165017622829</v>
      </c>
      <c r="J278" s="73" t="n">
        <v>18648</v>
      </c>
      <c r="K278" s="73" t="n">
        <v>102</v>
      </c>
      <c r="L278" s="73" t="n">
        <v>415</v>
      </c>
      <c r="M278" s="73" t="n">
        <v>3448</v>
      </c>
      <c r="N278" s="73" t="n">
        <v>14703</v>
      </c>
      <c r="O278" s="73" t="n">
        <f aca="false">J278-M278-N278</f>
        <v>497</v>
      </c>
      <c r="P278" s="74" t="n">
        <f aca="false">M278/J278</f>
        <v>0.184899184899185</v>
      </c>
      <c r="Q278" s="74" t="n">
        <f aca="false">N278/J278</f>
        <v>0.788449163449164</v>
      </c>
      <c r="R278" s="75" t="n">
        <f aca="false">ABS(P278-Q278)*100</f>
        <v>60.3549978549979</v>
      </c>
      <c r="S278" s="72" t="str">
        <f aca="false">IF(M278&gt;N278,"Flávio Bolsonaro",IF(N278&gt;M278,"Lula","Empate"))</f>
        <v>Lula</v>
      </c>
      <c r="T278" s="74" t="n">
        <v>0.826381647549531</v>
      </c>
      <c r="U278" s="74" t="n">
        <v>0.140771637122002</v>
      </c>
      <c r="V278" s="72" t="str">
        <f aca="false">IF(S278="Empate","—",IF((N278&gt;M278)&lt;&gt;(T278&gt;U278),"Sim","Não"))</f>
        <v>Não</v>
      </c>
    </row>
    <row r="279" customFormat="false" ht="15" hidden="false" customHeight="false" outlineLevel="0" collapsed="false">
      <c r="A279" s="72" t="s">
        <v>899</v>
      </c>
      <c r="B279" s="72" t="s">
        <v>900</v>
      </c>
      <c r="C279" s="72" t="s">
        <v>287</v>
      </c>
      <c r="D279" s="72" t="s">
        <v>289</v>
      </c>
      <c r="E279" s="72"/>
      <c r="F279" s="73" t="n">
        <v>57975</v>
      </c>
      <c r="G279" s="73" t="n">
        <v>47874</v>
      </c>
      <c r="H279" s="73" t="n">
        <v>10101</v>
      </c>
      <c r="I279" s="74" t="n">
        <f aca="false">H279/F279</f>
        <v>0.174230271668823</v>
      </c>
      <c r="J279" s="73" t="n">
        <v>45117</v>
      </c>
      <c r="K279" s="73" t="n">
        <v>794</v>
      </c>
      <c r="L279" s="73" t="n">
        <v>1963</v>
      </c>
      <c r="M279" s="73" t="n">
        <v>13710</v>
      </c>
      <c r="N279" s="73" t="n">
        <v>29443</v>
      </c>
      <c r="O279" s="73" t="n">
        <f aca="false">J279-M279-N279</f>
        <v>1964</v>
      </c>
      <c r="P279" s="74" t="n">
        <f aca="false">M279/J279</f>
        <v>0.303876587539065</v>
      </c>
      <c r="Q279" s="74" t="n">
        <f aca="false">N279/J279</f>
        <v>0.652592149300707</v>
      </c>
      <c r="R279" s="75" t="n">
        <f aca="false">ABS(P279-Q279)*100</f>
        <v>34.8715561761642</v>
      </c>
      <c r="S279" s="72" t="str">
        <f aca="false">IF(M279&gt;N279,"Flávio Bolsonaro",IF(N279&gt;M279,"Lula","Empate"))</f>
        <v>Lula</v>
      </c>
      <c r="T279" s="74" t="n">
        <v>0.711262703605736</v>
      </c>
      <c r="U279" s="74" t="n">
        <v>0.232423778365585</v>
      </c>
      <c r="V279" s="72" t="str">
        <f aca="false">IF(S279="Empate","—",IF((N279&gt;M279)&lt;&gt;(T279&gt;U279),"Sim","Não"))</f>
        <v>Não</v>
      </c>
    </row>
    <row r="280" customFormat="false" ht="15" hidden="false" customHeight="false" outlineLevel="0" collapsed="false">
      <c r="A280" s="72" t="s">
        <v>901</v>
      </c>
      <c r="B280" s="72" t="s">
        <v>902</v>
      </c>
      <c r="C280" s="72" t="s">
        <v>287</v>
      </c>
      <c r="D280" s="72" t="s">
        <v>289</v>
      </c>
      <c r="E280" s="72"/>
      <c r="F280" s="73" t="n">
        <v>20021</v>
      </c>
      <c r="G280" s="73" t="n">
        <v>16438</v>
      </c>
      <c r="H280" s="73" t="n">
        <v>3583</v>
      </c>
      <c r="I280" s="74" t="n">
        <f aca="false">H280/F280</f>
        <v>0.178962089805704</v>
      </c>
      <c r="J280" s="73" t="n">
        <v>15775</v>
      </c>
      <c r="K280" s="73" t="n">
        <v>180</v>
      </c>
      <c r="L280" s="73" t="n">
        <v>483</v>
      </c>
      <c r="M280" s="73" t="n">
        <v>3640</v>
      </c>
      <c r="N280" s="73" t="n">
        <v>11513</v>
      </c>
      <c r="O280" s="73" t="n">
        <f aca="false">J280-M280-N280</f>
        <v>622</v>
      </c>
      <c r="P280" s="74" t="n">
        <f aca="false">M280/J280</f>
        <v>0.230744849445325</v>
      </c>
      <c r="Q280" s="74" t="n">
        <f aca="false">N280/J280</f>
        <v>0.729825673534073</v>
      </c>
      <c r="R280" s="75" t="n">
        <f aca="false">ABS(P280-Q280)*100</f>
        <v>49.9080824088748</v>
      </c>
      <c r="S280" s="72" t="str">
        <f aca="false">IF(M280&gt;N280,"Flávio Bolsonaro",IF(N280&gt;M280,"Lula","Empate"))</f>
        <v>Lula</v>
      </c>
      <c r="T280" s="74" t="n">
        <v>0.783560023654642</v>
      </c>
      <c r="U280" s="74" t="n">
        <v>0.168802155200736</v>
      </c>
      <c r="V280" s="72" t="str">
        <f aca="false">IF(S280="Empate","—",IF((N280&gt;M280)&lt;&gt;(T280&gt;U280),"Sim","Não"))</f>
        <v>Não</v>
      </c>
    </row>
    <row r="281" customFormat="false" ht="15" hidden="false" customHeight="false" outlineLevel="0" collapsed="false">
      <c r="A281" s="72" t="s">
        <v>903</v>
      </c>
      <c r="B281" s="72" t="s">
        <v>904</v>
      </c>
      <c r="C281" s="72" t="s">
        <v>287</v>
      </c>
      <c r="D281" s="72" t="s">
        <v>289</v>
      </c>
      <c r="E281" s="72"/>
      <c r="F281" s="73" t="n">
        <v>25424</v>
      </c>
      <c r="G281" s="73" t="n">
        <v>18628</v>
      </c>
      <c r="H281" s="73" t="n">
        <v>6796</v>
      </c>
      <c r="I281" s="74" t="n">
        <f aca="false">H281/F281</f>
        <v>0.267306482064191</v>
      </c>
      <c r="J281" s="73" t="n">
        <v>17667</v>
      </c>
      <c r="K281" s="73" t="n">
        <v>261</v>
      </c>
      <c r="L281" s="73" t="n">
        <v>700</v>
      </c>
      <c r="M281" s="73" t="n">
        <v>6239</v>
      </c>
      <c r="N281" s="73" t="n">
        <v>10555</v>
      </c>
      <c r="O281" s="73" t="n">
        <f aca="false">J281-M281-N281</f>
        <v>873</v>
      </c>
      <c r="P281" s="74" t="n">
        <f aca="false">M281/J281</f>
        <v>0.353144280296598</v>
      </c>
      <c r="Q281" s="74" t="n">
        <f aca="false">N281/J281</f>
        <v>0.597441557706458</v>
      </c>
      <c r="R281" s="75" t="n">
        <f aca="false">ABS(P281-Q281)*100</f>
        <v>24.429727740986</v>
      </c>
      <c r="S281" s="72" t="str">
        <f aca="false">IF(M281&gt;N281,"Flávio Bolsonaro",IF(N281&gt;M281,"Lula","Empate"))</f>
        <v>Lula</v>
      </c>
      <c r="T281" s="74" t="n">
        <v>0.632467757793072</v>
      </c>
      <c r="U281" s="74" t="n">
        <v>0.304493667225724</v>
      </c>
      <c r="V281" s="72" t="str">
        <f aca="false">IF(S281="Empate","—",IF((N281&gt;M281)&lt;&gt;(T281&gt;U281),"Sim","Não"))</f>
        <v>Não</v>
      </c>
    </row>
    <row r="282" customFormat="false" ht="15" hidden="false" customHeight="false" outlineLevel="0" collapsed="false">
      <c r="A282" s="72" t="s">
        <v>905</v>
      </c>
      <c r="B282" s="72" t="s">
        <v>906</v>
      </c>
      <c r="C282" s="72" t="s">
        <v>287</v>
      </c>
      <c r="D282" s="72" t="s">
        <v>289</v>
      </c>
      <c r="E282" s="72"/>
      <c r="F282" s="73" t="n">
        <v>7799</v>
      </c>
      <c r="G282" s="73" t="n">
        <v>6556</v>
      </c>
      <c r="H282" s="73" t="n">
        <v>1243</v>
      </c>
      <c r="I282" s="74" t="n">
        <f aca="false">H282/F282</f>
        <v>0.159379407616361</v>
      </c>
      <c r="J282" s="73" t="n">
        <v>6201</v>
      </c>
      <c r="K282" s="73" t="n">
        <v>87</v>
      </c>
      <c r="L282" s="73" t="n">
        <v>268</v>
      </c>
      <c r="M282" s="73" t="n">
        <v>1385</v>
      </c>
      <c r="N282" s="73" t="n">
        <v>4655</v>
      </c>
      <c r="O282" s="73" t="n">
        <f aca="false">J282-M282-N282</f>
        <v>161</v>
      </c>
      <c r="P282" s="74" t="n">
        <f aca="false">M282/J282</f>
        <v>0.223351072407676</v>
      </c>
      <c r="Q282" s="74" t="n">
        <f aca="false">N282/J282</f>
        <v>0.750685373326883</v>
      </c>
      <c r="R282" s="75" t="n">
        <f aca="false">ABS(P282-Q282)*100</f>
        <v>52.7334300919207</v>
      </c>
      <c r="S282" s="72" t="str">
        <f aca="false">IF(M282&gt;N282,"Flávio Bolsonaro",IF(N282&gt;M282,"Lula","Empate"))</f>
        <v>Lula</v>
      </c>
      <c r="T282" s="74" t="n">
        <v>0.768506278916061</v>
      </c>
      <c r="U282" s="74" t="n">
        <v>0.192498347653668</v>
      </c>
      <c r="V282" s="72" t="str">
        <f aca="false">IF(S282="Empate","—",IF((N282&gt;M282)&lt;&gt;(T282&gt;U282),"Sim","Não"))</f>
        <v>Não</v>
      </c>
    </row>
    <row r="283" customFormat="false" ht="15" hidden="false" customHeight="false" outlineLevel="0" collapsed="false">
      <c r="A283" s="72" t="s">
        <v>907</v>
      </c>
      <c r="B283" s="72" t="s">
        <v>908</v>
      </c>
      <c r="C283" s="72" t="s">
        <v>287</v>
      </c>
      <c r="D283" s="72" t="s">
        <v>289</v>
      </c>
      <c r="E283" s="72"/>
      <c r="F283" s="73" t="n">
        <v>64825</v>
      </c>
      <c r="G283" s="73" t="n">
        <v>50828</v>
      </c>
      <c r="H283" s="73" t="n">
        <v>13997</v>
      </c>
      <c r="I283" s="74" t="n">
        <f aca="false">H283/F283</f>
        <v>0.215919784033938</v>
      </c>
      <c r="J283" s="73" t="n">
        <v>48042</v>
      </c>
      <c r="K283" s="73" t="n">
        <v>1089</v>
      </c>
      <c r="L283" s="73" t="n">
        <v>1697</v>
      </c>
      <c r="M283" s="73" t="n">
        <v>8127</v>
      </c>
      <c r="N283" s="73" t="n">
        <v>37343</v>
      </c>
      <c r="O283" s="73" t="n">
        <f aca="false">J283-M283-N283</f>
        <v>2572</v>
      </c>
      <c r="P283" s="74" t="n">
        <f aca="false">M283/J283</f>
        <v>0.169164481079056</v>
      </c>
      <c r="Q283" s="74" t="n">
        <f aca="false">N283/J283</f>
        <v>0.777299030015403</v>
      </c>
      <c r="R283" s="75" t="n">
        <f aca="false">ABS(P283-Q283)*100</f>
        <v>60.8134548936347</v>
      </c>
      <c r="S283" s="72" t="str">
        <f aca="false">IF(M283&gt;N283,"Flávio Bolsonaro",IF(N283&gt;M283,"Lula","Empate"))</f>
        <v>Lula</v>
      </c>
      <c r="T283" s="74" t="n">
        <v>0.800867868943827</v>
      </c>
      <c r="U283" s="74" t="n">
        <v>0.148712130259963</v>
      </c>
      <c r="V283" s="72" t="str">
        <f aca="false">IF(S283="Empate","—",IF((N283&gt;M283)&lt;&gt;(T283&gt;U283),"Sim","Não"))</f>
        <v>Não</v>
      </c>
    </row>
    <row r="284" customFormat="false" ht="15" hidden="false" customHeight="false" outlineLevel="0" collapsed="false">
      <c r="A284" s="72" t="s">
        <v>909</v>
      </c>
      <c r="B284" s="72" t="s">
        <v>910</v>
      </c>
      <c r="C284" s="72" t="s">
        <v>287</v>
      </c>
      <c r="D284" s="72" t="s">
        <v>289</v>
      </c>
      <c r="E284" s="72"/>
      <c r="F284" s="73" t="n">
        <v>11498</v>
      </c>
      <c r="G284" s="73" t="n">
        <v>9329</v>
      </c>
      <c r="H284" s="73" t="n">
        <v>2169</v>
      </c>
      <c r="I284" s="74" t="n">
        <f aca="false">H284/F284</f>
        <v>0.188641502870064</v>
      </c>
      <c r="J284" s="73" t="n">
        <v>8840</v>
      </c>
      <c r="K284" s="73" t="n">
        <v>168</v>
      </c>
      <c r="L284" s="73" t="n">
        <v>321</v>
      </c>
      <c r="M284" s="73" t="n">
        <v>2301</v>
      </c>
      <c r="N284" s="73" t="n">
        <v>6160</v>
      </c>
      <c r="O284" s="73" t="n">
        <f aca="false">J284-M284-N284</f>
        <v>379</v>
      </c>
      <c r="P284" s="74" t="n">
        <f aca="false">M284/J284</f>
        <v>0.260294117647059</v>
      </c>
      <c r="Q284" s="74" t="n">
        <f aca="false">N284/J284</f>
        <v>0.69683257918552</v>
      </c>
      <c r="R284" s="75" t="n">
        <f aca="false">ABS(P284-Q284)*100</f>
        <v>43.6538461538461</v>
      </c>
      <c r="S284" s="72" t="str">
        <f aca="false">IF(M284&gt;N284,"Flávio Bolsonaro",IF(N284&gt;M284,"Lula","Empate"))</f>
        <v>Lula</v>
      </c>
      <c r="T284" s="74" t="n">
        <v>0.76355439553921</v>
      </c>
      <c r="U284" s="74" t="n">
        <v>0.196227310475739</v>
      </c>
      <c r="V284" s="72" t="str">
        <f aca="false">IF(S284="Empate","—",IF((N284&gt;M284)&lt;&gt;(T284&gt;U284),"Sim","Não"))</f>
        <v>Não</v>
      </c>
    </row>
    <row r="285" customFormat="false" ht="15" hidden="false" customHeight="false" outlineLevel="0" collapsed="false">
      <c r="A285" s="72" t="s">
        <v>911</v>
      </c>
      <c r="B285" s="72" t="s">
        <v>912</v>
      </c>
      <c r="C285" s="72" t="s">
        <v>287</v>
      </c>
      <c r="D285" s="72" t="s">
        <v>289</v>
      </c>
      <c r="E285" s="72"/>
      <c r="F285" s="73" t="n">
        <v>28890</v>
      </c>
      <c r="G285" s="73" t="n">
        <v>23856</v>
      </c>
      <c r="H285" s="73" t="n">
        <v>5034</v>
      </c>
      <c r="I285" s="74" t="n">
        <f aca="false">H285/F285</f>
        <v>0.174247144340602</v>
      </c>
      <c r="J285" s="73" t="n">
        <v>22981</v>
      </c>
      <c r="K285" s="73" t="n">
        <v>274</v>
      </c>
      <c r="L285" s="73" t="n">
        <v>601</v>
      </c>
      <c r="M285" s="73" t="n">
        <v>3838</v>
      </c>
      <c r="N285" s="73" t="n">
        <v>18443</v>
      </c>
      <c r="O285" s="73" t="n">
        <f aca="false">J285-M285-N285</f>
        <v>700</v>
      </c>
      <c r="P285" s="74" t="n">
        <f aca="false">M285/J285</f>
        <v>0.167007527957878</v>
      </c>
      <c r="Q285" s="74" t="n">
        <f aca="false">N285/J285</f>
        <v>0.802532526870023</v>
      </c>
      <c r="R285" s="75" t="n">
        <f aca="false">ABS(P285-Q285)*100</f>
        <v>63.5524998912145</v>
      </c>
      <c r="S285" s="72" t="str">
        <f aca="false">IF(M285&gt;N285,"Flávio Bolsonaro",IF(N285&gt;M285,"Lula","Empate"))</f>
        <v>Lula</v>
      </c>
      <c r="T285" s="74" t="n">
        <v>0.844890015388793</v>
      </c>
      <c r="U285" s="74" t="n">
        <v>0.120394677287952</v>
      </c>
      <c r="V285" s="72" t="str">
        <f aca="false">IF(S285="Empate","—",IF((N285&gt;M285)&lt;&gt;(T285&gt;U285),"Sim","Não"))</f>
        <v>Não</v>
      </c>
    </row>
    <row r="286" customFormat="false" ht="15" hidden="false" customHeight="false" outlineLevel="0" collapsed="false">
      <c r="A286" s="72" t="s">
        <v>913</v>
      </c>
      <c r="B286" s="72" t="s">
        <v>914</v>
      </c>
      <c r="C286" s="72" t="s">
        <v>287</v>
      </c>
      <c r="D286" s="72" t="s">
        <v>289</v>
      </c>
      <c r="E286" s="72"/>
      <c r="F286" s="73" t="n">
        <v>13077</v>
      </c>
      <c r="G286" s="73" t="n">
        <v>10763</v>
      </c>
      <c r="H286" s="73" t="n">
        <v>2314</v>
      </c>
      <c r="I286" s="74" t="n">
        <f aca="false">H286/F286</f>
        <v>0.17695190028294</v>
      </c>
      <c r="J286" s="73" t="n">
        <v>10332</v>
      </c>
      <c r="K286" s="73" t="n">
        <v>84</v>
      </c>
      <c r="L286" s="73" t="n">
        <v>347</v>
      </c>
      <c r="M286" s="73" t="n">
        <v>1802</v>
      </c>
      <c r="N286" s="73" t="n">
        <v>8248</v>
      </c>
      <c r="O286" s="73" t="n">
        <f aca="false">J286-M286-N286</f>
        <v>282</v>
      </c>
      <c r="P286" s="74" t="n">
        <f aca="false">M286/J286</f>
        <v>0.17440960123887</v>
      </c>
      <c r="Q286" s="74" t="n">
        <f aca="false">N286/J286</f>
        <v>0.798296554394115</v>
      </c>
      <c r="R286" s="75" t="n">
        <f aca="false">ABS(P286-Q286)*100</f>
        <v>62.3886953155246</v>
      </c>
      <c r="S286" s="72" t="str">
        <f aca="false">IF(M286&gt;N286,"Flávio Bolsonaro",IF(N286&gt;M286,"Lula","Empate"))</f>
        <v>Lula</v>
      </c>
      <c r="T286" s="74" t="n">
        <v>0.819290692906929</v>
      </c>
      <c r="U286" s="74" t="n">
        <v>0.146986469864699</v>
      </c>
      <c r="V286" s="72" t="str">
        <f aca="false">IF(S286="Empate","—",IF((N286&gt;M286)&lt;&gt;(T286&gt;U286),"Sim","Não"))</f>
        <v>Não</v>
      </c>
    </row>
    <row r="287" customFormat="false" ht="15" hidden="false" customHeight="false" outlineLevel="0" collapsed="false">
      <c r="A287" s="72" t="s">
        <v>915</v>
      </c>
      <c r="B287" s="72" t="s">
        <v>916</v>
      </c>
      <c r="C287" s="72" t="s">
        <v>287</v>
      </c>
      <c r="D287" s="72" t="s">
        <v>289</v>
      </c>
      <c r="E287" s="72"/>
      <c r="F287" s="73" t="n">
        <v>8772</v>
      </c>
      <c r="G287" s="73" t="n">
        <v>7206</v>
      </c>
      <c r="H287" s="73" t="n">
        <v>1566</v>
      </c>
      <c r="I287" s="74" t="n">
        <f aca="false">H287/F287</f>
        <v>0.178522571819425</v>
      </c>
      <c r="J287" s="73" t="n">
        <v>6929</v>
      </c>
      <c r="K287" s="73" t="n">
        <v>78</v>
      </c>
      <c r="L287" s="73" t="n">
        <v>199</v>
      </c>
      <c r="M287" s="73" t="n">
        <v>1559</v>
      </c>
      <c r="N287" s="73" t="n">
        <v>5127</v>
      </c>
      <c r="O287" s="73" t="n">
        <f aca="false">J287-M287-N287</f>
        <v>243</v>
      </c>
      <c r="P287" s="74" t="n">
        <f aca="false">M287/J287</f>
        <v>0.224996391975754</v>
      </c>
      <c r="Q287" s="74" t="n">
        <f aca="false">N287/J287</f>
        <v>0.739933612353875</v>
      </c>
      <c r="R287" s="75" t="n">
        <f aca="false">ABS(P287-Q287)*100</f>
        <v>51.4937220378121</v>
      </c>
      <c r="S287" s="72" t="str">
        <f aca="false">IF(M287&gt;N287,"Flávio Bolsonaro",IF(N287&gt;M287,"Lula","Empate"))</f>
        <v>Lula</v>
      </c>
      <c r="T287" s="74" t="n">
        <v>0.799175320708613</v>
      </c>
      <c r="U287" s="74" t="n">
        <v>0.170281001832621</v>
      </c>
      <c r="V287" s="72" t="str">
        <f aca="false">IF(S287="Empate","—",IF((N287&gt;M287)&lt;&gt;(T287&gt;U287),"Sim","Não"))</f>
        <v>Não</v>
      </c>
    </row>
    <row r="288" customFormat="false" ht="15" hidden="false" customHeight="false" outlineLevel="0" collapsed="false">
      <c r="A288" s="72" t="s">
        <v>917</v>
      </c>
      <c r="B288" s="72" t="s">
        <v>918</v>
      </c>
      <c r="C288" s="72" t="s">
        <v>287</v>
      </c>
      <c r="D288" s="72" t="s">
        <v>289</v>
      </c>
      <c r="E288" s="72"/>
      <c r="F288" s="73" t="n">
        <v>9756</v>
      </c>
      <c r="G288" s="73" t="n">
        <v>8015</v>
      </c>
      <c r="H288" s="73" t="n">
        <v>1741</v>
      </c>
      <c r="I288" s="74" t="n">
        <f aca="false">H288/F288</f>
        <v>0.178454284542845</v>
      </c>
      <c r="J288" s="73" t="n">
        <v>7579</v>
      </c>
      <c r="K288" s="73" t="n">
        <v>132</v>
      </c>
      <c r="L288" s="73" t="n">
        <v>304</v>
      </c>
      <c r="M288" s="73" t="n">
        <v>1941</v>
      </c>
      <c r="N288" s="73" t="n">
        <v>5263</v>
      </c>
      <c r="O288" s="73" t="n">
        <f aca="false">J288-M288-N288</f>
        <v>375</v>
      </c>
      <c r="P288" s="74" t="n">
        <f aca="false">M288/J288</f>
        <v>0.25610238817786</v>
      </c>
      <c r="Q288" s="74" t="n">
        <f aca="false">N288/J288</f>
        <v>0.694418788758412</v>
      </c>
      <c r="R288" s="75" t="n">
        <f aca="false">ABS(P288-Q288)*100</f>
        <v>43.8316400580552</v>
      </c>
      <c r="S288" s="72" t="str">
        <f aca="false">IF(M288&gt;N288,"Flávio Bolsonaro",IF(N288&gt;M288,"Lula","Empate"))</f>
        <v>Lula</v>
      </c>
      <c r="T288" s="74" t="n">
        <v>0.726021566401816</v>
      </c>
      <c r="U288" s="74" t="n">
        <v>0.216657207718502</v>
      </c>
      <c r="V288" s="72" t="str">
        <f aca="false">IF(S288="Empate","—",IF((N288&gt;M288)&lt;&gt;(T288&gt;U288),"Sim","Não"))</f>
        <v>Não</v>
      </c>
    </row>
    <row r="289" customFormat="false" ht="15" hidden="false" customHeight="false" outlineLevel="0" collapsed="false">
      <c r="A289" s="72" t="s">
        <v>919</v>
      </c>
      <c r="B289" s="72" t="s">
        <v>920</v>
      </c>
      <c r="C289" s="72" t="s">
        <v>287</v>
      </c>
      <c r="D289" s="72" t="s">
        <v>289</v>
      </c>
      <c r="E289" s="72"/>
      <c r="F289" s="73" t="n">
        <v>24872</v>
      </c>
      <c r="G289" s="73" t="n">
        <v>20311</v>
      </c>
      <c r="H289" s="73" t="n">
        <v>4561</v>
      </c>
      <c r="I289" s="74" t="n">
        <f aca="false">H289/F289</f>
        <v>0.183378899967835</v>
      </c>
      <c r="J289" s="73" t="n">
        <v>19243</v>
      </c>
      <c r="K289" s="73" t="n">
        <v>344</v>
      </c>
      <c r="L289" s="73" t="n">
        <v>724</v>
      </c>
      <c r="M289" s="73" t="n">
        <v>7103</v>
      </c>
      <c r="N289" s="73" t="n">
        <v>11210</v>
      </c>
      <c r="O289" s="73" t="n">
        <f aca="false">J289-M289-N289</f>
        <v>930</v>
      </c>
      <c r="P289" s="74" t="n">
        <f aca="false">M289/J289</f>
        <v>0.369121238892065</v>
      </c>
      <c r="Q289" s="74" t="n">
        <f aca="false">N289/J289</f>
        <v>0.582549498518942</v>
      </c>
      <c r="R289" s="75" t="n">
        <f aca="false">ABS(P289-Q289)*100</f>
        <v>21.3428259626877</v>
      </c>
      <c r="S289" s="72" t="str">
        <f aca="false">IF(M289&gt;N289,"Flávio Bolsonaro",IF(N289&gt;M289,"Lula","Empate"))</f>
        <v>Lula</v>
      </c>
      <c r="T289" s="74" t="n">
        <v>0.64521158129176</v>
      </c>
      <c r="U289" s="74" t="n">
        <v>0.300278396436526</v>
      </c>
      <c r="V289" s="72" t="str">
        <f aca="false">IF(S289="Empate","—",IF((N289&gt;M289)&lt;&gt;(T289&gt;U289),"Sim","Não"))</f>
        <v>Não</v>
      </c>
    </row>
    <row r="290" customFormat="false" ht="15" hidden="false" customHeight="false" outlineLevel="0" collapsed="false">
      <c r="A290" s="72" t="s">
        <v>921</v>
      </c>
      <c r="B290" s="72" t="s">
        <v>922</v>
      </c>
      <c r="C290" s="72" t="s">
        <v>287</v>
      </c>
      <c r="D290" s="72" t="s">
        <v>289</v>
      </c>
      <c r="E290" s="72"/>
      <c r="F290" s="73" t="n">
        <v>16260</v>
      </c>
      <c r="G290" s="73" t="n">
        <v>12320</v>
      </c>
      <c r="H290" s="73" t="n">
        <v>3940</v>
      </c>
      <c r="I290" s="74" t="n">
        <f aca="false">H290/F290</f>
        <v>0.242312423124231</v>
      </c>
      <c r="J290" s="73" t="n">
        <v>11746</v>
      </c>
      <c r="K290" s="73" t="n">
        <v>132</v>
      </c>
      <c r="L290" s="73" t="n">
        <v>442</v>
      </c>
      <c r="M290" s="73" t="n">
        <v>3746</v>
      </c>
      <c r="N290" s="73" t="n">
        <v>7550</v>
      </c>
      <c r="O290" s="73" t="n">
        <f aca="false">J290-M290-N290</f>
        <v>450</v>
      </c>
      <c r="P290" s="74" t="n">
        <f aca="false">M290/J290</f>
        <v>0.318917078154265</v>
      </c>
      <c r="Q290" s="74" t="n">
        <f aca="false">N290/J290</f>
        <v>0.642772007491912</v>
      </c>
      <c r="R290" s="75" t="n">
        <f aca="false">ABS(P290-Q290)*100</f>
        <v>32.3854929337647</v>
      </c>
      <c r="S290" s="72" t="str">
        <f aca="false">IF(M290&gt;N290,"Flávio Bolsonaro",IF(N290&gt;M290,"Lula","Empate"))</f>
        <v>Lula</v>
      </c>
      <c r="T290" s="74" t="n">
        <v>0.661647628937349</v>
      </c>
      <c r="U290" s="74" t="n">
        <v>0.293094496365524</v>
      </c>
      <c r="V290" s="72" t="str">
        <f aca="false">IF(S290="Empate","—",IF((N290&gt;M290)&lt;&gt;(T290&gt;U290),"Sim","Não"))</f>
        <v>Não</v>
      </c>
    </row>
    <row r="291" customFormat="false" ht="15" hidden="false" customHeight="false" outlineLevel="0" collapsed="false">
      <c r="A291" s="72" t="s">
        <v>923</v>
      </c>
      <c r="B291" s="72" t="s">
        <v>924</v>
      </c>
      <c r="C291" s="72" t="s">
        <v>287</v>
      </c>
      <c r="D291" s="72" t="s">
        <v>289</v>
      </c>
      <c r="E291" s="72"/>
      <c r="F291" s="73" t="n">
        <v>8699</v>
      </c>
      <c r="G291" s="73" t="n">
        <v>6870</v>
      </c>
      <c r="H291" s="73" t="n">
        <v>1829</v>
      </c>
      <c r="I291" s="74" t="n">
        <f aca="false">H291/F291</f>
        <v>0.210254052189907</v>
      </c>
      <c r="J291" s="73" t="n">
        <v>6587</v>
      </c>
      <c r="K291" s="73" t="n">
        <v>67</v>
      </c>
      <c r="L291" s="73" t="n">
        <v>216</v>
      </c>
      <c r="M291" s="73" t="n">
        <v>1687</v>
      </c>
      <c r="N291" s="73" t="n">
        <v>4610</v>
      </c>
      <c r="O291" s="73" t="n">
        <f aca="false">J291-M291-N291</f>
        <v>290</v>
      </c>
      <c r="P291" s="74" t="n">
        <f aca="false">M291/J291</f>
        <v>0.256110520722636</v>
      </c>
      <c r="Q291" s="74" t="n">
        <f aca="false">N291/J291</f>
        <v>0.6998633672385</v>
      </c>
      <c r="R291" s="75" t="n">
        <f aca="false">ABS(P291-Q291)*100</f>
        <v>44.3752846515865</v>
      </c>
      <c r="S291" s="72" t="str">
        <f aca="false">IF(M291&gt;N291,"Flávio Bolsonaro",IF(N291&gt;M291,"Lula","Empate"))</f>
        <v>Lula</v>
      </c>
      <c r="T291" s="74" t="n">
        <v>0.745717005076142</v>
      </c>
      <c r="U291" s="74" t="n">
        <v>0.186072335025381</v>
      </c>
      <c r="V291" s="72" t="str">
        <f aca="false">IF(S291="Empate","—",IF((N291&gt;M291)&lt;&gt;(T291&gt;U291),"Sim","Não"))</f>
        <v>Não</v>
      </c>
    </row>
    <row r="292" customFormat="false" ht="15" hidden="false" customHeight="false" outlineLevel="0" collapsed="false">
      <c r="A292" s="72" t="s">
        <v>925</v>
      </c>
      <c r="B292" s="72" t="s">
        <v>926</v>
      </c>
      <c r="C292" s="72" t="s">
        <v>287</v>
      </c>
      <c r="D292" s="72" t="s">
        <v>289</v>
      </c>
      <c r="E292" s="72"/>
      <c r="F292" s="73" t="n">
        <v>8041</v>
      </c>
      <c r="G292" s="73" t="n">
        <v>6052</v>
      </c>
      <c r="H292" s="73" t="n">
        <v>1989</v>
      </c>
      <c r="I292" s="74" t="n">
        <f aca="false">H292/F292</f>
        <v>0.247357293868922</v>
      </c>
      <c r="J292" s="73" t="n">
        <v>5688</v>
      </c>
      <c r="K292" s="73" t="n">
        <v>89</v>
      </c>
      <c r="L292" s="73" t="n">
        <v>275</v>
      </c>
      <c r="M292" s="73" t="n">
        <v>763</v>
      </c>
      <c r="N292" s="73" t="n">
        <v>4771</v>
      </c>
      <c r="O292" s="73" t="n">
        <f aca="false">J292-M292-N292</f>
        <v>154</v>
      </c>
      <c r="P292" s="74" t="n">
        <f aca="false">M292/J292</f>
        <v>0.134142053445851</v>
      </c>
      <c r="Q292" s="74" t="n">
        <f aca="false">N292/J292</f>
        <v>0.838783403656821</v>
      </c>
      <c r="R292" s="75" t="n">
        <f aca="false">ABS(P292-Q292)*100</f>
        <v>70.464135021097</v>
      </c>
      <c r="S292" s="72" t="str">
        <f aca="false">IF(M292&gt;N292,"Flávio Bolsonaro",IF(N292&gt;M292,"Lula","Empate"))</f>
        <v>Lula</v>
      </c>
      <c r="T292" s="74" t="n">
        <v>0.874930824571112</v>
      </c>
      <c r="U292" s="74" t="n">
        <v>0.0922339051835455</v>
      </c>
      <c r="V292" s="72" t="str">
        <f aca="false">IF(S292="Empate","—",IF((N292&gt;M292)&lt;&gt;(T292&gt;U292),"Sim","Não"))</f>
        <v>Não</v>
      </c>
    </row>
    <row r="293" customFormat="false" ht="15" hidden="false" customHeight="false" outlineLevel="0" collapsed="false">
      <c r="A293" s="72" t="s">
        <v>927</v>
      </c>
      <c r="B293" s="72" t="s">
        <v>928</v>
      </c>
      <c r="C293" s="72" t="s">
        <v>287</v>
      </c>
      <c r="D293" s="72" t="s">
        <v>289</v>
      </c>
      <c r="E293" s="72"/>
      <c r="F293" s="73" t="n">
        <v>22328</v>
      </c>
      <c r="G293" s="73" t="n">
        <v>18315</v>
      </c>
      <c r="H293" s="73" t="n">
        <v>4013</v>
      </c>
      <c r="I293" s="74" t="n">
        <f aca="false">H293/F293</f>
        <v>0.179729487638839</v>
      </c>
      <c r="J293" s="73" t="n">
        <v>17489</v>
      </c>
      <c r="K293" s="73" t="n">
        <v>178</v>
      </c>
      <c r="L293" s="73" t="n">
        <v>648</v>
      </c>
      <c r="M293" s="73" t="n">
        <v>6390</v>
      </c>
      <c r="N293" s="73" t="n">
        <v>10479</v>
      </c>
      <c r="O293" s="73" t="n">
        <f aca="false">J293-M293-N293</f>
        <v>620</v>
      </c>
      <c r="P293" s="74" t="n">
        <f aca="false">M293/J293</f>
        <v>0.365372519869632</v>
      </c>
      <c r="Q293" s="74" t="n">
        <f aca="false">N293/J293</f>
        <v>0.599176625307336</v>
      </c>
      <c r="R293" s="75" t="n">
        <f aca="false">ABS(P293-Q293)*100</f>
        <v>23.3804105437704</v>
      </c>
      <c r="S293" s="72" t="str">
        <f aca="false">IF(M293&gt;N293,"Flávio Bolsonaro",IF(N293&gt;M293,"Lula","Empate"))</f>
        <v>Lula</v>
      </c>
      <c r="T293" s="74" t="n">
        <v>0.660276890308839</v>
      </c>
      <c r="U293" s="74" t="n">
        <v>0.292450597562419</v>
      </c>
      <c r="V293" s="72" t="str">
        <f aca="false">IF(S293="Empate","—",IF((N293&gt;M293)&lt;&gt;(T293&gt;U293),"Sim","Não"))</f>
        <v>Não</v>
      </c>
    </row>
    <row r="294" customFormat="false" ht="15" hidden="false" customHeight="false" outlineLevel="0" collapsed="false">
      <c r="A294" s="72" t="s">
        <v>929</v>
      </c>
      <c r="B294" s="72" t="s">
        <v>930</v>
      </c>
      <c r="C294" s="72" t="s">
        <v>287</v>
      </c>
      <c r="D294" s="72" t="s">
        <v>289</v>
      </c>
      <c r="E294" s="72"/>
      <c r="F294" s="73" t="n">
        <v>57206</v>
      </c>
      <c r="G294" s="73" t="n">
        <v>47058</v>
      </c>
      <c r="H294" s="73" t="n">
        <v>10148</v>
      </c>
      <c r="I294" s="74" t="n">
        <f aca="false">H294/F294</f>
        <v>0.177393979652484</v>
      </c>
      <c r="J294" s="73" t="n">
        <v>45037</v>
      </c>
      <c r="K294" s="73" t="n">
        <v>454</v>
      </c>
      <c r="L294" s="73" t="n">
        <v>1567</v>
      </c>
      <c r="M294" s="73" t="n">
        <v>10605</v>
      </c>
      <c r="N294" s="73" t="n">
        <v>32772</v>
      </c>
      <c r="O294" s="73" t="n">
        <f aca="false">J294-M294-N294</f>
        <v>1660</v>
      </c>
      <c r="P294" s="74" t="n">
        <f aca="false">M294/J294</f>
        <v>0.23547305548771</v>
      </c>
      <c r="Q294" s="74" t="n">
        <f aca="false">N294/J294</f>
        <v>0.727668361569376</v>
      </c>
      <c r="R294" s="75" t="n">
        <f aca="false">ABS(P294-Q294)*100</f>
        <v>49.2195306081666</v>
      </c>
      <c r="S294" s="72" t="str">
        <f aca="false">IF(M294&gt;N294,"Flávio Bolsonaro",IF(N294&gt;M294,"Lula","Empate"))</f>
        <v>Lula</v>
      </c>
      <c r="T294" s="74" t="n">
        <v>0.78219209039548</v>
      </c>
      <c r="U294" s="74" t="n">
        <v>0.185423728813559</v>
      </c>
      <c r="V294" s="72" t="str">
        <f aca="false">IF(S294="Empate","—",IF((N294&gt;M294)&lt;&gt;(T294&gt;U294),"Sim","Não"))</f>
        <v>Não</v>
      </c>
    </row>
    <row r="295" customFormat="false" ht="15" hidden="false" customHeight="false" outlineLevel="0" collapsed="false">
      <c r="A295" s="72" t="s">
        <v>931</v>
      </c>
      <c r="B295" s="72" t="s">
        <v>932</v>
      </c>
      <c r="C295" s="72" t="s">
        <v>287</v>
      </c>
      <c r="D295" s="72" t="s">
        <v>289</v>
      </c>
      <c r="E295" s="72"/>
      <c r="F295" s="73" t="n">
        <v>22931</v>
      </c>
      <c r="G295" s="73" t="n">
        <v>19157</v>
      </c>
      <c r="H295" s="73" t="n">
        <v>3774</v>
      </c>
      <c r="I295" s="74" t="n">
        <f aca="false">H295/F295</f>
        <v>0.164580698617592</v>
      </c>
      <c r="J295" s="73" t="n">
        <v>18225</v>
      </c>
      <c r="K295" s="73" t="n">
        <v>275</v>
      </c>
      <c r="L295" s="73" t="n">
        <v>657</v>
      </c>
      <c r="M295" s="73" t="n">
        <v>3908</v>
      </c>
      <c r="N295" s="73" t="n">
        <v>13426</v>
      </c>
      <c r="O295" s="73" t="n">
        <f aca="false">J295-M295-N295</f>
        <v>891</v>
      </c>
      <c r="P295" s="74" t="n">
        <f aca="false">M295/J295</f>
        <v>0.21443072702332</v>
      </c>
      <c r="Q295" s="74" t="n">
        <f aca="false">N295/J295</f>
        <v>0.736680384087792</v>
      </c>
      <c r="R295" s="75" t="n">
        <f aca="false">ABS(P295-Q295)*100</f>
        <v>52.2249657064472</v>
      </c>
      <c r="S295" s="72" t="str">
        <f aca="false">IF(M295&gt;N295,"Flávio Bolsonaro",IF(N295&gt;M295,"Lula","Empate"))</f>
        <v>Lula</v>
      </c>
      <c r="T295" s="74" t="n">
        <v>0.806900936307941</v>
      </c>
      <c r="U295" s="74" t="n">
        <v>0.15610912033291</v>
      </c>
      <c r="V295" s="72" t="str">
        <f aca="false">IF(S295="Empate","—",IF((N295&gt;M295)&lt;&gt;(T295&gt;U295),"Sim","Não"))</f>
        <v>Não</v>
      </c>
    </row>
    <row r="296" customFormat="false" ht="15" hidden="false" customHeight="false" outlineLevel="0" collapsed="false">
      <c r="A296" s="72" t="s">
        <v>933</v>
      </c>
      <c r="B296" s="72" t="s">
        <v>934</v>
      </c>
      <c r="C296" s="72" t="s">
        <v>287</v>
      </c>
      <c r="D296" s="72" t="s">
        <v>289</v>
      </c>
      <c r="E296" s="72"/>
      <c r="F296" s="73" t="n">
        <v>4177</v>
      </c>
      <c r="G296" s="73" t="n">
        <v>3346</v>
      </c>
      <c r="H296" s="73" t="n">
        <v>831</v>
      </c>
      <c r="I296" s="74" t="n">
        <f aca="false">H296/F296</f>
        <v>0.198946612401245</v>
      </c>
      <c r="J296" s="73" t="n">
        <v>3254</v>
      </c>
      <c r="K296" s="73" t="n">
        <v>44</v>
      </c>
      <c r="L296" s="73" t="n">
        <v>48</v>
      </c>
      <c r="M296" s="73" t="n">
        <v>890</v>
      </c>
      <c r="N296" s="73" t="n">
        <v>2197</v>
      </c>
      <c r="O296" s="73" t="n">
        <f aca="false">J296-M296-N296</f>
        <v>167</v>
      </c>
      <c r="P296" s="74" t="n">
        <f aca="false">M296/J296</f>
        <v>0.273509526736325</v>
      </c>
      <c r="Q296" s="74" t="n">
        <f aca="false">N296/J296</f>
        <v>0.675169022741242</v>
      </c>
      <c r="R296" s="75" t="n">
        <f aca="false">ABS(P296-Q296)*100</f>
        <v>40.1659496004917</v>
      </c>
      <c r="S296" s="72" t="str">
        <f aca="false">IF(M296&gt;N296,"Flávio Bolsonaro",IF(N296&gt;M296,"Lula","Empate"))</f>
        <v>Lula</v>
      </c>
      <c r="T296" s="74" t="n">
        <v>0.784866944533504</v>
      </c>
      <c r="U296" s="74" t="n">
        <v>0.17922411029176</v>
      </c>
      <c r="V296" s="72" t="str">
        <f aca="false">IF(S296="Empate","—",IF((N296&gt;M296)&lt;&gt;(T296&gt;U296),"Sim","Não"))</f>
        <v>Não</v>
      </c>
    </row>
    <row r="297" customFormat="false" ht="15" hidden="false" customHeight="false" outlineLevel="0" collapsed="false">
      <c r="A297" s="72" t="s">
        <v>935</v>
      </c>
      <c r="B297" s="72" t="s">
        <v>936</v>
      </c>
      <c r="C297" s="72" t="s">
        <v>287</v>
      </c>
      <c r="D297" s="72" t="s">
        <v>289</v>
      </c>
      <c r="E297" s="72"/>
      <c r="F297" s="73" t="n">
        <v>41271</v>
      </c>
      <c r="G297" s="73" t="n">
        <v>33588</v>
      </c>
      <c r="H297" s="73" t="n">
        <v>7683</v>
      </c>
      <c r="I297" s="74" t="n">
        <f aca="false">H297/F297</f>
        <v>0.186159773206368</v>
      </c>
      <c r="J297" s="73" t="n">
        <v>31211</v>
      </c>
      <c r="K297" s="73" t="n">
        <v>917</v>
      </c>
      <c r="L297" s="73" t="n">
        <v>1460</v>
      </c>
      <c r="M297" s="73" t="n">
        <v>5781</v>
      </c>
      <c r="N297" s="73" t="n">
        <v>23954</v>
      </c>
      <c r="O297" s="73" t="n">
        <f aca="false">J297-M297-N297</f>
        <v>1476</v>
      </c>
      <c r="P297" s="74" t="n">
        <f aca="false">M297/J297</f>
        <v>0.18522315850181</v>
      </c>
      <c r="Q297" s="74" t="n">
        <f aca="false">N297/J297</f>
        <v>0.767485822306238</v>
      </c>
      <c r="R297" s="75" t="n">
        <f aca="false">ABS(P297-Q297)*100</f>
        <v>58.2262663804428</v>
      </c>
      <c r="S297" s="72" t="str">
        <f aca="false">IF(M297&gt;N297,"Flávio Bolsonaro",IF(N297&gt;M297,"Lula","Empate"))</f>
        <v>Lula</v>
      </c>
      <c r="T297" s="74" t="n">
        <v>0.760150086588416</v>
      </c>
      <c r="U297" s="74" t="n">
        <v>0.177377974472452</v>
      </c>
      <c r="V297" s="72" t="str">
        <f aca="false">IF(S297="Empate","—",IF((N297&gt;M297)&lt;&gt;(T297&gt;U297),"Sim","Não"))</f>
        <v>Não</v>
      </c>
    </row>
    <row r="298" customFormat="false" ht="15" hidden="false" customHeight="false" outlineLevel="0" collapsed="false">
      <c r="A298" s="72" t="s">
        <v>937</v>
      </c>
      <c r="B298" s="72" t="s">
        <v>938</v>
      </c>
      <c r="C298" s="72" t="s">
        <v>287</v>
      </c>
      <c r="D298" s="72" t="s">
        <v>289</v>
      </c>
      <c r="E298" s="72"/>
      <c r="F298" s="73" t="n">
        <v>7298</v>
      </c>
      <c r="G298" s="73" t="n">
        <v>5845</v>
      </c>
      <c r="H298" s="73" t="n">
        <v>1453</v>
      </c>
      <c r="I298" s="74" t="n">
        <f aca="false">H298/F298</f>
        <v>0.19909564264182</v>
      </c>
      <c r="J298" s="73" t="n">
        <v>5540</v>
      </c>
      <c r="K298" s="73" t="n">
        <v>107</v>
      </c>
      <c r="L298" s="73" t="n">
        <v>198</v>
      </c>
      <c r="M298" s="73" t="n">
        <v>942</v>
      </c>
      <c r="N298" s="73" t="n">
        <v>4386</v>
      </c>
      <c r="O298" s="73" t="n">
        <f aca="false">J298-M298-N298</f>
        <v>212</v>
      </c>
      <c r="P298" s="74" t="n">
        <f aca="false">M298/J298</f>
        <v>0.170036101083033</v>
      </c>
      <c r="Q298" s="74" t="n">
        <f aca="false">N298/J298</f>
        <v>0.791696750902527</v>
      </c>
      <c r="R298" s="75" t="n">
        <f aca="false">ABS(P298-Q298)*100</f>
        <v>62.1660649819495</v>
      </c>
      <c r="S298" s="72" t="str">
        <f aca="false">IF(M298&gt;N298,"Flávio Bolsonaro",IF(N298&gt;M298,"Lula","Empate"))</f>
        <v>Lula</v>
      </c>
      <c r="T298" s="74" t="n">
        <v>0.836353446665421</v>
      </c>
      <c r="U298" s="74" t="n">
        <v>0.118625070054175</v>
      </c>
      <c r="V298" s="72" t="str">
        <f aca="false">IF(S298="Empate","—",IF((N298&gt;M298)&lt;&gt;(T298&gt;U298),"Sim","Não"))</f>
        <v>Não</v>
      </c>
    </row>
    <row r="299" customFormat="false" ht="15" hidden="false" customHeight="false" outlineLevel="0" collapsed="false">
      <c r="A299" s="72" t="s">
        <v>939</v>
      </c>
      <c r="B299" s="72" t="s">
        <v>940</v>
      </c>
      <c r="C299" s="72" t="s">
        <v>287</v>
      </c>
      <c r="D299" s="72" t="s">
        <v>289</v>
      </c>
      <c r="E299" s="72"/>
      <c r="F299" s="73" t="n">
        <v>13497</v>
      </c>
      <c r="G299" s="73" t="n">
        <v>11140</v>
      </c>
      <c r="H299" s="73" t="n">
        <v>2357</v>
      </c>
      <c r="I299" s="74" t="n">
        <f aca="false">H299/F299</f>
        <v>0.174631399570275</v>
      </c>
      <c r="J299" s="73" t="n">
        <v>10654</v>
      </c>
      <c r="K299" s="73" t="n">
        <v>142</v>
      </c>
      <c r="L299" s="73" t="n">
        <v>344</v>
      </c>
      <c r="M299" s="73" t="n">
        <v>2202</v>
      </c>
      <c r="N299" s="73" t="n">
        <v>8102</v>
      </c>
      <c r="O299" s="73" t="n">
        <f aca="false">J299-M299-N299</f>
        <v>350</v>
      </c>
      <c r="P299" s="74" t="n">
        <f aca="false">M299/J299</f>
        <v>0.206682935986484</v>
      </c>
      <c r="Q299" s="74" t="n">
        <f aca="false">N299/J299</f>
        <v>0.760465552844002</v>
      </c>
      <c r="R299" s="75" t="n">
        <f aca="false">ABS(P299-Q299)*100</f>
        <v>55.3782616857518</v>
      </c>
      <c r="S299" s="72" t="str">
        <f aca="false">IF(M299&gt;N299,"Flávio Bolsonaro",IF(N299&gt;M299,"Lula","Empate"))</f>
        <v>Lula</v>
      </c>
      <c r="T299" s="74" t="n">
        <v>0.787039735742738</v>
      </c>
      <c r="U299" s="74" t="n">
        <v>0.166326629748373</v>
      </c>
      <c r="V299" s="72" t="str">
        <f aca="false">IF(S299="Empate","—",IF((N299&gt;M299)&lt;&gt;(T299&gt;U299),"Sim","Não"))</f>
        <v>Não</v>
      </c>
    </row>
    <row r="300" customFormat="false" ht="15" hidden="false" customHeight="false" outlineLevel="0" collapsed="false">
      <c r="A300" s="72" t="s">
        <v>941</v>
      </c>
      <c r="B300" s="72" t="s">
        <v>942</v>
      </c>
      <c r="C300" s="72" t="s">
        <v>287</v>
      </c>
      <c r="D300" s="72" t="s">
        <v>289</v>
      </c>
      <c r="E300" s="72"/>
      <c r="F300" s="73" t="n">
        <v>9081</v>
      </c>
      <c r="G300" s="73" t="n">
        <v>7391</v>
      </c>
      <c r="H300" s="73" t="n">
        <v>1690</v>
      </c>
      <c r="I300" s="74" t="n">
        <f aca="false">H300/F300</f>
        <v>0.186102852108799</v>
      </c>
      <c r="J300" s="73" t="n">
        <v>7186</v>
      </c>
      <c r="K300" s="73" t="n">
        <v>54</v>
      </c>
      <c r="L300" s="73" t="n">
        <v>151</v>
      </c>
      <c r="M300" s="73" t="n">
        <v>1058</v>
      </c>
      <c r="N300" s="73" t="n">
        <v>5965</v>
      </c>
      <c r="O300" s="73" t="n">
        <f aca="false">J300-M300-N300</f>
        <v>163</v>
      </c>
      <c r="P300" s="74" t="n">
        <f aca="false">M300/J300</f>
        <v>0.147230726412469</v>
      </c>
      <c r="Q300" s="74" t="n">
        <f aca="false">N300/J300</f>
        <v>0.830086278875591</v>
      </c>
      <c r="R300" s="75" t="n">
        <f aca="false">ABS(P300-Q300)*100</f>
        <v>68.2855552463123</v>
      </c>
      <c r="S300" s="72" t="str">
        <f aca="false">IF(M300&gt;N300,"Flávio Bolsonaro",IF(N300&gt;M300,"Lula","Empate"))</f>
        <v>Lula</v>
      </c>
      <c r="T300" s="74" t="n">
        <v>0.837185185185185</v>
      </c>
      <c r="U300" s="74" t="n">
        <v>0.126518518518519</v>
      </c>
      <c r="V300" s="72" t="str">
        <f aca="false">IF(S300="Empate","—",IF((N300&gt;M300)&lt;&gt;(T300&gt;U300),"Sim","Não"))</f>
        <v>Não</v>
      </c>
    </row>
    <row r="301" customFormat="false" ht="15" hidden="false" customHeight="false" outlineLevel="0" collapsed="false">
      <c r="A301" s="72" t="s">
        <v>943</v>
      </c>
      <c r="B301" s="72" t="s">
        <v>944</v>
      </c>
      <c r="C301" s="72" t="s">
        <v>287</v>
      </c>
      <c r="D301" s="72" t="s">
        <v>289</v>
      </c>
      <c r="E301" s="72"/>
      <c r="F301" s="73" t="n">
        <v>15277</v>
      </c>
      <c r="G301" s="73" t="n">
        <v>11998</v>
      </c>
      <c r="H301" s="73" t="n">
        <v>3279</v>
      </c>
      <c r="I301" s="74" t="n">
        <f aca="false">H301/F301</f>
        <v>0.214636381488512</v>
      </c>
      <c r="J301" s="73" t="n">
        <v>11365</v>
      </c>
      <c r="K301" s="73" t="n">
        <v>139</v>
      </c>
      <c r="L301" s="73" t="n">
        <v>494</v>
      </c>
      <c r="M301" s="73" t="n">
        <v>3584</v>
      </c>
      <c r="N301" s="73" t="n">
        <v>7344</v>
      </c>
      <c r="O301" s="73" t="n">
        <f aca="false">J301-M301-N301</f>
        <v>437</v>
      </c>
      <c r="P301" s="74" t="n">
        <f aca="false">M301/J301</f>
        <v>0.3153541575011</v>
      </c>
      <c r="Q301" s="74" t="n">
        <f aca="false">N301/J301</f>
        <v>0.6461944566652</v>
      </c>
      <c r="R301" s="75" t="n">
        <f aca="false">ABS(P301-Q301)*100</f>
        <v>33.08402991641</v>
      </c>
      <c r="S301" s="72" t="str">
        <f aca="false">IF(M301&gt;N301,"Flávio Bolsonaro",IF(N301&gt;M301,"Lula","Empate"))</f>
        <v>Lula</v>
      </c>
      <c r="T301" s="74" t="n">
        <v>0.669713948687703</v>
      </c>
      <c r="U301" s="74" t="n">
        <v>0.280055047675219</v>
      </c>
      <c r="V301" s="72" t="str">
        <f aca="false">IF(S301="Empate","—",IF((N301&gt;M301)&lt;&gt;(T301&gt;U301),"Sim","Não"))</f>
        <v>Não</v>
      </c>
    </row>
    <row r="302" customFormat="false" ht="15" hidden="false" customHeight="false" outlineLevel="0" collapsed="false">
      <c r="A302" s="72" t="s">
        <v>945</v>
      </c>
      <c r="B302" s="72" t="s">
        <v>946</v>
      </c>
      <c r="C302" s="72" t="s">
        <v>287</v>
      </c>
      <c r="D302" s="72" t="s">
        <v>289</v>
      </c>
      <c r="E302" s="72"/>
      <c r="F302" s="73" t="n">
        <v>15399</v>
      </c>
      <c r="G302" s="73" t="n">
        <v>12073</v>
      </c>
      <c r="H302" s="73" t="n">
        <v>3326</v>
      </c>
      <c r="I302" s="74" t="n">
        <f aca="false">H302/F302</f>
        <v>0.215988051172154</v>
      </c>
      <c r="J302" s="73" t="n">
        <v>11510</v>
      </c>
      <c r="K302" s="73" t="n">
        <v>167</v>
      </c>
      <c r="L302" s="73" t="n">
        <v>396</v>
      </c>
      <c r="M302" s="73" t="n">
        <v>3954</v>
      </c>
      <c r="N302" s="73" t="n">
        <v>7053</v>
      </c>
      <c r="O302" s="73" t="n">
        <f aca="false">J302-M302-N302</f>
        <v>503</v>
      </c>
      <c r="P302" s="74" t="n">
        <f aca="false">M302/J302</f>
        <v>0.343527367506516</v>
      </c>
      <c r="Q302" s="74" t="n">
        <f aca="false">N302/J302</f>
        <v>0.612771503040834</v>
      </c>
      <c r="R302" s="75" t="n">
        <f aca="false">ABS(P302-Q302)*100</f>
        <v>26.9244135534318</v>
      </c>
      <c r="S302" s="72" t="str">
        <f aca="false">IF(M302&gt;N302,"Flávio Bolsonaro",IF(N302&gt;M302,"Lula","Empate"))</f>
        <v>Lula</v>
      </c>
      <c r="T302" s="74" t="n">
        <v>0.65353711790393</v>
      </c>
      <c r="U302" s="74" t="n">
        <v>0.294585152838428</v>
      </c>
      <c r="V302" s="72" t="str">
        <f aca="false">IF(S302="Empate","—",IF((N302&gt;M302)&lt;&gt;(T302&gt;U302),"Sim","Não"))</f>
        <v>Não</v>
      </c>
    </row>
    <row r="303" customFormat="false" ht="15" hidden="false" customHeight="false" outlineLevel="0" collapsed="false">
      <c r="A303" s="72" t="s">
        <v>947</v>
      </c>
      <c r="B303" s="72" t="s">
        <v>948</v>
      </c>
      <c r="C303" s="72" t="s">
        <v>287</v>
      </c>
      <c r="D303" s="72" t="s">
        <v>289</v>
      </c>
      <c r="E303" s="72"/>
      <c r="F303" s="73" t="n">
        <v>16368</v>
      </c>
      <c r="G303" s="73" t="n">
        <v>12719</v>
      </c>
      <c r="H303" s="73" t="n">
        <v>3649</v>
      </c>
      <c r="I303" s="74" t="n">
        <f aca="false">H303/F303</f>
        <v>0.222934995112414</v>
      </c>
      <c r="J303" s="73" t="n">
        <v>12229</v>
      </c>
      <c r="K303" s="73" t="n">
        <v>177</v>
      </c>
      <c r="L303" s="73" t="n">
        <v>313</v>
      </c>
      <c r="M303" s="73" t="n">
        <v>4354</v>
      </c>
      <c r="N303" s="73" t="n">
        <v>7462</v>
      </c>
      <c r="O303" s="73" t="n">
        <f aca="false">J303-M303-N303</f>
        <v>413</v>
      </c>
      <c r="P303" s="74" t="n">
        <f aca="false">M303/J303</f>
        <v>0.356038923869491</v>
      </c>
      <c r="Q303" s="74" t="n">
        <f aca="false">N303/J303</f>
        <v>0.610188895248998</v>
      </c>
      <c r="R303" s="75" t="n">
        <f aca="false">ABS(P303-Q303)*100</f>
        <v>25.4149971379508</v>
      </c>
      <c r="S303" s="72" t="str">
        <f aca="false">IF(M303&gt;N303,"Flávio Bolsonaro",IF(N303&gt;M303,"Lula","Empate"))</f>
        <v>Lula</v>
      </c>
      <c r="T303" s="74" t="n">
        <v>0.677852348993289</v>
      </c>
      <c r="U303" s="74" t="n">
        <v>0.28669764240234</v>
      </c>
      <c r="V303" s="72" t="str">
        <f aca="false">IF(S303="Empate","—",IF((N303&gt;M303)&lt;&gt;(T303&gt;U303),"Sim","Não"))</f>
        <v>Não</v>
      </c>
    </row>
    <row r="304" customFormat="false" ht="15" hidden="false" customHeight="false" outlineLevel="0" collapsed="false">
      <c r="A304" s="72" t="s">
        <v>949</v>
      </c>
      <c r="B304" s="72" t="s">
        <v>950</v>
      </c>
      <c r="C304" s="72" t="s">
        <v>287</v>
      </c>
      <c r="D304" s="72" t="s">
        <v>289</v>
      </c>
      <c r="E304" s="72"/>
      <c r="F304" s="73" t="n">
        <v>17483</v>
      </c>
      <c r="G304" s="73" t="n">
        <v>14371</v>
      </c>
      <c r="H304" s="73" t="n">
        <v>3112</v>
      </c>
      <c r="I304" s="74" t="n">
        <f aca="false">H304/F304</f>
        <v>0.178001487158954</v>
      </c>
      <c r="J304" s="73" t="n">
        <v>13305</v>
      </c>
      <c r="K304" s="73" t="n">
        <v>406</v>
      </c>
      <c r="L304" s="73" t="n">
        <v>660</v>
      </c>
      <c r="M304" s="73" t="n">
        <v>2979</v>
      </c>
      <c r="N304" s="73" t="n">
        <v>9602</v>
      </c>
      <c r="O304" s="73" t="n">
        <f aca="false">J304-M304-N304</f>
        <v>724</v>
      </c>
      <c r="P304" s="74" t="n">
        <f aca="false">M304/J304</f>
        <v>0.223900789177001</v>
      </c>
      <c r="Q304" s="74" t="n">
        <f aca="false">N304/J304</f>
        <v>0.721683577602405</v>
      </c>
      <c r="R304" s="75" t="n">
        <f aca="false">ABS(P304-Q304)*100</f>
        <v>49.7782788425404</v>
      </c>
      <c r="S304" s="72" t="str">
        <f aca="false">IF(M304&gt;N304,"Flávio Bolsonaro",IF(N304&gt;M304,"Lula","Empate"))</f>
        <v>Lula</v>
      </c>
      <c r="T304" s="74" t="n">
        <v>0.778620892883454</v>
      </c>
      <c r="U304" s="74" t="n">
        <v>0.171578016796817</v>
      </c>
      <c r="V304" s="72" t="str">
        <f aca="false">IF(S304="Empate","—",IF((N304&gt;M304)&lt;&gt;(T304&gt;U304),"Sim","Não"))</f>
        <v>Não</v>
      </c>
    </row>
    <row r="305" customFormat="false" ht="15" hidden="false" customHeight="false" outlineLevel="0" collapsed="false">
      <c r="A305" s="72" t="s">
        <v>951</v>
      </c>
      <c r="B305" s="72" t="s">
        <v>952</v>
      </c>
      <c r="C305" s="72" t="s">
        <v>287</v>
      </c>
      <c r="D305" s="72" t="s">
        <v>289</v>
      </c>
      <c r="E305" s="72"/>
      <c r="F305" s="73" t="n">
        <v>14213</v>
      </c>
      <c r="G305" s="73" t="n">
        <v>12049</v>
      </c>
      <c r="H305" s="73" t="n">
        <v>2164</v>
      </c>
      <c r="I305" s="74" t="n">
        <f aca="false">H305/F305</f>
        <v>0.152254977837191</v>
      </c>
      <c r="J305" s="73" t="n">
        <v>11400</v>
      </c>
      <c r="K305" s="73" t="n">
        <v>187</v>
      </c>
      <c r="L305" s="73" t="n">
        <v>462</v>
      </c>
      <c r="M305" s="73" t="n">
        <v>2256</v>
      </c>
      <c r="N305" s="73" t="n">
        <v>8790</v>
      </c>
      <c r="O305" s="73" t="n">
        <f aca="false">J305-M305-N305</f>
        <v>354</v>
      </c>
      <c r="P305" s="74" t="n">
        <f aca="false">M305/J305</f>
        <v>0.197894736842105</v>
      </c>
      <c r="Q305" s="74" t="n">
        <f aca="false">N305/J305</f>
        <v>0.771052631578947</v>
      </c>
      <c r="R305" s="75" t="n">
        <f aca="false">ABS(P305-Q305)*100</f>
        <v>57.3157894736842</v>
      </c>
      <c r="S305" s="72" t="str">
        <f aca="false">IF(M305&gt;N305,"Flávio Bolsonaro",IF(N305&gt;M305,"Lula","Empate"))</f>
        <v>Lula</v>
      </c>
      <c r="T305" s="74" t="n">
        <v>0.819426392860237</v>
      </c>
      <c r="U305" s="74" t="n">
        <v>0.145827917858071</v>
      </c>
      <c r="V305" s="72" t="str">
        <f aca="false">IF(S305="Empate","—",IF((N305&gt;M305)&lt;&gt;(T305&gt;U305),"Sim","Não"))</f>
        <v>Não</v>
      </c>
    </row>
    <row r="306" customFormat="false" ht="15" hidden="false" customHeight="false" outlineLevel="0" collapsed="false">
      <c r="A306" s="72" t="s">
        <v>953</v>
      </c>
      <c r="B306" s="72" t="s">
        <v>954</v>
      </c>
      <c r="C306" s="72" t="s">
        <v>287</v>
      </c>
      <c r="D306" s="72" t="s">
        <v>289</v>
      </c>
      <c r="E306" s="72"/>
      <c r="F306" s="73" t="n">
        <v>54576</v>
      </c>
      <c r="G306" s="73" t="n">
        <v>46349</v>
      </c>
      <c r="H306" s="73" t="n">
        <v>8227</v>
      </c>
      <c r="I306" s="74" t="n">
        <f aca="false">H306/F306</f>
        <v>0.150743916739959</v>
      </c>
      <c r="J306" s="73" t="n">
        <v>43719</v>
      </c>
      <c r="K306" s="73" t="n">
        <v>868</v>
      </c>
      <c r="L306" s="73" t="n">
        <v>1762</v>
      </c>
      <c r="M306" s="73" t="n">
        <v>16231</v>
      </c>
      <c r="N306" s="73" t="n">
        <v>25726</v>
      </c>
      <c r="O306" s="73" t="n">
        <f aca="false">J306-M306-N306</f>
        <v>1762</v>
      </c>
      <c r="P306" s="74" t="n">
        <f aca="false">M306/J306</f>
        <v>0.371257348063771</v>
      </c>
      <c r="Q306" s="74" t="n">
        <f aca="false">N306/J306</f>
        <v>0.588439808778792</v>
      </c>
      <c r="R306" s="75" t="n">
        <f aca="false">ABS(P306-Q306)*100</f>
        <v>21.7182460715021</v>
      </c>
      <c r="S306" s="72" t="str">
        <f aca="false">IF(M306&gt;N306,"Flávio Bolsonaro",IF(N306&gt;M306,"Lula","Empate"))</f>
        <v>Lula</v>
      </c>
      <c r="T306" s="74" t="n">
        <v>0.630089338892198</v>
      </c>
      <c r="U306" s="74" t="n">
        <v>0.32066706372841</v>
      </c>
      <c r="V306" s="72" t="str">
        <f aca="false">IF(S306="Empate","—",IF((N306&gt;M306)&lt;&gt;(T306&gt;U306),"Sim","Não"))</f>
        <v>Não</v>
      </c>
    </row>
    <row r="307" customFormat="false" ht="15" hidden="false" customHeight="false" outlineLevel="0" collapsed="false">
      <c r="A307" s="72" t="s">
        <v>955</v>
      </c>
      <c r="B307" s="72" t="s">
        <v>956</v>
      </c>
      <c r="C307" s="72" t="s">
        <v>287</v>
      </c>
      <c r="D307" s="72" t="s">
        <v>289</v>
      </c>
      <c r="E307" s="72"/>
      <c r="F307" s="73" t="n">
        <v>29454</v>
      </c>
      <c r="G307" s="73" t="n">
        <v>23126</v>
      </c>
      <c r="H307" s="73" t="n">
        <v>6328</v>
      </c>
      <c r="I307" s="74" t="n">
        <f aca="false">H307/F307</f>
        <v>0.214843484755891</v>
      </c>
      <c r="J307" s="73" t="n">
        <v>21639</v>
      </c>
      <c r="K307" s="73" t="n">
        <v>560</v>
      </c>
      <c r="L307" s="73" t="n">
        <v>927</v>
      </c>
      <c r="M307" s="73" t="n">
        <v>6321</v>
      </c>
      <c r="N307" s="73" t="n">
        <v>13822</v>
      </c>
      <c r="O307" s="73" t="n">
        <f aca="false">J307-M307-N307</f>
        <v>1496</v>
      </c>
      <c r="P307" s="74" t="n">
        <f aca="false">M307/J307</f>
        <v>0.292111465409677</v>
      </c>
      <c r="Q307" s="74" t="n">
        <f aca="false">N307/J307</f>
        <v>0.638754101391007</v>
      </c>
      <c r="R307" s="75" t="n">
        <f aca="false">ABS(P307-Q307)*100</f>
        <v>34.664263598133</v>
      </c>
      <c r="S307" s="72" t="str">
        <f aca="false">IF(M307&gt;N307,"Flávio Bolsonaro",IF(N307&gt;M307,"Lula","Empate"))</f>
        <v>Lula</v>
      </c>
      <c r="T307" s="74" t="n">
        <v>0.706826918398132</v>
      </c>
      <c r="U307" s="74" t="n">
        <v>0.227969441876308</v>
      </c>
      <c r="V307" s="72" t="str">
        <f aca="false">IF(S307="Empate","—",IF((N307&gt;M307)&lt;&gt;(T307&gt;U307),"Sim","Não"))</f>
        <v>Não</v>
      </c>
    </row>
    <row r="308" customFormat="false" ht="15" hidden="false" customHeight="false" outlineLevel="0" collapsed="false">
      <c r="A308" s="72" t="s">
        <v>957</v>
      </c>
      <c r="B308" s="72" t="s">
        <v>958</v>
      </c>
      <c r="C308" s="72" t="s">
        <v>287</v>
      </c>
      <c r="D308" s="72" t="s">
        <v>289</v>
      </c>
      <c r="E308" s="72"/>
      <c r="F308" s="73" t="n">
        <v>19016</v>
      </c>
      <c r="G308" s="73" t="n">
        <v>14755</v>
      </c>
      <c r="H308" s="73" t="n">
        <v>4261</v>
      </c>
      <c r="I308" s="74" t="n">
        <f aca="false">H308/F308</f>
        <v>0.224074463609592</v>
      </c>
      <c r="J308" s="73" t="n">
        <v>14017</v>
      </c>
      <c r="K308" s="73" t="n">
        <v>191</v>
      </c>
      <c r="L308" s="73" t="n">
        <v>547</v>
      </c>
      <c r="M308" s="73" t="n">
        <v>3043</v>
      </c>
      <c r="N308" s="73" t="n">
        <v>10501</v>
      </c>
      <c r="O308" s="73" t="n">
        <f aca="false">J308-M308-N308</f>
        <v>473</v>
      </c>
      <c r="P308" s="74" t="n">
        <f aca="false">M308/J308</f>
        <v>0.217093529285867</v>
      </c>
      <c r="Q308" s="74" t="n">
        <f aca="false">N308/J308</f>
        <v>0.74916173218235</v>
      </c>
      <c r="R308" s="75" t="n">
        <f aca="false">ABS(P308-Q308)*100</f>
        <v>53.2068202896483</v>
      </c>
      <c r="S308" s="72" t="str">
        <f aca="false">IF(M308&gt;N308,"Flávio Bolsonaro",IF(N308&gt;M308,"Lula","Empate"))</f>
        <v>Lula</v>
      </c>
      <c r="T308" s="74" t="n">
        <v>0.767949284977149</v>
      </c>
      <c r="U308" s="74" t="n">
        <v>0.182441397611676</v>
      </c>
      <c r="V308" s="72" t="str">
        <f aca="false">IF(S308="Empate","—",IF((N308&gt;M308)&lt;&gt;(T308&gt;U308),"Sim","Não"))</f>
        <v>Não</v>
      </c>
    </row>
    <row r="309" customFormat="false" ht="15" hidden="false" customHeight="false" outlineLevel="0" collapsed="false">
      <c r="A309" s="72" t="s">
        <v>959</v>
      </c>
      <c r="B309" s="72" t="s">
        <v>960</v>
      </c>
      <c r="C309" s="72" t="s">
        <v>287</v>
      </c>
      <c r="D309" s="72" t="s">
        <v>289</v>
      </c>
      <c r="E309" s="72"/>
      <c r="F309" s="73" t="n">
        <v>15144</v>
      </c>
      <c r="G309" s="73" t="n">
        <v>11447</v>
      </c>
      <c r="H309" s="73" t="n">
        <v>3697</v>
      </c>
      <c r="I309" s="74" t="n">
        <f aca="false">H309/F309</f>
        <v>0.244123085050185</v>
      </c>
      <c r="J309" s="73" t="n">
        <v>10740</v>
      </c>
      <c r="K309" s="73" t="n">
        <v>194</v>
      </c>
      <c r="L309" s="73" t="n">
        <v>513</v>
      </c>
      <c r="M309" s="73" t="n">
        <v>3077</v>
      </c>
      <c r="N309" s="73" t="n">
        <v>7133</v>
      </c>
      <c r="O309" s="73" t="n">
        <f aca="false">J309-M309-N309</f>
        <v>530</v>
      </c>
      <c r="P309" s="74" t="n">
        <f aca="false">M309/J309</f>
        <v>0.286499068901304</v>
      </c>
      <c r="Q309" s="74" t="n">
        <f aca="false">N309/J309</f>
        <v>0.66415270018622</v>
      </c>
      <c r="R309" s="75" t="n">
        <f aca="false">ABS(P309-Q309)*100</f>
        <v>37.7653631284916</v>
      </c>
      <c r="S309" s="72" t="str">
        <f aca="false">IF(M309&gt;N309,"Flávio Bolsonaro",IF(N309&gt;M309,"Lula","Empate"))</f>
        <v>Lula</v>
      </c>
      <c r="T309" s="74" t="n">
        <v>0.683091969155539</v>
      </c>
      <c r="U309" s="74" t="n">
        <v>0.250047018995674</v>
      </c>
      <c r="V309" s="72" t="str">
        <f aca="false">IF(S309="Empate","—",IF((N309&gt;M309)&lt;&gt;(T309&gt;U309),"Sim","Não"))</f>
        <v>Não</v>
      </c>
    </row>
    <row r="310" customFormat="false" ht="15" hidden="false" customHeight="false" outlineLevel="0" collapsed="false">
      <c r="A310" s="72" t="s">
        <v>961</v>
      </c>
      <c r="B310" s="72" t="s">
        <v>962</v>
      </c>
      <c r="C310" s="72" t="s">
        <v>287</v>
      </c>
      <c r="D310" s="72" t="s">
        <v>289</v>
      </c>
      <c r="E310" s="72"/>
      <c r="F310" s="73" t="n">
        <v>4520</v>
      </c>
      <c r="G310" s="73" t="n">
        <v>3692</v>
      </c>
      <c r="H310" s="73" t="n">
        <v>828</v>
      </c>
      <c r="I310" s="74" t="n">
        <f aca="false">H310/F310</f>
        <v>0.183185840707965</v>
      </c>
      <c r="J310" s="73" t="n">
        <v>3541</v>
      </c>
      <c r="K310" s="73" t="n">
        <v>64</v>
      </c>
      <c r="L310" s="73" t="n">
        <v>87</v>
      </c>
      <c r="M310" s="73" t="n">
        <v>959</v>
      </c>
      <c r="N310" s="73" t="n">
        <v>2469</v>
      </c>
      <c r="O310" s="73" t="n">
        <f aca="false">J310-M310-N310</f>
        <v>113</v>
      </c>
      <c r="P310" s="74" t="n">
        <f aca="false">M310/J310</f>
        <v>0.270827449872917</v>
      </c>
      <c r="Q310" s="74" t="n">
        <f aca="false">N310/J310</f>
        <v>0.697260660830274</v>
      </c>
      <c r="R310" s="75" t="n">
        <f aca="false">ABS(P310-Q310)*100</f>
        <v>42.6433210957357</v>
      </c>
      <c r="S310" s="72" t="str">
        <f aca="false">IF(M310&gt;N310,"Flávio Bolsonaro",IF(N310&gt;M310,"Lula","Empate"))</f>
        <v>Lula</v>
      </c>
      <c r="T310" s="74" t="n">
        <v>0.751594290920134</v>
      </c>
      <c r="U310" s="74" t="n">
        <v>0.196477376252657</v>
      </c>
      <c r="V310" s="72" t="str">
        <f aca="false">IF(S310="Empate","—",IF((N310&gt;M310)&lt;&gt;(T310&gt;U310),"Sim","Não"))</f>
        <v>Não</v>
      </c>
    </row>
    <row r="311" customFormat="false" ht="15" hidden="false" customHeight="false" outlineLevel="0" collapsed="false">
      <c r="A311" s="72" t="s">
        <v>963</v>
      </c>
      <c r="B311" s="72" t="s">
        <v>964</v>
      </c>
      <c r="C311" s="72" t="s">
        <v>287</v>
      </c>
      <c r="D311" s="72" t="s">
        <v>289</v>
      </c>
      <c r="E311" s="72"/>
      <c r="F311" s="73" t="n">
        <v>22538</v>
      </c>
      <c r="G311" s="73" t="n">
        <v>18393</v>
      </c>
      <c r="H311" s="73" t="n">
        <v>4145</v>
      </c>
      <c r="I311" s="74" t="n">
        <f aca="false">H311/F311</f>
        <v>0.183911615937528</v>
      </c>
      <c r="J311" s="73" t="n">
        <v>17251</v>
      </c>
      <c r="K311" s="73" t="n">
        <v>391</v>
      </c>
      <c r="L311" s="73" t="n">
        <v>751</v>
      </c>
      <c r="M311" s="73" t="n">
        <v>3396</v>
      </c>
      <c r="N311" s="73" t="n">
        <v>13081</v>
      </c>
      <c r="O311" s="73" t="n">
        <f aca="false">J311-M311-N311</f>
        <v>774</v>
      </c>
      <c r="P311" s="74" t="n">
        <f aca="false">M311/J311</f>
        <v>0.196858153150542</v>
      </c>
      <c r="Q311" s="74" t="n">
        <f aca="false">N311/J311</f>
        <v>0.758274882615501</v>
      </c>
      <c r="R311" s="75" t="n">
        <f aca="false">ABS(P311-Q311)*100</f>
        <v>56.1416729464959</v>
      </c>
      <c r="S311" s="72" t="str">
        <f aca="false">IF(M311&gt;N311,"Flávio Bolsonaro",IF(N311&gt;M311,"Lula","Empate"))</f>
        <v>Lula</v>
      </c>
      <c r="T311" s="74" t="n">
        <v>0.807747318235995</v>
      </c>
      <c r="U311" s="74" t="n">
        <v>0.149284862932062</v>
      </c>
      <c r="V311" s="72" t="str">
        <f aca="false">IF(S311="Empate","—",IF((N311&gt;M311)&lt;&gt;(T311&gt;U311),"Sim","Não"))</f>
        <v>Não</v>
      </c>
    </row>
    <row r="312" customFormat="false" ht="15" hidden="false" customHeight="false" outlineLevel="0" collapsed="false">
      <c r="A312" s="72" t="s">
        <v>965</v>
      </c>
      <c r="B312" s="72" t="s">
        <v>966</v>
      </c>
      <c r="C312" s="72" t="s">
        <v>287</v>
      </c>
      <c r="D312" s="72" t="s">
        <v>289</v>
      </c>
      <c r="E312" s="72"/>
      <c r="F312" s="73" t="n">
        <v>7148</v>
      </c>
      <c r="G312" s="73" t="n">
        <v>5428</v>
      </c>
      <c r="H312" s="73" t="n">
        <v>1720</v>
      </c>
      <c r="I312" s="74" t="n">
        <f aca="false">H312/F312</f>
        <v>0.240626748740907</v>
      </c>
      <c r="J312" s="73" t="n">
        <v>5154</v>
      </c>
      <c r="K312" s="73" t="n">
        <v>66</v>
      </c>
      <c r="L312" s="73" t="n">
        <v>208</v>
      </c>
      <c r="M312" s="73" t="n">
        <v>1972</v>
      </c>
      <c r="N312" s="73" t="n">
        <v>2886</v>
      </c>
      <c r="O312" s="73" t="n">
        <f aca="false">J312-M312-N312</f>
        <v>296</v>
      </c>
      <c r="P312" s="74" t="n">
        <f aca="false">M312/J312</f>
        <v>0.382615444315095</v>
      </c>
      <c r="Q312" s="74" t="n">
        <f aca="false">N312/J312</f>
        <v>0.559953434225844</v>
      </c>
      <c r="R312" s="75" t="n">
        <f aca="false">ABS(P312-Q312)*100</f>
        <v>17.7337989910749</v>
      </c>
      <c r="S312" s="72" t="str">
        <f aca="false">IF(M312&gt;N312,"Flávio Bolsonaro",IF(N312&gt;M312,"Lula","Empate"))</f>
        <v>Lula</v>
      </c>
      <c r="T312" s="74" t="n">
        <v>0.641109298531811</v>
      </c>
      <c r="U312" s="74" t="n">
        <v>0.289967373572594</v>
      </c>
      <c r="V312" s="72" t="str">
        <f aca="false">IF(S312="Empate","—",IF((N312&gt;M312)&lt;&gt;(T312&gt;U312),"Sim","Não"))</f>
        <v>Não</v>
      </c>
    </row>
    <row r="313" customFormat="false" ht="15" hidden="false" customHeight="false" outlineLevel="0" collapsed="false">
      <c r="A313" s="72" t="s">
        <v>967</v>
      </c>
      <c r="B313" s="72" t="s">
        <v>968</v>
      </c>
      <c r="C313" s="72" t="s">
        <v>287</v>
      </c>
      <c r="D313" s="72" t="s">
        <v>289</v>
      </c>
      <c r="E313" s="72"/>
      <c r="F313" s="73" t="n">
        <v>12810</v>
      </c>
      <c r="G313" s="73" t="n">
        <v>9551</v>
      </c>
      <c r="H313" s="73" t="n">
        <v>3259</v>
      </c>
      <c r="I313" s="74" t="n">
        <f aca="false">H313/F313</f>
        <v>0.254410616705699</v>
      </c>
      <c r="J313" s="73" t="n">
        <v>9051</v>
      </c>
      <c r="K313" s="73" t="n">
        <v>125</v>
      </c>
      <c r="L313" s="73" t="n">
        <v>375</v>
      </c>
      <c r="M313" s="73" t="n">
        <v>2656</v>
      </c>
      <c r="N313" s="73" t="n">
        <v>6041</v>
      </c>
      <c r="O313" s="73" t="n">
        <f aca="false">J313-M313-N313</f>
        <v>354</v>
      </c>
      <c r="P313" s="74" t="n">
        <f aca="false">M313/J313</f>
        <v>0.293448237763783</v>
      </c>
      <c r="Q313" s="74" t="n">
        <f aca="false">N313/J313</f>
        <v>0.667440061871616</v>
      </c>
      <c r="R313" s="75" t="n">
        <f aca="false">ABS(P313-Q313)*100</f>
        <v>37.3991824107834</v>
      </c>
      <c r="S313" s="72" t="str">
        <f aca="false">IF(M313&gt;N313,"Flávio Bolsonaro",IF(N313&gt;M313,"Lula","Empate"))</f>
        <v>Lula</v>
      </c>
      <c r="T313" s="74" t="n">
        <v>0.744183518156121</v>
      </c>
      <c r="U313" s="74" t="n">
        <v>0.219069362904979</v>
      </c>
      <c r="V313" s="72" t="str">
        <f aca="false">IF(S313="Empate","—",IF((N313&gt;M313)&lt;&gt;(T313&gt;U313),"Sim","Não"))</f>
        <v>Não</v>
      </c>
    </row>
    <row r="314" customFormat="false" ht="15" hidden="false" customHeight="false" outlineLevel="0" collapsed="false">
      <c r="A314" s="72" t="s">
        <v>969</v>
      </c>
      <c r="B314" s="72" t="s">
        <v>970</v>
      </c>
      <c r="C314" s="72" t="s">
        <v>287</v>
      </c>
      <c r="D314" s="72" t="s">
        <v>289</v>
      </c>
      <c r="E314" s="72"/>
      <c r="F314" s="73" t="n">
        <v>15065</v>
      </c>
      <c r="G314" s="73" t="n">
        <v>12206</v>
      </c>
      <c r="H314" s="73" t="n">
        <v>2859</v>
      </c>
      <c r="I314" s="74" t="n">
        <f aca="false">H314/F314</f>
        <v>0.189777630268835</v>
      </c>
      <c r="J314" s="73" t="n">
        <v>11650</v>
      </c>
      <c r="K314" s="73" t="n">
        <v>183</v>
      </c>
      <c r="L314" s="73" t="n">
        <v>373</v>
      </c>
      <c r="M314" s="73" t="n">
        <v>3143</v>
      </c>
      <c r="N314" s="73" t="n">
        <v>8067</v>
      </c>
      <c r="O314" s="73" t="n">
        <f aca="false">J314-M314-N314</f>
        <v>440</v>
      </c>
      <c r="P314" s="74" t="n">
        <f aca="false">M314/J314</f>
        <v>0.269785407725322</v>
      </c>
      <c r="Q314" s="74" t="n">
        <f aca="false">N314/J314</f>
        <v>0.69244635193133</v>
      </c>
      <c r="R314" s="75" t="n">
        <f aca="false">ABS(P314-Q314)*100</f>
        <v>42.2660944206009</v>
      </c>
      <c r="S314" s="72" t="str">
        <f aca="false">IF(M314&gt;N314,"Flávio Bolsonaro",IF(N314&gt;M314,"Lula","Empate"))</f>
        <v>Lula</v>
      </c>
      <c r="T314" s="74" t="n">
        <v>0.788859023079062</v>
      </c>
      <c r="U314" s="74" t="n">
        <v>0.165260913893781</v>
      </c>
      <c r="V314" s="72" t="str">
        <f aca="false">IF(S314="Empate","—",IF((N314&gt;M314)&lt;&gt;(T314&gt;U314),"Sim","Não"))</f>
        <v>Não</v>
      </c>
    </row>
    <row r="315" customFormat="false" ht="15" hidden="false" customHeight="false" outlineLevel="0" collapsed="false">
      <c r="A315" s="72" t="s">
        <v>971</v>
      </c>
      <c r="B315" s="72" t="s">
        <v>972</v>
      </c>
      <c r="C315" s="72" t="s">
        <v>287</v>
      </c>
      <c r="D315" s="72" t="s">
        <v>289</v>
      </c>
      <c r="E315" s="72"/>
      <c r="F315" s="73" t="n">
        <v>28078</v>
      </c>
      <c r="G315" s="73" t="n">
        <v>22165</v>
      </c>
      <c r="H315" s="73" t="n">
        <v>5913</v>
      </c>
      <c r="I315" s="74" t="n">
        <f aca="false">H315/F315</f>
        <v>0.210591922501603</v>
      </c>
      <c r="J315" s="73" t="n">
        <v>21051</v>
      </c>
      <c r="K315" s="73" t="n">
        <v>289</v>
      </c>
      <c r="L315" s="73" t="n">
        <v>825</v>
      </c>
      <c r="M315" s="73" t="n">
        <v>6535</v>
      </c>
      <c r="N315" s="73" t="n">
        <v>13258</v>
      </c>
      <c r="O315" s="73" t="n">
        <f aca="false">J315-M315-N315</f>
        <v>1258</v>
      </c>
      <c r="P315" s="74" t="n">
        <f aca="false">M315/J315</f>
        <v>0.31043655883331</v>
      </c>
      <c r="Q315" s="74" t="n">
        <f aca="false">N315/J315</f>
        <v>0.629803809795259</v>
      </c>
      <c r="R315" s="75" t="n">
        <f aca="false">ABS(P315-Q315)*100</f>
        <v>31.936725096195</v>
      </c>
      <c r="S315" s="72" t="str">
        <f aca="false">IF(M315&gt;N315,"Flávio Bolsonaro",IF(N315&gt;M315,"Lula","Empate"))</f>
        <v>Lula</v>
      </c>
      <c r="T315" s="74" t="n">
        <v>0.738670847663362</v>
      </c>
      <c r="U315" s="74" t="n">
        <v>0.216366579000607</v>
      </c>
      <c r="V315" s="72" t="str">
        <f aca="false">IF(S315="Empate","—",IF((N315&gt;M315)&lt;&gt;(T315&gt;U315),"Sim","Não"))</f>
        <v>Não</v>
      </c>
    </row>
    <row r="316" customFormat="false" ht="15" hidden="false" customHeight="false" outlineLevel="0" collapsed="false">
      <c r="A316" s="72" t="s">
        <v>973</v>
      </c>
      <c r="B316" s="72" t="s">
        <v>974</v>
      </c>
      <c r="C316" s="72" t="s">
        <v>287</v>
      </c>
      <c r="D316" s="72" t="s">
        <v>289</v>
      </c>
      <c r="E316" s="72"/>
      <c r="F316" s="73" t="n">
        <v>11726</v>
      </c>
      <c r="G316" s="73" t="n">
        <v>9260</v>
      </c>
      <c r="H316" s="73" t="n">
        <v>2466</v>
      </c>
      <c r="I316" s="74" t="n">
        <f aca="false">H316/F316</f>
        <v>0.210301893228723</v>
      </c>
      <c r="J316" s="73" t="n">
        <v>9053</v>
      </c>
      <c r="K316" s="73" t="n">
        <v>81</v>
      </c>
      <c r="L316" s="73" t="n">
        <v>126</v>
      </c>
      <c r="M316" s="73" t="n">
        <v>2269</v>
      </c>
      <c r="N316" s="73" t="n">
        <v>6465</v>
      </c>
      <c r="O316" s="73" t="n">
        <f aca="false">J316-M316-N316</f>
        <v>319</v>
      </c>
      <c r="P316" s="74" t="n">
        <f aca="false">M316/J316</f>
        <v>0.250635148569535</v>
      </c>
      <c r="Q316" s="74" t="n">
        <f aca="false">N316/J316</f>
        <v>0.714127913398873</v>
      </c>
      <c r="R316" s="75" t="n">
        <f aca="false">ABS(P316-Q316)*100</f>
        <v>46.3492764829338</v>
      </c>
      <c r="S316" s="72" t="str">
        <f aca="false">IF(M316&gt;N316,"Flávio Bolsonaro",IF(N316&gt;M316,"Lula","Empate"))</f>
        <v>Lula</v>
      </c>
      <c r="T316" s="74" t="n">
        <v>0.799885909868796</v>
      </c>
      <c r="U316" s="74" t="n">
        <v>0.171021106674273</v>
      </c>
      <c r="V316" s="72" t="str">
        <f aca="false">IF(S316="Empate","—",IF((N316&gt;M316)&lt;&gt;(T316&gt;U316),"Sim","Não"))</f>
        <v>Não</v>
      </c>
    </row>
    <row r="317" customFormat="false" ht="15" hidden="false" customHeight="false" outlineLevel="0" collapsed="false">
      <c r="A317" s="72" t="s">
        <v>975</v>
      </c>
      <c r="B317" s="72" t="s">
        <v>976</v>
      </c>
      <c r="C317" s="72" t="s">
        <v>287</v>
      </c>
      <c r="D317" s="72" t="s">
        <v>289</v>
      </c>
      <c r="E317" s="72"/>
      <c r="F317" s="73" t="n">
        <v>4632</v>
      </c>
      <c r="G317" s="73" t="n">
        <v>3641</v>
      </c>
      <c r="H317" s="73" t="n">
        <v>991</v>
      </c>
      <c r="I317" s="74" t="n">
        <f aca="false">H317/F317</f>
        <v>0.213946459412781</v>
      </c>
      <c r="J317" s="73" t="n">
        <v>3443</v>
      </c>
      <c r="K317" s="73" t="n">
        <v>59</v>
      </c>
      <c r="L317" s="73" t="n">
        <v>139</v>
      </c>
      <c r="M317" s="73" t="n">
        <v>636</v>
      </c>
      <c r="N317" s="73" t="n">
        <v>2704</v>
      </c>
      <c r="O317" s="73" t="n">
        <f aca="false">J317-M317-N317</f>
        <v>103</v>
      </c>
      <c r="P317" s="74" t="n">
        <f aca="false">M317/J317</f>
        <v>0.184722625617194</v>
      </c>
      <c r="Q317" s="74" t="n">
        <f aca="false">N317/J317</f>
        <v>0.785361603252977</v>
      </c>
      <c r="R317" s="75" t="n">
        <f aca="false">ABS(P317-Q317)*100</f>
        <v>60.0638977635783</v>
      </c>
      <c r="S317" s="72" t="str">
        <f aca="false">IF(M317&gt;N317,"Flávio Bolsonaro",IF(N317&gt;M317,"Lula","Empate"))</f>
        <v>Lula</v>
      </c>
      <c r="T317" s="74" t="n">
        <v>0.814535481659239</v>
      </c>
      <c r="U317" s="74" t="n">
        <v>0.144669180665067</v>
      </c>
      <c r="V317" s="72" t="str">
        <f aca="false">IF(S317="Empate","—",IF((N317&gt;M317)&lt;&gt;(T317&gt;U317),"Sim","Não"))</f>
        <v>Não</v>
      </c>
    </row>
    <row r="318" customFormat="false" ht="15" hidden="false" customHeight="false" outlineLevel="0" collapsed="false">
      <c r="A318" s="72" t="s">
        <v>977</v>
      </c>
      <c r="B318" s="72" t="s">
        <v>978</v>
      </c>
      <c r="C318" s="72" t="s">
        <v>287</v>
      </c>
      <c r="D318" s="72" t="s">
        <v>289</v>
      </c>
      <c r="E318" s="72"/>
      <c r="F318" s="73" t="n">
        <v>12379</v>
      </c>
      <c r="G318" s="73" t="n">
        <v>9960</v>
      </c>
      <c r="H318" s="73" t="n">
        <v>2419</v>
      </c>
      <c r="I318" s="74" t="n">
        <f aca="false">H318/F318</f>
        <v>0.195411584134421</v>
      </c>
      <c r="J318" s="73" t="n">
        <v>9487</v>
      </c>
      <c r="K318" s="73" t="n">
        <v>145</v>
      </c>
      <c r="L318" s="73" t="n">
        <v>328</v>
      </c>
      <c r="M318" s="73" t="n">
        <v>2967</v>
      </c>
      <c r="N318" s="73" t="n">
        <v>6168</v>
      </c>
      <c r="O318" s="73" t="n">
        <f aca="false">J318-M318-N318</f>
        <v>352</v>
      </c>
      <c r="P318" s="74" t="n">
        <f aca="false">M318/J318</f>
        <v>0.312743754611574</v>
      </c>
      <c r="Q318" s="74" t="n">
        <f aca="false">N318/J318</f>
        <v>0.650152840729419</v>
      </c>
      <c r="R318" s="75" t="n">
        <f aca="false">ABS(P318-Q318)*100</f>
        <v>33.7409086117846</v>
      </c>
      <c r="S318" s="72" t="str">
        <f aca="false">IF(M318&gt;N318,"Flávio Bolsonaro",IF(N318&gt;M318,"Lula","Empate"))</f>
        <v>Lula</v>
      </c>
      <c r="T318" s="74" t="n">
        <v>0.723267001968074</v>
      </c>
      <c r="U318" s="74" t="n">
        <v>0.225891099934398</v>
      </c>
      <c r="V318" s="72" t="str">
        <f aca="false">IF(S318="Empate","—",IF((N318&gt;M318)&lt;&gt;(T318&gt;U318),"Sim","Não"))</f>
        <v>Não</v>
      </c>
    </row>
    <row r="319" customFormat="false" ht="15" hidden="false" customHeight="false" outlineLevel="0" collapsed="false">
      <c r="A319" s="72" t="s">
        <v>979</v>
      </c>
      <c r="B319" s="72" t="s">
        <v>980</v>
      </c>
      <c r="C319" s="72" t="s">
        <v>287</v>
      </c>
      <c r="D319" s="72" t="s">
        <v>289</v>
      </c>
      <c r="E319" s="72"/>
      <c r="F319" s="73" t="n">
        <v>16673</v>
      </c>
      <c r="G319" s="73" t="n">
        <v>13097</v>
      </c>
      <c r="H319" s="73" t="n">
        <v>3576</v>
      </c>
      <c r="I319" s="74" t="n">
        <f aca="false">H319/F319</f>
        <v>0.214478498170695</v>
      </c>
      <c r="J319" s="73" t="n">
        <v>12501</v>
      </c>
      <c r="K319" s="73" t="n">
        <v>156</v>
      </c>
      <c r="L319" s="73" t="n">
        <v>440</v>
      </c>
      <c r="M319" s="73" t="n">
        <v>2227</v>
      </c>
      <c r="N319" s="73" t="n">
        <v>9900</v>
      </c>
      <c r="O319" s="73" t="n">
        <f aca="false">J319-M319-N319</f>
        <v>374</v>
      </c>
      <c r="P319" s="74" t="n">
        <f aca="false">M319/J319</f>
        <v>0.178145748340133</v>
      </c>
      <c r="Q319" s="74" t="n">
        <f aca="false">N319/J319</f>
        <v>0.791936645068395</v>
      </c>
      <c r="R319" s="75" t="n">
        <f aca="false">ABS(P319-Q319)*100</f>
        <v>61.3790896728262</v>
      </c>
      <c r="S319" s="72" t="str">
        <f aca="false">IF(M319&gt;N319,"Flávio Bolsonaro",IF(N319&gt;M319,"Lula","Empate"))</f>
        <v>Lula</v>
      </c>
      <c r="T319" s="74" t="n">
        <v>0.83500988736996</v>
      </c>
      <c r="U319" s="74" t="n">
        <v>0.124408907230677</v>
      </c>
      <c r="V319" s="72" t="str">
        <f aca="false">IF(S319="Empate","—",IF((N319&gt;M319)&lt;&gt;(T319&gt;U319),"Sim","Não"))</f>
        <v>Não</v>
      </c>
    </row>
    <row r="320" customFormat="false" ht="15" hidden="false" customHeight="false" outlineLevel="0" collapsed="false">
      <c r="A320" s="72" t="s">
        <v>981</v>
      </c>
      <c r="B320" s="72" t="s">
        <v>982</v>
      </c>
      <c r="C320" s="72" t="s">
        <v>287</v>
      </c>
      <c r="D320" s="72" t="s">
        <v>289</v>
      </c>
      <c r="E320" s="72"/>
      <c r="F320" s="73" t="n">
        <v>49209</v>
      </c>
      <c r="G320" s="73" t="n">
        <v>41278</v>
      </c>
      <c r="H320" s="73" t="n">
        <v>7931</v>
      </c>
      <c r="I320" s="74" t="n">
        <f aca="false">H320/F320</f>
        <v>0.16116970472881</v>
      </c>
      <c r="J320" s="73" t="n">
        <v>39204</v>
      </c>
      <c r="K320" s="73" t="n">
        <v>771</v>
      </c>
      <c r="L320" s="73" t="n">
        <v>1303</v>
      </c>
      <c r="M320" s="73" t="n">
        <v>12166</v>
      </c>
      <c r="N320" s="73" t="n">
        <v>25171</v>
      </c>
      <c r="O320" s="73" t="n">
        <f aca="false">J320-M320-N320</f>
        <v>1867</v>
      </c>
      <c r="P320" s="74" t="n">
        <f aca="false">M320/J320</f>
        <v>0.310325476992144</v>
      </c>
      <c r="Q320" s="74" t="n">
        <f aca="false">N320/J320</f>
        <v>0.642051831445771</v>
      </c>
      <c r="R320" s="75" t="n">
        <f aca="false">ABS(P320-Q320)*100</f>
        <v>33.1726354453627</v>
      </c>
      <c r="S320" s="72" t="str">
        <f aca="false">IF(M320&gt;N320,"Flávio Bolsonaro",IF(N320&gt;M320,"Lula","Empate"))</f>
        <v>Lula</v>
      </c>
      <c r="T320" s="74" t="n">
        <v>0.671914439615915</v>
      </c>
      <c r="U320" s="74" t="n">
        <v>0.273933747950766</v>
      </c>
      <c r="V320" s="72" t="str">
        <f aca="false">IF(S320="Empate","—",IF((N320&gt;M320)&lt;&gt;(T320&gt;U320),"Sim","Não"))</f>
        <v>Não</v>
      </c>
    </row>
    <row r="321" customFormat="false" ht="15" hidden="false" customHeight="false" outlineLevel="0" collapsed="false">
      <c r="A321" s="72" t="s">
        <v>983</v>
      </c>
      <c r="B321" s="72" t="s">
        <v>984</v>
      </c>
      <c r="C321" s="72" t="s">
        <v>287</v>
      </c>
      <c r="D321" s="72" t="s">
        <v>289</v>
      </c>
      <c r="E321" s="72"/>
      <c r="F321" s="73" t="n">
        <v>27548</v>
      </c>
      <c r="G321" s="73" t="n">
        <v>23142</v>
      </c>
      <c r="H321" s="73" t="n">
        <v>4406</v>
      </c>
      <c r="I321" s="74" t="n">
        <f aca="false">H321/F321</f>
        <v>0.159939015536518</v>
      </c>
      <c r="J321" s="73" t="n">
        <v>22354</v>
      </c>
      <c r="K321" s="73" t="n">
        <v>226</v>
      </c>
      <c r="L321" s="73" t="n">
        <v>562</v>
      </c>
      <c r="M321" s="73" t="n">
        <v>4866</v>
      </c>
      <c r="N321" s="73" t="n">
        <v>16607</v>
      </c>
      <c r="O321" s="73" t="n">
        <f aca="false">J321-M321-N321</f>
        <v>881</v>
      </c>
      <c r="P321" s="74" t="n">
        <f aca="false">M321/J321</f>
        <v>0.217679162565984</v>
      </c>
      <c r="Q321" s="74" t="n">
        <f aca="false">N321/J321</f>
        <v>0.742909546389908</v>
      </c>
      <c r="R321" s="75" t="n">
        <f aca="false">ABS(P321-Q321)*100</f>
        <v>52.5230383823924</v>
      </c>
      <c r="S321" s="72" t="str">
        <f aca="false">IF(M321&gt;N321,"Flávio Bolsonaro",IF(N321&gt;M321,"Lula","Empate"))</f>
        <v>Lula</v>
      </c>
      <c r="T321" s="74" t="n">
        <v>0.788277987671505</v>
      </c>
      <c r="U321" s="74" t="n">
        <v>0.171853251143369</v>
      </c>
      <c r="V321" s="72" t="str">
        <f aca="false">IF(S321="Empate","—",IF((N321&gt;M321)&lt;&gt;(T321&gt;U321),"Sim","Não"))</f>
        <v>Não</v>
      </c>
    </row>
    <row r="322" customFormat="false" ht="15" hidden="false" customHeight="false" outlineLevel="0" collapsed="false">
      <c r="A322" s="72" t="s">
        <v>985</v>
      </c>
      <c r="B322" s="72" t="s">
        <v>986</v>
      </c>
      <c r="C322" s="72" t="s">
        <v>287</v>
      </c>
      <c r="D322" s="72" t="s">
        <v>289</v>
      </c>
      <c r="E322" s="72"/>
      <c r="F322" s="73" t="n">
        <v>20878</v>
      </c>
      <c r="G322" s="73" t="n">
        <v>16307</v>
      </c>
      <c r="H322" s="73" t="n">
        <v>4571</v>
      </c>
      <c r="I322" s="74" t="n">
        <f aca="false">H322/F322</f>
        <v>0.218938595650924</v>
      </c>
      <c r="J322" s="73" t="n">
        <v>15742</v>
      </c>
      <c r="K322" s="73" t="n">
        <v>165</v>
      </c>
      <c r="L322" s="73" t="n">
        <v>400</v>
      </c>
      <c r="M322" s="73" t="n">
        <v>4302</v>
      </c>
      <c r="N322" s="73" t="n">
        <v>10888</v>
      </c>
      <c r="O322" s="73" t="n">
        <f aca="false">J322-M322-N322</f>
        <v>552</v>
      </c>
      <c r="P322" s="74" t="n">
        <f aca="false">M322/J322</f>
        <v>0.273281666878414</v>
      </c>
      <c r="Q322" s="74" t="n">
        <f aca="false">N322/J322</f>
        <v>0.691652903061873</v>
      </c>
      <c r="R322" s="75" t="n">
        <f aca="false">ABS(P322-Q322)*100</f>
        <v>41.8371236183458</v>
      </c>
      <c r="S322" s="72" t="str">
        <f aca="false">IF(M322&gt;N322,"Flávio Bolsonaro",IF(N322&gt;M322,"Lula","Empate"))</f>
        <v>Lula</v>
      </c>
      <c r="T322" s="74" t="n">
        <v>0.706125211505922</v>
      </c>
      <c r="U322" s="74" t="n">
        <v>0.243587140439932</v>
      </c>
      <c r="V322" s="72" t="str">
        <f aca="false">IF(S322="Empate","—",IF((N322&gt;M322)&lt;&gt;(T322&gt;U322),"Sim","Não"))</f>
        <v>Não</v>
      </c>
    </row>
    <row r="323" customFormat="false" ht="15" hidden="false" customHeight="false" outlineLevel="0" collapsed="false">
      <c r="A323" s="72" t="s">
        <v>987</v>
      </c>
      <c r="B323" s="72" t="s">
        <v>988</v>
      </c>
      <c r="C323" s="72" t="s">
        <v>287</v>
      </c>
      <c r="D323" s="72" t="s">
        <v>289</v>
      </c>
      <c r="E323" s="72"/>
      <c r="F323" s="73" t="n">
        <v>26260</v>
      </c>
      <c r="G323" s="73" t="n">
        <v>20996</v>
      </c>
      <c r="H323" s="73" t="n">
        <v>5264</v>
      </c>
      <c r="I323" s="74" t="n">
        <f aca="false">H323/F323</f>
        <v>0.2004569687738</v>
      </c>
      <c r="J323" s="73" t="n">
        <v>19919</v>
      </c>
      <c r="K323" s="73" t="n">
        <v>374</v>
      </c>
      <c r="L323" s="73" t="n">
        <v>703</v>
      </c>
      <c r="M323" s="73" t="n">
        <v>5530</v>
      </c>
      <c r="N323" s="73" t="n">
        <v>13507</v>
      </c>
      <c r="O323" s="73" t="n">
        <f aca="false">J323-M323-N323</f>
        <v>882</v>
      </c>
      <c r="P323" s="74" t="n">
        <f aca="false">M323/J323</f>
        <v>0.277624378733872</v>
      </c>
      <c r="Q323" s="74" t="n">
        <f aca="false">N323/J323</f>
        <v>0.678096289974396</v>
      </c>
      <c r="R323" s="75" t="n">
        <f aca="false">ABS(P323-Q323)*100</f>
        <v>40.0471911240524</v>
      </c>
      <c r="S323" s="72" t="str">
        <f aca="false">IF(M323&gt;N323,"Flávio Bolsonaro",IF(N323&gt;M323,"Lula","Empate"))</f>
        <v>Lula</v>
      </c>
      <c r="T323" s="74" t="n">
        <v>0.750622406639004</v>
      </c>
      <c r="U323" s="74" t="n">
        <v>0.201711618257261</v>
      </c>
      <c r="V323" s="72" t="str">
        <f aca="false">IF(S323="Empate","—",IF((N323&gt;M323)&lt;&gt;(T323&gt;U323),"Sim","Não"))</f>
        <v>Não</v>
      </c>
    </row>
    <row r="324" customFormat="false" ht="15" hidden="false" customHeight="false" outlineLevel="0" collapsed="false">
      <c r="A324" s="72" t="s">
        <v>989</v>
      </c>
      <c r="B324" s="72" t="s">
        <v>990</v>
      </c>
      <c r="C324" s="72" t="s">
        <v>287</v>
      </c>
      <c r="D324" s="72" t="s">
        <v>289</v>
      </c>
      <c r="E324" s="72"/>
      <c r="F324" s="73" t="n">
        <v>53134</v>
      </c>
      <c r="G324" s="73" t="n">
        <v>41256</v>
      </c>
      <c r="H324" s="73" t="n">
        <v>11878</v>
      </c>
      <c r="I324" s="74" t="n">
        <f aca="false">H324/F324</f>
        <v>0.223548010689954</v>
      </c>
      <c r="J324" s="73" t="n">
        <v>38501</v>
      </c>
      <c r="K324" s="73" t="n">
        <v>956</v>
      </c>
      <c r="L324" s="73" t="n">
        <v>1799</v>
      </c>
      <c r="M324" s="73" t="n">
        <v>9615</v>
      </c>
      <c r="N324" s="73" t="n">
        <v>26217</v>
      </c>
      <c r="O324" s="73" t="n">
        <f aca="false">J324-M324-N324</f>
        <v>2669</v>
      </c>
      <c r="P324" s="74" t="n">
        <f aca="false">M324/J324</f>
        <v>0.249733773148749</v>
      </c>
      <c r="Q324" s="74" t="n">
        <f aca="false">N324/J324</f>
        <v>0.680943352120724</v>
      </c>
      <c r="R324" s="75" t="n">
        <f aca="false">ABS(P324-Q324)*100</f>
        <v>43.1209578971975</v>
      </c>
      <c r="S324" s="72" t="str">
        <f aca="false">IF(M324&gt;N324,"Flávio Bolsonaro",IF(N324&gt;M324,"Lula","Empate"))</f>
        <v>Lula</v>
      </c>
      <c r="T324" s="74" t="n">
        <v>0.720450942399155</v>
      </c>
      <c r="U324" s="74" t="n">
        <v>0.213342056921412</v>
      </c>
      <c r="V324" s="72" t="str">
        <f aca="false">IF(S324="Empate","—",IF((N324&gt;M324)&lt;&gt;(T324&gt;U324),"Sim","Não"))</f>
        <v>Não</v>
      </c>
    </row>
    <row r="325" customFormat="false" ht="15" hidden="false" customHeight="false" outlineLevel="0" collapsed="false">
      <c r="A325" s="72" t="s">
        <v>991</v>
      </c>
      <c r="B325" s="72" t="s">
        <v>992</v>
      </c>
      <c r="C325" s="72" t="s">
        <v>287</v>
      </c>
      <c r="D325" s="72" t="s">
        <v>289</v>
      </c>
      <c r="E325" s="72"/>
      <c r="F325" s="73" t="n">
        <v>10634</v>
      </c>
      <c r="G325" s="73" t="n">
        <v>9150</v>
      </c>
      <c r="H325" s="73" t="n">
        <v>1484</v>
      </c>
      <c r="I325" s="74" t="n">
        <f aca="false">H325/F325</f>
        <v>0.139552379161181</v>
      </c>
      <c r="J325" s="73" t="n">
        <v>8818</v>
      </c>
      <c r="K325" s="73" t="n">
        <v>136</v>
      </c>
      <c r="L325" s="73" t="n">
        <v>196</v>
      </c>
      <c r="M325" s="73" t="n">
        <v>1680</v>
      </c>
      <c r="N325" s="73" t="n">
        <v>6829</v>
      </c>
      <c r="O325" s="73" t="n">
        <f aca="false">J325-M325-N325</f>
        <v>309</v>
      </c>
      <c r="P325" s="74" t="n">
        <f aca="false">M325/J325</f>
        <v>0.190519392152416</v>
      </c>
      <c r="Q325" s="74" t="n">
        <f aca="false">N325/J325</f>
        <v>0.774438648219551</v>
      </c>
      <c r="R325" s="75" t="n">
        <f aca="false">ABS(P325-Q325)*100</f>
        <v>58.3919256067135</v>
      </c>
      <c r="S325" s="72" t="str">
        <f aca="false">IF(M325&gt;N325,"Flávio Bolsonaro",IF(N325&gt;M325,"Lula","Empate"))</f>
        <v>Lula</v>
      </c>
      <c r="T325" s="74" t="n">
        <v>0.853042753364297</v>
      </c>
      <c r="U325" s="74" t="n">
        <v>0.11480290579969</v>
      </c>
      <c r="V325" s="72" t="str">
        <f aca="false">IF(S325="Empate","—",IF((N325&gt;M325)&lt;&gt;(T325&gt;U325),"Sim","Não"))</f>
        <v>Não</v>
      </c>
    </row>
    <row r="326" customFormat="false" ht="15" hidden="false" customHeight="false" outlineLevel="0" collapsed="false">
      <c r="A326" s="72" t="s">
        <v>993</v>
      </c>
      <c r="B326" s="72" t="s">
        <v>994</v>
      </c>
      <c r="C326" s="72" t="s">
        <v>287</v>
      </c>
      <c r="D326" s="72" t="s">
        <v>289</v>
      </c>
      <c r="E326" s="72"/>
      <c r="F326" s="73" t="n">
        <v>4864</v>
      </c>
      <c r="G326" s="73" t="n">
        <v>3974</v>
      </c>
      <c r="H326" s="73" t="n">
        <v>890</v>
      </c>
      <c r="I326" s="74" t="n">
        <f aca="false">H326/F326</f>
        <v>0.182976973684211</v>
      </c>
      <c r="J326" s="73" t="n">
        <v>3737</v>
      </c>
      <c r="K326" s="73" t="n">
        <v>63</v>
      </c>
      <c r="L326" s="73" t="n">
        <v>174</v>
      </c>
      <c r="M326" s="73" t="n">
        <v>1306</v>
      </c>
      <c r="N326" s="73" t="n">
        <v>2216</v>
      </c>
      <c r="O326" s="73" t="n">
        <f aca="false">J326-M326-N326</f>
        <v>215</v>
      </c>
      <c r="P326" s="74" t="n">
        <f aca="false">M326/J326</f>
        <v>0.349478191062349</v>
      </c>
      <c r="Q326" s="74" t="n">
        <f aca="false">N326/J326</f>
        <v>0.592989028632593</v>
      </c>
      <c r="R326" s="75" t="n">
        <f aca="false">ABS(P326-Q326)*100</f>
        <v>24.3510837570243</v>
      </c>
      <c r="S326" s="72" t="str">
        <f aca="false">IF(M326&gt;N326,"Flávio Bolsonaro",IF(N326&gt;M326,"Lula","Empate"))</f>
        <v>Lula</v>
      </c>
      <c r="T326" s="74" t="n">
        <v>0.715101341707108</v>
      </c>
      <c r="U326" s="74" t="n">
        <v>0.234941478732515</v>
      </c>
      <c r="V326" s="72" t="str">
        <f aca="false">IF(S326="Empate","—",IF((N326&gt;M326)&lt;&gt;(T326&gt;U326),"Sim","Não"))</f>
        <v>Não</v>
      </c>
    </row>
    <row r="327" customFormat="false" ht="15" hidden="false" customHeight="false" outlineLevel="0" collapsed="false">
      <c r="A327" s="72" t="s">
        <v>995</v>
      </c>
      <c r="B327" s="72" t="s">
        <v>996</v>
      </c>
      <c r="C327" s="72" t="s">
        <v>287</v>
      </c>
      <c r="D327" s="72" t="s">
        <v>289</v>
      </c>
      <c r="E327" s="72"/>
      <c r="F327" s="73" t="n">
        <v>8515</v>
      </c>
      <c r="G327" s="73" t="n">
        <v>6543</v>
      </c>
      <c r="H327" s="73" t="n">
        <v>1972</v>
      </c>
      <c r="I327" s="74" t="n">
        <f aca="false">H327/F327</f>
        <v>0.231591309453905</v>
      </c>
      <c r="J327" s="73" t="n">
        <v>6278</v>
      </c>
      <c r="K327" s="73" t="n">
        <v>61</v>
      </c>
      <c r="L327" s="73" t="n">
        <v>204</v>
      </c>
      <c r="M327" s="73" t="n">
        <v>1413</v>
      </c>
      <c r="N327" s="73" t="n">
        <v>4661</v>
      </c>
      <c r="O327" s="73" t="n">
        <f aca="false">J327-M327-N327</f>
        <v>204</v>
      </c>
      <c r="P327" s="74" t="n">
        <f aca="false">M327/J327</f>
        <v>0.225071678878624</v>
      </c>
      <c r="Q327" s="74" t="n">
        <f aca="false">N327/J327</f>
        <v>0.742433896145269</v>
      </c>
      <c r="R327" s="75" t="n">
        <f aca="false">ABS(P327-Q327)*100</f>
        <v>51.7362217266645</v>
      </c>
      <c r="S327" s="72" t="str">
        <f aca="false">IF(M327&gt;N327,"Flávio Bolsonaro",IF(N327&gt;M327,"Lula","Empate"))</f>
        <v>Lula</v>
      </c>
      <c r="T327" s="74" t="n">
        <v>0.755349000350754</v>
      </c>
      <c r="U327" s="74" t="n">
        <v>0.192739389687829</v>
      </c>
      <c r="V327" s="72" t="str">
        <f aca="false">IF(S327="Empate","—",IF((N327&gt;M327)&lt;&gt;(T327&gt;U327),"Sim","Não"))</f>
        <v>Não</v>
      </c>
    </row>
    <row r="328" customFormat="false" ht="15" hidden="false" customHeight="false" outlineLevel="0" collapsed="false">
      <c r="A328" s="72" t="s">
        <v>997</v>
      </c>
      <c r="B328" s="72" t="s">
        <v>998</v>
      </c>
      <c r="C328" s="72" t="s">
        <v>287</v>
      </c>
      <c r="D328" s="72" t="s">
        <v>289</v>
      </c>
      <c r="E328" s="72"/>
      <c r="F328" s="73" t="n">
        <v>7650</v>
      </c>
      <c r="G328" s="73" t="n">
        <v>6183</v>
      </c>
      <c r="H328" s="73" t="n">
        <v>1467</v>
      </c>
      <c r="I328" s="74" t="n">
        <f aca="false">H328/F328</f>
        <v>0.191764705882353</v>
      </c>
      <c r="J328" s="73" t="n">
        <v>5754</v>
      </c>
      <c r="K328" s="73" t="n">
        <v>119</v>
      </c>
      <c r="L328" s="73" t="n">
        <v>310</v>
      </c>
      <c r="M328" s="73" t="n">
        <v>1724</v>
      </c>
      <c r="N328" s="73" t="n">
        <v>3821</v>
      </c>
      <c r="O328" s="73" t="n">
        <f aca="false">J328-M328-N328</f>
        <v>209</v>
      </c>
      <c r="P328" s="74" t="n">
        <f aca="false">M328/J328</f>
        <v>0.299617657281891</v>
      </c>
      <c r="Q328" s="74" t="n">
        <f aca="false">N328/J328</f>
        <v>0.664059784497741</v>
      </c>
      <c r="R328" s="75" t="n">
        <f aca="false">ABS(P328-Q328)*100</f>
        <v>36.444212721585</v>
      </c>
      <c r="S328" s="72" t="str">
        <f aca="false">IF(M328&gt;N328,"Flávio Bolsonaro",IF(N328&gt;M328,"Lula","Empate"))</f>
        <v>Lula</v>
      </c>
      <c r="T328" s="74" t="n">
        <v>0.727058823529412</v>
      </c>
      <c r="U328" s="74" t="n">
        <v>0.230950226244344</v>
      </c>
      <c r="V328" s="72" t="str">
        <f aca="false">IF(S328="Empate","—",IF((N328&gt;M328)&lt;&gt;(T328&gt;U328),"Sim","Não"))</f>
        <v>Não</v>
      </c>
    </row>
    <row r="329" customFormat="false" ht="15" hidden="false" customHeight="false" outlineLevel="0" collapsed="false">
      <c r="A329" s="72" t="s">
        <v>999</v>
      </c>
      <c r="B329" s="72" t="s">
        <v>1000</v>
      </c>
      <c r="C329" s="72" t="s">
        <v>287</v>
      </c>
      <c r="D329" s="72" t="s">
        <v>289</v>
      </c>
      <c r="E329" s="72"/>
      <c r="F329" s="73" t="n">
        <v>15576</v>
      </c>
      <c r="G329" s="73" t="n">
        <v>11974</v>
      </c>
      <c r="H329" s="73" t="n">
        <v>3602</v>
      </c>
      <c r="I329" s="74" t="n">
        <f aca="false">H329/F329</f>
        <v>0.231253210066769</v>
      </c>
      <c r="J329" s="73" t="n">
        <v>11472</v>
      </c>
      <c r="K329" s="73" t="n">
        <v>121</v>
      </c>
      <c r="L329" s="73" t="n">
        <v>381</v>
      </c>
      <c r="M329" s="73" t="n">
        <v>2998</v>
      </c>
      <c r="N329" s="73" t="n">
        <v>8129</v>
      </c>
      <c r="O329" s="73" t="n">
        <f aca="false">J329-M329-N329</f>
        <v>345</v>
      </c>
      <c r="P329" s="74" t="n">
        <f aca="false">M329/J329</f>
        <v>0.261331938633194</v>
      </c>
      <c r="Q329" s="74" t="n">
        <f aca="false">N329/J329</f>
        <v>0.708594839609484</v>
      </c>
      <c r="R329" s="75" t="n">
        <f aca="false">ABS(P329-Q329)*100</f>
        <v>44.726290097629</v>
      </c>
      <c r="S329" s="72" t="str">
        <f aca="false">IF(M329&gt;N329,"Flávio Bolsonaro",IF(N329&gt;M329,"Lula","Empate"))</f>
        <v>Lula</v>
      </c>
      <c r="T329" s="74" t="n">
        <v>0.721950778139703</v>
      </c>
      <c r="U329" s="74" t="n">
        <v>0.226836771625045</v>
      </c>
      <c r="V329" s="72" t="str">
        <f aca="false">IF(S329="Empate","—",IF((N329&gt;M329)&lt;&gt;(T329&gt;U329),"Sim","Não"))</f>
        <v>Não</v>
      </c>
    </row>
    <row r="330" customFormat="false" ht="15" hidden="false" customHeight="false" outlineLevel="0" collapsed="false">
      <c r="A330" s="72" t="s">
        <v>1001</v>
      </c>
      <c r="B330" s="72" t="s">
        <v>1002</v>
      </c>
      <c r="C330" s="72" t="s">
        <v>287</v>
      </c>
      <c r="D330" s="72" t="s">
        <v>289</v>
      </c>
      <c r="E330" s="72"/>
      <c r="F330" s="73" t="n">
        <v>31166</v>
      </c>
      <c r="G330" s="73" t="n">
        <v>23774</v>
      </c>
      <c r="H330" s="73" t="n">
        <v>7392</v>
      </c>
      <c r="I330" s="74" t="n">
        <f aca="false">H330/F330</f>
        <v>0.237181543990246</v>
      </c>
      <c r="J330" s="73" t="n">
        <v>22199</v>
      </c>
      <c r="K330" s="73" t="n">
        <v>480</v>
      </c>
      <c r="L330" s="73" t="n">
        <v>1095</v>
      </c>
      <c r="M330" s="73" t="n">
        <v>4888</v>
      </c>
      <c r="N330" s="73" t="n">
        <v>16289</v>
      </c>
      <c r="O330" s="73" t="n">
        <f aca="false">J330-M330-N330</f>
        <v>1022</v>
      </c>
      <c r="P330" s="74" t="n">
        <f aca="false">M330/J330</f>
        <v>0.220190098653092</v>
      </c>
      <c r="Q330" s="74" t="n">
        <f aca="false">N330/J330</f>
        <v>0.733771791522141</v>
      </c>
      <c r="R330" s="75" t="n">
        <f aca="false">ABS(P330-Q330)*100</f>
        <v>51.3581692869048</v>
      </c>
      <c r="S330" s="72" t="str">
        <f aca="false">IF(M330&gt;N330,"Flávio Bolsonaro",IF(N330&gt;M330,"Lula","Empate"))</f>
        <v>Lula</v>
      </c>
      <c r="T330" s="74" t="n">
        <v>0.7707730006683</v>
      </c>
      <c r="U330" s="74" t="n">
        <v>0.178703497438182</v>
      </c>
      <c r="V330" s="72" t="str">
        <f aca="false">IF(S330="Empate","—",IF((N330&gt;M330)&lt;&gt;(T330&gt;U330),"Sim","Não"))</f>
        <v>Não</v>
      </c>
    </row>
    <row r="331" customFormat="false" ht="15" hidden="false" customHeight="false" outlineLevel="0" collapsed="false">
      <c r="A331" s="72" t="s">
        <v>1003</v>
      </c>
      <c r="B331" s="72" t="s">
        <v>1004</v>
      </c>
      <c r="C331" s="72" t="s">
        <v>287</v>
      </c>
      <c r="D331" s="72" t="s">
        <v>289</v>
      </c>
      <c r="E331" s="72"/>
      <c r="F331" s="73" t="n">
        <v>26991</v>
      </c>
      <c r="G331" s="73" t="n">
        <v>21383</v>
      </c>
      <c r="H331" s="73" t="n">
        <v>5608</v>
      </c>
      <c r="I331" s="74" t="n">
        <f aca="false">H331/F331</f>
        <v>0.20777296135749</v>
      </c>
      <c r="J331" s="73" t="n">
        <v>20195</v>
      </c>
      <c r="K331" s="73" t="n">
        <v>369</v>
      </c>
      <c r="L331" s="73" t="n">
        <v>819</v>
      </c>
      <c r="M331" s="73" t="n">
        <v>4667</v>
      </c>
      <c r="N331" s="73" t="n">
        <v>14763</v>
      </c>
      <c r="O331" s="73" t="n">
        <f aca="false">J331-M331-N331</f>
        <v>765</v>
      </c>
      <c r="P331" s="74" t="n">
        <f aca="false">M331/J331</f>
        <v>0.231096806140134</v>
      </c>
      <c r="Q331" s="74" t="n">
        <f aca="false">N331/J331</f>
        <v>0.731022530329289</v>
      </c>
      <c r="R331" s="75" t="n">
        <f aca="false">ABS(P331-Q331)*100</f>
        <v>49.9925724189156</v>
      </c>
      <c r="S331" s="72" t="str">
        <f aca="false">IF(M331&gt;N331,"Flávio Bolsonaro",IF(N331&gt;M331,"Lula","Empate"))</f>
        <v>Lula</v>
      </c>
      <c r="T331" s="74" t="n">
        <v>0.773845996732026</v>
      </c>
      <c r="U331" s="74" t="n">
        <v>0.181832107843137</v>
      </c>
      <c r="V331" s="72" t="str">
        <f aca="false">IF(S331="Empate","—",IF((N331&gt;M331)&lt;&gt;(T331&gt;U331),"Sim","Não"))</f>
        <v>Não</v>
      </c>
    </row>
    <row r="332" customFormat="false" ht="15" hidden="false" customHeight="false" outlineLevel="0" collapsed="false">
      <c r="A332" s="72" t="s">
        <v>1005</v>
      </c>
      <c r="B332" s="72" t="s">
        <v>1006</v>
      </c>
      <c r="C332" s="72" t="s">
        <v>287</v>
      </c>
      <c r="D332" s="72" t="s">
        <v>289</v>
      </c>
      <c r="E332" s="72"/>
      <c r="F332" s="73" t="n">
        <v>45601</v>
      </c>
      <c r="G332" s="73" t="n">
        <v>37180</v>
      </c>
      <c r="H332" s="73" t="n">
        <v>8421</v>
      </c>
      <c r="I332" s="74" t="n">
        <f aca="false">H332/F332</f>
        <v>0.184667002916603</v>
      </c>
      <c r="J332" s="73" t="n">
        <v>35563</v>
      </c>
      <c r="K332" s="73" t="n">
        <v>434</v>
      </c>
      <c r="L332" s="73" t="n">
        <v>1183</v>
      </c>
      <c r="M332" s="73" t="n">
        <v>6876</v>
      </c>
      <c r="N332" s="73" t="n">
        <v>27308</v>
      </c>
      <c r="O332" s="73" t="n">
        <f aca="false">J332-M332-N332</f>
        <v>1379</v>
      </c>
      <c r="P332" s="74" t="n">
        <f aca="false">M332/J332</f>
        <v>0.193347017968113</v>
      </c>
      <c r="Q332" s="74" t="n">
        <f aca="false">N332/J332</f>
        <v>0.767876725810534</v>
      </c>
      <c r="R332" s="75" t="n">
        <f aca="false">ABS(P332-Q332)*100</f>
        <v>57.4529707842421</v>
      </c>
      <c r="S332" s="72" t="str">
        <f aca="false">IF(M332&gt;N332,"Flávio Bolsonaro",IF(N332&gt;M332,"Lula","Empate"))</f>
        <v>Lula</v>
      </c>
      <c r="T332" s="74" t="n">
        <v>0.805434437353816</v>
      </c>
      <c r="U332" s="74" t="n">
        <v>0.150154485865265</v>
      </c>
      <c r="V332" s="72" t="str">
        <f aca="false">IF(S332="Empate","—",IF((N332&gt;M332)&lt;&gt;(T332&gt;U332),"Sim","Não"))</f>
        <v>Não</v>
      </c>
    </row>
    <row r="333" customFormat="false" ht="15" hidden="false" customHeight="false" outlineLevel="0" collapsed="false">
      <c r="A333" s="72" t="s">
        <v>1007</v>
      </c>
      <c r="B333" s="72" t="s">
        <v>1008</v>
      </c>
      <c r="C333" s="72" t="s">
        <v>287</v>
      </c>
      <c r="D333" s="72" t="s">
        <v>289</v>
      </c>
      <c r="E333" s="72"/>
      <c r="F333" s="73" t="n">
        <v>83372</v>
      </c>
      <c r="G333" s="73" t="n">
        <v>64629</v>
      </c>
      <c r="H333" s="73" t="n">
        <v>18743</v>
      </c>
      <c r="I333" s="74" t="n">
        <f aca="false">H333/F333</f>
        <v>0.224811687377057</v>
      </c>
      <c r="J333" s="73" t="n">
        <v>61415</v>
      </c>
      <c r="K333" s="73" t="n">
        <v>1063</v>
      </c>
      <c r="L333" s="73" t="n">
        <v>2151</v>
      </c>
      <c r="M333" s="73" t="n">
        <v>28359</v>
      </c>
      <c r="N333" s="73" t="n">
        <v>28976</v>
      </c>
      <c r="O333" s="73" t="n">
        <f aca="false">J333-M333-N333</f>
        <v>4080</v>
      </c>
      <c r="P333" s="74" t="n">
        <f aca="false">M333/J333</f>
        <v>0.461760156313604</v>
      </c>
      <c r="Q333" s="74" t="n">
        <f aca="false">N333/J333</f>
        <v>0.471806561914842</v>
      </c>
      <c r="R333" s="75" t="n">
        <f aca="false">ABS(P333-Q333)*100</f>
        <v>1.00464056012375</v>
      </c>
      <c r="S333" s="72" t="str">
        <f aca="false">IF(M333&gt;N333,"Flávio Bolsonaro",IF(N333&gt;M333,"Lula","Empate"))</f>
        <v>Lula</v>
      </c>
      <c r="T333" s="74" t="n">
        <v>0.514390268024923</v>
      </c>
      <c r="U333" s="74" t="n">
        <v>0.42338377344806</v>
      </c>
      <c r="V333" s="72" t="str">
        <f aca="false">IF(S333="Empate","—",IF((N333&gt;M333)&lt;&gt;(T333&gt;U333),"Sim","Não"))</f>
        <v>Não</v>
      </c>
    </row>
    <row r="334" customFormat="false" ht="15" hidden="false" customHeight="false" outlineLevel="0" collapsed="false">
      <c r="A334" s="72" t="s">
        <v>1009</v>
      </c>
      <c r="B334" s="72" t="s">
        <v>1010</v>
      </c>
      <c r="C334" s="72" t="s">
        <v>287</v>
      </c>
      <c r="D334" s="72" t="s">
        <v>289</v>
      </c>
      <c r="E334" s="72"/>
      <c r="F334" s="73" t="n">
        <v>5181</v>
      </c>
      <c r="G334" s="73" t="n">
        <v>4136</v>
      </c>
      <c r="H334" s="73" t="n">
        <v>1045</v>
      </c>
      <c r="I334" s="74" t="n">
        <f aca="false">H334/F334</f>
        <v>0.201698513800425</v>
      </c>
      <c r="J334" s="73" t="n">
        <v>4037</v>
      </c>
      <c r="K334" s="73" t="n">
        <v>40</v>
      </c>
      <c r="L334" s="73" t="n">
        <v>59</v>
      </c>
      <c r="M334" s="73" t="n">
        <v>1488</v>
      </c>
      <c r="N334" s="73" t="n">
        <v>2409</v>
      </c>
      <c r="O334" s="73" t="n">
        <f aca="false">J334-M334-N334</f>
        <v>140</v>
      </c>
      <c r="P334" s="74" t="n">
        <f aca="false">M334/J334</f>
        <v>0.368590537527867</v>
      </c>
      <c r="Q334" s="74" t="n">
        <f aca="false">N334/J334</f>
        <v>0.596730245231608</v>
      </c>
      <c r="R334" s="75" t="n">
        <f aca="false">ABS(P334-Q334)*100</f>
        <v>22.813970770374</v>
      </c>
      <c r="S334" s="72" t="str">
        <f aca="false">IF(M334&gt;N334,"Flávio Bolsonaro",IF(N334&gt;M334,"Lula","Empate"))</f>
        <v>Lula</v>
      </c>
      <c r="T334" s="74" t="n">
        <v>0.62855716425362</v>
      </c>
      <c r="U334" s="74" t="n">
        <v>0.336245631552671</v>
      </c>
      <c r="V334" s="72" t="str">
        <f aca="false">IF(S334="Empate","—",IF((N334&gt;M334)&lt;&gt;(T334&gt;U334),"Sim","Não"))</f>
        <v>Não</v>
      </c>
    </row>
    <row r="335" customFormat="false" ht="15" hidden="false" customHeight="false" outlineLevel="0" collapsed="false">
      <c r="A335" s="72" t="s">
        <v>1011</v>
      </c>
      <c r="B335" s="72" t="s">
        <v>1012</v>
      </c>
      <c r="C335" s="72" t="s">
        <v>287</v>
      </c>
      <c r="D335" s="72" t="s">
        <v>289</v>
      </c>
      <c r="E335" s="72"/>
      <c r="F335" s="73" t="n">
        <v>435631</v>
      </c>
      <c r="G335" s="73" t="n">
        <v>360647</v>
      </c>
      <c r="H335" s="73" t="n">
        <v>74984</v>
      </c>
      <c r="I335" s="74" t="n">
        <f aca="false">H335/F335</f>
        <v>0.172127327944981</v>
      </c>
      <c r="J335" s="73" t="n">
        <v>340031</v>
      </c>
      <c r="K335" s="73" t="n">
        <v>7027</v>
      </c>
      <c r="L335" s="73" t="n">
        <v>13589</v>
      </c>
      <c r="M335" s="73" t="n">
        <v>121727</v>
      </c>
      <c r="N335" s="73" t="n">
        <v>194272</v>
      </c>
      <c r="O335" s="73" t="n">
        <f aca="false">J335-M335-N335</f>
        <v>24032</v>
      </c>
      <c r="P335" s="74" t="n">
        <f aca="false">M335/J335</f>
        <v>0.357987948157668</v>
      </c>
      <c r="Q335" s="74" t="n">
        <f aca="false">N335/J335</f>
        <v>0.57133614288109</v>
      </c>
      <c r="R335" s="75" t="n">
        <f aca="false">ABS(P335-Q335)*100</f>
        <v>21.3348194723422</v>
      </c>
      <c r="S335" s="72" t="str">
        <f aca="false">IF(M335&gt;N335,"Flávio Bolsonaro",IF(N335&gt;M335,"Lula","Empate"))</f>
        <v>Lula</v>
      </c>
      <c r="T335" s="74" t="n">
        <v>0.61701433494423</v>
      </c>
      <c r="U335" s="74" t="n">
        <v>0.312481975722937</v>
      </c>
      <c r="V335" s="72" t="str">
        <f aca="false">IF(S335="Empate","—",IF((N335&gt;M335)&lt;&gt;(T335&gt;U335),"Sim","Não"))</f>
        <v>Não</v>
      </c>
    </row>
    <row r="336" customFormat="false" ht="15" hidden="false" customHeight="false" outlineLevel="0" collapsed="false">
      <c r="A336" s="72" t="s">
        <v>1013</v>
      </c>
      <c r="B336" s="72" t="s">
        <v>1014</v>
      </c>
      <c r="C336" s="72" t="s">
        <v>287</v>
      </c>
      <c r="D336" s="72" t="s">
        <v>289</v>
      </c>
      <c r="E336" s="72"/>
      <c r="F336" s="73" t="n">
        <v>15281</v>
      </c>
      <c r="G336" s="73" t="n">
        <v>12559</v>
      </c>
      <c r="H336" s="73" t="n">
        <v>2722</v>
      </c>
      <c r="I336" s="74" t="n">
        <f aca="false">H336/F336</f>
        <v>0.178129703553432</v>
      </c>
      <c r="J336" s="73" t="n">
        <v>11992</v>
      </c>
      <c r="K336" s="73" t="n">
        <v>212</v>
      </c>
      <c r="L336" s="73" t="n">
        <v>355</v>
      </c>
      <c r="M336" s="73" t="n">
        <v>3021</v>
      </c>
      <c r="N336" s="73" t="n">
        <v>8554</v>
      </c>
      <c r="O336" s="73" t="n">
        <f aca="false">J336-M336-N336</f>
        <v>417</v>
      </c>
      <c r="P336" s="74" t="n">
        <f aca="false">M336/J336</f>
        <v>0.251917945296865</v>
      </c>
      <c r="Q336" s="74" t="n">
        <f aca="false">N336/J336</f>
        <v>0.713308872581721</v>
      </c>
      <c r="R336" s="75" t="n">
        <f aca="false">ABS(P336-Q336)*100</f>
        <v>46.1390927284857</v>
      </c>
      <c r="S336" s="72" t="str">
        <f aca="false">IF(M336&gt;N336,"Flávio Bolsonaro",IF(N336&gt;M336,"Lula","Empate"))</f>
        <v>Lula</v>
      </c>
      <c r="T336" s="74" t="n">
        <v>0.743566833452466</v>
      </c>
      <c r="U336" s="74" t="n">
        <v>0.205771979985704</v>
      </c>
      <c r="V336" s="72" t="str">
        <f aca="false">IF(S336="Empate","—",IF((N336&gt;M336)&lt;&gt;(T336&gt;U336),"Sim","Não"))</f>
        <v>Não</v>
      </c>
    </row>
    <row r="337" customFormat="false" ht="15" hidden="false" customHeight="false" outlineLevel="0" collapsed="false">
      <c r="A337" s="72" t="s">
        <v>1015</v>
      </c>
      <c r="B337" s="72" t="s">
        <v>1016</v>
      </c>
      <c r="C337" s="72" t="s">
        <v>287</v>
      </c>
      <c r="D337" s="72" t="s">
        <v>289</v>
      </c>
      <c r="E337" s="72"/>
      <c r="F337" s="73" t="n">
        <v>5527</v>
      </c>
      <c r="G337" s="73" t="n">
        <v>4017</v>
      </c>
      <c r="H337" s="73" t="n">
        <v>1510</v>
      </c>
      <c r="I337" s="74" t="n">
        <f aca="false">H337/F337</f>
        <v>0.27320426994753</v>
      </c>
      <c r="J337" s="73" t="n">
        <v>3820</v>
      </c>
      <c r="K337" s="73" t="n">
        <v>44</v>
      </c>
      <c r="L337" s="73" t="n">
        <v>153</v>
      </c>
      <c r="M337" s="73" t="n">
        <v>1311</v>
      </c>
      <c r="N337" s="73" t="n">
        <v>2361</v>
      </c>
      <c r="O337" s="73" t="n">
        <f aca="false">J337-M337-N337</f>
        <v>148</v>
      </c>
      <c r="P337" s="74" t="n">
        <f aca="false">M337/J337</f>
        <v>0.343193717277487</v>
      </c>
      <c r="Q337" s="74" t="n">
        <f aca="false">N337/J337</f>
        <v>0.618062827225131</v>
      </c>
      <c r="R337" s="75" t="n">
        <f aca="false">ABS(P337-Q337)*100</f>
        <v>27.4869109947644</v>
      </c>
      <c r="S337" s="72" t="str">
        <f aca="false">IF(M337&gt;N337,"Flávio Bolsonaro",IF(N337&gt;M337,"Lula","Empate"))</f>
        <v>Lula</v>
      </c>
      <c r="T337" s="74" t="n">
        <v>0.675339053418212</v>
      </c>
      <c r="U337" s="74" t="n">
        <v>0.283697758095765</v>
      </c>
      <c r="V337" s="72" t="str">
        <f aca="false">IF(S337="Empate","—",IF((N337&gt;M337)&lt;&gt;(T337&gt;U337),"Sim","Não"))</f>
        <v>Não</v>
      </c>
    </row>
    <row r="338" customFormat="false" ht="15" hidden="false" customHeight="false" outlineLevel="0" collapsed="false">
      <c r="A338" s="72" t="s">
        <v>1017</v>
      </c>
      <c r="B338" s="72" t="s">
        <v>1018</v>
      </c>
      <c r="C338" s="72" t="s">
        <v>287</v>
      </c>
      <c r="D338" s="72" t="s">
        <v>289</v>
      </c>
      <c r="E338" s="72"/>
      <c r="F338" s="73" t="n">
        <v>7825</v>
      </c>
      <c r="G338" s="73" t="n">
        <v>6116</v>
      </c>
      <c r="H338" s="73" t="n">
        <v>1709</v>
      </c>
      <c r="I338" s="74" t="n">
        <f aca="false">H338/F338</f>
        <v>0.218402555910543</v>
      </c>
      <c r="J338" s="73" t="n">
        <v>5838</v>
      </c>
      <c r="K338" s="73" t="n">
        <v>62</v>
      </c>
      <c r="L338" s="73" t="n">
        <v>216</v>
      </c>
      <c r="M338" s="73" t="n">
        <v>1483</v>
      </c>
      <c r="N338" s="73" t="n">
        <v>4089</v>
      </c>
      <c r="O338" s="73" t="n">
        <f aca="false">J338-M338-N338</f>
        <v>266</v>
      </c>
      <c r="P338" s="74" t="n">
        <f aca="false">M338/J338</f>
        <v>0.254025351147653</v>
      </c>
      <c r="Q338" s="74" t="n">
        <f aca="false">N338/J338</f>
        <v>0.700411099691675</v>
      </c>
      <c r="R338" s="75" t="n">
        <f aca="false">ABS(P338-Q338)*100</f>
        <v>44.6385748544022</v>
      </c>
      <c r="S338" s="72" t="str">
        <f aca="false">IF(M338&gt;N338,"Flávio Bolsonaro",IF(N338&gt;M338,"Lula","Empate"))</f>
        <v>Lula</v>
      </c>
      <c r="T338" s="74" t="n">
        <v>0.742024965325936</v>
      </c>
      <c r="U338" s="74" t="n">
        <v>0.20995145631068</v>
      </c>
      <c r="V338" s="72" t="str">
        <f aca="false">IF(S338="Empate","—",IF((N338&gt;M338)&lt;&gt;(T338&gt;U338),"Sim","Não"))</f>
        <v>Não</v>
      </c>
    </row>
    <row r="339" customFormat="false" ht="15" hidden="false" customHeight="false" outlineLevel="0" collapsed="false">
      <c r="A339" s="72" t="s">
        <v>1019</v>
      </c>
      <c r="B339" s="72" t="s">
        <v>1020</v>
      </c>
      <c r="C339" s="72" t="s">
        <v>287</v>
      </c>
      <c r="D339" s="72" t="s">
        <v>289</v>
      </c>
      <c r="E339" s="72"/>
      <c r="F339" s="73" t="n">
        <v>20786</v>
      </c>
      <c r="G339" s="73" t="n">
        <v>16750</v>
      </c>
      <c r="H339" s="73" t="n">
        <v>4036</v>
      </c>
      <c r="I339" s="74" t="n">
        <f aca="false">H339/F339</f>
        <v>0.194169152314058</v>
      </c>
      <c r="J339" s="73" t="n">
        <v>16106</v>
      </c>
      <c r="K339" s="73" t="n">
        <v>154</v>
      </c>
      <c r="L339" s="73" t="n">
        <v>490</v>
      </c>
      <c r="M339" s="73" t="n">
        <v>6090</v>
      </c>
      <c r="N339" s="73" t="n">
        <v>9366</v>
      </c>
      <c r="O339" s="73" t="n">
        <f aca="false">J339-M339-N339</f>
        <v>650</v>
      </c>
      <c r="P339" s="74" t="n">
        <f aca="false">M339/J339</f>
        <v>0.378119955296163</v>
      </c>
      <c r="Q339" s="74" t="n">
        <f aca="false">N339/J339</f>
        <v>0.581522414007202</v>
      </c>
      <c r="R339" s="75" t="n">
        <f aca="false">ABS(P339-Q339)*100</f>
        <v>20.3402458711039</v>
      </c>
      <c r="S339" s="72" t="str">
        <f aca="false">IF(M339&gt;N339,"Flávio Bolsonaro",IF(N339&gt;M339,"Lula","Empate"))</f>
        <v>Lula</v>
      </c>
      <c r="T339" s="74" t="n">
        <v>0.699192508651693</v>
      </c>
      <c r="U339" s="74" t="n">
        <v>0.256090113320214</v>
      </c>
      <c r="V339" s="72" t="str">
        <f aca="false">IF(S339="Empate","—",IF((N339&gt;M339)&lt;&gt;(T339&gt;U339),"Sim","Não"))</f>
        <v>Não</v>
      </c>
    </row>
    <row r="340" customFormat="false" ht="15" hidden="false" customHeight="false" outlineLevel="0" collapsed="false">
      <c r="A340" s="72" t="s">
        <v>1021</v>
      </c>
      <c r="B340" s="72" t="s">
        <v>1022</v>
      </c>
      <c r="C340" s="72" t="s">
        <v>287</v>
      </c>
      <c r="D340" s="72" t="s">
        <v>289</v>
      </c>
      <c r="E340" s="72"/>
      <c r="F340" s="73" t="n">
        <v>15318</v>
      </c>
      <c r="G340" s="73" t="n">
        <v>12801</v>
      </c>
      <c r="H340" s="73" t="n">
        <v>2517</v>
      </c>
      <c r="I340" s="74" t="n">
        <f aca="false">H340/F340</f>
        <v>0.164316490403447</v>
      </c>
      <c r="J340" s="73" t="n">
        <v>12199</v>
      </c>
      <c r="K340" s="73" t="n">
        <v>191</v>
      </c>
      <c r="L340" s="73" t="n">
        <v>411</v>
      </c>
      <c r="M340" s="73" t="n">
        <v>2004</v>
      </c>
      <c r="N340" s="73" t="n">
        <v>9758</v>
      </c>
      <c r="O340" s="73" t="n">
        <f aca="false">J340-M340-N340</f>
        <v>437</v>
      </c>
      <c r="P340" s="74" t="n">
        <f aca="false">M340/J340</f>
        <v>0.164275760308222</v>
      </c>
      <c r="Q340" s="74" t="n">
        <f aca="false">N340/J340</f>
        <v>0.799901631281253</v>
      </c>
      <c r="R340" s="75" t="n">
        <f aca="false">ABS(P340-Q340)*100</f>
        <v>63.5625870973031</v>
      </c>
      <c r="S340" s="72" t="str">
        <f aca="false">IF(M340&gt;N340,"Flávio Bolsonaro",IF(N340&gt;M340,"Lula","Empate"))</f>
        <v>Lula</v>
      </c>
      <c r="T340" s="74" t="n">
        <v>0.833375839496727</v>
      </c>
      <c r="U340" s="74" t="n">
        <v>0.116976961659441</v>
      </c>
      <c r="V340" s="72" t="str">
        <f aca="false">IF(S340="Empate","—",IF((N340&gt;M340)&lt;&gt;(T340&gt;U340),"Sim","Não"))</f>
        <v>Não</v>
      </c>
    </row>
    <row r="341" customFormat="false" ht="15" hidden="false" customHeight="false" outlineLevel="0" collapsed="false">
      <c r="A341" s="72" t="s">
        <v>1023</v>
      </c>
      <c r="B341" s="72" t="s">
        <v>1024</v>
      </c>
      <c r="C341" s="72" t="s">
        <v>287</v>
      </c>
      <c r="D341" s="72" t="s">
        <v>289</v>
      </c>
      <c r="E341" s="72"/>
      <c r="F341" s="73" t="n">
        <v>23509</v>
      </c>
      <c r="G341" s="73" t="n">
        <v>18889</v>
      </c>
      <c r="H341" s="73" t="n">
        <v>4620</v>
      </c>
      <c r="I341" s="74" t="n">
        <f aca="false">H341/F341</f>
        <v>0.196520481517717</v>
      </c>
      <c r="J341" s="73" t="n">
        <v>17803</v>
      </c>
      <c r="K341" s="73" t="n">
        <v>332</v>
      </c>
      <c r="L341" s="73" t="n">
        <v>754</v>
      </c>
      <c r="M341" s="73" t="n">
        <v>6926</v>
      </c>
      <c r="N341" s="73" t="n">
        <v>9997</v>
      </c>
      <c r="O341" s="73" t="n">
        <f aca="false">J341-M341-N341</f>
        <v>880</v>
      </c>
      <c r="P341" s="74" t="n">
        <f aca="false">M341/J341</f>
        <v>0.389035555805201</v>
      </c>
      <c r="Q341" s="74" t="n">
        <f aca="false">N341/J341</f>
        <v>0.561534572824805</v>
      </c>
      <c r="R341" s="75" t="n">
        <f aca="false">ABS(P341-Q341)*100</f>
        <v>17.2499017019603</v>
      </c>
      <c r="S341" s="72" t="str">
        <f aca="false">IF(M341&gt;N341,"Flávio Bolsonaro",IF(N341&gt;M341,"Lula","Empate"))</f>
        <v>Lula</v>
      </c>
      <c r="T341" s="74" t="n">
        <v>0.608830631252156</v>
      </c>
      <c r="U341" s="74" t="n">
        <v>0.338450040243762</v>
      </c>
      <c r="V341" s="72" t="str">
        <f aca="false">IF(S341="Empate","—",IF((N341&gt;M341)&lt;&gt;(T341&gt;U341),"Sim","Não"))</f>
        <v>Não</v>
      </c>
    </row>
    <row r="342" customFormat="false" ht="15" hidden="false" customHeight="false" outlineLevel="0" collapsed="false">
      <c r="A342" s="72" t="s">
        <v>1025</v>
      </c>
      <c r="B342" s="72" t="s">
        <v>1026</v>
      </c>
      <c r="C342" s="72" t="s">
        <v>287</v>
      </c>
      <c r="D342" s="72" t="s">
        <v>289</v>
      </c>
      <c r="E342" s="72"/>
      <c r="F342" s="73" t="n">
        <v>4375</v>
      </c>
      <c r="G342" s="73" t="n">
        <v>3570</v>
      </c>
      <c r="H342" s="73" t="n">
        <v>805</v>
      </c>
      <c r="I342" s="74" t="n">
        <f aca="false">H342/F342</f>
        <v>0.184</v>
      </c>
      <c r="J342" s="73" t="n">
        <v>3298</v>
      </c>
      <c r="K342" s="73" t="n">
        <v>65</v>
      </c>
      <c r="L342" s="73" t="n">
        <v>207</v>
      </c>
      <c r="M342" s="73" t="n">
        <v>1038</v>
      </c>
      <c r="N342" s="73" t="n">
        <v>2055</v>
      </c>
      <c r="O342" s="73" t="n">
        <f aca="false">J342-M342-N342</f>
        <v>205</v>
      </c>
      <c r="P342" s="74" t="n">
        <f aca="false">M342/J342</f>
        <v>0.314736203759854</v>
      </c>
      <c r="Q342" s="74" t="n">
        <f aca="false">N342/J342</f>
        <v>0.62310491206792</v>
      </c>
      <c r="R342" s="75" t="n">
        <f aca="false">ABS(P342-Q342)*100</f>
        <v>30.8368708308066</v>
      </c>
      <c r="S342" s="72" t="str">
        <f aca="false">IF(M342&gt;N342,"Flávio Bolsonaro",IF(N342&gt;M342,"Lula","Empate"))</f>
        <v>Lula</v>
      </c>
      <c r="T342" s="74" t="n">
        <v>0.69472710453284</v>
      </c>
      <c r="U342" s="74" t="n">
        <v>0.239284613012643</v>
      </c>
      <c r="V342" s="72" t="str">
        <f aca="false">IF(S342="Empate","—",IF((N342&gt;M342)&lt;&gt;(T342&gt;U342),"Sim","Não"))</f>
        <v>Não</v>
      </c>
    </row>
    <row r="343" customFormat="false" ht="15" hidden="false" customHeight="false" outlineLevel="0" collapsed="false">
      <c r="A343" s="72" t="s">
        <v>1027</v>
      </c>
      <c r="B343" s="72" t="s">
        <v>1028</v>
      </c>
      <c r="C343" s="72" t="s">
        <v>287</v>
      </c>
      <c r="D343" s="72" t="s">
        <v>289</v>
      </c>
      <c r="E343" s="72"/>
      <c r="F343" s="73" t="n">
        <v>9718</v>
      </c>
      <c r="G343" s="73" t="n">
        <v>8130</v>
      </c>
      <c r="H343" s="73" t="n">
        <v>1588</v>
      </c>
      <c r="I343" s="74" t="n">
        <f aca="false">H343/F343</f>
        <v>0.163408108664334</v>
      </c>
      <c r="J343" s="73" t="n">
        <v>7926</v>
      </c>
      <c r="K343" s="73" t="n">
        <v>94</v>
      </c>
      <c r="L343" s="73" t="n">
        <v>110</v>
      </c>
      <c r="M343" s="73" t="n">
        <v>1559</v>
      </c>
      <c r="N343" s="73" t="n">
        <v>6148</v>
      </c>
      <c r="O343" s="73" t="n">
        <f aca="false">J343-M343-N343</f>
        <v>219</v>
      </c>
      <c r="P343" s="74" t="n">
        <f aca="false">M343/J343</f>
        <v>0.196694423416604</v>
      </c>
      <c r="Q343" s="74" t="n">
        <f aca="false">N343/J343</f>
        <v>0.775674993691648</v>
      </c>
      <c r="R343" s="75" t="n">
        <f aca="false">ABS(P343-Q343)*100</f>
        <v>57.8980570275044</v>
      </c>
      <c r="S343" s="72" t="str">
        <f aca="false">IF(M343&gt;N343,"Flávio Bolsonaro",IF(N343&gt;M343,"Lula","Empate"))</f>
        <v>Lula</v>
      </c>
      <c r="T343" s="74" t="n">
        <v>0.836980736469663</v>
      </c>
      <c r="U343" s="74" t="n">
        <v>0.130520246363517</v>
      </c>
      <c r="V343" s="72" t="str">
        <f aca="false">IF(S343="Empate","—",IF((N343&gt;M343)&lt;&gt;(T343&gt;U343),"Sim","Não"))</f>
        <v>Não</v>
      </c>
    </row>
    <row r="344" customFormat="false" ht="15" hidden="false" customHeight="false" outlineLevel="0" collapsed="false">
      <c r="A344" s="72" t="s">
        <v>1029</v>
      </c>
      <c r="B344" s="72" t="s">
        <v>1030</v>
      </c>
      <c r="C344" s="72" t="s">
        <v>287</v>
      </c>
      <c r="D344" s="72" t="s">
        <v>289</v>
      </c>
      <c r="E344" s="72"/>
      <c r="F344" s="73" t="n">
        <v>13025</v>
      </c>
      <c r="G344" s="73" t="n">
        <v>10408</v>
      </c>
      <c r="H344" s="73" t="n">
        <v>2617</v>
      </c>
      <c r="I344" s="74" t="n">
        <f aca="false">H344/F344</f>
        <v>0.200921305182342</v>
      </c>
      <c r="J344" s="73" t="n">
        <v>9999</v>
      </c>
      <c r="K344" s="73" t="n">
        <v>124</v>
      </c>
      <c r="L344" s="73" t="n">
        <v>285</v>
      </c>
      <c r="M344" s="73" t="n">
        <v>1201</v>
      </c>
      <c r="N344" s="73" t="n">
        <v>8557</v>
      </c>
      <c r="O344" s="73" t="n">
        <f aca="false">J344-M344-N344</f>
        <v>241</v>
      </c>
      <c r="P344" s="74" t="n">
        <f aca="false">M344/J344</f>
        <v>0.12011201120112</v>
      </c>
      <c r="Q344" s="74" t="n">
        <f aca="false">N344/J344</f>
        <v>0.855785578557856</v>
      </c>
      <c r="R344" s="75" t="n">
        <f aca="false">ABS(P344-Q344)*100</f>
        <v>73.5673567356736</v>
      </c>
      <c r="S344" s="72" t="str">
        <f aca="false">IF(M344&gt;N344,"Flávio Bolsonaro",IF(N344&gt;M344,"Lula","Empate"))</f>
        <v>Lula</v>
      </c>
      <c r="T344" s="74" t="n">
        <v>0.86922688226377</v>
      </c>
      <c r="U344" s="74" t="n">
        <v>0.101465386558868</v>
      </c>
      <c r="V344" s="72" t="str">
        <f aca="false">IF(S344="Empate","—",IF((N344&gt;M344)&lt;&gt;(T344&gt;U344),"Sim","Não"))</f>
        <v>Não</v>
      </c>
    </row>
    <row r="345" customFormat="false" ht="15" hidden="false" customHeight="false" outlineLevel="0" collapsed="false">
      <c r="A345" s="72" t="s">
        <v>1031</v>
      </c>
      <c r="B345" s="72" t="s">
        <v>1032</v>
      </c>
      <c r="C345" s="72" t="s">
        <v>287</v>
      </c>
      <c r="D345" s="72" t="s">
        <v>289</v>
      </c>
      <c r="E345" s="72"/>
      <c r="F345" s="73" t="n">
        <v>5380</v>
      </c>
      <c r="G345" s="73" t="n">
        <v>3742</v>
      </c>
      <c r="H345" s="73" t="n">
        <v>1638</v>
      </c>
      <c r="I345" s="74" t="n">
        <f aca="false">H345/F345</f>
        <v>0.304460966542751</v>
      </c>
      <c r="J345" s="73" t="n">
        <v>3559</v>
      </c>
      <c r="K345" s="73" t="n">
        <v>40</v>
      </c>
      <c r="L345" s="73" t="n">
        <v>143</v>
      </c>
      <c r="M345" s="73" t="n">
        <v>779</v>
      </c>
      <c r="N345" s="73" t="n">
        <v>2633</v>
      </c>
      <c r="O345" s="73" t="n">
        <f aca="false">J345-M345-N345</f>
        <v>147</v>
      </c>
      <c r="P345" s="74" t="n">
        <f aca="false">M345/J345</f>
        <v>0.218881708345041</v>
      </c>
      <c r="Q345" s="74" t="n">
        <f aca="false">N345/J345</f>
        <v>0.739814554650183</v>
      </c>
      <c r="R345" s="75" t="n">
        <f aca="false">ABS(P345-Q345)*100</f>
        <v>52.0932846305142</v>
      </c>
      <c r="S345" s="72" t="str">
        <f aca="false">IF(M345&gt;N345,"Flávio Bolsonaro",IF(N345&gt;M345,"Lula","Empate"))</f>
        <v>Lula</v>
      </c>
      <c r="T345" s="74" t="n">
        <v>0.753307607497244</v>
      </c>
      <c r="U345" s="74" t="n">
        <v>0.201212789415656</v>
      </c>
      <c r="V345" s="72" t="str">
        <f aca="false">IF(S345="Empate","—",IF((N345&gt;M345)&lt;&gt;(T345&gt;U345),"Sim","Não"))</f>
        <v>Não</v>
      </c>
    </row>
    <row r="346" customFormat="false" ht="15" hidden="false" customHeight="false" outlineLevel="0" collapsed="false">
      <c r="A346" s="72" t="s">
        <v>1033</v>
      </c>
      <c r="B346" s="72" t="s">
        <v>1034</v>
      </c>
      <c r="C346" s="72" t="s">
        <v>287</v>
      </c>
      <c r="D346" s="72" t="s">
        <v>289</v>
      </c>
      <c r="E346" s="72"/>
      <c r="F346" s="73" t="n">
        <v>19120</v>
      </c>
      <c r="G346" s="73" t="n">
        <v>14975</v>
      </c>
      <c r="H346" s="73" t="n">
        <v>4145</v>
      </c>
      <c r="I346" s="74" t="n">
        <f aca="false">H346/F346</f>
        <v>0.21678870292887</v>
      </c>
      <c r="J346" s="73" t="n">
        <v>14047</v>
      </c>
      <c r="K346" s="73" t="n">
        <v>300</v>
      </c>
      <c r="L346" s="73" t="n">
        <v>628</v>
      </c>
      <c r="M346" s="73" t="n">
        <v>3126</v>
      </c>
      <c r="N346" s="73" t="n">
        <v>10179</v>
      </c>
      <c r="O346" s="73" t="n">
        <f aca="false">J346-M346-N346</f>
        <v>742</v>
      </c>
      <c r="P346" s="74" t="n">
        <f aca="false">M346/J346</f>
        <v>0.222538620345981</v>
      </c>
      <c r="Q346" s="74" t="n">
        <f aca="false">N346/J346</f>
        <v>0.724638712892433</v>
      </c>
      <c r="R346" s="75" t="n">
        <f aca="false">ABS(P346-Q346)*100</f>
        <v>50.2100092546451</v>
      </c>
      <c r="S346" s="72" t="str">
        <f aca="false">IF(M346&gt;N346,"Flávio Bolsonaro",IF(N346&gt;M346,"Lula","Empate"))</f>
        <v>Lula</v>
      </c>
      <c r="T346" s="74" t="n">
        <v>0.78101865561149</v>
      </c>
      <c r="U346" s="74" t="n">
        <v>0.154204915605567</v>
      </c>
      <c r="V346" s="72" t="str">
        <f aca="false">IF(S346="Empate","—",IF((N346&gt;M346)&lt;&gt;(T346&gt;U346),"Sim","Não"))</f>
        <v>Não</v>
      </c>
    </row>
    <row r="347" customFormat="false" ht="15" hidden="false" customHeight="false" outlineLevel="0" collapsed="false">
      <c r="A347" s="72" t="s">
        <v>1035</v>
      </c>
      <c r="B347" s="72" t="s">
        <v>1036</v>
      </c>
      <c r="C347" s="72" t="s">
        <v>287</v>
      </c>
      <c r="D347" s="72" t="s">
        <v>289</v>
      </c>
      <c r="E347" s="72"/>
      <c r="F347" s="73" t="n">
        <v>6431</v>
      </c>
      <c r="G347" s="73" t="n">
        <v>4851</v>
      </c>
      <c r="H347" s="73" t="n">
        <v>1580</v>
      </c>
      <c r="I347" s="74" t="n">
        <f aca="false">H347/F347</f>
        <v>0.245684963458249</v>
      </c>
      <c r="J347" s="73" t="n">
        <v>4673</v>
      </c>
      <c r="K347" s="73" t="n">
        <v>48</v>
      </c>
      <c r="L347" s="73" t="n">
        <v>130</v>
      </c>
      <c r="M347" s="73" t="n">
        <v>713</v>
      </c>
      <c r="N347" s="73" t="n">
        <v>3739</v>
      </c>
      <c r="O347" s="73" t="n">
        <f aca="false">J347-M347-N347</f>
        <v>221</v>
      </c>
      <c r="P347" s="74" t="n">
        <f aca="false">M347/J347</f>
        <v>0.152578643269848</v>
      </c>
      <c r="Q347" s="74" t="n">
        <f aca="false">N347/J347</f>
        <v>0.800128397175262</v>
      </c>
      <c r="R347" s="75" t="n">
        <f aca="false">ABS(P347-Q347)*100</f>
        <v>64.7549753905414</v>
      </c>
      <c r="S347" s="72" t="str">
        <f aca="false">IF(M347&gt;N347,"Flávio Bolsonaro",IF(N347&gt;M347,"Lula","Empate"))</f>
        <v>Lula</v>
      </c>
      <c r="T347" s="74" t="n">
        <v>0.855372783593249</v>
      </c>
      <c r="U347" s="74" t="n">
        <v>0.106387524033326</v>
      </c>
      <c r="V347" s="72" t="str">
        <f aca="false">IF(S347="Empate","—",IF((N347&gt;M347)&lt;&gt;(T347&gt;U347),"Sim","Não"))</f>
        <v>Não</v>
      </c>
    </row>
    <row r="348" customFormat="false" ht="15" hidden="false" customHeight="false" outlineLevel="0" collapsed="false">
      <c r="A348" s="72" t="s">
        <v>1037</v>
      </c>
      <c r="B348" s="72" t="s">
        <v>1038</v>
      </c>
      <c r="C348" s="72" t="s">
        <v>287</v>
      </c>
      <c r="D348" s="72" t="s">
        <v>289</v>
      </c>
      <c r="E348" s="72"/>
      <c r="F348" s="73" t="n">
        <v>67489</v>
      </c>
      <c r="G348" s="73" t="n">
        <v>55417</v>
      </c>
      <c r="H348" s="73" t="n">
        <v>12072</v>
      </c>
      <c r="I348" s="74" t="n">
        <f aca="false">H348/F348</f>
        <v>0.178873594215354</v>
      </c>
      <c r="J348" s="73" t="n">
        <v>52562</v>
      </c>
      <c r="K348" s="73" t="n">
        <v>932</v>
      </c>
      <c r="L348" s="73" t="n">
        <v>1923</v>
      </c>
      <c r="M348" s="73" t="n">
        <v>18945</v>
      </c>
      <c r="N348" s="73" t="n">
        <v>30792</v>
      </c>
      <c r="O348" s="73" t="n">
        <f aca="false">J348-M348-N348</f>
        <v>2825</v>
      </c>
      <c r="P348" s="74" t="n">
        <f aca="false">M348/J348</f>
        <v>0.360431490430349</v>
      </c>
      <c r="Q348" s="74" t="n">
        <f aca="false">N348/J348</f>
        <v>0.585822457288535</v>
      </c>
      <c r="R348" s="75" t="n">
        <f aca="false">ABS(P348-Q348)*100</f>
        <v>22.5390966858187</v>
      </c>
      <c r="S348" s="72" t="str">
        <f aca="false">IF(M348&gt;N348,"Flávio Bolsonaro",IF(N348&gt;M348,"Lula","Empate"))</f>
        <v>Lula</v>
      </c>
      <c r="T348" s="74" t="n">
        <v>0.644284882592665</v>
      </c>
      <c r="U348" s="74" t="n">
        <v>0.307335532699398</v>
      </c>
      <c r="V348" s="72" t="str">
        <f aca="false">IF(S348="Empate","—",IF((N348&gt;M348)&lt;&gt;(T348&gt;U348),"Sim","Não"))</f>
        <v>Não</v>
      </c>
    </row>
    <row r="349" customFormat="false" ht="15" hidden="false" customHeight="false" outlineLevel="0" collapsed="false">
      <c r="A349" s="72" t="s">
        <v>1039</v>
      </c>
      <c r="B349" s="72" t="s">
        <v>1040</v>
      </c>
      <c r="C349" s="72" t="s">
        <v>287</v>
      </c>
      <c r="D349" s="72" t="s">
        <v>289</v>
      </c>
      <c r="E349" s="72"/>
      <c r="F349" s="73" t="n">
        <v>15720</v>
      </c>
      <c r="G349" s="73" t="n">
        <v>11910</v>
      </c>
      <c r="H349" s="73" t="n">
        <v>3810</v>
      </c>
      <c r="I349" s="74" t="n">
        <f aca="false">H349/F349</f>
        <v>0.24236641221374</v>
      </c>
      <c r="J349" s="73" t="n">
        <v>11274</v>
      </c>
      <c r="K349" s="73" t="n">
        <v>142</v>
      </c>
      <c r="L349" s="73" t="n">
        <v>494</v>
      </c>
      <c r="M349" s="73" t="n">
        <v>3745</v>
      </c>
      <c r="N349" s="73" t="n">
        <v>7102</v>
      </c>
      <c r="O349" s="73" t="n">
        <f aca="false">J349-M349-N349</f>
        <v>427</v>
      </c>
      <c r="P349" s="74" t="n">
        <f aca="false">M349/J349</f>
        <v>0.332180237715097</v>
      </c>
      <c r="Q349" s="74" t="n">
        <f aca="false">N349/J349</f>
        <v>0.629945006208976</v>
      </c>
      <c r="R349" s="75" t="n">
        <f aca="false">ABS(P349-Q349)*100</f>
        <v>29.776476849388</v>
      </c>
      <c r="S349" s="72" t="str">
        <f aca="false">IF(M349&gt;N349,"Flávio Bolsonaro",IF(N349&gt;M349,"Lula","Empate"))</f>
        <v>Lula</v>
      </c>
      <c r="T349" s="74" t="n">
        <v>0.681282240235814</v>
      </c>
      <c r="U349" s="74" t="n">
        <v>0.272476050110538</v>
      </c>
      <c r="V349" s="72" t="str">
        <f aca="false">IF(S349="Empate","—",IF((N349&gt;M349)&lt;&gt;(T349&gt;U349),"Sim","Não"))</f>
        <v>Não</v>
      </c>
    </row>
    <row r="350" customFormat="false" ht="15" hidden="false" customHeight="false" outlineLevel="0" collapsed="false">
      <c r="A350" s="72" t="s">
        <v>1041</v>
      </c>
      <c r="B350" s="72" t="s">
        <v>1042</v>
      </c>
      <c r="C350" s="72" t="s">
        <v>287</v>
      </c>
      <c r="D350" s="72" t="s">
        <v>289</v>
      </c>
      <c r="E350" s="72"/>
      <c r="F350" s="73" t="n">
        <v>12729</v>
      </c>
      <c r="G350" s="73" t="n">
        <v>10069</v>
      </c>
      <c r="H350" s="73" t="n">
        <v>2660</v>
      </c>
      <c r="I350" s="74" t="n">
        <f aca="false">H350/F350</f>
        <v>0.208971639563202</v>
      </c>
      <c r="J350" s="73" t="n">
        <v>9723</v>
      </c>
      <c r="K350" s="73" t="n">
        <v>106</v>
      </c>
      <c r="L350" s="73" t="n">
        <v>240</v>
      </c>
      <c r="M350" s="73" t="n">
        <v>1500</v>
      </c>
      <c r="N350" s="73" t="n">
        <v>7776</v>
      </c>
      <c r="O350" s="73" t="n">
        <f aca="false">J350-M350-N350</f>
        <v>447</v>
      </c>
      <c r="P350" s="74" t="n">
        <f aca="false">M350/J350</f>
        <v>0.154273372415921</v>
      </c>
      <c r="Q350" s="74" t="n">
        <f aca="false">N350/J350</f>
        <v>0.799753162604135</v>
      </c>
      <c r="R350" s="75" t="n">
        <f aca="false">ABS(P350-Q350)*100</f>
        <v>64.5479790188214</v>
      </c>
      <c r="S350" s="72" t="str">
        <f aca="false">IF(M350&gt;N350,"Flávio Bolsonaro",IF(N350&gt;M350,"Lula","Empate"))</f>
        <v>Lula</v>
      </c>
      <c r="T350" s="74" t="n">
        <v>0.837530107291439</v>
      </c>
      <c r="U350" s="74" t="n">
        <v>0.100065688635866</v>
      </c>
      <c r="V350" s="72" t="str">
        <f aca="false">IF(S350="Empate","—",IF((N350&gt;M350)&lt;&gt;(T350&gt;U350),"Sim","Não"))</f>
        <v>Não</v>
      </c>
    </row>
    <row r="351" customFormat="false" ht="15" hidden="false" customHeight="false" outlineLevel="0" collapsed="false">
      <c r="A351" s="72" t="s">
        <v>1043</v>
      </c>
      <c r="B351" s="72" t="s">
        <v>1044</v>
      </c>
      <c r="C351" s="72" t="s">
        <v>287</v>
      </c>
      <c r="D351" s="72" t="s">
        <v>289</v>
      </c>
      <c r="E351" s="72"/>
      <c r="F351" s="73" t="n">
        <v>20513</v>
      </c>
      <c r="G351" s="73" t="n">
        <v>15839</v>
      </c>
      <c r="H351" s="73" t="n">
        <v>4674</v>
      </c>
      <c r="I351" s="74" t="n">
        <f aca="false">H351/F351</f>
        <v>0.22785550626432</v>
      </c>
      <c r="J351" s="73" t="n">
        <v>14978</v>
      </c>
      <c r="K351" s="73" t="n">
        <v>215</v>
      </c>
      <c r="L351" s="73" t="n">
        <v>646</v>
      </c>
      <c r="M351" s="73" t="n">
        <v>3300</v>
      </c>
      <c r="N351" s="73" t="n">
        <v>11219</v>
      </c>
      <c r="O351" s="73" t="n">
        <f aca="false">J351-M351-N351</f>
        <v>459</v>
      </c>
      <c r="P351" s="74" t="n">
        <f aca="false">M351/J351</f>
        <v>0.220323140606222</v>
      </c>
      <c r="Q351" s="74" t="n">
        <f aca="false">N351/J351</f>
        <v>0.749031913473094</v>
      </c>
      <c r="R351" s="75" t="n">
        <f aca="false">ABS(P351-Q351)*100</f>
        <v>52.8708772866871</v>
      </c>
      <c r="S351" s="72" t="str">
        <f aca="false">IF(M351&gt;N351,"Flávio Bolsonaro",IF(N351&gt;M351,"Lula","Empate"))</f>
        <v>Lula</v>
      </c>
      <c r="T351" s="74" t="n">
        <v>0.793900709219858</v>
      </c>
      <c r="U351" s="74" t="n">
        <v>0.167517730496454</v>
      </c>
      <c r="V351" s="72" t="str">
        <f aca="false">IF(S351="Empate","—",IF((N351&gt;M351)&lt;&gt;(T351&gt;U351),"Sim","Não"))</f>
        <v>Não</v>
      </c>
    </row>
    <row r="352" customFormat="false" ht="15" hidden="false" customHeight="false" outlineLevel="0" collapsed="false">
      <c r="A352" s="72" t="s">
        <v>1045</v>
      </c>
      <c r="B352" s="72" t="s">
        <v>1046</v>
      </c>
      <c r="C352" s="72" t="s">
        <v>287</v>
      </c>
      <c r="D352" s="72" t="s">
        <v>289</v>
      </c>
      <c r="E352" s="72"/>
      <c r="F352" s="73" t="n">
        <v>8476</v>
      </c>
      <c r="G352" s="73" t="n">
        <v>7081</v>
      </c>
      <c r="H352" s="73" t="n">
        <v>1395</v>
      </c>
      <c r="I352" s="74" t="n">
        <f aca="false">H352/F352</f>
        <v>0.164582350165172</v>
      </c>
      <c r="J352" s="73" t="n">
        <v>6735</v>
      </c>
      <c r="K352" s="73" t="n">
        <v>91</v>
      </c>
      <c r="L352" s="73" t="n">
        <v>255</v>
      </c>
      <c r="M352" s="73" t="n">
        <v>2103</v>
      </c>
      <c r="N352" s="73" t="n">
        <v>4318</v>
      </c>
      <c r="O352" s="73" t="n">
        <f aca="false">J352-M352-N352</f>
        <v>314</v>
      </c>
      <c r="P352" s="74" t="n">
        <f aca="false">M352/J352</f>
        <v>0.312249443207127</v>
      </c>
      <c r="Q352" s="74" t="n">
        <f aca="false">N352/J352</f>
        <v>0.641128433556051</v>
      </c>
      <c r="R352" s="75" t="n">
        <f aca="false">ABS(P352-Q352)*100</f>
        <v>32.8878990348924</v>
      </c>
      <c r="S352" s="72" t="str">
        <f aca="false">IF(M352&gt;N352,"Flávio Bolsonaro",IF(N352&gt;M352,"Lula","Empate"))</f>
        <v>Lula</v>
      </c>
      <c r="T352" s="74" t="n">
        <v>0.674800491098834</v>
      </c>
      <c r="U352" s="74" t="n">
        <v>0.262891344383057</v>
      </c>
      <c r="V352" s="72" t="str">
        <f aca="false">IF(S352="Empate","—",IF((N352&gt;M352)&lt;&gt;(T352&gt;U352),"Sim","Não"))</f>
        <v>Não</v>
      </c>
    </row>
    <row r="353" customFormat="false" ht="15" hidden="false" customHeight="false" outlineLevel="0" collapsed="false">
      <c r="A353" s="72" t="s">
        <v>1047</v>
      </c>
      <c r="B353" s="72" t="s">
        <v>1048</v>
      </c>
      <c r="C353" s="72" t="s">
        <v>287</v>
      </c>
      <c r="D353" s="72" t="s">
        <v>289</v>
      </c>
      <c r="E353" s="72"/>
      <c r="F353" s="73" t="n">
        <v>17862</v>
      </c>
      <c r="G353" s="73" t="n">
        <v>14106</v>
      </c>
      <c r="H353" s="73" t="n">
        <v>3756</v>
      </c>
      <c r="I353" s="74" t="n">
        <f aca="false">H353/F353</f>
        <v>0.210278804165267</v>
      </c>
      <c r="J353" s="73" t="n">
        <v>13455</v>
      </c>
      <c r="K353" s="73" t="n">
        <v>157</v>
      </c>
      <c r="L353" s="73" t="n">
        <v>494</v>
      </c>
      <c r="M353" s="73" t="n">
        <v>4725</v>
      </c>
      <c r="N353" s="73" t="n">
        <v>8105</v>
      </c>
      <c r="O353" s="73" t="n">
        <f aca="false">J353-M353-N353</f>
        <v>625</v>
      </c>
      <c r="P353" s="74" t="n">
        <f aca="false">M353/J353</f>
        <v>0.351170568561873</v>
      </c>
      <c r="Q353" s="74" t="n">
        <f aca="false">N353/J353</f>
        <v>0.602378298030472</v>
      </c>
      <c r="R353" s="75" t="n">
        <f aca="false">ABS(P353-Q353)*100</f>
        <v>25.1207729468599</v>
      </c>
      <c r="S353" s="72" t="str">
        <f aca="false">IF(M353&gt;N353,"Flávio Bolsonaro",IF(N353&gt;M353,"Lula","Empate"))</f>
        <v>Lula</v>
      </c>
      <c r="T353" s="74" t="n">
        <v>0.629699384281058</v>
      </c>
      <c r="U353" s="74" t="n">
        <v>0.313074972835929</v>
      </c>
      <c r="V353" s="72" t="str">
        <f aca="false">IF(S353="Empate","—",IF((N353&gt;M353)&lt;&gt;(T353&gt;U353),"Sim","Não"))</f>
        <v>Não</v>
      </c>
    </row>
    <row r="354" customFormat="false" ht="15" hidden="false" customHeight="false" outlineLevel="0" collapsed="false">
      <c r="A354" s="72" t="s">
        <v>1049</v>
      </c>
      <c r="B354" s="72" t="s">
        <v>1050</v>
      </c>
      <c r="C354" s="72" t="s">
        <v>287</v>
      </c>
      <c r="D354" s="72" t="s">
        <v>289</v>
      </c>
      <c r="E354" s="72"/>
      <c r="F354" s="73" t="n">
        <v>15956</v>
      </c>
      <c r="G354" s="73" t="n">
        <v>13323</v>
      </c>
      <c r="H354" s="73" t="n">
        <v>2633</v>
      </c>
      <c r="I354" s="74" t="n">
        <f aca="false">H354/F354</f>
        <v>0.16501629481073</v>
      </c>
      <c r="J354" s="73" t="n">
        <v>12413</v>
      </c>
      <c r="K354" s="73" t="n">
        <v>305</v>
      </c>
      <c r="L354" s="73" t="n">
        <v>605</v>
      </c>
      <c r="M354" s="73" t="n">
        <v>4432</v>
      </c>
      <c r="N354" s="73" t="n">
        <v>7385</v>
      </c>
      <c r="O354" s="73" t="n">
        <f aca="false">J354-M354-N354</f>
        <v>596</v>
      </c>
      <c r="P354" s="74" t="n">
        <f aca="false">M354/J354</f>
        <v>0.357045033432692</v>
      </c>
      <c r="Q354" s="74" t="n">
        <f aca="false">N354/J354</f>
        <v>0.59494078788367</v>
      </c>
      <c r="R354" s="75" t="n">
        <f aca="false">ABS(P354-Q354)*100</f>
        <v>23.7895754450979</v>
      </c>
      <c r="S354" s="72" t="str">
        <f aca="false">IF(M354&gt;N354,"Flávio Bolsonaro",IF(N354&gt;M354,"Lula","Empate"))</f>
        <v>Lula</v>
      </c>
      <c r="T354" s="74" t="n">
        <v>0.674530738763561</v>
      </c>
      <c r="U354" s="74" t="n">
        <v>0.280265197175822</v>
      </c>
      <c r="V354" s="72" t="str">
        <f aca="false">IF(S354="Empate","—",IF((N354&gt;M354)&lt;&gt;(T354&gt;U354),"Sim","Não"))</f>
        <v>Não</v>
      </c>
    </row>
    <row r="355" customFormat="false" ht="15" hidden="false" customHeight="false" outlineLevel="0" collapsed="false">
      <c r="A355" s="72" t="s">
        <v>1051</v>
      </c>
      <c r="B355" s="72" t="s">
        <v>1052</v>
      </c>
      <c r="C355" s="72" t="s">
        <v>287</v>
      </c>
      <c r="D355" s="72" t="s">
        <v>289</v>
      </c>
      <c r="E355" s="72"/>
      <c r="F355" s="73" t="n">
        <v>11456</v>
      </c>
      <c r="G355" s="73" t="n">
        <v>8901</v>
      </c>
      <c r="H355" s="73" t="n">
        <v>2555</v>
      </c>
      <c r="I355" s="74" t="n">
        <f aca="false">H355/F355</f>
        <v>0.223027234636872</v>
      </c>
      <c r="J355" s="73" t="n">
        <v>8442</v>
      </c>
      <c r="K355" s="73" t="n">
        <v>126</v>
      </c>
      <c r="L355" s="73" t="n">
        <v>333</v>
      </c>
      <c r="M355" s="73" t="n">
        <v>2714</v>
      </c>
      <c r="N355" s="73" t="n">
        <v>5319</v>
      </c>
      <c r="O355" s="73" t="n">
        <f aca="false">J355-M355-N355</f>
        <v>409</v>
      </c>
      <c r="P355" s="74" t="n">
        <f aca="false">M355/J355</f>
        <v>0.321487799099739</v>
      </c>
      <c r="Q355" s="74" t="n">
        <f aca="false">N355/J355</f>
        <v>0.630063965884861</v>
      </c>
      <c r="R355" s="75" t="n">
        <f aca="false">ABS(P355-Q355)*100</f>
        <v>30.8576166785122</v>
      </c>
      <c r="S355" s="72" t="str">
        <f aca="false">IF(M355&gt;N355,"Flávio Bolsonaro",IF(N355&gt;M355,"Lula","Empate"))</f>
        <v>Lula</v>
      </c>
      <c r="T355" s="74" t="n">
        <v>0.705711968485691</v>
      </c>
      <c r="U355" s="74" t="n">
        <v>0.246321399606071</v>
      </c>
      <c r="V355" s="72" t="str">
        <f aca="false">IF(S355="Empate","—",IF((N355&gt;M355)&lt;&gt;(T355&gt;U355),"Sim","Não"))</f>
        <v>Não</v>
      </c>
    </row>
    <row r="356" customFormat="false" ht="15" hidden="false" customHeight="false" outlineLevel="0" collapsed="false">
      <c r="A356" s="72" t="s">
        <v>1053</v>
      </c>
      <c r="B356" s="72" t="s">
        <v>1054</v>
      </c>
      <c r="C356" s="72" t="s">
        <v>287</v>
      </c>
      <c r="D356" s="72" t="s">
        <v>289</v>
      </c>
      <c r="E356" s="72"/>
      <c r="F356" s="73" t="n">
        <v>13655</v>
      </c>
      <c r="G356" s="73" t="n">
        <v>11440</v>
      </c>
      <c r="H356" s="73" t="n">
        <v>2215</v>
      </c>
      <c r="I356" s="74" t="n">
        <f aca="false">H356/F356</f>
        <v>0.162211644086415</v>
      </c>
      <c r="J356" s="73" t="n">
        <v>11039</v>
      </c>
      <c r="K356" s="73" t="n">
        <v>126</v>
      </c>
      <c r="L356" s="73" t="n">
        <v>275</v>
      </c>
      <c r="M356" s="73" t="n">
        <v>2014</v>
      </c>
      <c r="N356" s="73" t="n">
        <v>8605</v>
      </c>
      <c r="O356" s="73" t="n">
        <f aca="false">J356-M356-N356</f>
        <v>420</v>
      </c>
      <c r="P356" s="74" t="n">
        <f aca="false">M356/J356</f>
        <v>0.182444061962134</v>
      </c>
      <c r="Q356" s="74" t="n">
        <f aca="false">N356/J356</f>
        <v>0.779509013497599</v>
      </c>
      <c r="R356" s="75" t="n">
        <f aca="false">ABS(P356-Q356)*100</f>
        <v>59.7064951535465</v>
      </c>
      <c r="S356" s="72" t="str">
        <f aca="false">IF(M356&gt;N356,"Flávio Bolsonaro",IF(N356&gt;M356,"Lula","Empate"))</f>
        <v>Lula</v>
      </c>
      <c r="T356" s="74" t="n">
        <v>0.841307214164626</v>
      </c>
      <c r="U356" s="74" t="n">
        <v>0.129402900734602</v>
      </c>
      <c r="V356" s="72" t="str">
        <f aca="false">IF(S356="Empate","—",IF((N356&gt;M356)&lt;&gt;(T356&gt;U356),"Sim","Não"))</f>
        <v>Não</v>
      </c>
    </row>
    <row r="357" customFormat="false" ht="15" hidden="false" customHeight="false" outlineLevel="0" collapsed="false">
      <c r="A357" s="72" t="s">
        <v>1055</v>
      </c>
      <c r="B357" s="72" t="s">
        <v>1056</v>
      </c>
      <c r="C357" s="72" t="s">
        <v>287</v>
      </c>
      <c r="D357" s="72" t="s">
        <v>289</v>
      </c>
      <c r="E357" s="72"/>
      <c r="F357" s="73" t="n">
        <v>13075</v>
      </c>
      <c r="G357" s="73" t="n">
        <v>10239</v>
      </c>
      <c r="H357" s="73" t="n">
        <v>2836</v>
      </c>
      <c r="I357" s="74" t="n">
        <f aca="false">H357/F357</f>
        <v>0.216902485659656</v>
      </c>
      <c r="J357" s="73" t="n">
        <v>9789</v>
      </c>
      <c r="K357" s="73" t="n">
        <v>120</v>
      </c>
      <c r="L357" s="73" t="n">
        <v>330</v>
      </c>
      <c r="M357" s="73" t="n">
        <v>2981</v>
      </c>
      <c r="N357" s="73" t="n">
        <v>6281</v>
      </c>
      <c r="O357" s="73" t="n">
        <f aca="false">J357-M357-N357</f>
        <v>527</v>
      </c>
      <c r="P357" s="74" t="n">
        <f aca="false">M357/J357</f>
        <v>0.30452548779242</v>
      </c>
      <c r="Q357" s="74" t="n">
        <f aca="false">N357/J357</f>
        <v>0.64163857390949</v>
      </c>
      <c r="R357" s="75" t="n">
        <f aca="false">ABS(P357-Q357)*100</f>
        <v>33.711308611707</v>
      </c>
      <c r="S357" s="72" t="str">
        <f aca="false">IF(M357&gt;N357,"Flávio Bolsonaro",IF(N357&gt;M357,"Lula","Empate"))</f>
        <v>Lula</v>
      </c>
      <c r="T357" s="74" t="n">
        <v>0.738836854715748</v>
      </c>
      <c r="U357" s="74" t="n">
        <v>0.220540187323023</v>
      </c>
      <c r="V357" s="72" t="str">
        <f aca="false">IF(S357="Empate","—",IF((N357&gt;M357)&lt;&gt;(T357&gt;U357),"Sim","Não"))</f>
        <v>Não</v>
      </c>
    </row>
    <row r="358" customFormat="false" ht="15" hidden="false" customHeight="false" outlineLevel="0" collapsed="false">
      <c r="A358" s="72" t="s">
        <v>1057</v>
      </c>
      <c r="B358" s="72" t="s">
        <v>1058</v>
      </c>
      <c r="C358" s="72" t="s">
        <v>287</v>
      </c>
      <c r="D358" s="72" t="s">
        <v>289</v>
      </c>
      <c r="E358" s="72"/>
      <c r="F358" s="73" t="n">
        <v>4187</v>
      </c>
      <c r="G358" s="73" t="n">
        <v>3190</v>
      </c>
      <c r="H358" s="73" t="n">
        <v>997</v>
      </c>
      <c r="I358" s="74" t="n">
        <f aca="false">H358/F358</f>
        <v>0.238117984236924</v>
      </c>
      <c r="J358" s="73" t="n">
        <v>3045</v>
      </c>
      <c r="K358" s="73" t="n">
        <v>38</v>
      </c>
      <c r="L358" s="73" t="n">
        <v>107</v>
      </c>
      <c r="M358" s="73" t="n">
        <v>571</v>
      </c>
      <c r="N358" s="73" t="n">
        <v>2387</v>
      </c>
      <c r="O358" s="73" t="n">
        <f aca="false">J358-M358-N358</f>
        <v>87</v>
      </c>
      <c r="P358" s="74" t="n">
        <f aca="false">M358/J358</f>
        <v>0.18752052545156</v>
      </c>
      <c r="Q358" s="74" t="n">
        <f aca="false">N358/J358</f>
        <v>0.783908045977012</v>
      </c>
      <c r="R358" s="75" t="n">
        <f aca="false">ABS(P358-Q358)*100</f>
        <v>59.6387520525452</v>
      </c>
      <c r="S358" s="72" t="str">
        <f aca="false">IF(M358&gt;N358,"Flávio Bolsonaro",IF(N358&gt;M358,"Lula","Empate"))</f>
        <v>Lula</v>
      </c>
      <c r="T358" s="74" t="n">
        <v>0.824122349669795</v>
      </c>
      <c r="U358" s="74" t="n">
        <v>0.122349669794925</v>
      </c>
      <c r="V358" s="72" t="str">
        <f aca="false">IF(S358="Empate","—",IF((N358&gt;M358)&lt;&gt;(T358&gt;U358),"Sim","Não"))</f>
        <v>Não</v>
      </c>
    </row>
    <row r="359" customFormat="false" ht="15" hidden="false" customHeight="false" outlineLevel="0" collapsed="false">
      <c r="A359" s="72" t="s">
        <v>1059</v>
      </c>
      <c r="B359" s="72" t="s">
        <v>1060</v>
      </c>
      <c r="C359" s="72" t="s">
        <v>287</v>
      </c>
      <c r="D359" s="72" t="s">
        <v>289</v>
      </c>
      <c r="E359" s="72"/>
      <c r="F359" s="73" t="n">
        <v>14359</v>
      </c>
      <c r="G359" s="73" t="n">
        <v>10958</v>
      </c>
      <c r="H359" s="73" t="n">
        <v>3401</v>
      </c>
      <c r="I359" s="74" t="n">
        <f aca="false">H359/F359</f>
        <v>0.236854934187618</v>
      </c>
      <c r="J359" s="73" t="n">
        <v>10483</v>
      </c>
      <c r="K359" s="73" t="n">
        <v>124</v>
      </c>
      <c r="L359" s="73" t="n">
        <v>351</v>
      </c>
      <c r="M359" s="73" t="n">
        <v>2928</v>
      </c>
      <c r="N359" s="73" t="n">
        <v>7118</v>
      </c>
      <c r="O359" s="73" t="n">
        <f aca="false">J359-M359-N359</f>
        <v>437</v>
      </c>
      <c r="P359" s="74" t="n">
        <f aca="false">M359/J359</f>
        <v>0.279309358008204</v>
      </c>
      <c r="Q359" s="74" t="n">
        <f aca="false">N359/J359</f>
        <v>0.679004101879233</v>
      </c>
      <c r="R359" s="75" t="n">
        <f aca="false">ABS(P359-Q359)*100</f>
        <v>39.9694743871029</v>
      </c>
      <c r="S359" s="72" t="str">
        <f aca="false">IF(M359&gt;N359,"Flávio Bolsonaro",IF(N359&gt;M359,"Lula","Empate"))</f>
        <v>Lula</v>
      </c>
      <c r="T359" s="74" t="n">
        <v>0.711678096006454</v>
      </c>
      <c r="U359" s="74" t="n">
        <v>0.233360225897539</v>
      </c>
      <c r="V359" s="72" t="str">
        <f aca="false">IF(S359="Empate","—",IF((N359&gt;M359)&lt;&gt;(T359&gt;U359),"Sim","Não"))</f>
        <v>Não</v>
      </c>
    </row>
    <row r="360" customFormat="false" ht="15" hidden="false" customHeight="false" outlineLevel="0" collapsed="false">
      <c r="A360" s="72" t="s">
        <v>1061</v>
      </c>
      <c r="B360" s="72" t="s">
        <v>1062</v>
      </c>
      <c r="C360" s="72" t="s">
        <v>287</v>
      </c>
      <c r="D360" s="72" t="s">
        <v>289</v>
      </c>
      <c r="E360" s="72"/>
      <c r="F360" s="73" t="n">
        <v>7516</v>
      </c>
      <c r="G360" s="73" t="n">
        <v>6131</v>
      </c>
      <c r="H360" s="73" t="n">
        <v>1385</v>
      </c>
      <c r="I360" s="74" t="n">
        <f aca="false">H360/F360</f>
        <v>0.184273549760511</v>
      </c>
      <c r="J360" s="73" t="n">
        <v>5889</v>
      </c>
      <c r="K360" s="73" t="n">
        <v>68</v>
      </c>
      <c r="L360" s="73" t="n">
        <v>174</v>
      </c>
      <c r="M360" s="73" t="n">
        <v>2772</v>
      </c>
      <c r="N360" s="73" t="n">
        <v>2948</v>
      </c>
      <c r="O360" s="73" t="n">
        <f aca="false">J360-M360-N360</f>
        <v>169</v>
      </c>
      <c r="P360" s="74" t="n">
        <f aca="false">M360/J360</f>
        <v>0.470708099847173</v>
      </c>
      <c r="Q360" s="74" t="n">
        <f aca="false">N360/J360</f>
        <v>0.500594328408898</v>
      </c>
      <c r="R360" s="75" t="n">
        <f aca="false">ABS(P360-Q360)*100</f>
        <v>2.98862285617252</v>
      </c>
      <c r="S360" s="72" t="str">
        <f aca="false">IF(M360&gt;N360,"Flávio Bolsonaro",IF(N360&gt;M360,"Lula","Empate"))</f>
        <v>Lula</v>
      </c>
      <c r="T360" s="74" t="n">
        <v>0.522783908864365</v>
      </c>
      <c r="U360" s="74" t="n">
        <v>0.443930224279103</v>
      </c>
      <c r="V360" s="72" t="str">
        <f aca="false">IF(S360="Empate","—",IF((N360&gt;M360)&lt;&gt;(T360&gt;U360),"Sim","Não"))</f>
        <v>Não</v>
      </c>
    </row>
    <row r="361" customFormat="false" ht="15" hidden="false" customHeight="false" outlineLevel="0" collapsed="false">
      <c r="A361" s="72" t="s">
        <v>1063</v>
      </c>
      <c r="B361" s="72" t="s">
        <v>1064</v>
      </c>
      <c r="C361" s="72" t="s">
        <v>287</v>
      </c>
      <c r="D361" s="72" t="s">
        <v>289</v>
      </c>
      <c r="E361" s="72"/>
      <c r="F361" s="73" t="n">
        <v>16014</v>
      </c>
      <c r="G361" s="73" t="n">
        <v>11986</v>
      </c>
      <c r="H361" s="73" t="n">
        <v>4028</v>
      </c>
      <c r="I361" s="74" t="n">
        <f aca="false">H361/F361</f>
        <v>0.251529911327588</v>
      </c>
      <c r="J361" s="73" t="n">
        <v>11230</v>
      </c>
      <c r="K361" s="73" t="n">
        <v>162</v>
      </c>
      <c r="L361" s="73" t="n">
        <v>594</v>
      </c>
      <c r="M361" s="73" t="n">
        <v>3886</v>
      </c>
      <c r="N361" s="73" t="n">
        <v>6782</v>
      </c>
      <c r="O361" s="73" t="n">
        <f aca="false">J361-M361-N361</f>
        <v>562</v>
      </c>
      <c r="P361" s="74" t="n">
        <f aca="false">M361/J361</f>
        <v>0.346037399821906</v>
      </c>
      <c r="Q361" s="74" t="n">
        <f aca="false">N361/J361</f>
        <v>0.603918076580588</v>
      </c>
      <c r="R361" s="75" t="n">
        <f aca="false">ABS(P361-Q361)*100</f>
        <v>25.7880676758682</v>
      </c>
      <c r="S361" s="72" t="str">
        <f aca="false">IF(M361&gt;N361,"Flávio Bolsonaro",IF(N361&gt;M361,"Lula","Empate"))</f>
        <v>Lula</v>
      </c>
      <c r="T361" s="74" t="n">
        <v>0.623335798816568</v>
      </c>
      <c r="U361" s="74" t="n">
        <v>0.311575443786982</v>
      </c>
      <c r="V361" s="72" t="str">
        <f aca="false">IF(S361="Empate","—",IF((N361&gt;M361)&lt;&gt;(T361&gt;U361),"Sim","Não"))</f>
        <v>Não</v>
      </c>
    </row>
    <row r="362" customFormat="false" ht="15" hidden="false" customHeight="false" outlineLevel="0" collapsed="false">
      <c r="A362" s="72" t="s">
        <v>1065</v>
      </c>
      <c r="B362" s="72" t="s">
        <v>1066</v>
      </c>
      <c r="C362" s="72" t="s">
        <v>287</v>
      </c>
      <c r="D362" s="72" t="s">
        <v>289</v>
      </c>
      <c r="E362" s="72"/>
      <c r="F362" s="73" t="n">
        <v>12093</v>
      </c>
      <c r="G362" s="73" t="n">
        <v>9506</v>
      </c>
      <c r="H362" s="73" t="n">
        <v>2587</v>
      </c>
      <c r="I362" s="74" t="n">
        <f aca="false">H362/F362</f>
        <v>0.213925411395022</v>
      </c>
      <c r="J362" s="73" t="n">
        <v>9021</v>
      </c>
      <c r="K362" s="73" t="n">
        <v>157</v>
      </c>
      <c r="L362" s="73" t="n">
        <v>328</v>
      </c>
      <c r="M362" s="73" t="n">
        <v>2153</v>
      </c>
      <c r="N362" s="73" t="n">
        <v>6428</v>
      </c>
      <c r="O362" s="73" t="n">
        <f aca="false">J362-M362-N362</f>
        <v>440</v>
      </c>
      <c r="P362" s="74" t="n">
        <f aca="false">M362/J362</f>
        <v>0.238665336437202</v>
      </c>
      <c r="Q362" s="74" t="n">
        <f aca="false">N362/J362</f>
        <v>0.712559583194768</v>
      </c>
      <c r="R362" s="75" t="n">
        <f aca="false">ABS(P362-Q362)*100</f>
        <v>47.3894246757566</v>
      </c>
      <c r="S362" s="72" t="str">
        <f aca="false">IF(M362&gt;N362,"Flávio Bolsonaro",IF(N362&gt;M362,"Lula","Empate"))</f>
        <v>Lula</v>
      </c>
      <c r="T362" s="74" t="n">
        <v>0.766566265060241</v>
      </c>
      <c r="U362" s="74" t="n">
        <v>0.187673772011121</v>
      </c>
      <c r="V362" s="72" t="str">
        <f aca="false">IF(S362="Empate","—",IF((N362&gt;M362)&lt;&gt;(T362&gt;U362),"Sim","Não"))</f>
        <v>Não</v>
      </c>
    </row>
    <row r="363" customFormat="false" ht="15" hidden="false" customHeight="false" outlineLevel="0" collapsed="false">
      <c r="A363" s="72" t="s">
        <v>1067</v>
      </c>
      <c r="B363" s="72" t="s">
        <v>1068</v>
      </c>
      <c r="C363" s="72" t="s">
        <v>287</v>
      </c>
      <c r="D363" s="72" t="s">
        <v>289</v>
      </c>
      <c r="E363" s="72"/>
      <c r="F363" s="73" t="n">
        <v>15648</v>
      </c>
      <c r="G363" s="73" t="n">
        <v>13320</v>
      </c>
      <c r="H363" s="73" t="n">
        <v>2328</v>
      </c>
      <c r="I363" s="74" t="n">
        <f aca="false">H363/F363</f>
        <v>0.148773006134969</v>
      </c>
      <c r="J363" s="73" t="n">
        <v>12879</v>
      </c>
      <c r="K363" s="73" t="n">
        <v>138</v>
      </c>
      <c r="L363" s="73" t="n">
        <v>303</v>
      </c>
      <c r="M363" s="73" t="n">
        <v>2801</v>
      </c>
      <c r="N363" s="73" t="n">
        <v>9615</v>
      </c>
      <c r="O363" s="73" t="n">
        <f aca="false">J363-M363-N363</f>
        <v>463</v>
      </c>
      <c r="P363" s="74" t="n">
        <f aca="false">M363/J363</f>
        <v>0.217485829645159</v>
      </c>
      <c r="Q363" s="74" t="n">
        <f aca="false">N363/J363</f>
        <v>0.74656417423713</v>
      </c>
      <c r="R363" s="75" t="n">
        <f aca="false">ABS(P363-Q363)*100</f>
        <v>52.9078344591971</v>
      </c>
      <c r="S363" s="72" t="str">
        <f aca="false">IF(M363&gt;N363,"Flávio Bolsonaro",IF(N363&gt;M363,"Lula","Empate"))</f>
        <v>Lula</v>
      </c>
      <c r="T363" s="74" t="n">
        <v>0.811243331965531</v>
      </c>
      <c r="U363" s="74" t="n">
        <v>0.150020517029134</v>
      </c>
      <c r="V363" s="72" t="str">
        <f aca="false">IF(S363="Empate","—",IF((N363&gt;M363)&lt;&gt;(T363&gt;U363),"Sim","Não"))</f>
        <v>Não</v>
      </c>
    </row>
    <row r="364" customFormat="false" ht="15" hidden="false" customHeight="false" outlineLevel="0" collapsed="false">
      <c r="A364" s="72" t="s">
        <v>1069</v>
      </c>
      <c r="B364" s="72" t="s">
        <v>1070</v>
      </c>
      <c r="C364" s="72" t="s">
        <v>287</v>
      </c>
      <c r="D364" s="72" t="s">
        <v>289</v>
      </c>
      <c r="E364" s="72"/>
      <c r="F364" s="73" t="n">
        <v>21431</v>
      </c>
      <c r="G364" s="73" t="n">
        <v>17240</v>
      </c>
      <c r="H364" s="73" t="n">
        <v>4191</v>
      </c>
      <c r="I364" s="74" t="n">
        <f aca="false">H364/F364</f>
        <v>0.195557836778498</v>
      </c>
      <c r="J364" s="73" t="n">
        <v>16647</v>
      </c>
      <c r="K364" s="73" t="n">
        <v>209</v>
      </c>
      <c r="L364" s="73" t="n">
        <v>384</v>
      </c>
      <c r="M364" s="73" t="n">
        <v>5506</v>
      </c>
      <c r="N364" s="73" t="n">
        <v>10583</v>
      </c>
      <c r="O364" s="73" t="n">
        <f aca="false">J364-M364-N364</f>
        <v>558</v>
      </c>
      <c r="P364" s="74" t="n">
        <f aca="false">M364/J364</f>
        <v>0.330750285336697</v>
      </c>
      <c r="Q364" s="74" t="n">
        <f aca="false">N364/J364</f>
        <v>0.635730161590677</v>
      </c>
      <c r="R364" s="75" t="n">
        <f aca="false">ABS(P364-Q364)*100</f>
        <v>30.497987625398</v>
      </c>
      <c r="S364" s="72" t="str">
        <f aca="false">IF(M364&gt;N364,"Flávio Bolsonaro",IF(N364&gt;M364,"Lula","Empate"))</f>
        <v>Lula</v>
      </c>
      <c r="T364" s="74" t="n">
        <v>0.692428526547283</v>
      </c>
      <c r="U364" s="74" t="n">
        <v>0.271693371033616</v>
      </c>
      <c r="V364" s="72" t="str">
        <f aca="false">IF(S364="Empate","—",IF((N364&gt;M364)&lt;&gt;(T364&gt;U364),"Sim","Não"))</f>
        <v>Não</v>
      </c>
    </row>
    <row r="365" customFormat="false" ht="15" hidden="false" customHeight="false" outlineLevel="0" collapsed="false">
      <c r="A365" s="72" t="s">
        <v>1071</v>
      </c>
      <c r="B365" s="72" t="s">
        <v>1072</v>
      </c>
      <c r="C365" s="72" t="s">
        <v>287</v>
      </c>
      <c r="D365" s="72" t="s">
        <v>289</v>
      </c>
      <c r="E365" s="72"/>
      <c r="F365" s="73" t="n">
        <v>6009</v>
      </c>
      <c r="G365" s="73" t="n">
        <v>5124</v>
      </c>
      <c r="H365" s="73" t="n">
        <v>885</v>
      </c>
      <c r="I365" s="74" t="n">
        <f aca="false">H365/F365</f>
        <v>0.147279081377933</v>
      </c>
      <c r="J365" s="73" t="n">
        <v>4921</v>
      </c>
      <c r="K365" s="73" t="n">
        <v>66</v>
      </c>
      <c r="L365" s="73" t="n">
        <v>137</v>
      </c>
      <c r="M365" s="73" t="n">
        <v>1021</v>
      </c>
      <c r="N365" s="73" t="n">
        <v>3638</v>
      </c>
      <c r="O365" s="73" t="n">
        <f aca="false">J365-M365-N365</f>
        <v>262</v>
      </c>
      <c r="P365" s="74" t="n">
        <f aca="false">M365/J365</f>
        <v>0.207478154846576</v>
      </c>
      <c r="Q365" s="74" t="n">
        <f aca="false">N365/J365</f>
        <v>0.739280634017476</v>
      </c>
      <c r="R365" s="75" t="n">
        <f aca="false">ABS(P365-Q365)*100</f>
        <v>53.18024791709</v>
      </c>
      <c r="S365" s="72" t="str">
        <f aca="false">IF(M365&gt;N365,"Flávio Bolsonaro",IF(N365&gt;M365,"Lula","Empate"))</f>
        <v>Lula</v>
      </c>
      <c r="T365" s="74" t="n">
        <v>0.771125265392781</v>
      </c>
      <c r="U365" s="74" t="n">
        <v>0.185774946921444</v>
      </c>
      <c r="V365" s="72" t="str">
        <f aca="false">IF(S365="Empate","—",IF((N365&gt;M365)&lt;&gt;(T365&gt;U365),"Sim","Não"))</f>
        <v>Não</v>
      </c>
    </row>
    <row r="366" customFormat="false" ht="15" hidden="false" customHeight="false" outlineLevel="0" collapsed="false">
      <c r="A366" s="72" t="s">
        <v>1073</v>
      </c>
      <c r="B366" s="72" t="s">
        <v>1074</v>
      </c>
      <c r="C366" s="72" t="s">
        <v>287</v>
      </c>
      <c r="D366" s="72" t="s">
        <v>289</v>
      </c>
      <c r="E366" s="72"/>
      <c r="F366" s="73" t="n">
        <v>12265</v>
      </c>
      <c r="G366" s="73" t="n">
        <v>9881</v>
      </c>
      <c r="H366" s="73" t="n">
        <v>2384</v>
      </c>
      <c r="I366" s="74" t="n">
        <f aca="false">H366/F366</f>
        <v>0.194374235629841</v>
      </c>
      <c r="J366" s="73" t="n">
        <v>9378</v>
      </c>
      <c r="K366" s="73" t="n">
        <v>174</v>
      </c>
      <c r="L366" s="73" t="n">
        <v>329</v>
      </c>
      <c r="M366" s="73" t="n">
        <v>1681</v>
      </c>
      <c r="N366" s="73" t="n">
        <v>7336</v>
      </c>
      <c r="O366" s="73" t="n">
        <f aca="false">J366-M366-N366</f>
        <v>361</v>
      </c>
      <c r="P366" s="74" t="n">
        <f aca="false">M366/J366</f>
        <v>0.179249306888462</v>
      </c>
      <c r="Q366" s="74" t="n">
        <f aca="false">N366/J366</f>
        <v>0.782256344636383</v>
      </c>
      <c r="R366" s="75" t="n">
        <f aca="false">ABS(P366-Q366)*100</f>
        <v>60.3007037747921</v>
      </c>
      <c r="S366" s="72" t="str">
        <f aca="false">IF(M366&gt;N366,"Flávio Bolsonaro",IF(N366&gt;M366,"Lula","Empate"))</f>
        <v>Lula</v>
      </c>
      <c r="T366" s="74" t="n">
        <v>0.855214980646511</v>
      </c>
      <c r="U366" s="74" t="n">
        <v>0.108588764515117</v>
      </c>
      <c r="V366" s="72" t="str">
        <f aca="false">IF(S366="Empate","—",IF((N366&gt;M366)&lt;&gt;(T366&gt;U366),"Sim","Não"))</f>
        <v>Não</v>
      </c>
    </row>
    <row r="367" customFormat="false" ht="15" hidden="false" customHeight="false" outlineLevel="0" collapsed="false">
      <c r="A367" s="72" t="s">
        <v>1075</v>
      </c>
      <c r="B367" s="72" t="s">
        <v>1076</v>
      </c>
      <c r="C367" s="72" t="s">
        <v>287</v>
      </c>
      <c r="D367" s="72" t="s">
        <v>289</v>
      </c>
      <c r="E367" s="72"/>
      <c r="F367" s="73" t="n">
        <v>9050</v>
      </c>
      <c r="G367" s="73" t="n">
        <v>7205</v>
      </c>
      <c r="H367" s="73" t="n">
        <v>1845</v>
      </c>
      <c r="I367" s="74" t="n">
        <f aca="false">H367/F367</f>
        <v>0.203867403314917</v>
      </c>
      <c r="J367" s="73" t="n">
        <v>6754</v>
      </c>
      <c r="K367" s="73" t="n">
        <v>106</v>
      </c>
      <c r="L367" s="73" t="n">
        <v>345</v>
      </c>
      <c r="M367" s="73" t="n">
        <v>1732</v>
      </c>
      <c r="N367" s="73" t="n">
        <v>4697</v>
      </c>
      <c r="O367" s="73" t="n">
        <f aca="false">J367-M367-N367</f>
        <v>325</v>
      </c>
      <c r="P367" s="74" t="n">
        <f aca="false">M367/J367</f>
        <v>0.256440627776133</v>
      </c>
      <c r="Q367" s="74" t="n">
        <f aca="false">N367/J367</f>
        <v>0.695439739413681</v>
      </c>
      <c r="R367" s="75" t="n">
        <f aca="false">ABS(P367-Q367)*100</f>
        <v>43.8999111637548</v>
      </c>
      <c r="S367" s="72" t="str">
        <f aca="false">IF(M367&gt;N367,"Flávio Bolsonaro",IF(N367&gt;M367,"Lula","Empate"))</f>
        <v>Lula</v>
      </c>
      <c r="T367" s="74" t="n">
        <v>0.734913457040387</v>
      </c>
      <c r="U367" s="74" t="n">
        <v>0.198658973959146</v>
      </c>
      <c r="V367" s="72" t="str">
        <f aca="false">IF(S367="Empate","—",IF((N367&gt;M367)&lt;&gt;(T367&gt;U367),"Sim","Não"))</f>
        <v>Não</v>
      </c>
    </row>
    <row r="368" customFormat="false" ht="15" hidden="false" customHeight="false" outlineLevel="0" collapsed="false">
      <c r="A368" s="72" t="s">
        <v>1077</v>
      </c>
      <c r="B368" s="72" t="s">
        <v>1078</v>
      </c>
      <c r="C368" s="72" t="s">
        <v>287</v>
      </c>
      <c r="D368" s="72" t="s">
        <v>289</v>
      </c>
      <c r="E368" s="72"/>
      <c r="F368" s="73" t="n">
        <v>17709</v>
      </c>
      <c r="G368" s="73" t="n">
        <v>13083</v>
      </c>
      <c r="H368" s="73" t="n">
        <v>4626</v>
      </c>
      <c r="I368" s="74" t="n">
        <f aca="false">H368/F368</f>
        <v>0.261223106894799</v>
      </c>
      <c r="J368" s="73" t="n">
        <v>12252</v>
      </c>
      <c r="K368" s="73" t="n">
        <v>202</v>
      </c>
      <c r="L368" s="73" t="n">
        <v>629</v>
      </c>
      <c r="M368" s="73" t="n">
        <v>4409</v>
      </c>
      <c r="N368" s="73" t="n">
        <v>7300</v>
      </c>
      <c r="O368" s="73" t="n">
        <f aca="false">J368-M368-N368</f>
        <v>543</v>
      </c>
      <c r="P368" s="74" t="n">
        <f aca="false">M368/J368</f>
        <v>0.359859614756774</v>
      </c>
      <c r="Q368" s="74" t="n">
        <f aca="false">N368/J368</f>
        <v>0.595821090434215</v>
      </c>
      <c r="R368" s="75" t="n">
        <f aca="false">ABS(P368-Q368)*100</f>
        <v>23.596147567744</v>
      </c>
      <c r="S368" s="72" t="str">
        <f aca="false">IF(M368&gt;N368,"Flávio Bolsonaro",IF(N368&gt;M368,"Lula","Empate"))</f>
        <v>Lula</v>
      </c>
      <c r="T368" s="74" t="n">
        <v>0.664132205756847</v>
      </c>
      <c r="U368" s="74" t="n">
        <v>0.29435953138335</v>
      </c>
      <c r="V368" s="72" t="str">
        <f aca="false">IF(S368="Empate","—",IF((N368&gt;M368)&lt;&gt;(T368&gt;U368),"Sim","Não"))</f>
        <v>Não</v>
      </c>
    </row>
    <row r="369" customFormat="false" ht="15" hidden="false" customHeight="false" outlineLevel="0" collapsed="false">
      <c r="A369" s="72" t="s">
        <v>1079</v>
      </c>
      <c r="B369" s="72" t="s">
        <v>1080</v>
      </c>
      <c r="C369" s="72" t="s">
        <v>287</v>
      </c>
      <c r="D369" s="72" t="s">
        <v>289</v>
      </c>
      <c r="E369" s="72"/>
      <c r="F369" s="73" t="n">
        <v>130310</v>
      </c>
      <c r="G369" s="73" t="n">
        <v>103570</v>
      </c>
      <c r="H369" s="73" t="n">
        <v>26740</v>
      </c>
      <c r="I369" s="74" t="n">
        <f aca="false">H369/F369</f>
        <v>0.205202977515156</v>
      </c>
      <c r="J369" s="73" t="n">
        <v>98343</v>
      </c>
      <c r="K369" s="73" t="n">
        <v>1863</v>
      </c>
      <c r="L369" s="73" t="n">
        <v>3364</v>
      </c>
      <c r="M369" s="73" t="n">
        <v>35875</v>
      </c>
      <c r="N369" s="73" t="n">
        <v>55886</v>
      </c>
      <c r="O369" s="73" t="n">
        <f aca="false">J369-M369-N369</f>
        <v>6582</v>
      </c>
      <c r="P369" s="74" t="n">
        <f aca="false">M369/J369</f>
        <v>0.364794647305858</v>
      </c>
      <c r="Q369" s="74" t="n">
        <f aca="false">N369/J369</f>
        <v>0.568276338936172</v>
      </c>
      <c r="R369" s="75" t="n">
        <f aca="false">ABS(P369-Q369)*100</f>
        <v>20.3481691630314</v>
      </c>
      <c r="S369" s="72" t="str">
        <f aca="false">IF(M369&gt;N369,"Flávio Bolsonaro",IF(N369&gt;M369,"Lula","Empate"))</f>
        <v>Lula</v>
      </c>
      <c r="T369" s="74" t="n">
        <v>0.578597557319048</v>
      </c>
      <c r="U369" s="74" t="n">
        <v>0.340905910808164</v>
      </c>
      <c r="V369" s="72" t="str">
        <f aca="false">IF(S369="Empate","—",IF((N369&gt;M369)&lt;&gt;(T369&gt;U369),"Sim","Não"))</f>
        <v>Não</v>
      </c>
    </row>
    <row r="370" customFormat="false" ht="15" hidden="false" customHeight="false" outlineLevel="0" collapsed="false">
      <c r="A370" s="72" t="s">
        <v>1081</v>
      </c>
      <c r="B370" s="72" t="s">
        <v>1082</v>
      </c>
      <c r="C370" s="72" t="s">
        <v>287</v>
      </c>
      <c r="D370" s="72" t="s">
        <v>289</v>
      </c>
      <c r="E370" s="72"/>
      <c r="F370" s="73" t="n">
        <v>27722</v>
      </c>
      <c r="G370" s="73" t="n">
        <v>21968</v>
      </c>
      <c r="H370" s="73" t="n">
        <v>5754</v>
      </c>
      <c r="I370" s="74" t="n">
        <f aca="false">H370/F370</f>
        <v>0.207560782050357</v>
      </c>
      <c r="J370" s="73" t="n">
        <v>20608</v>
      </c>
      <c r="K370" s="73" t="n">
        <v>459</v>
      </c>
      <c r="L370" s="73" t="n">
        <v>901</v>
      </c>
      <c r="M370" s="73" t="n">
        <v>4765</v>
      </c>
      <c r="N370" s="73" t="n">
        <v>15026</v>
      </c>
      <c r="O370" s="73" t="n">
        <f aca="false">J370-M370-N370</f>
        <v>817</v>
      </c>
      <c r="P370" s="74" t="n">
        <f aca="false">M370/J370</f>
        <v>0.231220885093168</v>
      </c>
      <c r="Q370" s="74" t="n">
        <f aca="false">N370/J370</f>
        <v>0.729134316770186</v>
      </c>
      <c r="R370" s="75" t="n">
        <f aca="false">ABS(P370-Q370)*100</f>
        <v>49.7913431677019</v>
      </c>
      <c r="S370" s="72" t="str">
        <f aca="false">IF(M370&gt;N370,"Flávio Bolsonaro",IF(N370&gt;M370,"Lula","Empate"))</f>
        <v>Lula</v>
      </c>
      <c r="T370" s="74" t="n">
        <v>0.769049764694102</v>
      </c>
      <c r="U370" s="74" t="n">
        <v>0.177931310703915</v>
      </c>
      <c r="V370" s="72" t="str">
        <f aca="false">IF(S370="Empate","—",IF((N370&gt;M370)&lt;&gt;(T370&gt;U370),"Sim","Não"))</f>
        <v>Não</v>
      </c>
    </row>
    <row r="371" customFormat="false" ht="15" hidden="false" customHeight="false" outlineLevel="0" collapsed="false">
      <c r="A371" s="72" t="s">
        <v>1083</v>
      </c>
      <c r="B371" s="72" t="s">
        <v>1084</v>
      </c>
      <c r="C371" s="72" t="s">
        <v>287</v>
      </c>
      <c r="D371" s="72" t="s">
        <v>289</v>
      </c>
      <c r="E371" s="72"/>
      <c r="F371" s="73" t="n">
        <v>15029</v>
      </c>
      <c r="G371" s="73" t="n">
        <v>11991</v>
      </c>
      <c r="H371" s="73" t="n">
        <v>3038</v>
      </c>
      <c r="I371" s="74" t="n">
        <f aca="false">H371/F371</f>
        <v>0.202142524452725</v>
      </c>
      <c r="J371" s="73" t="n">
        <v>11411</v>
      </c>
      <c r="K371" s="73" t="n">
        <v>157</v>
      </c>
      <c r="L371" s="73" t="n">
        <v>423</v>
      </c>
      <c r="M371" s="73" t="n">
        <v>2350</v>
      </c>
      <c r="N371" s="73" t="n">
        <v>8661</v>
      </c>
      <c r="O371" s="73" t="n">
        <f aca="false">J371-M371-N371</f>
        <v>400</v>
      </c>
      <c r="P371" s="74" t="n">
        <f aca="false">M371/J371</f>
        <v>0.205941635264219</v>
      </c>
      <c r="Q371" s="74" t="n">
        <f aca="false">N371/J371</f>
        <v>0.759004469371659</v>
      </c>
      <c r="R371" s="75" t="n">
        <f aca="false">ABS(P371-Q371)*100</f>
        <v>55.306283410744</v>
      </c>
      <c r="S371" s="72" t="str">
        <f aca="false">IF(M371&gt;N371,"Flávio Bolsonaro",IF(N371&gt;M371,"Lula","Empate"))</f>
        <v>Lula</v>
      </c>
      <c r="T371" s="74" t="n">
        <v>0.807763061074319</v>
      </c>
      <c r="U371" s="74" t="n">
        <v>0.148730684326711</v>
      </c>
      <c r="V371" s="72" t="str">
        <f aca="false">IF(S371="Empate","—",IF((N371&gt;M371)&lt;&gt;(T371&gt;U371),"Sim","Não"))</f>
        <v>Não</v>
      </c>
    </row>
    <row r="372" customFormat="false" ht="15" hidden="false" customHeight="false" outlineLevel="0" collapsed="false">
      <c r="A372" s="72" t="s">
        <v>1085</v>
      </c>
      <c r="B372" s="72" t="s">
        <v>1086</v>
      </c>
      <c r="C372" s="72" t="s">
        <v>287</v>
      </c>
      <c r="D372" s="72" t="s">
        <v>289</v>
      </c>
      <c r="E372" s="72"/>
      <c r="F372" s="73" t="n">
        <v>32735</v>
      </c>
      <c r="G372" s="73" t="n">
        <v>25189</v>
      </c>
      <c r="H372" s="73" t="n">
        <v>7546</v>
      </c>
      <c r="I372" s="74" t="n">
        <f aca="false">H372/F372</f>
        <v>0.230517794409653</v>
      </c>
      <c r="J372" s="73" t="n">
        <v>23801</v>
      </c>
      <c r="K372" s="73" t="n">
        <v>413</v>
      </c>
      <c r="L372" s="73" t="n">
        <v>975</v>
      </c>
      <c r="M372" s="73" t="n">
        <v>8128</v>
      </c>
      <c r="N372" s="73" t="n">
        <v>14346</v>
      </c>
      <c r="O372" s="73" t="n">
        <f aca="false">J372-M372-N372</f>
        <v>1327</v>
      </c>
      <c r="P372" s="74" t="n">
        <f aca="false">M372/J372</f>
        <v>0.341498256375783</v>
      </c>
      <c r="Q372" s="74" t="n">
        <f aca="false">N372/J372</f>
        <v>0.602747783706567</v>
      </c>
      <c r="R372" s="75" t="n">
        <f aca="false">ABS(P372-Q372)*100</f>
        <v>26.1249527330784</v>
      </c>
      <c r="S372" s="72" t="str">
        <f aca="false">IF(M372&gt;N372,"Flávio Bolsonaro",IF(N372&gt;M372,"Lula","Empate"))</f>
        <v>Lula</v>
      </c>
      <c r="T372" s="74" t="n">
        <v>0.648176485590411</v>
      </c>
      <c r="U372" s="74" t="n">
        <v>0.30175125393182</v>
      </c>
      <c r="V372" s="72" t="str">
        <f aca="false">IF(S372="Empate","—",IF((N372&gt;M372)&lt;&gt;(T372&gt;U372),"Sim","Não"))</f>
        <v>Não</v>
      </c>
    </row>
    <row r="373" customFormat="false" ht="15" hidden="false" customHeight="false" outlineLevel="0" collapsed="false">
      <c r="A373" s="72" t="s">
        <v>1087</v>
      </c>
      <c r="B373" s="72" t="s">
        <v>1088</v>
      </c>
      <c r="C373" s="72" t="s">
        <v>287</v>
      </c>
      <c r="D373" s="72" t="s">
        <v>289</v>
      </c>
      <c r="E373" s="72"/>
      <c r="F373" s="73" t="n">
        <v>47871</v>
      </c>
      <c r="G373" s="73" t="n">
        <v>37048</v>
      </c>
      <c r="H373" s="73" t="n">
        <v>10823</v>
      </c>
      <c r="I373" s="74" t="n">
        <f aca="false">H373/F373</f>
        <v>0.226086774874141</v>
      </c>
      <c r="J373" s="73" t="n">
        <v>34813</v>
      </c>
      <c r="K373" s="73" t="n">
        <v>571</v>
      </c>
      <c r="L373" s="73" t="n">
        <v>1664</v>
      </c>
      <c r="M373" s="73" t="n">
        <v>8255</v>
      </c>
      <c r="N373" s="73" t="n">
        <v>25020</v>
      </c>
      <c r="O373" s="73" t="n">
        <f aca="false">J373-M373-N373</f>
        <v>1538</v>
      </c>
      <c r="P373" s="74" t="n">
        <f aca="false">M373/J373</f>
        <v>0.237124062850085</v>
      </c>
      <c r="Q373" s="74" t="n">
        <f aca="false">N373/J373</f>
        <v>0.718697038462643</v>
      </c>
      <c r="R373" s="75" t="n">
        <f aca="false">ABS(P373-Q373)*100</f>
        <v>48.1572975612558</v>
      </c>
      <c r="S373" s="72" t="str">
        <f aca="false">IF(M373&gt;N373,"Flávio Bolsonaro",IF(N373&gt;M373,"Lula","Empate"))</f>
        <v>Lula</v>
      </c>
      <c r="T373" s="74" t="n">
        <v>0.779916075821155</v>
      </c>
      <c r="U373" s="74" t="n">
        <v>0.168716538851107</v>
      </c>
      <c r="V373" s="72" t="str">
        <f aca="false">IF(S373="Empate","—",IF((N373&gt;M373)&lt;&gt;(T373&gt;U373),"Sim","Não"))</f>
        <v>Não</v>
      </c>
    </row>
    <row r="374" customFormat="false" ht="15" hidden="false" customHeight="false" outlineLevel="0" collapsed="false">
      <c r="A374" s="72" t="s">
        <v>1089</v>
      </c>
      <c r="B374" s="72" t="s">
        <v>1090</v>
      </c>
      <c r="C374" s="72" t="s">
        <v>287</v>
      </c>
      <c r="D374" s="72" t="s">
        <v>289</v>
      </c>
      <c r="E374" s="72"/>
      <c r="F374" s="73" t="n">
        <v>8953</v>
      </c>
      <c r="G374" s="73" t="n">
        <v>7494</v>
      </c>
      <c r="H374" s="73" t="n">
        <v>1459</v>
      </c>
      <c r="I374" s="74" t="n">
        <f aca="false">H374/F374</f>
        <v>0.162962135597007</v>
      </c>
      <c r="J374" s="73" t="n">
        <v>7152</v>
      </c>
      <c r="K374" s="73" t="n">
        <v>123</v>
      </c>
      <c r="L374" s="73" t="n">
        <v>219</v>
      </c>
      <c r="M374" s="73" t="n">
        <v>2265</v>
      </c>
      <c r="N374" s="73" t="n">
        <v>4551</v>
      </c>
      <c r="O374" s="73" t="n">
        <f aca="false">J374-M374-N374</f>
        <v>336</v>
      </c>
      <c r="P374" s="74" t="n">
        <f aca="false">M374/J374</f>
        <v>0.316694630872483</v>
      </c>
      <c r="Q374" s="74" t="n">
        <f aca="false">N374/J374</f>
        <v>0.636325503355705</v>
      </c>
      <c r="R374" s="75" t="n">
        <f aca="false">ABS(P374-Q374)*100</f>
        <v>31.9630872483221</v>
      </c>
      <c r="S374" s="72" t="str">
        <f aca="false">IF(M374&gt;N374,"Flávio Bolsonaro",IF(N374&gt;M374,"Lula","Empate"))</f>
        <v>Lula</v>
      </c>
      <c r="T374" s="74" t="n">
        <v>0.705529953917051</v>
      </c>
      <c r="U374" s="74" t="n">
        <v>0.250691244239631</v>
      </c>
      <c r="V374" s="72" t="str">
        <f aca="false">IF(S374="Empate","—",IF((N374&gt;M374)&lt;&gt;(T374&gt;U374),"Sim","Não"))</f>
        <v>Não</v>
      </c>
    </row>
    <row r="375" customFormat="false" ht="15" hidden="false" customHeight="false" outlineLevel="0" collapsed="false">
      <c r="A375" s="72" t="s">
        <v>1091</v>
      </c>
      <c r="B375" s="72" t="s">
        <v>1092</v>
      </c>
      <c r="C375" s="72" t="s">
        <v>287</v>
      </c>
      <c r="D375" s="72" t="s">
        <v>289</v>
      </c>
      <c r="E375" s="72"/>
      <c r="F375" s="73" t="n">
        <v>5507</v>
      </c>
      <c r="G375" s="73" t="n">
        <v>4246</v>
      </c>
      <c r="H375" s="73" t="n">
        <v>1261</v>
      </c>
      <c r="I375" s="74" t="n">
        <f aca="false">H375/F375</f>
        <v>0.228981296531687</v>
      </c>
      <c r="J375" s="73" t="n">
        <v>4003</v>
      </c>
      <c r="K375" s="73" t="n">
        <v>55</v>
      </c>
      <c r="L375" s="73" t="n">
        <v>188</v>
      </c>
      <c r="M375" s="73" t="n">
        <v>927</v>
      </c>
      <c r="N375" s="73" t="n">
        <v>2944</v>
      </c>
      <c r="O375" s="73" t="n">
        <f aca="false">J375-M375-N375</f>
        <v>132</v>
      </c>
      <c r="P375" s="74" t="n">
        <f aca="false">M375/J375</f>
        <v>0.231576317761679</v>
      </c>
      <c r="Q375" s="74" t="n">
        <f aca="false">N375/J375</f>
        <v>0.735448413689733</v>
      </c>
      <c r="R375" s="75" t="n">
        <f aca="false">ABS(P375-Q375)*100</f>
        <v>50.3872095928054</v>
      </c>
      <c r="S375" s="72" t="str">
        <f aca="false">IF(M375&gt;N375,"Flávio Bolsonaro",IF(N375&gt;M375,"Lula","Empate"))</f>
        <v>Lula</v>
      </c>
      <c r="T375" s="74" t="n">
        <v>0.776781137878011</v>
      </c>
      <c r="U375" s="74" t="n">
        <v>0.18990261404408</v>
      </c>
      <c r="V375" s="72" t="str">
        <f aca="false">IF(S375="Empate","—",IF((N375&gt;M375)&lt;&gt;(T375&gt;U375),"Sim","Não"))</f>
        <v>Não</v>
      </c>
    </row>
    <row r="376" customFormat="false" ht="15" hidden="false" customHeight="false" outlineLevel="0" collapsed="false">
      <c r="A376" s="72" t="s">
        <v>1093</v>
      </c>
      <c r="B376" s="72" t="s">
        <v>1094</v>
      </c>
      <c r="C376" s="72" t="s">
        <v>287</v>
      </c>
      <c r="D376" s="72" t="s">
        <v>289</v>
      </c>
      <c r="E376" s="72"/>
      <c r="F376" s="73" t="n">
        <v>8556</v>
      </c>
      <c r="G376" s="73" t="n">
        <v>6962</v>
      </c>
      <c r="H376" s="73" t="n">
        <v>1594</v>
      </c>
      <c r="I376" s="74" t="n">
        <f aca="false">H376/F376</f>
        <v>0.18630201028518</v>
      </c>
      <c r="J376" s="73" t="n">
        <v>6648</v>
      </c>
      <c r="K376" s="73" t="n">
        <v>91</v>
      </c>
      <c r="L376" s="73" t="n">
        <v>223</v>
      </c>
      <c r="M376" s="73" t="n">
        <v>1393</v>
      </c>
      <c r="N376" s="73" t="n">
        <v>5071</v>
      </c>
      <c r="O376" s="73" t="n">
        <f aca="false">J376-M376-N376</f>
        <v>184</v>
      </c>
      <c r="P376" s="74" t="n">
        <f aca="false">M376/J376</f>
        <v>0.20953670276775</v>
      </c>
      <c r="Q376" s="74" t="n">
        <f aca="false">N376/J376</f>
        <v>0.762785800240674</v>
      </c>
      <c r="R376" s="75" t="n">
        <f aca="false">ABS(P376-Q376)*100</f>
        <v>55.3249097472924</v>
      </c>
      <c r="S376" s="72" t="str">
        <f aca="false">IF(M376&gt;N376,"Flávio Bolsonaro",IF(N376&gt;M376,"Lula","Empate"))</f>
        <v>Lula</v>
      </c>
      <c r="T376" s="74" t="n">
        <v>0.782904092273661</v>
      </c>
      <c r="U376" s="74" t="n">
        <v>0.179807236530258</v>
      </c>
      <c r="V376" s="72" t="str">
        <f aca="false">IF(S376="Empate","—",IF((N376&gt;M376)&lt;&gt;(T376&gt;U376),"Sim","Não"))</f>
        <v>Não</v>
      </c>
    </row>
    <row r="377" customFormat="false" ht="15" hidden="false" customHeight="false" outlineLevel="0" collapsed="false">
      <c r="A377" s="72" t="s">
        <v>1095</v>
      </c>
      <c r="B377" s="72" t="s">
        <v>1096</v>
      </c>
      <c r="C377" s="72" t="s">
        <v>287</v>
      </c>
      <c r="D377" s="72" t="s">
        <v>289</v>
      </c>
      <c r="E377" s="72"/>
      <c r="F377" s="73" t="n">
        <v>19044</v>
      </c>
      <c r="G377" s="73" t="n">
        <v>15807</v>
      </c>
      <c r="H377" s="73" t="n">
        <v>3237</v>
      </c>
      <c r="I377" s="74" t="n">
        <f aca="false">H377/F377</f>
        <v>0.16997479521109</v>
      </c>
      <c r="J377" s="73" t="n">
        <v>15180</v>
      </c>
      <c r="K377" s="73" t="n">
        <v>212</v>
      </c>
      <c r="L377" s="73" t="n">
        <v>415</v>
      </c>
      <c r="M377" s="73" t="n">
        <v>2077</v>
      </c>
      <c r="N377" s="73" t="n">
        <v>12559</v>
      </c>
      <c r="O377" s="73" t="n">
        <f aca="false">J377-M377-N377</f>
        <v>544</v>
      </c>
      <c r="P377" s="74" t="n">
        <f aca="false">M377/J377</f>
        <v>0.136824769433465</v>
      </c>
      <c r="Q377" s="74" t="n">
        <f aca="false">N377/J377</f>
        <v>0.82733860342556</v>
      </c>
      <c r="R377" s="75" t="n">
        <f aca="false">ABS(P377-Q377)*100</f>
        <v>69.0513833992095</v>
      </c>
      <c r="S377" s="72" t="str">
        <f aca="false">IF(M377&gt;N377,"Flávio Bolsonaro",IF(N377&gt;M377,"Lula","Empate"))</f>
        <v>Lula</v>
      </c>
      <c r="T377" s="74" t="n">
        <v>0.883380909280791</v>
      </c>
      <c r="U377" s="74" t="n">
        <v>0.0896052356749983</v>
      </c>
      <c r="V377" s="72" t="str">
        <f aca="false">IF(S377="Empate","—",IF((N377&gt;M377)&lt;&gt;(T377&gt;U377),"Sim","Não"))</f>
        <v>Não</v>
      </c>
    </row>
    <row r="378" customFormat="false" ht="15" hidden="false" customHeight="false" outlineLevel="0" collapsed="false">
      <c r="A378" s="72" t="s">
        <v>1097</v>
      </c>
      <c r="B378" s="72" t="s">
        <v>1098</v>
      </c>
      <c r="C378" s="72" t="s">
        <v>287</v>
      </c>
      <c r="D378" s="72" t="s">
        <v>289</v>
      </c>
      <c r="E378" s="72"/>
      <c r="F378" s="73" t="n">
        <v>25619</v>
      </c>
      <c r="G378" s="73" t="n">
        <v>20527</v>
      </c>
      <c r="H378" s="73" t="n">
        <v>5092</v>
      </c>
      <c r="I378" s="74" t="n">
        <f aca="false">H378/F378</f>
        <v>0.198758733752293</v>
      </c>
      <c r="J378" s="73" t="n">
        <v>19342</v>
      </c>
      <c r="K378" s="73" t="n">
        <v>370</v>
      </c>
      <c r="L378" s="73" t="n">
        <v>815</v>
      </c>
      <c r="M378" s="73" t="n">
        <v>4007</v>
      </c>
      <c r="N378" s="73" t="n">
        <v>14354</v>
      </c>
      <c r="O378" s="73" t="n">
        <f aca="false">J378-M378-N378</f>
        <v>981</v>
      </c>
      <c r="P378" s="74" t="n">
        <f aca="false">M378/J378</f>
        <v>0.207165753283011</v>
      </c>
      <c r="Q378" s="74" t="n">
        <f aca="false">N378/J378</f>
        <v>0.742115603350222</v>
      </c>
      <c r="R378" s="75" t="n">
        <f aca="false">ABS(P378-Q378)*100</f>
        <v>53.4949850067211</v>
      </c>
      <c r="S378" s="72" t="str">
        <f aca="false">IF(M378&gt;N378,"Flávio Bolsonaro",IF(N378&gt;M378,"Lula","Empate"))</f>
        <v>Lula</v>
      </c>
      <c r="T378" s="74" t="n">
        <v>0.772096539063765</v>
      </c>
      <c r="U378" s="74" t="n">
        <v>0.168457426704822</v>
      </c>
      <c r="V378" s="72" t="str">
        <f aca="false">IF(S378="Empate","—",IF((N378&gt;M378)&lt;&gt;(T378&gt;U378),"Sim","Não"))</f>
        <v>Não</v>
      </c>
    </row>
    <row r="379" customFormat="false" ht="15" hidden="false" customHeight="false" outlineLevel="0" collapsed="false">
      <c r="A379" s="72" t="s">
        <v>1099</v>
      </c>
      <c r="B379" s="72" t="s">
        <v>1100</v>
      </c>
      <c r="C379" s="72" t="s">
        <v>287</v>
      </c>
      <c r="D379" s="72" t="s">
        <v>289</v>
      </c>
      <c r="E379" s="72"/>
      <c r="F379" s="73" t="n">
        <v>51249</v>
      </c>
      <c r="G379" s="73" t="n">
        <v>42791</v>
      </c>
      <c r="H379" s="73" t="n">
        <v>8458</v>
      </c>
      <c r="I379" s="74" t="n">
        <f aca="false">H379/F379</f>
        <v>0.165037366582763</v>
      </c>
      <c r="J379" s="73" t="n">
        <v>40679</v>
      </c>
      <c r="K379" s="73" t="n">
        <v>624</v>
      </c>
      <c r="L379" s="73" t="n">
        <v>1488</v>
      </c>
      <c r="M379" s="73" t="n">
        <v>12777</v>
      </c>
      <c r="N379" s="73" t="n">
        <v>25731</v>
      </c>
      <c r="O379" s="73" t="n">
        <f aca="false">J379-M379-N379</f>
        <v>2171</v>
      </c>
      <c r="P379" s="74" t="n">
        <f aca="false">M379/J379</f>
        <v>0.314093266796136</v>
      </c>
      <c r="Q379" s="74" t="n">
        <f aca="false">N379/J379</f>
        <v>0.632537673000811</v>
      </c>
      <c r="R379" s="75" t="n">
        <f aca="false">ABS(P379-Q379)*100</f>
        <v>31.8444406204676</v>
      </c>
      <c r="S379" s="72" t="str">
        <f aca="false">IF(M379&gt;N379,"Flávio Bolsonaro",IF(N379&gt;M379,"Lula","Empate"))</f>
        <v>Lula</v>
      </c>
      <c r="T379" s="74" t="n">
        <v>0.69669877970456</v>
      </c>
      <c r="U379" s="74" t="n">
        <v>0.254283879254978</v>
      </c>
      <c r="V379" s="72" t="str">
        <f aca="false">IF(S379="Empate","—",IF((N379&gt;M379)&lt;&gt;(T379&gt;U379),"Sim","Não"))</f>
        <v>Não</v>
      </c>
    </row>
    <row r="380" customFormat="false" ht="15" hidden="false" customHeight="false" outlineLevel="0" collapsed="false">
      <c r="A380" s="72" t="s">
        <v>1101</v>
      </c>
      <c r="B380" s="72" t="s">
        <v>1102</v>
      </c>
      <c r="C380" s="72" t="s">
        <v>287</v>
      </c>
      <c r="D380" s="72" t="s">
        <v>289</v>
      </c>
      <c r="E380" s="72"/>
      <c r="F380" s="73" t="n">
        <v>22120</v>
      </c>
      <c r="G380" s="73" t="n">
        <v>16559</v>
      </c>
      <c r="H380" s="73" t="n">
        <v>5561</v>
      </c>
      <c r="I380" s="74" t="n">
        <f aca="false">H380/F380</f>
        <v>0.251401446654611</v>
      </c>
      <c r="J380" s="73" t="n">
        <v>15524</v>
      </c>
      <c r="K380" s="73" t="n">
        <v>306</v>
      </c>
      <c r="L380" s="73" t="n">
        <v>729</v>
      </c>
      <c r="M380" s="73" t="n">
        <v>7069</v>
      </c>
      <c r="N380" s="73" t="n">
        <v>7623</v>
      </c>
      <c r="O380" s="73" t="n">
        <f aca="false">J380-M380-N380</f>
        <v>832</v>
      </c>
      <c r="P380" s="74" t="n">
        <f aca="false">M380/J380</f>
        <v>0.455359443442412</v>
      </c>
      <c r="Q380" s="74" t="n">
        <f aca="false">N380/J380</f>
        <v>0.491046122133471</v>
      </c>
      <c r="R380" s="75" t="n">
        <f aca="false">ABS(P380-Q380)*100</f>
        <v>3.5686678691059</v>
      </c>
      <c r="S380" s="72" t="str">
        <f aca="false">IF(M380&gt;N380,"Flávio Bolsonaro",IF(N380&gt;M380,"Lula","Empate"))</f>
        <v>Lula</v>
      </c>
      <c r="T380" s="74" t="n">
        <v>0.606148418798035</v>
      </c>
      <c r="U380" s="74" t="n">
        <v>0.352274159002142</v>
      </c>
      <c r="V380" s="72" t="str">
        <f aca="false">IF(S380="Empate","—",IF((N380&gt;M380)&lt;&gt;(T380&gt;U380),"Sim","Não"))</f>
        <v>Não</v>
      </c>
    </row>
    <row r="381" customFormat="false" ht="15" hidden="false" customHeight="false" outlineLevel="0" collapsed="false">
      <c r="A381" s="72" t="s">
        <v>1103</v>
      </c>
      <c r="B381" s="72" t="s">
        <v>1104</v>
      </c>
      <c r="C381" s="72" t="s">
        <v>287</v>
      </c>
      <c r="D381" s="72" t="s">
        <v>289</v>
      </c>
      <c r="E381" s="72"/>
      <c r="F381" s="73" t="n">
        <v>48749</v>
      </c>
      <c r="G381" s="73" t="n">
        <v>40338</v>
      </c>
      <c r="H381" s="73" t="n">
        <v>8411</v>
      </c>
      <c r="I381" s="74" t="n">
        <f aca="false">H381/F381</f>
        <v>0.172536872551232</v>
      </c>
      <c r="J381" s="73" t="n">
        <v>38067</v>
      </c>
      <c r="K381" s="73" t="n">
        <v>614</v>
      </c>
      <c r="L381" s="73" t="n">
        <v>1657</v>
      </c>
      <c r="M381" s="73" t="n">
        <v>10089</v>
      </c>
      <c r="N381" s="73" t="n">
        <v>25880</v>
      </c>
      <c r="O381" s="73" t="n">
        <f aca="false">J381-M381-N381</f>
        <v>2098</v>
      </c>
      <c r="P381" s="74" t="n">
        <f aca="false">M381/J381</f>
        <v>0.265032705492947</v>
      </c>
      <c r="Q381" s="74" t="n">
        <f aca="false">N381/J381</f>
        <v>0.679853941734311</v>
      </c>
      <c r="R381" s="75" t="n">
        <f aca="false">ABS(P381-Q381)*100</f>
        <v>41.4821236241364</v>
      </c>
      <c r="S381" s="72" t="str">
        <f aca="false">IF(M381&gt;N381,"Flávio Bolsonaro",IF(N381&gt;M381,"Lula","Empate"))</f>
        <v>Lula</v>
      </c>
      <c r="T381" s="74" t="n">
        <v>0.717094131865181</v>
      </c>
      <c r="U381" s="74" t="n">
        <v>0.226856452262656</v>
      </c>
      <c r="V381" s="72" t="str">
        <f aca="false">IF(S381="Empate","—",IF((N381&gt;M381)&lt;&gt;(T381&gt;U381),"Sim","Não"))</f>
        <v>Não</v>
      </c>
    </row>
    <row r="382" customFormat="false" ht="15" hidden="false" customHeight="false" outlineLevel="0" collapsed="false">
      <c r="A382" s="72" t="s">
        <v>1105</v>
      </c>
      <c r="B382" s="72" t="s">
        <v>1106</v>
      </c>
      <c r="C382" s="72" t="s">
        <v>287</v>
      </c>
      <c r="D382" s="72" t="s">
        <v>289</v>
      </c>
      <c r="E382" s="72"/>
      <c r="F382" s="73" t="n">
        <v>141524</v>
      </c>
      <c r="G382" s="73" t="n">
        <v>115006</v>
      </c>
      <c r="H382" s="73" t="n">
        <v>26518</v>
      </c>
      <c r="I382" s="74" t="n">
        <f aca="false">H382/F382</f>
        <v>0.187374579576609</v>
      </c>
      <c r="J382" s="73" t="n">
        <v>109876</v>
      </c>
      <c r="K382" s="73" t="n">
        <v>1894</v>
      </c>
      <c r="L382" s="73" t="n">
        <v>3236</v>
      </c>
      <c r="M382" s="73" t="n">
        <v>47182</v>
      </c>
      <c r="N382" s="73" t="n">
        <v>55379</v>
      </c>
      <c r="O382" s="73" t="n">
        <f aca="false">J382-M382-N382</f>
        <v>7315</v>
      </c>
      <c r="P382" s="74" t="n">
        <f aca="false">M382/J382</f>
        <v>0.429411336415596</v>
      </c>
      <c r="Q382" s="74" t="n">
        <f aca="false">N382/J382</f>
        <v>0.504013615348211</v>
      </c>
      <c r="R382" s="75" t="n">
        <f aca="false">ABS(P382-Q382)*100</f>
        <v>7.4602278932615</v>
      </c>
      <c r="S382" s="72" t="str">
        <f aca="false">IF(M382&gt;N382,"Flávio Bolsonaro",IF(N382&gt;M382,"Lula","Empate"))</f>
        <v>Lula</v>
      </c>
      <c r="T382" s="74" t="n">
        <v>0.500273634036543</v>
      </c>
      <c r="U382" s="74" t="n">
        <v>0.414414334892753</v>
      </c>
      <c r="V382" s="72" t="str">
        <f aca="false">IF(S382="Empate","—",IF((N382&gt;M382)&lt;&gt;(T382&gt;U382),"Sim","Não"))</f>
        <v>Não</v>
      </c>
    </row>
    <row r="383" customFormat="false" ht="15" hidden="false" customHeight="false" outlineLevel="0" collapsed="false">
      <c r="A383" s="72" t="s">
        <v>1107</v>
      </c>
      <c r="B383" s="72" t="s">
        <v>1108</v>
      </c>
      <c r="C383" s="72" t="s">
        <v>287</v>
      </c>
      <c r="D383" s="72" t="s">
        <v>289</v>
      </c>
      <c r="E383" s="72"/>
      <c r="F383" s="73" t="n">
        <v>19616</v>
      </c>
      <c r="G383" s="73" t="n">
        <v>14756</v>
      </c>
      <c r="H383" s="73" t="n">
        <v>4860</v>
      </c>
      <c r="I383" s="74" t="n">
        <f aca="false">H383/F383</f>
        <v>0.247756933115824</v>
      </c>
      <c r="J383" s="73" t="n">
        <v>14057</v>
      </c>
      <c r="K383" s="73" t="n">
        <v>195</v>
      </c>
      <c r="L383" s="73" t="n">
        <v>504</v>
      </c>
      <c r="M383" s="73" t="n">
        <v>3841</v>
      </c>
      <c r="N383" s="73" t="n">
        <v>9700</v>
      </c>
      <c r="O383" s="73" t="n">
        <f aca="false">J383-M383-N383</f>
        <v>516</v>
      </c>
      <c r="P383" s="74" t="n">
        <f aca="false">M383/J383</f>
        <v>0.273244646795191</v>
      </c>
      <c r="Q383" s="74" t="n">
        <f aca="false">N383/J383</f>
        <v>0.690047663086007</v>
      </c>
      <c r="R383" s="75" t="n">
        <f aca="false">ABS(P383-Q383)*100</f>
        <v>41.6803016290816</v>
      </c>
      <c r="S383" s="72" t="str">
        <f aca="false">IF(M383&gt;N383,"Flávio Bolsonaro",IF(N383&gt;M383,"Lula","Empate"))</f>
        <v>Lula</v>
      </c>
      <c r="T383" s="74" t="n">
        <v>0.723804566074217</v>
      </c>
      <c r="U383" s="74" t="n">
        <v>0.240871569866885</v>
      </c>
      <c r="V383" s="72" t="str">
        <f aca="false">IF(S383="Empate","—",IF((N383&gt;M383)&lt;&gt;(T383&gt;U383),"Sim","Não"))</f>
        <v>Não</v>
      </c>
    </row>
    <row r="384" customFormat="false" ht="15" hidden="false" customHeight="false" outlineLevel="0" collapsed="false">
      <c r="A384" s="72" t="s">
        <v>1109</v>
      </c>
      <c r="B384" s="72" t="s">
        <v>1110</v>
      </c>
      <c r="C384" s="72" t="s">
        <v>287</v>
      </c>
      <c r="D384" s="72" t="s">
        <v>289</v>
      </c>
      <c r="E384" s="72"/>
      <c r="F384" s="73" t="n">
        <v>11361</v>
      </c>
      <c r="G384" s="73" t="n">
        <v>8626</v>
      </c>
      <c r="H384" s="73" t="n">
        <v>2735</v>
      </c>
      <c r="I384" s="74" t="n">
        <f aca="false">H384/F384</f>
        <v>0.240735850717366</v>
      </c>
      <c r="J384" s="73" t="n">
        <v>8092</v>
      </c>
      <c r="K384" s="73" t="n">
        <v>126</v>
      </c>
      <c r="L384" s="73" t="n">
        <v>408</v>
      </c>
      <c r="M384" s="73" t="n">
        <v>2433</v>
      </c>
      <c r="N384" s="73" t="n">
        <v>5470</v>
      </c>
      <c r="O384" s="73" t="n">
        <f aca="false">J384-M384-N384</f>
        <v>189</v>
      </c>
      <c r="P384" s="74" t="n">
        <f aca="false">M384/J384</f>
        <v>0.300667325753831</v>
      </c>
      <c r="Q384" s="74" t="n">
        <f aca="false">N384/J384</f>
        <v>0.675976272862086</v>
      </c>
      <c r="R384" s="75" t="n">
        <f aca="false">ABS(P384-Q384)*100</f>
        <v>37.5308947108255</v>
      </c>
      <c r="S384" s="72" t="str">
        <f aca="false">IF(M384&gt;N384,"Flávio Bolsonaro",IF(N384&gt;M384,"Lula","Empate"))</f>
        <v>Lula</v>
      </c>
      <c r="T384" s="74" t="n">
        <v>0.708370837083708</v>
      </c>
      <c r="U384" s="74" t="n">
        <v>0.261283271184261</v>
      </c>
      <c r="V384" s="72" t="str">
        <f aca="false">IF(S384="Empate","—",IF((N384&gt;M384)&lt;&gt;(T384&gt;U384),"Sim","Não"))</f>
        <v>Não</v>
      </c>
    </row>
    <row r="385" customFormat="false" ht="15" hidden="false" customHeight="false" outlineLevel="0" collapsed="false">
      <c r="A385" s="72" t="s">
        <v>1111</v>
      </c>
      <c r="B385" s="72" t="s">
        <v>1112</v>
      </c>
      <c r="C385" s="72" t="s">
        <v>287</v>
      </c>
      <c r="D385" s="72" t="s">
        <v>289</v>
      </c>
      <c r="E385" s="72"/>
      <c r="F385" s="73" t="n">
        <v>10639</v>
      </c>
      <c r="G385" s="73" t="n">
        <v>8050</v>
      </c>
      <c r="H385" s="73" t="n">
        <v>2589</v>
      </c>
      <c r="I385" s="74" t="n">
        <f aca="false">H385/F385</f>
        <v>0.243349938904032</v>
      </c>
      <c r="J385" s="73" t="n">
        <v>7624</v>
      </c>
      <c r="K385" s="73" t="n">
        <v>101</v>
      </c>
      <c r="L385" s="73" t="n">
        <v>325</v>
      </c>
      <c r="M385" s="73" t="n">
        <v>2238</v>
      </c>
      <c r="N385" s="73" t="n">
        <v>5103</v>
      </c>
      <c r="O385" s="73" t="n">
        <f aca="false">J385-M385-N385</f>
        <v>283</v>
      </c>
      <c r="P385" s="74" t="n">
        <f aca="false">M385/J385</f>
        <v>0.293546694648479</v>
      </c>
      <c r="Q385" s="74" t="n">
        <f aca="false">N385/J385</f>
        <v>0.669333683105981</v>
      </c>
      <c r="R385" s="75" t="n">
        <f aca="false">ABS(P385-Q385)*100</f>
        <v>37.5786988457503</v>
      </c>
      <c r="S385" s="72" t="str">
        <f aca="false">IF(M385&gt;N385,"Flávio Bolsonaro",IF(N385&gt;M385,"Lula","Empate"))</f>
        <v>Lula</v>
      </c>
      <c r="T385" s="74" t="n">
        <v>0.680240694094598</v>
      </c>
      <c r="U385" s="74" t="n">
        <v>0.269661349006437</v>
      </c>
      <c r="V385" s="72" t="str">
        <f aca="false">IF(S385="Empate","—",IF((N385&gt;M385)&lt;&gt;(T385&gt;U385),"Sim","Não"))</f>
        <v>Não</v>
      </c>
    </row>
    <row r="386" customFormat="false" ht="15" hidden="false" customHeight="false" outlineLevel="0" collapsed="false">
      <c r="A386" s="72" t="s">
        <v>1113</v>
      </c>
      <c r="B386" s="72" t="s">
        <v>1114</v>
      </c>
      <c r="C386" s="72" t="s">
        <v>287</v>
      </c>
      <c r="D386" s="72" t="s">
        <v>289</v>
      </c>
      <c r="E386" s="72"/>
      <c r="F386" s="73" t="n">
        <v>13131</v>
      </c>
      <c r="G386" s="73" t="n">
        <v>10144</v>
      </c>
      <c r="H386" s="73" t="n">
        <v>2987</v>
      </c>
      <c r="I386" s="74" t="n">
        <f aca="false">H386/F386</f>
        <v>0.227476962912193</v>
      </c>
      <c r="J386" s="73" t="n">
        <v>9578</v>
      </c>
      <c r="K386" s="73" t="n">
        <v>119</v>
      </c>
      <c r="L386" s="73" t="n">
        <v>447</v>
      </c>
      <c r="M386" s="73" t="n">
        <v>3250</v>
      </c>
      <c r="N386" s="73" t="n">
        <v>5834</v>
      </c>
      <c r="O386" s="73" t="n">
        <f aca="false">J386-M386-N386</f>
        <v>494</v>
      </c>
      <c r="P386" s="74" t="n">
        <f aca="false">M386/J386</f>
        <v>0.339319273334725</v>
      </c>
      <c r="Q386" s="74" t="n">
        <f aca="false">N386/J386</f>
        <v>0.609104197118396</v>
      </c>
      <c r="R386" s="75" t="n">
        <f aca="false">ABS(P386-Q386)*100</f>
        <v>26.9784923783671</v>
      </c>
      <c r="S386" s="72" t="str">
        <f aca="false">IF(M386&gt;N386,"Flávio Bolsonaro",IF(N386&gt;M386,"Lula","Empate"))</f>
        <v>Lula</v>
      </c>
      <c r="T386" s="74" t="n">
        <v>0.669061466529821</v>
      </c>
      <c r="U386" s="74" t="n">
        <v>0.285551374158969</v>
      </c>
      <c r="V386" s="72" t="str">
        <f aca="false">IF(S386="Empate","—",IF((N386&gt;M386)&lt;&gt;(T386&gt;U386),"Sim","Não"))</f>
        <v>Não</v>
      </c>
    </row>
    <row r="387" customFormat="false" ht="15" hidden="false" customHeight="false" outlineLevel="0" collapsed="false">
      <c r="A387" s="72" t="s">
        <v>1115</v>
      </c>
      <c r="B387" s="72" t="s">
        <v>1116</v>
      </c>
      <c r="C387" s="72" t="s">
        <v>287</v>
      </c>
      <c r="D387" s="72" t="s">
        <v>289</v>
      </c>
      <c r="E387" s="72"/>
      <c r="F387" s="73" t="n">
        <v>6636</v>
      </c>
      <c r="G387" s="73" t="n">
        <v>4863</v>
      </c>
      <c r="H387" s="73" t="n">
        <v>1773</v>
      </c>
      <c r="I387" s="74" t="n">
        <f aca="false">H387/F387</f>
        <v>0.267179023508137</v>
      </c>
      <c r="J387" s="73" t="n">
        <v>4629</v>
      </c>
      <c r="K387" s="73" t="n">
        <v>51</v>
      </c>
      <c r="L387" s="73" t="n">
        <v>183</v>
      </c>
      <c r="M387" s="73" t="n">
        <v>1530</v>
      </c>
      <c r="N387" s="73" t="n">
        <v>2829</v>
      </c>
      <c r="O387" s="73" t="n">
        <f aca="false">J387-M387-N387</f>
        <v>270</v>
      </c>
      <c r="P387" s="74" t="n">
        <f aca="false">M387/J387</f>
        <v>0.33052495139339</v>
      </c>
      <c r="Q387" s="74" t="n">
        <f aca="false">N387/J387</f>
        <v>0.611147116007777</v>
      </c>
      <c r="R387" s="75" t="n">
        <f aca="false">ABS(P387-Q387)*100</f>
        <v>28.0622164614388</v>
      </c>
      <c r="S387" s="72" t="str">
        <f aca="false">IF(M387&gt;N387,"Flávio Bolsonaro",IF(N387&gt;M387,"Lula","Empate"))</f>
        <v>Lula</v>
      </c>
      <c r="T387" s="74" t="n">
        <v>0.665728360309641</v>
      </c>
      <c r="U387" s="74" t="n">
        <v>0.274923762608492</v>
      </c>
      <c r="V387" s="72" t="str">
        <f aca="false">IF(S387="Empate","—",IF((N387&gt;M387)&lt;&gt;(T387&gt;U387),"Sim","Não"))</f>
        <v>Não</v>
      </c>
    </row>
    <row r="388" customFormat="false" ht="15" hidden="false" customHeight="false" outlineLevel="0" collapsed="false">
      <c r="A388" s="72" t="s">
        <v>1117</v>
      </c>
      <c r="B388" s="72" t="s">
        <v>1118</v>
      </c>
      <c r="C388" s="72" t="s">
        <v>287</v>
      </c>
      <c r="D388" s="72" t="s">
        <v>289</v>
      </c>
      <c r="E388" s="72"/>
      <c r="F388" s="73" t="n">
        <v>10842</v>
      </c>
      <c r="G388" s="73" t="n">
        <v>8843</v>
      </c>
      <c r="H388" s="73" t="n">
        <v>1999</v>
      </c>
      <c r="I388" s="74" t="n">
        <f aca="false">H388/F388</f>
        <v>0.184375576461907</v>
      </c>
      <c r="J388" s="73" t="n">
        <v>8659</v>
      </c>
      <c r="K388" s="73" t="n">
        <v>69</v>
      </c>
      <c r="L388" s="73" t="n">
        <v>115</v>
      </c>
      <c r="M388" s="73" t="n">
        <v>1098</v>
      </c>
      <c r="N388" s="73" t="n">
        <v>7403</v>
      </c>
      <c r="O388" s="73" t="n">
        <f aca="false">J388-M388-N388</f>
        <v>158</v>
      </c>
      <c r="P388" s="74" t="n">
        <f aca="false">M388/J388</f>
        <v>0.126804480886938</v>
      </c>
      <c r="Q388" s="74" t="n">
        <f aca="false">N388/J388</f>
        <v>0.85494860838434</v>
      </c>
      <c r="R388" s="75" t="n">
        <f aca="false">ABS(P388-Q388)*100</f>
        <v>72.8144127497402</v>
      </c>
      <c r="S388" s="72" t="str">
        <f aca="false">IF(M388&gt;N388,"Flávio Bolsonaro",IF(N388&gt;M388,"Lula","Empate"))</f>
        <v>Lula</v>
      </c>
      <c r="T388" s="74" t="n">
        <v>0.838517784112034</v>
      </c>
      <c r="U388" s="74" t="n">
        <v>0.132854133101995</v>
      </c>
      <c r="V388" s="72" t="str">
        <f aca="false">IF(S388="Empate","—",IF((N388&gt;M388)&lt;&gt;(T388&gt;U388),"Sim","Não"))</f>
        <v>Não</v>
      </c>
    </row>
    <row r="389" customFormat="false" ht="15" hidden="false" customHeight="false" outlineLevel="0" collapsed="false">
      <c r="A389" s="72" t="s">
        <v>1119</v>
      </c>
      <c r="B389" s="72" t="s">
        <v>1120</v>
      </c>
      <c r="C389" s="72" t="s">
        <v>287</v>
      </c>
      <c r="D389" s="72" t="s">
        <v>289</v>
      </c>
      <c r="E389" s="72"/>
      <c r="F389" s="73" t="n">
        <v>6225</v>
      </c>
      <c r="G389" s="73" t="n">
        <v>4689</v>
      </c>
      <c r="H389" s="73" t="n">
        <v>1536</v>
      </c>
      <c r="I389" s="74" t="n">
        <f aca="false">H389/F389</f>
        <v>0.246746987951807</v>
      </c>
      <c r="J389" s="73" t="n">
        <v>4540</v>
      </c>
      <c r="K389" s="73" t="n">
        <v>32</v>
      </c>
      <c r="L389" s="73" t="n">
        <v>117</v>
      </c>
      <c r="M389" s="73" t="n">
        <v>1560</v>
      </c>
      <c r="N389" s="73" t="n">
        <v>2862</v>
      </c>
      <c r="O389" s="73" t="n">
        <f aca="false">J389-M389-N389</f>
        <v>118</v>
      </c>
      <c r="P389" s="74" t="n">
        <f aca="false">M389/J389</f>
        <v>0.343612334801762</v>
      </c>
      <c r="Q389" s="74" t="n">
        <f aca="false">N389/J389</f>
        <v>0.630396475770925</v>
      </c>
      <c r="R389" s="75" t="n">
        <f aca="false">ABS(P389-Q389)*100</f>
        <v>28.6784140969163</v>
      </c>
      <c r="S389" s="72" t="str">
        <f aca="false">IF(M389&gt;N389,"Flávio Bolsonaro",IF(N389&gt;M389,"Lula","Empate"))</f>
        <v>Lula</v>
      </c>
      <c r="T389" s="74" t="n">
        <v>0.577500636294222</v>
      </c>
      <c r="U389" s="74" t="n">
        <v>0.378976838890303</v>
      </c>
      <c r="V389" s="72" t="str">
        <f aca="false">IF(S389="Empate","—",IF((N389&gt;M389)&lt;&gt;(T389&gt;U389),"Sim","Não"))</f>
        <v>Não</v>
      </c>
    </row>
    <row r="390" customFormat="false" ht="15" hidden="false" customHeight="false" outlineLevel="0" collapsed="false">
      <c r="A390" s="72" t="s">
        <v>1121</v>
      </c>
      <c r="B390" s="72" t="s">
        <v>1122</v>
      </c>
      <c r="C390" s="72" t="s">
        <v>287</v>
      </c>
      <c r="D390" s="72" t="s">
        <v>289</v>
      </c>
      <c r="E390" s="72"/>
      <c r="F390" s="73" t="n">
        <v>16067</v>
      </c>
      <c r="G390" s="73" t="n">
        <v>12772</v>
      </c>
      <c r="H390" s="73" t="n">
        <v>3295</v>
      </c>
      <c r="I390" s="74" t="n">
        <f aca="false">H390/F390</f>
        <v>0.205078732806373</v>
      </c>
      <c r="J390" s="73" t="n">
        <v>12181</v>
      </c>
      <c r="K390" s="73" t="n">
        <v>190</v>
      </c>
      <c r="L390" s="73" t="n">
        <v>401</v>
      </c>
      <c r="M390" s="73" t="n">
        <v>3662</v>
      </c>
      <c r="N390" s="73" t="n">
        <v>7925</v>
      </c>
      <c r="O390" s="73" t="n">
        <f aca="false">J390-M390-N390</f>
        <v>594</v>
      </c>
      <c r="P390" s="74" t="n">
        <f aca="false">M390/J390</f>
        <v>0.300632132008866</v>
      </c>
      <c r="Q390" s="74" t="n">
        <f aca="false">N390/J390</f>
        <v>0.650603398735736</v>
      </c>
      <c r="R390" s="75" t="n">
        <f aca="false">ABS(P390-Q390)*100</f>
        <v>34.997126672687</v>
      </c>
      <c r="S390" s="72" t="str">
        <f aca="false">IF(M390&gt;N390,"Flávio Bolsonaro",IF(N390&gt;M390,"Lula","Empate"))</f>
        <v>Lula</v>
      </c>
      <c r="T390" s="74" t="n">
        <v>0.666369962777148</v>
      </c>
      <c r="U390" s="74" t="n">
        <v>0.283136429843017</v>
      </c>
      <c r="V390" s="72" t="str">
        <f aca="false">IF(S390="Empate","—",IF((N390&gt;M390)&lt;&gt;(T390&gt;U390),"Sim","Não"))</f>
        <v>Não</v>
      </c>
    </row>
    <row r="391" customFormat="false" ht="15" hidden="false" customHeight="false" outlineLevel="0" collapsed="false">
      <c r="A391" s="72" t="s">
        <v>1123</v>
      </c>
      <c r="B391" s="72" t="s">
        <v>1124</v>
      </c>
      <c r="C391" s="72" t="s">
        <v>287</v>
      </c>
      <c r="D391" s="72" t="s">
        <v>289</v>
      </c>
      <c r="E391" s="72"/>
      <c r="F391" s="73" t="n">
        <v>45999</v>
      </c>
      <c r="G391" s="73" t="n">
        <v>35519</v>
      </c>
      <c r="H391" s="73" t="n">
        <v>10480</v>
      </c>
      <c r="I391" s="74" t="n">
        <f aca="false">H391/F391</f>
        <v>0.227831039805213</v>
      </c>
      <c r="J391" s="73" t="n">
        <v>33605</v>
      </c>
      <c r="K391" s="73" t="n">
        <v>518</v>
      </c>
      <c r="L391" s="73" t="n">
        <v>1396</v>
      </c>
      <c r="M391" s="73" t="n">
        <v>17365</v>
      </c>
      <c r="N391" s="73" t="n">
        <v>15069</v>
      </c>
      <c r="O391" s="73" t="n">
        <f aca="false">J391-M391-N391</f>
        <v>1171</v>
      </c>
      <c r="P391" s="74" t="n">
        <f aca="false">M391/J391</f>
        <v>0.516738580568368</v>
      </c>
      <c r="Q391" s="74" t="n">
        <f aca="false">N391/J391</f>
        <v>0.448415414372861</v>
      </c>
      <c r="R391" s="75" t="n">
        <f aca="false">ABS(P391-Q391)*100</f>
        <v>6.83231661955067</v>
      </c>
      <c r="S391" s="72" t="str">
        <f aca="false">IF(M391&gt;N391,"Flávio Bolsonaro",IF(N391&gt;M391,"Lula","Empate"))</f>
        <v>Flávio Bolsonaro</v>
      </c>
      <c r="T391" s="74" t="n">
        <v>0.490637584879038</v>
      </c>
      <c r="U391" s="74" t="n">
        <v>0.461977130427114</v>
      </c>
      <c r="V391" s="72" t="str">
        <f aca="false">IF(S391="Empate","—",IF((N391&gt;M391)&lt;&gt;(T391&gt;U391),"Sim","Não"))</f>
        <v>Sim</v>
      </c>
    </row>
    <row r="392" customFormat="false" ht="15" hidden="false" customHeight="false" outlineLevel="0" collapsed="false">
      <c r="A392" s="72" t="s">
        <v>1125</v>
      </c>
      <c r="B392" s="72" t="s">
        <v>1126</v>
      </c>
      <c r="C392" s="72" t="s">
        <v>287</v>
      </c>
      <c r="D392" s="72" t="s">
        <v>289</v>
      </c>
      <c r="E392" s="72"/>
      <c r="F392" s="73" t="n">
        <v>6100</v>
      </c>
      <c r="G392" s="73" t="n">
        <v>4696</v>
      </c>
      <c r="H392" s="73" t="n">
        <v>1404</v>
      </c>
      <c r="I392" s="74" t="n">
        <f aca="false">H392/F392</f>
        <v>0.23016393442623</v>
      </c>
      <c r="J392" s="73" t="n">
        <v>4428</v>
      </c>
      <c r="K392" s="73" t="n">
        <v>82</v>
      </c>
      <c r="L392" s="73" t="n">
        <v>186</v>
      </c>
      <c r="M392" s="73" t="n">
        <v>1437</v>
      </c>
      <c r="N392" s="73" t="n">
        <v>2809</v>
      </c>
      <c r="O392" s="73" t="n">
        <f aca="false">J392-M392-N392</f>
        <v>182</v>
      </c>
      <c r="P392" s="74" t="n">
        <f aca="false">M392/J392</f>
        <v>0.324525745257453</v>
      </c>
      <c r="Q392" s="74" t="n">
        <f aca="false">N392/J392</f>
        <v>0.634372177055104</v>
      </c>
      <c r="R392" s="75" t="n">
        <f aca="false">ABS(P392-Q392)*100</f>
        <v>30.9846431797651</v>
      </c>
      <c r="S392" s="72" t="str">
        <f aca="false">IF(M392&gt;N392,"Flávio Bolsonaro",IF(N392&gt;M392,"Lula","Empate"))</f>
        <v>Lula</v>
      </c>
      <c r="T392" s="74" t="n">
        <v>0.678563560255563</v>
      </c>
      <c r="U392" s="74" t="n">
        <v>0.271645736946464</v>
      </c>
      <c r="V392" s="72" t="str">
        <f aca="false">IF(S392="Empate","—",IF((N392&gt;M392)&lt;&gt;(T392&gt;U392),"Sim","Não"))</f>
        <v>Não</v>
      </c>
    </row>
    <row r="393" customFormat="false" ht="15" hidden="false" customHeight="false" outlineLevel="0" collapsed="false">
      <c r="A393" s="72" t="s">
        <v>1127</v>
      </c>
      <c r="B393" s="72" t="s">
        <v>1128</v>
      </c>
      <c r="C393" s="72" t="s">
        <v>287</v>
      </c>
      <c r="D393" s="72" t="s">
        <v>289</v>
      </c>
      <c r="E393" s="72"/>
      <c r="F393" s="73" t="n">
        <v>17831</v>
      </c>
      <c r="G393" s="73" t="n">
        <v>14076</v>
      </c>
      <c r="H393" s="73" t="n">
        <v>3755</v>
      </c>
      <c r="I393" s="74" t="n">
        <f aca="false">H393/F393</f>
        <v>0.210588301273064</v>
      </c>
      <c r="J393" s="73" t="n">
        <v>13513</v>
      </c>
      <c r="K393" s="73" t="n">
        <v>172</v>
      </c>
      <c r="L393" s="73" t="n">
        <v>391</v>
      </c>
      <c r="M393" s="73" t="n">
        <v>3903</v>
      </c>
      <c r="N393" s="73" t="n">
        <v>9029</v>
      </c>
      <c r="O393" s="73" t="n">
        <f aca="false">J393-M393-N393</f>
        <v>581</v>
      </c>
      <c r="P393" s="74" t="n">
        <f aca="false">M393/J393</f>
        <v>0.288832975653075</v>
      </c>
      <c r="Q393" s="74" t="n">
        <f aca="false">N393/J393</f>
        <v>0.66817139051284</v>
      </c>
      <c r="R393" s="75" t="n">
        <f aca="false">ABS(P393-Q393)*100</f>
        <v>37.9338414859765</v>
      </c>
      <c r="S393" s="72" t="str">
        <f aca="false">IF(M393&gt;N393,"Flávio Bolsonaro",IF(N393&gt;M393,"Lula","Empate"))</f>
        <v>Lula</v>
      </c>
      <c r="T393" s="74" t="n">
        <v>0.686663289673638</v>
      </c>
      <c r="U393" s="74" t="n">
        <v>0.260076705984514</v>
      </c>
      <c r="V393" s="72" t="str">
        <f aca="false">IF(S393="Empate","—",IF((N393&gt;M393)&lt;&gt;(T393&gt;U393),"Sim","Não"))</f>
        <v>Não</v>
      </c>
    </row>
    <row r="394" customFormat="false" ht="15" hidden="false" customHeight="false" outlineLevel="0" collapsed="false">
      <c r="A394" s="72" t="s">
        <v>1129</v>
      </c>
      <c r="B394" s="72" t="s">
        <v>1130</v>
      </c>
      <c r="C394" s="72" t="s">
        <v>287</v>
      </c>
      <c r="D394" s="72" t="s">
        <v>289</v>
      </c>
      <c r="E394" s="72"/>
      <c r="F394" s="73" t="n">
        <v>6668</v>
      </c>
      <c r="G394" s="73" t="n">
        <v>4904</v>
      </c>
      <c r="H394" s="73" t="n">
        <v>1764</v>
      </c>
      <c r="I394" s="74" t="n">
        <f aca="false">H394/F394</f>
        <v>0.264547090581884</v>
      </c>
      <c r="J394" s="73" t="n">
        <v>4668</v>
      </c>
      <c r="K394" s="73" t="n">
        <v>71</v>
      </c>
      <c r="L394" s="73" t="n">
        <v>165</v>
      </c>
      <c r="M394" s="73" t="n">
        <v>930</v>
      </c>
      <c r="N394" s="73" t="n">
        <v>3565</v>
      </c>
      <c r="O394" s="73" t="n">
        <f aca="false">J394-M394-N394</f>
        <v>173</v>
      </c>
      <c r="P394" s="74" t="n">
        <f aca="false">M394/J394</f>
        <v>0.199228791773779</v>
      </c>
      <c r="Q394" s="74" t="n">
        <f aca="false">N394/J394</f>
        <v>0.763710368466153</v>
      </c>
      <c r="R394" s="75" t="n">
        <f aca="false">ABS(P394-Q394)*100</f>
        <v>56.4481576692374</v>
      </c>
      <c r="S394" s="72" t="str">
        <f aca="false">IF(M394&gt;N394,"Flávio Bolsonaro",IF(N394&gt;M394,"Lula","Empate"))</f>
        <v>Lula</v>
      </c>
      <c r="T394" s="74" t="n">
        <v>0.801929116195603</v>
      </c>
      <c r="U394" s="74" t="n">
        <v>0.156572454015254</v>
      </c>
      <c r="V394" s="72" t="str">
        <f aca="false">IF(S394="Empate","—",IF((N394&gt;M394)&lt;&gt;(T394&gt;U394),"Sim","Não"))</f>
        <v>Não</v>
      </c>
    </row>
    <row r="395" customFormat="false" ht="15" hidden="false" customHeight="false" outlineLevel="0" collapsed="false">
      <c r="A395" s="72" t="s">
        <v>1131</v>
      </c>
      <c r="B395" s="72" t="s">
        <v>1132</v>
      </c>
      <c r="C395" s="72" t="s">
        <v>287</v>
      </c>
      <c r="D395" s="72" t="s">
        <v>289</v>
      </c>
      <c r="E395" s="72"/>
      <c r="F395" s="73" t="n">
        <v>14916</v>
      </c>
      <c r="G395" s="73" t="n">
        <v>10934</v>
      </c>
      <c r="H395" s="73" t="n">
        <v>3982</v>
      </c>
      <c r="I395" s="74" t="n">
        <f aca="false">H395/F395</f>
        <v>0.266961651917404</v>
      </c>
      <c r="J395" s="73" t="n">
        <v>10368</v>
      </c>
      <c r="K395" s="73" t="n">
        <v>143</v>
      </c>
      <c r="L395" s="73" t="n">
        <v>423</v>
      </c>
      <c r="M395" s="73" t="n">
        <v>3918</v>
      </c>
      <c r="N395" s="73" t="n">
        <v>5976</v>
      </c>
      <c r="O395" s="73" t="n">
        <f aca="false">J395-M395-N395</f>
        <v>474</v>
      </c>
      <c r="P395" s="74" t="n">
        <f aca="false">M395/J395</f>
        <v>0.377893518518519</v>
      </c>
      <c r="Q395" s="74" t="n">
        <f aca="false">N395/J395</f>
        <v>0.576388888888889</v>
      </c>
      <c r="R395" s="75" t="n">
        <f aca="false">ABS(P395-Q395)*100</f>
        <v>19.849537037037</v>
      </c>
      <c r="S395" s="72" t="str">
        <f aca="false">IF(M395&gt;N395,"Flávio Bolsonaro",IF(N395&gt;M395,"Lula","Empate"))</f>
        <v>Lula</v>
      </c>
      <c r="T395" s="74" t="n">
        <v>0.622209873112902</v>
      </c>
      <c r="U395" s="74" t="n">
        <v>0.324812447902195</v>
      </c>
      <c r="V395" s="72" t="str">
        <f aca="false">IF(S395="Empate","—",IF((N395&gt;M395)&lt;&gt;(T395&gt;U395),"Sim","Não"))</f>
        <v>Não</v>
      </c>
    </row>
    <row r="396" customFormat="false" ht="15" hidden="false" customHeight="false" outlineLevel="0" collapsed="false">
      <c r="A396" s="72" t="s">
        <v>1133</v>
      </c>
      <c r="B396" s="72" t="s">
        <v>1134</v>
      </c>
      <c r="C396" s="72" t="s">
        <v>287</v>
      </c>
      <c r="D396" s="72" t="s">
        <v>289</v>
      </c>
      <c r="E396" s="72"/>
      <c r="F396" s="73" t="n">
        <v>20044</v>
      </c>
      <c r="G396" s="73" t="n">
        <v>15799</v>
      </c>
      <c r="H396" s="73" t="n">
        <v>4245</v>
      </c>
      <c r="I396" s="74" t="n">
        <f aca="false">H396/F396</f>
        <v>0.211784075034923</v>
      </c>
      <c r="J396" s="73" t="n">
        <v>15024</v>
      </c>
      <c r="K396" s="73" t="n">
        <v>240</v>
      </c>
      <c r="L396" s="73" t="n">
        <v>535</v>
      </c>
      <c r="M396" s="73" t="n">
        <v>2680</v>
      </c>
      <c r="N396" s="73" t="n">
        <v>11792</v>
      </c>
      <c r="O396" s="73" t="n">
        <f aca="false">J396-M396-N396</f>
        <v>552</v>
      </c>
      <c r="P396" s="74" t="n">
        <f aca="false">M396/J396</f>
        <v>0.178381256656017</v>
      </c>
      <c r="Q396" s="74" t="n">
        <f aca="false">N396/J396</f>
        <v>0.784877529286475</v>
      </c>
      <c r="R396" s="75" t="n">
        <f aca="false">ABS(P396-Q396)*100</f>
        <v>60.6496272630458</v>
      </c>
      <c r="S396" s="72" t="str">
        <f aca="false">IF(M396&gt;N396,"Flávio Bolsonaro",IF(N396&gt;M396,"Lula","Empate"))</f>
        <v>Lula</v>
      </c>
      <c r="T396" s="74" t="n">
        <v>0.782260351673284</v>
      </c>
      <c r="U396" s="74" t="n">
        <v>0.173213272830403</v>
      </c>
      <c r="V396" s="72" t="str">
        <f aca="false">IF(S396="Empate","—",IF((N396&gt;M396)&lt;&gt;(T396&gt;U396),"Sim","Não"))</f>
        <v>Não</v>
      </c>
    </row>
    <row r="397" customFormat="false" ht="15" hidden="false" customHeight="false" outlineLevel="0" collapsed="false">
      <c r="A397" s="72" t="s">
        <v>1135</v>
      </c>
      <c r="B397" s="72" t="s">
        <v>1136</v>
      </c>
      <c r="C397" s="72" t="s">
        <v>287</v>
      </c>
      <c r="D397" s="72" t="s">
        <v>289</v>
      </c>
      <c r="E397" s="72"/>
      <c r="F397" s="73" t="n">
        <v>8383</v>
      </c>
      <c r="G397" s="73" t="n">
        <v>5881</v>
      </c>
      <c r="H397" s="73" t="n">
        <v>2502</v>
      </c>
      <c r="I397" s="74" t="n">
        <f aca="false">H397/F397</f>
        <v>0.298461171418347</v>
      </c>
      <c r="J397" s="73" t="n">
        <v>5648</v>
      </c>
      <c r="K397" s="73" t="n">
        <v>61</v>
      </c>
      <c r="L397" s="73" t="n">
        <v>172</v>
      </c>
      <c r="M397" s="73" t="n">
        <v>1380</v>
      </c>
      <c r="N397" s="73" t="n">
        <v>4091</v>
      </c>
      <c r="O397" s="73" t="n">
        <f aca="false">J397-M397-N397</f>
        <v>177</v>
      </c>
      <c r="P397" s="74" t="n">
        <f aca="false">M397/J397</f>
        <v>0.244334277620397</v>
      </c>
      <c r="Q397" s="74" t="n">
        <f aca="false">N397/J397</f>
        <v>0.724327195467422</v>
      </c>
      <c r="R397" s="75" t="n">
        <f aca="false">ABS(P397-Q397)*100</f>
        <v>47.9992917847026</v>
      </c>
      <c r="S397" s="72" t="str">
        <f aca="false">IF(M397&gt;N397,"Flávio Bolsonaro",IF(N397&gt;M397,"Lula","Empate"))</f>
        <v>Lula</v>
      </c>
      <c r="T397" s="74" t="n">
        <v>0.731763866595327</v>
      </c>
      <c r="U397" s="74" t="n">
        <v>0.225610843588372</v>
      </c>
      <c r="V397" s="72" t="str">
        <f aca="false">IF(S397="Empate","—",IF((N397&gt;M397)&lt;&gt;(T397&gt;U397),"Sim","Não"))</f>
        <v>Não</v>
      </c>
    </row>
    <row r="398" customFormat="false" ht="15" hidden="false" customHeight="false" outlineLevel="0" collapsed="false">
      <c r="A398" s="72" t="s">
        <v>1137</v>
      </c>
      <c r="B398" s="72" t="s">
        <v>1138</v>
      </c>
      <c r="C398" s="72" t="s">
        <v>287</v>
      </c>
      <c r="D398" s="72" t="s">
        <v>289</v>
      </c>
      <c r="E398" s="72"/>
      <c r="F398" s="73" t="n">
        <v>48314</v>
      </c>
      <c r="G398" s="73" t="n">
        <v>38690</v>
      </c>
      <c r="H398" s="73" t="n">
        <v>9624</v>
      </c>
      <c r="I398" s="74" t="n">
        <f aca="false">H398/F398</f>
        <v>0.199196920147369</v>
      </c>
      <c r="J398" s="73" t="n">
        <v>36776</v>
      </c>
      <c r="K398" s="73" t="n">
        <v>727</v>
      </c>
      <c r="L398" s="73" t="n">
        <v>1187</v>
      </c>
      <c r="M398" s="73" t="n">
        <v>15640</v>
      </c>
      <c r="N398" s="73" t="n">
        <v>19382</v>
      </c>
      <c r="O398" s="73" t="n">
        <f aca="false">J398-M398-N398</f>
        <v>1754</v>
      </c>
      <c r="P398" s="74" t="n">
        <f aca="false">M398/J398</f>
        <v>0.425277354796607</v>
      </c>
      <c r="Q398" s="74" t="n">
        <f aca="false">N398/J398</f>
        <v>0.527028496845769</v>
      </c>
      <c r="R398" s="75" t="n">
        <f aca="false">ABS(P398-Q398)*100</f>
        <v>10.1751142049163</v>
      </c>
      <c r="S398" s="72" t="str">
        <f aca="false">IF(M398&gt;N398,"Flávio Bolsonaro",IF(N398&gt;M398,"Lula","Empate"))</f>
        <v>Lula</v>
      </c>
      <c r="T398" s="74" t="n">
        <v>0.51641232754181</v>
      </c>
      <c r="U398" s="74" t="n">
        <v>0.425961564524436</v>
      </c>
      <c r="V398" s="72" t="str">
        <f aca="false">IF(S398="Empate","—",IF((N398&gt;M398)&lt;&gt;(T398&gt;U398),"Sim","Não"))</f>
        <v>Não</v>
      </c>
    </row>
    <row r="399" customFormat="false" ht="15" hidden="false" customHeight="false" outlineLevel="0" collapsed="false">
      <c r="A399" s="72" t="s">
        <v>1139</v>
      </c>
      <c r="B399" s="72" t="s">
        <v>1140</v>
      </c>
      <c r="C399" s="72" t="s">
        <v>287</v>
      </c>
      <c r="D399" s="72" t="s">
        <v>289</v>
      </c>
      <c r="E399" s="72"/>
      <c r="F399" s="73" t="n">
        <v>23461</v>
      </c>
      <c r="G399" s="73" t="n">
        <v>19195</v>
      </c>
      <c r="H399" s="73" t="n">
        <v>4266</v>
      </c>
      <c r="I399" s="74" t="n">
        <f aca="false">H399/F399</f>
        <v>0.181833681428754</v>
      </c>
      <c r="J399" s="73" t="n">
        <v>18151</v>
      </c>
      <c r="K399" s="73" t="n">
        <v>233</v>
      </c>
      <c r="L399" s="73" t="n">
        <v>811</v>
      </c>
      <c r="M399" s="73" t="n">
        <v>3348</v>
      </c>
      <c r="N399" s="73" t="n">
        <v>14089</v>
      </c>
      <c r="O399" s="73" t="n">
        <f aca="false">J399-M399-N399</f>
        <v>714</v>
      </c>
      <c r="P399" s="74" t="n">
        <f aca="false">M399/J399</f>
        <v>0.184452647237067</v>
      </c>
      <c r="Q399" s="74" t="n">
        <f aca="false">N399/J399</f>
        <v>0.776210677097681</v>
      </c>
      <c r="R399" s="75" t="n">
        <f aca="false">ABS(P399-Q399)*100</f>
        <v>59.1758029860614</v>
      </c>
      <c r="S399" s="72" t="str">
        <f aca="false">IF(M399&gt;N399,"Flávio Bolsonaro",IF(N399&gt;M399,"Lula","Empate"))</f>
        <v>Lula</v>
      </c>
      <c r="T399" s="74" t="n">
        <v>0.817829457364341</v>
      </c>
      <c r="U399" s="74" t="n">
        <v>0.135122242098986</v>
      </c>
      <c r="V399" s="72" t="str">
        <f aca="false">IF(S399="Empate","—",IF((N399&gt;M399)&lt;&gt;(T399&gt;U399),"Sim","Não"))</f>
        <v>Não</v>
      </c>
    </row>
    <row r="400" customFormat="false" ht="15" hidden="false" customHeight="false" outlineLevel="0" collapsed="false">
      <c r="A400" s="72" t="s">
        <v>1141</v>
      </c>
      <c r="B400" s="72" t="s">
        <v>1142</v>
      </c>
      <c r="C400" s="72" t="s">
        <v>287</v>
      </c>
      <c r="D400" s="72" t="s">
        <v>289</v>
      </c>
      <c r="E400" s="72"/>
      <c r="F400" s="73" t="n">
        <v>5934</v>
      </c>
      <c r="G400" s="73" t="n">
        <v>4706</v>
      </c>
      <c r="H400" s="73" t="n">
        <v>1228</v>
      </c>
      <c r="I400" s="74" t="n">
        <f aca="false">H400/F400</f>
        <v>0.206943040107853</v>
      </c>
      <c r="J400" s="73" t="n">
        <v>4525</v>
      </c>
      <c r="K400" s="73" t="n">
        <v>40</v>
      </c>
      <c r="L400" s="73" t="n">
        <v>141</v>
      </c>
      <c r="M400" s="73" t="n">
        <v>1216</v>
      </c>
      <c r="N400" s="73" t="n">
        <v>3139</v>
      </c>
      <c r="O400" s="73" t="n">
        <f aca="false">J400-M400-N400</f>
        <v>170</v>
      </c>
      <c r="P400" s="74" t="n">
        <f aca="false">M400/J400</f>
        <v>0.268729281767956</v>
      </c>
      <c r="Q400" s="74" t="n">
        <f aca="false">N400/J400</f>
        <v>0.693701657458564</v>
      </c>
      <c r="R400" s="75" t="n">
        <f aca="false">ABS(P400-Q400)*100</f>
        <v>42.4972375690608</v>
      </c>
      <c r="S400" s="72" t="str">
        <f aca="false">IF(M400&gt;N400,"Flávio Bolsonaro",IF(N400&gt;M400,"Lula","Empate"))</f>
        <v>Lula</v>
      </c>
      <c r="T400" s="74" t="n">
        <v>0.711773870465168</v>
      </c>
      <c r="U400" s="74" t="n">
        <v>0.241264188738037</v>
      </c>
      <c r="V400" s="72" t="str">
        <f aca="false">IF(S400="Empate","—",IF((N400&gt;M400)&lt;&gt;(T400&gt;U400),"Sim","Não"))</f>
        <v>Não</v>
      </c>
    </row>
    <row r="401" customFormat="false" ht="15" hidden="false" customHeight="false" outlineLevel="0" collapsed="false">
      <c r="A401" s="72" t="s">
        <v>1143</v>
      </c>
      <c r="B401" s="72" t="s">
        <v>1144</v>
      </c>
      <c r="C401" s="72" t="s">
        <v>287</v>
      </c>
      <c r="D401" s="72" t="s">
        <v>289</v>
      </c>
      <c r="E401" s="72"/>
      <c r="F401" s="73" t="n">
        <v>8428</v>
      </c>
      <c r="G401" s="73" t="n">
        <v>6552</v>
      </c>
      <c r="H401" s="73" t="n">
        <v>1876</v>
      </c>
      <c r="I401" s="74" t="n">
        <f aca="false">H401/F401</f>
        <v>0.222591362126246</v>
      </c>
      <c r="J401" s="73" t="n">
        <v>6199</v>
      </c>
      <c r="K401" s="73" t="n">
        <v>87</v>
      </c>
      <c r="L401" s="73" t="n">
        <v>266</v>
      </c>
      <c r="M401" s="73" t="n">
        <v>2296</v>
      </c>
      <c r="N401" s="73" t="n">
        <v>3650</v>
      </c>
      <c r="O401" s="73" t="n">
        <f aca="false">J401-M401-N401</f>
        <v>253</v>
      </c>
      <c r="P401" s="74" t="n">
        <f aca="false">M401/J401</f>
        <v>0.370382319728989</v>
      </c>
      <c r="Q401" s="74" t="n">
        <f aca="false">N401/J401</f>
        <v>0.588804645910631</v>
      </c>
      <c r="R401" s="75" t="n">
        <f aca="false">ABS(P401-Q401)*100</f>
        <v>21.8422326181642</v>
      </c>
      <c r="S401" s="72" t="str">
        <f aca="false">IF(M401&gt;N401,"Flávio Bolsonaro",IF(N401&gt;M401,"Lula","Empate"))</f>
        <v>Lula</v>
      </c>
      <c r="T401" s="74" t="n">
        <v>0.640388596910336</v>
      </c>
      <c r="U401" s="74" t="n">
        <v>0.308170090778786</v>
      </c>
      <c r="V401" s="72" t="str">
        <f aca="false">IF(S401="Empate","—",IF((N401&gt;M401)&lt;&gt;(T401&gt;U401),"Sim","Não"))</f>
        <v>Não</v>
      </c>
    </row>
    <row r="402" customFormat="false" ht="15" hidden="false" customHeight="false" outlineLevel="0" collapsed="false">
      <c r="A402" s="72" t="s">
        <v>1145</v>
      </c>
      <c r="B402" s="72" t="s">
        <v>1146</v>
      </c>
      <c r="C402" s="72" t="s">
        <v>287</v>
      </c>
      <c r="D402" s="72" t="s">
        <v>289</v>
      </c>
      <c r="E402" s="72"/>
      <c r="F402" s="73" t="n">
        <v>6754</v>
      </c>
      <c r="G402" s="73" t="n">
        <v>5124</v>
      </c>
      <c r="H402" s="73" t="n">
        <v>1630</v>
      </c>
      <c r="I402" s="74" t="n">
        <f aca="false">H402/F402</f>
        <v>0.241338466094166</v>
      </c>
      <c r="J402" s="73" t="n">
        <v>4842</v>
      </c>
      <c r="K402" s="73" t="n">
        <v>73</v>
      </c>
      <c r="L402" s="73" t="n">
        <v>209</v>
      </c>
      <c r="M402" s="73" t="n">
        <v>1379</v>
      </c>
      <c r="N402" s="73" t="n">
        <v>3304</v>
      </c>
      <c r="O402" s="73" t="n">
        <f aca="false">J402-M402-N402</f>
        <v>159</v>
      </c>
      <c r="P402" s="74" t="n">
        <f aca="false">M402/J402</f>
        <v>0.284799669558034</v>
      </c>
      <c r="Q402" s="74" t="n">
        <f aca="false">N402/J402</f>
        <v>0.682362660057827</v>
      </c>
      <c r="R402" s="75" t="n">
        <f aca="false">ABS(P402-Q402)*100</f>
        <v>39.7562990499793</v>
      </c>
      <c r="S402" s="72" t="str">
        <f aca="false">IF(M402&gt;N402,"Flávio Bolsonaro",IF(N402&gt;M402,"Lula","Empate"))</f>
        <v>Lula</v>
      </c>
      <c r="T402" s="74" t="n">
        <v>0.741928540680155</v>
      </c>
      <c r="U402" s="74" t="n">
        <v>0.216099870856651</v>
      </c>
      <c r="V402" s="72" t="str">
        <f aca="false">IF(S402="Empate","—",IF((N402&gt;M402)&lt;&gt;(T402&gt;U402),"Sim","Não"))</f>
        <v>Não</v>
      </c>
    </row>
    <row r="403" customFormat="false" ht="15" hidden="false" customHeight="false" outlineLevel="0" collapsed="false">
      <c r="A403" s="72" t="s">
        <v>1147</v>
      </c>
      <c r="B403" s="72" t="s">
        <v>1148</v>
      </c>
      <c r="C403" s="72" t="s">
        <v>287</v>
      </c>
      <c r="D403" s="72" t="s">
        <v>289</v>
      </c>
      <c r="E403" s="72"/>
      <c r="F403" s="73" t="n">
        <v>13931</v>
      </c>
      <c r="G403" s="73" t="n">
        <v>10864</v>
      </c>
      <c r="H403" s="73" t="n">
        <v>3067</v>
      </c>
      <c r="I403" s="74" t="n">
        <f aca="false">H403/F403</f>
        <v>0.220156485535855</v>
      </c>
      <c r="J403" s="73" t="n">
        <v>10349</v>
      </c>
      <c r="K403" s="73" t="n">
        <v>164</v>
      </c>
      <c r="L403" s="73" t="n">
        <v>351</v>
      </c>
      <c r="M403" s="73" t="n">
        <v>4151</v>
      </c>
      <c r="N403" s="73" t="n">
        <v>5837</v>
      </c>
      <c r="O403" s="73" t="n">
        <f aca="false">J403-M403-N403</f>
        <v>361</v>
      </c>
      <c r="P403" s="74" t="n">
        <f aca="false">M403/J403</f>
        <v>0.401101555705865</v>
      </c>
      <c r="Q403" s="74" t="n">
        <f aca="false">N403/J403</f>
        <v>0.564015846941734</v>
      </c>
      <c r="R403" s="75" t="n">
        <f aca="false">ABS(P403-Q403)*100</f>
        <v>16.2914291235868</v>
      </c>
      <c r="S403" s="72" t="str">
        <f aca="false">IF(M403&gt;N403,"Flávio Bolsonaro",IF(N403&gt;M403,"Lula","Empate"))</f>
        <v>Lula</v>
      </c>
      <c r="T403" s="74" t="n">
        <v>0.601894346255249</v>
      </c>
      <c r="U403" s="74" t="n">
        <v>0.357191680499951</v>
      </c>
      <c r="V403" s="72" t="str">
        <f aca="false">IF(S403="Empate","—",IF((N403&gt;M403)&lt;&gt;(T403&gt;U403),"Sim","Não"))</f>
        <v>Não</v>
      </c>
    </row>
    <row r="404" customFormat="false" ht="15" hidden="false" customHeight="false" outlineLevel="0" collapsed="false">
      <c r="A404" s="72" t="s">
        <v>1149</v>
      </c>
      <c r="B404" s="72" t="s">
        <v>1150</v>
      </c>
      <c r="C404" s="72" t="s">
        <v>287</v>
      </c>
      <c r="D404" s="72" t="s">
        <v>289</v>
      </c>
      <c r="E404" s="72"/>
      <c r="F404" s="73" t="n">
        <v>12954</v>
      </c>
      <c r="G404" s="73" t="n">
        <v>10709</v>
      </c>
      <c r="H404" s="73" t="n">
        <v>2245</v>
      </c>
      <c r="I404" s="74" t="n">
        <f aca="false">H404/F404</f>
        <v>0.173305542689517</v>
      </c>
      <c r="J404" s="73" t="n">
        <v>10104</v>
      </c>
      <c r="K404" s="73" t="n">
        <v>189</v>
      </c>
      <c r="L404" s="73" t="n">
        <v>416</v>
      </c>
      <c r="M404" s="73" t="n">
        <v>3041</v>
      </c>
      <c r="N404" s="73" t="n">
        <v>6602</v>
      </c>
      <c r="O404" s="73" t="n">
        <f aca="false">J404-M404-N404</f>
        <v>461</v>
      </c>
      <c r="P404" s="74" t="n">
        <f aca="false">M404/J404</f>
        <v>0.30096991290578</v>
      </c>
      <c r="Q404" s="74" t="n">
        <f aca="false">N404/J404</f>
        <v>0.653404592240697</v>
      </c>
      <c r="R404" s="75" t="n">
        <f aca="false">ABS(P404-Q404)*100</f>
        <v>35.2434679334917</v>
      </c>
      <c r="S404" s="72" t="str">
        <f aca="false">IF(M404&gt;N404,"Flávio Bolsonaro",IF(N404&gt;M404,"Lula","Empate"))</f>
        <v>Lula</v>
      </c>
      <c r="T404" s="74" t="n">
        <v>0.702925809822362</v>
      </c>
      <c r="U404" s="74" t="n">
        <v>0.24649947753396</v>
      </c>
      <c r="V404" s="72" t="str">
        <f aca="false">IF(S404="Empate","—",IF((N404&gt;M404)&lt;&gt;(T404&gt;U404),"Sim","Não"))</f>
        <v>Não</v>
      </c>
    </row>
    <row r="405" customFormat="false" ht="15" hidden="false" customHeight="false" outlineLevel="0" collapsed="false">
      <c r="A405" s="72" t="s">
        <v>1151</v>
      </c>
      <c r="B405" s="72" t="s">
        <v>1152</v>
      </c>
      <c r="C405" s="72" t="s">
        <v>287</v>
      </c>
      <c r="D405" s="72" t="s">
        <v>289</v>
      </c>
      <c r="E405" s="72"/>
      <c r="F405" s="73" t="n">
        <v>8937</v>
      </c>
      <c r="G405" s="73" t="n">
        <v>7075</v>
      </c>
      <c r="H405" s="73" t="n">
        <v>1862</v>
      </c>
      <c r="I405" s="74" t="n">
        <f aca="false">H405/F405</f>
        <v>0.208347320129797</v>
      </c>
      <c r="J405" s="73" t="n">
        <v>6635</v>
      </c>
      <c r="K405" s="73" t="n">
        <v>115</v>
      </c>
      <c r="L405" s="73" t="n">
        <v>325</v>
      </c>
      <c r="M405" s="73" t="n">
        <v>1741</v>
      </c>
      <c r="N405" s="73" t="n">
        <v>4697</v>
      </c>
      <c r="O405" s="73" t="n">
        <f aca="false">J405-M405-N405</f>
        <v>197</v>
      </c>
      <c r="P405" s="74" t="n">
        <f aca="false">M405/J405</f>
        <v>0.262396382818387</v>
      </c>
      <c r="Q405" s="74" t="n">
        <f aca="false">N405/J405</f>
        <v>0.707912584777694</v>
      </c>
      <c r="R405" s="75" t="n">
        <f aca="false">ABS(P405-Q405)*100</f>
        <v>44.5516201959307</v>
      </c>
      <c r="S405" s="72" t="str">
        <f aca="false">IF(M405&gt;N405,"Flávio Bolsonaro",IF(N405&gt;M405,"Lula","Empate"))</f>
        <v>Lula</v>
      </c>
      <c r="T405" s="74" t="n">
        <v>0.718316100443131</v>
      </c>
      <c r="U405" s="74" t="n">
        <v>0.233677991137371</v>
      </c>
      <c r="V405" s="72" t="str">
        <f aca="false">IF(S405="Empate","—",IF((N405&gt;M405)&lt;&gt;(T405&gt;U405),"Sim","Não"))</f>
        <v>Não</v>
      </c>
    </row>
    <row r="406" customFormat="false" ht="15" hidden="false" customHeight="false" outlineLevel="0" collapsed="false">
      <c r="A406" s="72" t="s">
        <v>1153</v>
      </c>
      <c r="B406" s="72" t="s">
        <v>1154</v>
      </c>
      <c r="C406" s="72" t="s">
        <v>287</v>
      </c>
      <c r="D406" s="72" t="s">
        <v>289</v>
      </c>
      <c r="E406" s="72"/>
      <c r="F406" s="73" t="n">
        <v>27758</v>
      </c>
      <c r="G406" s="73" t="n">
        <v>22581</v>
      </c>
      <c r="H406" s="73" t="n">
        <v>5177</v>
      </c>
      <c r="I406" s="74" t="n">
        <f aca="false">H406/F406</f>
        <v>0.186504791411485</v>
      </c>
      <c r="J406" s="73" t="n">
        <v>21652</v>
      </c>
      <c r="K406" s="73" t="n">
        <v>314</v>
      </c>
      <c r="L406" s="73" t="n">
        <v>615</v>
      </c>
      <c r="M406" s="73" t="n">
        <v>5709</v>
      </c>
      <c r="N406" s="73" t="n">
        <v>15207</v>
      </c>
      <c r="O406" s="73" t="n">
        <f aca="false">J406-M406-N406</f>
        <v>736</v>
      </c>
      <c r="P406" s="74" t="n">
        <f aca="false">M406/J406</f>
        <v>0.263670792536486</v>
      </c>
      <c r="Q406" s="74" t="n">
        <f aca="false">N406/J406</f>
        <v>0.70233696656198</v>
      </c>
      <c r="R406" s="75" t="n">
        <f aca="false">ABS(P406-Q406)*100</f>
        <v>43.8666174025494</v>
      </c>
      <c r="S406" s="72" t="str">
        <f aca="false">IF(M406&gt;N406,"Flávio Bolsonaro",IF(N406&gt;M406,"Lula","Empate"))</f>
        <v>Lula</v>
      </c>
      <c r="T406" s="74" t="n">
        <v>0.717326398921314</v>
      </c>
      <c r="U406" s="74" t="n">
        <v>0.236973899643648</v>
      </c>
      <c r="V406" s="72" t="str">
        <f aca="false">IF(S406="Empate","—",IF((N406&gt;M406)&lt;&gt;(T406&gt;U406),"Sim","Não"))</f>
        <v>Não</v>
      </c>
    </row>
    <row r="407" customFormat="false" ht="15" hidden="false" customHeight="false" outlineLevel="0" collapsed="false">
      <c r="A407" s="72" t="s">
        <v>1155</v>
      </c>
      <c r="B407" s="72" t="s">
        <v>1156</v>
      </c>
      <c r="C407" s="72" t="s">
        <v>287</v>
      </c>
      <c r="D407" s="72" t="s">
        <v>289</v>
      </c>
      <c r="E407" s="72"/>
      <c r="F407" s="73" t="n">
        <v>16355</v>
      </c>
      <c r="G407" s="73" t="n">
        <v>12624</v>
      </c>
      <c r="H407" s="73" t="n">
        <v>3731</v>
      </c>
      <c r="I407" s="74" t="n">
        <f aca="false">H407/F407</f>
        <v>0.228125955365332</v>
      </c>
      <c r="J407" s="73" t="n">
        <v>11996</v>
      </c>
      <c r="K407" s="73" t="n">
        <v>173</v>
      </c>
      <c r="L407" s="73" t="n">
        <v>455</v>
      </c>
      <c r="M407" s="73" t="n">
        <v>4167</v>
      </c>
      <c r="N407" s="73" t="n">
        <v>7257</v>
      </c>
      <c r="O407" s="73" t="n">
        <f aca="false">J407-M407-N407</f>
        <v>572</v>
      </c>
      <c r="P407" s="74" t="n">
        <f aca="false">M407/J407</f>
        <v>0.347365788596199</v>
      </c>
      <c r="Q407" s="74" t="n">
        <f aca="false">N407/J407</f>
        <v>0.604951650550183</v>
      </c>
      <c r="R407" s="75" t="n">
        <f aca="false">ABS(P407-Q407)*100</f>
        <v>25.7585861953985</v>
      </c>
      <c r="S407" s="72" t="str">
        <f aca="false">IF(M407&gt;N407,"Flávio Bolsonaro",IF(N407&gt;M407,"Lula","Empate"))</f>
        <v>Lula</v>
      </c>
      <c r="T407" s="74" t="n">
        <v>0.631424989552863</v>
      </c>
      <c r="U407" s="74" t="n">
        <v>0.316088591725867</v>
      </c>
      <c r="V407" s="72" t="str">
        <f aca="false">IF(S407="Empate","—",IF((N407&gt;M407)&lt;&gt;(T407&gt;U407),"Sim","Não"))</f>
        <v>Não</v>
      </c>
    </row>
    <row r="408" customFormat="false" ht="15" hidden="false" customHeight="false" outlineLevel="0" collapsed="false">
      <c r="A408" s="72" t="s">
        <v>1157</v>
      </c>
      <c r="B408" s="72" t="s">
        <v>1158</v>
      </c>
      <c r="C408" s="72" t="s">
        <v>287</v>
      </c>
      <c r="D408" s="72" t="s">
        <v>289</v>
      </c>
      <c r="E408" s="72"/>
      <c r="F408" s="73" t="n">
        <v>15600</v>
      </c>
      <c r="G408" s="73" t="n">
        <v>12748</v>
      </c>
      <c r="H408" s="73" t="n">
        <v>2852</v>
      </c>
      <c r="I408" s="74" t="n">
        <f aca="false">H408/F408</f>
        <v>0.182820512820513</v>
      </c>
      <c r="J408" s="73" t="n">
        <v>11963</v>
      </c>
      <c r="K408" s="73" t="n">
        <v>251</v>
      </c>
      <c r="L408" s="73" t="n">
        <v>534</v>
      </c>
      <c r="M408" s="73" t="n">
        <v>4012</v>
      </c>
      <c r="N408" s="73" t="n">
        <v>7396</v>
      </c>
      <c r="O408" s="73" t="n">
        <f aca="false">J408-M408-N408</f>
        <v>555</v>
      </c>
      <c r="P408" s="74" t="n">
        <f aca="false">M408/J408</f>
        <v>0.335367382763521</v>
      </c>
      <c r="Q408" s="74" t="n">
        <f aca="false">N408/J408</f>
        <v>0.618239572013709</v>
      </c>
      <c r="R408" s="75" t="n">
        <f aca="false">ABS(P408-Q408)*100</f>
        <v>28.2872189250188</v>
      </c>
      <c r="S408" s="72" t="str">
        <f aca="false">IF(M408&gt;N408,"Flávio Bolsonaro",IF(N408&gt;M408,"Lula","Empate"))</f>
        <v>Lula</v>
      </c>
      <c r="T408" s="74" t="n">
        <v>0.694510739856802</v>
      </c>
      <c r="U408" s="74" t="n">
        <v>0.251363791339925</v>
      </c>
      <c r="V408" s="72" t="str">
        <f aca="false">IF(S408="Empate","—",IF((N408&gt;M408)&lt;&gt;(T408&gt;U408),"Sim","Não"))</f>
        <v>Não</v>
      </c>
    </row>
    <row r="409" customFormat="false" ht="15" hidden="false" customHeight="false" outlineLevel="0" collapsed="false">
      <c r="A409" s="72" t="s">
        <v>1159</v>
      </c>
      <c r="B409" s="72" t="s">
        <v>1160</v>
      </c>
      <c r="C409" s="72" t="s">
        <v>287</v>
      </c>
      <c r="D409" s="72" t="s">
        <v>289</v>
      </c>
      <c r="E409" s="72"/>
      <c r="F409" s="73" t="n">
        <v>17839</v>
      </c>
      <c r="G409" s="73" t="n">
        <v>13902</v>
      </c>
      <c r="H409" s="73" t="n">
        <v>3937</v>
      </c>
      <c r="I409" s="74" t="n">
        <f aca="false">H409/F409</f>
        <v>0.220696227367005</v>
      </c>
      <c r="J409" s="73" t="n">
        <v>13062</v>
      </c>
      <c r="K409" s="73" t="n">
        <v>300</v>
      </c>
      <c r="L409" s="73" t="n">
        <v>540</v>
      </c>
      <c r="M409" s="73" t="n">
        <v>4802</v>
      </c>
      <c r="N409" s="73" t="n">
        <v>7615</v>
      </c>
      <c r="O409" s="73" t="n">
        <f aca="false">J409-M409-N409</f>
        <v>645</v>
      </c>
      <c r="P409" s="74" t="n">
        <f aca="false">M409/J409</f>
        <v>0.367631296891747</v>
      </c>
      <c r="Q409" s="74" t="n">
        <f aca="false">N409/J409</f>
        <v>0.582988822538662</v>
      </c>
      <c r="R409" s="75" t="n">
        <f aca="false">ABS(P409-Q409)*100</f>
        <v>21.5357525646915</v>
      </c>
      <c r="S409" s="72" t="str">
        <f aca="false">IF(M409&gt;N409,"Flávio Bolsonaro",IF(N409&gt;M409,"Lula","Empate"))</f>
        <v>Lula</v>
      </c>
      <c r="T409" s="74" t="n">
        <v>0.603461718384531</v>
      </c>
      <c r="U409" s="74" t="n">
        <v>0.336659909558709</v>
      </c>
      <c r="V409" s="72" t="str">
        <f aca="false">IF(S409="Empate","—",IF((N409&gt;M409)&lt;&gt;(T409&gt;U409),"Sim","Não"))</f>
        <v>Não</v>
      </c>
    </row>
    <row r="410" customFormat="false" ht="15" hidden="false" customHeight="false" outlineLevel="0" collapsed="false">
      <c r="A410" s="72" t="s">
        <v>1161</v>
      </c>
      <c r="B410" s="72" t="s">
        <v>1162</v>
      </c>
      <c r="C410" s="72" t="s">
        <v>287</v>
      </c>
      <c r="D410" s="72" t="s">
        <v>289</v>
      </c>
      <c r="E410" s="72"/>
      <c r="F410" s="73" t="n">
        <v>8643</v>
      </c>
      <c r="G410" s="73" t="n">
        <v>7018</v>
      </c>
      <c r="H410" s="73" t="n">
        <v>1625</v>
      </c>
      <c r="I410" s="74" t="n">
        <f aca="false">H410/F410</f>
        <v>0.188013421265764</v>
      </c>
      <c r="J410" s="73" t="n">
        <v>6764</v>
      </c>
      <c r="K410" s="73" t="n">
        <v>102</v>
      </c>
      <c r="L410" s="73" t="n">
        <v>152</v>
      </c>
      <c r="M410" s="73" t="n">
        <v>1571</v>
      </c>
      <c r="N410" s="73" t="n">
        <v>4935</v>
      </c>
      <c r="O410" s="73" t="n">
        <f aca="false">J410-M410-N410</f>
        <v>258</v>
      </c>
      <c r="P410" s="74" t="n">
        <f aca="false">M410/J410</f>
        <v>0.232259018332348</v>
      </c>
      <c r="Q410" s="74" t="n">
        <f aca="false">N410/J410</f>
        <v>0.7295978710822</v>
      </c>
      <c r="R410" s="75" t="n">
        <f aca="false">ABS(P410-Q410)*100</f>
        <v>49.7338852749852</v>
      </c>
      <c r="S410" s="72" t="str">
        <f aca="false">IF(M410&gt;N410,"Flávio Bolsonaro",IF(N410&gt;M410,"Lula","Empate"))</f>
        <v>Lula</v>
      </c>
      <c r="T410" s="74" t="n">
        <v>0.796987859228523</v>
      </c>
      <c r="U410" s="74" t="n">
        <v>0.17473490087598</v>
      </c>
      <c r="V410" s="72" t="str">
        <f aca="false">IF(S410="Empate","—",IF((N410&gt;M410)&lt;&gt;(T410&gt;U410),"Sim","Não"))</f>
        <v>Não</v>
      </c>
    </row>
    <row r="411" customFormat="false" ht="15" hidden="false" customHeight="false" outlineLevel="0" collapsed="false">
      <c r="A411" s="72" t="s">
        <v>1163</v>
      </c>
      <c r="B411" s="72" t="s">
        <v>1164</v>
      </c>
      <c r="C411" s="72" t="s">
        <v>287</v>
      </c>
      <c r="D411" s="72" t="s">
        <v>289</v>
      </c>
      <c r="E411" s="72"/>
      <c r="F411" s="73" t="n">
        <v>10158</v>
      </c>
      <c r="G411" s="73" t="n">
        <v>7745</v>
      </c>
      <c r="H411" s="73" t="n">
        <v>2413</v>
      </c>
      <c r="I411" s="74" t="n">
        <f aca="false">H411/F411</f>
        <v>0.237546761173459</v>
      </c>
      <c r="J411" s="73" t="n">
        <v>7370</v>
      </c>
      <c r="K411" s="73" t="n">
        <v>122</v>
      </c>
      <c r="L411" s="73" t="n">
        <v>253</v>
      </c>
      <c r="M411" s="73" t="n">
        <v>2144</v>
      </c>
      <c r="N411" s="73" t="n">
        <v>4868</v>
      </c>
      <c r="O411" s="73" t="n">
        <f aca="false">J411-M411-N411</f>
        <v>358</v>
      </c>
      <c r="P411" s="74" t="n">
        <f aca="false">M411/J411</f>
        <v>0.290909090909091</v>
      </c>
      <c r="Q411" s="74" t="n">
        <f aca="false">N411/J411</f>
        <v>0.660515603799186</v>
      </c>
      <c r="R411" s="75" t="n">
        <f aca="false">ABS(P411-Q411)*100</f>
        <v>36.9606512890095</v>
      </c>
      <c r="S411" s="72" t="str">
        <f aca="false">IF(M411&gt;N411,"Flávio Bolsonaro",IF(N411&gt;M411,"Lula","Empate"))</f>
        <v>Lula</v>
      </c>
      <c r="T411" s="74" t="n">
        <v>0.752394775036285</v>
      </c>
      <c r="U411" s="74" t="n">
        <v>0.213497822931785</v>
      </c>
      <c r="V411" s="72" t="str">
        <f aca="false">IF(S411="Empate","—",IF((N411&gt;M411)&lt;&gt;(T411&gt;U411),"Sim","Não"))</f>
        <v>Não</v>
      </c>
    </row>
    <row r="412" customFormat="false" ht="15" hidden="false" customHeight="false" outlineLevel="0" collapsed="false">
      <c r="A412" s="72" t="s">
        <v>1165</v>
      </c>
      <c r="B412" s="72" t="s">
        <v>1166</v>
      </c>
      <c r="C412" s="72" t="s">
        <v>287</v>
      </c>
      <c r="D412" s="72" t="s">
        <v>289</v>
      </c>
      <c r="E412" s="72"/>
      <c r="F412" s="73" t="n">
        <v>11808</v>
      </c>
      <c r="G412" s="73" t="n">
        <v>9375</v>
      </c>
      <c r="H412" s="73" t="n">
        <v>2433</v>
      </c>
      <c r="I412" s="74" t="n">
        <f aca="false">H412/F412</f>
        <v>0.20604674796748</v>
      </c>
      <c r="J412" s="73" t="n">
        <v>8982</v>
      </c>
      <c r="K412" s="73" t="n">
        <v>104</v>
      </c>
      <c r="L412" s="73" t="n">
        <v>289</v>
      </c>
      <c r="M412" s="73" t="n">
        <v>1875</v>
      </c>
      <c r="N412" s="73" t="n">
        <v>6713</v>
      </c>
      <c r="O412" s="73" t="n">
        <f aca="false">J412-M412-N412</f>
        <v>394</v>
      </c>
      <c r="P412" s="74" t="n">
        <f aca="false">M412/J412</f>
        <v>0.20875083500334</v>
      </c>
      <c r="Q412" s="74" t="n">
        <f aca="false">N412/J412</f>
        <v>0.747383656201291</v>
      </c>
      <c r="R412" s="75" t="n">
        <f aca="false">ABS(P412-Q412)*100</f>
        <v>53.8632821197951</v>
      </c>
      <c r="S412" s="72" t="str">
        <f aca="false">IF(M412&gt;N412,"Flávio Bolsonaro",IF(N412&gt;M412,"Lula","Empate"))</f>
        <v>Lula</v>
      </c>
      <c r="T412" s="74" t="n">
        <v>0.792645314353499</v>
      </c>
      <c r="U412" s="74" t="n">
        <v>0.162633451957295</v>
      </c>
      <c r="V412" s="72" t="str">
        <f aca="false">IF(S412="Empate","—",IF((N412&gt;M412)&lt;&gt;(T412&gt;U412),"Sim","Não"))</f>
        <v>Não</v>
      </c>
    </row>
    <row r="413" customFormat="false" ht="15" hidden="false" customHeight="false" outlineLevel="0" collapsed="false">
      <c r="A413" s="72" t="s">
        <v>1167</v>
      </c>
      <c r="B413" s="72" t="s">
        <v>1168</v>
      </c>
      <c r="C413" s="72" t="s">
        <v>287</v>
      </c>
      <c r="D413" s="72" t="s">
        <v>289</v>
      </c>
      <c r="E413" s="72"/>
      <c r="F413" s="73" t="n">
        <v>61665</v>
      </c>
      <c r="G413" s="73" t="n">
        <v>49411</v>
      </c>
      <c r="H413" s="73" t="n">
        <v>12254</v>
      </c>
      <c r="I413" s="74" t="n">
        <f aca="false">H413/F413</f>
        <v>0.19871888429417</v>
      </c>
      <c r="J413" s="73" t="n">
        <v>46859</v>
      </c>
      <c r="K413" s="73" t="n">
        <v>769</v>
      </c>
      <c r="L413" s="73" t="n">
        <v>1783</v>
      </c>
      <c r="M413" s="73" t="n">
        <v>12630</v>
      </c>
      <c r="N413" s="73" t="n">
        <v>31691</v>
      </c>
      <c r="O413" s="73" t="n">
        <f aca="false">J413-M413-N413</f>
        <v>2538</v>
      </c>
      <c r="P413" s="74" t="n">
        <f aca="false">M413/J413</f>
        <v>0.269532000256087</v>
      </c>
      <c r="Q413" s="74" t="n">
        <f aca="false">N413/J413</f>
        <v>0.676305512281526</v>
      </c>
      <c r="R413" s="75" t="n">
        <f aca="false">ABS(P413-Q413)*100</f>
        <v>40.6773512025438</v>
      </c>
      <c r="S413" s="72" t="str">
        <f aca="false">IF(M413&gt;N413,"Flávio Bolsonaro",IF(N413&gt;M413,"Lula","Empate"))</f>
        <v>Lula</v>
      </c>
      <c r="T413" s="74" t="n">
        <v>0.711740088105727</v>
      </c>
      <c r="U413" s="74" t="n">
        <v>0.236321585903084</v>
      </c>
      <c r="V413" s="72" t="str">
        <f aca="false">IF(S413="Empate","—",IF((N413&gt;M413)&lt;&gt;(T413&gt;U413),"Sim","Não"))</f>
        <v>Não</v>
      </c>
    </row>
    <row r="414" customFormat="false" ht="15" hidden="false" customHeight="false" outlineLevel="0" collapsed="false">
      <c r="A414" s="72" t="s">
        <v>1169</v>
      </c>
      <c r="B414" s="72" t="s">
        <v>1170</v>
      </c>
      <c r="C414" s="72" t="s">
        <v>287</v>
      </c>
      <c r="D414" s="72" t="s">
        <v>289</v>
      </c>
      <c r="E414" s="72"/>
      <c r="F414" s="73" t="n">
        <v>35855</v>
      </c>
      <c r="G414" s="73" t="n">
        <v>27805</v>
      </c>
      <c r="H414" s="73" t="n">
        <v>8050</v>
      </c>
      <c r="I414" s="74" t="n">
        <f aca="false">H414/F414</f>
        <v>0.224515409287408</v>
      </c>
      <c r="J414" s="73" t="n">
        <v>25904</v>
      </c>
      <c r="K414" s="73" t="n">
        <v>492</v>
      </c>
      <c r="L414" s="73" t="n">
        <v>1409</v>
      </c>
      <c r="M414" s="73" t="n">
        <v>8548</v>
      </c>
      <c r="N414" s="73" t="n">
        <v>16206</v>
      </c>
      <c r="O414" s="73" t="n">
        <f aca="false">J414-M414-N414</f>
        <v>1150</v>
      </c>
      <c r="P414" s="74" t="n">
        <f aca="false">M414/J414</f>
        <v>0.329987646695491</v>
      </c>
      <c r="Q414" s="74" t="n">
        <f aca="false">N414/J414</f>
        <v>0.625617665225448</v>
      </c>
      <c r="R414" s="75" t="n">
        <f aca="false">ABS(P414-Q414)*100</f>
        <v>29.5630018529957</v>
      </c>
      <c r="S414" s="72" t="str">
        <f aca="false">IF(M414&gt;N414,"Flávio Bolsonaro",IF(N414&gt;M414,"Lula","Empate"))</f>
        <v>Lula</v>
      </c>
      <c r="T414" s="74" t="n">
        <v>0.676155737054952</v>
      </c>
      <c r="U414" s="74" t="n">
        <v>0.28316549044485</v>
      </c>
      <c r="V414" s="72" t="str">
        <f aca="false">IF(S414="Empate","—",IF((N414&gt;M414)&lt;&gt;(T414&gt;U414),"Sim","Não"))</f>
        <v>Não</v>
      </c>
    </row>
    <row r="415" customFormat="false" ht="15" hidden="false" customHeight="false" outlineLevel="0" collapsed="false">
      <c r="A415" s="72" t="s">
        <v>1171</v>
      </c>
      <c r="B415" s="72" t="s">
        <v>1172</v>
      </c>
      <c r="C415" s="72" t="s">
        <v>287</v>
      </c>
      <c r="D415" s="72" t="s">
        <v>289</v>
      </c>
      <c r="E415" s="72"/>
      <c r="F415" s="73" t="n">
        <v>23294</v>
      </c>
      <c r="G415" s="73" t="n">
        <v>19437</v>
      </c>
      <c r="H415" s="73" t="n">
        <v>3857</v>
      </c>
      <c r="I415" s="74" t="n">
        <f aca="false">H415/F415</f>
        <v>0.16557911908646</v>
      </c>
      <c r="J415" s="73" t="n">
        <v>18477</v>
      </c>
      <c r="K415" s="73" t="n">
        <v>329</v>
      </c>
      <c r="L415" s="73" t="n">
        <v>631</v>
      </c>
      <c r="M415" s="73" t="n">
        <v>4249</v>
      </c>
      <c r="N415" s="73" t="n">
        <v>13404</v>
      </c>
      <c r="O415" s="73" t="n">
        <f aca="false">J415-M415-N415</f>
        <v>824</v>
      </c>
      <c r="P415" s="74" t="n">
        <f aca="false">M415/J415</f>
        <v>0.229961573848569</v>
      </c>
      <c r="Q415" s="74" t="n">
        <f aca="false">N415/J415</f>
        <v>0.725442441954863</v>
      </c>
      <c r="R415" s="75" t="n">
        <f aca="false">ABS(P415-Q415)*100</f>
        <v>49.5480868106294</v>
      </c>
      <c r="S415" s="72" t="str">
        <f aca="false">IF(M415&gt;N415,"Flávio Bolsonaro",IF(N415&gt;M415,"Lula","Empate"))</f>
        <v>Lula</v>
      </c>
      <c r="T415" s="74" t="n">
        <v>0.733301469709643</v>
      </c>
      <c r="U415" s="74" t="n">
        <v>0.201935715139204</v>
      </c>
      <c r="V415" s="72" t="str">
        <f aca="false">IF(S415="Empate","—",IF((N415&gt;M415)&lt;&gt;(T415&gt;U415),"Sim","Não"))</f>
        <v>Não</v>
      </c>
    </row>
    <row r="416" customFormat="false" ht="15" hidden="false" customHeight="false" outlineLevel="0" collapsed="false">
      <c r="A416" s="72" t="s">
        <v>1173</v>
      </c>
      <c r="B416" s="72" t="s">
        <v>1174</v>
      </c>
      <c r="C416" s="72" t="s">
        <v>287</v>
      </c>
      <c r="D416" s="72" t="s">
        <v>289</v>
      </c>
      <c r="E416" s="72"/>
      <c r="F416" s="73" t="n">
        <v>15393</v>
      </c>
      <c r="G416" s="73" t="n">
        <v>12295</v>
      </c>
      <c r="H416" s="73" t="n">
        <v>3098</v>
      </c>
      <c r="I416" s="74" t="n">
        <f aca="false">H416/F416</f>
        <v>0.201260313129345</v>
      </c>
      <c r="J416" s="73" t="n">
        <v>11569</v>
      </c>
      <c r="K416" s="73" t="n">
        <v>259</v>
      </c>
      <c r="L416" s="73" t="n">
        <v>467</v>
      </c>
      <c r="M416" s="73" t="n">
        <v>2345</v>
      </c>
      <c r="N416" s="73" t="n">
        <v>8755</v>
      </c>
      <c r="O416" s="73" t="n">
        <f aca="false">J416-M416-N416</f>
        <v>469</v>
      </c>
      <c r="P416" s="74" t="n">
        <f aca="false">M416/J416</f>
        <v>0.202696862304434</v>
      </c>
      <c r="Q416" s="74" t="n">
        <f aca="false">N416/J416</f>
        <v>0.756763765234679</v>
      </c>
      <c r="R416" s="75" t="n">
        <f aca="false">ABS(P416-Q416)*100</f>
        <v>55.4066902930245</v>
      </c>
      <c r="S416" s="72" t="str">
        <f aca="false">IF(M416&gt;N416,"Flávio Bolsonaro",IF(N416&gt;M416,"Lula","Empate"))</f>
        <v>Lula</v>
      </c>
      <c r="T416" s="74" t="n">
        <v>0.793164669329783</v>
      </c>
      <c r="U416" s="74" t="n">
        <v>0.158544163337772</v>
      </c>
      <c r="V416" s="72" t="str">
        <f aca="false">IF(S416="Empate","—",IF((N416&gt;M416)&lt;&gt;(T416&gt;U416),"Sim","Não"))</f>
        <v>Não</v>
      </c>
    </row>
    <row r="417" customFormat="false" ht="15" hidden="false" customHeight="false" outlineLevel="0" collapsed="false">
      <c r="A417" s="72" t="s">
        <v>1175</v>
      </c>
      <c r="B417" s="72" t="s">
        <v>1176</v>
      </c>
      <c r="C417" s="72" t="s">
        <v>287</v>
      </c>
      <c r="D417" s="72" t="s">
        <v>289</v>
      </c>
      <c r="E417" s="72"/>
      <c r="F417" s="73" t="n">
        <v>9074</v>
      </c>
      <c r="G417" s="73" t="n">
        <v>7124</v>
      </c>
      <c r="H417" s="73" t="n">
        <v>1950</v>
      </c>
      <c r="I417" s="74" t="n">
        <f aca="false">H417/F417</f>
        <v>0.214899713467049</v>
      </c>
      <c r="J417" s="73" t="n">
        <v>6847</v>
      </c>
      <c r="K417" s="73" t="n">
        <v>63</v>
      </c>
      <c r="L417" s="73" t="n">
        <v>214</v>
      </c>
      <c r="M417" s="73" t="n">
        <v>1165</v>
      </c>
      <c r="N417" s="73" t="n">
        <v>5476</v>
      </c>
      <c r="O417" s="73" t="n">
        <f aca="false">J417-M417-N417</f>
        <v>206</v>
      </c>
      <c r="P417" s="74" t="n">
        <f aca="false">M417/J417</f>
        <v>0.170147509858332</v>
      </c>
      <c r="Q417" s="74" t="n">
        <f aca="false">N417/J417</f>
        <v>0.799766321016504</v>
      </c>
      <c r="R417" s="75" t="n">
        <f aca="false">ABS(P417-Q417)*100</f>
        <v>62.9618811158171</v>
      </c>
      <c r="S417" s="72" t="str">
        <f aca="false">IF(M417&gt;N417,"Flávio Bolsonaro",IF(N417&gt;M417,"Lula","Empate"))</f>
        <v>Lula</v>
      </c>
      <c r="T417" s="74" t="n">
        <v>0.813927307816018</v>
      </c>
      <c r="U417" s="74" t="n">
        <v>0.145062721132197</v>
      </c>
      <c r="V417" s="72" t="str">
        <f aca="false">IF(S417="Empate","—",IF((N417&gt;M417)&lt;&gt;(T417&gt;U417),"Sim","Não"))</f>
        <v>Não</v>
      </c>
    </row>
    <row r="418" customFormat="false" ht="15" hidden="false" customHeight="false" outlineLevel="0" collapsed="false">
      <c r="A418" s="72" t="s">
        <v>1177</v>
      </c>
      <c r="B418" s="72" t="s">
        <v>1178</v>
      </c>
      <c r="C418" s="72" t="s">
        <v>287</v>
      </c>
      <c r="D418" s="72" t="s">
        <v>289</v>
      </c>
      <c r="E418" s="72"/>
      <c r="F418" s="73" t="n">
        <v>119040</v>
      </c>
      <c r="G418" s="73" t="n">
        <v>97318</v>
      </c>
      <c r="H418" s="73" t="n">
        <v>21722</v>
      </c>
      <c r="I418" s="74" t="n">
        <f aca="false">H418/F418</f>
        <v>0.182476478494624</v>
      </c>
      <c r="J418" s="73" t="n">
        <v>91725</v>
      </c>
      <c r="K418" s="73" t="n">
        <v>1774</v>
      </c>
      <c r="L418" s="73" t="n">
        <v>3819</v>
      </c>
      <c r="M418" s="73" t="n">
        <v>31824</v>
      </c>
      <c r="N418" s="73" t="n">
        <v>53993</v>
      </c>
      <c r="O418" s="73" t="n">
        <f aca="false">J418-M418-N418</f>
        <v>5908</v>
      </c>
      <c r="P418" s="74" t="n">
        <f aca="false">M418/J418</f>
        <v>0.346950122649223</v>
      </c>
      <c r="Q418" s="74" t="n">
        <f aca="false">N418/J418</f>
        <v>0.588639956391387</v>
      </c>
      <c r="R418" s="75" t="n">
        <f aca="false">ABS(P418-Q418)*100</f>
        <v>24.1689833742164</v>
      </c>
      <c r="S418" s="72" t="str">
        <f aca="false">IF(M418&gt;N418,"Flávio Bolsonaro",IF(N418&gt;M418,"Lula","Empate"))</f>
        <v>Lula</v>
      </c>
      <c r="T418" s="74" t="n">
        <v>0.621343944605562</v>
      </c>
      <c r="U418" s="74" t="n">
        <v>0.313324790359929</v>
      </c>
      <c r="V418" s="72" t="str">
        <f aca="false">IF(S418="Empate","—",IF((N418&gt;M418)&lt;&gt;(T418&gt;U418),"Sim","Não"))</f>
        <v>Não</v>
      </c>
    </row>
    <row r="419" customFormat="false" ht="15" hidden="false" customHeight="false" outlineLevel="0" collapsed="false">
      <c r="A419" s="72" t="s">
        <v>1179</v>
      </c>
      <c r="B419" s="72" t="s">
        <v>1180</v>
      </c>
      <c r="C419" s="72" t="s">
        <v>287</v>
      </c>
      <c r="D419" s="72" t="s">
        <v>289</v>
      </c>
      <c r="E419" s="72"/>
      <c r="F419" s="73" t="n">
        <v>29071</v>
      </c>
      <c r="G419" s="73" t="n">
        <v>24022</v>
      </c>
      <c r="H419" s="73" t="n">
        <v>5049</v>
      </c>
      <c r="I419" s="74" t="n">
        <f aca="false">H419/F419</f>
        <v>0.173678236042792</v>
      </c>
      <c r="J419" s="73" t="n">
        <v>23099</v>
      </c>
      <c r="K419" s="73" t="n">
        <v>226</v>
      </c>
      <c r="L419" s="73" t="n">
        <v>697</v>
      </c>
      <c r="M419" s="73" t="n">
        <v>4724</v>
      </c>
      <c r="N419" s="73" t="n">
        <v>17774</v>
      </c>
      <c r="O419" s="73" t="n">
        <f aca="false">J419-M419-N419</f>
        <v>601</v>
      </c>
      <c r="P419" s="74" t="n">
        <f aca="false">M419/J419</f>
        <v>0.204511017792978</v>
      </c>
      <c r="Q419" s="74" t="n">
        <f aca="false">N419/J419</f>
        <v>0.76947053985021</v>
      </c>
      <c r="R419" s="75" t="n">
        <f aca="false">ABS(P419-Q419)*100</f>
        <v>56.4959522057232</v>
      </c>
      <c r="S419" s="72" t="str">
        <f aca="false">IF(M419&gt;N419,"Flávio Bolsonaro",IF(N419&gt;M419,"Lula","Empate"))</f>
        <v>Lula</v>
      </c>
      <c r="T419" s="74" t="n">
        <v>0.810430042958104</v>
      </c>
      <c r="U419" s="74" t="n">
        <v>0.149660492401497</v>
      </c>
      <c r="V419" s="72" t="str">
        <f aca="false">IF(S419="Empate","—",IF((N419&gt;M419)&lt;&gt;(T419&gt;U419),"Sim","Não"))</f>
        <v>Não</v>
      </c>
    </row>
    <row r="420" customFormat="false" ht="15" hidden="false" customHeight="false" outlineLevel="0" collapsed="false">
      <c r="A420" s="72" t="s">
        <v>1181</v>
      </c>
      <c r="B420" s="72" t="s">
        <v>1182</v>
      </c>
      <c r="C420" s="72" t="s">
        <v>287</v>
      </c>
      <c r="D420" s="72" t="s">
        <v>289</v>
      </c>
      <c r="E420" s="72"/>
      <c r="F420" s="73" t="n">
        <v>11479</v>
      </c>
      <c r="G420" s="73" t="n">
        <v>9293</v>
      </c>
      <c r="H420" s="73" t="n">
        <v>2186</v>
      </c>
      <c r="I420" s="74" t="n">
        <f aca="false">H420/F420</f>
        <v>0.190434706855998</v>
      </c>
      <c r="J420" s="73" t="n">
        <v>8717</v>
      </c>
      <c r="K420" s="73" t="n">
        <v>199</v>
      </c>
      <c r="L420" s="73" t="n">
        <v>377</v>
      </c>
      <c r="M420" s="73" t="n">
        <v>2163</v>
      </c>
      <c r="N420" s="73" t="n">
        <v>6026</v>
      </c>
      <c r="O420" s="73" t="n">
        <f aca="false">J420-M420-N420</f>
        <v>528</v>
      </c>
      <c r="P420" s="74" t="n">
        <f aca="false">M420/J420</f>
        <v>0.24813582654583</v>
      </c>
      <c r="Q420" s="74" t="n">
        <f aca="false">N420/J420</f>
        <v>0.691292875989446</v>
      </c>
      <c r="R420" s="75" t="n">
        <f aca="false">ABS(P420-Q420)*100</f>
        <v>44.3157049443616</v>
      </c>
      <c r="S420" s="72" t="str">
        <f aca="false">IF(M420&gt;N420,"Flávio Bolsonaro",IF(N420&gt;M420,"Lula","Empate"))</f>
        <v>Lula</v>
      </c>
      <c r="T420" s="74" t="n">
        <v>0.765291262135922</v>
      </c>
      <c r="U420" s="74" t="n">
        <v>0.185072815533981</v>
      </c>
      <c r="V420" s="72" t="str">
        <f aca="false">IF(S420="Empate","—",IF((N420&gt;M420)&lt;&gt;(T420&gt;U420),"Sim","Não"))</f>
        <v>Não</v>
      </c>
    </row>
    <row r="421" customFormat="false" ht="15" hidden="false" customHeight="false" outlineLevel="0" collapsed="false">
      <c r="A421" s="72" t="s">
        <v>1183</v>
      </c>
      <c r="B421" s="72" t="s">
        <v>1184</v>
      </c>
      <c r="C421" s="72" t="s">
        <v>287</v>
      </c>
      <c r="D421" s="72" t="s">
        <v>289</v>
      </c>
      <c r="E421" s="72"/>
      <c r="F421" s="73" t="n">
        <v>12992</v>
      </c>
      <c r="G421" s="73" t="n">
        <v>10124</v>
      </c>
      <c r="H421" s="73" t="n">
        <v>2868</v>
      </c>
      <c r="I421" s="74" t="n">
        <f aca="false">H421/F421</f>
        <v>0.220751231527094</v>
      </c>
      <c r="J421" s="73" t="n">
        <v>9614</v>
      </c>
      <c r="K421" s="73" t="n">
        <v>111</v>
      </c>
      <c r="L421" s="73" t="n">
        <v>399</v>
      </c>
      <c r="M421" s="73" t="n">
        <v>2359</v>
      </c>
      <c r="N421" s="73" t="n">
        <v>6894</v>
      </c>
      <c r="O421" s="73" t="n">
        <f aca="false">J421-M421-N421</f>
        <v>361</v>
      </c>
      <c r="P421" s="74" t="n">
        <f aca="false">M421/J421</f>
        <v>0.24537133347202</v>
      </c>
      <c r="Q421" s="74" t="n">
        <f aca="false">N421/J421</f>
        <v>0.717079259413356</v>
      </c>
      <c r="R421" s="75" t="n">
        <f aca="false">ABS(P421-Q421)*100</f>
        <v>47.1707925941335</v>
      </c>
      <c r="S421" s="72" t="str">
        <f aca="false">IF(M421&gt;N421,"Flávio Bolsonaro",IF(N421&gt;M421,"Lula","Empate"))</f>
        <v>Lula</v>
      </c>
      <c r="T421" s="74" t="n">
        <v>0.716750700280112</v>
      </c>
      <c r="U421" s="74" t="n">
        <v>0.236190476190476</v>
      </c>
      <c r="V421" s="72" t="str">
        <f aca="false">IF(S421="Empate","—",IF((N421&gt;M421)&lt;&gt;(T421&gt;U421),"Sim","Não"))</f>
        <v>Não</v>
      </c>
    </row>
    <row r="422" customFormat="false" ht="15" hidden="false" customHeight="false" outlineLevel="0" collapsed="false">
      <c r="A422" s="72" t="s">
        <v>1185</v>
      </c>
      <c r="B422" s="72" t="s">
        <v>1186</v>
      </c>
      <c r="C422" s="72" t="s">
        <v>287</v>
      </c>
      <c r="D422" s="72" t="s">
        <v>289</v>
      </c>
      <c r="E422" s="72"/>
      <c r="F422" s="73" t="n">
        <v>19862</v>
      </c>
      <c r="G422" s="73" t="n">
        <v>16236</v>
      </c>
      <c r="H422" s="73" t="n">
        <v>3626</v>
      </c>
      <c r="I422" s="74" t="n">
        <f aca="false">H422/F422</f>
        <v>0.182559661665492</v>
      </c>
      <c r="J422" s="73" t="n">
        <v>15654</v>
      </c>
      <c r="K422" s="73" t="n">
        <v>199</v>
      </c>
      <c r="L422" s="73" t="n">
        <v>383</v>
      </c>
      <c r="M422" s="73" t="n">
        <v>5456</v>
      </c>
      <c r="N422" s="73" t="n">
        <v>9545</v>
      </c>
      <c r="O422" s="73" t="n">
        <f aca="false">J422-M422-N422</f>
        <v>653</v>
      </c>
      <c r="P422" s="74" t="n">
        <f aca="false">M422/J422</f>
        <v>0.348537115114348</v>
      </c>
      <c r="Q422" s="74" t="n">
        <f aca="false">N422/J422</f>
        <v>0.609748307141945</v>
      </c>
      <c r="R422" s="75" t="n">
        <f aca="false">ABS(P422-Q422)*100</f>
        <v>26.1211192027597</v>
      </c>
      <c r="S422" s="72" t="str">
        <f aca="false">IF(M422&gt;N422,"Flávio Bolsonaro",IF(N422&gt;M422,"Lula","Empate"))</f>
        <v>Lula</v>
      </c>
      <c r="T422" s="74" t="n">
        <v>0.652456042422551</v>
      </c>
      <c r="U422" s="74" t="n">
        <v>0.303167736533631</v>
      </c>
      <c r="V422" s="72" t="str">
        <f aca="false">IF(S422="Empate","—",IF((N422&gt;M422)&lt;&gt;(T422&gt;U422),"Sim","Não"))</f>
        <v>Não</v>
      </c>
    </row>
    <row r="423" customFormat="false" ht="15" hidden="false" customHeight="false" outlineLevel="0" collapsed="false">
      <c r="A423" s="72" t="s">
        <v>1187</v>
      </c>
      <c r="B423" s="72" t="s">
        <v>1188</v>
      </c>
      <c r="C423" s="72" t="s">
        <v>287</v>
      </c>
      <c r="D423" s="72" t="s">
        <v>289</v>
      </c>
      <c r="E423" s="72"/>
      <c r="F423" s="73" t="n">
        <v>165666</v>
      </c>
      <c r="G423" s="73" t="n">
        <v>136940</v>
      </c>
      <c r="H423" s="73" t="n">
        <v>28726</v>
      </c>
      <c r="I423" s="74" t="n">
        <f aca="false">H423/F423</f>
        <v>0.173397076044572</v>
      </c>
      <c r="J423" s="73" t="n">
        <v>131848</v>
      </c>
      <c r="K423" s="73" t="n">
        <v>1961</v>
      </c>
      <c r="L423" s="73" t="n">
        <v>3131</v>
      </c>
      <c r="M423" s="73" t="n">
        <v>42135</v>
      </c>
      <c r="N423" s="73" t="n">
        <v>83457</v>
      </c>
      <c r="O423" s="73" t="n">
        <f aca="false">J423-M423-N423</f>
        <v>6256</v>
      </c>
      <c r="P423" s="74" t="n">
        <f aca="false">M423/J423</f>
        <v>0.319572538074146</v>
      </c>
      <c r="Q423" s="74" t="n">
        <f aca="false">N423/J423</f>
        <v>0.632978884776409</v>
      </c>
      <c r="R423" s="75" t="n">
        <f aca="false">ABS(P423-Q423)*100</f>
        <v>31.3406346702263</v>
      </c>
      <c r="S423" s="72" t="str">
        <f aca="false">IF(M423&gt;N423,"Flávio Bolsonaro",IF(N423&gt;M423,"Lula","Empate"))</f>
        <v>Lula</v>
      </c>
      <c r="T423" s="74" t="n">
        <v>0.652637902958056</v>
      </c>
      <c r="U423" s="74" t="n">
        <v>0.295481494363725</v>
      </c>
      <c r="V423" s="72" t="str">
        <f aca="false">IF(S423="Empate","—",IF((N423&gt;M423)&lt;&gt;(T423&gt;U423),"Sim","Não"))</f>
        <v>Não</v>
      </c>
    </row>
    <row r="424" customFormat="false" ht="15" hidden="false" customHeight="false" outlineLevel="0" collapsed="false">
      <c r="A424" s="72" t="s">
        <v>1189</v>
      </c>
      <c r="B424" s="72" t="s">
        <v>1190</v>
      </c>
      <c r="C424" s="72" t="s">
        <v>287</v>
      </c>
      <c r="D424" s="72" t="s">
        <v>289</v>
      </c>
      <c r="E424" s="72"/>
      <c r="F424" s="73" t="n">
        <v>8448</v>
      </c>
      <c r="G424" s="73" t="n">
        <v>6476</v>
      </c>
      <c r="H424" s="73" t="n">
        <v>1972</v>
      </c>
      <c r="I424" s="74" t="n">
        <f aca="false">H424/F424</f>
        <v>0.23342803030303</v>
      </c>
      <c r="J424" s="73" t="n">
        <v>6058</v>
      </c>
      <c r="K424" s="73" t="n">
        <v>96</v>
      </c>
      <c r="L424" s="73" t="n">
        <v>322</v>
      </c>
      <c r="M424" s="73" t="n">
        <v>1999</v>
      </c>
      <c r="N424" s="73" t="n">
        <v>3830</v>
      </c>
      <c r="O424" s="73" t="n">
        <f aca="false">J424-M424-N424</f>
        <v>229</v>
      </c>
      <c r="P424" s="74" t="n">
        <f aca="false">M424/J424</f>
        <v>0.329976890062727</v>
      </c>
      <c r="Q424" s="74" t="n">
        <f aca="false">N424/J424</f>
        <v>0.632221855397821</v>
      </c>
      <c r="R424" s="75" t="n">
        <f aca="false">ABS(P424-Q424)*100</f>
        <v>30.2244965335094</v>
      </c>
      <c r="S424" s="72" t="str">
        <f aca="false">IF(M424&gt;N424,"Flávio Bolsonaro",IF(N424&gt;M424,"Lula","Empate"))</f>
        <v>Lula</v>
      </c>
      <c r="T424" s="74" t="n">
        <v>0.682692307692308</v>
      </c>
      <c r="U424" s="74" t="n">
        <v>0.257985658409387</v>
      </c>
      <c r="V424" s="72" t="str">
        <f aca="false">IF(S424="Empate","—",IF((N424&gt;M424)&lt;&gt;(T424&gt;U424),"Sim","Não"))</f>
        <v>Não</v>
      </c>
    </row>
    <row r="425" customFormat="false" ht="15" hidden="false" customHeight="false" outlineLevel="0" collapsed="false">
      <c r="A425" s="72" t="s">
        <v>1191</v>
      </c>
      <c r="B425" s="72" t="s">
        <v>1192</v>
      </c>
      <c r="C425" s="72" t="s">
        <v>287</v>
      </c>
      <c r="D425" s="72" t="s">
        <v>289</v>
      </c>
      <c r="E425" s="72"/>
      <c r="F425" s="73" t="n">
        <v>14126</v>
      </c>
      <c r="G425" s="73" t="n">
        <v>11556</v>
      </c>
      <c r="H425" s="73" t="n">
        <v>2570</v>
      </c>
      <c r="I425" s="74" t="n">
        <f aca="false">H425/F425</f>
        <v>0.181934022370098</v>
      </c>
      <c r="J425" s="73" t="n">
        <v>11069</v>
      </c>
      <c r="K425" s="73" t="n">
        <v>104</v>
      </c>
      <c r="L425" s="73" t="n">
        <v>383</v>
      </c>
      <c r="M425" s="73" t="n">
        <v>1475</v>
      </c>
      <c r="N425" s="73" t="n">
        <v>9304</v>
      </c>
      <c r="O425" s="73" t="n">
        <f aca="false">J425-M425-N425</f>
        <v>290</v>
      </c>
      <c r="P425" s="74" t="n">
        <f aca="false">M425/J425</f>
        <v>0.133255036588671</v>
      </c>
      <c r="Q425" s="74" t="n">
        <f aca="false">N425/J425</f>
        <v>0.840545668082031</v>
      </c>
      <c r="R425" s="75" t="n">
        <f aca="false">ABS(P425-Q425)*100</f>
        <v>70.729063149336</v>
      </c>
      <c r="S425" s="72" t="str">
        <f aca="false">IF(M425&gt;N425,"Flávio Bolsonaro",IF(N425&gt;M425,"Lula","Empate"))</f>
        <v>Lula</v>
      </c>
      <c r="T425" s="74" t="n">
        <v>0.889527965093217</v>
      </c>
      <c r="U425" s="74" t="n">
        <v>0.0799285997619992</v>
      </c>
      <c r="V425" s="72" t="str">
        <f aca="false">IF(S425="Empate","—",IF((N425&gt;M425)&lt;&gt;(T425&gt;U425),"Sim","Não"))</f>
        <v>Não</v>
      </c>
    </row>
    <row r="426" customFormat="false" ht="15" hidden="false" customHeight="false" outlineLevel="0" collapsed="false">
      <c r="A426" s="72" t="s">
        <v>1193</v>
      </c>
      <c r="B426" s="72" t="s">
        <v>1194</v>
      </c>
      <c r="C426" s="72" t="s">
        <v>287</v>
      </c>
      <c r="D426" s="72" t="s">
        <v>289</v>
      </c>
      <c r="E426" s="72"/>
      <c r="F426" s="73" t="n">
        <v>4647</v>
      </c>
      <c r="G426" s="73" t="n">
        <v>3644</v>
      </c>
      <c r="H426" s="73" t="n">
        <v>1003</v>
      </c>
      <c r="I426" s="74" t="n">
        <f aca="false">H426/F426</f>
        <v>0.215838175166774</v>
      </c>
      <c r="J426" s="73" t="n">
        <v>3467</v>
      </c>
      <c r="K426" s="73" t="n">
        <v>32</v>
      </c>
      <c r="L426" s="73" t="n">
        <v>145</v>
      </c>
      <c r="M426" s="73" t="n">
        <v>1061</v>
      </c>
      <c r="N426" s="73" t="n">
        <v>2342</v>
      </c>
      <c r="O426" s="73" t="n">
        <f aca="false">J426-M426-N426</f>
        <v>64</v>
      </c>
      <c r="P426" s="74" t="n">
        <f aca="false">M426/J426</f>
        <v>0.306028266512835</v>
      </c>
      <c r="Q426" s="74" t="n">
        <f aca="false">N426/J426</f>
        <v>0.675511970002884</v>
      </c>
      <c r="R426" s="75" t="n">
        <f aca="false">ABS(P426-Q426)*100</f>
        <v>36.9483703490049</v>
      </c>
      <c r="S426" s="72" t="str">
        <f aca="false">IF(M426&gt;N426,"Flávio Bolsonaro",IF(N426&gt;M426,"Lula","Empate"))</f>
        <v>Lula</v>
      </c>
      <c r="T426" s="74" t="n">
        <v>0.633861800777745</v>
      </c>
      <c r="U426" s="74" t="n">
        <v>0.323661381992223</v>
      </c>
      <c r="V426" s="72" t="str">
        <f aca="false">IF(S426="Empate","—",IF((N426&gt;M426)&lt;&gt;(T426&gt;U426),"Sim","Não"))</f>
        <v>Não</v>
      </c>
    </row>
    <row r="427" customFormat="false" ht="15" hidden="false" customHeight="false" outlineLevel="0" collapsed="false">
      <c r="A427" s="72" t="s">
        <v>1195</v>
      </c>
      <c r="B427" s="72" t="s">
        <v>1196</v>
      </c>
      <c r="C427" s="72" t="s">
        <v>287</v>
      </c>
      <c r="D427" s="72" t="s">
        <v>289</v>
      </c>
      <c r="E427" s="72"/>
      <c r="F427" s="73" t="n">
        <v>6499</v>
      </c>
      <c r="G427" s="73" t="n">
        <v>5426</v>
      </c>
      <c r="H427" s="73" t="n">
        <v>1073</v>
      </c>
      <c r="I427" s="74" t="n">
        <f aca="false">H427/F427</f>
        <v>0.165102323434375</v>
      </c>
      <c r="J427" s="73" t="n">
        <v>5127</v>
      </c>
      <c r="K427" s="73" t="n">
        <v>97</v>
      </c>
      <c r="L427" s="73" t="n">
        <v>202</v>
      </c>
      <c r="M427" s="73" t="n">
        <v>1358</v>
      </c>
      <c r="N427" s="73" t="n">
        <v>3588</v>
      </c>
      <c r="O427" s="73" t="n">
        <f aca="false">J427-M427-N427</f>
        <v>181</v>
      </c>
      <c r="P427" s="74" t="n">
        <f aca="false">M427/J427</f>
        <v>0.26487224497757</v>
      </c>
      <c r="Q427" s="74" t="n">
        <f aca="false">N427/J427</f>
        <v>0.699824458747806</v>
      </c>
      <c r="R427" s="75" t="n">
        <f aca="false">ABS(P427-Q427)*100</f>
        <v>43.4952213770236</v>
      </c>
      <c r="S427" s="72" t="str">
        <f aca="false">IF(M427&gt;N427,"Flávio Bolsonaro",IF(N427&gt;M427,"Lula","Empate"))</f>
        <v>Lula</v>
      </c>
      <c r="T427" s="74" t="n">
        <v>0.751897722732721</v>
      </c>
      <c r="U427" s="74" t="n">
        <v>0.194566520175789</v>
      </c>
      <c r="V427" s="72" t="str">
        <f aca="false">IF(S427="Empate","—",IF((N427&gt;M427)&lt;&gt;(T427&gt;U427),"Sim","Não"))</f>
        <v>Não</v>
      </c>
    </row>
    <row r="428" customFormat="false" ht="15" hidden="false" customHeight="false" outlineLevel="0" collapsed="false">
      <c r="A428" s="72" t="s">
        <v>1197</v>
      </c>
      <c r="B428" s="72" t="s">
        <v>1198</v>
      </c>
      <c r="C428" s="72" t="s">
        <v>287</v>
      </c>
      <c r="D428" s="72" t="s">
        <v>289</v>
      </c>
      <c r="E428" s="72"/>
      <c r="F428" s="73" t="n">
        <v>4471</v>
      </c>
      <c r="G428" s="73" t="n">
        <v>3625</v>
      </c>
      <c r="H428" s="73" t="n">
        <v>846</v>
      </c>
      <c r="I428" s="74" t="n">
        <f aca="false">H428/F428</f>
        <v>0.189219414001342</v>
      </c>
      <c r="J428" s="73" t="n">
        <v>3399</v>
      </c>
      <c r="K428" s="73" t="n">
        <v>48</v>
      </c>
      <c r="L428" s="73" t="n">
        <v>178</v>
      </c>
      <c r="M428" s="73" t="n">
        <v>849</v>
      </c>
      <c r="N428" s="73" t="n">
        <v>2406</v>
      </c>
      <c r="O428" s="73" t="n">
        <f aca="false">J428-M428-N428</f>
        <v>144</v>
      </c>
      <c r="P428" s="74" t="n">
        <f aca="false">M428/J428</f>
        <v>0.249779346866726</v>
      </c>
      <c r="Q428" s="74" t="n">
        <f aca="false">N428/J428</f>
        <v>0.707855251544572</v>
      </c>
      <c r="R428" s="75" t="n">
        <f aca="false">ABS(P428-Q428)*100</f>
        <v>45.8075904677846</v>
      </c>
      <c r="S428" s="72" t="str">
        <f aca="false">IF(M428&gt;N428,"Flávio Bolsonaro",IF(N428&gt;M428,"Lula","Empate"))</f>
        <v>Lula</v>
      </c>
      <c r="T428" s="74" t="n">
        <v>0.794211195928753</v>
      </c>
      <c r="U428" s="74" t="n">
        <v>0.162849872773537</v>
      </c>
      <c r="V428" s="72" t="str">
        <f aca="false">IF(S428="Empate","—",IF((N428&gt;M428)&lt;&gt;(T428&gt;U428),"Sim","Não"))</f>
        <v>Não</v>
      </c>
    </row>
    <row r="429" customFormat="false" ht="15" hidden="false" customHeight="false" outlineLevel="0" collapsed="false">
      <c r="A429" s="72" t="s">
        <v>1199</v>
      </c>
      <c r="B429" s="72" t="s">
        <v>1200</v>
      </c>
      <c r="C429" s="72" t="s">
        <v>287</v>
      </c>
      <c r="D429" s="72" t="s">
        <v>289</v>
      </c>
      <c r="E429" s="72"/>
      <c r="F429" s="73" t="n">
        <v>10624</v>
      </c>
      <c r="G429" s="73" t="n">
        <v>8987</v>
      </c>
      <c r="H429" s="73" t="n">
        <v>1637</v>
      </c>
      <c r="I429" s="74" t="n">
        <f aca="false">H429/F429</f>
        <v>0.154085090361446</v>
      </c>
      <c r="J429" s="73" t="n">
        <v>8519</v>
      </c>
      <c r="K429" s="73" t="n">
        <v>89</v>
      </c>
      <c r="L429" s="73" t="n">
        <v>379</v>
      </c>
      <c r="M429" s="73" t="n">
        <v>1653</v>
      </c>
      <c r="N429" s="73" t="n">
        <v>6533</v>
      </c>
      <c r="O429" s="73" t="n">
        <f aca="false">J429-M429-N429</f>
        <v>333</v>
      </c>
      <c r="P429" s="74" t="n">
        <f aca="false">M429/J429</f>
        <v>0.194036858786243</v>
      </c>
      <c r="Q429" s="74" t="n">
        <f aca="false">N429/J429</f>
        <v>0.76687404624956</v>
      </c>
      <c r="R429" s="75" t="n">
        <f aca="false">ABS(P429-Q429)*100</f>
        <v>57.2837187463317</v>
      </c>
      <c r="S429" s="72" t="str">
        <f aca="false">IF(M429&gt;N429,"Flávio Bolsonaro",IF(N429&gt;M429,"Lula","Empate"))</f>
        <v>Lula</v>
      </c>
      <c r="T429" s="74" t="n">
        <v>0.828243311458859</v>
      </c>
      <c r="U429" s="74" t="n">
        <v>0.122917718324079</v>
      </c>
      <c r="V429" s="72" t="str">
        <f aca="false">IF(S429="Empate","—",IF((N429&gt;M429)&lt;&gt;(T429&gt;U429),"Sim","Não"))</f>
        <v>Não</v>
      </c>
    </row>
    <row r="430" customFormat="false" ht="15" hidden="false" customHeight="false" outlineLevel="0" collapsed="false">
      <c r="A430" s="72" t="s">
        <v>1201</v>
      </c>
      <c r="B430" s="72" t="s">
        <v>1202</v>
      </c>
      <c r="C430" s="72" t="s">
        <v>287</v>
      </c>
      <c r="D430" s="72" t="s">
        <v>289</v>
      </c>
      <c r="E430" s="72"/>
      <c r="F430" s="73" t="n">
        <v>20749</v>
      </c>
      <c r="G430" s="73" t="n">
        <v>16559</v>
      </c>
      <c r="H430" s="73" t="n">
        <v>4190</v>
      </c>
      <c r="I430" s="74" t="n">
        <f aca="false">H430/F430</f>
        <v>0.201937442768326</v>
      </c>
      <c r="J430" s="73" t="n">
        <v>15580</v>
      </c>
      <c r="K430" s="73" t="n">
        <v>223</v>
      </c>
      <c r="L430" s="73" t="n">
        <v>756</v>
      </c>
      <c r="M430" s="73" t="n">
        <v>4467</v>
      </c>
      <c r="N430" s="73" t="n">
        <v>10552</v>
      </c>
      <c r="O430" s="73" t="n">
        <f aca="false">J430-M430-N430</f>
        <v>561</v>
      </c>
      <c r="P430" s="74" t="n">
        <f aca="false">M430/J430</f>
        <v>0.286713735558408</v>
      </c>
      <c r="Q430" s="74" t="n">
        <f aca="false">N430/J430</f>
        <v>0.677278562259307</v>
      </c>
      <c r="R430" s="75" t="n">
        <f aca="false">ABS(P430-Q430)*100</f>
        <v>39.0564826700899</v>
      </c>
      <c r="S430" s="72" t="str">
        <f aca="false">IF(M430&gt;N430,"Flávio Bolsonaro",IF(N430&gt;M430,"Lula","Empate"))</f>
        <v>Lula</v>
      </c>
      <c r="T430" s="74" t="n">
        <v>0.72676716917923</v>
      </c>
      <c r="U430" s="74" t="n">
        <v>0.234572864321608</v>
      </c>
      <c r="V430" s="72" t="str">
        <f aca="false">IF(S430="Empate","—",IF((N430&gt;M430)&lt;&gt;(T430&gt;U430),"Sim","Não"))</f>
        <v>Não</v>
      </c>
    </row>
    <row r="431" customFormat="false" ht="15" hidden="false" customHeight="false" outlineLevel="0" collapsed="false">
      <c r="A431" s="72" t="s">
        <v>1203</v>
      </c>
      <c r="B431" s="72" t="s">
        <v>1204</v>
      </c>
      <c r="C431" s="72" t="s">
        <v>287</v>
      </c>
      <c r="D431" s="72" t="s">
        <v>289</v>
      </c>
      <c r="E431" s="72"/>
      <c r="F431" s="73" t="n">
        <v>3619</v>
      </c>
      <c r="G431" s="73" t="n">
        <v>2835</v>
      </c>
      <c r="H431" s="73" t="n">
        <v>784</v>
      </c>
      <c r="I431" s="74" t="n">
        <f aca="false">H431/F431</f>
        <v>0.216634429400387</v>
      </c>
      <c r="J431" s="73" t="n">
        <v>2716</v>
      </c>
      <c r="K431" s="73" t="n">
        <v>22</v>
      </c>
      <c r="L431" s="73" t="n">
        <v>97</v>
      </c>
      <c r="M431" s="73" t="n">
        <v>548</v>
      </c>
      <c r="N431" s="73" t="n">
        <v>2091</v>
      </c>
      <c r="O431" s="73" t="n">
        <f aca="false">J431-M431-N431</f>
        <v>77</v>
      </c>
      <c r="P431" s="74" t="n">
        <f aca="false">M431/J431</f>
        <v>0.201767304860088</v>
      </c>
      <c r="Q431" s="74" t="n">
        <f aca="false">N431/J431</f>
        <v>0.769882179675994</v>
      </c>
      <c r="R431" s="75" t="n">
        <f aca="false">ABS(P431-Q431)*100</f>
        <v>56.8114874815906</v>
      </c>
      <c r="S431" s="72" t="str">
        <f aca="false">IF(M431&gt;N431,"Flávio Bolsonaro",IF(N431&gt;M431,"Lula","Empate"))</f>
        <v>Lula</v>
      </c>
      <c r="T431" s="74" t="n">
        <v>0.805343511450382</v>
      </c>
      <c r="U431" s="74" t="n">
        <v>0.156870229007634</v>
      </c>
      <c r="V431" s="72" t="str">
        <f aca="false">IF(S431="Empate","—",IF((N431&gt;M431)&lt;&gt;(T431&gt;U431),"Sim","Não"))</f>
        <v>Não</v>
      </c>
    </row>
    <row r="432" customFormat="false" ht="15" hidden="false" customHeight="false" outlineLevel="0" collapsed="false">
      <c r="A432" s="72" t="s">
        <v>1205</v>
      </c>
      <c r="B432" s="72" t="s">
        <v>1206</v>
      </c>
      <c r="C432" s="72" t="s">
        <v>287</v>
      </c>
      <c r="D432" s="72" t="s">
        <v>289</v>
      </c>
      <c r="E432" s="72"/>
      <c r="F432" s="73" t="n">
        <v>6287</v>
      </c>
      <c r="G432" s="73" t="n">
        <v>5025</v>
      </c>
      <c r="H432" s="73" t="n">
        <v>1262</v>
      </c>
      <c r="I432" s="74" t="n">
        <f aca="false">H432/F432</f>
        <v>0.200731668522348</v>
      </c>
      <c r="J432" s="73" t="n">
        <v>4697</v>
      </c>
      <c r="K432" s="73" t="n">
        <v>102</v>
      </c>
      <c r="L432" s="73" t="n">
        <v>226</v>
      </c>
      <c r="M432" s="73" t="n">
        <v>927</v>
      </c>
      <c r="N432" s="73" t="n">
        <v>3532</v>
      </c>
      <c r="O432" s="73" t="n">
        <f aca="false">J432-M432-N432</f>
        <v>238</v>
      </c>
      <c r="P432" s="74" t="n">
        <f aca="false">M432/J432</f>
        <v>0.197360017032148</v>
      </c>
      <c r="Q432" s="74" t="n">
        <f aca="false">N432/J432</f>
        <v>0.751969342133277</v>
      </c>
      <c r="R432" s="75" t="n">
        <f aca="false">ABS(P432-Q432)*100</f>
        <v>55.4609325101128</v>
      </c>
      <c r="S432" s="72" t="str">
        <f aca="false">IF(M432&gt;N432,"Flávio Bolsonaro",IF(N432&gt;M432,"Lula","Empate"))</f>
        <v>Lula</v>
      </c>
      <c r="T432" s="74" t="n">
        <v>0.796058269065981</v>
      </c>
      <c r="U432" s="74" t="n">
        <v>0.163881748071979</v>
      </c>
      <c r="V432" s="72" t="str">
        <f aca="false">IF(S432="Empate","—",IF((N432&gt;M432)&lt;&gt;(T432&gt;U432),"Sim","Não"))</f>
        <v>Não</v>
      </c>
    </row>
    <row r="433" customFormat="false" ht="15" hidden="false" customHeight="false" outlineLevel="0" collapsed="false">
      <c r="A433" s="72" t="s">
        <v>1207</v>
      </c>
      <c r="B433" s="72" t="s">
        <v>1208</v>
      </c>
      <c r="C433" s="72" t="s">
        <v>287</v>
      </c>
      <c r="D433" s="72" t="s">
        <v>289</v>
      </c>
      <c r="E433" s="72"/>
      <c r="F433" s="73" t="n">
        <v>4258</v>
      </c>
      <c r="G433" s="73" t="n">
        <v>3201</v>
      </c>
      <c r="H433" s="73" t="n">
        <v>1057</v>
      </c>
      <c r="I433" s="74" t="n">
        <f aca="false">H433/F433</f>
        <v>0.248238609675904</v>
      </c>
      <c r="J433" s="73" t="n">
        <v>3074</v>
      </c>
      <c r="K433" s="73" t="n">
        <v>26</v>
      </c>
      <c r="L433" s="73" t="n">
        <v>101</v>
      </c>
      <c r="M433" s="73" t="n">
        <v>1291</v>
      </c>
      <c r="N433" s="73" t="n">
        <v>1682</v>
      </c>
      <c r="O433" s="73" t="n">
        <f aca="false">J433-M433-N433</f>
        <v>101</v>
      </c>
      <c r="P433" s="74" t="n">
        <f aca="false">M433/J433</f>
        <v>0.419973975276513</v>
      </c>
      <c r="Q433" s="74" t="n">
        <f aca="false">N433/J433</f>
        <v>0.547169811320755</v>
      </c>
      <c r="R433" s="75" t="n">
        <f aca="false">ABS(P433-Q433)*100</f>
        <v>12.7195836044242</v>
      </c>
      <c r="S433" s="72" t="str">
        <f aca="false">IF(M433&gt;N433,"Flávio Bolsonaro",IF(N433&gt;M433,"Lula","Empate"))</f>
        <v>Lula</v>
      </c>
      <c r="T433" s="74" t="n">
        <v>0.593220338983051</v>
      </c>
      <c r="U433" s="74" t="n">
        <v>0.370056497175141</v>
      </c>
      <c r="V433" s="72" t="str">
        <f aca="false">IF(S433="Empate","—",IF((N433&gt;M433)&lt;&gt;(T433&gt;U433),"Sim","Não"))</f>
        <v>Não</v>
      </c>
    </row>
    <row r="434" customFormat="false" ht="15" hidden="false" customHeight="false" outlineLevel="0" collapsed="false">
      <c r="A434" s="72" t="s">
        <v>1209</v>
      </c>
      <c r="B434" s="72" t="s">
        <v>1210</v>
      </c>
      <c r="C434" s="72" t="s">
        <v>287</v>
      </c>
      <c r="D434" s="72" t="s">
        <v>289</v>
      </c>
      <c r="E434" s="72"/>
      <c r="F434" s="73" t="n">
        <v>8523</v>
      </c>
      <c r="G434" s="73" t="n">
        <v>6560</v>
      </c>
      <c r="H434" s="73" t="n">
        <v>1963</v>
      </c>
      <c r="I434" s="74" t="n">
        <f aca="false">H434/F434</f>
        <v>0.230317963158512</v>
      </c>
      <c r="J434" s="73" t="n">
        <v>6240</v>
      </c>
      <c r="K434" s="73" t="n">
        <v>94</v>
      </c>
      <c r="L434" s="73" t="n">
        <v>226</v>
      </c>
      <c r="M434" s="73" t="n">
        <v>741</v>
      </c>
      <c r="N434" s="73" t="n">
        <v>5344</v>
      </c>
      <c r="O434" s="73" t="n">
        <f aca="false">J434-M434-N434</f>
        <v>155</v>
      </c>
      <c r="P434" s="74" t="n">
        <f aca="false">M434/J434</f>
        <v>0.11875</v>
      </c>
      <c r="Q434" s="74" t="n">
        <f aca="false">N434/J434</f>
        <v>0.856410256410256</v>
      </c>
      <c r="R434" s="75" t="n">
        <f aca="false">ABS(P434-Q434)*100</f>
        <v>73.7660256410256</v>
      </c>
      <c r="S434" s="72" t="str">
        <f aca="false">IF(M434&gt;N434,"Flávio Bolsonaro",IF(N434&gt;M434,"Lula","Empate"))</f>
        <v>Lula</v>
      </c>
      <c r="T434" s="74" t="n">
        <v>0.877033409130663</v>
      </c>
      <c r="U434" s="74" t="n">
        <v>0.0925310477523176</v>
      </c>
      <c r="V434" s="72" t="str">
        <f aca="false">IF(S434="Empate","—",IF((N434&gt;M434)&lt;&gt;(T434&gt;U434),"Sim","Não"))</f>
        <v>Não</v>
      </c>
    </row>
    <row r="435" customFormat="false" ht="15" hidden="false" customHeight="false" outlineLevel="0" collapsed="false">
      <c r="A435" s="72" t="s">
        <v>1211</v>
      </c>
      <c r="B435" s="72" t="s">
        <v>1212</v>
      </c>
      <c r="C435" s="72" t="s">
        <v>287</v>
      </c>
      <c r="D435" s="72" t="s">
        <v>289</v>
      </c>
      <c r="E435" s="72"/>
      <c r="F435" s="73" t="n">
        <v>22037</v>
      </c>
      <c r="G435" s="73" t="n">
        <v>18767</v>
      </c>
      <c r="H435" s="73" t="n">
        <v>3270</v>
      </c>
      <c r="I435" s="74" t="n">
        <f aca="false">H435/F435</f>
        <v>0.148386804011435</v>
      </c>
      <c r="J435" s="73" t="n">
        <v>18066</v>
      </c>
      <c r="K435" s="73" t="n">
        <v>240</v>
      </c>
      <c r="L435" s="73" t="n">
        <v>461</v>
      </c>
      <c r="M435" s="73" t="n">
        <v>4265</v>
      </c>
      <c r="N435" s="73" t="n">
        <v>13144</v>
      </c>
      <c r="O435" s="73" t="n">
        <f aca="false">J435-M435-N435</f>
        <v>657</v>
      </c>
      <c r="P435" s="74" t="n">
        <f aca="false">M435/J435</f>
        <v>0.236078822096756</v>
      </c>
      <c r="Q435" s="74" t="n">
        <f aca="false">N435/J435</f>
        <v>0.727554522307096</v>
      </c>
      <c r="R435" s="75" t="n">
        <f aca="false">ABS(P435-Q435)*100</f>
        <v>49.147570021034</v>
      </c>
      <c r="S435" s="72" t="str">
        <f aca="false">IF(M435&gt;N435,"Flávio Bolsonaro",IF(N435&gt;M435,"Lula","Empate"))</f>
        <v>Lula</v>
      </c>
      <c r="T435" s="74" t="n">
        <v>0.780090754395916</v>
      </c>
      <c r="U435" s="74" t="n">
        <v>0.187237663074305</v>
      </c>
      <c r="V435" s="72" t="str">
        <f aca="false">IF(S435="Empate","—",IF((N435&gt;M435)&lt;&gt;(T435&gt;U435),"Sim","Não"))</f>
        <v>Não</v>
      </c>
    </row>
    <row r="436" customFormat="false" ht="15" hidden="false" customHeight="false" outlineLevel="0" collapsed="false">
      <c r="A436" s="72" t="s">
        <v>1213</v>
      </c>
      <c r="B436" s="72" t="s">
        <v>1214</v>
      </c>
      <c r="C436" s="72" t="s">
        <v>287</v>
      </c>
      <c r="D436" s="72" t="s">
        <v>289</v>
      </c>
      <c r="E436" s="72"/>
      <c r="F436" s="73" t="n">
        <v>163871</v>
      </c>
      <c r="G436" s="73" t="n">
        <v>126329</v>
      </c>
      <c r="H436" s="73" t="n">
        <v>37542</v>
      </c>
      <c r="I436" s="74" t="n">
        <f aca="false">H436/F436</f>
        <v>0.229094836792355</v>
      </c>
      <c r="J436" s="73" t="n">
        <v>119345</v>
      </c>
      <c r="K436" s="73" t="n">
        <v>2397</v>
      </c>
      <c r="L436" s="73" t="n">
        <v>4587</v>
      </c>
      <c r="M436" s="73" t="n">
        <v>39471</v>
      </c>
      <c r="N436" s="73" t="n">
        <v>70481</v>
      </c>
      <c r="O436" s="73" t="n">
        <f aca="false">J436-M436-N436</f>
        <v>9393</v>
      </c>
      <c r="P436" s="74" t="n">
        <f aca="false">M436/J436</f>
        <v>0.330730235870795</v>
      </c>
      <c r="Q436" s="74" t="n">
        <f aca="false">N436/J436</f>
        <v>0.590565168209812</v>
      </c>
      <c r="R436" s="75" t="n">
        <f aca="false">ABS(P436-Q436)*100</f>
        <v>25.9834932339017</v>
      </c>
      <c r="S436" s="72" t="str">
        <f aca="false">IF(M436&gt;N436,"Flávio Bolsonaro",IF(N436&gt;M436,"Lula","Empate"))</f>
        <v>Lula</v>
      </c>
      <c r="T436" s="74" t="n">
        <v>0.634131395061834</v>
      </c>
      <c r="U436" s="74" t="n">
        <v>0.289421497450912</v>
      </c>
      <c r="V436" s="72" t="str">
        <f aca="false">IF(S436="Empate","—",IF((N436&gt;M436)&lt;&gt;(T436&gt;U436),"Sim","Não"))</f>
        <v>Não</v>
      </c>
    </row>
    <row r="437" customFormat="false" ht="15" hidden="false" customHeight="false" outlineLevel="0" collapsed="false">
      <c r="A437" s="72" t="s">
        <v>1215</v>
      </c>
      <c r="B437" s="72" t="s">
        <v>1216</v>
      </c>
      <c r="C437" s="72" t="s">
        <v>287</v>
      </c>
      <c r="D437" s="72" t="s">
        <v>289</v>
      </c>
      <c r="E437" s="72"/>
      <c r="F437" s="73" t="n">
        <v>7895</v>
      </c>
      <c r="G437" s="73" t="n">
        <v>6154</v>
      </c>
      <c r="H437" s="73" t="n">
        <v>1741</v>
      </c>
      <c r="I437" s="74" t="n">
        <f aca="false">H437/F437</f>
        <v>0.220519316022799</v>
      </c>
      <c r="J437" s="73" t="n">
        <v>5911</v>
      </c>
      <c r="K437" s="73" t="n">
        <v>64</v>
      </c>
      <c r="L437" s="73" t="n">
        <v>179</v>
      </c>
      <c r="M437" s="73" t="n">
        <v>1037</v>
      </c>
      <c r="N437" s="73" t="n">
        <v>4676</v>
      </c>
      <c r="O437" s="73" t="n">
        <f aca="false">J437-M437-N437</f>
        <v>198</v>
      </c>
      <c r="P437" s="74" t="n">
        <f aca="false">M437/J437</f>
        <v>0.175435628489257</v>
      </c>
      <c r="Q437" s="74" t="n">
        <f aca="false">N437/J437</f>
        <v>0.791067501268821</v>
      </c>
      <c r="R437" s="75" t="n">
        <f aca="false">ABS(P437-Q437)*100</f>
        <v>61.5631872779564</v>
      </c>
      <c r="S437" s="72" t="str">
        <f aca="false">IF(M437&gt;N437,"Flávio Bolsonaro",IF(N437&gt;M437,"Lula","Empate"))</f>
        <v>Lula</v>
      </c>
      <c r="T437" s="74" t="n">
        <v>0.835538435772902</v>
      </c>
      <c r="U437" s="74" t="n">
        <v>0.136493049740412</v>
      </c>
      <c r="V437" s="72" t="str">
        <f aca="false">IF(S437="Empate","—",IF((N437&gt;M437)&lt;&gt;(T437&gt;U437),"Sim","Não"))</f>
        <v>Não</v>
      </c>
    </row>
    <row r="438" customFormat="false" ht="15" hidden="false" customHeight="false" outlineLevel="0" collapsed="false">
      <c r="A438" s="72" t="s">
        <v>1217</v>
      </c>
      <c r="B438" s="72" t="s">
        <v>1218</v>
      </c>
      <c r="C438" s="72" t="s">
        <v>287</v>
      </c>
      <c r="D438" s="72" t="s">
        <v>289</v>
      </c>
      <c r="E438" s="72"/>
      <c r="F438" s="73" t="n">
        <v>10121</v>
      </c>
      <c r="G438" s="73" t="n">
        <v>8487</v>
      </c>
      <c r="H438" s="73" t="n">
        <v>1634</v>
      </c>
      <c r="I438" s="74" t="n">
        <f aca="false">H438/F438</f>
        <v>0.161446497381682</v>
      </c>
      <c r="J438" s="73" t="n">
        <v>8085</v>
      </c>
      <c r="K438" s="73" t="n">
        <v>150</v>
      </c>
      <c r="L438" s="73" t="n">
        <v>252</v>
      </c>
      <c r="M438" s="73" t="n">
        <v>2257</v>
      </c>
      <c r="N438" s="73" t="n">
        <v>5512</v>
      </c>
      <c r="O438" s="73" t="n">
        <f aca="false">J438-M438-N438</f>
        <v>316</v>
      </c>
      <c r="P438" s="74" t="n">
        <f aca="false">M438/J438</f>
        <v>0.279158936301793</v>
      </c>
      <c r="Q438" s="74" t="n">
        <f aca="false">N438/J438</f>
        <v>0.681756338899196</v>
      </c>
      <c r="R438" s="75" t="n">
        <f aca="false">ABS(P438-Q438)*100</f>
        <v>40.2597402597403</v>
      </c>
      <c r="S438" s="72" t="str">
        <f aca="false">IF(M438&gt;N438,"Flávio Bolsonaro",IF(N438&gt;M438,"Lula","Empate"))</f>
        <v>Lula</v>
      </c>
      <c r="T438" s="74" t="n">
        <v>0.731588227315882</v>
      </c>
      <c r="U438" s="74" t="n">
        <v>0.230299742302997</v>
      </c>
      <c r="V438" s="72" t="str">
        <f aca="false">IF(S438="Empate","—",IF((N438&gt;M438)&lt;&gt;(T438&gt;U438),"Sim","Não"))</f>
        <v>Não</v>
      </c>
    </row>
    <row r="439" customFormat="false" ht="15" hidden="false" customHeight="false" outlineLevel="0" collapsed="false">
      <c r="A439" s="72" t="s">
        <v>1219</v>
      </c>
      <c r="B439" s="72" t="s">
        <v>1220</v>
      </c>
      <c r="C439" s="72" t="s">
        <v>287</v>
      </c>
      <c r="D439" s="72" t="s">
        <v>289</v>
      </c>
      <c r="E439" s="72"/>
      <c r="F439" s="73" t="n">
        <v>34703</v>
      </c>
      <c r="G439" s="73" t="n">
        <v>29383</v>
      </c>
      <c r="H439" s="73" t="n">
        <v>5320</v>
      </c>
      <c r="I439" s="74" t="n">
        <f aca="false">H439/F439</f>
        <v>0.153300867360171</v>
      </c>
      <c r="J439" s="73" t="n">
        <v>28077</v>
      </c>
      <c r="K439" s="73" t="n">
        <v>482</v>
      </c>
      <c r="L439" s="73" t="n">
        <v>824</v>
      </c>
      <c r="M439" s="73" t="n">
        <v>7513</v>
      </c>
      <c r="N439" s="73" t="n">
        <v>19442</v>
      </c>
      <c r="O439" s="73" t="n">
        <f aca="false">J439-M439-N439</f>
        <v>1122</v>
      </c>
      <c r="P439" s="74" t="n">
        <f aca="false">M439/J439</f>
        <v>0.267585568258717</v>
      </c>
      <c r="Q439" s="74" t="n">
        <f aca="false">N439/J439</f>
        <v>0.692452897389322</v>
      </c>
      <c r="R439" s="75" t="n">
        <f aca="false">ABS(P439-Q439)*100</f>
        <v>42.4867329130605</v>
      </c>
      <c r="S439" s="72" t="str">
        <f aca="false">IF(M439&gt;N439,"Flávio Bolsonaro",IF(N439&gt;M439,"Lula","Empate"))</f>
        <v>Lula</v>
      </c>
      <c r="T439" s="74" t="n">
        <v>0.756584821428571</v>
      </c>
      <c r="U439" s="74" t="n">
        <v>0.201897321428571</v>
      </c>
      <c r="V439" s="72" t="str">
        <f aca="false">IF(S439="Empate","—",IF((N439&gt;M439)&lt;&gt;(T439&gt;U439),"Sim","Não"))</f>
        <v>Não</v>
      </c>
    </row>
    <row r="440" customFormat="false" ht="15" hidden="false" customHeight="false" outlineLevel="0" collapsed="false">
      <c r="A440" s="72" t="s">
        <v>1221</v>
      </c>
      <c r="B440" s="72" t="s">
        <v>1222</v>
      </c>
      <c r="C440" s="72" t="s">
        <v>287</v>
      </c>
      <c r="D440" s="72" t="s">
        <v>289</v>
      </c>
      <c r="E440" s="72"/>
      <c r="F440" s="73" t="n">
        <v>81123</v>
      </c>
      <c r="G440" s="73" t="n">
        <v>63933</v>
      </c>
      <c r="H440" s="73" t="n">
        <v>17190</v>
      </c>
      <c r="I440" s="74" t="n">
        <f aca="false">H440/F440</f>
        <v>0.211900447468659</v>
      </c>
      <c r="J440" s="73" t="n">
        <v>62061</v>
      </c>
      <c r="K440" s="73" t="n">
        <v>744</v>
      </c>
      <c r="L440" s="73" t="n">
        <v>1128</v>
      </c>
      <c r="M440" s="73" t="n">
        <v>38496</v>
      </c>
      <c r="N440" s="73" t="n">
        <v>20173</v>
      </c>
      <c r="O440" s="73" t="n">
        <f aca="false">J440-M440-N440</f>
        <v>3392</v>
      </c>
      <c r="P440" s="74" t="n">
        <f aca="false">M440/J440</f>
        <v>0.620292937593658</v>
      </c>
      <c r="Q440" s="74" t="n">
        <f aca="false">N440/J440</f>
        <v>0.325051159343227</v>
      </c>
      <c r="R440" s="75" t="n">
        <f aca="false">ABS(P440-Q440)*100</f>
        <v>29.5241778250431</v>
      </c>
      <c r="S440" s="72" t="str">
        <f aca="false">IF(M440&gt;N440,"Flávio Bolsonaro",IF(N440&gt;M440,"Lula","Empate"))</f>
        <v>Flávio Bolsonaro</v>
      </c>
      <c r="T440" s="74" t="n">
        <v>0.414259051885032</v>
      </c>
      <c r="U440" s="74" t="n">
        <v>0.540164240388205</v>
      </c>
      <c r="V440" s="72" t="str">
        <f aca="false">IF(S440="Empate","—",IF((N440&gt;M440)&lt;&gt;(T440&gt;U440),"Sim","Não"))</f>
        <v>Não</v>
      </c>
    </row>
    <row r="441" customFormat="false" ht="15" hidden="false" customHeight="false" outlineLevel="0" collapsed="false">
      <c r="A441" s="72" t="s">
        <v>1223</v>
      </c>
      <c r="B441" s="72" t="s">
        <v>1224</v>
      </c>
      <c r="C441" s="72" t="s">
        <v>287</v>
      </c>
      <c r="D441" s="72" t="s">
        <v>289</v>
      </c>
      <c r="E441" s="72"/>
      <c r="F441" s="73" t="n">
        <v>10033</v>
      </c>
      <c r="G441" s="73" t="n">
        <v>7464</v>
      </c>
      <c r="H441" s="73" t="n">
        <v>2569</v>
      </c>
      <c r="I441" s="74" t="n">
        <f aca="false">H441/F441</f>
        <v>0.256055018439151</v>
      </c>
      <c r="J441" s="73" t="n">
        <v>7004</v>
      </c>
      <c r="K441" s="73" t="n">
        <v>123</v>
      </c>
      <c r="L441" s="73" t="n">
        <v>337</v>
      </c>
      <c r="M441" s="73" t="n">
        <v>1598</v>
      </c>
      <c r="N441" s="73" t="n">
        <v>5188</v>
      </c>
      <c r="O441" s="73" t="n">
        <f aca="false">J441-M441-N441</f>
        <v>218</v>
      </c>
      <c r="P441" s="74" t="n">
        <f aca="false">M441/J441</f>
        <v>0.228155339805825</v>
      </c>
      <c r="Q441" s="74" t="n">
        <f aca="false">N441/J441</f>
        <v>0.740719588806396</v>
      </c>
      <c r="R441" s="75" t="n">
        <f aca="false">ABS(P441-Q441)*100</f>
        <v>51.2564249000571</v>
      </c>
      <c r="S441" s="72" t="str">
        <f aca="false">IF(M441&gt;N441,"Flávio Bolsonaro",IF(N441&gt;M441,"Lula","Empate"))</f>
        <v>Lula</v>
      </c>
      <c r="T441" s="74" t="n">
        <v>0.749744637385087</v>
      </c>
      <c r="U441" s="74" t="n">
        <v>0.200642054574639</v>
      </c>
      <c r="V441" s="72" t="str">
        <f aca="false">IF(S441="Empate","—",IF((N441&gt;M441)&lt;&gt;(T441&gt;U441),"Sim","Não"))</f>
        <v>Não</v>
      </c>
    </row>
    <row r="442" customFormat="false" ht="15" hidden="false" customHeight="false" outlineLevel="0" collapsed="false">
      <c r="A442" s="72" t="s">
        <v>1225</v>
      </c>
      <c r="B442" s="72" t="s">
        <v>1226</v>
      </c>
      <c r="C442" s="72" t="s">
        <v>287</v>
      </c>
      <c r="D442" s="72" t="s">
        <v>289</v>
      </c>
      <c r="E442" s="72"/>
      <c r="F442" s="73" t="n">
        <v>12841</v>
      </c>
      <c r="G442" s="73" t="n">
        <v>9670</v>
      </c>
      <c r="H442" s="73" t="n">
        <v>3171</v>
      </c>
      <c r="I442" s="74" t="n">
        <f aca="false">H442/F442</f>
        <v>0.246943384471614</v>
      </c>
      <c r="J442" s="73" t="n">
        <v>9001</v>
      </c>
      <c r="K442" s="73" t="n">
        <v>154</v>
      </c>
      <c r="L442" s="73" t="n">
        <v>515</v>
      </c>
      <c r="M442" s="73" t="n">
        <v>3536</v>
      </c>
      <c r="N442" s="73" t="n">
        <v>5105</v>
      </c>
      <c r="O442" s="73" t="n">
        <f aca="false">J442-M442-N442</f>
        <v>360</v>
      </c>
      <c r="P442" s="74" t="n">
        <f aca="false">M442/J442</f>
        <v>0.392845239417842</v>
      </c>
      <c r="Q442" s="74" t="n">
        <f aca="false">N442/J442</f>
        <v>0.56715920453283</v>
      </c>
      <c r="R442" s="75" t="n">
        <f aca="false">ABS(P442-Q442)*100</f>
        <v>17.4313965114987</v>
      </c>
      <c r="S442" s="72" t="str">
        <f aca="false">IF(M442&gt;N442,"Flávio Bolsonaro",IF(N442&gt;M442,"Lula","Empate"))</f>
        <v>Lula</v>
      </c>
      <c r="T442" s="74" t="n">
        <v>0.595651218976499</v>
      </c>
      <c r="U442" s="74" t="n">
        <v>0.353832637821217</v>
      </c>
      <c r="V442" s="72" t="str">
        <f aca="false">IF(S442="Empate","—",IF((N442&gt;M442)&lt;&gt;(T442&gt;U442),"Sim","Não"))</f>
        <v>Não</v>
      </c>
    </row>
    <row r="443" customFormat="false" ht="15" hidden="false" customHeight="false" outlineLevel="0" collapsed="false">
      <c r="A443" s="72" t="s">
        <v>1227</v>
      </c>
      <c r="B443" s="72" t="s">
        <v>1228</v>
      </c>
      <c r="C443" s="72" t="s">
        <v>287</v>
      </c>
      <c r="D443" s="72" t="s">
        <v>289</v>
      </c>
      <c r="E443" s="72"/>
      <c r="F443" s="73" t="n">
        <v>32963</v>
      </c>
      <c r="G443" s="73" t="n">
        <v>26214</v>
      </c>
      <c r="H443" s="73" t="n">
        <v>6749</v>
      </c>
      <c r="I443" s="74" t="n">
        <f aca="false">H443/F443</f>
        <v>0.204744713769985</v>
      </c>
      <c r="J443" s="73" t="n">
        <v>24795</v>
      </c>
      <c r="K443" s="73" t="n">
        <v>394</v>
      </c>
      <c r="L443" s="73" t="n">
        <v>1025</v>
      </c>
      <c r="M443" s="73" t="n">
        <v>6619</v>
      </c>
      <c r="N443" s="73" t="n">
        <v>17101</v>
      </c>
      <c r="O443" s="73" t="n">
        <f aca="false">J443-M443-N443</f>
        <v>1075</v>
      </c>
      <c r="P443" s="74" t="n">
        <f aca="false">M443/J443</f>
        <v>0.266948981649526</v>
      </c>
      <c r="Q443" s="74" t="n">
        <f aca="false">N443/J443</f>
        <v>0.68969550312563</v>
      </c>
      <c r="R443" s="75" t="n">
        <f aca="false">ABS(P443-Q443)*100</f>
        <v>42.2746521476104</v>
      </c>
      <c r="S443" s="72" t="str">
        <f aca="false">IF(M443&gt;N443,"Flávio Bolsonaro",IF(N443&gt;M443,"Lula","Empate"))</f>
        <v>Lula</v>
      </c>
      <c r="T443" s="74" t="n">
        <v>0.778585591539987</v>
      </c>
      <c r="U443" s="74" t="n">
        <v>0.174859550561798</v>
      </c>
      <c r="V443" s="72" t="str">
        <f aca="false">IF(S443="Empate","—",IF((N443&gt;M443)&lt;&gt;(T443&gt;U443),"Sim","Não"))</f>
        <v>Não</v>
      </c>
    </row>
    <row r="444" customFormat="false" ht="15" hidden="false" customHeight="false" outlineLevel="0" collapsed="false">
      <c r="A444" s="72" t="s">
        <v>1229</v>
      </c>
      <c r="B444" s="72" t="s">
        <v>1230</v>
      </c>
      <c r="C444" s="72" t="s">
        <v>287</v>
      </c>
      <c r="D444" s="72" t="s">
        <v>289</v>
      </c>
      <c r="E444" s="72"/>
      <c r="F444" s="73" t="n">
        <v>6566</v>
      </c>
      <c r="G444" s="73" t="n">
        <v>5330</v>
      </c>
      <c r="H444" s="73" t="n">
        <v>1236</v>
      </c>
      <c r="I444" s="74" t="n">
        <f aca="false">H444/F444</f>
        <v>0.18824246116357</v>
      </c>
      <c r="J444" s="73" t="n">
        <v>5161</v>
      </c>
      <c r="K444" s="73" t="n">
        <v>31</v>
      </c>
      <c r="L444" s="73" t="n">
        <v>138</v>
      </c>
      <c r="M444" s="73" t="n">
        <v>738</v>
      </c>
      <c r="N444" s="73" t="n">
        <v>4260</v>
      </c>
      <c r="O444" s="73" t="n">
        <f aca="false">J444-M444-N444</f>
        <v>163</v>
      </c>
      <c r="P444" s="74" t="n">
        <f aca="false">M444/J444</f>
        <v>0.142995543499322</v>
      </c>
      <c r="Q444" s="74" t="n">
        <f aca="false">N444/J444</f>
        <v>0.825421429955435</v>
      </c>
      <c r="R444" s="75" t="n">
        <f aca="false">ABS(P444-Q444)*100</f>
        <v>68.2425886456113</v>
      </c>
      <c r="S444" s="72" t="str">
        <f aca="false">IF(M444&gt;N444,"Flávio Bolsonaro",IF(N444&gt;M444,"Lula","Empate"))</f>
        <v>Lula</v>
      </c>
      <c r="T444" s="74" t="n">
        <v>0.831982605257956</v>
      </c>
      <c r="U444" s="74" t="n">
        <v>0.119193516505238</v>
      </c>
      <c r="V444" s="72" t="str">
        <f aca="false">IF(S444="Empate","—",IF((N444&gt;M444)&lt;&gt;(T444&gt;U444),"Sim","Não"))</f>
        <v>Não</v>
      </c>
    </row>
    <row r="445" customFormat="false" ht="15" hidden="false" customHeight="false" outlineLevel="0" collapsed="false">
      <c r="A445" s="72" t="s">
        <v>1231</v>
      </c>
      <c r="B445" s="72" t="s">
        <v>1232</v>
      </c>
      <c r="C445" s="72" t="s">
        <v>287</v>
      </c>
      <c r="D445" s="72" t="s">
        <v>289</v>
      </c>
      <c r="E445" s="72"/>
      <c r="F445" s="73" t="n">
        <v>17110</v>
      </c>
      <c r="G445" s="73" t="n">
        <v>13732</v>
      </c>
      <c r="H445" s="73" t="n">
        <v>3378</v>
      </c>
      <c r="I445" s="74" t="n">
        <f aca="false">H445/F445</f>
        <v>0.197428404441847</v>
      </c>
      <c r="J445" s="73" t="n">
        <v>13251</v>
      </c>
      <c r="K445" s="73" t="n">
        <v>176</v>
      </c>
      <c r="L445" s="73" t="n">
        <v>305</v>
      </c>
      <c r="M445" s="73" t="n">
        <v>2471</v>
      </c>
      <c r="N445" s="73" t="n">
        <v>10107</v>
      </c>
      <c r="O445" s="73" t="n">
        <f aca="false">J445-M445-N445</f>
        <v>673</v>
      </c>
      <c r="P445" s="74" t="n">
        <f aca="false">M445/J445</f>
        <v>0.186476492340201</v>
      </c>
      <c r="Q445" s="74" t="n">
        <f aca="false">N445/J445</f>
        <v>0.762734887932986</v>
      </c>
      <c r="R445" s="75" t="n">
        <f aca="false">ABS(P445-Q445)*100</f>
        <v>57.6258395592785</v>
      </c>
      <c r="S445" s="72" t="str">
        <f aca="false">IF(M445&gt;N445,"Flávio Bolsonaro",IF(N445&gt;M445,"Lula","Empate"))</f>
        <v>Lula</v>
      </c>
      <c r="T445" s="74" t="n">
        <v>0.783086216364635</v>
      </c>
      <c r="U445" s="74" t="n">
        <v>0.168745587196988</v>
      </c>
      <c r="V445" s="72" t="str">
        <f aca="false">IF(S445="Empate","—",IF((N445&gt;M445)&lt;&gt;(T445&gt;U445),"Sim","Não"))</f>
        <v>Não</v>
      </c>
    </row>
    <row r="446" customFormat="false" ht="15" hidden="false" customHeight="false" outlineLevel="0" collapsed="false">
      <c r="A446" s="72" t="s">
        <v>1233</v>
      </c>
      <c r="B446" s="72" t="s">
        <v>1234</v>
      </c>
      <c r="C446" s="72" t="s">
        <v>287</v>
      </c>
      <c r="D446" s="72" t="s">
        <v>289</v>
      </c>
      <c r="E446" s="72"/>
      <c r="F446" s="73" t="n">
        <v>6722</v>
      </c>
      <c r="G446" s="73" t="n">
        <v>4986</v>
      </c>
      <c r="H446" s="73" t="n">
        <v>1736</v>
      </c>
      <c r="I446" s="74" t="n">
        <f aca="false">H446/F446</f>
        <v>0.258256471288307</v>
      </c>
      <c r="J446" s="73" t="n">
        <v>4711</v>
      </c>
      <c r="K446" s="73" t="n">
        <v>49</v>
      </c>
      <c r="L446" s="73" t="n">
        <v>226</v>
      </c>
      <c r="M446" s="73" t="n">
        <v>1145</v>
      </c>
      <c r="N446" s="73" t="n">
        <v>3366</v>
      </c>
      <c r="O446" s="73" t="n">
        <f aca="false">J446-M446-N446</f>
        <v>200</v>
      </c>
      <c r="P446" s="74" t="n">
        <f aca="false">M446/J446</f>
        <v>0.243048185098705</v>
      </c>
      <c r="Q446" s="74" t="n">
        <f aca="false">N446/J446</f>
        <v>0.714497983443006</v>
      </c>
      <c r="R446" s="75" t="n">
        <f aca="false">ABS(P446-Q446)*100</f>
        <v>47.1449798344301</v>
      </c>
      <c r="S446" s="72" t="str">
        <f aca="false">IF(M446&gt;N446,"Flávio Bolsonaro",IF(N446&gt;M446,"Lula","Empate"))</f>
        <v>Lula</v>
      </c>
      <c r="T446" s="74" t="n">
        <v>0.757643383173399</v>
      </c>
      <c r="U446" s="74" t="n">
        <v>0.175407275161794</v>
      </c>
      <c r="V446" s="72" t="str">
        <f aca="false">IF(S446="Empate","—",IF((N446&gt;M446)&lt;&gt;(T446&gt;U446),"Sim","Não"))</f>
        <v>Não</v>
      </c>
    </row>
    <row r="447" customFormat="false" ht="15" hidden="false" customHeight="false" outlineLevel="0" collapsed="false">
      <c r="A447" s="72" t="s">
        <v>1235</v>
      </c>
      <c r="B447" s="72" t="s">
        <v>1236</v>
      </c>
      <c r="C447" s="72" t="s">
        <v>287</v>
      </c>
      <c r="D447" s="72" t="s">
        <v>289</v>
      </c>
      <c r="E447" s="72"/>
      <c r="F447" s="73" t="n">
        <v>7260</v>
      </c>
      <c r="G447" s="73" t="n">
        <v>5685</v>
      </c>
      <c r="H447" s="73" t="n">
        <v>1575</v>
      </c>
      <c r="I447" s="74" t="n">
        <f aca="false">H447/F447</f>
        <v>0.216942148760331</v>
      </c>
      <c r="J447" s="73" t="n">
        <v>5360</v>
      </c>
      <c r="K447" s="73" t="n">
        <v>91</v>
      </c>
      <c r="L447" s="73" t="n">
        <v>234</v>
      </c>
      <c r="M447" s="73" t="n">
        <v>2275</v>
      </c>
      <c r="N447" s="73" t="n">
        <v>2889</v>
      </c>
      <c r="O447" s="73" t="n">
        <f aca="false">J447-M447-N447</f>
        <v>196</v>
      </c>
      <c r="P447" s="74" t="n">
        <f aca="false">M447/J447</f>
        <v>0.424440298507463</v>
      </c>
      <c r="Q447" s="74" t="n">
        <f aca="false">N447/J447</f>
        <v>0.538992537313433</v>
      </c>
      <c r="R447" s="75" t="n">
        <f aca="false">ABS(P447-Q447)*100</f>
        <v>11.455223880597</v>
      </c>
      <c r="S447" s="72" t="str">
        <f aca="false">IF(M447&gt;N447,"Flávio Bolsonaro",IF(N447&gt;M447,"Lula","Empate"))</f>
        <v>Lula</v>
      </c>
      <c r="T447" s="74" t="n">
        <v>0.606702264776284</v>
      </c>
      <c r="U447" s="74" t="n">
        <v>0.355183207512429</v>
      </c>
      <c r="V447" s="72" t="str">
        <f aca="false">IF(S447="Empate","—",IF((N447&gt;M447)&lt;&gt;(T447&gt;U447),"Sim","Não"))</f>
        <v>Não</v>
      </c>
    </row>
    <row r="448" customFormat="false" ht="15" hidden="false" customHeight="false" outlineLevel="0" collapsed="false">
      <c r="A448" s="72" t="s">
        <v>1237</v>
      </c>
      <c r="B448" s="72" t="s">
        <v>1238</v>
      </c>
      <c r="C448" s="72" t="s">
        <v>287</v>
      </c>
      <c r="D448" s="72" t="s">
        <v>289</v>
      </c>
      <c r="E448" s="72"/>
      <c r="F448" s="73" t="n">
        <v>13826</v>
      </c>
      <c r="G448" s="73" t="n">
        <v>10815</v>
      </c>
      <c r="H448" s="73" t="n">
        <v>3011</v>
      </c>
      <c r="I448" s="74" t="n">
        <f aca="false">H448/F448</f>
        <v>0.217778099233329</v>
      </c>
      <c r="J448" s="73" t="n">
        <v>10118</v>
      </c>
      <c r="K448" s="73" t="n">
        <v>185</v>
      </c>
      <c r="L448" s="73" t="n">
        <v>512</v>
      </c>
      <c r="M448" s="73" t="n">
        <v>2232</v>
      </c>
      <c r="N448" s="73" t="n">
        <v>7520</v>
      </c>
      <c r="O448" s="73" t="n">
        <f aca="false">J448-M448-N448</f>
        <v>366</v>
      </c>
      <c r="P448" s="74" t="n">
        <f aca="false">M448/J448</f>
        <v>0.220596955920142</v>
      </c>
      <c r="Q448" s="74" t="n">
        <f aca="false">N448/J448</f>
        <v>0.743229887329512</v>
      </c>
      <c r="R448" s="75" t="n">
        <f aca="false">ABS(P448-Q448)*100</f>
        <v>52.263293140937</v>
      </c>
      <c r="S448" s="72" t="str">
        <f aca="false">IF(M448&gt;N448,"Flávio Bolsonaro",IF(N448&gt;M448,"Lula","Empate"))</f>
        <v>Lula</v>
      </c>
      <c r="T448" s="74" t="n">
        <v>0.754210104250201</v>
      </c>
      <c r="U448" s="74" t="n">
        <v>0.194967923015237</v>
      </c>
      <c r="V448" s="72" t="str">
        <f aca="false">IF(S448="Empate","—",IF((N448&gt;M448)&lt;&gt;(T448&gt;U448),"Sim","Não"))</f>
        <v>Não</v>
      </c>
    </row>
    <row r="449" customFormat="false" ht="15" hidden="false" customHeight="false" outlineLevel="0" collapsed="false">
      <c r="A449" s="72" t="s">
        <v>1239</v>
      </c>
      <c r="B449" s="72" t="s">
        <v>1240</v>
      </c>
      <c r="C449" s="72" t="s">
        <v>287</v>
      </c>
      <c r="D449" s="72" t="s">
        <v>289</v>
      </c>
      <c r="E449" s="72"/>
      <c r="F449" s="73" t="n">
        <v>13151</v>
      </c>
      <c r="G449" s="73" t="n">
        <v>10709</v>
      </c>
      <c r="H449" s="73" t="n">
        <v>2442</v>
      </c>
      <c r="I449" s="74" t="n">
        <f aca="false">H449/F449</f>
        <v>0.185689301193826</v>
      </c>
      <c r="J449" s="73" t="n">
        <v>10299</v>
      </c>
      <c r="K449" s="73" t="n">
        <v>161</v>
      </c>
      <c r="L449" s="73" t="n">
        <v>249</v>
      </c>
      <c r="M449" s="73" t="n">
        <v>3149</v>
      </c>
      <c r="N449" s="73" t="n">
        <v>6864</v>
      </c>
      <c r="O449" s="73" t="n">
        <f aca="false">J449-M449-N449</f>
        <v>286</v>
      </c>
      <c r="P449" s="74" t="n">
        <f aca="false">M449/J449</f>
        <v>0.305757840567045</v>
      </c>
      <c r="Q449" s="74" t="n">
        <f aca="false">N449/J449</f>
        <v>0.666472473055637</v>
      </c>
      <c r="R449" s="75" t="n">
        <f aca="false">ABS(P449-Q449)*100</f>
        <v>36.0714632488591</v>
      </c>
      <c r="S449" s="72" t="str">
        <f aca="false">IF(M449&gt;N449,"Flávio Bolsonaro",IF(N449&gt;M449,"Lula","Empate"))</f>
        <v>Lula</v>
      </c>
      <c r="T449" s="74" t="n">
        <v>0.709702892113316</v>
      </c>
      <c r="U449" s="74" t="n">
        <v>0.256736748593426</v>
      </c>
      <c r="V449" s="72" t="str">
        <f aca="false">IF(S449="Empate","—",IF((N449&gt;M449)&lt;&gt;(T449&gt;U449),"Sim","Não"))</f>
        <v>Não</v>
      </c>
    </row>
    <row r="450" customFormat="false" ht="15" hidden="false" customHeight="false" outlineLevel="0" collapsed="false">
      <c r="A450" s="72" t="s">
        <v>1241</v>
      </c>
      <c r="B450" s="72" t="s">
        <v>1242</v>
      </c>
      <c r="C450" s="72" t="s">
        <v>287</v>
      </c>
      <c r="D450" s="72" t="s">
        <v>289</v>
      </c>
      <c r="E450" s="72"/>
      <c r="F450" s="73" t="n">
        <v>7896</v>
      </c>
      <c r="G450" s="73" t="n">
        <v>6484</v>
      </c>
      <c r="H450" s="73" t="n">
        <v>1412</v>
      </c>
      <c r="I450" s="74" t="n">
        <f aca="false">H450/F450</f>
        <v>0.178824721377913</v>
      </c>
      <c r="J450" s="73" t="n">
        <v>6189</v>
      </c>
      <c r="K450" s="73" t="n">
        <v>104</v>
      </c>
      <c r="L450" s="73" t="n">
        <v>191</v>
      </c>
      <c r="M450" s="73" t="n">
        <v>1791</v>
      </c>
      <c r="N450" s="73" t="n">
        <v>4197</v>
      </c>
      <c r="O450" s="73" t="n">
        <f aca="false">J450-M450-N450</f>
        <v>201</v>
      </c>
      <c r="P450" s="74" t="n">
        <f aca="false">M450/J450</f>
        <v>0.289384391662627</v>
      </c>
      <c r="Q450" s="74" t="n">
        <f aca="false">N450/J450</f>
        <v>0.678138633058652</v>
      </c>
      <c r="R450" s="75" t="n">
        <f aca="false">ABS(P450-Q450)*100</f>
        <v>38.8754241396025</v>
      </c>
      <c r="S450" s="72" t="str">
        <f aca="false">IF(M450&gt;N450,"Flávio Bolsonaro",IF(N450&gt;M450,"Lula","Empate"))</f>
        <v>Lula</v>
      </c>
      <c r="T450" s="74" t="n">
        <v>0.723326097846051</v>
      </c>
      <c r="U450" s="74" t="n">
        <v>0.237435298046418</v>
      </c>
      <c r="V450" s="72" t="str">
        <f aca="false">IF(S450="Empate","—",IF((N450&gt;M450)&lt;&gt;(T450&gt;U450),"Sim","Não"))</f>
        <v>Não</v>
      </c>
    </row>
    <row r="451" customFormat="false" ht="15" hidden="false" customHeight="false" outlineLevel="0" collapsed="false">
      <c r="A451" s="72" t="s">
        <v>1243</v>
      </c>
      <c r="B451" s="72" t="s">
        <v>1244</v>
      </c>
      <c r="C451" s="72" t="s">
        <v>287</v>
      </c>
      <c r="D451" s="72" t="s">
        <v>289</v>
      </c>
      <c r="E451" s="72"/>
      <c r="F451" s="73" t="n">
        <v>13181</v>
      </c>
      <c r="G451" s="73" t="n">
        <v>10534</v>
      </c>
      <c r="H451" s="73" t="n">
        <v>2647</v>
      </c>
      <c r="I451" s="74" t="n">
        <f aca="false">H451/F451</f>
        <v>0.20081936120173</v>
      </c>
      <c r="J451" s="73" t="n">
        <v>10160</v>
      </c>
      <c r="K451" s="73" t="n">
        <v>85</v>
      </c>
      <c r="L451" s="73" t="n">
        <v>289</v>
      </c>
      <c r="M451" s="73" t="n">
        <v>1951</v>
      </c>
      <c r="N451" s="73" t="n">
        <v>7696</v>
      </c>
      <c r="O451" s="73" t="n">
        <f aca="false">J451-M451-N451</f>
        <v>513</v>
      </c>
      <c r="P451" s="74" t="n">
        <f aca="false">M451/J451</f>
        <v>0.192027559055118</v>
      </c>
      <c r="Q451" s="74" t="n">
        <f aca="false">N451/J451</f>
        <v>0.75748031496063</v>
      </c>
      <c r="R451" s="75" t="n">
        <f aca="false">ABS(P451-Q451)*100</f>
        <v>56.5452755905512</v>
      </c>
      <c r="S451" s="72" t="str">
        <f aca="false">IF(M451&gt;N451,"Flávio Bolsonaro",IF(N451&gt;M451,"Lula","Empate"))</f>
        <v>Lula</v>
      </c>
      <c r="T451" s="74" t="n">
        <v>0.809048918748688</v>
      </c>
      <c r="U451" s="74" t="n">
        <v>0.146126390930086</v>
      </c>
      <c r="V451" s="72" t="str">
        <f aca="false">IF(S451="Empate","—",IF((N451&gt;M451)&lt;&gt;(T451&gt;U451),"Sim","Não"))</f>
        <v>Não</v>
      </c>
    </row>
    <row r="452" customFormat="false" ht="15" hidden="false" customHeight="false" outlineLevel="0" collapsed="false">
      <c r="A452" s="72" t="s">
        <v>1245</v>
      </c>
      <c r="B452" s="72" t="s">
        <v>1246</v>
      </c>
      <c r="C452" s="72" t="s">
        <v>287</v>
      </c>
      <c r="D452" s="72" t="s">
        <v>289</v>
      </c>
      <c r="E452" s="72"/>
      <c r="F452" s="73" t="n">
        <v>10491</v>
      </c>
      <c r="G452" s="73" t="n">
        <v>7288</v>
      </c>
      <c r="H452" s="73" t="n">
        <v>3203</v>
      </c>
      <c r="I452" s="74" t="n">
        <f aca="false">H452/F452</f>
        <v>0.305309312744257</v>
      </c>
      <c r="J452" s="73" t="n">
        <v>7052</v>
      </c>
      <c r="K452" s="73" t="n">
        <v>43</v>
      </c>
      <c r="L452" s="73" t="n">
        <v>193</v>
      </c>
      <c r="M452" s="73" t="n">
        <v>1163</v>
      </c>
      <c r="N452" s="73" t="n">
        <v>5720</v>
      </c>
      <c r="O452" s="73" t="n">
        <f aca="false">J452-M452-N452</f>
        <v>169</v>
      </c>
      <c r="P452" s="74" t="n">
        <f aca="false">M452/J452</f>
        <v>0.164917753828701</v>
      </c>
      <c r="Q452" s="74" t="n">
        <f aca="false">N452/J452</f>
        <v>0.811117413499716</v>
      </c>
      <c r="R452" s="75" t="n">
        <f aca="false">ABS(P452-Q452)*100</f>
        <v>64.6199659671015</v>
      </c>
      <c r="S452" s="72" t="str">
        <f aca="false">IF(M452&gt;N452,"Flávio Bolsonaro",IF(N452&gt;M452,"Lula","Empate"))</f>
        <v>Lula</v>
      </c>
      <c r="T452" s="74" t="n">
        <v>0.802122710090143</v>
      </c>
      <c r="U452" s="74" t="n">
        <v>0.148444315207909</v>
      </c>
      <c r="V452" s="72" t="str">
        <f aca="false">IF(S452="Empate","—",IF((N452&gt;M452)&lt;&gt;(T452&gt;U452),"Sim","Não"))</f>
        <v>Não</v>
      </c>
    </row>
    <row r="453" customFormat="false" ht="15" hidden="false" customHeight="false" outlineLevel="0" collapsed="false">
      <c r="A453" s="72" t="s">
        <v>1247</v>
      </c>
      <c r="B453" s="72" t="s">
        <v>1248</v>
      </c>
      <c r="C453" s="72" t="s">
        <v>287</v>
      </c>
      <c r="D453" s="72" t="s">
        <v>289</v>
      </c>
      <c r="E453" s="72"/>
      <c r="F453" s="73" t="n">
        <v>21719</v>
      </c>
      <c r="G453" s="73" t="n">
        <v>16972</v>
      </c>
      <c r="H453" s="73" t="n">
        <v>4747</v>
      </c>
      <c r="I453" s="74" t="n">
        <f aca="false">H453/F453</f>
        <v>0.218564390625719</v>
      </c>
      <c r="J453" s="73" t="n">
        <v>15975</v>
      </c>
      <c r="K453" s="73" t="n">
        <v>312</v>
      </c>
      <c r="L453" s="73" t="n">
        <v>685</v>
      </c>
      <c r="M453" s="73" t="n">
        <v>4379</v>
      </c>
      <c r="N453" s="73" t="n">
        <v>10774</v>
      </c>
      <c r="O453" s="73" t="n">
        <f aca="false">J453-M453-N453</f>
        <v>822</v>
      </c>
      <c r="P453" s="74" t="n">
        <f aca="false">M453/J453</f>
        <v>0.274115805946792</v>
      </c>
      <c r="Q453" s="74" t="n">
        <f aca="false">N453/J453</f>
        <v>0.674428794992175</v>
      </c>
      <c r="R453" s="75" t="n">
        <f aca="false">ABS(P453-Q453)*100</f>
        <v>40.0312989045383</v>
      </c>
      <c r="S453" s="72" t="str">
        <f aca="false">IF(M453&gt;N453,"Flávio Bolsonaro",IF(N453&gt;M453,"Lula","Empate"))</f>
        <v>Lula</v>
      </c>
      <c r="T453" s="74" t="n">
        <v>0.764705882352941</v>
      </c>
      <c r="U453" s="74" t="n">
        <v>0.18562951496388</v>
      </c>
      <c r="V453" s="72" t="str">
        <f aca="false">IF(S453="Empate","—",IF((N453&gt;M453)&lt;&gt;(T453&gt;U453),"Sim","Não"))</f>
        <v>Não</v>
      </c>
    </row>
    <row r="454" customFormat="false" ht="15" hidden="false" customHeight="false" outlineLevel="0" collapsed="false">
      <c r="A454" s="72" t="s">
        <v>1249</v>
      </c>
      <c r="B454" s="72" t="s">
        <v>1250</v>
      </c>
      <c r="C454" s="72" t="s">
        <v>287</v>
      </c>
      <c r="D454" s="72" t="s">
        <v>289</v>
      </c>
      <c r="E454" s="72"/>
      <c r="F454" s="73" t="n">
        <v>34902</v>
      </c>
      <c r="G454" s="73" t="n">
        <v>28791</v>
      </c>
      <c r="H454" s="73" t="n">
        <v>6111</v>
      </c>
      <c r="I454" s="74" t="n">
        <f aca="false">H454/F454</f>
        <v>0.175090252707581</v>
      </c>
      <c r="J454" s="73" t="n">
        <v>27453</v>
      </c>
      <c r="K454" s="73" t="n">
        <v>435</v>
      </c>
      <c r="L454" s="73" t="n">
        <v>903</v>
      </c>
      <c r="M454" s="73" t="n">
        <v>5197</v>
      </c>
      <c r="N454" s="73" t="n">
        <v>21252</v>
      </c>
      <c r="O454" s="73" t="n">
        <f aca="false">J454-M454-N454</f>
        <v>1004</v>
      </c>
      <c r="P454" s="74" t="n">
        <f aca="false">M454/J454</f>
        <v>0.189305358248643</v>
      </c>
      <c r="Q454" s="74" t="n">
        <f aca="false">N454/J454</f>
        <v>0.774123046661567</v>
      </c>
      <c r="R454" s="75" t="n">
        <f aca="false">ABS(P454-Q454)*100</f>
        <v>58.4817688412924</v>
      </c>
      <c r="S454" s="72" t="str">
        <f aca="false">IF(M454&gt;N454,"Flávio Bolsonaro",IF(N454&gt;M454,"Lula","Empate"))</f>
        <v>Lula</v>
      </c>
      <c r="T454" s="74" t="n">
        <v>0.79572268624293</v>
      </c>
      <c r="U454" s="74" t="n">
        <v>0.157683808382336</v>
      </c>
      <c r="V454" s="72" t="str">
        <f aca="false">IF(S454="Empate","—",IF((N454&gt;M454)&lt;&gt;(T454&gt;U454),"Sim","Não"))</f>
        <v>Não</v>
      </c>
    </row>
    <row r="455" customFormat="false" ht="15" hidden="false" customHeight="false" outlineLevel="0" collapsed="false">
      <c r="A455" s="72" t="s">
        <v>1251</v>
      </c>
      <c r="B455" s="72" t="s">
        <v>1252</v>
      </c>
      <c r="C455" s="72" t="s">
        <v>287</v>
      </c>
      <c r="D455" s="72" t="s">
        <v>289</v>
      </c>
      <c r="E455" s="72"/>
      <c r="F455" s="73" t="n">
        <v>16481</v>
      </c>
      <c r="G455" s="73" t="n">
        <v>12482</v>
      </c>
      <c r="H455" s="73" t="n">
        <v>3999</v>
      </c>
      <c r="I455" s="74" t="n">
        <f aca="false">H455/F455</f>
        <v>0.242643043504642</v>
      </c>
      <c r="J455" s="73" t="n">
        <v>11842</v>
      </c>
      <c r="K455" s="73" t="n">
        <v>157</v>
      </c>
      <c r="L455" s="73" t="n">
        <v>483</v>
      </c>
      <c r="M455" s="73" t="n">
        <v>2857</v>
      </c>
      <c r="N455" s="73" t="n">
        <v>8455</v>
      </c>
      <c r="O455" s="73" t="n">
        <f aca="false">J455-M455-N455</f>
        <v>530</v>
      </c>
      <c r="P455" s="74" t="n">
        <f aca="false">M455/J455</f>
        <v>0.241259922310421</v>
      </c>
      <c r="Q455" s="74" t="n">
        <f aca="false">N455/J455</f>
        <v>0.713984124303327</v>
      </c>
      <c r="R455" s="75" t="n">
        <f aca="false">ABS(P455-Q455)*100</f>
        <v>47.2724201992907</v>
      </c>
      <c r="S455" s="72" t="str">
        <f aca="false">IF(M455&gt;N455,"Flávio Bolsonaro",IF(N455&gt;M455,"Lula","Empate"))</f>
        <v>Lula</v>
      </c>
      <c r="T455" s="74" t="n">
        <v>0.755804036766796</v>
      </c>
      <c r="U455" s="74" t="n">
        <v>0.192267601629868</v>
      </c>
      <c r="V455" s="72" t="str">
        <f aca="false">IF(S455="Empate","—",IF((N455&gt;M455)&lt;&gt;(T455&gt;U455),"Sim","Não"))</f>
        <v>Não</v>
      </c>
    </row>
    <row r="456" customFormat="false" ht="15" hidden="false" customHeight="false" outlineLevel="0" collapsed="false">
      <c r="A456" s="72" t="s">
        <v>1253</v>
      </c>
      <c r="B456" s="72" t="s">
        <v>1254</v>
      </c>
      <c r="C456" s="72" t="s">
        <v>287</v>
      </c>
      <c r="D456" s="72" t="s">
        <v>289</v>
      </c>
      <c r="E456" s="72"/>
      <c r="F456" s="73" t="n">
        <v>7767</v>
      </c>
      <c r="G456" s="73" t="n">
        <v>6060</v>
      </c>
      <c r="H456" s="73" t="n">
        <v>1707</v>
      </c>
      <c r="I456" s="74" t="n">
        <f aca="false">H456/F456</f>
        <v>0.219775975280031</v>
      </c>
      <c r="J456" s="73" t="n">
        <v>5742</v>
      </c>
      <c r="K456" s="73" t="n">
        <v>88</v>
      </c>
      <c r="L456" s="73" t="n">
        <v>230</v>
      </c>
      <c r="M456" s="73" t="n">
        <v>1235</v>
      </c>
      <c r="N456" s="73" t="n">
        <v>4348</v>
      </c>
      <c r="O456" s="73" t="n">
        <f aca="false">J456-M456-N456</f>
        <v>159</v>
      </c>
      <c r="P456" s="74" t="n">
        <f aca="false">M456/J456</f>
        <v>0.215081853012888</v>
      </c>
      <c r="Q456" s="74" t="n">
        <f aca="false">N456/J456</f>
        <v>0.757227446882619</v>
      </c>
      <c r="R456" s="75" t="n">
        <f aca="false">ABS(P456-Q456)*100</f>
        <v>54.2145593869732</v>
      </c>
      <c r="S456" s="72" t="str">
        <f aca="false">IF(M456&gt;N456,"Flávio Bolsonaro",IF(N456&gt;M456,"Lula","Empate"))</f>
        <v>Lula</v>
      </c>
      <c r="T456" s="74" t="n">
        <v>0.789600742804085</v>
      </c>
      <c r="U456" s="74" t="n">
        <v>0.17753017641597</v>
      </c>
      <c r="V456" s="72" t="str">
        <f aca="false">IF(S456="Empate","—",IF((N456&gt;M456)&lt;&gt;(T456&gt;U456),"Sim","Não"))</f>
        <v>Não</v>
      </c>
    </row>
    <row r="457" customFormat="false" ht="15" hidden="false" customHeight="false" outlineLevel="0" collapsed="false">
      <c r="A457" s="72" t="s">
        <v>1255</v>
      </c>
      <c r="B457" s="72" t="s">
        <v>1256</v>
      </c>
      <c r="C457" s="72" t="s">
        <v>287</v>
      </c>
      <c r="D457" s="72" t="s">
        <v>289</v>
      </c>
      <c r="E457" s="72"/>
      <c r="F457" s="73" t="n">
        <v>9177</v>
      </c>
      <c r="G457" s="73" t="n">
        <v>6972</v>
      </c>
      <c r="H457" s="73" t="n">
        <v>2205</v>
      </c>
      <c r="I457" s="74" t="n">
        <f aca="false">H457/F457</f>
        <v>0.240274599542334</v>
      </c>
      <c r="J457" s="73" t="n">
        <v>6686</v>
      </c>
      <c r="K457" s="73" t="n">
        <v>66</v>
      </c>
      <c r="L457" s="73" t="n">
        <v>220</v>
      </c>
      <c r="M457" s="73" t="n">
        <v>1879</v>
      </c>
      <c r="N457" s="73" t="n">
        <v>4564</v>
      </c>
      <c r="O457" s="73" t="n">
        <f aca="false">J457-M457-N457</f>
        <v>243</v>
      </c>
      <c r="P457" s="74" t="n">
        <f aca="false">M457/J457</f>
        <v>0.281034998504337</v>
      </c>
      <c r="Q457" s="74" t="n">
        <f aca="false">N457/J457</f>
        <v>0.682620400837571</v>
      </c>
      <c r="R457" s="75" t="n">
        <f aca="false">ABS(P457-Q457)*100</f>
        <v>40.1585402333234</v>
      </c>
      <c r="S457" s="72" t="str">
        <f aca="false">IF(M457&gt;N457,"Flávio Bolsonaro",IF(N457&gt;M457,"Lula","Empate"))</f>
        <v>Lula</v>
      </c>
      <c r="T457" s="74" t="n">
        <v>0.721854304635762</v>
      </c>
      <c r="U457" s="74" t="n">
        <v>0.234497290788682</v>
      </c>
      <c r="V457" s="72" t="str">
        <f aca="false">IF(S457="Empate","—",IF((N457&gt;M457)&lt;&gt;(T457&gt;U457),"Sim","Não"))</f>
        <v>Não</v>
      </c>
    </row>
    <row r="458" customFormat="false" ht="15" hidden="false" customHeight="false" outlineLevel="0" collapsed="false">
      <c r="A458" s="72" t="s">
        <v>1257</v>
      </c>
      <c r="B458" s="72" t="s">
        <v>1258</v>
      </c>
      <c r="C458" s="72" t="s">
        <v>287</v>
      </c>
      <c r="D458" s="72" t="s">
        <v>289</v>
      </c>
      <c r="E458" s="72"/>
      <c r="F458" s="73" t="n">
        <v>43098</v>
      </c>
      <c r="G458" s="73" t="n">
        <v>33881</v>
      </c>
      <c r="H458" s="73" t="n">
        <v>9217</v>
      </c>
      <c r="I458" s="74" t="n">
        <f aca="false">H458/F458</f>
        <v>0.213861432085016</v>
      </c>
      <c r="J458" s="73" t="n">
        <v>31631</v>
      </c>
      <c r="K458" s="73" t="n">
        <v>867</v>
      </c>
      <c r="L458" s="73" t="n">
        <v>1383</v>
      </c>
      <c r="M458" s="73" t="n">
        <v>7239</v>
      </c>
      <c r="N458" s="73" t="n">
        <v>22616</v>
      </c>
      <c r="O458" s="73" t="n">
        <f aca="false">J458-M458-N458</f>
        <v>1776</v>
      </c>
      <c r="P458" s="74" t="n">
        <f aca="false">M458/J458</f>
        <v>0.22885776611552</v>
      </c>
      <c r="Q458" s="74" t="n">
        <f aca="false">N458/J458</f>
        <v>0.714994783598369</v>
      </c>
      <c r="R458" s="75" t="n">
        <f aca="false">ABS(P458-Q458)*100</f>
        <v>48.6137017482849</v>
      </c>
      <c r="S458" s="72" t="str">
        <f aca="false">IF(M458&gt;N458,"Flávio Bolsonaro",IF(N458&gt;M458,"Lula","Empate"))</f>
        <v>Lula</v>
      </c>
      <c r="T458" s="74" t="n">
        <v>0.757460732984293</v>
      </c>
      <c r="U458" s="74" t="n">
        <v>0.191590314136126</v>
      </c>
      <c r="V458" s="72" t="str">
        <f aca="false">IF(S458="Empate","—",IF((N458&gt;M458)&lt;&gt;(T458&gt;U458),"Sim","Não"))</f>
        <v>Não</v>
      </c>
    </row>
    <row r="459" customFormat="false" ht="15" hidden="false" customHeight="false" outlineLevel="0" collapsed="false">
      <c r="A459" s="72" t="s">
        <v>1259</v>
      </c>
      <c r="B459" s="72" t="s">
        <v>1260</v>
      </c>
      <c r="C459" s="72" t="s">
        <v>287</v>
      </c>
      <c r="D459" s="72" t="s">
        <v>289</v>
      </c>
      <c r="E459" s="72"/>
      <c r="F459" s="73" t="n">
        <v>9556</v>
      </c>
      <c r="G459" s="73" t="n">
        <v>7633</v>
      </c>
      <c r="H459" s="73" t="n">
        <v>1923</v>
      </c>
      <c r="I459" s="74" t="n">
        <f aca="false">H459/F459</f>
        <v>0.201234826287149</v>
      </c>
      <c r="J459" s="73" t="n">
        <v>7240</v>
      </c>
      <c r="K459" s="73" t="n">
        <v>117</v>
      </c>
      <c r="L459" s="73" t="n">
        <v>276</v>
      </c>
      <c r="M459" s="73" t="n">
        <v>1157</v>
      </c>
      <c r="N459" s="73" t="n">
        <v>5861</v>
      </c>
      <c r="O459" s="73" t="n">
        <f aca="false">J459-M459-N459</f>
        <v>222</v>
      </c>
      <c r="P459" s="74" t="n">
        <f aca="false">M459/J459</f>
        <v>0.159806629834254</v>
      </c>
      <c r="Q459" s="74" t="n">
        <f aca="false">N459/J459</f>
        <v>0.809530386740332</v>
      </c>
      <c r="R459" s="75" t="n">
        <f aca="false">ABS(P459-Q459)*100</f>
        <v>64.9723756906078</v>
      </c>
      <c r="S459" s="72" t="str">
        <f aca="false">IF(M459&gt;N459,"Flávio Bolsonaro",IF(N459&gt;M459,"Lula","Empate"))</f>
        <v>Lula</v>
      </c>
      <c r="T459" s="74" t="n">
        <v>0.874773392832241</v>
      </c>
      <c r="U459" s="74" t="n">
        <v>0.0938502300934319</v>
      </c>
      <c r="V459" s="72" t="str">
        <f aca="false">IF(S459="Empate","—",IF((N459&gt;M459)&lt;&gt;(T459&gt;U459),"Sim","Não"))</f>
        <v>Não</v>
      </c>
    </row>
    <row r="460" customFormat="false" ht="15" hidden="false" customHeight="false" outlineLevel="0" collapsed="false">
      <c r="A460" s="72" t="s">
        <v>1261</v>
      </c>
      <c r="B460" s="72" t="s">
        <v>1262</v>
      </c>
      <c r="C460" s="72" t="s">
        <v>287</v>
      </c>
      <c r="D460" s="72" t="s">
        <v>289</v>
      </c>
      <c r="E460" s="72"/>
      <c r="F460" s="73" t="n">
        <v>18663</v>
      </c>
      <c r="G460" s="73" t="n">
        <v>14622</v>
      </c>
      <c r="H460" s="73" t="n">
        <v>4041</v>
      </c>
      <c r="I460" s="74" t="n">
        <f aca="false">H460/F460</f>
        <v>0.216524674489632</v>
      </c>
      <c r="J460" s="73" t="n">
        <v>13846</v>
      </c>
      <c r="K460" s="73" t="n">
        <v>189</v>
      </c>
      <c r="L460" s="73" t="n">
        <v>587</v>
      </c>
      <c r="M460" s="73" t="n">
        <v>5924</v>
      </c>
      <c r="N460" s="73" t="n">
        <v>7356</v>
      </c>
      <c r="O460" s="73" t="n">
        <f aca="false">J460-M460-N460</f>
        <v>566</v>
      </c>
      <c r="P460" s="74" t="n">
        <f aca="false">M460/J460</f>
        <v>0.427849198324426</v>
      </c>
      <c r="Q460" s="74" t="n">
        <f aca="false">N460/J460</f>
        <v>0.531272569695219</v>
      </c>
      <c r="R460" s="75" t="n">
        <f aca="false">ABS(P460-Q460)*100</f>
        <v>10.3423371370793</v>
      </c>
      <c r="S460" s="72" t="str">
        <f aca="false">IF(M460&gt;N460,"Flávio Bolsonaro",IF(N460&gt;M460,"Lula","Empate"))</f>
        <v>Lula</v>
      </c>
      <c r="T460" s="74" t="n">
        <v>0.593355001805706</v>
      </c>
      <c r="U460" s="74" t="n">
        <v>0.37298663777537</v>
      </c>
      <c r="V460" s="72" t="str">
        <f aca="false">IF(S460="Empate","—",IF((N460&gt;M460)&lt;&gt;(T460&gt;U460),"Sim","Não"))</f>
        <v>Não</v>
      </c>
    </row>
    <row r="461" customFormat="false" ht="15" hidden="false" customHeight="false" outlineLevel="0" collapsed="false">
      <c r="A461" s="72" t="s">
        <v>1263</v>
      </c>
      <c r="B461" s="72" t="s">
        <v>1264</v>
      </c>
      <c r="C461" s="72" t="s">
        <v>287</v>
      </c>
      <c r="D461" s="72" t="s">
        <v>289</v>
      </c>
      <c r="E461" s="72"/>
      <c r="F461" s="73" t="n">
        <v>19996</v>
      </c>
      <c r="G461" s="73" t="n">
        <v>16001</v>
      </c>
      <c r="H461" s="73" t="n">
        <v>3995</v>
      </c>
      <c r="I461" s="74" t="n">
        <f aca="false">H461/F461</f>
        <v>0.199789957991598</v>
      </c>
      <c r="J461" s="73" t="n">
        <v>15051</v>
      </c>
      <c r="K461" s="73" t="n">
        <v>200</v>
      </c>
      <c r="L461" s="73" t="n">
        <v>750</v>
      </c>
      <c r="M461" s="73" t="n">
        <v>4617</v>
      </c>
      <c r="N461" s="73" t="n">
        <v>9764</v>
      </c>
      <c r="O461" s="73" t="n">
        <f aca="false">J461-M461-N461</f>
        <v>670</v>
      </c>
      <c r="P461" s="74" t="n">
        <f aca="false">M461/J461</f>
        <v>0.306757026111222</v>
      </c>
      <c r="Q461" s="74" t="n">
        <f aca="false">N461/J461</f>
        <v>0.648727659291741</v>
      </c>
      <c r="R461" s="75" t="n">
        <f aca="false">ABS(P461-Q461)*100</f>
        <v>34.197063318052</v>
      </c>
      <c r="S461" s="72" t="str">
        <f aca="false">IF(M461&gt;N461,"Flávio Bolsonaro",IF(N461&gt;M461,"Lula","Empate"))</f>
        <v>Lula</v>
      </c>
      <c r="T461" s="74" t="n">
        <v>0.693173589625436</v>
      </c>
      <c r="U461" s="74" t="n">
        <v>0.259495754064907</v>
      </c>
      <c r="V461" s="72" t="str">
        <f aca="false">IF(S461="Empate","—",IF((N461&gt;M461)&lt;&gt;(T461&gt;U461),"Sim","Não"))</f>
        <v>Não</v>
      </c>
    </row>
    <row r="462" customFormat="false" ht="15" hidden="false" customHeight="false" outlineLevel="0" collapsed="false">
      <c r="A462" s="72" t="s">
        <v>1265</v>
      </c>
      <c r="B462" s="72" t="s">
        <v>1266</v>
      </c>
      <c r="C462" s="72" t="s">
        <v>287</v>
      </c>
      <c r="D462" s="72" t="s">
        <v>289</v>
      </c>
      <c r="E462" s="72"/>
      <c r="F462" s="73" t="n">
        <v>8823</v>
      </c>
      <c r="G462" s="73" t="n">
        <v>7138</v>
      </c>
      <c r="H462" s="73" t="n">
        <v>1685</v>
      </c>
      <c r="I462" s="74" t="n">
        <f aca="false">H462/F462</f>
        <v>0.190978125354188</v>
      </c>
      <c r="J462" s="73" t="n">
        <v>6718</v>
      </c>
      <c r="K462" s="73" t="n">
        <v>116</v>
      </c>
      <c r="L462" s="73" t="n">
        <v>304</v>
      </c>
      <c r="M462" s="73" t="n">
        <v>1816</v>
      </c>
      <c r="N462" s="73" t="n">
        <v>4673</v>
      </c>
      <c r="O462" s="73" t="n">
        <f aca="false">J462-M462-N462</f>
        <v>229</v>
      </c>
      <c r="P462" s="74" t="n">
        <f aca="false">M462/J462</f>
        <v>0.270318547186663</v>
      </c>
      <c r="Q462" s="74" t="n">
        <f aca="false">N462/J462</f>
        <v>0.695593926763918</v>
      </c>
      <c r="R462" s="75" t="n">
        <f aca="false">ABS(P462-Q462)*100</f>
        <v>42.5275379577255</v>
      </c>
      <c r="S462" s="72" t="str">
        <f aca="false">IF(M462&gt;N462,"Flávio Bolsonaro",IF(N462&gt;M462,"Lula","Empate"))</f>
        <v>Lula</v>
      </c>
      <c r="T462" s="74" t="n">
        <v>0.74261479964902</v>
      </c>
      <c r="U462" s="74" t="n">
        <v>0.221848493711612</v>
      </c>
      <c r="V462" s="72" t="str">
        <f aca="false">IF(S462="Empate","—",IF((N462&gt;M462)&lt;&gt;(T462&gt;U462),"Sim","Não"))</f>
        <v>Não</v>
      </c>
    </row>
    <row r="463" customFormat="false" ht="15" hidden="false" customHeight="false" outlineLevel="0" collapsed="false">
      <c r="A463" s="72" t="s">
        <v>1267</v>
      </c>
      <c r="B463" s="72" t="s">
        <v>1268</v>
      </c>
      <c r="C463" s="72" t="s">
        <v>287</v>
      </c>
      <c r="D463" s="72" t="s">
        <v>289</v>
      </c>
      <c r="E463" s="72"/>
      <c r="F463" s="73" t="n">
        <v>12693</v>
      </c>
      <c r="G463" s="73" t="n">
        <v>10205</v>
      </c>
      <c r="H463" s="73" t="n">
        <v>2488</v>
      </c>
      <c r="I463" s="74" t="n">
        <f aca="false">H463/F463</f>
        <v>0.196013550776018</v>
      </c>
      <c r="J463" s="73" t="n">
        <v>9805</v>
      </c>
      <c r="K463" s="73" t="n">
        <v>108</v>
      </c>
      <c r="L463" s="73" t="n">
        <v>292</v>
      </c>
      <c r="M463" s="73" t="n">
        <v>2088</v>
      </c>
      <c r="N463" s="73" t="n">
        <v>7379</v>
      </c>
      <c r="O463" s="73" t="n">
        <f aca="false">J463-M463-N463</f>
        <v>338</v>
      </c>
      <c r="P463" s="74" t="n">
        <f aca="false">M463/J463</f>
        <v>0.212952575216726</v>
      </c>
      <c r="Q463" s="74" t="n">
        <f aca="false">N463/J463</f>
        <v>0.75257521672616</v>
      </c>
      <c r="R463" s="75" t="n">
        <f aca="false">ABS(P463-Q463)*100</f>
        <v>53.9622641509434</v>
      </c>
      <c r="S463" s="72" t="str">
        <f aca="false">IF(M463&gt;N463,"Flávio Bolsonaro",IF(N463&gt;M463,"Lula","Empate"))</f>
        <v>Lula</v>
      </c>
      <c r="T463" s="74" t="n">
        <v>0.777406489166757</v>
      </c>
      <c r="U463" s="74" t="n">
        <v>0.182170960439797</v>
      </c>
      <c r="V463" s="72" t="str">
        <f aca="false">IF(S463="Empate","—",IF((N463&gt;M463)&lt;&gt;(T463&gt;U463),"Sim","Não"))</f>
        <v>Não</v>
      </c>
    </row>
    <row r="464" customFormat="false" ht="15" hidden="false" customHeight="false" outlineLevel="0" collapsed="false">
      <c r="A464" s="72" t="s">
        <v>1269</v>
      </c>
      <c r="B464" s="72" t="s">
        <v>1270</v>
      </c>
      <c r="C464" s="72" t="s">
        <v>287</v>
      </c>
      <c r="D464" s="72" t="s">
        <v>289</v>
      </c>
      <c r="E464" s="72"/>
      <c r="F464" s="73" t="n">
        <v>8301</v>
      </c>
      <c r="G464" s="73" t="n">
        <v>6596</v>
      </c>
      <c r="H464" s="73" t="n">
        <v>1705</v>
      </c>
      <c r="I464" s="74" t="n">
        <f aca="false">H464/F464</f>
        <v>0.205396940127695</v>
      </c>
      <c r="J464" s="73" t="n">
        <v>6299</v>
      </c>
      <c r="K464" s="73" t="n">
        <v>69</v>
      </c>
      <c r="L464" s="73" t="n">
        <v>228</v>
      </c>
      <c r="M464" s="73" t="n">
        <v>1314</v>
      </c>
      <c r="N464" s="73" t="n">
        <v>4716</v>
      </c>
      <c r="O464" s="73" t="n">
        <f aca="false">J464-M464-N464</f>
        <v>269</v>
      </c>
      <c r="P464" s="74" t="n">
        <f aca="false">M464/J464</f>
        <v>0.208604540403239</v>
      </c>
      <c r="Q464" s="74" t="n">
        <f aca="false">N464/J464</f>
        <v>0.748690268296555</v>
      </c>
      <c r="R464" s="75" t="n">
        <f aca="false">ABS(P464-Q464)*100</f>
        <v>54.0085727893316</v>
      </c>
      <c r="S464" s="72" t="str">
        <f aca="false">IF(M464&gt;N464,"Flávio Bolsonaro",IF(N464&gt;M464,"Lula","Empate"))</f>
        <v>Lula</v>
      </c>
      <c r="T464" s="74" t="n">
        <v>0.788227218122533</v>
      </c>
      <c r="U464" s="74" t="n">
        <v>0.169040672730393</v>
      </c>
      <c r="V464" s="72" t="str">
        <f aca="false">IF(S464="Empate","—",IF((N464&gt;M464)&lt;&gt;(T464&gt;U464),"Sim","Não"))</f>
        <v>Não</v>
      </c>
    </row>
    <row r="465" customFormat="false" ht="15" hidden="false" customHeight="false" outlineLevel="0" collapsed="false">
      <c r="A465" s="72" t="s">
        <v>1271</v>
      </c>
      <c r="B465" s="72" t="s">
        <v>1272</v>
      </c>
      <c r="C465" s="72" t="s">
        <v>287</v>
      </c>
      <c r="D465" s="72" t="s">
        <v>289</v>
      </c>
      <c r="E465" s="72"/>
      <c r="F465" s="73" t="n">
        <v>41809</v>
      </c>
      <c r="G465" s="73" t="n">
        <v>34145</v>
      </c>
      <c r="H465" s="73" t="n">
        <v>7664</v>
      </c>
      <c r="I465" s="74" t="n">
        <f aca="false">H465/F465</f>
        <v>0.183309813676481</v>
      </c>
      <c r="J465" s="73" t="n">
        <v>32838</v>
      </c>
      <c r="K465" s="73" t="n">
        <v>323</v>
      </c>
      <c r="L465" s="73" t="n">
        <v>984</v>
      </c>
      <c r="M465" s="73" t="n">
        <v>4308</v>
      </c>
      <c r="N465" s="73" t="n">
        <v>27711</v>
      </c>
      <c r="O465" s="73" t="n">
        <f aca="false">J465-M465-N465</f>
        <v>819</v>
      </c>
      <c r="P465" s="74" t="n">
        <f aca="false">M465/J465</f>
        <v>0.131189475607528</v>
      </c>
      <c r="Q465" s="74" t="n">
        <f aca="false">N465/J465</f>
        <v>0.843869906815275</v>
      </c>
      <c r="R465" s="75" t="n">
        <f aca="false">ABS(P465-Q465)*100</f>
        <v>71.2680431207747</v>
      </c>
      <c r="S465" s="72" t="str">
        <f aca="false">IF(M465&gt;N465,"Flávio Bolsonaro",IF(N465&gt;M465,"Lula","Empate"))</f>
        <v>Lula</v>
      </c>
      <c r="T465" s="74" t="n">
        <v>0.860623467148574</v>
      </c>
      <c r="U465" s="74" t="n">
        <v>0.104879308119272</v>
      </c>
      <c r="V465" s="72" t="str">
        <f aca="false">IF(S465="Empate","—",IF((N465&gt;M465)&lt;&gt;(T465&gt;U465),"Sim","Não"))</f>
        <v>Não</v>
      </c>
    </row>
    <row r="466" customFormat="false" ht="15" hidden="false" customHeight="false" outlineLevel="0" collapsed="false">
      <c r="A466" s="72" t="s">
        <v>1273</v>
      </c>
      <c r="B466" s="72" t="s">
        <v>1274</v>
      </c>
      <c r="C466" s="72" t="s">
        <v>287</v>
      </c>
      <c r="D466" s="72" t="s">
        <v>289</v>
      </c>
      <c r="E466" s="72"/>
      <c r="F466" s="73" t="n">
        <v>7604</v>
      </c>
      <c r="G466" s="73" t="n">
        <v>5951</v>
      </c>
      <c r="H466" s="73" t="n">
        <v>1653</v>
      </c>
      <c r="I466" s="74" t="n">
        <f aca="false">H466/F466</f>
        <v>0.217385586533403</v>
      </c>
      <c r="J466" s="73" t="n">
        <v>5689</v>
      </c>
      <c r="K466" s="73" t="n">
        <v>72</v>
      </c>
      <c r="L466" s="73" t="n">
        <v>190</v>
      </c>
      <c r="M466" s="73" t="n">
        <v>1658</v>
      </c>
      <c r="N466" s="73" t="n">
        <v>3912</v>
      </c>
      <c r="O466" s="73" t="n">
        <f aca="false">J466-M466-N466</f>
        <v>119</v>
      </c>
      <c r="P466" s="74" t="n">
        <f aca="false">M466/J466</f>
        <v>0.291439620319916</v>
      </c>
      <c r="Q466" s="74" t="n">
        <f aca="false">N466/J466</f>
        <v>0.687642819476182</v>
      </c>
      <c r="R466" s="75" t="n">
        <f aca="false">ABS(P466-Q466)*100</f>
        <v>39.6203199156267</v>
      </c>
      <c r="S466" s="72" t="str">
        <f aca="false">IF(M466&gt;N466,"Flávio Bolsonaro",IF(N466&gt;M466,"Lula","Empate"))</f>
        <v>Lula</v>
      </c>
      <c r="T466" s="74" t="n">
        <v>0.731013776050865</v>
      </c>
      <c r="U466" s="74" t="n">
        <v>0.23719533733663</v>
      </c>
      <c r="V466" s="72" t="str">
        <f aca="false">IF(S466="Empate","—",IF((N466&gt;M466)&lt;&gt;(T466&gt;U466),"Sim","Não"))</f>
        <v>Não</v>
      </c>
    </row>
    <row r="467" customFormat="false" ht="15" hidden="false" customHeight="false" outlineLevel="0" collapsed="false">
      <c r="A467" s="72" t="s">
        <v>1275</v>
      </c>
      <c r="B467" s="72" t="s">
        <v>1276</v>
      </c>
      <c r="C467" s="72" t="s">
        <v>287</v>
      </c>
      <c r="D467" s="72" t="s">
        <v>289</v>
      </c>
      <c r="E467" s="72"/>
      <c r="F467" s="73" t="n">
        <v>26151</v>
      </c>
      <c r="G467" s="73" t="n">
        <v>20787</v>
      </c>
      <c r="H467" s="73" t="n">
        <v>5364</v>
      </c>
      <c r="I467" s="74" t="n">
        <f aca="false">H467/F467</f>
        <v>0.205116439141907</v>
      </c>
      <c r="J467" s="73" t="n">
        <v>19633</v>
      </c>
      <c r="K467" s="73" t="n">
        <v>284</v>
      </c>
      <c r="L467" s="73" t="n">
        <v>870</v>
      </c>
      <c r="M467" s="73" t="n">
        <v>4918</v>
      </c>
      <c r="N467" s="73" t="n">
        <v>13770</v>
      </c>
      <c r="O467" s="73" t="n">
        <f aca="false">J467-M467-N467</f>
        <v>945</v>
      </c>
      <c r="P467" s="74" t="n">
        <f aca="false">M467/J467</f>
        <v>0.250496612845719</v>
      </c>
      <c r="Q467" s="74" t="n">
        <f aca="false">N467/J467</f>
        <v>0.701370142107676</v>
      </c>
      <c r="R467" s="75" t="n">
        <f aca="false">ABS(P467-Q467)*100</f>
        <v>45.0873529261957</v>
      </c>
      <c r="S467" s="72" t="str">
        <f aca="false">IF(M467&gt;N467,"Flávio Bolsonaro",IF(N467&gt;M467,"Lula","Empate"))</f>
        <v>Lula</v>
      </c>
      <c r="T467" s="74" t="n">
        <v>0.761594500307819</v>
      </c>
      <c r="U467" s="74" t="n">
        <v>0.18510158013544</v>
      </c>
      <c r="V467" s="72" t="str">
        <f aca="false">IF(S467="Empate","—",IF((N467&gt;M467)&lt;&gt;(T467&gt;U467),"Sim","Não"))</f>
        <v>Não</v>
      </c>
    </row>
    <row r="468" customFormat="false" ht="15" hidden="false" customHeight="false" outlineLevel="0" collapsed="false">
      <c r="A468" s="72" t="s">
        <v>1277</v>
      </c>
      <c r="B468" s="72" t="s">
        <v>1278</v>
      </c>
      <c r="C468" s="72" t="s">
        <v>287</v>
      </c>
      <c r="D468" s="72" t="s">
        <v>289</v>
      </c>
      <c r="E468" s="72"/>
      <c r="F468" s="73" t="n">
        <v>9597</v>
      </c>
      <c r="G468" s="73" t="n">
        <v>7456</v>
      </c>
      <c r="H468" s="73" t="n">
        <v>2141</v>
      </c>
      <c r="I468" s="74" t="n">
        <f aca="false">H468/F468</f>
        <v>0.223090549129936</v>
      </c>
      <c r="J468" s="73" t="n">
        <v>7026</v>
      </c>
      <c r="K468" s="73" t="n">
        <v>97</v>
      </c>
      <c r="L468" s="73" t="n">
        <v>333</v>
      </c>
      <c r="M468" s="73" t="n">
        <v>2716</v>
      </c>
      <c r="N468" s="73" t="n">
        <v>4000</v>
      </c>
      <c r="O468" s="73" t="n">
        <f aca="false">J468-M468-N468</f>
        <v>310</v>
      </c>
      <c r="P468" s="74" t="n">
        <f aca="false">M468/J468</f>
        <v>0.386564190150868</v>
      </c>
      <c r="Q468" s="74" t="n">
        <f aca="false">N468/J468</f>
        <v>0.569313976658127</v>
      </c>
      <c r="R468" s="75" t="n">
        <f aca="false">ABS(P468-Q468)*100</f>
        <v>18.2749786507259</v>
      </c>
      <c r="S468" s="72" t="str">
        <f aca="false">IF(M468&gt;N468,"Flávio Bolsonaro",IF(N468&gt;M468,"Lula","Empate"))</f>
        <v>Lula</v>
      </c>
      <c r="T468" s="74" t="n">
        <v>0.608773500447628</v>
      </c>
      <c r="U468" s="74" t="n">
        <v>0.325872873769024</v>
      </c>
      <c r="V468" s="72" t="str">
        <f aca="false">IF(S468="Empate","—",IF((N468&gt;M468)&lt;&gt;(T468&gt;U468),"Sim","Não"))</f>
        <v>Não</v>
      </c>
    </row>
    <row r="469" customFormat="false" ht="15" hidden="false" customHeight="false" outlineLevel="0" collapsed="false">
      <c r="A469" s="72" t="s">
        <v>1279</v>
      </c>
      <c r="B469" s="72" t="s">
        <v>1280</v>
      </c>
      <c r="C469" s="72" t="s">
        <v>287</v>
      </c>
      <c r="D469" s="72" t="s">
        <v>289</v>
      </c>
      <c r="E469" s="72"/>
      <c r="F469" s="73" t="n">
        <v>9863</v>
      </c>
      <c r="G469" s="73" t="n">
        <v>8381</v>
      </c>
      <c r="H469" s="73" t="n">
        <v>1482</v>
      </c>
      <c r="I469" s="74" t="n">
        <f aca="false">H469/F469</f>
        <v>0.150258542025753</v>
      </c>
      <c r="J469" s="73" t="n">
        <v>7857</v>
      </c>
      <c r="K469" s="73" t="n">
        <v>160</v>
      </c>
      <c r="L469" s="73" t="n">
        <v>364</v>
      </c>
      <c r="M469" s="73" t="n">
        <v>2316</v>
      </c>
      <c r="N469" s="73" t="n">
        <v>5229</v>
      </c>
      <c r="O469" s="73" t="n">
        <f aca="false">J469-M469-N469</f>
        <v>312</v>
      </c>
      <c r="P469" s="74" t="n">
        <f aca="false">M469/J469</f>
        <v>0.294768995799924</v>
      </c>
      <c r="Q469" s="74" t="n">
        <f aca="false">N469/J469</f>
        <v>0.665521191294387</v>
      </c>
      <c r="R469" s="75" t="n">
        <f aca="false">ABS(P469-Q469)*100</f>
        <v>37.0752195494463</v>
      </c>
      <c r="S469" s="72" t="str">
        <f aca="false">IF(M469&gt;N469,"Flávio Bolsonaro",IF(N469&gt;M469,"Lula","Empate"))</f>
        <v>Lula</v>
      </c>
      <c r="T469" s="74" t="n">
        <v>0.684731066251186</v>
      </c>
      <c r="U469" s="74" t="n">
        <v>0.268391816826988</v>
      </c>
      <c r="V469" s="72" t="str">
        <f aca="false">IF(S469="Empate","—",IF((N469&gt;M469)&lt;&gt;(T469&gt;U469),"Sim","Não"))</f>
        <v>Não</v>
      </c>
    </row>
    <row r="470" customFormat="false" ht="15" hidden="false" customHeight="false" outlineLevel="0" collapsed="false">
      <c r="A470" s="72" t="s">
        <v>1281</v>
      </c>
      <c r="B470" s="72" t="s">
        <v>1282</v>
      </c>
      <c r="C470" s="72" t="s">
        <v>287</v>
      </c>
      <c r="D470" s="72" t="s">
        <v>289</v>
      </c>
      <c r="E470" s="72"/>
      <c r="F470" s="73" t="n">
        <v>27873</v>
      </c>
      <c r="G470" s="73" t="n">
        <v>20987</v>
      </c>
      <c r="H470" s="73" t="n">
        <v>6886</v>
      </c>
      <c r="I470" s="74" t="n">
        <f aca="false">H470/F470</f>
        <v>0.247049115631615</v>
      </c>
      <c r="J470" s="73" t="n">
        <v>20035</v>
      </c>
      <c r="K470" s="73" t="n">
        <v>303</v>
      </c>
      <c r="L470" s="73" t="n">
        <v>649</v>
      </c>
      <c r="M470" s="73" t="n">
        <v>8840</v>
      </c>
      <c r="N470" s="73" t="n">
        <v>10146</v>
      </c>
      <c r="O470" s="73" t="n">
        <f aca="false">J470-M470-N470</f>
        <v>1049</v>
      </c>
      <c r="P470" s="74" t="n">
        <f aca="false">M470/J470</f>
        <v>0.441227851260294</v>
      </c>
      <c r="Q470" s="74" t="n">
        <f aca="false">N470/J470</f>
        <v>0.506413775892189</v>
      </c>
      <c r="R470" s="75" t="n">
        <f aca="false">ABS(P470-Q470)*100</f>
        <v>6.51859246318943</v>
      </c>
      <c r="S470" s="72" t="str">
        <f aca="false">IF(M470&gt;N470,"Flávio Bolsonaro",IF(N470&gt;M470,"Lula","Empate"))</f>
        <v>Lula</v>
      </c>
      <c r="T470" s="74" t="n">
        <v>0.547891403603515</v>
      </c>
      <c r="U470" s="74" t="n">
        <v>0.402425254062546</v>
      </c>
      <c r="V470" s="72" t="str">
        <f aca="false">IF(S470="Empate","—",IF((N470&gt;M470)&lt;&gt;(T470&gt;U470),"Sim","Não"))</f>
        <v>Não</v>
      </c>
    </row>
    <row r="471" customFormat="false" ht="15" hidden="false" customHeight="false" outlineLevel="0" collapsed="false">
      <c r="A471" s="72" t="s">
        <v>1283</v>
      </c>
      <c r="B471" s="72" t="s">
        <v>1284</v>
      </c>
      <c r="C471" s="72" t="s">
        <v>287</v>
      </c>
      <c r="D471" s="72" t="s">
        <v>289</v>
      </c>
      <c r="E471" s="72"/>
      <c r="F471" s="73" t="n">
        <v>10988</v>
      </c>
      <c r="G471" s="73" t="n">
        <v>9211</v>
      </c>
      <c r="H471" s="73" t="n">
        <v>1777</v>
      </c>
      <c r="I471" s="74" t="n">
        <f aca="false">H471/F471</f>
        <v>0.161721878412814</v>
      </c>
      <c r="J471" s="73" t="n">
        <v>8899</v>
      </c>
      <c r="K471" s="73" t="n">
        <v>99</v>
      </c>
      <c r="L471" s="73" t="n">
        <v>213</v>
      </c>
      <c r="M471" s="73" t="n">
        <v>1357</v>
      </c>
      <c r="N471" s="73" t="n">
        <v>7005</v>
      </c>
      <c r="O471" s="73" t="n">
        <f aca="false">J471-M471-N471</f>
        <v>537</v>
      </c>
      <c r="P471" s="74" t="n">
        <f aca="false">M471/J471</f>
        <v>0.152489043712777</v>
      </c>
      <c r="Q471" s="74" t="n">
        <f aca="false">N471/J471</f>
        <v>0.787167097426677</v>
      </c>
      <c r="R471" s="75" t="n">
        <f aca="false">ABS(P471-Q471)*100</f>
        <v>63.46780537139</v>
      </c>
      <c r="S471" s="72" t="str">
        <f aca="false">IF(M471&gt;N471,"Flávio Bolsonaro",IF(N471&gt;M471,"Lula","Empate"))</f>
        <v>Lula</v>
      </c>
      <c r="T471" s="74" t="n">
        <v>0.866310809171418</v>
      </c>
      <c r="U471" s="74" t="n">
        <v>0.0896518257915807</v>
      </c>
      <c r="V471" s="72" t="str">
        <f aca="false">IF(S471="Empate","—",IF((N471&gt;M471)&lt;&gt;(T471&gt;U471),"Sim","Não"))</f>
        <v>Não</v>
      </c>
    </row>
    <row r="472" customFormat="false" ht="15" hidden="false" customHeight="false" outlineLevel="0" collapsed="false">
      <c r="A472" s="72" t="s">
        <v>1285</v>
      </c>
      <c r="B472" s="72" t="s">
        <v>1286</v>
      </c>
      <c r="C472" s="72" t="s">
        <v>287</v>
      </c>
      <c r="D472" s="72" t="s">
        <v>289</v>
      </c>
      <c r="E472" s="72"/>
      <c r="F472" s="73" t="n">
        <v>14921</v>
      </c>
      <c r="G472" s="73" t="n">
        <v>11669</v>
      </c>
      <c r="H472" s="73" t="n">
        <v>3252</v>
      </c>
      <c r="I472" s="74" t="n">
        <f aca="false">H472/F472</f>
        <v>0.217947858722606</v>
      </c>
      <c r="J472" s="73" t="n">
        <v>11004</v>
      </c>
      <c r="K472" s="73" t="n">
        <v>151</v>
      </c>
      <c r="L472" s="73" t="n">
        <v>514</v>
      </c>
      <c r="M472" s="73" t="n">
        <v>2560</v>
      </c>
      <c r="N472" s="73" t="n">
        <v>8071</v>
      </c>
      <c r="O472" s="73" t="n">
        <f aca="false">J472-M472-N472</f>
        <v>373</v>
      </c>
      <c r="P472" s="74" t="n">
        <f aca="false">M472/J472</f>
        <v>0.232642675390767</v>
      </c>
      <c r="Q472" s="74" t="n">
        <f aca="false">N472/J472</f>
        <v>0.733460559796438</v>
      </c>
      <c r="R472" s="75" t="n">
        <f aca="false">ABS(P472-Q472)*100</f>
        <v>50.0817884405671</v>
      </c>
      <c r="S472" s="72" t="str">
        <f aca="false">IF(M472&gt;N472,"Flávio Bolsonaro",IF(N472&gt;M472,"Lula","Empate"))</f>
        <v>Lula</v>
      </c>
      <c r="T472" s="74" t="n">
        <v>0.778755325060196</v>
      </c>
      <c r="U472" s="74" t="n">
        <v>0.17086497499537</v>
      </c>
      <c r="V472" s="72" t="str">
        <f aca="false">IF(S472="Empate","—",IF((N472&gt;M472)&lt;&gt;(T472&gt;U472),"Sim","Não"))</f>
        <v>Não</v>
      </c>
    </row>
    <row r="473" customFormat="false" ht="15" hidden="false" customHeight="false" outlineLevel="0" collapsed="false">
      <c r="A473" s="72" t="s">
        <v>1287</v>
      </c>
      <c r="B473" s="72" t="s">
        <v>1288</v>
      </c>
      <c r="C473" s="72" t="s">
        <v>287</v>
      </c>
      <c r="D473" s="72" t="s">
        <v>289</v>
      </c>
      <c r="E473" s="72"/>
      <c r="F473" s="73" t="n">
        <v>8206</v>
      </c>
      <c r="G473" s="73" t="n">
        <v>6969</v>
      </c>
      <c r="H473" s="73" t="n">
        <v>1237</v>
      </c>
      <c r="I473" s="74" t="n">
        <f aca="false">H473/F473</f>
        <v>0.150743358518157</v>
      </c>
      <c r="J473" s="73" t="n">
        <v>6633</v>
      </c>
      <c r="K473" s="73" t="n">
        <v>87</v>
      </c>
      <c r="L473" s="73" t="n">
        <v>249</v>
      </c>
      <c r="M473" s="73" t="n">
        <v>1583</v>
      </c>
      <c r="N473" s="73" t="n">
        <v>4748</v>
      </c>
      <c r="O473" s="73" t="n">
        <f aca="false">J473-M473-N473</f>
        <v>302</v>
      </c>
      <c r="P473" s="74" t="n">
        <f aca="false">M473/J473</f>
        <v>0.238655208804463</v>
      </c>
      <c r="Q473" s="74" t="n">
        <f aca="false">N473/J473</f>
        <v>0.715814865068596</v>
      </c>
      <c r="R473" s="75" t="n">
        <f aca="false">ABS(P473-Q473)*100</f>
        <v>47.7159656264134</v>
      </c>
      <c r="S473" s="72" t="str">
        <f aca="false">IF(M473&gt;N473,"Flávio Bolsonaro",IF(N473&gt;M473,"Lula","Empate"))</f>
        <v>Lula</v>
      </c>
      <c r="T473" s="74" t="n">
        <v>0.77313769751693</v>
      </c>
      <c r="U473" s="74" t="n">
        <v>0.181393099000323</v>
      </c>
      <c r="V473" s="72" t="str">
        <f aca="false">IF(S473="Empate","—",IF((N473&gt;M473)&lt;&gt;(T473&gt;U473),"Sim","Não"))</f>
        <v>Não</v>
      </c>
    </row>
    <row r="474" customFormat="false" ht="15" hidden="false" customHeight="false" outlineLevel="0" collapsed="false">
      <c r="A474" s="72" t="s">
        <v>1289</v>
      </c>
      <c r="B474" s="72" t="s">
        <v>1290</v>
      </c>
      <c r="C474" s="72" t="s">
        <v>287</v>
      </c>
      <c r="D474" s="72" t="s">
        <v>289</v>
      </c>
      <c r="E474" s="72"/>
      <c r="F474" s="73" t="n">
        <v>9684</v>
      </c>
      <c r="G474" s="73" t="n">
        <v>7835</v>
      </c>
      <c r="H474" s="73" t="n">
        <v>1849</v>
      </c>
      <c r="I474" s="74" t="n">
        <f aca="false">H474/F474</f>
        <v>0.190933498554316</v>
      </c>
      <c r="J474" s="73" t="n">
        <v>7633</v>
      </c>
      <c r="K474" s="73" t="n">
        <v>69</v>
      </c>
      <c r="L474" s="73" t="n">
        <v>133</v>
      </c>
      <c r="M474" s="73" t="n">
        <v>2171</v>
      </c>
      <c r="N474" s="73" t="n">
        <v>5249</v>
      </c>
      <c r="O474" s="73" t="n">
        <f aca="false">J474-M474-N474</f>
        <v>213</v>
      </c>
      <c r="P474" s="74" t="n">
        <f aca="false">M474/J474</f>
        <v>0.284422900563343</v>
      </c>
      <c r="Q474" s="74" t="n">
        <f aca="false">N474/J474</f>
        <v>0.687671950740207</v>
      </c>
      <c r="R474" s="75" t="n">
        <f aca="false">ABS(P474-Q474)*100</f>
        <v>40.3249050176864</v>
      </c>
      <c r="S474" s="72" t="str">
        <f aca="false">IF(M474&gt;N474,"Flávio Bolsonaro",IF(N474&gt;M474,"Lula","Empate"))</f>
        <v>Lula</v>
      </c>
      <c r="T474" s="74" t="n">
        <v>0.773098767142263</v>
      </c>
      <c r="U474" s="74" t="n">
        <v>0.19601052777393</v>
      </c>
      <c r="V474" s="72" t="str">
        <f aca="false">IF(S474="Empate","—",IF((N474&gt;M474)&lt;&gt;(T474&gt;U474),"Sim","Não"))</f>
        <v>Não</v>
      </c>
    </row>
    <row r="475" customFormat="false" ht="15" hidden="false" customHeight="false" outlineLevel="0" collapsed="false">
      <c r="A475" s="72" t="s">
        <v>1291</v>
      </c>
      <c r="B475" s="72" t="s">
        <v>1292</v>
      </c>
      <c r="C475" s="72" t="s">
        <v>287</v>
      </c>
      <c r="D475" s="72" t="s">
        <v>289</v>
      </c>
      <c r="E475" s="72"/>
      <c r="F475" s="73" t="n">
        <v>23640</v>
      </c>
      <c r="G475" s="73" t="n">
        <v>18019</v>
      </c>
      <c r="H475" s="73" t="n">
        <v>5621</v>
      </c>
      <c r="I475" s="74" t="n">
        <f aca="false">H475/F475</f>
        <v>0.237774957698816</v>
      </c>
      <c r="J475" s="73" t="n">
        <v>16879</v>
      </c>
      <c r="K475" s="73" t="n">
        <v>348</v>
      </c>
      <c r="L475" s="73" t="n">
        <v>792</v>
      </c>
      <c r="M475" s="73" t="n">
        <v>3162</v>
      </c>
      <c r="N475" s="73" t="n">
        <v>13033</v>
      </c>
      <c r="O475" s="73" t="n">
        <f aca="false">J475-M475-N475</f>
        <v>684</v>
      </c>
      <c r="P475" s="74" t="n">
        <f aca="false">M475/J475</f>
        <v>0.187333372830144</v>
      </c>
      <c r="Q475" s="74" t="n">
        <f aca="false">N475/J475</f>
        <v>0.772142899460869</v>
      </c>
      <c r="R475" s="75" t="n">
        <f aca="false">ABS(P475-Q475)*100</f>
        <v>58.4809526630725</v>
      </c>
      <c r="S475" s="72" t="str">
        <f aca="false">IF(M475&gt;N475,"Flávio Bolsonaro",IF(N475&gt;M475,"Lula","Empate"))</f>
        <v>Lula</v>
      </c>
      <c r="T475" s="74" t="n">
        <v>0.801049590188101</v>
      </c>
      <c r="U475" s="74" t="n">
        <v>0.144583996697919</v>
      </c>
      <c r="V475" s="72" t="str">
        <f aca="false">IF(S475="Empate","—",IF((N475&gt;M475)&lt;&gt;(T475&gt;U475),"Sim","Não"))</f>
        <v>Não</v>
      </c>
    </row>
    <row r="476" customFormat="false" ht="15" hidden="false" customHeight="false" outlineLevel="0" collapsed="false">
      <c r="A476" s="72" t="s">
        <v>1293</v>
      </c>
      <c r="B476" s="72" t="s">
        <v>1294</v>
      </c>
      <c r="C476" s="72" t="s">
        <v>287</v>
      </c>
      <c r="D476" s="72" t="s">
        <v>289</v>
      </c>
      <c r="E476" s="72"/>
      <c r="F476" s="73" t="n">
        <v>17909</v>
      </c>
      <c r="G476" s="73" t="n">
        <v>14152</v>
      </c>
      <c r="H476" s="73" t="n">
        <v>3757</v>
      </c>
      <c r="I476" s="74" t="n">
        <f aca="false">H476/F476</f>
        <v>0.209782790775588</v>
      </c>
      <c r="J476" s="73" t="n">
        <v>13165</v>
      </c>
      <c r="K476" s="73" t="n">
        <v>238</v>
      </c>
      <c r="L476" s="73" t="n">
        <v>749</v>
      </c>
      <c r="M476" s="73" t="n">
        <v>4127</v>
      </c>
      <c r="N476" s="73" t="n">
        <v>8337</v>
      </c>
      <c r="O476" s="73" t="n">
        <f aca="false">J476-M476-N476</f>
        <v>701</v>
      </c>
      <c r="P476" s="74" t="n">
        <f aca="false">M476/J476</f>
        <v>0.313482719331561</v>
      </c>
      <c r="Q476" s="74" t="n">
        <f aca="false">N476/J476</f>
        <v>0.633270034181542</v>
      </c>
      <c r="R476" s="75" t="n">
        <f aca="false">ABS(P476-Q476)*100</f>
        <v>31.9787314849981</v>
      </c>
      <c r="S476" s="72" t="str">
        <f aca="false">IF(M476&gt;N476,"Flávio Bolsonaro",IF(N476&gt;M476,"Lula","Empate"))</f>
        <v>Lula</v>
      </c>
      <c r="T476" s="74" t="n">
        <v>0.716310975609756</v>
      </c>
      <c r="U476" s="74" t="n">
        <v>0.223551829268293</v>
      </c>
      <c r="V476" s="72" t="str">
        <f aca="false">IF(S476="Empate","—",IF((N476&gt;M476)&lt;&gt;(T476&gt;U476),"Sim","Não"))</f>
        <v>Não</v>
      </c>
    </row>
    <row r="477" customFormat="false" ht="15" hidden="false" customHeight="false" outlineLevel="0" collapsed="false">
      <c r="A477" s="72" t="s">
        <v>1295</v>
      </c>
      <c r="B477" s="72" t="s">
        <v>1296</v>
      </c>
      <c r="C477" s="72" t="s">
        <v>287</v>
      </c>
      <c r="D477" s="72" t="s">
        <v>289</v>
      </c>
      <c r="E477" s="72"/>
      <c r="F477" s="73" t="n">
        <v>22055</v>
      </c>
      <c r="G477" s="73" t="n">
        <v>17968</v>
      </c>
      <c r="H477" s="73" t="n">
        <v>4087</v>
      </c>
      <c r="I477" s="74" t="n">
        <f aca="false">H477/F477</f>
        <v>0.185309453638631</v>
      </c>
      <c r="J477" s="73" t="n">
        <v>17072</v>
      </c>
      <c r="K477" s="73" t="n">
        <v>328</v>
      </c>
      <c r="L477" s="73" t="n">
        <v>568</v>
      </c>
      <c r="M477" s="73" t="n">
        <v>3821</v>
      </c>
      <c r="N477" s="73" t="n">
        <v>12434</v>
      </c>
      <c r="O477" s="73" t="n">
        <f aca="false">J477-M477-N477</f>
        <v>817</v>
      </c>
      <c r="P477" s="74" t="n">
        <f aca="false">M477/J477</f>
        <v>0.223816776007498</v>
      </c>
      <c r="Q477" s="74" t="n">
        <f aca="false">N477/J477</f>
        <v>0.728327085285848</v>
      </c>
      <c r="R477" s="75" t="n">
        <f aca="false">ABS(P477-Q477)*100</f>
        <v>50.4510309278351</v>
      </c>
      <c r="S477" s="72" t="str">
        <f aca="false">IF(M477&gt;N477,"Flávio Bolsonaro",IF(N477&gt;M477,"Lula","Empate"))</f>
        <v>Lula</v>
      </c>
      <c r="T477" s="74" t="n">
        <v>0.758578359735781</v>
      </c>
      <c r="U477" s="74" t="n">
        <v>0.193312679020284</v>
      </c>
      <c r="V477" s="72" t="str">
        <f aca="false">IF(S477="Empate","—",IF((N477&gt;M477)&lt;&gt;(T477&gt;U477),"Sim","Não"))</f>
        <v>Não</v>
      </c>
    </row>
    <row r="478" customFormat="false" ht="15" hidden="false" customHeight="false" outlineLevel="0" collapsed="false">
      <c r="A478" s="72" t="s">
        <v>1297</v>
      </c>
      <c r="B478" s="72" t="s">
        <v>1298</v>
      </c>
      <c r="C478" s="72" t="s">
        <v>287</v>
      </c>
      <c r="D478" s="72" t="s">
        <v>289</v>
      </c>
      <c r="E478" s="72"/>
      <c r="F478" s="73" t="n">
        <v>10011</v>
      </c>
      <c r="G478" s="73" t="n">
        <v>8012</v>
      </c>
      <c r="H478" s="73" t="n">
        <v>1999</v>
      </c>
      <c r="I478" s="74" t="n">
        <f aca="false">H478/F478</f>
        <v>0.199680351613225</v>
      </c>
      <c r="J478" s="73" t="n">
        <v>7493</v>
      </c>
      <c r="K478" s="73" t="n">
        <v>174</v>
      </c>
      <c r="L478" s="73" t="n">
        <v>345</v>
      </c>
      <c r="M478" s="73" t="n">
        <v>1868</v>
      </c>
      <c r="N478" s="73" t="n">
        <v>5338</v>
      </c>
      <c r="O478" s="73" t="n">
        <f aca="false">J478-M478-N478</f>
        <v>287</v>
      </c>
      <c r="P478" s="74" t="n">
        <f aca="false">M478/J478</f>
        <v>0.249299346056319</v>
      </c>
      <c r="Q478" s="74" t="n">
        <f aca="false">N478/J478</f>
        <v>0.712398238355799</v>
      </c>
      <c r="R478" s="75" t="n">
        <f aca="false">ABS(P478-Q478)*100</f>
        <v>46.309889229948</v>
      </c>
      <c r="S478" s="72" t="str">
        <f aca="false">IF(M478&gt;N478,"Flávio Bolsonaro",IF(N478&gt;M478,"Lula","Empate"))</f>
        <v>Lula</v>
      </c>
      <c r="T478" s="74" t="n">
        <v>0.731499858236462</v>
      </c>
      <c r="U478" s="74" t="n">
        <v>0.211369435781117</v>
      </c>
      <c r="V478" s="72" t="str">
        <f aca="false">IF(S478="Empate","—",IF((N478&gt;M478)&lt;&gt;(T478&gt;U478),"Sim","Não"))</f>
        <v>Não</v>
      </c>
    </row>
    <row r="479" customFormat="false" ht="15" hidden="false" customHeight="false" outlineLevel="0" collapsed="false">
      <c r="A479" s="72" t="s">
        <v>1299</v>
      </c>
      <c r="B479" s="72" t="s">
        <v>1300</v>
      </c>
      <c r="C479" s="72" t="s">
        <v>287</v>
      </c>
      <c r="D479" s="72" t="s">
        <v>289</v>
      </c>
      <c r="E479" s="72"/>
      <c r="F479" s="73" t="n">
        <v>10580</v>
      </c>
      <c r="G479" s="73" t="n">
        <v>8554</v>
      </c>
      <c r="H479" s="73" t="n">
        <v>2026</v>
      </c>
      <c r="I479" s="74" t="n">
        <f aca="false">H479/F479</f>
        <v>0.191493383742911</v>
      </c>
      <c r="J479" s="73" t="n">
        <v>8139</v>
      </c>
      <c r="K479" s="73" t="n">
        <v>105</v>
      </c>
      <c r="L479" s="73" t="n">
        <v>310</v>
      </c>
      <c r="M479" s="73" t="n">
        <v>1597</v>
      </c>
      <c r="N479" s="73" t="n">
        <v>6269</v>
      </c>
      <c r="O479" s="73" t="n">
        <f aca="false">J479-M479-N479</f>
        <v>273</v>
      </c>
      <c r="P479" s="74" t="n">
        <f aca="false">M479/J479</f>
        <v>0.196215751320801</v>
      </c>
      <c r="Q479" s="74" t="n">
        <f aca="false">N479/J479</f>
        <v>0.770242044477209</v>
      </c>
      <c r="R479" s="75" t="n">
        <f aca="false">ABS(P479-Q479)*100</f>
        <v>57.4026293156407</v>
      </c>
      <c r="S479" s="72" t="str">
        <f aca="false">IF(M479&gt;N479,"Flávio Bolsonaro",IF(N479&gt;M479,"Lula","Empate"))</f>
        <v>Lula</v>
      </c>
      <c r="T479" s="74" t="n">
        <v>0.803685137515242</v>
      </c>
      <c r="U479" s="74" t="n">
        <v>0.15946348733234</v>
      </c>
      <c r="V479" s="72" t="str">
        <f aca="false">IF(S479="Empate","—",IF((N479&gt;M479)&lt;&gt;(T479&gt;U479),"Sim","Não"))</f>
        <v>Não</v>
      </c>
    </row>
    <row r="480" customFormat="false" ht="15" hidden="false" customHeight="false" outlineLevel="0" collapsed="false">
      <c r="A480" s="72" t="s">
        <v>1301</v>
      </c>
      <c r="B480" s="72" t="s">
        <v>1302</v>
      </c>
      <c r="C480" s="72" t="s">
        <v>287</v>
      </c>
      <c r="D480" s="72" t="s">
        <v>289</v>
      </c>
      <c r="E480" s="72"/>
      <c r="F480" s="73" t="n">
        <v>12377</v>
      </c>
      <c r="G480" s="73" t="n">
        <v>9547</v>
      </c>
      <c r="H480" s="73" t="n">
        <v>2830</v>
      </c>
      <c r="I480" s="74" t="n">
        <f aca="false">H480/F480</f>
        <v>0.228649915165226</v>
      </c>
      <c r="J480" s="73" t="n">
        <v>9062</v>
      </c>
      <c r="K480" s="73" t="n">
        <v>100</v>
      </c>
      <c r="L480" s="73" t="n">
        <v>385</v>
      </c>
      <c r="M480" s="73" t="n">
        <v>2070</v>
      </c>
      <c r="N480" s="73" t="n">
        <v>6661</v>
      </c>
      <c r="O480" s="73" t="n">
        <f aca="false">J480-M480-N480</f>
        <v>331</v>
      </c>
      <c r="P480" s="74" t="n">
        <f aca="false">M480/J480</f>
        <v>0.228426395939086</v>
      </c>
      <c r="Q480" s="74" t="n">
        <f aca="false">N480/J480</f>
        <v>0.735047450893842</v>
      </c>
      <c r="R480" s="75" t="n">
        <f aca="false">ABS(P480-Q480)*100</f>
        <v>50.6621054954756</v>
      </c>
      <c r="S480" s="72" t="str">
        <f aca="false">IF(M480&gt;N480,"Flávio Bolsonaro",IF(N480&gt;M480,"Lula","Empate"))</f>
        <v>Lula</v>
      </c>
      <c r="T480" s="74" t="n">
        <v>0.77582492346071</v>
      </c>
      <c r="U480" s="74" t="n">
        <v>0.181199682503685</v>
      </c>
      <c r="V480" s="72" t="str">
        <f aca="false">IF(S480="Empate","—",IF((N480&gt;M480)&lt;&gt;(T480&gt;U480),"Sim","Não"))</f>
        <v>Não</v>
      </c>
    </row>
    <row r="481" customFormat="false" ht="15" hidden="false" customHeight="false" outlineLevel="0" collapsed="false">
      <c r="A481" s="72" t="s">
        <v>1303</v>
      </c>
      <c r="B481" s="72" t="s">
        <v>1304</v>
      </c>
      <c r="C481" s="72" t="s">
        <v>287</v>
      </c>
      <c r="D481" s="72" t="s">
        <v>289</v>
      </c>
      <c r="E481" s="72"/>
      <c r="F481" s="73" t="n">
        <v>7957</v>
      </c>
      <c r="G481" s="73" t="n">
        <v>6597</v>
      </c>
      <c r="H481" s="73" t="n">
        <v>1360</v>
      </c>
      <c r="I481" s="74" t="n">
        <f aca="false">H481/F481</f>
        <v>0.170918687947719</v>
      </c>
      <c r="J481" s="73" t="n">
        <v>6291</v>
      </c>
      <c r="K481" s="73" t="n">
        <v>87</v>
      </c>
      <c r="L481" s="73" t="n">
        <v>219</v>
      </c>
      <c r="M481" s="73" t="n">
        <v>1655</v>
      </c>
      <c r="N481" s="73" t="n">
        <v>4311</v>
      </c>
      <c r="O481" s="73" t="n">
        <f aca="false">J481-M481-N481</f>
        <v>325</v>
      </c>
      <c r="P481" s="74" t="n">
        <f aca="false">M481/J481</f>
        <v>0.263074233031315</v>
      </c>
      <c r="Q481" s="74" t="n">
        <f aca="false">N481/J481</f>
        <v>0.685264663805436</v>
      </c>
      <c r="R481" s="75" t="n">
        <f aca="false">ABS(P481-Q481)*100</f>
        <v>42.2190430774122</v>
      </c>
      <c r="S481" s="72" t="str">
        <f aca="false">IF(M481&gt;N481,"Flávio Bolsonaro",IF(N481&gt;M481,"Lula","Empate"))</f>
        <v>Lula</v>
      </c>
      <c r="T481" s="74" t="n">
        <v>0.742601514108741</v>
      </c>
      <c r="U481" s="74" t="n">
        <v>0.203372333103923</v>
      </c>
      <c r="V481" s="72" t="str">
        <f aca="false">IF(S481="Empate","—",IF((N481&gt;M481)&lt;&gt;(T481&gt;U481),"Sim","Não"))</f>
        <v>Não</v>
      </c>
    </row>
    <row r="482" customFormat="false" ht="15" hidden="false" customHeight="false" outlineLevel="0" collapsed="false">
      <c r="A482" s="72" t="s">
        <v>1305</v>
      </c>
      <c r="B482" s="72" t="s">
        <v>1306</v>
      </c>
      <c r="C482" s="72" t="s">
        <v>287</v>
      </c>
      <c r="D482" s="72" t="s">
        <v>289</v>
      </c>
      <c r="E482" s="72"/>
      <c r="F482" s="73" t="n">
        <v>5509</v>
      </c>
      <c r="G482" s="73" t="n">
        <v>4460</v>
      </c>
      <c r="H482" s="73" t="n">
        <v>1049</v>
      </c>
      <c r="I482" s="74" t="n">
        <f aca="false">H482/F482</f>
        <v>0.190415683427119</v>
      </c>
      <c r="J482" s="73" t="n">
        <v>4242</v>
      </c>
      <c r="K482" s="73" t="n">
        <v>61</v>
      </c>
      <c r="L482" s="73" t="n">
        <v>157</v>
      </c>
      <c r="M482" s="73" t="n">
        <v>1441</v>
      </c>
      <c r="N482" s="73" t="n">
        <v>2634</v>
      </c>
      <c r="O482" s="73" t="n">
        <f aca="false">J482-M482-N482</f>
        <v>167</v>
      </c>
      <c r="P482" s="74" t="n">
        <f aca="false">M482/J482</f>
        <v>0.33969825553984</v>
      </c>
      <c r="Q482" s="74" t="n">
        <f aca="false">N482/J482</f>
        <v>0.620933521923621</v>
      </c>
      <c r="R482" s="75" t="n">
        <f aca="false">ABS(P482-Q482)*100</f>
        <v>28.1235266383781</v>
      </c>
      <c r="S482" s="72" t="str">
        <f aca="false">IF(M482&gt;N482,"Flávio Bolsonaro",IF(N482&gt;M482,"Lula","Empate"))</f>
        <v>Lula</v>
      </c>
      <c r="T482" s="74" t="n">
        <v>0.6440329218107</v>
      </c>
      <c r="U482" s="74" t="n">
        <v>0.307355967078189</v>
      </c>
      <c r="V482" s="72" t="str">
        <f aca="false">IF(S482="Empate","—",IF((N482&gt;M482)&lt;&gt;(T482&gt;U482),"Sim","Não"))</f>
        <v>Não</v>
      </c>
    </row>
    <row r="483" customFormat="false" ht="15" hidden="false" customHeight="false" outlineLevel="0" collapsed="false">
      <c r="A483" s="72" t="s">
        <v>1307</v>
      </c>
      <c r="B483" s="72" t="s">
        <v>1308</v>
      </c>
      <c r="C483" s="72" t="s">
        <v>287</v>
      </c>
      <c r="D483" s="72" t="s">
        <v>289</v>
      </c>
      <c r="E483" s="72"/>
      <c r="F483" s="73" t="n">
        <v>6607</v>
      </c>
      <c r="G483" s="73" t="n">
        <v>5467</v>
      </c>
      <c r="H483" s="73" t="n">
        <v>1140</v>
      </c>
      <c r="I483" s="74" t="n">
        <f aca="false">H483/F483</f>
        <v>0.172544271227486</v>
      </c>
      <c r="J483" s="73" t="n">
        <v>5233</v>
      </c>
      <c r="K483" s="73" t="n">
        <v>80</v>
      </c>
      <c r="L483" s="73" t="n">
        <v>154</v>
      </c>
      <c r="M483" s="73" t="n">
        <v>1434</v>
      </c>
      <c r="N483" s="73" t="n">
        <v>3641</v>
      </c>
      <c r="O483" s="73" t="n">
        <f aca="false">J483-M483-N483</f>
        <v>158</v>
      </c>
      <c r="P483" s="74" t="n">
        <f aca="false">M483/J483</f>
        <v>0.274030193005924</v>
      </c>
      <c r="Q483" s="74" t="n">
        <f aca="false">N483/J483</f>
        <v>0.695776801070132</v>
      </c>
      <c r="R483" s="75" t="n">
        <f aca="false">ABS(P483-Q483)*100</f>
        <v>42.1746608064208</v>
      </c>
      <c r="S483" s="72" t="str">
        <f aca="false">IF(M483&gt;N483,"Flávio Bolsonaro",IF(N483&gt;M483,"Lula","Empate"))</f>
        <v>Lula</v>
      </c>
      <c r="T483" s="74" t="n">
        <v>0.752683645548306</v>
      </c>
      <c r="U483" s="74" t="n">
        <v>0.205430435697748</v>
      </c>
      <c r="V483" s="72" t="str">
        <f aca="false">IF(S483="Empate","—",IF((N483&gt;M483)&lt;&gt;(T483&gt;U483),"Sim","Não"))</f>
        <v>Não</v>
      </c>
    </row>
    <row r="484" customFormat="false" ht="15" hidden="false" customHeight="false" outlineLevel="0" collapsed="false">
      <c r="A484" s="72" t="s">
        <v>1309</v>
      </c>
      <c r="B484" s="72" t="s">
        <v>1310</v>
      </c>
      <c r="C484" s="72" t="s">
        <v>287</v>
      </c>
      <c r="D484" s="72" t="s">
        <v>289</v>
      </c>
      <c r="E484" s="72"/>
      <c r="F484" s="73" t="n">
        <v>6421</v>
      </c>
      <c r="G484" s="73" t="n">
        <v>5099</v>
      </c>
      <c r="H484" s="73" t="n">
        <v>1322</v>
      </c>
      <c r="I484" s="74" t="n">
        <f aca="false">H484/F484</f>
        <v>0.205886933499455</v>
      </c>
      <c r="J484" s="73" t="n">
        <v>4920</v>
      </c>
      <c r="K484" s="73" t="n">
        <v>38</v>
      </c>
      <c r="L484" s="73" t="n">
        <v>141</v>
      </c>
      <c r="M484" s="73" t="n">
        <v>698</v>
      </c>
      <c r="N484" s="73" t="n">
        <v>4105</v>
      </c>
      <c r="O484" s="73" t="n">
        <f aca="false">J484-M484-N484</f>
        <v>117</v>
      </c>
      <c r="P484" s="74" t="n">
        <f aca="false">M484/J484</f>
        <v>0.141869918699187</v>
      </c>
      <c r="Q484" s="74" t="n">
        <f aca="false">N484/J484</f>
        <v>0.834349593495935</v>
      </c>
      <c r="R484" s="75" t="n">
        <f aca="false">ABS(P484-Q484)*100</f>
        <v>69.2479674796748</v>
      </c>
      <c r="S484" s="72" t="str">
        <f aca="false">IF(M484&gt;N484,"Flávio Bolsonaro",IF(N484&gt;M484,"Lula","Empate"))</f>
        <v>Lula</v>
      </c>
      <c r="T484" s="74" t="n">
        <v>0.859086078639745</v>
      </c>
      <c r="U484" s="74" t="n">
        <v>0.107970244420829</v>
      </c>
      <c r="V484" s="72" t="str">
        <f aca="false">IF(S484="Empate","—",IF((N484&gt;M484)&lt;&gt;(T484&gt;U484),"Sim","Não"))</f>
        <v>Não</v>
      </c>
    </row>
    <row r="485" customFormat="false" ht="15" hidden="false" customHeight="false" outlineLevel="0" collapsed="false">
      <c r="A485" s="72" t="s">
        <v>1311</v>
      </c>
      <c r="B485" s="72" t="s">
        <v>1312</v>
      </c>
      <c r="C485" s="72" t="s">
        <v>287</v>
      </c>
      <c r="D485" s="72" t="s">
        <v>289</v>
      </c>
      <c r="E485" s="72"/>
      <c r="F485" s="73" t="n">
        <v>21207</v>
      </c>
      <c r="G485" s="73" t="n">
        <v>16499</v>
      </c>
      <c r="H485" s="73" t="n">
        <v>4708</v>
      </c>
      <c r="I485" s="74" t="n">
        <f aca="false">H485/F485</f>
        <v>0.22200216909511</v>
      </c>
      <c r="J485" s="73" t="n">
        <v>15816</v>
      </c>
      <c r="K485" s="73" t="n">
        <v>164</v>
      </c>
      <c r="L485" s="73" t="n">
        <v>519</v>
      </c>
      <c r="M485" s="73" t="n">
        <v>2292</v>
      </c>
      <c r="N485" s="73" t="n">
        <v>13021</v>
      </c>
      <c r="O485" s="73" t="n">
        <f aca="false">J485-M485-N485</f>
        <v>503</v>
      </c>
      <c r="P485" s="74" t="n">
        <f aca="false">M485/J485</f>
        <v>0.144916540212443</v>
      </c>
      <c r="Q485" s="74" t="n">
        <f aca="false">N485/J485</f>
        <v>0.823280222559433</v>
      </c>
      <c r="R485" s="75" t="n">
        <f aca="false">ABS(P485-Q485)*100</f>
        <v>67.836368234699</v>
      </c>
      <c r="S485" s="72" t="str">
        <f aca="false">IF(M485&gt;N485,"Flávio Bolsonaro",IF(N485&gt;M485,"Lula","Empate"))</f>
        <v>Lula</v>
      </c>
      <c r="T485" s="74" t="n">
        <v>0.843413312181902</v>
      </c>
      <c r="U485" s="74" t="n">
        <v>0.112829664882015</v>
      </c>
      <c r="V485" s="72" t="str">
        <f aca="false">IF(S485="Empate","—",IF((N485&gt;M485)&lt;&gt;(T485&gt;U485),"Sim","Não"))</f>
        <v>Não</v>
      </c>
    </row>
    <row r="486" customFormat="false" ht="15" hidden="false" customHeight="false" outlineLevel="0" collapsed="false">
      <c r="A486" s="72" t="s">
        <v>1313</v>
      </c>
      <c r="B486" s="72" t="s">
        <v>1314</v>
      </c>
      <c r="C486" s="72" t="s">
        <v>287</v>
      </c>
      <c r="D486" s="72" t="s">
        <v>289</v>
      </c>
      <c r="E486" s="72"/>
      <c r="F486" s="73" t="n">
        <v>30989</v>
      </c>
      <c r="G486" s="73" t="n">
        <v>24101</v>
      </c>
      <c r="H486" s="73" t="n">
        <v>6888</v>
      </c>
      <c r="I486" s="74" t="n">
        <f aca="false">H486/F486</f>
        <v>0.222272419245539</v>
      </c>
      <c r="J486" s="73" t="n">
        <v>22962</v>
      </c>
      <c r="K486" s="73" t="n">
        <v>355</v>
      </c>
      <c r="L486" s="73" t="n">
        <v>784</v>
      </c>
      <c r="M486" s="73" t="n">
        <v>10817</v>
      </c>
      <c r="N486" s="73" t="n">
        <v>11287</v>
      </c>
      <c r="O486" s="73" t="n">
        <f aca="false">J486-M486-N486</f>
        <v>858</v>
      </c>
      <c r="P486" s="74" t="n">
        <f aca="false">M486/J486</f>
        <v>0.471082658305026</v>
      </c>
      <c r="Q486" s="74" t="n">
        <f aca="false">N486/J486</f>
        <v>0.491551258601167</v>
      </c>
      <c r="R486" s="75" t="n">
        <f aca="false">ABS(P486-Q486)*100</f>
        <v>2.04686002961414</v>
      </c>
      <c r="S486" s="72" t="str">
        <f aca="false">IF(M486&gt;N486,"Flávio Bolsonaro",IF(N486&gt;M486,"Lula","Empate"))</f>
        <v>Lula</v>
      </c>
      <c r="T486" s="74" t="n">
        <v>0.516581288757077</v>
      </c>
      <c r="U486" s="74" t="n">
        <v>0.434888110002696</v>
      </c>
      <c r="V486" s="72" t="str">
        <f aca="false">IF(S486="Empate","—",IF((N486&gt;M486)&lt;&gt;(T486&gt;U486),"Sim","Não"))</f>
        <v>Não</v>
      </c>
    </row>
    <row r="487" customFormat="false" ht="15" hidden="false" customHeight="false" outlineLevel="0" collapsed="false">
      <c r="A487" s="72" t="s">
        <v>1315</v>
      </c>
      <c r="B487" s="72" t="s">
        <v>1316</v>
      </c>
      <c r="C487" s="72" t="s">
        <v>287</v>
      </c>
      <c r="D487" s="72" t="s">
        <v>289</v>
      </c>
      <c r="E487" s="72"/>
      <c r="F487" s="73" t="n">
        <v>9200</v>
      </c>
      <c r="G487" s="73" t="n">
        <v>7689</v>
      </c>
      <c r="H487" s="73" t="n">
        <v>1511</v>
      </c>
      <c r="I487" s="74" t="n">
        <f aca="false">H487/F487</f>
        <v>0.164239130434783</v>
      </c>
      <c r="J487" s="73" t="n">
        <v>7372</v>
      </c>
      <c r="K487" s="73" t="n">
        <v>117</v>
      </c>
      <c r="L487" s="73" t="n">
        <v>200</v>
      </c>
      <c r="M487" s="73" t="n">
        <v>1899</v>
      </c>
      <c r="N487" s="73" t="n">
        <v>5116</v>
      </c>
      <c r="O487" s="73" t="n">
        <f aca="false">J487-M487-N487</f>
        <v>357</v>
      </c>
      <c r="P487" s="74" t="n">
        <f aca="false">M487/J487</f>
        <v>0.257596310363538</v>
      </c>
      <c r="Q487" s="74" t="n">
        <f aca="false">N487/J487</f>
        <v>0.693977211068909</v>
      </c>
      <c r="R487" s="75" t="n">
        <f aca="false">ABS(P487-Q487)*100</f>
        <v>43.6380900705372</v>
      </c>
      <c r="S487" s="72" t="str">
        <f aca="false">IF(M487&gt;N487,"Flávio Bolsonaro",IF(N487&gt;M487,"Lula","Empate"))</f>
        <v>Lula</v>
      </c>
      <c r="T487" s="74" t="n">
        <v>0.763077774702463</v>
      </c>
      <c r="U487" s="74" t="n">
        <v>0.18378079158594</v>
      </c>
      <c r="V487" s="72" t="str">
        <f aca="false">IF(S487="Empate","—",IF((N487&gt;M487)&lt;&gt;(T487&gt;U487),"Sim","Não"))</f>
        <v>Não</v>
      </c>
    </row>
    <row r="488" customFormat="false" ht="15" hidden="false" customHeight="false" outlineLevel="0" collapsed="false">
      <c r="A488" s="72" t="s">
        <v>1317</v>
      </c>
      <c r="B488" s="72" t="s">
        <v>1318</v>
      </c>
      <c r="C488" s="72" t="s">
        <v>287</v>
      </c>
      <c r="D488" s="72" t="s">
        <v>289</v>
      </c>
      <c r="E488" s="72"/>
      <c r="F488" s="73" t="n">
        <v>8227</v>
      </c>
      <c r="G488" s="73" t="n">
        <v>6381</v>
      </c>
      <c r="H488" s="73" t="n">
        <v>1846</v>
      </c>
      <c r="I488" s="74" t="n">
        <f aca="false">H488/F488</f>
        <v>0.224383128722499</v>
      </c>
      <c r="J488" s="73" t="n">
        <v>6133</v>
      </c>
      <c r="K488" s="73" t="n">
        <v>35</v>
      </c>
      <c r="L488" s="73" t="n">
        <v>213</v>
      </c>
      <c r="M488" s="73" t="n">
        <v>1354</v>
      </c>
      <c r="N488" s="73" t="n">
        <v>4575</v>
      </c>
      <c r="O488" s="73" t="n">
        <f aca="false">J488-M488-N488</f>
        <v>204</v>
      </c>
      <c r="P488" s="74" t="n">
        <f aca="false">M488/J488</f>
        <v>0.220772868090657</v>
      </c>
      <c r="Q488" s="74" t="n">
        <f aca="false">N488/J488</f>
        <v>0.745964454589923</v>
      </c>
      <c r="R488" s="75" t="n">
        <f aca="false">ABS(P488-Q488)*100</f>
        <v>52.5191586499266</v>
      </c>
      <c r="S488" s="72" t="str">
        <f aca="false">IF(M488&gt;N488,"Flávio Bolsonaro",IF(N488&gt;M488,"Lula","Empate"))</f>
        <v>Lula</v>
      </c>
      <c r="T488" s="74" t="n">
        <v>0.793920053745381</v>
      </c>
      <c r="U488" s="74" t="n">
        <v>0.14863957003695</v>
      </c>
      <c r="V488" s="72" t="str">
        <f aca="false">IF(S488="Empate","—",IF((N488&gt;M488)&lt;&gt;(T488&gt;U488),"Sim","Não"))</f>
        <v>Não</v>
      </c>
    </row>
    <row r="489" customFormat="false" ht="15" hidden="false" customHeight="false" outlineLevel="0" collapsed="false">
      <c r="A489" s="72" t="s">
        <v>1319</v>
      </c>
      <c r="B489" s="72" t="s">
        <v>1320</v>
      </c>
      <c r="C489" s="72" t="s">
        <v>287</v>
      </c>
      <c r="D489" s="72" t="s">
        <v>289</v>
      </c>
      <c r="E489" s="72"/>
      <c r="F489" s="73" t="n">
        <v>19699</v>
      </c>
      <c r="G489" s="73" t="n">
        <v>15471</v>
      </c>
      <c r="H489" s="73" t="n">
        <v>4228</v>
      </c>
      <c r="I489" s="74" t="n">
        <f aca="false">H489/F489</f>
        <v>0.214630184273313</v>
      </c>
      <c r="J489" s="73" t="n">
        <v>14840</v>
      </c>
      <c r="K489" s="73" t="n">
        <v>191</v>
      </c>
      <c r="L489" s="73" t="n">
        <v>440</v>
      </c>
      <c r="M489" s="73" t="n">
        <v>2497</v>
      </c>
      <c r="N489" s="73" t="n">
        <v>11811</v>
      </c>
      <c r="O489" s="73" t="n">
        <f aca="false">J489-M489-N489</f>
        <v>532</v>
      </c>
      <c r="P489" s="74" t="n">
        <f aca="false">M489/J489</f>
        <v>0.168261455525606</v>
      </c>
      <c r="Q489" s="74" t="n">
        <f aca="false">N489/J489</f>
        <v>0.79588948787062</v>
      </c>
      <c r="R489" s="75" t="n">
        <f aca="false">ABS(P489-Q489)*100</f>
        <v>62.7628032345014</v>
      </c>
      <c r="S489" s="72" t="str">
        <f aca="false">IF(M489&gt;N489,"Flávio Bolsonaro",IF(N489&gt;M489,"Lula","Empate"))</f>
        <v>Lula</v>
      </c>
      <c r="T489" s="74" t="n">
        <v>0.828128289704541</v>
      </c>
      <c r="U489" s="74" t="n">
        <v>0.133833953259878</v>
      </c>
      <c r="V489" s="72" t="str">
        <f aca="false">IF(S489="Empate","—",IF((N489&gt;M489)&lt;&gt;(T489&gt;U489),"Sim","Não"))</f>
        <v>Não</v>
      </c>
    </row>
    <row r="490" customFormat="false" ht="15" hidden="false" customHeight="false" outlineLevel="0" collapsed="false">
      <c r="A490" s="72" t="s">
        <v>1321</v>
      </c>
      <c r="B490" s="72" t="s">
        <v>1322</v>
      </c>
      <c r="C490" s="72" t="s">
        <v>287</v>
      </c>
      <c r="D490" s="72" t="s">
        <v>289</v>
      </c>
      <c r="E490" s="72"/>
      <c r="F490" s="73" t="n">
        <v>16618</v>
      </c>
      <c r="G490" s="73" t="n">
        <v>13886</v>
      </c>
      <c r="H490" s="73" t="n">
        <v>2732</v>
      </c>
      <c r="I490" s="74" t="n">
        <f aca="false">H490/F490</f>
        <v>0.16440004814057</v>
      </c>
      <c r="J490" s="73" t="n">
        <v>13338</v>
      </c>
      <c r="K490" s="73" t="n">
        <v>140</v>
      </c>
      <c r="L490" s="73" t="n">
        <v>408</v>
      </c>
      <c r="M490" s="73" t="n">
        <v>2937</v>
      </c>
      <c r="N490" s="73" t="n">
        <v>9993</v>
      </c>
      <c r="O490" s="73" t="n">
        <f aca="false">J490-M490-N490</f>
        <v>408</v>
      </c>
      <c r="P490" s="74" t="n">
        <f aca="false">M490/J490</f>
        <v>0.220197930724247</v>
      </c>
      <c r="Q490" s="74" t="n">
        <f aca="false">N490/J490</f>
        <v>0.749212775528565</v>
      </c>
      <c r="R490" s="75" t="n">
        <f aca="false">ABS(P490-Q490)*100</f>
        <v>52.9014844804319</v>
      </c>
      <c r="S490" s="72" t="str">
        <f aca="false">IF(M490&gt;N490,"Flávio Bolsonaro",IF(N490&gt;M490,"Lula","Empate"))</f>
        <v>Lula</v>
      </c>
      <c r="T490" s="74" t="n">
        <v>0.810437575270976</v>
      </c>
      <c r="U490" s="74" t="n">
        <v>0.153994379767162</v>
      </c>
      <c r="V490" s="72" t="str">
        <f aca="false">IF(S490="Empate","—",IF((N490&gt;M490)&lt;&gt;(T490&gt;U490),"Sim","Não"))</f>
        <v>Não</v>
      </c>
    </row>
    <row r="491" customFormat="false" ht="15" hidden="false" customHeight="false" outlineLevel="0" collapsed="false">
      <c r="A491" s="72" t="s">
        <v>1323</v>
      </c>
      <c r="B491" s="72" t="s">
        <v>1324</v>
      </c>
      <c r="C491" s="72" t="s">
        <v>287</v>
      </c>
      <c r="D491" s="72" t="s">
        <v>289</v>
      </c>
      <c r="E491" s="72"/>
      <c r="F491" s="73" t="n">
        <v>7224</v>
      </c>
      <c r="G491" s="73" t="n">
        <v>5732</v>
      </c>
      <c r="H491" s="73" t="n">
        <v>1492</v>
      </c>
      <c r="I491" s="74" t="n">
        <f aca="false">H491/F491</f>
        <v>0.206533776301218</v>
      </c>
      <c r="J491" s="73" t="n">
        <v>5383</v>
      </c>
      <c r="K491" s="73" t="n">
        <v>96</v>
      </c>
      <c r="L491" s="73" t="n">
        <v>253</v>
      </c>
      <c r="M491" s="73" t="n">
        <v>855</v>
      </c>
      <c r="N491" s="73" t="n">
        <v>4265</v>
      </c>
      <c r="O491" s="73" t="n">
        <f aca="false">J491-M491-N491</f>
        <v>263</v>
      </c>
      <c r="P491" s="74" t="n">
        <f aca="false">M491/J491</f>
        <v>0.158833364295003</v>
      </c>
      <c r="Q491" s="74" t="n">
        <f aca="false">N491/J491</f>
        <v>0.792309121307821</v>
      </c>
      <c r="R491" s="75" t="n">
        <f aca="false">ABS(P491-Q491)*100</f>
        <v>63.3475757012818</v>
      </c>
      <c r="S491" s="72" t="str">
        <f aca="false">IF(M491&gt;N491,"Flávio Bolsonaro",IF(N491&gt;M491,"Lula","Empate"))</f>
        <v>Lula</v>
      </c>
      <c r="T491" s="74" t="n">
        <v>0.8349609375</v>
      </c>
      <c r="U491" s="74" t="n">
        <v>0.10859375</v>
      </c>
      <c r="V491" s="72" t="str">
        <f aca="false">IF(S491="Empate","—",IF((N491&gt;M491)&lt;&gt;(T491&gt;U491),"Sim","Não"))</f>
        <v>Não</v>
      </c>
    </row>
    <row r="492" customFormat="false" ht="15" hidden="false" customHeight="false" outlineLevel="0" collapsed="false">
      <c r="A492" s="72" t="s">
        <v>1325</v>
      </c>
      <c r="B492" s="72" t="s">
        <v>1326</v>
      </c>
      <c r="C492" s="72" t="s">
        <v>287</v>
      </c>
      <c r="D492" s="72" t="s">
        <v>289</v>
      </c>
      <c r="E492" s="72"/>
      <c r="F492" s="73" t="n">
        <v>14353</v>
      </c>
      <c r="G492" s="73" t="n">
        <v>11337</v>
      </c>
      <c r="H492" s="73" t="n">
        <v>3016</v>
      </c>
      <c r="I492" s="74" t="n">
        <f aca="false">H492/F492</f>
        <v>0.210130286351285</v>
      </c>
      <c r="J492" s="73" t="n">
        <v>10785</v>
      </c>
      <c r="K492" s="73" t="n">
        <v>107</v>
      </c>
      <c r="L492" s="73" t="n">
        <v>445</v>
      </c>
      <c r="M492" s="73" t="n">
        <v>4267</v>
      </c>
      <c r="N492" s="73" t="n">
        <v>6103</v>
      </c>
      <c r="O492" s="73" t="n">
        <f aca="false">J492-M492-N492</f>
        <v>415</v>
      </c>
      <c r="P492" s="74" t="n">
        <f aca="false">M492/J492</f>
        <v>0.395642095503013</v>
      </c>
      <c r="Q492" s="74" t="n">
        <f aca="false">N492/J492</f>
        <v>0.565878535002318</v>
      </c>
      <c r="R492" s="75" t="n">
        <f aca="false">ABS(P492-Q492)*100</f>
        <v>17.0236439499305</v>
      </c>
      <c r="S492" s="72" t="str">
        <f aca="false">IF(M492&gt;N492,"Flávio Bolsonaro",IF(N492&gt;M492,"Lula","Empate"))</f>
        <v>Lula</v>
      </c>
      <c r="T492" s="74" t="n">
        <v>0.614333492594362</v>
      </c>
      <c r="U492" s="74" t="n">
        <v>0.352412804586718</v>
      </c>
      <c r="V492" s="72" t="str">
        <f aca="false">IF(S492="Empate","—",IF((N492&gt;M492)&lt;&gt;(T492&gt;U492),"Sim","Não"))</f>
        <v>Não</v>
      </c>
    </row>
    <row r="493" customFormat="false" ht="15" hidden="false" customHeight="false" outlineLevel="0" collapsed="false">
      <c r="A493" s="72" t="s">
        <v>1327</v>
      </c>
      <c r="B493" s="72" t="s">
        <v>1328</v>
      </c>
      <c r="C493" s="72" t="s">
        <v>287</v>
      </c>
      <c r="D493" s="72" t="s">
        <v>289</v>
      </c>
      <c r="E493" s="72"/>
      <c r="F493" s="73" t="n">
        <v>17255</v>
      </c>
      <c r="G493" s="73" t="n">
        <v>14073</v>
      </c>
      <c r="H493" s="73" t="n">
        <v>3182</v>
      </c>
      <c r="I493" s="74" t="n">
        <f aca="false">H493/F493</f>
        <v>0.184410315850478</v>
      </c>
      <c r="J493" s="73" t="n">
        <v>13495</v>
      </c>
      <c r="K493" s="73" t="n">
        <v>167</v>
      </c>
      <c r="L493" s="73" t="n">
        <v>411</v>
      </c>
      <c r="M493" s="73" t="n">
        <v>2628</v>
      </c>
      <c r="N493" s="73" t="n">
        <v>10470</v>
      </c>
      <c r="O493" s="73" t="n">
        <f aca="false">J493-M493-N493</f>
        <v>397</v>
      </c>
      <c r="P493" s="74" t="n">
        <f aca="false">M493/J493</f>
        <v>0.194738792145239</v>
      </c>
      <c r="Q493" s="74" t="n">
        <f aca="false">N493/J493</f>
        <v>0.775842904779548</v>
      </c>
      <c r="R493" s="75" t="n">
        <f aca="false">ABS(P493-Q493)*100</f>
        <v>58.1104112634309</v>
      </c>
      <c r="S493" s="72" t="str">
        <f aca="false">IF(M493&gt;N493,"Flávio Bolsonaro",IF(N493&gt;M493,"Lula","Empate"))</f>
        <v>Lula</v>
      </c>
      <c r="T493" s="74" t="n">
        <v>0.839960465293089</v>
      </c>
      <c r="U493" s="74" t="n">
        <v>0.130388504523683</v>
      </c>
      <c r="V493" s="72" t="str">
        <f aca="false">IF(S493="Empate","—",IF((N493&gt;M493)&lt;&gt;(T493&gt;U493),"Sim","Não"))</f>
        <v>Não</v>
      </c>
    </row>
    <row r="494" customFormat="false" ht="15" hidden="false" customHeight="false" outlineLevel="0" collapsed="false">
      <c r="A494" s="72" t="s">
        <v>1329</v>
      </c>
      <c r="B494" s="72" t="s">
        <v>1330</v>
      </c>
      <c r="C494" s="72" t="s">
        <v>287</v>
      </c>
      <c r="D494" s="72" t="s">
        <v>289</v>
      </c>
      <c r="E494" s="72"/>
      <c r="F494" s="73" t="n">
        <v>7857</v>
      </c>
      <c r="G494" s="73" t="n">
        <v>6433</v>
      </c>
      <c r="H494" s="73" t="n">
        <v>1424</v>
      </c>
      <c r="I494" s="74" t="n">
        <f aca="false">H494/F494</f>
        <v>0.181239658902889</v>
      </c>
      <c r="J494" s="73" t="n">
        <v>6158</v>
      </c>
      <c r="K494" s="73" t="n">
        <v>74</v>
      </c>
      <c r="L494" s="73" t="n">
        <v>201</v>
      </c>
      <c r="M494" s="73" t="n">
        <v>974</v>
      </c>
      <c r="N494" s="73" t="n">
        <v>4978</v>
      </c>
      <c r="O494" s="73" t="n">
        <f aca="false">J494-M494-N494</f>
        <v>206</v>
      </c>
      <c r="P494" s="74" t="n">
        <f aca="false">M494/J494</f>
        <v>0.158168236440403</v>
      </c>
      <c r="Q494" s="74" t="n">
        <f aca="false">N494/J494</f>
        <v>0.808379343942839</v>
      </c>
      <c r="R494" s="75" t="n">
        <f aca="false">ABS(P494-Q494)*100</f>
        <v>65.0211107502436</v>
      </c>
      <c r="S494" s="72" t="str">
        <f aca="false">IF(M494&gt;N494,"Flávio Bolsonaro",IF(N494&gt;M494,"Lula","Empate"))</f>
        <v>Lula</v>
      </c>
      <c r="T494" s="74" t="n">
        <v>0.85066889632107</v>
      </c>
      <c r="U494" s="74" t="n">
        <v>0.12056856187291</v>
      </c>
      <c r="V494" s="72" t="str">
        <f aca="false">IF(S494="Empate","—",IF((N494&gt;M494)&lt;&gt;(T494&gt;U494),"Sim","Não"))</f>
        <v>Não</v>
      </c>
    </row>
    <row r="495" customFormat="false" ht="15" hidden="false" customHeight="false" outlineLevel="0" collapsed="false">
      <c r="A495" s="72" t="s">
        <v>1331</v>
      </c>
      <c r="B495" s="72" t="s">
        <v>1332</v>
      </c>
      <c r="C495" s="72" t="s">
        <v>287</v>
      </c>
      <c r="D495" s="72" t="s">
        <v>289</v>
      </c>
      <c r="E495" s="72"/>
      <c r="F495" s="73" t="n">
        <v>16913</v>
      </c>
      <c r="G495" s="73" t="n">
        <v>13807</v>
      </c>
      <c r="H495" s="73" t="n">
        <v>3106</v>
      </c>
      <c r="I495" s="74" t="n">
        <f aca="false">H495/F495</f>
        <v>0.183645716312895</v>
      </c>
      <c r="J495" s="73" t="n">
        <v>13105</v>
      </c>
      <c r="K495" s="73" t="n">
        <v>255</v>
      </c>
      <c r="L495" s="73" t="n">
        <v>447</v>
      </c>
      <c r="M495" s="73" t="n">
        <v>2920</v>
      </c>
      <c r="N495" s="73" t="n">
        <v>9668</v>
      </c>
      <c r="O495" s="73" t="n">
        <f aca="false">J495-M495-N495</f>
        <v>517</v>
      </c>
      <c r="P495" s="74" t="n">
        <f aca="false">M495/J495</f>
        <v>0.222815719191148</v>
      </c>
      <c r="Q495" s="74" t="n">
        <f aca="false">N495/J495</f>
        <v>0.737733689431515</v>
      </c>
      <c r="R495" s="75" t="n">
        <f aca="false">ABS(P495-Q495)*100</f>
        <v>51.4917970240366</v>
      </c>
      <c r="S495" s="72" t="str">
        <f aca="false">IF(M495&gt;N495,"Flávio Bolsonaro",IF(N495&gt;M495,"Lula","Empate"))</f>
        <v>Lula</v>
      </c>
      <c r="T495" s="74" t="n">
        <v>0.783732360868876</v>
      </c>
      <c r="U495" s="74" t="n">
        <v>0.165847471063897</v>
      </c>
      <c r="V495" s="72" t="str">
        <f aca="false">IF(S495="Empate","—",IF((N495&gt;M495)&lt;&gt;(T495&gt;U495),"Sim","Não"))</f>
        <v>Não</v>
      </c>
    </row>
    <row r="496" customFormat="false" ht="15" hidden="false" customHeight="false" outlineLevel="0" collapsed="false">
      <c r="A496" s="72" t="s">
        <v>1333</v>
      </c>
      <c r="B496" s="72" t="s">
        <v>1334</v>
      </c>
      <c r="C496" s="72" t="s">
        <v>287</v>
      </c>
      <c r="D496" s="72" t="s">
        <v>289</v>
      </c>
      <c r="E496" s="72"/>
      <c r="F496" s="73" t="n">
        <v>24228</v>
      </c>
      <c r="G496" s="73" t="n">
        <v>19165</v>
      </c>
      <c r="H496" s="73" t="n">
        <v>5063</v>
      </c>
      <c r="I496" s="74" t="n">
        <f aca="false">H496/F496</f>
        <v>0.208973088987948</v>
      </c>
      <c r="J496" s="73" t="n">
        <v>18436</v>
      </c>
      <c r="K496" s="73" t="n">
        <v>206</v>
      </c>
      <c r="L496" s="73" t="n">
        <v>523</v>
      </c>
      <c r="M496" s="73" t="n">
        <v>3700</v>
      </c>
      <c r="N496" s="73" t="n">
        <v>14251</v>
      </c>
      <c r="O496" s="73" t="n">
        <f aca="false">J496-M496-N496</f>
        <v>485</v>
      </c>
      <c r="P496" s="74" t="n">
        <f aca="false">M496/J496</f>
        <v>0.200694293773053</v>
      </c>
      <c r="Q496" s="74" t="n">
        <f aca="false">N496/J496</f>
        <v>0.772998481232372</v>
      </c>
      <c r="R496" s="75" t="n">
        <f aca="false">ABS(P496-Q496)*100</f>
        <v>57.2304187459319</v>
      </c>
      <c r="S496" s="72" t="str">
        <f aca="false">IF(M496&gt;N496,"Flávio Bolsonaro",IF(N496&gt;M496,"Lula","Empate"))</f>
        <v>Lula</v>
      </c>
      <c r="T496" s="74" t="n">
        <v>0.830427980779975</v>
      </c>
      <c r="U496" s="74" t="n">
        <v>0.139009945245279</v>
      </c>
      <c r="V496" s="72" t="str">
        <f aca="false">IF(S496="Empate","—",IF((N496&gt;M496)&lt;&gt;(T496&gt;U496),"Sim","Não"))</f>
        <v>Não</v>
      </c>
    </row>
    <row r="497" customFormat="false" ht="15" hidden="false" customHeight="false" outlineLevel="0" collapsed="false">
      <c r="A497" s="72" t="s">
        <v>1335</v>
      </c>
      <c r="B497" s="72" t="s">
        <v>1336</v>
      </c>
      <c r="C497" s="72" t="s">
        <v>287</v>
      </c>
      <c r="D497" s="72" t="s">
        <v>289</v>
      </c>
      <c r="E497" s="72"/>
      <c r="F497" s="73" t="n">
        <v>23527</v>
      </c>
      <c r="G497" s="73" t="n">
        <v>19240</v>
      </c>
      <c r="H497" s="73" t="n">
        <v>4287</v>
      </c>
      <c r="I497" s="74" t="n">
        <f aca="false">H497/F497</f>
        <v>0.182216177158159</v>
      </c>
      <c r="J497" s="73" t="n">
        <v>18272</v>
      </c>
      <c r="K497" s="73" t="n">
        <v>333</v>
      </c>
      <c r="L497" s="73" t="n">
        <v>635</v>
      </c>
      <c r="M497" s="73" t="n">
        <v>3927</v>
      </c>
      <c r="N497" s="73" t="n">
        <v>13615</v>
      </c>
      <c r="O497" s="73" t="n">
        <f aca="false">J497-M497-N497</f>
        <v>730</v>
      </c>
      <c r="P497" s="74" t="n">
        <f aca="false">M497/J497</f>
        <v>0.214919001751313</v>
      </c>
      <c r="Q497" s="74" t="n">
        <f aca="false">N497/J497</f>
        <v>0.745129159369527</v>
      </c>
      <c r="R497" s="75" t="n">
        <f aca="false">ABS(P497-Q497)*100</f>
        <v>53.0210157618214</v>
      </c>
      <c r="S497" s="72" t="str">
        <f aca="false">IF(M497&gt;N497,"Flávio Bolsonaro",IF(N497&gt;M497,"Lula","Empate"))</f>
        <v>Lula</v>
      </c>
      <c r="T497" s="74" t="n">
        <v>0.789365233816038</v>
      </c>
      <c r="U497" s="74" t="n">
        <v>0.163928796290997</v>
      </c>
      <c r="V497" s="72" t="str">
        <f aca="false">IF(S497="Empate","—",IF((N497&gt;M497)&lt;&gt;(T497&gt;U497),"Sim","Não"))</f>
        <v>Não</v>
      </c>
    </row>
    <row r="498" customFormat="false" ht="15" hidden="false" customHeight="false" outlineLevel="0" collapsed="false">
      <c r="A498" s="72" t="s">
        <v>1337</v>
      </c>
      <c r="B498" s="72" t="s">
        <v>1338</v>
      </c>
      <c r="C498" s="72" t="s">
        <v>287</v>
      </c>
      <c r="D498" s="72" t="s">
        <v>289</v>
      </c>
      <c r="E498" s="72"/>
      <c r="F498" s="73" t="n">
        <v>7547</v>
      </c>
      <c r="G498" s="73" t="n">
        <v>6106</v>
      </c>
      <c r="H498" s="73" t="n">
        <v>1441</v>
      </c>
      <c r="I498" s="74" t="n">
        <f aca="false">H498/F498</f>
        <v>0.190936796077912</v>
      </c>
      <c r="J498" s="73" t="n">
        <v>5876</v>
      </c>
      <c r="K498" s="73" t="n">
        <v>43</v>
      </c>
      <c r="L498" s="73" t="n">
        <v>187</v>
      </c>
      <c r="M498" s="73" t="n">
        <v>2045</v>
      </c>
      <c r="N498" s="73" t="n">
        <v>3689</v>
      </c>
      <c r="O498" s="73" t="n">
        <f aca="false">J498-M498-N498</f>
        <v>142</v>
      </c>
      <c r="P498" s="74" t="n">
        <f aca="false">M498/J498</f>
        <v>0.348025867937372</v>
      </c>
      <c r="Q498" s="74" t="n">
        <f aca="false">N498/J498</f>
        <v>0.627808032675289</v>
      </c>
      <c r="R498" s="75" t="n">
        <f aca="false">ABS(P498-Q498)*100</f>
        <v>27.9782164737917</v>
      </c>
      <c r="S498" s="72" t="str">
        <f aca="false">IF(M498&gt;N498,"Flávio Bolsonaro",IF(N498&gt;M498,"Lula","Empate"))</f>
        <v>Lula</v>
      </c>
      <c r="T498" s="74" t="n">
        <v>0.572470211630802</v>
      </c>
      <c r="U498" s="74" t="n">
        <v>0.378801351591677</v>
      </c>
      <c r="V498" s="72" t="str">
        <f aca="false">IF(S498="Empate","—",IF((N498&gt;M498)&lt;&gt;(T498&gt;U498),"Sim","Não"))</f>
        <v>Não</v>
      </c>
    </row>
    <row r="499" customFormat="false" ht="15" hidden="false" customHeight="false" outlineLevel="0" collapsed="false">
      <c r="A499" s="72" t="s">
        <v>1339</v>
      </c>
      <c r="B499" s="72" t="s">
        <v>1340</v>
      </c>
      <c r="C499" s="72" t="s">
        <v>287</v>
      </c>
      <c r="D499" s="72" t="s">
        <v>289</v>
      </c>
      <c r="E499" s="72"/>
      <c r="F499" s="73" t="n">
        <v>83620</v>
      </c>
      <c r="G499" s="73" t="n">
        <v>65344</v>
      </c>
      <c r="H499" s="73" t="n">
        <v>18276</v>
      </c>
      <c r="I499" s="74" t="n">
        <f aca="false">H499/F499</f>
        <v>0.218560153073427</v>
      </c>
      <c r="J499" s="73" t="n">
        <v>62915</v>
      </c>
      <c r="K499" s="73" t="n">
        <v>921</v>
      </c>
      <c r="L499" s="73" t="n">
        <v>1508</v>
      </c>
      <c r="M499" s="73" t="n">
        <v>13063</v>
      </c>
      <c r="N499" s="73" t="n">
        <v>47173</v>
      </c>
      <c r="O499" s="73" t="n">
        <f aca="false">J499-M499-N499</f>
        <v>2679</v>
      </c>
      <c r="P499" s="74" t="n">
        <f aca="false">M499/J499</f>
        <v>0.207629341174601</v>
      </c>
      <c r="Q499" s="74" t="n">
        <f aca="false">N499/J499</f>
        <v>0.749789398394659</v>
      </c>
      <c r="R499" s="75" t="n">
        <f aca="false">ABS(P499-Q499)*100</f>
        <v>54.2160057220059</v>
      </c>
      <c r="S499" s="72" t="str">
        <f aca="false">IF(M499&gt;N499,"Flávio Bolsonaro",IF(N499&gt;M499,"Lula","Empate"))</f>
        <v>Lula</v>
      </c>
      <c r="T499" s="74" t="n">
        <v>0.773184178985218</v>
      </c>
      <c r="U499" s="74" t="n">
        <v>0.184035157810627</v>
      </c>
      <c r="V499" s="72" t="str">
        <f aca="false">IF(S499="Empate","—",IF((N499&gt;M499)&lt;&gt;(T499&gt;U499),"Sim","Não"))</f>
        <v>Não</v>
      </c>
    </row>
    <row r="500" customFormat="false" ht="15" hidden="false" customHeight="false" outlineLevel="0" collapsed="false">
      <c r="A500" s="72" t="s">
        <v>1341</v>
      </c>
      <c r="B500" s="72" t="s">
        <v>1342</v>
      </c>
      <c r="C500" s="72" t="s">
        <v>287</v>
      </c>
      <c r="D500" s="72" t="s">
        <v>289</v>
      </c>
      <c r="E500" s="72"/>
      <c r="F500" s="73" t="n">
        <v>10164</v>
      </c>
      <c r="G500" s="73" t="n">
        <v>8389</v>
      </c>
      <c r="H500" s="73" t="n">
        <v>1775</v>
      </c>
      <c r="I500" s="74" t="n">
        <f aca="false">H500/F500</f>
        <v>0.174635970090516</v>
      </c>
      <c r="J500" s="73" t="n">
        <v>8057</v>
      </c>
      <c r="K500" s="73" t="n">
        <v>76</v>
      </c>
      <c r="L500" s="73" t="n">
        <v>256</v>
      </c>
      <c r="M500" s="73" t="n">
        <v>1331</v>
      </c>
      <c r="N500" s="73" t="n">
        <v>6416</v>
      </c>
      <c r="O500" s="73" t="n">
        <f aca="false">J500-M500-N500</f>
        <v>310</v>
      </c>
      <c r="P500" s="74" t="n">
        <f aca="false">M500/J500</f>
        <v>0.165197964502917</v>
      </c>
      <c r="Q500" s="74" t="n">
        <f aca="false">N500/J500</f>
        <v>0.796326175996028</v>
      </c>
      <c r="R500" s="75" t="n">
        <f aca="false">ABS(P500-Q500)*100</f>
        <v>63.1128211493112</v>
      </c>
      <c r="S500" s="72" t="str">
        <f aca="false">IF(M500&gt;N500,"Flávio Bolsonaro",IF(N500&gt;M500,"Lula","Empate"))</f>
        <v>Lula</v>
      </c>
      <c r="T500" s="74" t="n">
        <v>0.819303239799377</v>
      </c>
      <c r="U500" s="74" t="n">
        <v>0.119967466449776</v>
      </c>
      <c r="V500" s="72" t="str">
        <f aca="false">IF(S500="Empate","—",IF((N500&gt;M500)&lt;&gt;(T500&gt;U500),"Sim","Não"))</f>
        <v>Não</v>
      </c>
    </row>
    <row r="501" customFormat="false" ht="15" hidden="false" customHeight="false" outlineLevel="0" collapsed="false">
      <c r="A501" s="72" t="s">
        <v>1343</v>
      </c>
      <c r="B501" s="72" t="s">
        <v>1344</v>
      </c>
      <c r="C501" s="72" t="s">
        <v>287</v>
      </c>
      <c r="D501" s="72" t="s">
        <v>289</v>
      </c>
      <c r="E501" s="72"/>
      <c r="F501" s="73" t="n">
        <v>6573</v>
      </c>
      <c r="G501" s="73" t="n">
        <v>5279</v>
      </c>
      <c r="H501" s="73" t="n">
        <v>1294</v>
      </c>
      <c r="I501" s="74" t="n">
        <f aca="false">H501/F501</f>
        <v>0.196865966834018</v>
      </c>
      <c r="J501" s="73" t="n">
        <v>5042</v>
      </c>
      <c r="K501" s="73" t="n">
        <v>88</v>
      </c>
      <c r="L501" s="73" t="n">
        <v>149</v>
      </c>
      <c r="M501" s="73" t="n">
        <v>668</v>
      </c>
      <c r="N501" s="73" t="n">
        <v>4116</v>
      </c>
      <c r="O501" s="73" t="n">
        <f aca="false">J501-M501-N501</f>
        <v>258</v>
      </c>
      <c r="P501" s="74" t="n">
        <f aca="false">M501/J501</f>
        <v>0.132487108290361</v>
      </c>
      <c r="Q501" s="74" t="n">
        <f aca="false">N501/J501</f>
        <v>0.816342721142404</v>
      </c>
      <c r="R501" s="75" t="n">
        <f aca="false">ABS(P501-Q501)*100</f>
        <v>68.3855612852043</v>
      </c>
      <c r="S501" s="72" t="str">
        <f aca="false">IF(M501&gt;N501,"Flávio Bolsonaro",IF(N501&gt;M501,"Lula","Empate"))</f>
        <v>Lula</v>
      </c>
      <c r="T501" s="74" t="n">
        <v>0.860943168077388</v>
      </c>
      <c r="U501" s="74" t="n">
        <v>0.0912938331318017</v>
      </c>
      <c r="V501" s="72" t="str">
        <f aca="false">IF(S501="Empate","—",IF((N501&gt;M501)&lt;&gt;(T501&gt;U501),"Sim","Não"))</f>
        <v>Não</v>
      </c>
    </row>
    <row r="502" customFormat="false" ht="15" hidden="false" customHeight="false" outlineLevel="0" collapsed="false">
      <c r="A502" s="72" t="s">
        <v>1345</v>
      </c>
      <c r="B502" s="72" t="s">
        <v>1346</v>
      </c>
      <c r="C502" s="72" t="s">
        <v>287</v>
      </c>
      <c r="D502" s="72" t="s">
        <v>289</v>
      </c>
      <c r="E502" s="72"/>
      <c r="F502" s="73" t="n">
        <v>17470</v>
      </c>
      <c r="G502" s="73" t="n">
        <v>13440</v>
      </c>
      <c r="H502" s="73" t="n">
        <v>4030</v>
      </c>
      <c r="I502" s="74" t="n">
        <f aca="false">H502/F502</f>
        <v>0.230681167716085</v>
      </c>
      <c r="J502" s="73" t="n">
        <v>12447</v>
      </c>
      <c r="K502" s="73" t="n">
        <v>230</v>
      </c>
      <c r="L502" s="73" t="n">
        <v>763</v>
      </c>
      <c r="M502" s="73" t="n">
        <v>3438</v>
      </c>
      <c r="N502" s="73" t="n">
        <v>8124</v>
      </c>
      <c r="O502" s="73" t="n">
        <f aca="false">J502-M502-N502</f>
        <v>885</v>
      </c>
      <c r="P502" s="74" t="n">
        <f aca="false">M502/J502</f>
        <v>0.276211135213304</v>
      </c>
      <c r="Q502" s="74" t="n">
        <f aca="false">N502/J502</f>
        <v>0.652687394552904</v>
      </c>
      <c r="R502" s="75" t="n">
        <f aca="false">ABS(P502-Q502)*100</f>
        <v>37.64762593396</v>
      </c>
      <c r="S502" s="72" t="str">
        <f aca="false">IF(M502&gt;N502,"Flávio Bolsonaro",IF(N502&gt;M502,"Lula","Empate"))</f>
        <v>Lula</v>
      </c>
      <c r="T502" s="74" t="n">
        <v>0.710044902710793</v>
      </c>
      <c r="U502" s="74" t="n">
        <v>0.205055712622651</v>
      </c>
      <c r="V502" s="72" t="str">
        <f aca="false">IF(S502="Empate","—",IF((N502&gt;M502)&lt;&gt;(T502&gt;U502),"Sim","Não"))</f>
        <v>Não</v>
      </c>
    </row>
    <row r="503" customFormat="false" ht="15" hidden="false" customHeight="false" outlineLevel="0" collapsed="false">
      <c r="A503" s="72" t="s">
        <v>1347</v>
      </c>
      <c r="B503" s="72" t="s">
        <v>1348</v>
      </c>
      <c r="C503" s="72" t="s">
        <v>287</v>
      </c>
      <c r="D503" s="72" t="s">
        <v>289</v>
      </c>
      <c r="E503" s="72"/>
      <c r="F503" s="73" t="n">
        <v>28531</v>
      </c>
      <c r="G503" s="73" t="n">
        <v>23193</v>
      </c>
      <c r="H503" s="73" t="n">
        <v>5338</v>
      </c>
      <c r="I503" s="74" t="n">
        <f aca="false">H503/F503</f>
        <v>0.187094739055764</v>
      </c>
      <c r="J503" s="73" t="n">
        <v>22386</v>
      </c>
      <c r="K503" s="73" t="n">
        <v>142</v>
      </c>
      <c r="L503" s="73" t="n">
        <v>665</v>
      </c>
      <c r="M503" s="73" t="n">
        <v>4132</v>
      </c>
      <c r="N503" s="73" t="n">
        <v>17562</v>
      </c>
      <c r="O503" s="73" t="n">
        <f aca="false">J503-M503-N503</f>
        <v>692</v>
      </c>
      <c r="P503" s="74" t="n">
        <f aca="false">M503/J503</f>
        <v>0.184579647994282</v>
      </c>
      <c r="Q503" s="74" t="n">
        <f aca="false">N503/J503</f>
        <v>0.784508174752077</v>
      </c>
      <c r="R503" s="75" t="n">
        <f aca="false">ABS(P503-Q503)*100</f>
        <v>59.9928526757795</v>
      </c>
      <c r="S503" s="72" t="str">
        <f aca="false">IF(M503&gt;N503,"Flávio Bolsonaro",IF(N503&gt;M503,"Lula","Empate"))</f>
        <v>Lula</v>
      </c>
      <c r="T503" s="74" t="n">
        <v>0.826415459873105</v>
      </c>
      <c r="U503" s="74" t="n">
        <v>0.134886424177847</v>
      </c>
      <c r="V503" s="72" t="str">
        <f aca="false">IF(S503="Empate","—",IF((N503&gt;M503)&lt;&gt;(T503&gt;U503),"Sim","Não"))</f>
        <v>Não</v>
      </c>
    </row>
    <row r="504" customFormat="false" ht="15" hidden="false" customHeight="false" outlineLevel="0" collapsed="false">
      <c r="A504" s="72" t="s">
        <v>1349</v>
      </c>
      <c r="B504" s="72" t="s">
        <v>1350</v>
      </c>
      <c r="C504" s="72" t="s">
        <v>287</v>
      </c>
      <c r="D504" s="72" t="s">
        <v>289</v>
      </c>
      <c r="E504" s="72"/>
      <c r="F504" s="73" t="n">
        <v>12750</v>
      </c>
      <c r="G504" s="73" t="n">
        <v>10761</v>
      </c>
      <c r="H504" s="73" t="n">
        <v>1989</v>
      </c>
      <c r="I504" s="74" t="n">
        <f aca="false">H504/F504</f>
        <v>0.156</v>
      </c>
      <c r="J504" s="73" t="n">
        <v>10303</v>
      </c>
      <c r="K504" s="73" t="n">
        <v>125</v>
      </c>
      <c r="L504" s="73" t="n">
        <v>333</v>
      </c>
      <c r="M504" s="73" t="n">
        <v>2302</v>
      </c>
      <c r="N504" s="73" t="n">
        <v>7588</v>
      </c>
      <c r="O504" s="73" t="n">
        <f aca="false">J504-M504-N504</f>
        <v>413</v>
      </c>
      <c r="P504" s="74" t="n">
        <f aca="false">M504/J504</f>
        <v>0.223430068911967</v>
      </c>
      <c r="Q504" s="74" t="n">
        <f aca="false">N504/J504</f>
        <v>0.736484519072115</v>
      </c>
      <c r="R504" s="75" t="n">
        <f aca="false">ABS(P504-Q504)*100</f>
        <v>51.3054450160148</v>
      </c>
      <c r="S504" s="72" t="str">
        <f aca="false">IF(M504&gt;N504,"Flávio Bolsonaro",IF(N504&gt;M504,"Lula","Empate"))</f>
        <v>Lula</v>
      </c>
      <c r="T504" s="74" t="n">
        <v>0.783530124129579</v>
      </c>
      <c r="U504" s="74" t="n">
        <v>0.167221717630437</v>
      </c>
      <c r="V504" s="72" t="str">
        <f aca="false">IF(S504="Empate","—",IF((N504&gt;M504)&lt;&gt;(T504&gt;U504),"Sim","Não"))</f>
        <v>Não</v>
      </c>
    </row>
    <row r="505" customFormat="false" ht="15" hidden="false" customHeight="false" outlineLevel="0" collapsed="false">
      <c r="A505" s="72" t="s">
        <v>1351</v>
      </c>
      <c r="B505" s="72" t="s">
        <v>1352</v>
      </c>
      <c r="C505" s="72" t="s">
        <v>287</v>
      </c>
      <c r="D505" s="72" t="s">
        <v>289</v>
      </c>
      <c r="E505" s="72"/>
      <c r="F505" s="73" t="n">
        <v>16173</v>
      </c>
      <c r="G505" s="73" t="n">
        <v>13416</v>
      </c>
      <c r="H505" s="73" t="n">
        <v>2757</v>
      </c>
      <c r="I505" s="74" t="n">
        <f aca="false">H505/F505</f>
        <v>0.170469300686329</v>
      </c>
      <c r="J505" s="73" t="n">
        <v>12830</v>
      </c>
      <c r="K505" s="73" t="n">
        <v>211</v>
      </c>
      <c r="L505" s="73" t="n">
        <v>375</v>
      </c>
      <c r="M505" s="73" t="n">
        <v>3819</v>
      </c>
      <c r="N505" s="73" t="n">
        <v>8620</v>
      </c>
      <c r="O505" s="73" t="n">
        <f aca="false">J505-M505-N505</f>
        <v>391</v>
      </c>
      <c r="P505" s="74" t="n">
        <f aca="false">M505/J505</f>
        <v>0.297661730319564</v>
      </c>
      <c r="Q505" s="74" t="n">
        <f aca="false">N505/J505</f>
        <v>0.671862821512081</v>
      </c>
      <c r="R505" s="75" t="n">
        <f aca="false">ABS(P505-Q505)*100</f>
        <v>37.4201091192518</v>
      </c>
      <c r="S505" s="72" t="str">
        <f aca="false">IF(M505&gt;N505,"Flávio Bolsonaro",IF(N505&gt;M505,"Lula","Empate"))</f>
        <v>Lula</v>
      </c>
      <c r="T505" s="74" t="n">
        <v>0.689572081429165</v>
      </c>
      <c r="U505" s="74" t="n">
        <v>0.268799335272123</v>
      </c>
      <c r="V505" s="72" t="str">
        <f aca="false">IF(S505="Empate","—",IF((N505&gt;M505)&lt;&gt;(T505&gt;U505),"Sim","Não"))</f>
        <v>Não</v>
      </c>
    </row>
    <row r="506" customFormat="false" ht="15" hidden="false" customHeight="false" outlineLevel="0" collapsed="false">
      <c r="A506" s="72" t="s">
        <v>1353</v>
      </c>
      <c r="B506" s="72" t="s">
        <v>1354</v>
      </c>
      <c r="C506" s="72" t="s">
        <v>287</v>
      </c>
      <c r="D506" s="72" t="s">
        <v>289</v>
      </c>
      <c r="E506" s="72"/>
      <c r="F506" s="73" t="n">
        <v>8931</v>
      </c>
      <c r="G506" s="73" t="n">
        <v>6623</v>
      </c>
      <c r="H506" s="73" t="n">
        <v>2308</v>
      </c>
      <c r="I506" s="74" t="n">
        <f aca="false">H506/F506</f>
        <v>0.258425708207368</v>
      </c>
      <c r="J506" s="73" t="n">
        <v>6220</v>
      </c>
      <c r="K506" s="73" t="n">
        <v>102</v>
      </c>
      <c r="L506" s="73" t="n">
        <v>301</v>
      </c>
      <c r="M506" s="73" t="n">
        <v>2227</v>
      </c>
      <c r="N506" s="73" t="n">
        <v>3780</v>
      </c>
      <c r="O506" s="73" t="n">
        <f aca="false">J506-M506-N506</f>
        <v>213</v>
      </c>
      <c r="P506" s="74" t="n">
        <f aca="false">M506/J506</f>
        <v>0.358038585209003</v>
      </c>
      <c r="Q506" s="74" t="n">
        <f aca="false">N506/J506</f>
        <v>0.607717041800643</v>
      </c>
      <c r="R506" s="75" t="n">
        <f aca="false">ABS(P506-Q506)*100</f>
        <v>24.967845659164</v>
      </c>
      <c r="S506" s="72" t="str">
        <f aca="false">IF(M506&gt;N506,"Flávio Bolsonaro",IF(N506&gt;M506,"Lula","Empate"))</f>
        <v>Lula</v>
      </c>
      <c r="T506" s="74" t="n">
        <v>0.631570408825438</v>
      </c>
      <c r="U506" s="74" t="n">
        <v>0.312946138870863</v>
      </c>
      <c r="V506" s="72" t="str">
        <f aca="false">IF(S506="Empate","—",IF((N506&gt;M506)&lt;&gt;(T506&gt;U506),"Sim","Não"))</f>
        <v>Não</v>
      </c>
    </row>
    <row r="507" customFormat="false" ht="15" hidden="false" customHeight="false" outlineLevel="0" collapsed="false">
      <c r="A507" s="72" t="s">
        <v>1355</v>
      </c>
      <c r="B507" s="72" t="s">
        <v>1356</v>
      </c>
      <c r="C507" s="72" t="s">
        <v>287</v>
      </c>
      <c r="D507" s="72" t="s">
        <v>289</v>
      </c>
      <c r="E507" s="72"/>
      <c r="F507" s="73" t="n">
        <v>7100</v>
      </c>
      <c r="G507" s="73" t="n">
        <v>5813</v>
      </c>
      <c r="H507" s="73" t="n">
        <v>1287</v>
      </c>
      <c r="I507" s="74" t="n">
        <f aca="false">H507/F507</f>
        <v>0.181267605633803</v>
      </c>
      <c r="J507" s="73" t="n">
        <v>5517</v>
      </c>
      <c r="K507" s="73" t="n">
        <v>94</v>
      </c>
      <c r="L507" s="73" t="n">
        <v>202</v>
      </c>
      <c r="M507" s="73" t="n">
        <v>1590</v>
      </c>
      <c r="N507" s="73" t="n">
        <v>3656</v>
      </c>
      <c r="O507" s="73" t="n">
        <f aca="false">J507-M507-N507</f>
        <v>271</v>
      </c>
      <c r="P507" s="74" t="n">
        <f aca="false">M507/J507</f>
        <v>0.288200108754758</v>
      </c>
      <c r="Q507" s="74" t="n">
        <f aca="false">N507/J507</f>
        <v>0.662678992205909</v>
      </c>
      <c r="R507" s="75" t="n">
        <f aca="false">ABS(P507-Q507)*100</f>
        <v>37.4478883451151</v>
      </c>
      <c r="S507" s="72" t="str">
        <f aca="false">IF(M507&gt;N507,"Flávio Bolsonaro",IF(N507&gt;M507,"Lula","Empate"))</f>
        <v>Lula</v>
      </c>
      <c r="T507" s="74" t="n">
        <v>0.723494323648259</v>
      </c>
      <c r="U507" s="74" t="n">
        <v>0.221858764671926</v>
      </c>
      <c r="V507" s="72" t="str">
        <f aca="false">IF(S507="Empate","—",IF((N507&gt;M507)&lt;&gt;(T507&gt;U507),"Sim","Não"))</f>
        <v>Não</v>
      </c>
    </row>
    <row r="508" customFormat="false" ht="15" hidden="false" customHeight="false" outlineLevel="0" collapsed="false">
      <c r="A508" s="72" t="s">
        <v>1357</v>
      </c>
      <c r="B508" s="72" t="s">
        <v>1358</v>
      </c>
      <c r="C508" s="72" t="s">
        <v>287</v>
      </c>
      <c r="D508" s="72" t="s">
        <v>289</v>
      </c>
      <c r="E508" s="72"/>
      <c r="F508" s="73" t="n">
        <v>8923</v>
      </c>
      <c r="G508" s="73" t="n">
        <v>6598</v>
      </c>
      <c r="H508" s="73" t="n">
        <v>2325</v>
      </c>
      <c r="I508" s="74" t="n">
        <f aca="false">H508/F508</f>
        <v>0.260562591056819</v>
      </c>
      <c r="J508" s="73" t="n">
        <v>6304</v>
      </c>
      <c r="K508" s="73" t="n">
        <v>78</v>
      </c>
      <c r="L508" s="73" t="n">
        <v>216</v>
      </c>
      <c r="M508" s="73" t="n">
        <v>1595</v>
      </c>
      <c r="N508" s="73" t="n">
        <v>4388</v>
      </c>
      <c r="O508" s="73" t="n">
        <f aca="false">J508-M508-N508</f>
        <v>321</v>
      </c>
      <c r="P508" s="74" t="n">
        <f aca="false">M508/J508</f>
        <v>0.253013959390863</v>
      </c>
      <c r="Q508" s="74" t="n">
        <f aca="false">N508/J508</f>
        <v>0.696065989847716</v>
      </c>
      <c r="R508" s="75" t="n">
        <f aca="false">ABS(P508-Q508)*100</f>
        <v>44.3052030456853</v>
      </c>
      <c r="S508" s="72" t="str">
        <f aca="false">IF(M508&gt;N508,"Flávio Bolsonaro",IF(N508&gt;M508,"Lula","Empate"))</f>
        <v>Lula</v>
      </c>
      <c r="T508" s="74" t="n">
        <v>0.755544762829853</v>
      </c>
      <c r="U508" s="74" t="n">
        <v>0.182936700663753</v>
      </c>
      <c r="V508" s="72" t="str">
        <f aca="false">IF(S508="Empate","—",IF((N508&gt;M508)&lt;&gt;(T508&gt;U508),"Sim","Não"))</f>
        <v>Não</v>
      </c>
    </row>
    <row r="509" customFormat="false" ht="15" hidden="false" customHeight="false" outlineLevel="0" collapsed="false">
      <c r="A509" s="72" t="s">
        <v>1359</v>
      </c>
      <c r="B509" s="72" t="s">
        <v>1360</v>
      </c>
      <c r="C509" s="72" t="s">
        <v>287</v>
      </c>
      <c r="D509" s="72" t="s">
        <v>289</v>
      </c>
      <c r="E509" s="72"/>
      <c r="F509" s="73" t="n">
        <v>14292</v>
      </c>
      <c r="G509" s="73" t="n">
        <v>11380</v>
      </c>
      <c r="H509" s="73" t="n">
        <v>2912</v>
      </c>
      <c r="I509" s="74" t="n">
        <f aca="false">H509/F509</f>
        <v>0.203750349846068</v>
      </c>
      <c r="J509" s="73" t="n">
        <v>10755</v>
      </c>
      <c r="K509" s="73" t="n">
        <v>150</v>
      </c>
      <c r="L509" s="73" t="n">
        <v>475</v>
      </c>
      <c r="M509" s="73" t="n">
        <v>2946</v>
      </c>
      <c r="N509" s="73" t="n">
        <v>7330</v>
      </c>
      <c r="O509" s="73" t="n">
        <f aca="false">J509-M509-N509</f>
        <v>479</v>
      </c>
      <c r="P509" s="74" t="n">
        <f aca="false">M509/J509</f>
        <v>0.273919107391911</v>
      </c>
      <c r="Q509" s="74" t="n">
        <f aca="false">N509/J509</f>
        <v>0.681543468154347</v>
      </c>
      <c r="R509" s="75" t="n">
        <f aca="false">ABS(P509-Q509)*100</f>
        <v>40.7624360762436</v>
      </c>
      <c r="S509" s="72" t="str">
        <f aca="false">IF(M509&gt;N509,"Flávio Bolsonaro",IF(N509&gt;M509,"Lula","Empate"))</f>
        <v>Lula</v>
      </c>
      <c r="T509" s="74" t="n">
        <v>0.73721939256744</v>
      </c>
      <c r="U509" s="74" t="n">
        <v>0.213827579701943</v>
      </c>
      <c r="V509" s="72" t="str">
        <f aca="false">IF(S509="Empate","—",IF((N509&gt;M509)&lt;&gt;(T509&gt;U509),"Sim","Não"))</f>
        <v>Não</v>
      </c>
    </row>
    <row r="510" customFormat="false" ht="15" hidden="false" customHeight="false" outlineLevel="0" collapsed="false">
      <c r="A510" s="72" t="s">
        <v>1361</v>
      </c>
      <c r="B510" s="72" t="s">
        <v>1362</v>
      </c>
      <c r="C510" s="72" t="s">
        <v>287</v>
      </c>
      <c r="D510" s="72" t="s">
        <v>289</v>
      </c>
      <c r="E510" s="72"/>
      <c r="F510" s="73" t="n">
        <v>6975</v>
      </c>
      <c r="G510" s="73" t="n">
        <v>5503</v>
      </c>
      <c r="H510" s="73" t="n">
        <v>1472</v>
      </c>
      <c r="I510" s="74" t="n">
        <f aca="false">H510/F510</f>
        <v>0.211039426523298</v>
      </c>
      <c r="J510" s="73" t="n">
        <v>5148</v>
      </c>
      <c r="K510" s="73" t="n">
        <v>103</v>
      </c>
      <c r="L510" s="73" t="n">
        <v>252</v>
      </c>
      <c r="M510" s="73" t="n">
        <v>1247</v>
      </c>
      <c r="N510" s="73" t="n">
        <v>3715</v>
      </c>
      <c r="O510" s="73" t="n">
        <f aca="false">J510-M510-N510</f>
        <v>186</v>
      </c>
      <c r="P510" s="74" t="n">
        <f aca="false">M510/J510</f>
        <v>0.242229992229992</v>
      </c>
      <c r="Q510" s="74" t="n">
        <f aca="false">N510/J510</f>
        <v>0.721639471639472</v>
      </c>
      <c r="R510" s="75" t="n">
        <f aca="false">ABS(P510-Q510)*100</f>
        <v>47.9409479409479</v>
      </c>
      <c r="S510" s="72" t="str">
        <f aca="false">IF(M510&gt;N510,"Flávio Bolsonaro",IF(N510&gt;M510,"Lula","Empate"))</f>
        <v>Lula</v>
      </c>
      <c r="T510" s="74" t="n">
        <v>0.797866034380557</v>
      </c>
      <c r="U510" s="74" t="n">
        <v>0.158861885002964</v>
      </c>
      <c r="V510" s="72" t="str">
        <f aca="false">IF(S510="Empate","—",IF((N510&gt;M510)&lt;&gt;(T510&gt;U510),"Sim","Não"))</f>
        <v>Não</v>
      </c>
    </row>
    <row r="511" customFormat="false" ht="15" hidden="false" customHeight="false" outlineLevel="0" collapsed="false">
      <c r="A511" s="72" t="s">
        <v>1363</v>
      </c>
      <c r="B511" s="72" t="s">
        <v>1364</v>
      </c>
      <c r="C511" s="72" t="s">
        <v>287</v>
      </c>
      <c r="D511" s="72" t="s">
        <v>289</v>
      </c>
      <c r="E511" s="72"/>
      <c r="F511" s="73" t="n">
        <v>20252</v>
      </c>
      <c r="G511" s="73" t="n">
        <v>16462</v>
      </c>
      <c r="H511" s="73" t="n">
        <v>3790</v>
      </c>
      <c r="I511" s="74" t="n">
        <f aca="false">H511/F511</f>
        <v>0.187142010665613</v>
      </c>
      <c r="J511" s="73" t="n">
        <v>15547</v>
      </c>
      <c r="K511" s="73" t="n">
        <v>281</v>
      </c>
      <c r="L511" s="73" t="n">
        <v>634</v>
      </c>
      <c r="M511" s="73" t="n">
        <v>4489</v>
      </c>
      <c r="N511" s="73" t="n">
        <v>10387</v>
      </c>
      <c r="O511" s="73" t="n">
        <f aca="false">J511-M511-N511</f>
        <v>671</v>
      </c>
      <c r="P511" s="74" t="n">
        <f aca="false">M511/J511</f>
        <v>0.288737376985914</v>
      </c>
      <c r="Q511" s="74" t="n">
        <f aca="false">N511/J511</f>
        <v>0.668103171029781</v>
      </c>
      <c r="R511" s="75" t="n">
        <f aca="false">ABS(P511-Q511)*100</f>
        <v>37.9365794043867</v>
      </c>
      <c r="S511" s="72" t="str">
        <f aca="false">IF(M511&gt;N511,"Flávio Bolsonaro",IF(N511&gt;M511,"Lula","Empate"))</f>
        <v>Lula</v>
      </c>
      <c r="T511" s="74" t="n">
        <v>0.6842390935613</v>
      </c>
      <c r="U511" s="74" t="n">
        <v>0.249067100888798</v>
      </c>
      <c r="V511" s="72" t="str">
        <f aca="false">IF(S511="Empate","—",IF((N511&gt;M511)&lt;&gt;(T511&gt;U511),"Sim","Não"))</f>
        <v>Não</v>
      </c>
    </row>
    <row r="512" customFormat="false" ht="15" hidden="false" customHeight="false" outlineLevel="0" collapsed="false">
      <c r="A512" s="72" t="s">
        <v>1365</v>
      </c>
      <c r="B512" s="72" t="s">
        <v>1366</v>
      </c>
      <c r="C512" s="72" t="s">
        <v>287</v>
      </c>
      <c r="D512" s="72" t="s">
        <v>289</v>
      </c>
      <c r="E512" s="72"/>
      <c r="F512" s="73" t="n">
        <v>29229</v>
      </c>
      <c r="G512" s="73" t="n">
        <v>23259</v>
      </c>
      <c r="H512" s="73" t="n">
        <v>5970</v>
      </c>
      <c r="I512" s="74" t="n">
        <f aca="false">H512/F512</f>
        <v>0.204249204557118</v>
      </c>
      <c r="J512" s="73" t="n">
        <v>21477</v>
      </c>
      <c r="K512" s="73" t="n">
        <v>696</v>
      </c>
      <c r="L512" s="73" t="n">
        <v>1086</v>
      </c>
      <c r="M512" s="73" t="n">
        <v>4413</v>
      </c>
      <c r="N512" s="73" t="n">
        <v>16067</v>
      </c>
      <c r="O512" s="73" t="n">
        <f aca="false">J512-M512-N512</f>
        <v>997</v>
      </c>
      <c r="P512" s="74" t="n">
        <f aca="false">M512/J512</f>
        <v>0.205475625087303</v>
      </c>
      <c r="Q512" s="74" t="n">
        <f aca="false">N512/J512</f>
        <v>0.748102621408949</v>
      </c>
      <c r="R512" s="75" t="n">
        <f aca="false">ABS(P512-Q512)*100</f>
        <v>54.2626996321647</v>
      </c>
      <c r="S512" s="72" t="str">
        <f aca="false">IF(M512&gt;N512,"Flávio Bolsonaro",IF(N512&gt;M512,"Lula","Empate"))</f>
        <v>Lula</v>
      </c>
      <c r="T512" s="74" t="n">
        <v>0.752192771084337</v>
      </c>
      <c r="U512" s="74" t="n">
        <v>0.190843373493976</v>
      </c>
      <c r="V512" s="72" t="str">
        <f aca="false">IF(S512="Empate","—",IF((N512&gt;M512)&lt;&gt;(T512&gt;U512),"Sim","Não"))</f>
        <v>Não</v>
      </c>
    </row>
    <row r="513" customFormat="false" ht="15" hidden="false" customHeight="false" outlineLevel="0" collapsed="false">
      <c r="A513" s="72" t="s">
        <v>1367</v>
      </c>
      <c r="B513" s="72" t="s">
        <v>1368</v>
      </c>
      <c r="C513" s="72" t="s">
        <v>287</v>
      </c>
      <c r="D513" s="72" t="s">
        <v>289</v>
      </c>
      <c r="E513" s="72"/>
      <c r="F513" s="73" t="n">
        <v>15183</v>
      </c>
      <c r="G513" s="73" t="n">
        <v>12456</v>
      </c>
      <c r="H513" s="73" t="n">
        <v>2727</v>
      </c>
      <c r="I513" s="74" t="n">
        <f aca="false">H513/F513</f>
        <v>0.179608772969769</v>
      </c>
      <c r="J513" s="73" t="n">
        <v>11932</v>
      </c>
      <c r="K513" s="73" t="n">
        <v>179</v>
      </c>
      <c r="L513" s="73" t="n">
        <v>345</v>
      </c>
      <c r="M513" s="73" t="n">
        <v>3032</v>
      </c>
      <c r="N513" s="73" t="n">
        <v>8429</v>
      </c>
      <c r="O513" s="73" t="n">
        <f aca="false">J513-M513-N513</f>
        <v>471</v>
      </c>
      <c r="P513" s="74" t="n">
        <f aca="false">M513/J513</f>
        <v>0.254106604089842</v>
      </c>
      <c r="Q513" s="74" t="n">
        <f aca="false">N513/J513</f>
        <v>0.706419711699631</v>
      </c>
      <c r="R513" s="75" t="n">
        <f aca="false">ABS(P513-Q513)*100</f>
        <v>45.2313107609789</v>
      </c>
      <c r="S513" s="72" t="str">
        <f aca="false">IF(M513&gt;N513,"Flávio Bolsonaro",IF(N513&gt;M513,"Lula","Empate"))</f>
        <v>Lula</v>
      </c>
      <c r="T513" s="74" t="n">
        <v>0.768931457647411</v>
      </c>
      <c r="U513" s="74" t="n">
        <v>0.177092686820313</v>
      </c>
      <c r="V513" s="72" t="str">
        <f aca="false">IF(S513="Empate","—",IF((N513&gt;M513)&lt;&gt;(T513&gt;U513),"Sim","Não"))</f>
        <v>Não</v>
      </c>
    </row>
    <row r="514" customFormat="false" ht="15" hidden="false" customHeight="false" outlineLevel="0" collapsed="false">
      <c r="A514" s="72" t="s">
        <v>1369</v>
      </c>
      <c r="B514" s="72" t="s">
        <v>1370</v>
      </c>
      <c r="C514" s="72" t="s">
        <v>287</v>
      </c>
      <c r="D514" s="72" t="s">
        <v>289</v>
      </c>
      <c r="E514" s="72"/>
      <c r="F514" s="73" t="n">
        <v>116587</v>
      </c>
      <c r="G514" s="73" t="n">
        <v>88955</v>
      </c>
      <c r="H514" s="73" t="n">
        <v>27632</v>
      </c>
      <c r="I514" s="74" t="n">
        <f aca="false">H514/F514</f>
        <v>0.237007556588642</v>
      </c>
      <c r="J514" s="73" t="n">
        <v>84678</v>
      </c>
      <c r="K514" s="73" t="n">
        <v>1470</v>
      </c>
      <c r="L514" s="73" t="n">
        <v>2807</v>
      </c>
      <c r="M514" s="73" t="n">
        <v>37301</v>
      </c>
      <c r="N514" s="73" t="n">
        <v>42129</v>
      </c>
      <c r="O514" s="73" t="n">
        <f aca="false">J514-M514-N514</f>
        <v>5248</v>
      </c>
      <c r="P514" s="74" t="n">
        <f aca="false">M514/J514</f>
        <v>0.440504027020005</v>
      </c>
      <c r="Q514" s="74" t="n">
        <f aca="false">N514/J514</f>
        <v>0.497520017005598</v>
      </c>
      <c r="R514" s="75" t="n">
        <f aca="false">ABS(P514-Q514)*100</f>
        <v>5.70159899855925</v>
      </c>
      <c r="S514" s="72" t="str">
        <f aca="false">IF(M514&gt;N514,"Flávio Bolsonaro",IF(N514&gt;M514,"Lula","Empate"))</f>
        <v>Lula</v>
      </c>
      <c r="T514" s="74" t="n">
        <v>0.548485936258045</v>
      </c>
      <c r="U514" s="74" t="n">
        <v>0.397271864823979</v>
      </c>
      <c r="V514" s="72" t="str">
        <f aca="false">IF(S514="Empate","—",IF((N514&gt;M514)&lt;&gt;(T514&gt;U514),"Sim","Não"))</f>
        <v>Não</v>
      </c>
    </row>
    <row r="515" customFormat="false" ht="15" hidden="false" customHeight="false" outlineLevel="0" collapsed="false">
      <c r="A515" s="72" t="s">
        <v>1371</v>
      </c>
      <c r="B515" s="72" t="s">
        <v>1372</v>
      </c>
      <c r="C515" s="72" t="s">
        <v>287</v>
      </c>
      <c r="D515" s="72" t="s">
        <v>289</v>
      </c>
      <c r="E515" s="72"/>
      <c r="F515" s="73" t="n">
        <v>7860</v>
      </c>
      <c r="G515" s="73" t="n">
        <v>5995</v>
      </c>
      <c r="H515" s="73" t="n">
        <v>1865</v>
      </c>
      <c r="I515" s="74" t="n">
        <f aca="false">H515/F515</f>
        <v>0.237277353689567</v>
      </c>
      <c r="J515" s="73" t="n">
        <v>5712</v>
      </c>
      <c r="K515" s="73" t="n">
        <v>72</v>
      </c>
      <c r="L515" s="73" t="n">
        <v>211</v>
      </c>
      <c r="M515" s="73" t="n">
        <v>2126</v>
      </c>
      <c r="N515" s="73" t="n">
        <v>3421</v>
      </c>
      <c r="O515" s="73" t="n">
        <f aca="false">J515-M515-N515</f>
        <v>165</v>
      </c>
      <c r="P515" s="74" t="n">
        <f aca="false">M515/J515</f>
        <v>0.372198879551821</v>
      </c>
      <c r="Q515" s="74" t="n">
        <f aca="false">N515/J515</f>
        <v>0.598914565826331</v>
      </c>
      <c r="R515" s="75" t="n">
        <f aca="false">ABS(P515-Q515)*100</f>
        <v>22.671568627451</v>
      </c>
      <c r="S515" s="72" t="str">
        <f aca="false">IF(M515&gt;N515,"Flávio Bolsonaro",IF(N515&gt;M515,"Lula","Empate"))</f>
        <v>Lula</v>
      </c>
      <c r="T515" s="74" t="n">
        <v>0.628878488472872</v>
      </c>
      <c r="U515" s="74" t="n">
        <v>0.329693187727509</v>
      </c>
      <c r="V515" s="72" t="str">
        <f aca="false">IF(S515="Empate","—",IF((N515&gt;M515)&lt;&gt;(T515&gt;U515),"Sim","Não"))</f>
        <v>Não</v>
      </c>
    </row>
    <row r="516" customFormat="false" ht="15" hidden="false" customHeight="false" outlineLevel="0" collapsed="false">
      <c r="A516" s="72" t="s">
        <v>1373</v>
      </c>
      <c r="B516" s="72" t="s">
        <v>1374</v>
      </c>
      <c r="C516" s="72" t="s">
        <v>287</v>
      </c>
      <c r="D516" s="72" t="s">
        <v>289</v>
      </c>
      <c r="E516" s="72"/>
      <c r="F516" s="73" t="n">
        <v>37374</v>
      </c>
      <c r="G516" s="73" t="n">
        <v>29493</v>
      </c>
      <c r="H516" s="73" t="n">
        <v>7881</v>
      </c>
      <c r="I516" s="74" t="n">
        <f aca="false">H516/F516</f>
        <v>0.210868518221223</v>
      </c>
      <c r="J516" s="73" t="n">
        <v>28195</v>
      </c>
      <c r="K516" s="73" t="n">
        <v>414</v>
      </c>
      <c r="L516" s="73" t="n">
        <v>884</v>
      </c>
      <c r="M516" s="73" t="n">
        <v>7393</v>
      </c>
      <c r="N516" s="73" t="n">
        <v>19478</v>
      </c>
      <c r="O516" s="73" t="n">
        <f aca="false">J516-M516-N516</f>
        <v>1324</v>
      </c>
      <c r="P516" s="74" t="n">
        <f aca="false">M516/J516</f>
        <v>0.262209611633268</v>
      </c>
      <c r="Q516" s="74" t="n">
        <f aca="false">N516/J516</f>
        <v>0.690831707749601</v>
      </c>
      <c r="R516" s="75" t="n">
        <f aca="false">ABS(P516-Q516)*100</f>
        <v>42.8622096116333</v>
      </c>
      <c r="S516" s="72" t="str">
        <f aca="false">IF(M516&gt;N516,"Flávio Bolsonaro",IF(N516&gt;M516,"Lula","Empate"))</f>
        <v>Lula</v>
      </c>
      <c r="T516" s="74" t="n">
        <v>0.734202386212992</v>
      </c>
      <c r="U516" s="74" t="n">
        <v>0.211665930181175</v>
      </c>
      <c r="V516" s="72" t="str">
        <f aca="false">IF(S516="Empate","—",IF((N516&gt;M516)&lt;&gt;(T516&gt;U516),"Sim","Não"))</f>
        <v>Não</v>
      </c>
    </row>
    <row r="517" customFormat="false" ht="15" hidden="false" customHeight="false" outlineLevel="0" collapsed="false">
      <c r="A517" s="72" t="s">
        <v>1375</v>
      </c>
      <c r="B517" s="72" t="s">
        <v>1376</v>
      </c>
      <c r="C517" s="72" t="s">
        <v>287</v>
      </c>
      <c r="D517" s="72" t="s">
        <v>289</v>
      </c>
      <c r="E517" s="72"/>
      <c r="F517" s="73" t="n">
        <v>25814</v>
      </c>
      <c r="G517" s="73" t="n">
        <v>19884</v>
      </c>
      <c r="H517" s="73" t="n">
        <v>5930</v>
      </c>
      <c r="I517" s="74" t="n">
        <f aca="false">H517/F517</f>
        <v>0.229720306810258</v>
      </c>
      <c r="J517" s="73" t="n">
        <v>18900</v>
      </c>
      <c r="K517" s="73" t="n">
        <v>275</v>
      </c>
      <c r="L517" s="73" t="n">
        <v>709</v>
      </c>
      <c r="M517" s="73" t="n">
        <v>8545</v>
      </c>
      <c r="N517" s="73" t="n">
        <v>9774</v>
      </c>
      <c r="O517" s="73" t="n">
        <f aca="false">J517-M517-N517</f>
        <v>581</v>
      </c>
      <c r="P517" s="74" t="n">
        <f aca="false">M517/J517</f>
        <v>0.452116402116402</v>
      </c>
      <c r="Q517" s="74" t="n">
        <f aca="false">N517/J517</f>
        <v>0.517142857142857</v>
      </c>
      <c r="R517" s="75" t="n">
        <f aca="false">ABS(P517-Q517)*100</f>
        <v>6.5026455026455</v>
      </c>
      <c r="S517" s="72" t="str">
        <f aca="false">IF(M517&gt;N517,"Flávio Bolsonaro",IF(N517&gt;M517,"Lula","Empate"))</f>
        <v>Lula</v>
      </c>
      <c r="T517" s="74" t="n">
        <v>0.557281894934334</v>
      </c>
      <c r="U517" s="74" t="n">
        <v>0.406660412757974</v>
      </c>
      <c r="V517" s="72" t="str">
        <f aca="false">IF(S517="Empate","—",IF((N517&gt;M517)&lt;&gt;(T517&gt;U517),"Sim","Não"))</f>
        <v>Não</v>
      </c>
    </row>
    <row r="518" customFormat="false" ht="15" hidden="false" customHeight="false" outlineLevel="0" collapsed="false">
      <c r="A518" s="72" t="s">
        <v>1377</v>
      </c>
      <c r="B518" s="72" t="s">
        <v>1378</v>
      </c>
      <c r="C518" s="72" t="s">
        <v>287</v>
      </c>
      <c r="D518" s="72" t="s">
        <v>289</v>
      </c>
      <c r="E518" s="72"/>
      <c r="F518" s="73" t="n">
        <v>11979</v>
      </c>
      <c r="G518" s="73" t="n">
        <v>10244</v>
      </c>
      <c r="H518" s="73" t="n">
        <v>1735</v>
      </c>
      <c r="I518" s="74" t="n">
        <f aca="false">H518/F518</f>
        <v>0.14483679772936</v>
      </c>
      <c r="J518" s="73" t="n">
        <v>9934</v>
      </c>
      <c r="K518" s="73" t="n">
        <v>97</v>
      </c>
      <c r="L518" s="73" t="n">
        <v>213</v>
      </c>
      <c r="M518" s="73" t="n">
        <v>1417</v>
      </c>
      <c r="N518" s="73" t="n">
        <v>8285</v>
      </c>
      <c r="O518" s="73" t="n">
        <f aca="false">J518-M518-N518</f>
        <v>232</v>
      </c>
      <c r="P518" s="74" t="n">
        <f aca="false">M518/J518</f>
        <v>0.142641433460842</v>
      </c>
      <c r="Q518" s="74" t="n">
        <f aca="false">N518/J518</f>
        <v>0.834004429232937</v>
      </c>
      <c r="R518" s="75" t="n">
        <f aca="false">ABS(P518-Q518)*100</f>
        <v>69.1362995772096</v>
      </c>
      <c r="S518" s="72" t="str">
        <f aca="false">IF(M518&gt;N518,"Flávio Bolsonaro",IF(N518&gt;M518,"Lula","Empate"))</f>
        <v>Lula</v>
      </c>
      <c r="T518" s="74" t="n">
        <v>0.868501852832186</v>
      </c>
      <c r="U518" s="74" t="n">
        <v>0.103864478560085</v>
      </c>
      <c r="V518" s="72" t="str">
        <f aca="false">IF(S518="Empate","—",IF((N518&gt;M518)&lt;&gt;(T518&gt;U518),"Sim","Não"))</f>
        <v>Não</v>
      </c>
    </row>
    <row r="519" customFormat="false" ht="15" hidden="false" customHeight="false" outlineLevel="0" collapsed="false">
      <c r="A519" s="72" t="s">
        <v>1379</v>
      </c>
      <c r="B519" s="72" t="s">
        <v>1380</v>
      </c>
      <c r="C519" s="72" t="s">
        <v>287</v>
      </c>
      <c r="D519" s="72" t="s">
        <v>289</v>
      </c>
      <c r="E519" s="72"/>
      <c r="F519" s="73" t="n">
        <v>10674</v>
      </c>
      <c r="G519" s="73" t="n">
        <v>7823</v>
      </c>
      <c r="H519" s="73" t="n">
        <v>2851</v>
      </c>
      <c r="I519" s="74" t="n">
        <f aca="false">H519/F519</f>
        <v>0.267097620385985</v>
      </c>
      <c r="J519" s="73" t="n">
        <v>7454</v>
      </c>
      <c r="K519" s="73" t="n">
        <v>84</v>
      </c>
      <c r="L519" s="73" t="n">
        <v>285</v>
      </c>
      <c r="M519" s="73" t="n">
        <v>1460</v>
      </c>
      <c r="N519" s="73" t="n">
        <v>5660</v>
      </c>
      <c r="O519" s="73" t="n">
        <f aca="false">J519-M519-N519</f>
        <v>334</v>
      </c>
      <c r="P519" s="74" t="n">
        <f aca="false">M519/J519</f>
        <v>0.195867990340757</v>
      </c>
      <c r="Q519" s="74" t="n">
        <f aca="false">N519/J519</f>
        <v>0.759323852964851</v>
      </c>
      <c r="R519" s="75" t="n">
        <f aca="false">ABS(P519-Q519)*100</f>
        <v>56.3455862624094</v>
      </c>
      <c r="S519" s="72" t="str">
        <f aca="false">IF(M519&gt;N519,"Flávio Bolsonaro",IF(N519&gt;M519,"Lula","Empate"))</f>
        <v>Lula</v>
      </c>
      <c r="T519" s="74" t="n">
        <v>0.807088744588745</v>
      </c>
      <c r="U519" s="74" t="n">
        <v>0.149756493506494</v>
      </c>
      <c r="V519" s="72" t="str">
        <f aca="false">IF(S519="Empate","—",IF((N519&gt;M519)&lt;&gt;(T519&gt;U519),"Sim","Não"))</f>
        <v>Não</v>
      </c>
    </row>
    <row r="520" customFormat="false" ht="15" hidden="false" customHeight="false" outlineLevel="0" collapsed="false">
      <c r="A520" s="72" t="s">
        <v>1381</v>
      </c>
      <c r="B520" s="72" t="s">
        <v>1382</v>
      </c>
      <c r="C520" s="72" t="s">
        <v>287</v>
      </c>
      <c r="D520" s="72" t="s">
        <v>289</v>
      </c>
      <c r="E520" s="72"/>
      <c r="F520" s="73" t="n">
        <v>21689</v>
      </c>
      <c r="G520" s="73" t="n">
        <v>17793</v>
      </c>
      <c r="H520" s="73" t="n">
        <v>3896</v>
      </c>
      <c r="I520" s="74" t="n">
        <f aca="false">H520/F520</f>
        <v>0.179630227304163</v>
      </c>
      <c r="J520" s="73" t="n">
        <v>16728</v>
      </c>
      <c r="K520" s="73" t="n">
        <v>304</v>
      </c>
      <c r="L520" s="73" t="n">
        <v>761</v>
      </c>
      <c r="M520" s="73" t="n">
        <v>5876</v>
      </c>
      <c r="N520" s="73" t="n">
        <v>9981</v>
      </c>
      <c r="O520" s="73" t="n">
        <f aca="false">J520-M520-N520</f>
        <v>871</v>
      </c>
      <c r="P520" s="74" t="n">
        <f aca="false">M520/J520</f>
        <v>0.351267336202774</v>
      </c>
      <c r="Q520" s="74" t="n">
        <f aca="false">N520/J520</f>
        <v>0.596664275466284</v>
      </c>
      <c r="R520" s="75" t="n">
        <f aca="false">ABS(P520-Q520)*100</f>
        <v>24.539693926351</v>
      </c>
      <c r="S520" s="72" t="str">
        <f aca="false">IF(M520&gt;N520,"Flávio Bolsonaro",IF(N520&gt;M520,"Lula","Empate"))</f>
        <v>Lula</v>
      </c>
      <c r="T520" s="74" t="n">
        <v>0.684745340066081</v>
      </c>
      <c r="U520" s="74" t="n">
        <v>0.253911850882115</v>
      </c>
      <c r="V520" s="72" t="str">
        <f aca="false">IF(S520="Empate","—",IF((N520&gt;M520)&lt;&gt;(T520&gt;U520),"Sim","Não"))</f>
        <v>Não</v>
      </c>
    </row>
    <row r="521" customFormat="false" ht="15" hidden="false" customHeight="false" outlineLevel="0" collapsed="false">
      <c r="A521" s="72" t="s">
        <v>1383</v>
      </c>
      <c r="B521" s="72" t="s">
        <v>1384</v>
      </c>
      <c r="C521" s="72" t="s">
        <v>287</v>
      </c>
      <c r="D521" s="72" t="s">
        <v>289</v>
      </c>
      <c r="E521" s="72"/>
      <c r="F521" s="73" t="n">
        <v>12191</v>
      </c>
      <c r="G521" s="73" t="n">
        <v>10070</v>
      </c>
      <c r="H521" s="73" t="n">
        <v>2121</v>
      </c>
      <c r="I521" s="74" t="n">
        <f aca="false">H521/F521</f>
        <v>0.173980805512263</v>
      </c>
      <c r="J521" s="73" t="n">
        <v>9513</v>
      </c>
      <c r="K521" s="73" t="n">
        <v>138</v>
      </c>
      <c r="L521" s="73" t="n">
        <v>419</v>
      </c>
      <c r="M521" s="73" t="n">
        <v>3418</v>
      </c>
      <c r="N521" s="73" t="n">
        <v>5666</v>
      </c>
      <c r="O521" s="73" t="n">
        <f aca="false">J521-M521-N521</f>
        <v>429</v>
      </c>
      <c r="P521" s="74" t="n">
        <f aca="false">M521/J521</f>
        <v>0.359297803006412</v>
      </c>
      <c r="Q521" s="74" t="n">
        <f aca="false">N521/J521</f>
        <v>0.595606012824556</v>
      </c>
      <c r="R521" s="75" t="n">
        <f aca="false">ABS(P521-Q521)*100</f>
        <v>23.6308209818144</v>
      </c>
      <c r="S521" s="72" t="str">
        <f aca="false">IF(M521&gt;N521,"Flávio Bolsonaro",IF(N521&gt;M521,"Lula","Empate"))</f>
        <v>Lula</v>
      </c>
      <c r="T521" s="74" t="n">
        <v>0.660416896437631</v>
      </c>
      <c r="U521" s="74" t="n">
        <v>0.266129921694055</v>
      </c>
      <c r="V521" s="72" t="str">
        <f aca="false">IF(S521="Empate","—",IF((N521&gt;M521)&lt;&gt;(T521&gt;U521),"Sim","Não"))</f>
        <v>Não</v>
      </c>
    </row>
    <row r="522" customFormat="false" ht="15" hidden="false" customHeight="false" outlineLevel="0" collapsed="false">
      <c r="A522" s="72" t="s">
        <v>1385</v>
      </c>
      <c r="B522" s="72" t="s">
        <v>1386</v>
      </c>
      <c r="C522" s="72" t="s">
        <v>287</v>
      </c>
      <c r="D522" s="72" t="s">
        <v>289</v>
      </c>
      <c r="E522" s="72"/>
      <c r="F522" s="73" t="n">
        <v>20515</v>
      </c>
      <c r="G522" s="73" t="n">
        <v>16685</v>
      </c>
      <c r="H522" s="73" t="n">
        <v>3830</v>
      </c>
      <c r="I522" s="74" t="n">
        <f aca="false">H522/F522</f>
        <v>0.18669266390446</v>
      </c>
      <c r="J522" s="73" t="n">
        <v>15946</v>
      </c>
      <c r="K522" s="73" t="n">
        <v>232</v>
      </c>
      <c r="L522" s="73" t="n">
        <v>507</v>
      </c>
      <c r="M522" s="73" t="n">
        <v>4310</v>
      </c>
      <c r="N522" s="73" t="n">
        <v>10967</v>
      </c>
      <c r="O522" s="73" t="n">
        <f aca="false">J522-M522-N522</f>
        <v>669</v>
      </c>
      <c r="P522" s="74" t="n">
        <f aca="false">M522/J522</f>
        <v>0.270287219365358</v>
      </c>
      <c r="Q522" s="74" t="n">
        <f aca="false">N522/J522</f>
        <v>0.687758685563778</v>
      </c>
      <c r="R522" s="75" t="n">
        <f aca="false">ABS(P522-Q522)*100</f>
        <v>41.747146619842</v>
      </c>
      <c r="S522" s="72" t="str">
        <f aca="false">IF(M522&gt;N522,"Flávio Bolsonaro",IF(N522&gt;M522,"Lula","Empate"))</f>
        <v>Lula</v>
      </c>
      <c r="T522" s="74" t="n">
        <v>0.72874601487779</v>
      </c>
      <c r="U522" s="74" t="n">
        <v>0.222236981934113</v>
      </c>
      <c r="V522" s="72" t="str">
        <f aca="false">IF(S522="Empate","—",IF((N522&gt;M522)&lt;&gt;(T522&gt;U522),"Sim","Não"))</f>
        <v>Não</v>
      </c>
    </row>
    <row r="523" customFormat="false" ht="15" hidden="false" customHeight="false" outlineLevel="0" collapsed="false">
      <c r="A523" s="72" t="s">
        <v>1387</v>
      </c>
      <c r="B523" s="72" t="s">
        <v>1388</v>
      </c>
      <c r="C523" s="72" t="s">
        <v>287</v>
      </c>
      <c r="D523" s="72" t="s">
        <v>289</v>
      </c>
      <c r="E523" s="72"/>
      <c r="F523" s="73" t="n">
        <v>21197</v>
      </c>
      <c r="G523" s="73" t="n">
        <v>17545</v>
      </c>
      <c r="H523" s="73" t="n">
        <v>3652</v>
      </c>
      <c r="I523" s="74" t="n">
        <f aca="false">H523/F523</f>
        <v>0.172288531395952</v>
      </c>
      <c r="J523" s="73" t="n">
        <v>16841</v>
      </c>
      <c r="K523" s="73" t="n">
        <v>182</v>
      </c>
      <c r="L523" s="73" t="n">
        <v>522</v>
      </c>
      <c r="M523" s="73" t="n">
        <v>2647</v>
      </c>
      <c r="N523" s="73" t="n">
        <v>13742</v>
      </c>
      <c r="O523" s="73" t="n">
        <f aca="false">J523-M523-N523</f>
        <v>452</v>
      </c>
      <c r="P523" s="74" t="n">
        <f aca="false">M523/J523</f>
        <v>0.157175939671041</v>
      </c>
      <c r="Q523" s="74" t="n">
        <f aca="false">N523/J523</f>
        <v>0.815984799002435</v>
      </c>
      <c r="R523" s="75" t="n">
        <f aca="false">ABS(P523-Q523)*100</f>
        <v>65.8808859331394</v>
      </c>
      <c r="S523" s="72" t="str">
        <f aca="false">IF(M523&gt;N523,"Flávio Bolsonaro",IF(N523&gt;M523,"Lula","Empate"))</f>
        <v>Lula</v>
      </c>
      <c r="T523" s="74" t="n">
        <v>0.800087790807048</v>
      </c>
      <c r="U523" s="74" t="n">
        <v>0.144980247068414</v>
      </c>
      <c r="V523" s="72" t="str">
        <f aca="false">IF(S523="Empate","—",IF((N523&gt;M523)&lt;&gt;(T523&gt;U523),"Sim","Não"))</f>
        <v>Não</v>
      </c>
    </row>
    <row r="524" customFormat="false" ht="15" hidden="false" customHeight="false" outlineLevel="0" collapsed="false">
      <c r="A524" s="72" t="s">
        <v>1389</v>
      </c>
      <c r="B524" s="72" t="s">
        <v>1390</v>
      </c>
      <c r="C524" s="72" t="s">
        <v>287</v>
      </c>
      <c r="D524" s="72" t="s">
        <v>289</v>
      </c>
      <c r="E524" s="72"/>
      <c r="F524" s="73" t="n">
        <v>8784</v>
      </c>
      <c r="G524" s="73" t="n">
        <v>7134</v>
      </c>
      <c r="H524" s="73" t="n">
        <v>1650</v>
      </c>
      <c r="I524" s="74" t="n">
        <f aca="false">H524/F524</f>
        <v>0.187841530054645</v>
      </c>
      <c r="J524" s="73" t="n">
        <v>6652</v>
      </c>
      <c r="K524" s="73" t="n">
        <v>152</v>
      </c>
      <c r="L524" s="73" t="n">
        <v>330</v>
      </c>
      <c r="M524" s="73" t="n">
        <v>2858</v>
      </c>
      <c r="N524" s="73" t="n">
        <v>3523</v>
      </c>
      <c r="O524" s="73" t="n">
        <f aca="false">J524-M524-N524</f>
        <v>271</v>
      </c>
      <c r="P524" s="74" t="n">
        <f aca="false">M524/J524</f>
        <v>0.429645219482862</v>
      </c>
      <c r="Q524" s="74" t="n">
        <f aca="false">N524/J524</f>
        <v>0.529615153337342</v>
      </c>
      <c r="R524" s="75" t="n">
        <f aca="false">ABS(P524-Q524)*100</f>
        <v>9.99699338544798</v>
      </c>
      <c r="S524" s="72" t="str">
        <f aca="false">IF(M524&gt;N524,"Flávio Bolsonaro",IF(N524&gt;M524,"Lula","Empate"))</f>
        <v>Lula</v>
      </c>
      <c r="T524" s="74" t="n">
        <v>0.623899371069182</v>
      </c>
      <c r="U524" s="74" t="n">
        <v>0.323270440251572</v>
      </c>
      <c r="V524" s="72" t="str">
        <f aca="false">IF(S524="Empate","—",IF((N524&gt;M524)&lt;&gt;(T524&gt;U524),"Sim","Não"))</f>
        <v>Não</v>
      </c>
    </row>
    <row r="525" customFormat="false" ht="15" hidden="false" customHeight="false" outlineLevel="0" collapsed="false">
      <c r="A525" s="72" t="s">
        <v>1391</v>
      </c>
      <c r="B525" s="72" t="s">
        <v>1392</v>
      </c>
      <c r="C525" s="72" t="s">
        <v>287</v>
      </c>
      <c r="D525" s="72" t="s">
        <v>289</v>
      </c>
      <c r="E525" s="72"/>
      <c r="F525" s="73" t="n">
        <v>19049</v>
      </c>
      <c r="G525" s="73" t="n">
        <v>14618</v>
      </c>
      <c r="H525" s="73" t="n">
        <v>4431</v>
      </c>
      <c r="I525" s="74" t="n">
        <f aca="false">H525/F525</f>
        <v>0.23261063572891</v>
      </c>
      <c r="J525" s="73" t="n">
        <v>13701</v>
      </c>
      <c r="K525" s="73" t="n">
        <v>179</v>
      </c>
      <c r="L525" s="73" t="n">
        <v>738</v>
      </c>
      <c r="M525" s="73" t="n">
        <v>3653</v>
      </c>
      <c r="N525" s="73" t="n">
        <v>9556</v>
      </c>
      <c r="O525" s="73" t="n">
        <f aca="false">J525-M525-N525</f>
        <v>492</v>
      </c>
      <c r="P525" s="74" t="n">
        <f aca="false">M525/J525</f>
        <v>0.266622874242756</v>
      </c>
      <c r="Q525" s="74" t="n">
        <f aca="false">N525/J525</f>
        <v>0.6974673381505</v>
      </c>
      <c r="R525" s="75" t="n">
        <f aca="false">ABS(P525-Q525)*100</f>
        <v>43.0844463907744</v>
      </c>
      <c r="S525" s="72" t="str">
        <f aca="false">IF(M525&gt;N525,"Flávio Bolsonaro",IF(N525&gt;M525,"Lula","Empate"))</f>
        <v>Lula</v>
      </c>
      <c r="T525" s="74" t="n">
        <v>0.748649899706835</v>
      </c>
      <c r="U525" s="74" t="n">
        <v>0.206758216324641</v>
      </c>
      <c r="V525" s="72" t="str">
        <f aca="false">IF(S525="Empate","—",IF((N525&gt;M525)&lt;&gt;(T525&gt;U525),"Sim","Não"))</f>
        <v>Não</v>
      </c>
    </row>
    <row r="526" customFormat="false" ht="15" hidden="false" customHeight="false" outlineLevel="0" collapsed="false">
      <c r="A526" s="72" t="s">
        <v>1393</v>
      </c>
      <c r="B526" s="72" t="s">
        <v>1394</v>
      </c>
      <c r="C526" s="72" t="s">
        <v>287</v>
      </c>
      <c r="D526" s="72" t="s">
        <v>289</v>
      </c>
      <c r="E526" s="72"/>
      <c r="F526" s="73" t="n">
        <v>32212</v>
      </c>
      <c r="G526" s="73" t="n">
        <v>25810</v>
      </c>
      <c r="H526" s="73" t="n">
        <v>6402</v>
      </c>
      <c r="I526" s="74" t="n">
        <f aca="false">H526/F526</f>
        <v>0.198745809015274</v>
      </c>
      <c r="J526" s="73" t="n">
        <v>24880</v>
      </c>
      <c r="K526" s="73" t="n">
        <v>207</v>
      </c>
      <c r="L526" s="73" t="n">
        <v>723</v>
      </c>
      <c r="M526" s="73" t="n">
        <v>5159</v>
      </c>
      <c r="N526" s="73" t="n">
        <v>18991</v>
      </c>
      <c r="O526" s="73" t="n">
        <f aca="false">J526-M526-N526</f>
        <v>730</v>
      </c>
      <c r="P526" s="74" t="n">
        <f aca="false">M526/J526</f>
        <v>0.207355305466238</v>
      </c>
      <c r="Q526" s="74" t="n">
        <f aca="false">N526/J526</f>
        <v>0.7633038585209</v>
      </c>
      <c r="R526" s="75" t="n">
        <f aca="false">ABS(P526-Q526)*100</f>
        <v>55.5948553054662</v>
      </c>
      <c r="S526" s="72" t="str">
        <f aca="false">IF(M526&gt;N526,"Flávio Bolsonaro",IF(N526&gt;M526,"Lula","Empate"))</f>
        <v>Lula</v>
      </c>
      <c r="T526" s="74" t="n">
        <v>0.807891741494878</v>
      </c>
      <c r="U526" s="74" t="n">
        <v>0.152944648202015</v>
      </c>
      <c r="V526" s="72" t="str">
        <f aca="false">IF(S526="Empate","—",IF((N526&gt;M526)&lt;&gt;(T526&gt;U526),"Sim","Não"))</f>
        <v>Não</v>
      </c>
    </row>
    <row r="527" customFormat="false" ht="15" hidden="false" customHeight="false" outlineLevel="0" collapsed="false">
      <c r="A527" s="72" t="s">
        <v>1395</v>
      </c>
      <c r="B527" s="72" t="s">
        <v>1396</v>
      </c>
      <c r="C527" s="72" t="s">
        <v>287</v>
      </c>
      <c r="D527" s="72" t="s">
        <v>289</v>
      </c>
      <c r="E527" s="72"/>
      <c r="F527" s="73" t="n">
        <v>12901</v>
      </c>
      <c r="G527" s="73" t="n">
        <v>10779</v>
      </c>
      <c r="H527" s="73" t="n">
        <v>2122</v>
      </c>
      <c r="I527" s="74" t="n">
        <f aca="false">H527/F527</f>
        <v>0.164483373381908</v>
      </c>
      <c r="J527" s="73" t="n">
        <v>10248</v>
      </c>
      <c r="K527" s="73" t="n">
        <v>163</v>
      </c>
      <c r="L527" s="73" t="n">
        <v>368</v>
      </c>
      <c r="M527" s="73" t="n">
        <v>2441</v>
      </c>
      <c r="N527" s="73" t="n">
        <v>7245</v>
      </c>
      <c r="O527" s="73" t="n">
        <f aca="false">J527-M527-N527</f>
        <v>562</v>
      </c>
      <c r="P527" s="74" t="n">
        <f aca="false">M527/J527</f>
        <v>0.238192818110851</v>
      </c>
      <c r="Q527" s="74" t="n">
        <f aca="false">N527/J527</f>
        <v>0.706967213114754</v>
      </c>
      <c r="R527" s="75" t="n">
        <f aca="false">ABS(P527-Q527)*100</f>
        <v>46.8774395003903</v>
      </c>
      <c r="S527" s="72" t="str">
        <f aca="false">IF(M527&gt;N527,"Flávio Bolsonaro",IF(N527&gt;M527,"Lula","Empate"))</f>
        <v>Lula</v>
      </c>
      <c r="T527" s="74" t="n">
        <v>0.778750128693504</v>
      </c>
      <c r="U527" s="74" t="n">
        <v>0.171831565942551</v>
      </c>
      <c r="V527" s="72" t="str">
        <f aca="false">IF(S527="Empate","—",IF((N527&gt;M527)&lt;&gt;(T527&gt;U527),"Sim","Não"))</f>
        <v>Não</v>
      </c>
    </row>
    <row r="528" customFormat="false" ht="15" hidden="false" customHeight="false" outlineLevel="0" collapsed="false">
      <c r="A528" s="72" t="s">
        <v>1397</v>
      </c>
      <c r="B528" s="72" t="s">
        <v>1398</v>
      </c>
      <c r="C528" s="72" t="s">
        <v>287</v>
      </c>
      <c r="D528" s="72" t="s">
        <v>289</v>
      </c>
      <c r="E528" s="72"/>
      <c r="F528" s="73" t="n">
        <v>23737</v>
      </c>
      <c r="G528" s="73" t="n">
        <v>18798</v>
      </c>
      <c r="H528" s="73" t="n">
        <v>4939</v>
      </c>
      <c r="I528" s="74" t="n">
        <f aca="false">H528/F528</f>
        <v>0.208071786662173</v>
      </c>
      <c r="J528" s="73" t="n">
        <v>17926</v>
      </c>
      <c r="K528" s="73" t="n">
        <v>345</v>
      </c>
      <c r="L528" s="73" t="n">
        <v>527</v>
      </c>
      <c r="M528" s="73" t="n">
        <v>3037</v>
      </c>
      <c r="N528" s="73" t="n">
        <v>14242</v>
      </c>
      <c r="O528" s="73" t="n">
        <f aca="false">J528-M528-N528</f>
        <v>647</v>
      </c>
      <c r="P528" s="74" t="n">
        <f aca="false">M528/J528</f>
        <v>0.169418721410242</v>
      </c>
      <c r="Q528" s="74" t="n">
        <f aca="false">N528/J528</f>
        <v>0.794488452527056</v>
      </c>
      <c r="R528" s="75" t="n">
        <f aca="false">ABS(P528-Q528)*100</f>
        <v>62.5069731116814</v>
      </c>
      <c r="S528" s="72" t="str">
        <f aca="false">IF(M528&gt;N528,"Flávio Bolsonaro",IF(N528&gt;M528,"Lula","Empate"))</f>
        <v>Lula</v>
      </c>
      <c r="T528" s="74" t="n">
        <v>0.838070433699468</v>
      </c>
      <c r="U528" s="74" t="n">
        <v>0.125184010870796</v>
      </c>
      <c r="V528" s="72" t="str">
        <f aca="false">IF(S528="Empate","—",IF((N528&gt;M528)&lt;&gt;(T528&gt;U528),"Sim","Não"))</f>
        <v>Não</v>
      </c>
    </row>
    <row r="529" customFormat="false" ht="15" hidden="false" customHeight="false" outlineLevel="0" collapsed="false">
      <c r="A529" s="72" t="s">
        <v>1399</v>
      </c>
      <c r="B529" s="72" t="s">
        <v>1400</v>
      </c>
      <c r="C529" s="72" t="s">
        <v>287</v>
      </c>
      <c r="D529" s="72" t="s">
        <v>289</v>
      </c>
      <c r="E529" s="72"/>
      <c r="F529" s="73" t="n">
        <v>19206</v>
      </c>
      <c r="G529" s="73" t="n">
        <v>15052</v>
      </c>
      <c r="H529" s="73" t="n">
        <v>4154</v>
      </c>
      <c r="I529" s="74" t="n">
        <f aca="false">H529/F529</f>
        <v>0.216286577111319</v>
      </c>
      <c r="J529" s="73" t="n">
        <v>14575</v>
      </c>
      <c r="K529" s="73" t="n">
        <v>129</v>
      </c>
      <c r="L529" s="73" t="n">
        <v>348</v>
      </c>
      <c r="M529" s="73" t="n">
        <v>3857</v>
      </c>
      <c r="N529" s="73" t="n">
        <v>10280</v>
      </c>
      <c r="O529" s="73" t="n">
        <f aca="false">J529-M529-N529</f>
        <v>438</v>
      </c>
      <c r="P529" s="74" t="n">
        <f aca="false">M529/J529</f>
        <v>0.264631217838765</v>
      </c>
      <c r="Q529" s="74" t="n">
        <f aca="false">N529/J529</f>
        <v>0.705317324185249</v>
      </c>
      <c r="R529" s="75" t="n">
        <f aca="false">ABS(P529-Q529)*100</f>
        <v>44.0686106346484</v>
      </c>
      <c r="S529" s="72" t="str">
        <f aca="false">IF(M529&gt;N529,"Flávio Bolsonaro",IF(N529&gt;M529,"Lula","Empate"))</f>
        <v>Lula</v>
      </c>
      <c r="T529" s="74" t="n">
        <v>0.771436603879674</v>
      </c>
      <c r="U529" s="74" t="n">
        <v>0.202277199887546</v>
      </c>
      <c r="V529" s="72" t="str">
        <f aca="false">IF(S529="Empate","—",IF((N529&gt;M529)&lt;&gt;(T529&gt;U529),"Sim","Não"))</f>
        <v>Não</v>
      </c>
    </row>
    <row r="530" customFormat="false" ht="15" hidden="false" customHeight="false" outlineLevel="0" collapsed="false">
      <c r="A530" s="72" t="s">
        <v>1401</v>
      </c>
      <c r="B530" s="72" t="s">
        <v>1402</v>
      </c>
      <c r="C530" s="72" t="s">
        <v>287</v>
      </c>
      <c r="D530" s="72" t="s">
        <v>289</v>
      </c>
      <c r="E530" s="72"/>
      <c r="F530" s="73" t="n">
        <v>27708</v>
      </c>
      <c r="G530" s="73" t="n">
        <v>23622</v>
      </c>
      <c r="H530" s="73" t="n">
        <v>4086</v>
      </c>
      <c r="I530" s="74" t="n">
        <f aca="false">H530/F530</f>
        <v>0.147466435686444</v>
      </c>
      <c r="J530" s="73" t="n">
        <v>22520</v>
      </c>
      <c r="K530" s="73" t="n">
        <v>339</v>
      </c>
      <c r="L530" s="73" t="n">
        <v>763</v>
      </c>
      <c r="M530" s="73" t="n">
        <v>4506</v>
      </c>
      <c r="N530" s="73" t="n">
        <v>16737</v>
      </c>
      <c r="O530" s="73" t="n">
        <f aca="false">J530-M530-N530</f>
        <v>1277</v>
      </c>
      <c r="P530" s="74" t="n">
        <f aca="false">M530/J530</f>
        <v>0.200088809946714</v>
      </c>
      <c r="Q530" s="74" t="n">
        <f aca="false">N530/J530</f>
        <v>0.743206039076377</v>
      </c>
      <c r="R530" s="75" t="n">
        <f aca="false">ABS(P530-Q530)*100</f>
        <v>54.3117229129662</v>
      </c>
      <c r="S530" s="72" t="str">
        <f aca="false">IF(M530&gt;N530,"Flávio Bolsonaro",IF(N530&gt;M530,"Lula","Empate"))</f>
        <v>Lula</v>
      </c>
      <c r="T530" s="74" t="n">
        <v>0.802568656920344</v>
      </c>
      <c r="U530" s="74" t="n">
        <v>0.143917657239149</v>
      </c>
      <c r="V530" s="72" t="str">
        <f aca="false">IF(S530="Empate","—",IF((N530&gt;M530)&lt;&gt;(T530&gt;U530),"Sim","Não"))</f>
        <v>Não</v>
      </c>
    </row>
    <row r="531" customFormat="false" ht="15" hidden="false" customHeight="false" outlineLevel="0" collapsed="false">
      <c r="A531" s="72" t="s">
        <v>1403</v>
      </c>
      <c r="B531" s="72" t="s">
        <v>1404</v>
      </c>
      <c r="C531" s="72" t="s">
        <v>287</v>
      </c>
      <c r="D531" s="72" t="s">
        <v>289</v>
      </c>
      <c r="E531" s="72"/>
      <c r="F531" s="73" t="n">
        <v>12452</v>
      </c>
      <c r="G531" s="73" t="n">
        <v>10009</v>
      </c>
      <c r="H531" s="73" t="n">
        <v>2443</v>
      </c>
      <c r="I531" s="74" t="n">
        <f aca="false">H531/F531</f>
        <v>0.196193382589142</v>
      </c>
      <c r="J531" s="73" t="n">
        <v>9492</v>
      </c>
      <c r="K531" s="73" t="n">
        <v>139</v>
      </c>
      <c r="L531" s="73" t="n">
        <v>378</v>
      </c>
      <c r="M531" s="73" t="n">
        <v>1739</v>
      </c>
      <c r="N531" s="73" t="n">
        <v>7489</v>
      </c>
      <c r="O531" s="73" t="n">
        <f aca="false">J531-M531-N531</f>
        <v>264</v>
      </c>
      <c r="P531" s="74" t="n">
        <f aca="false">M531/J531</f>
        <v>0.183206911083017</v>
      </c>
      <c r="Q531" s="74" t="n">
        <f aca="false">N531/J531</f>
        <v>0.78898019384745</v>
      </c>
      <c r="R531" s="75" t="n">
        <f aca="false">ABS(P531-Q531)*100</f>
        <v>60.5773282764433</v>
      </c>
      <c r="S531" s="72" t="str">
        <f aca="false">IF(M531&gt;N531,"Flávio Bolsonaro",IF(N531&gt;M531,"Lula","Empate"))</f>
        <v>Lula</v>
      </c>
      <c r="T531" s="74" t="n">
        <v>0.804251449357736</v>
      </c>
      <c r="U531" s="74" t="n">
        <v>0.142093895646243</v>
      </c>
      <c r="V531" s="72" t="str">
        <f aca="false">IF(S531="Empate","—",IF((N531&gt;M531)&lt;&gt;(T531&gt;U531),"Sim","Não"))</f>
        <v>Não</v>
      </c>
    </row>
    <row r="532" customFormat="false" ht="15" hidden="false" customHeight="false" outlineLevel="0" collapsed="false">
      <c r="A532" s="72" t="s">
        <v>1405</v>
      </c>
      <c r="B532" s="72" t="s">
        <v>1406</v>
      </c>
      <c r="C532" s="72" t="s">
        <v>287</v>
      </c>
      <c r="D532" s="72" t="s">
        <v>289</v>
      </c>
      <c r="E532" s="72"/>
      <c r="F532" s="73" t="n">
        <v>45064</v>
      </c>
      <c r="G532" s="73" t="n">
        <v>36167</v>
      </c>
      <c r="H532" s="73" t="n">
        <v>8897</v>
      </c>
      <c r="I532" s="74" t="n">
        <f aca="false">H532/F532</f>
        <v>0.197430321320788</v>
      </c>
      <c r="J532" s="73" t="n">
        <v>34451</v>
      </c>
      <c r="K532" s="73" t="n">
        <v>572</v>
      </c>
      <c r="L532" s="73" t="n">
        <v>1144</v>
      </c>
      <c r="M532" s="73" t="n">
        <v>8900</v>
      </c>
      <c r="N532" s="73" t="n">
        <v>23991</v>
      </c>
      <c r="O532" s="73" t="n">
        <f aca="false">J532-M532-N532</f>
        <v>1560</v>
      </c>
      <c r="P532" s="74" t="n">
        <f aca="false">M532/J532</f>
        <v>0.258337929232823</v>
      </c>
      <c r="Q532" s="74" t="n">
        <f aca="false">N532/J532</f>
        <v>0.696380366317378</v>
      </c>
      <c r="R532" s="75" t="n">
        <f aca="false">ABS(P532-Q532)*100</f>
        <v>43.8042437084555</v>
      </c>
      <c r="S532" s="72" t="str">
        <f aca="false">IF(M532&gt;N532,"Flávio Bolsonaro",IF(N532&gt;M532,"Lula","Empate"))</f>
        <v>Lula</v>
      </c>
      <c r="T532" s="74" t="n">
        <v>0.745133125597754</v>
      </c>
      <c r="U532" s="74" t="n">
        <v>0.204023077160399</v>
      </c>
      <c r="V532" s="72" t="str">
        <f aca="false">IF(S532="Empate","—",IF((N532&gt;M532)&lt;&gt;(T532&gt;U532),"Sim","Não"))</f>
        <v>Não</v>
      </c>
    </row>
    <row r="533" customFormat="false" ht="15" hidden="false" customHeight="false" outlineLevel="0" collapsed="false">
      <c r="A533" s="72" t="s">
        <v>1407</v>
      </c>
      <c r="B533" s="72" t="s">
        <v>1408</v>
      </c>
      <c r="C533" s="72" t="s">
        <v>287</v>
      </c>
      <c r="D533" s="72" t="s">
        <v>289</v>
      </c>
      <c r="E533" s="72"/>
      <c r="F533" s="73" t="n">
        <v>8797</v>
      </c>
      <c r="G533" s="73" t="n">
        <v>6579</v>
      </c>
      <c r="H533" s="73" t="n">
        <v>2218</v>
      </c>
      <c r="I533" s="74" t="n">
        <f aca="false">H533/F533</f>
        <v>0.252131408434694</v>
      </c>
      <c r="J533" s="73" t="n">
        <v>6326</v>
      </c>
      <c r="K533" s="73" t="n">
        <v>73</v>
      </c>
      <c r="L533" s="73" t="n">
        <v>180</v>
      </c>
      <c r="M533" s="73" t="n">
        <v>1678</v>
      </c>
      <c r="N533" s="73" t="n">
        <v>4425</v>
      </c>
      <c r="O533" s="73" t="n">
        <f aca="false">J533-M533-N533</f>
        <v>223</v>
      </c>
      <c r="P533" s="74" t="n">
        <f aca="false">M533/J533</f>
        <v>0.265254505216567</v>
      </c>
      <c r="Q533" s="74" t="n">
        <f aca="false">N533/J533</f>
        <v>0.699494151122352</v>
      </c>
      <c r="R533" s="75" t="n">
        <f aca="false">ABS(P533-Q533)*100</f>
        <v>43.4239645905786</v>
      </c>
      <c r="S533" s="72" t="str">
        <f aca="false">IF(M533&gt;N533,"Flávio Bolsonaro",IF(N533&gt;M533,"Lula","Empate"))</f>
        <v>Lula</v>
      </c>
      <c r="T533" s="74" t="n">
        <v>0.73921867072552</v>
      </c>
      <c r="U533" s="74" t="n">
        <v>0.2164721799425</v>
      </c>
      <c r="V533" s="72" t="str">
        <f aca="false">IF(S533="Empate","—",IF((N533&gt;M533)&lt;&gt;(T533&gt;U533),"Sim","Não"))</f>
        <v>Não</v>
      </c>
    </row>
    <row r="534" customFormat="false" ht="15" hidden="false" customHeight="false" outlineLevel="0" collapsed="false">
      <c r="A534" s="72" t="s">
        <v>1409</v>
      </c>
      <c r="B534" s="72" t="s">
        <v>1410</v>
      </c>
      <c r="C534" s="72" t="s">
        <v>287</v>
      </c>
      <c r="D534" s="72" t="s">
        <v>289</v>
      </c>
      <c r="E534" s="72"/>
      <c r="F534" s="73" t="n">
        <v>29286</v>
      </c>
      <c r="G534" s="73" t="n">
        <v>23841</v>
      </c>
      <c r="H534" s="73" t="n">
        <v>5445</v>
      </c>
      <c r="I534" s="74" t="n">
        <f aca="false">H534/F534</f>
        <v>0.185925015365704</v>
      </c>
      <c r="J534" s="73" t="n">
        <v>22548</v>
      </c>
      <c r="K534" s="73" t="n">
        <v>466</v>
      </c>
      <c r="L534" s="73" t="n">
        <v>827</v>
      </c>
      <c r="M534" s="73" t="n">
        <v>6058</v>
      </c>
      <c r="N534" s="73" t="n">
        <v>15327</v>
      </c>
      <c r="O534" s="73" t="n">
        <f aca="false">J534-M534-N534</f>
        <v>1163</v>
      </c>
      <c r="P534" s="74" t="n">
        <f aca="false">M534/J534</f>
        <v>0.26867127904914</v>
      </c>
      <c r="Q534" s="74" t="n">
        <f aca="false">N534/J534</f>
        <v>0.679749866950506</v>
      </c>
      <c r="R534" s="75" t="n">
        <f aca="false">ABS(P534-Q534)*100</f>
        <v>41.1078587901366</v>
      </c>
      <c r="S534" s="72" t="str">
        <f aca="false">IF(M534&gt;N534,"Flávio Bolsonaro",IF(N534&gt;M534,"Lula","Empate"))</f>
        <v>Lula</v>
      </c>
      <c r="T534" s="74" t="n">
        <v>0.696028126187761</v>
      </c>
      <c r="U534" s="74" t="n">
        <v>0.2307582668187</v>
      </c>
      <c r="V534" s="72" t="str">
        <f aca="false">IF(S534="Empate","—",IF((N534&gt;M534)&lt;&gt;(T534&gt;U534),"Sim","Não"))</f>
        <v>Não</v>
      </c>
    </row>
    <row r="535" customFormat="false" ht="15" hidden="false" customHeight="false" outlineLevel="0" collapsed="false">
      <c r="A535" s="72" t="s">
        <v>1411</v>
      </c>
      <c r="B535" s="72" t="s">
        <v>1412</v>
      </c>
      <c r="C535" s="72" t="s">
        <v>287</v>
      </c>
      <c r="D535" s="72" t="s">
        <v>289</v>
      </c>
      <c r="E535" s="72"/>
      <c r="F535" s="73" t="n">
        <v>12117</v>
      </c>
      <c r="G535" s="73" t="n">
        <v>10173</v>
      </c>
      <c r="H535" s="73" t="n">
        <v>1944</v>
      </c>
      <c r="I535" s="74" t="n">
        <f aca="false">H535/F535</f>
        <v>0.16043575142362</v>
      </c>
      <c r="J535" s="73" t="n">
        <v>9648</v>
      </c>
      <c r="K535" s="73" t="n">
        <v>150</v>
      </c>
      <c r="L535" s="73" t="n">
        <v>375</v>
      </c>
      <c r="M535" s="73" t="n">
        <v>2493</v>
      </c>
      <c r="N535" s="73" t="n">
        <v>6790</v>
      </c>
      <c r="O535" s="73" t="n">
        <f aca="false">J535-M535-N535</f>
        <v>365</v>
      </c>
      <c r="P535" s="74" t="n">
        <f aca="false">M535/J535</f>
        <v>0.25839552238806</v>
      </c>
      <c r="Q535" s="74" t="n">
        <f aca="false">N535/J535</f>
        <v>0.7037728026534</v>
      </c>
      <c r="R535" s="75" t="n">
        <f aca="false">ABS(P535-Q535)*100</f>
        <v>44.537728026534</v>
      </c>
      <c r="S535" s="72" t="str">
        <f aca="false">IF(M535&gt;N535,"Flávio Bolsonaro",IF(N535&gt;M535,"Lula","Empate"))</f>
        <v>Lula</v>
      </c>
      <c r="T535" s="74" t="n">
        <v>0.743345382845876</v>
      </c>
      <c r="U535" s="74" t="n">
        <v>0.206484828568299</v>
      </c>
      <c r="V535" s="72" t="str">
        <f aca="false">IF(S535="Empate","—",IF((N535&gt;M535)&lt;&gt;(T535&gt;U535),"Sim","Não"))</f>
        <v>Não</v>
      </c>
    </row>
    <row r="536" customFormat="false" ht="15" hidden="false" customHeight="false" outlineLevel="0" collapsed="false">
      <c r="A536" s="72" t="s">
        <v>1413</v>
      </c>
      <c r="B536" s="72" t="s">
        <v>1414</v>
      </c>
      <c r="C536" s="72" t="s">
        <v>287</v>
      </c>
      <c r="D536" s="72" t="s">
        <v>289</v>
      </c>
      <c r="E536" s="72"/>
      <c r="F536" s="73" t="n">
        <v>10690</v>
      </c>
      <c r="G536" s="73" t="n">
        <v>8962</v>
      </c>
      <c r="H536" s="73" t="n">
        <v>1728</v>
      </c>
      <c r="I536" s="74" t="n">
        <f aca="false">H536/F536</f>
        <v>0.161646398503274</v>
      </c>
      <c r="J536" s="73" t="n">
        <v>8611</v>
      </c>
      <c r="K536" s="73" t="n">
        <v>109</v>
      </c>
      <c r="L536" s="73" t="n">
        <v>242</v>
      </c>
      <c r="M536" s="73" t="n">
        <v>1706</v>
      </c>
      <c r="N536" s="73" t="n">
        <v>6628</v>
      </c>
      <c r="O536" s="73" t="n">
        <f aca="false">J536-M536-N536</f>
        <v>277</v>
      </c>
      <c r="P536" s="74" t="n">
        <f aca="false">M536/J536</f>
        <v>0.198118685402392</v>
      </c>
      <c r="Q536" s="74" t="n">
        <f aca="false">N536/J536</f>
        <v>0.76971315758913</v>
      </c>
      <c r="R536" s="75" t="n">
        <f aca="false">ABS(P536-Q536)*100</f>
        <v>57.1594472186738</v>
      </c>
      <c r="S536" s="72" t="str">
        <f aca="false">IF(M536&gt;N536,"Flávio Bolsonaro",IF(N536&gt;M536,"Lula","Empate"))</f>
        <v>Lula</v>
      </c>
      <c r="T536" s="74" t="n">
        <v>0.793372078644739</v>
      </c>
      <c r="U536" s="74" t="n">
        <v>0.163472239396562</v>
      </c>
      <c r="V536" s="72" t="str">
        <f aca="false">IF(S536="Empate","—",IF((N536&gt;M536)&lt;&gt;(T536&gt;U536),"Sim","Não"))</f>
        <v>Não</v>
      </c>
    </row>
    <row r="537" customFormat="false" ht="15" hidden="false" customHeight="false" outlineLevel="0" collapsed="false">
      <c r="A537" s="72" t="s">
        <v>1415</v>
      </c>
      <c r="B537" s="72" t="s">
        <v>1416</v>
      </c>
      <c r="C537" s="72" t="s">
        <v>287</v>
      </c>
      <c r="D537" s="72" t="s">
        <v>289</v>
      </c>
      <c r="E537" s="72"/>
      <c r="F537" s="73" t="n">
        <v>11178</v>
      </c>
      <c r="G537" s="73" t="n">
        <v>7754</v>
      </c>
      <c r="H537" s="73" t="n">
        <v>3424</v>
      </c>
      <c r="I537" s="74" t="n">
        <f aca="false">H537/F537</f>
        <v>0.306315977813562</v>
      </c>
      <c r="J537" s="73" t="n">
        <v>7354</v>
      </c>
      <c r="K537" s="73" t="n">
        <v>87</v>
      </c>
      <c r="L537" s="73" t="n">
        <v>313</v>
      </c>
      <c r="M537" s="73" t="n">
        <v>1711</v>
      </c>
      <c r="N537" s="73" t="n">
        <v>5350</v>
      </c>
      <c r="O537" s="73" t="n">
        <f aca="false">J537-M537-N537</f>
        <v>293</v>
      </c>
      <c r="P537" s="74" t="n">
        <f aca="false">M537/J537</f>
        <v>0.23266249660049</v>
      </c>
      <c r="Q537" s="74" t="n">
        <f aca="false">N537/J537</f>
        <v>0.727495240685341</v>
      </c>
      <c r="R537" s="75" t="n">
        <f aca="false">ABS(P537-Q537)*100</f>
        <v>49.4832744084852</v>
      </c>
      <c r="S537" s="72" t="str">
        <f aca="false">IF(M537&gt;N537,"Flávio Bolsonaro",IF(N537&gt;M537,"Lula","Empate"))</f>
        <v>Lula</v>
      </c>
      <c r="T537" s="74" t="n">
        <v>0.781026537422533</v>
      </c>
      <c r="U537" s="74" t="n">
        <v>0.178928968695376</v>
      </c>
      <c r="V537" s="72" t="str">
        <f aca="false">IF(S537="Empate","—",IF((N537&gt;M537)&lt;&gt;(T537&gt;U537),"Sim","Não"))</f>
        <v>Não</v>
      </c>
    </row>
    <row r="538" customFormat="false" ht="15" hidden="false" customHeight="false" outlineLevel="0" collapsed="false">
      <c r="A538" s="72" t="s">
        <v>1417</v>
      </c>
      <c r="B538" s="72" t="s">
        <v>1418</v>
      </c>
      <c r="C538" s="72" t="s">
        <v>287</v>
      </c>
      <c r="D538" s="72" t="s">
        <v>289</v>
      </c>
      <c r="E538" s="72"/>
      <c r="F538" s="73" t="n">
        <v>7602</v>
      </c>
      <c r="G538" s="73" t="n">
        <v>6193</v>
      </c>
      <c r="H538" s="73" t="n">
        <v>1409</v>
      </c>
      <c r="I538" s="74" t="n">
        <f aca="false">H538/F538</f>
        <v>0.185345961589056</v>
      </c>
      <c r="J538" s="73" t="n">
        <v>5998</v>
      </c>
      <c r="K538" s="73" t="n">
        <v>52</v>
      </c>
      <c r="L538" s="73" t="n">
        <v>143</v>
      </c>
      <c r="M538" s="73" t="n">
        <v>1132</v>
      </c>
      <c r="N538" s="73" t="n">
        <v>4694</v>
      </c>
      <c r="O538" s="73" t="n">
        <f aca="false">J538-M538-N538</f>
        <v>172</v>
      </c>
      <c r="P538" s="74" t="n">
        <f aca="false">M538/J538</f>
        <v>0.188729576525509</v>
      </c>
      <c r="Q538" s="74" t="n">
        <f aca="false">N538/J538</f>
        <v>0.782594198066022</v>
      </c>
      <c r="R538" s="75" t="n">
        <f aca="false">ABS(P538-Q538)*100</f>
        <v>59.3864621540514</v>
      </c>
      <c r="S538" s="72" t="str">
        <f aca="false">IF(M538&gt;N538,"Flávio Bolsonaro",IF(N538&gt;M538,"Lula","Empate"))</f>
        <v>Lula</v>
      </c>
      <c r="T538" s="74" t="n">
        <v>0.817042181941386</v>
      </c>
      <c r="U538" s="74" t="n">
        <v>0.151279010672539</v>
      </c>
      <c r="V538" s="72" t="str">
        <f aca="false">IF(S538="Empate","—",IF((N538&gt;M538)&lt;&gt;(T538&gt;U538),"Sim","Não"))</f>
        <v>Não</v>
      </c>
    </row>
    <row r="539" customFormat="false" ht="15" hidden="false" customHeight="false" outlineLevel="0" collapsed="false">
      <c r="A539" s="72" t="s">
        <v>1419</v>
      </c>
      <c r="B539" s="72" t="s">
        <v>1420</v>
      </c>
      <c r="C539" s="72" t="s">
        <v>287</v>
      </c>
      <c r="D539" s="72" t="s">
        <v>289</v>
      </c>
      <c r="E539" s="72"/>
      <c r="F539" s="73" t="n">
        <v>23977</v>
      </c>
      <c r="G539" s="73" t="n">
        <v>18674</v>
      </c>
      <c r="H539" s="73" t="n">
        <v>5303</v>
      </c>
      <c r="I539" s="74" t="n">
        <f aca="false">H539/F539</f>
        <v>0.221170288192851</v>
      </c>
      <c r="J539" s="73" t="n">
        <v>17369</v>
      </c>
      <c r="K539" s="73" t="n">
        <v>341</v>
      </c>
      <c r="L539" s="73" t="n">
        <v>964</v>
      </c>
      <c r="M539" s="73" t="n">
        <v>4857</v>
      </c>
      <c r="N539" s="73" t="n">
        <v>11694</v>
      </c>
      <c r="O539" s="73" t="n">
        <f aca="false">J539-M539-N539</f>
        <v>818</v>
      </c>
      <c r="P539" s="74" t="n">
        <f aca="false">M539/J539</f>
        <v>0.27963613334101</v>
      </c>
      <c r="Q539" s="74" t="n">
        <f aca="false">N539/J539</f>
        <v>0.673268466808682</v>
      </c>
      <c r="R539" s="75" t="n">
        <f aca="false">ABS(P539-Q539)*100</f>
        <v>39.3632333467672</v>
      </c>
      <c r="S539" s="72" t="str">
        <f aca="false">IF(M539&gt;N539,"Flávio Bolsonaro",IF(N539&gt;M539,"Lula","Empate"))</f>
        <v>Lula</v>
      </c>
      <c r="T539" s="74" t="n">
        <v>0.750511366956928</v>
      </c>
      <c r="U539" s="74" t="n">
        <v>0.20922213780609</v>
      </c>
      <c r="V539" s="72" t="str">
        <f aca="false">IF(S539="Empate","—",IF((N539&gt;M539)&lt;&gt;(T539&gt;U539),"Sim","Não"))</f>
        <v>Não</v>
      </c>
    </row>
    <row r="540" customFormat="false" ht="15" hidden="false" customHeight="false" outlineLevel="0" collapsed="false">
      <c r="A540" s="72" t="s">
        <v>1421</v>
      </c>
      <c r="B540" s="72" t="s">
        <v>1422</v>
      </c>
      <c r="C540" s="72" t="s">
        <v>287</v>
      </c>
      <c r="D540" s="72" t="s">
        <v>289</v>
      </c>
      <c r="E540" s="72"/>
      <c r="F540" s="73" t="n">
        <v>16000</v>
      </c>
      <c r="G540" s="73" t="n">
        <v>12334</v>
      </c>
      <c r="H540" s="73" t="n">
        <v>3666</v>
      </c>
      <c r="I540" s="74" t="n">
        <f aca="false">H540/F540</f>
        <v>0.229125</v>
      </c>
      <c r="J540" s="73" t="n">
        <v>11691</v>
      </c>
      <c r="K540" s="73" t="n">
        <v>215</v>
      </c>
      <c r="L540" s="73" t="n">
        <v>428</v>
      </c>
      <c r="M540" s="73" t="n">
        <v>1991</v>
      </c>
      <c r="N540" s="73" t="n">
        <v>9248</v>
      </c>
      <c r="O540" s="73" t="n">
        <f aca="false">J540-M540-N540</f>
        <v>452</v>
      </c>
      <c r="P540" s="74" t="n">
        <f aca="false">M540/J540</f>
        <v>0.170301941664528</v>
      </c>
      <c r="Q540" s="74" t="n">
        <f aca="false">N540/J540</f>
        <v>0.791035839534685</v>
      </c>
      <c r="R540" s="75" t="n">
        <f aca="false">ABS(P540-Q540)*100</f>
        <v>62.0733897870157</v>
      </c>
      <c r="S540" s="72" t="str">
        <f aca="false">IF(M540&gt;N540,"Flávio Bolsonaro",IF(N540&gt;M540,"Lula","Empate"))</f>
        <v>Lula</v>
      </c>
      <c r="T540" s="74" t="n">
        <v>0.820973294872988</v>
      </c>
      <c r="U540" s="74" t="n">
        <v>0.137433702428585</v>
      </c>
      <c r="V540" s="72" t="str">
        <f aca="false">IF(S540="Empate","—",IF((N540&gt;M540)&lt;&gt;(T540&gt;U540),"Sim","Não"))</f>
        <v>Não</v>
      </c>
    </row>
    <row r="541" customFormat="false" ht="15" hidden="false" customHeight="false" outlineLevel="0" collapsed="false">
      <c r="A541" s="72" t="s">
        <v>1423</v>
      </c>
      <c r="B541" s="72" t="s">
        <v>1424</v>
      </c>
      <c r="C541" s="72" t="s">
        <v>287</v>
      </c>
      <c r="D541" s="72" t="s">
        <v>289</v>
      </c>
      <c r="E541" s="72" t="s">
        <v>385</v>
      </c>
      <c r="F541" s="73" t="n">
        <v>1955479</v>
      </c>
      <c r="G541" s="73" t="n">
        <v>1561593</v>
      </c>
      <c r="H541" s="73" t="n">
        <v>393886</v>
      </c>
      <c r="I541" s="74" t="n">
        <f aca="false">H541/F541</f>
        <v>0.201426862676613</v>
      </c>
      <c r="J541" s="73" t="n">
        <v>1447014</v>
      </c>
      <c r="K541" s="73" t="n">
        <v>37013</v>
      </c>
      <c r="L541" s="73" t="n">
        <v>77566</v>
      </c>
      <c r="M541" s="73" t="n">
        <v>391188</v>
      </c>
      <c r="N541" s="73" t="n">
        <v>944358</v>
      </c>
      <c r="O541" s="73" t="n">
        <f aca="false">J541-M541-N541</f>
        <v>111468</v>
      </c>
      <c r="P541" s="74" t="n">
        <f aca="false">M541/J541</f>
        <v>0.270341544725898</v>
      </c>
      <c r="Q541" s="74" t="n">
        <f aca="false">N541/J541</f>
        <v>0.652625337418988</v>
      </c>
      <c r="R541" s="75" t="n">
        <f aca="false">ABS(P541-Q541)*100</f>
        <v>38.2283792693091</v>
      </c>
      <c r="S541" s="72" t="str">
        <f aca="false">IF(M541&gt;N541,"Flávio Bolsonaro",IF(N541&gt;M541,"Lula","Empate"))</f>
        <v>Lula</v>
      </c>
      <c r="T541" s="74" t="n">
        <v>0.669890594736784</v>
      </c>
      <c r="U541" s="74" t="n">
        <v>0.240682409024903</v>
      </c>
      <c r="V541" s="72" t="str">
        <f aca="false">IF(S541="Empate","—",IF((N541&gt;M541)&lt;&gt;(T541&gt;U541),"Sim","Não"))</f>
        <v>Não</v>
      </c>
    </row>
    <row r="542" customFormat="false" ht="15" hidden="false" customHeight="false" outlineLevel="0" collapsed="false">
      <c r="A542" s="72" t="s">
        <v>1425</v>
      </c>
      <c r="B542" s="72" t="s">
        <v>1426</v>
      </c>
      <c r="C542" s="72" t="s">
        <v>287</v>
      </c>
      <c r="D542" s="72" t="s">
        <v>289</v>
      </c>
      <c r="E542" s="72"/>
      <c r="F542" s="73" t="n">
        <v>11939</v>
      </c>
      <c r="G542" s="73" t="n">
        <v>9279</v>
      </c>
      <c r="H542" s="73" t="n">
        <v>2660</v>
      </c>
      <c r="I542" s="74" t="n">
        <f aca="false">H542/F542</f>
        <v>0.222799229416199</v>
      </c>
      <c r="J542" s="73" t="n">
        <v>8857</v>
      </c>
      <c r="K542" s="73" t="n">
        <v>108</v>
      </c>
      <c r="L542" s="73" t="n">
        <v>314</v>
      </c>
      <c r="M542" s="73" t="n">
        <v>1369</v>
      </c>
      <c r="N542" s="73" t="n">
        <v>7189</v>
      </c>
      <c r="O542" s="73" t="n">
        <f aca="false">J542-M542-N542</f>
        <v>299</v>
      </c>
      <c r="P542" s="74" t="n">
        <f aca="false">M542/J542</f>
        <v>0.154567009145309</v>
      </c>
      <c r="Q542" s="74" t="n">
        <f aca="false">N542/J542</f>
        <v>0.811674381844869</v>
      </c>
      <c r="R542" s="75" t="n">
        <f aca="false">ABS(P542-Q542)*100</f>
        <v>65.710737269956</v>
      </c>
      <c r="S542" s="72" t="str">
        <f aca="false">IF(M542&gt;N542,"Flávio Bolsonaro",IF(N542&gt;M542,"Lula","Empate"))</f>
        <v>Lula</v>
      </c>
      <c r="T542" s="74" t="n">
        <v>0.83815163125508</v>
      </c>
      <c r="U542" s="74" t="n">
        <v>0.121908742598398</v>
      </c>
      <c r="V542" s="72" t="str">
        <f aca="false">IF(S542="Empate","—",IF((N542&gt;M542)&lt;&gt;(T542&gt;U542),"Sim","Não"))</f>
        <v>Não</v>
      </c>
    </row>
    <row r="543" customFormat="false" ht="15" hidden="false" customHeight="false" outlineLevel="0" collapsed="false">
      <c r="A543" s="72" t="s">
        <v>1427</v>
      </c>
      <c r="B543" s="72" t="s">
        <v>1428</v>
      </c>
      <c r="C543" s="72" t="s">
        <v>287</v>
      </c>
      <c r="D543" s="72" t="s">
        <v>289</v>
      </c>
      <c r="E543" s="72"/>
      <c r="F543" s="73" t="n">
        <v>20163</v>
      </c>
      <c r="G543" s="73" t="n">
        <v>16324</v>
      </c>
      <c r="H543" s="73" t="n">
        <v>3839</v>
      </c>
      <c r="I543" s="74" t="n">
        <f aca="false">H543/F543</f>
        <v>0.190398254228041</v>
      </c>
      <c r="J543" s="73" t="n">
        <v>15559</v>
      </c>
      <c r="K543" s="73" t="n">
        <v>221</v>
      </c>
      <c r="L543" s="73" t="n">
        <v>544</v>
      </c>
      <c r="M543" s="73" t="n">
        <v>3307</v>
      </c>
      <c r="N543" s="73" t="n">
        <v>11603</v>
      </c>
      <c r="O543" s="73" t="n">
        <f aca="false">J543-M543-N543</f>
        <v>649</v>
      </c>
      <c r="P543" s="74" t="n">
        <f aca="false">M543/J543</f>
        <v>0.212545793431454</v>
      </c>
      <c r="Q543" s="74" t="n">
        <f aca="false">N543/J543</f>
        <v>0.745742014268269</v>
      </c>
      <c r="R543" s="75" t="n">
        <f aca="false">ABS(P543-Q543)*100</f>
        <v>53.3196220836815</v>
      </c>
      <c r="S543" s="72" t="str">
        <f aca="false">IF(M543&gt;N543,"Flávio Bolsonaro",IF(N543&gt;M543,"Lula","Empate"))</f>
        <v>Lula</v>
      </c>
      <c r="T543" s="74" t="n">
        <v>0.787539515279241</v>
      </c>
      <c r="U543" s="74" t="n">
        <v>0.167413066385669</v>
      </c>
      <c r="V543" s="72" t="str">
        <f aca="false">IF(S543="Empate","—",IF((N543&gt;M543)&lt;&gt;(T543&gt;U543),"Sim","Não"))</f>
        <v>Não</v>
      </c>
    </row>
    <row r="544" customFormat="false" ht="15" hidden="false" customHeight="false" outlineLevel="0" collapsed="false">
      <c r="A544" s="72" t="s">
        <v>1429</v>
      </c>
      <c r="B544" s="72" t="s">
        <v>1430</v>
      </c>
      <c r="C544" s="72" t="s">
        <v>287</v>
      </c>
      <c r="D544" s="72" t="s">
        <v>289</v>
      </c>
      <c r="E544" s="72"/>
      <c r="F544" s="73" t="n">
        <v>25527</v>
      </c>
      <c r="G544" s="73" t="n">
        <v>18430</v>
      </c>
      <c r="H544" s="73" t="n">
        <v>7097</v>
      </c>
      <c r="I544" s="74" t="n">
        <f aca="false">H544/F544</f>
        <v>0.278019352058605</v>
      </c>
      <c r="J544" s="73" t="n">
        <v>17571</v>
      </c>
      <c r="K544" s="73" t="n">
        <v>271</v>
      </c>
      <c r="L544" s="73" t="n">
        <v>588</v>
      </c>
      <c r="M544" s="73" t="n">
        <v>6755</v>
      </c>
      <c r="N544" s="73" t="n">
        <v>9896</v>
      </c>
      <c r="O544" s="73" t="n">
        <f aca="false">J544-M544-N544</f>
        <v>920</v>
      </c>
      <c r="P544" s="74" t="n">
        <f aca="false">M544/J544</f>
        <v>0.384440270900916</v>
      </c>
      <c r="Q544" s="74" t="n">
        <f aca="false">N544/J544</f>
        <v>0.563200728473052</v>
      </c>
      <c r="R544" s="75" t="n">
        <f aca="false">ABS(P544-Q544)*100</f>
        <v>17.8760457572136</v>
      </c>
      <c r="S544" s="72" t="str">
        <f aca="false">IF(M544&gt;N544,"Flávio Bolsonaro",IF(N544&gt;M544,"Lula","Empate"))</f>
        <v>Lula</v>
      </c>
      <c r="T544" s="74" t="n">
        <v>0.61050022246234</v>
      </c>
      <c r="U544" s="74" t="n">
        <v>0.342719125405199</v>
      </c>
      <c r="V544" s="72" t="str">
        <f aca="false">IF(S544="Empate","—",IF((N544&gt;M544)&lt;&gt;(T544&gt;U544),"Sim","Não"))</f>
        <v>Não</v>
      </c>
    </row>
    <row r="545" customFormat="false" ht="15" hidden="false" customHeight="false" outlineLevel="0" collapsed="false">
      <c r="A545" s="72" t="s">
        <v>1431</v>
      </c>
      <c r="B545" s="72" t="s">
        <v>1432</v>
      </c>
      <c r="C545" s="72" t="s">
        <v>287</v>
      </c>
      <c r="D545" s="72" t="s">
        <v>289</v>
      </c>
      <c r="E545" s="72"/>
      <c r="F545" s="73" t="n">
        <v>4922</v>
      </c>
      <c r="G545" s="73" t="n">
        <v>3563</v>
      </c>
      <c r="H545" s="73" t="n">
        <v>1359</v>
      </c>
      <c r="I545" s="74" t="n">
        <f aca="false">H545/F545</f>
        <v>0.276107273466071</v>
      </c>
      <c r="J545" s="73" t="n">
        <v>3372</v>
      </c>
      <c r="K545" s="73" t="n">
        <v>57</v>
      </c>
      <c r="L545" s="73" t="n">
        <v>134</v>
      </c>
      <c r="M545" s="73" t="n">
        <v>1253</v>
      </c>
      <c r="N545" s="73" t="n">
        <v>1924</v>
      </c>
      <c r="O545" s="73" t="n">
        <f aca="false">J545-M545-N545</f>
        <v>195</v>
      </c>
      <c r="P545" s="74" t="n">
        <f aca="false">M545/J545</f>
        <v>0.37158956109134</v>
      </c>
      <c r="Q545" s="74" t="n">
        <f aca="false">N545/J545</f>
        <v>0.570581257413998</v>
      </c>
      <c r="R545" s="75" t="n">
        <f aca="false">ABS(P545-Q545)*100</f>
        <v>19.8991696322657</v>
      </c>
      <c r="S545" s="72" t="str">
        <f aca="false">IF(M545&gt;N545,"Flávio Bolsonaro",IF(N545&gt;M545,"Lula","Empate"))</f>
        <v>Lula</v>
      </c>
      <c r="T545" s="74" t="n">
        <v>0.619975262832406</v>
      </c>
      <c r="U545" s="74" t="n">
        <v>0.312615955473098</v>
      </c>
      <c r="V545" s="72" t="str">
        <f aca="false">IF(S545="Empate","—",IF((N545&gt;M545)&lt;&gt;(T545&gt;U545),"Sim","Não"))</f>
        <v>Não</v>
      </c>
    </row>
    <row r="546" customFormat="false" ht="15" hidden="false" customHeight="false" outlineLevel="0" collapsed="false">
      <c r="A546" s="72" t="s">
        <v>1433</v>
      </c>
      <c r="B546" s="72" t="s">
        <v>1434</v>
      </c>
      <c r="C546" s="72" t="s">
        <v>287</v>
      </c>
      <c r="D546" s="72" t="s">
        <v>289</v>
      </c>
      <c r="E546" s="72"/>
      <c r="F546" s="73" t="n">
        <v>8217</v>
      </c>
      <c r="G546" s="73" t="n">
        <v>6301</v>
      </c>
      <c r="H546" s="73" t="n">
        <v>1916</v>
      </c>
      <c r="I546" s="74" t="n">
        <f aca="false">H546/F546</f>
        <v>0.23317512474139</v>
      </c>
      <c r="J546" s="73" t="n">
        <v>5973</v>
      </c>
      <c r="K546" s="73" t="n">
        <v>115</v>
      </c>
      <c r="L546" s="73" t="n">
        <v>213</v>
      </c>
      <c r="M546" s="73" t="n">
        <v>1146</v>
      </c>
      <c r="N546" s="73" t="n">
        <v>4647</v>
      </c>
      <c r="O546" s="73" t="n">
        <f aca="false">J546-M546-N546</f>
        <v>180</v>
      </c>
      <c r="P546" s="74" t="n">
        <f aca="false">M546/J546</f>
        <v>0.191863385233551</v>
      </c>
      <c r="Q546" s="74" t="n">
        <f aca="false">N546/J546</f>
        <v>0.778001004520342</v>
      </c>
      <c r="R546" s="75" t="n">
        <f aca="false">ABS(P546-Q546)*100</f>
        <v>58.6137619286791</v>
      </c>
      <c r="S546" s="72" t="str">
        <f aca="false">IF(M546&gt;N546,"Flávio Bolsonaro",IF(N546&gt;M546,"Lula","Empate"))</f>
        <v>Lula</v>
      </c>
      <c r="T546" s="74" t="n">
        <v>0.829336114007647</v>
      </c>
      <c r="U546" s="74" t="n">
        <v>0.1338199513382</v>
      </c>
      <c r="V546" s="72" t="str">
        <f aca="false">IF(S546="Empate","—",IF((N546&gt;M546)&lt;&gt;(T546&gt;U546),"Sim","Não"))</f>
        <v>Não</v>
      </c>
    </row>
    <row r="547" customFormat="false" ht="15" hidden="false" customHeight="false" outlineLevel="0" collapsed="false">
      <c r="A547" s="72" t="s">
        <v>1435</v>
      </c>
      <c r="B547" s="72" t="s">
        <v>1436</v>
      </c>
      <c r="C547" s="72" t="s">
        <v>287</v>
      </c>
      <c r="D547" s="72" t="s">
        <v>289</v>
      </c>
      <c r="E547" s="72"/>
      <c r="F547" s="73" t="n">
        <v>9034</v>
      </c>
      <c r="G547" s="73" t="n">
        <v>6939</v>
      </c>
      <c r="H547" s="73" t="n">
        <v>2095</v>
      </c>
      <c r="I547" s="74" t="n">
        <f aca="false">H547/F547</f>
        <v>0.231901704671242</v>
      </c>
      <c r="J547" s="73" t="n">
        <v>6646</v>
      </c>
      <c r="K547" s="73" t="n">
        <v>71</v>
      </c>
      <c r="L547" s="73" t="n">
        <v>222</v>
      </c>
      <c r="M547" s="73" t="n">
        <v>2247</v>
      </c>
      <c r="N547" s="73" t="n">
        <v>4143</v>
      </c>
      <c r="O547" s="73" t="n">
        <f aca="false">J547-M547-N547</f>
        <v>256</v>
      </c>
      <c r="P547" s="74" t="n">
        <f aca="false">M547/J547</f>
        <v>0.338098104122781</v>
      </c>
      <c r="Q547" s="74" t="n">
        <f aca="false">N547/J547</f>
        <v>0.623382485705688</v>
      </c>
      <c r="R547" s="75" t="n">
        <f aca="false">ABS(P547-Q547)*100</f>
        <v>28.5284381582907</v>
      </c>
      <c r="S547" s="72" t="str">
        <f aca="false">IF(M547&gt;N547,"Flávio Bolsonaro",IF(N547&gt;M547,"Lula","Empate"))</f>
        <v>Lula</v>
      </c>
      <c r="T547" s="74" t="n">
        <v>0.666064388961892</v>
      </c>
      <c r="U547" s="74" t="n">
        <v>0.280551905387648</v>
      </c>
      <c r="V547" s="72" t="str">
        <f aca="false">IF(S547="Empate","—",IF((N547&gt;M547)&lt;&gt;(T547&gt;U547),"Sim","Não"))</f>
        <v>Não</v>
      </c>
    </row>
    <row r="548" customFormat="false" ht="15" hidden="false" customHeight="false" outlineLevel="0" collapsed="false">
      <c r="A548" s="72" t="s">
        <v>1437</v>
      </c>
      <c r="B548" s="72" t="s">
        <v>1438</v>
      </c>
      <c r="C548" s="72" t="s">
        <v>287</v>
      </c>
      <c r="D548" s="72" t="s">
        <v>289</v>
      </c>
      <c r="E548" s="72"/>
      <c r="F548" s="73" t="n">
        <v>30271</v>
      </c>
      <c r="G548" s="73" t="n">
        <v>24825</v>
      </c>
      <c r="H548" s="73" t="n">
        <v>5446</v>
      </c>
      <c r="I548" s="74" t="n">
        <f aca="false">H548/F548</f>
        <v>0.179908162928215</v>
      </c>
      <c r="J548" s="73" t="n">
        <v>23719</v>
      </c>
      <c r="K548" s="73" t="n">
        <v>317</v>
      </c>
      <c r="L548" s="73" t="n">
        <v>789</v>
      </c>
      <c r="M548" s="73" t="n">
        <v>6763</v>
      </c>
      <c r="N548" s="73" t="n">
        <v>15887</v>
      </c>
      <c r="O548" s="73" t="n">
        <f aca="false">J548-M548-N548</f>
        <v>1069</v>
      </c>
      <c r="P548" s="74" t="n">
        <f aca="false">M548/J548</f>
        <v>0.285130064505249</v>
      </c>
      <c r="Q548" s="74" t="n">
        <f aca="false">N548/J548</f>
        <v>0.669800581812049</v>
      </c>
      <c r="R548" s="75" t="n">
        <f aca="false">ABS(P548-Q548)*100</f>
        <v>38.46705173068</v>
      </c>
      <c r="S548" s="72" t="str">
        <f aca="false">IF(M548&gt;N548,"Flávio Bolsonaro",IF(N548&gt;M548,"Lula","Empate"))</f>
        <v>Lula</v>
      </c>
      <c r="T548" s="74" t="n">
        <v>0.716383542598949</v>
      </c>
      <c r="U548" s="74" t="n">
        <v>0.238866924447148</v>
      </c>
      <c r="V548" s="72" t="str">
        <f aca="false">IF(S548="Empate","—",IF((N548&gt;M548)&lt;&gt;(T548&gt;U548),"Sim","Não"))</f>
        <v>Não</v>
      </c>
    </row>
    <row r="549" customFormat="false" ht="15" hidden="false" customHeight="false" outlineLevel="0" collapsed="false">
      <c r="A549" s="72" t="s">
        <v>1439</v>
      </c>
      <c r="B549" s="72" t="s">
        <v>1440</v>
      </c>
      <c r="C549" s="72" t="s">
        <v>287</v>
      </c>
      <c r="D549" s="72" t="s">
        <v>289</v>
      </c>
      <c r="E549" s="72"/>
      <c r="F549" s="73" t="n">
        <v>22965</v>
      </c>
      <c r="G549" s="73" t="n">
        <v>17740</v>
      </c>
      <c r="H549" s="73" t="n">
        <v>5225</v>
      </c>
      <c r="I549" s="74" t="n">
        <f aca="false">H549/F549</f>
        <v>0.227520139342478</v>
      </c>
      <c r="J549" s="73" t="n">
        <v>17014</v>
      </c>
      <c r="K549" s="73" t="n">
        <v>264</v>
      </c>
      <c r="L549" s="73" t="n">
        <v>462</v>
      </c>
      <c r="M549" s="73" t="n">
        <v>4071</v>
      </c>
      <c r="N549" s="73" t="n">
        <v>12359</v>
      </c>
      <c r="O549" s="73" t="n">
        <f aca="false">J549-M549-N549</f>
        <v>584</v>
      </c>
      <c r="P549" s="74" t="n">
        <f aca="false">M549/J549</f>
        <v>0.23927353943811</v>
      </c>
      <c r="Q549" s="74" t="n">
        <f aca="false">N549/J549</f>
        <v>0.726401786763842</v>
      </c>
      <c r="R549" s="75" t="n">
        <f aca="false">ABS(P549-Q549)*100</f>
        <v>48.7128247325732</v>
      </c>
      <c r="S549" s="72" t="str">
        <f aca="false">IF(M549&gt;N549,"Flávio Bolsonaro",IF(N549&gt;M549,"Lula","Empate"))</f>
        <v>Lula</v>
      </c>
      <c r="T549" s="74" t="n">
        <v>0.768331819557978</v>
      </c>
      <c r="U549" s="74" t="n">
        <v>0.187829246139873</v>
      </c>
      <c r="V549" s="72" t="str">
        <f aca="false">IF(S549="Empate","—",IF((N549&gt;M549)&lt;&gt;(T549&gt;U549),"Sim","Não"))</f>
        <v>Não</v>
      </c>
    </row>
    <row r="550" customFormat="false" ht="15" hidden="false" customHeight="false" outlineLevel="0" collapsed="false">
      <c r="A550" s="72" t="s">
        <v>1441</v>
      </c>
      <c r="B550" s="72" t="s">
        <v>1442</v>
      </c>
      <c r="C550" s="72" t="s">
        <v>287</v>
      </c>
      <c r="D550" s="72" t="s">
        <v>289</v>
      </c>
      <c r="E550" s="72"/>
      <c r="F550" s="73" t="n">
        <v>9441</v>
      </c>
      <c r="G550" s="73" t="n">
        <v>7700</v>
      </c>
      <c r="H550" s="73" t="n">
        <v>1741</v>
      </c>
      <c r="I550" s="74" t="n">
        <f aca="false">H550/F550</f>
        <v>0.184408431310243</v>
      </c>
      <c r="J550" s="73" t="n">
        <v>7283</v>
      </c>
      <c r="K550" s="73" t="n">
        <v>117</v>
      </c>
      <c r="L550" s="73" t="n">
        <v>300</v>
      </c>
      <c r="M550" s="73" t="n">
        <v>1566</v>
      </c>
      <c r="N550" s="73" t="n">
        <v>5463</v>
      </c>
      <c r="O550" s="73" t="n">
        <f aca="false">J550-M550-N550</f>
        <v>254</v>
      </c>
      <c r="P550" s="74" t="n">
        <f aca="false">M550/J550</f>
        <v>0.215021282438556</v>
      </c>
      <c r="Q550" s="74" t="n">
        <f aca="false">N550/J550</f>
        <v>0.750102979541398</v>
      </c>
      <c r="R550" s="75" t="n">
        <f aca="false">ABS(P550-Q550)*100</f>
        <v>53.5081697102842</v>
      </c>
      <c r="S550" s="72" t="str">
        <f aca="false">IF(M550&gt;N550,"Flávio Bolsonaro",IF(N550&gt;M550,"Lula","Empate"))</f>
        <v>Lula</v>
      </c>
      <c r="T550" s="74" t="n">
        <v>0.790290969395447</v>
      </c>
      <c r="U550" s="74" t="n">
        <v>0.167043570028645</v>
      </c>
      <c r="V550" s="72" t="str">
        <f aca="false">IF(S550="Empate","—",IF((N550&gt;M550)&lt;&gt;(T550&gt;U550),"Sim","Não"))</f>
        <v>Não</v>
      </c>
    </row>
    <row r="551" customFormat="false" ht="15" hidden="false" customHeight="false" outlineLevel="0" collapsed="false">
      <c r="A551" s="72" t="s">
        <v>1443</v>
      </c>
      <c r="B551" s="72" t="s">
        <v>1444</v>
      </c>
      <c r="C551" s="72" t="s">
        <v>287</v>
      </c>
      <c r="D551" s="72" t="s">
        <v>289</v>
      </c>
      <c r="E551" s="72"/>
      <c r="F551" s="73" t="n">
        <v>32102</v>
      </c>
      <c r="G551" s="73" t="n">
        <v>26577</v>
      </c>
      <c r="H551" s="73" t="n">
        <v>5525</v>
      </c>
      <c r="I551" s="74" t="n">
        <f aca="false">H551/F551</f>
        <v>0.17210765684381</v>
      </c>
      <c r="J551" s="73" t="n">
        <v>24983</v>
      </c>
      <c r="K551" s="73" t="n">
        <v>443</v>
      </c>
      <c r="L551" s="73" t="n">
        <v>1151</v>
      </c>
      <c r="M551" s="73" t="n">
        <v>6733</v>
      </c>
      <c r="N551" s="73" t="n">
        <v>16973</v>
      </c>
      <c r="O551" s="73" t="n">
        <f aca="false">J551-M551-N551</f>
        <v>1277</v>
      </c>
      <c r="P551" s="74" t="n">
        <f aca="false">M551/J551</f>
        <v>0.269503262218308</v>
      </c>
      <c r="Q551" s="74" t="n">
        <f aca="false">N551/J551</f>
        <v>0.679381979746227</v>
      </c>
      <c r="R551" s="75" t="n">
        <f aca="false">ABS(P551-Q551)*100</f>
        <v>40.9878717527919</v>
      </c>
      <c r="S551" s="72" t="str">
        <f aca="false">IF(M551&gt;N551,"Flávio Bolsonaro",IF(N551&gt;M551,"Lula","Empate"))</f>
        <v>Lula</v>
      </c>
      <c r="T551" s="74" t="n">
        <v>0.731335103916361</v>
      </c>
      <c r="U551" s="74" t="n">
        <v>0.215041524387673</v>
      </c>
      <c r="V551" s="72" t="str">
        <f aca="false">IF(S551="Empate","—",IF((N551&gt;M551)&lt;&gt;(T551&gt;U551),"Sim","Não"))</f>
        <v>Não</v>
      </c>
    </row>
    <row r="552" customFormat="false" ht="15" hidden="false" customHeight="false" outlineLevel="0" collapsed="false">
      <c r="A552" s="72" t="s">
        <v>1445</v>
      </c>
      <c r="B552" s="72" t="s">
        <v>750</v>
      </c>
      <c r="C552" s="72" t="s">
        <v>287</v>
      </c>
      <c r="D552" s="72" t="s">
        <v>289</v>
      </c>
      <c r="E552" s="72"/>
      <c r="F552" s="73" t="n">
        <v>21022</v>
      </c>
      <c r="G552" s="73" t="n">
        <v>16849</v>
      </c>
      <c r="H552" s="73" t="n">
        <v>4173</v>
      </c>
      <c r="I552" s="74" t="n">
        <f aca="false">H552/F552</f>
        <v>0.198506326705356</v>
      </c>
      <c r="J552" s="73" t="n">
        <v>16094</v>
      </c>
      <c r="K552" s="73" t="n">
        <v>204</v>
      </c>
      <c r="L552" s="73" t="n">
        <v>551</v>
      </c>
      <c r="M552" s="73" t="n">
        <v>5076</v>
      </c>
      <c r="N552" s="73" t="n">
        <v>10420</v>
      </c>
      <c r="O552" s="73" t="n">
        <f aca="false">J552-M552-N552</f>
        <v>598</v>
      </c>
      <c r="P552" s="74" t="n">
        <f aca="false">M552/J552</f>
        <v>0.315397042376041</v>
      </c>
      <c r="Q552" s="74" t="n">
        <f aca="false">N552/J552</f>
        <v>0.647446253262085</v>
      </c>
      <c r="R552" s="75" t="n">
        <f aca="false">ABS(P552-Q552)*100</f>
        <v>33.2049210886045</v>
      </c>
      <c r="S552" s="72" t="str">
        <f aca="false">IF(M552&gt;N552,"Flávio Bolsonaro",IF(N552&gt;M552,"Lula","Empate"))</f>
        <v>Lula</v>
      </c>
      <c r="T552" s="74" t="n">
        <v>0.728448827974894</v>
      </c>
      <c r="U552" s="74" t="n">
        <v>0.238439861662611</v>
      </c>
      <c r="V552" s="72" t="str">
        <f aca="false">IF(S552="Empate","—",IF((N552&gt;M552)&lt;&gt;(T552&gt;U552),"Sim","Não"))</f>
        <v>Não</v>
      </c>
    </row>
    <row r="553" customFormat="false" ht="15" hidden="false" customHeight="false" outlineLevel="0" collapsed="false">
      <c r="A553" s="72" t="s">
        <v>1446</v>
      </c>
      <c r="B553" s="72" t="s">
        <v>1447</v>
      </c>
      <c r="C553" s="72" t="s">
        <v>287</v>
      </c>
      <c r="D553" s="72" t="s">
        <v>289</v>
      </c>
      <c r="E553" s="72"/>
      <c r="F553" s="73" t="n">
        <v>9599</v>
      </c>
      <c r="G553" s="73" t="n">
        <v>7651</v>
      </c>
      <c r="H553" s="73" t="n">
        <v>1948</v>
      </c>
      <c r="I553" s="74" t="n">
        <f aca="false">H553/F553</f>
        <v>0.202937806021461</v>
      </c>
      <c r="J553" s="73" t="n">
        <v>7155</v>
      </c>
      <c r="K553" s="73" t="n">
        <v>191</v>
      </c>
      <c r="L553" s="73" t="n">
        <v>305</v>
      </c>
      <c r="M553" s="73" t="n">
        <v>1512</v>
      </c>
      <c r="N553" s="73" t="n">
        <v>5327</v>
      </c>
      <c r="O553" s="73" t="n">
        <f aca="false">J553-M553-N553</f>
        <v>316</v>
      </c>
      <c r="P553" s="74" t="n">
        <f aca="false">M553/J553</f>
        <v>0.211320754716981</v>
      </c>
      <c r="Q553" s="74" t="n">
        <f aca="false">N553/J553</f>
        <v>0.744514325646401</v>
      </c>
      <c r="R553" s="75" t="n">
        <f aca="false">ABS(P553-Q553)*100</f>
        <v>53.319357092942</v>
      </c>
      <c r="S553" s="72" t="str">
        <f aca="false">IF(M553&gt;N553,"Flávio Bolsonaro",IF(N553&gt;M553,"Lula","Empate"))</f>
        <v>Lula</v>
      </c>
      <c r="T553" s="74" t="n">
        <v>0.813643683208901</v>
      </c>
      <c r="U553" s="74" t="n">
        <v>0.142585273020056</v>
      </c>
      <c r="V553" s="72" t="str">
        <f aca="false">IF(S553="Empate","—",IF((N553&gt;M553)&lt;&gt;(T553&gt;U553),"Sim","Não"))</f>
        <v>Não</v>
      </c>
    </row>
    <row r="554" customFormat="false" ht="15" hidden="false" customHeight="false" outlineLevel="0" collapsed="false">
      <c r="A554" s="72" t="s">
        <v>1448</v>
      </c>
      <c r="B554" s="72" t="s">
        <v>1449</v>
      </c>
      <c r="C554" s="72" t="s">
        <v>287</v>
      </c>
      <c r="D554" s="72" t="s">
        <v>289</v>
      </c>
      <c r="E554" s="72"/>
      <c r="F554" s="73" t="n">
        <v>47773</v>
      </c>
      <c r="G554" s="73" t="n">
        <v>37730</v>
      </c>
      <c r="H554" s="73" t="n">
        <v>10043</v>
      </c>
      <c r="I554" s="74" t="n">
        <f aca="false">H554/F554</f>
        <v>0.210223347916187</v>
      </c>
      <c r="J554" s="73" t="n">
        <v>35514</v>
      </c>
      <c r="K554" s="73" t="n">
        <v>834</v>
      </c>
      <c r="L554" s="73" t="n">
        <v>1382</v>
      </c>
      <c r="M554" s="73" t="n">
        <v>5155</v>
      </c>
      <c r="N554" s="73" t="n">
        <v>28779</v>
      </c>
      <c r="O554" s="73" t="n">
        <f aca="false">J554-M554-N554</f>
        <v>1580</v>
      </c>
      <c r="P554" s="74" t="n">
        <f aca="false">M554/J554</f>
        <v>0.145154023765276</v>
      </c>
      <c r="Q554" s="74" t="n">
        <f aca="false">N554/J554</f>
        <v>0.810356479134989</v>
      </c>
      <c r="R554" s="75" t="n">
        <f aca="false">ABS(P554-Q554)*100</f>
        <v>66.5202455369713</v>
      </c>
      <c r="S554" s="72" t="str">
        <f aca="false">IF(M554&gt;N554,"Flávio Bolsonaro",IF(N554&gt;M554,"Lula","Empate"))</f>
        <v>Lula</v>
      </c>
      <c r="T554" s="74" t="n">
        <v>0.814965619522718</v>
      </c>
      <c r="U554" s="74" t="n">
        <v>0.127463934205204</v>
      </c>
      <c r="V554" s="72" t="str">
        <f aca="false">IF(S554="Empate","—",IF((N554&gt;M554)&lt;&gt;(T554&gt;U554),"Sim","Não"))</f>
        <v>Não</v>
      </c>
    </row>
    <row r="555" customFormat="false" ht="15" hidden="false" customHeight="false" outlineLevel="0" collapsed="false">
      <c r="A555" s="72" t="s">
        <v>1450</v>
      </c>
      <c r="B555" s="72" t="s">
        <v>1451</v>
      </c>
      <c r="C555" s="72" t="s">
        <v>287</v>
      </c>
      <c r="D555" s="72" t="s">
        <v>289</v>
      </c>
      <c r="E555" s="72"/>
      <c r="F555" s="73" t="n">
        <v>77886</v>
      </c>
      <c r="G555" s="73" t="n">
        <v>63969</v>
      </c>
      <c r="H555" s="73" t="n">
        <v>13917</v>
      </c>
      <c r="I555" s="74" t="n">
        <f aca="false">H555/F555</f>
        <v>0.17868423079886</v>
      </c>
      <c r="J555" s="73" t="n">
        <v>60017</v>
      </c>
      <c r="K555" s="73" t="n">
        <v>1097</v>
      </c>
      <c r="L555" s="73" t="n">
        <v>2855</v>
      </c>
      <c r="M555" s="73" t="n">
        <v>19640</v>
      </c>
      <c r="N555" s="73" t="n">
        <v>36601</v>
      </c>
      <c r="O555" s="73" t="n">
        <f aca="false">J555-M555-N555</f>
        <v>3776</v>
      </c>
      <c r="P555" s="74" t="n">
        <f aca="false">M555/J555</f>
        <v>0.327240615159038</v>
      </c>
      <c r="Q555" s="74" t="n">
        <f aca="false">N555/J555</f>
        <v>0.609843877568022</v>
      </c>
      <c r="R555" s="75" t="n">
        <f aca="false">ABS(P555-Q555)*100</f>
        <v>28.2603262408984</v>
      </c>
      <c r="S555" s="72" t="str">
        <f aca="false">IF(M555&gt;N555,"Flávio Bolsonaro",IF(N555&gt;M555,"Lula","Empate"))</f>
        <v>Lula</v>
      </c>
      <c r="T555" s="74" t="n">
        <v>0.65861588481189</v>
      </c>
      <c r="U555" s="74" t="n">
        <v>0.286112401300511</v>
      </c>
      <c r="V555" s="72" t="str">
        <f aca="false">IF(S555="Empate","—",IF((N555&gt;M555)&lt;&gt;(T555&gt;U555),"Sim","Não"))</f>
        <v>Não</v>
      </c>
    </row>
    <row r="556" customFormat="false" ht="15" hidden="false" customHeight="false" outlineLevel="0" collapsed="false">
      <c r="A556" s="72" t="s">
        <v>1452</v>
      </c>
      <c r="B556" s="72" t="s">
        <v>1453</v>
      </c>
      <c r="C556" s="72" t="s">
        <v>287</v>
      </c>
      <c r="D556" s="72" t="s">
        <v>289</v>
      </c>
      <c r="E556" s="72"/>
      <c r="F556" s="73" t="n">
        <v>39754</v>
      </c>
      <c r="G556" s="73" t="n">
        <v>32217</v>
      </c>
      <c r="H556" s="73" t="n">
        <v>7537</v>
      </c>
      <c r="I556" s="74" t="n">
        <f aca="false">H556/F556</f>
        <v>0.189590984555013</v>
      </c>
      <c r="J556" s="73" t="n">
        <v>30384</v>
      </c>
      <c r="K556" s="73" t="n">
        <v>511</v>
      </c>
      <c r="L556" s="73" t="n">
        <v>1322</v>
      </c>
      <c r="M556" s="73" t="n">
        <v>5841</v>
      </c>
      <c r="N556" s="73" t="n">
        <v>23211</v>
      </c>
      <c r="O556" s="73" t="n">
        <f aca="false">J556-M556-N556</f>
        <v>1332</v>
      </c>
      <c r="P556" s="74" t="n">
        <f aca="false">M556/J556</f>
        <v>0.192239336492891</v>
      </c>
      <c r="Q556" s="74" t="n">
        <f aca="false">N556/J556</f>
        <v>0.763921800947867</v>
      </c>
      <c r="R556" s="75" t="n">
        <f aca="false">ABS(P556-Q556)*100</f>
        <v>57.1682464454976</v>
      </c>
      <c r="S556" s="72" t="str">
        <f aca="false">IF(M556&gt;N556,"Flávio Bolsonaro",IF(N556&gt;M556,"Lula","Empate"))</f>
        <v>Lula</v>
      </c>
      <c r="T556" s="74" t="n">
        <v>0.820002032726903</v>
      </c>
      <c r="U556" s="74" t="n">
        <v>0.140495307788732</v>
      </c>
      <c r="V556" s="72" t="str">
        <f aca="false">IF(S556="Empate","—",IF((N556&gt;M556)&lt;&gt;(T556&gt;U556),"Sim","Não"))</f>
        <v>Não</v>
      </c>
    </row>
    <row r="557" customFormat="false" ht="15" hidden="false" customHeight="false" outlineLevel="0" collapsed="false">
      <c r="A557" s="72" t="s">
        <v>1454</v>
      </c>
      <c r="B557" s="72" t="s">
        <v>1455</v>
      </c>
      <c r="C557" s="72" t="s">
        <v>287</v>
      </c>
      <c r="D557" s="72" t="s">
        <v>289</v>
      </c>
      <c r="E557" s="72"/>
      <c r="F557" s="73" t="n">
        <v>16207</v>
      </c>
      <c r="G557" s="73" t="n">
        <v>13261</v>
      </c>
      <c r="H557" s="73" t="n">
        <v>2946</v>
      </c>
      <c r="I557" s="74" t="n">
        <f aca="false">H557/F557</f>
        <v>0.18177330782995</v>
      </c>
      <c r="J557" s="73" t="n">
        <v>12391</v>
      </c>
      <c r="K557" s="73" t="n">
        <v>302</v>
      </c>
      <c r="L557" s="73" t="n">
        <v>568</v>
      </c>
      <c r="M557" s="73" t="n">
        <v>2995</v>
      </c>
      <c r="N557" s="73" t="n">
        <v>8881</v>
      </c>
      <c r="O557" s="73" t="n">
        <f aca="false">J557-M557-N557</f>
        <v>515</v>
      </c>
      <c r="P557" s="74" t="n">
        <f aca="false">M557/J557</f>
        <v>0.241707691066096</v>
      </c>
      <c r="Q557" s="74" t="n">
        <f aca="false">N557/J557</f>
        <v>0.716729884593657</v>
      </c>
      <c r="R557" s="75" t="n">
        <f aca="false">ABS(P557-Q557)*100</f>
        <v>47.502219352756</v>
      </c>
      <c r="S557" s="72" t="str">
        <f aca="false">IF(M557&gt;N557,"Flávio Bolsonaro",IF(N557&gt;M557,"Lula","Empate"))</f>
        <v>Lula</v>
      </c>
      <c r="T557" s="74" t="n">
        <v>0.768849206349206</v>
      </c>
      <c r="U557" s="74" t="n">
        <v>0.17526455026455</v>
      </c>
      <c r="V557" s="72" t="str">
        <f aca="false">IF(S557="Empate","—",IF((N557&gt;M557)&lt;&gt;(T557&gt;U557),"Sim","Não"))</f>
        <v>Não</v>
      </c>
    </row>
    <row r="558" customFormat="false" ht="15" hidden="false" customHeight="false" outlineLevel="0" collapsed="false">
      <c r="A558" s="72" t="s">
        <v>1456</v>
      </c>
      <c r="B558" s="72" t="s">
        <v>1457</v>
      </c>
      <c r="C558" s="72" t="s">
        <v>287</v>
      </c>
      <c r="D558" s="72" t="s">
        <v>289</v>
      </c>
      <c r="E558" s="72"/>
      <c r="F558" s="73" t="n">
        <v>13374</v>
      </c>
      <c r="G558" s="73" t="n">
        <v>10317</v>
      </c>
      <c r="H558" s="73" t="n">
        <v>3057</v>
      </c>
      <c r="I558" s="74" t="n">
        <f aca="false">H558/F558</f>
        <v>0.228577837595334</v>
      </c>
      <c r="J558" s="73" t="n">
        <v>9728</v>
      </c>
      <c r="K558" s="73" t="n">
        <v>220</v>
      </c>
      <c r="L558" s="73" t="n">
        <v>369</v>
      </c>
      <c r="M558" s="73" t="n">
        <v>2147</v>
      </c>
      <c r="N558" s="73" t="n">
        <v>7146</v>
      </c>
      <c r="O558" s="73" t="n">
        <f aca="false">J558-M558-N558</f>
        <v>435</v>
      </c>
      <c r="P558" s="74" t="n">
        <f aca="false">M558/J558</f>
        <v>0.220703125</v>
      </c>
      <c r="Q558" s="74" t="n">
        <f aca="false">N558/J558</f>
        <v>0.734580592105263</v>
      </c>
      <c r="R558" s="75" t="n">
        <f aca="false">ABS(P558-Q558)*100</f>
        <v>51.3877467105263</v>
      </c>
      <c r="S558" s="72" t="str">
        <f aca="false">IF(M558&gt;N558,"Flávio Bolsonaro",IF(N558&gt;M558,"Lula","Empate"))</f>
        <v>Lula</v>
      </c>
      <c r="T558" s="74" t="n">
        <v>0.772363712902547</v>
      </c>
      <c r="U558" s="74" t="n">
        <v>0.177752052199537</v>
      </c>
      <c r="V558" s="72" t="str">
        <f aca="false">IF(S558="Empate","—",IF((N558&gt;M558)&lt;&gt;(T558&gt;U558),"Sim","Não"))</f>
        <v>Não</v>
      </c>
    </row>
    <row r="559" customFormat="false" ht="15" hidden="false" customHeight="false" outlineLevel="0" collapsed="false">
      <c r="A559" s="72" t="s">
        <v>1458</v>
      </c>
      <c r="B559" s="72" t="s">
        <v>1459</v>
      </c>
      <c r="C559" s="72" t="s">
        <v>287</v>
      </c>
      <c r="D559" s="72" t="s">
        <v>289</v>
      </c>
      <c r="E559" s="72"/>
      <c r="F559" s="73" t="n">
        <v>9154</v>
      </c>
      <c r="G559" s="73" t="n">
        <v>6963</v>
      </c>
      <c r="H559" s="73" t="n">
        <v>2191</v>
      </c>
      <c r="I559" s="74" t="n">
        <f aca="false">H559/F559</f>
        <v>0.239348918505571</v>
      </c>
      <c r="J559" s="73" t="n">
        <v>6512</v>
      </c>
      <c r="K559" s="73" t="n">
        <v>104</v>
      </c>
      <c r="L559" s="73" t="n">
        <v>347</v>
      </c>
      <c r="M559" s="73" t="n">
        <v>1588</v>
      </c>
      <c r="N559" s="73" t="n">
        <v>4671</v>
      </c>
      <c r="O559" s="73" t="n">
        <f aca="false">J559-M559-N559</f>
        <v>253</v>
      </c>
      <c r="P559" s="74" t="n">
        <f aca="false">M559/J559</f>
        <v>0.243857493857494</v>
      </c>
      <c r="Q559" s="74" t="n">
        <f aca="false">N559/J559</f>
        <v>0.717291154791155</v>
      </c>
      <c r="R559" s="75" t="n">
        <f aca="false">ABS(P559-Q559)*100</f>
        <v>47.3433660933661</v>
      </c>
      <c r="S559" s="72" t="str">
        <f aca="false">IF(M559&gt;N559,"Flávio Bolsonaro",IF(N559&gt;M559,"Lula","Empate"))</f>
        <v>Lula</v>
      </c>
      <c r="T559" s="74" t="n">
        <v>0.75830258302583</v>
      </c>
      <c r="U559" s="74" t="n">
        <v>0.19249692496925</v>
      </c>
      <c r="V559" s="72" t="str">
        <f aca="false">IF(S559="Empate","—",IF((N559&gt;M559)&lt;&gt;(T559&gt;U559),"Sim","Não"))</f>
        <v>Não</v>
      </c>
    </row>
    <row r="560" customFormat="false" ht="15" hidden="false" customHeight="false" outlineLevel="0" collapsed="false">
      <c r="A560" s="72" t="s">
        <v>1460</v>
      </c>
      <c r="B560" s="72" t="s">
        <v>1461</v>
      </c>
      <c r="C560" s="72" t="s">
        <v>287</v>
      </c>
      <c r="D560" s="72" t="s">
        <v>289</v>
      </c>
      <c r="E560" s="72"/>
      <c r="F560" s="73" t="n">
        <v>35799</v>
      </c>
      <c r="G560" s="73" t="n">
        <v>30252</v>
      </c>
      <c r="H560" s="73" t="n">
        <v>5547</v>
      </c>
      <c r="I560" s="74" t="n">
        <f aca="false">H560/F560</f>
        <v>0.154948462247549</v>
      </c>
      <c r="J560" s="73" t="n">
        <v>28749</v>
      </c>
      <c r="K560" s="73" t="n">
        <v>418</v>
      </c>
      <c r="L560" s="73" t="n">
        <v>1085</v>
      </c>
      <c r="M560" s="73" t="n">
        <v>5468</v>
      </c>
      <c r="N560" s="73" t="n">
        <v>21986</v>
      </c>
      <c r="O560" s="73" t="n">
        <f aca="false">J560-M560-N560</f>
        <v>1295</v>
      </c>
      <c r="P560" s="74" t="n">
        <f aca="false">M560/J560</f>
        <v>0.19019791992765</v>
      </c>
      <c r="Q560" s="74" t="n">
        <f aca="false">N560/J560</f>
        <v>0.764757035027305</v>
      </c>
      <c r="R560" s="75" t="n">
        <f aca="false">ABS(P560-Q560)*100</f>
        <v>57.4559115099656</v>
      </c>
      <c r="S560" s="72" t="str">
        <f aca="false">IF(M560&gt;N560,"Flávio Bolsonaro",IF(N560&gt;M560,"Lula","Empate"))</f>
        <v>Lula</v>
      </c>
      <c r="T560" s="74" t="n">
        <v>0.838518573717352</v>
      </c>
      <c r="U560" s="74" t="n">
        <v>0.126569544319833</v>
      </c>
      <c r="V560" s="72" t="str">
        <f aca="false">IF(S560="Empate","—",IF((N560&gt;M560)&lt;&gt;(T560&gt;U560),"Sim","Não"))</f>
        <v>Não</v>
      </c>
    </row>
    <row r="561" customFormat="false" ht="15" hidden="false" customHeight="false" outlineLevel="0" collapsed="false">
      <c r="A561" s="72" t="s">
        <v>1462</v>
      </c>
      <c r="B561" s="72" t="s">
        <v>1463</v>
      </c>
      <c r="C561" s="72" t="s">
        <v>287</v>
      </c>
      <c r="D561" s="72" t="s">
        <v>289</v>
      </c>
      <c r="E561" s="72"/>
      <c r="F561" s="73" t="n">
        <v>7218</v>
      </c>
      <c r="G561" s="73" t="n">
        <v>5962</v>
      </c>
      <c r="H561" s="73" t="n">
        <v>1256</v>
      </c>
      <c r="I561" s="74" t="n">
        <f aca="false">H561/F561</f>
        <v>0.174009420892214</v>
      </c>
      <c r="J561" s="73" t="n">
        <v>5770</v>
      </c>
      <c r="K561" s="73" t="n">
        <v>70</v>
      </c>
      <c r="L561" s="73" t="n">
        <v>122</v>
      </c>
      <c r="M561" s="73" t="n">
        <v>1569</v>
      </c>
      <c r="N561" s="73" t="n">
        <v>4001</v>
      </c>
      <c r="O561" s="73" t="n">
        <f aca="false">J561-M561-N561</f>
        <v>200</v>
      </c>
      <c r="P561" s="74" t="n">
        <f aca="false">M561/J561</f>
        <v>0.271923743500867</v>
      </c>
      <c r="Q561" s="74" t="n">
        <f aca="false">N561/J561</f>
        <v>0.693414211438475</v>
      </c>
      <c r="R561" s="75" t="n">
        <f aca="false">ABS(P561-Q561)*100</f>
        <v>42.1490467937608</v>
      </c>
      <c r="S561" s="72" t="str">
        <f aca="false">IF(M561&gt;N561,"Flávio Bolsonaro",IF(N561&gt;M561,"Lula","Empate"))</f>
        <v>Lula</v>
      </c>
      <c r="T561" s="74" t="n">
        <v>0.740440760971935</v>
      </c>
      <c r="U561" s="74" t="n">
        <v>0.219815407798079</v>
      </c>
      <c r="V561" s="72" t="str">
        <f aca="false">IF(S561="Empate","—",IF((N561&gt;M561)&lt;&gt;(T561&gt;U561),"Sim","Não"))</f>
        <v>Não</v>
      </c>
    </row>
    <row r="562" customFormat="false" ht="15" hidden="false" customHeight="false" outlineLevel="0" collapsed="false">
      <c r="A562" s="72" t="s">
        <v>1464</v>
      </c>
      <c r="B562" s="72" t="s">
        <v>1465</v>
      </c>
      <c r="C562" s="72" t="s">
        <v>287</v>
      </c>
      <c r="D562" s="72" t="s">
        <v>289</v>
      </c>
      <c r="E562" s="72"/>
      <c r="F562" s="73" t="n">
        <v>53709</v>
      </c>
      <c r="G562" s="73" t="n">
        <v>43744</v>
      </c>
      <c r="H562" s="73" t="n">
        <v>9965</v>
      </c>
      <c r="I562" s="74" t="n">
        <f aca="false">H562/F562</f>
        <v>0.18553687463926</v>
      </c>
      <c r="J562" s="73" t="n">
        <v>41313</v>
      </c>
      <c r="K562" s="73" t="n">
        <v>714</v>
      </c>
      <c r="L562" s="73" t="n">
        <v>1717</v>
      </c>
      <c r="M562" s="73" t="n">
        <v>13819</v>
      </c>
      <c r="N562" s="73" t="n">
        <v>25666</v>
      </c>
      <c r="O562" s="73" t="n">
        <f aca="false">J562-M562-N562</f>
        <v>1828</v>
      </c>
      <c r="P562" s="74" t="n">
        <f aca="false">M562/J562</f>
        <v>0.334495195217002</v>
      </c>
      <c r="Q562" s="74" t="n">
        <f aca="false">N562/J562</f>
        <v>0.621257231379953</v>
      </c>
      <c r="R562" s="75" t="n">
        <f aca="false">ABS(P562-Q562)*100</f>
        <v>28.6762036162951</v>
      </c>
      <c r="S562" s="72" t="str">
        <f aca="false">IF(M562&gt;N562,"Flávio Bolsonaro",IF(N562&gt;M562,"Lula","Empate"))</f>
        <v>Lula</v>
      </c>
      <c r="T562" s="74" t="n">
        <v>0.637758067369166</v>
      </c>
      <c r="U562" s="74" t="n">
        <v>0.302984358021884</v>
      </c>
      <c r="V562" s="72" t="str">
        <f aca="false">IF(S562="Empate","—",IF((N562&gt;M562)&lt;&gt;(T562&gt;U562),"Sim","Não"))</f>
        <v>Não</v>
      </c>
    </row>
    <row r="563" customFormat="false" ht="15" hidden="false" customHeight="false" outlineLevel="0" collapsed="false">
      <c r="A563" s="72" t="s">
        <v>1466</v>
      </c>
      <c r="B563" s="72" t="s">
        <v>1467</v>
      </c>
      <c r="C563" s="72" t="s">
        <v>287</v>
      </c>
      <c r="D563" s="72" t="s">
        <v>289</v>
      </c>
      <c r="E563" s="72"/>
      <c r="F563" s="73" t="n">
        <v>30127</v>
      </c>
      <c r="G563" s="73" t="n">
        <v>24637</v>
      </c>
      <c r="H563" s="73" t="n">
        <v>5490</v>
      </c>
      <c r="I563" s="74" t="n">
        <f aca="false">H563/F563</f>
        <v>0.182228565738374</v>
      </c>
      <c r="J563" s="73" t="n">
        <v>23606</v>
      </c>
      <c r="K563" s="73" t="n">
        <v>350</v>
      </c>
      <c r="L563" s="73" t="n">
        <v>681</v>
      </c>
      <c r="M563" s="73" t="n">
        <v>7419</v>
      </c>
      <c r="N563" s="73" t="n">
        <v>15344</v>
      </c>
      <c r="O563" s="73" t="n">
        <f aca="false">J563-M563-N563</f>
        <v>843</v>
      </c>
      <c r="P563" s="74" t="n">
        <f aca="false">M563/J563</f>
        <v>0.314284503939676</v>
      </c>
      <c r="Q563" s="74" t="n">
        <f aca="false">N563/J563</f>
        <v>0.650004236211133</v>
      </c>
      <c r="R563" s="75" t="n">
        <f aca="false">ABS(P563-Q563)*100</f>
        <v>33.5719732271457</v>
      </c>
      <c r="S563" s="72" t="str">
        <f aca="false">IF(M563&gt;N563,"Flávio Bolsonaro",IF(N563&gt;M563,"Lula","Empate"))</f>
        <v>Lula</v>
      </c>
      <c r="T563" s="74" t="n">
        <v>0.733246203073595</v>
      </c>
      <c r="U563" s="74" t="n">
        <v>0.228221190680067</v>
      </c>
      <c r="V563" s="72" t="str">
        <f aca="false">IF(S563="Empate","—",IF((N563&gt;M563)&lt;&gt;(T563&gt;U563),"Sim","Não"))</f>
        <v>Não</v>
      </c>
    </row>
    <row r="564" customFormat="false" ht="15" hidden="false" customHeight="false" outlineLevel="0" collapsed="false">
      <c r="A564" s="72" t="s">
        <v>1468</v>
      </c>
      <c r="B564" s="72" t="s">
        <v>1469</v>
      </c>
      <c r="C564" s="72" t="s">
        <v>287</v>
      </c>
      <c r="D564" s="72" t="s">
        <v>289</v>
      </c>
      <c r="E564" s="72"/>
      <c r="F564" s="73" t="n">
        <v>15281</v>
      </c>
      <c r="G564" s="73" t="n">
        <v>11851</v>
      </c>
      <c r="H564" s="73" t="n">
        <v>3430</v>
      </c>
      <c r="I564" s="74" t="n">
        <f aca="false">H564/F564</f>
        <v>0.224461749885479</v>
      </c>
      <c r="J564" s="73" t="n">
        <v>11306</v>
      </c>
      <c r="K564" s="73" t="n">
        <v>192</v>
      </c>
      <c r="L564" s="73" t="n">
        <v>353</v>
      </c>
      <c r="M564" s="73" t="n">
        <v>4114</v>
      </c>
      <c r="N564" s="73" t="n">
        <v>6849</v>
      </c>
      <c r="O564" s="73" t="n">
        <f aca="false">J564-M564-N564</f>
        <v>343</v>
      </c>
      <c r="P564" s="74" t="n">
        <f aca="false">M564/J564</f>
        <v>0.363877587121882</v>
      </c>
      <c r="Q564" s="74" t="n">
        <f aca="false">N564/J564</f>
        <v>0.605784539182735</v>
      </c>
      <c r="R564" s="75" t="n">
        <f aca="false">ABS(P564-Q564)*100</f>
        <v>24.1906952060853</v>
      </c>
      <c r="S564" s="72" t="str">
        <f aca="false">IF(M564&gt;N564,"Flávio Bolsonaro",IF(N564&gt;M564,"Lula","Empate"))</f>
        <v>Lula</v>
      </c>
      <c r="T564" s="74" t="n">
        <v>0.645250879466765</v>
      </c>
      <c r="U564" s="74" t="n">
        <v>0.317718940936864</v>
      </c>
      <c r="V564" s="72" t="str">
        <f aca="false">IF(S564="Empate","—",IF((N564&gt;M564)&lt;&gt;(T564&gt;U564),"Sim","Não"))</f>
        <v>Não</v>
      </c>
    </row>
    <row r="565" customFormat="false" ht="15" hidden="false" customHeight="false" outlineLevel="0" collapsed="false">
      <c r="A565" s="72" t="s">
        <v>1470</v>
      </c>
      <c r="B565" s="72" t="s">
        <v>1471</v>
      </c>
      <c r="C565" s="72" t="s">
        <v>287</v>
      </c>
      <c r="D565" s="72" t="s">
        <v>289</v>
      </c>
      <c r="E565" s="72"/>
      <c r="F565" s="73" t="n">
        <v>17262</v>
      </c>
      <c r="G565" s="73" t="n">
        <v>13521</v>
      </c>
      <c r="H565" s="73" t="n">
        <v>3741</v>
      </c>
      <c r="I565" s="74" t="n">
        <f aca="false">H565/F565</f>
        <v>0.216718804310045</v>
      </c>
      <c r="J565" s="73" t="n">
        <v>12878</v>
      </c>
      <c r="K565" s="73" t="n">
        <v>196</v>
      </c>
      <c r="L565" s="73" t="n">
        <v>447</v>
      </c>
      <c r="M565" s="73" t="n">
        <v>2311</v>
      </c>
      <c r="N565" s="73" t="n">
        <v>10106</v>
      </c>
      <c r="O565" s="73" t="n">
        <f aca="false">J565-M565-N565</f>
        <v>461</v>
      </c>
      <c r="P565" s="74" t="n">
        <f aca="false">M565/J565</f>
        <v>0.179453331262618</v>
      </c>
      <c r="Q565" s="74" t="n">
        <f aca="false">N565/J565</f>
        <v>0.784749184656003</v>
      </c>
      <c r="R565" s="75" t="n">
        <f aca="false">ABS(P565-Q565)*100</f>
        <v>60.5295853393384</v>
      </c>
      <c r="S565" s="72" t="str">
        <f aca="false">IF(M565&gt;N565,"Flávio Bolsonaro",IF(N565&gt;M565,"Lula","Empate"))</f>
        <v>Lula</v>
      </c>
      <c r="T565" s="74" t="n">
        <v>0.824225090824766</v>
      </c>
      <c r="U565" s="74" t="n">
        <v>0.136816881811858</v>
      </c>
      <c r="V565" s="72" t="str">
        <f aca="false">IF(S565="Empate","—",IF((N565&gt;M565)&lt;&gt;(T565&gt;U565),"Sim","Não"))</f>
        <v>Não</v>
      </c>
    </row>
    <row r="566" customFormat="false" ht="15" hidden="false" customHeight="false" outlineLevel="0" collapsed="false">
      <c r="A566" s="72" t="s">
        <v>1472</v>
      </c>
      <c r="B566" s="72" t="s">
        <v>1473</v>
      </c>
      <c r="C566" s="72" t="s">
        <v>287</v>
      </c>
      <c r="D566" s="72" t="s">
        <v>289</v>
      </c>
      <c r="E566" s="72"/>
      <c r="F566" s="73" t="n">
        <v>26065</v>
      </c>
      <c r="G566" s="73" t="n">
        <v>21368</v>
      </c>
      <c r="H566" s="73" t="n">
        <v>4697</v>
      </c>
      <c r="I566" s="74" t="n">
        <f aca="false">H566/F566</f>
        <v>0.180203337809323</v>
      </c>
      <c r="J566" s="73" t="n">
        <v>20695</v>
      </c>
      <c r="K566" s="73" t="n">
        <v>222</v>
      </c>
      <c r="L566" s="73" t="n">
        <v>451</v>
      </c>
      <c r="M566" s="73" t="n">
        <v>5014</v>
      </c>
      <c r="N566" s="73" t="n">
        <v>14982</v>
      </c>
      <c r="O566" s="73" t="n">
        <f aca="false">J566-M566-N566</f>
        <v>699</v>
      </c>
      <c r="P566" s="74" t="n">
        <f aca="false">M566/J566</f>
        <v>0.242280744141097</v>
      </c>
      <c r="Q566" s="74" t="n">
        <f aca="false">N566/J566</f>
        <v>0.723942981396473</v>
      </c>
      <c r="R566" s="75" t="n">
        <f aca="false">ABS(P566-Q566)*100</f>
        <v>48.1662237255376</v>
      </c>
      <c r="S566" s="72" t="str">
        <f aca="false">IF(M566&gt;N566,"Flávio Bolsonaro",IF(N566&gt;M566,"Lula","Empate"))</f>
        <v>Lula</v>
      </c>
      <c r="T566" s="74" t="n">
        <v>0.757580610719624</v>
      </c>
      <c r="U566" s="74" t="n">
        <v>0.203341874866539</v>
      </c>
      <c r="V566" s="72" t="str">
        <f aca="false">IF(S566="Empate","—",IF((N566&gt;M566)&lt;&gt;(T566&gt;U566),"Sim","Não"))</f>
        <v>Não</v>
      </c>
    </row>
    <row r="567" customFormat="false" ht="15" hidden="false" customHeight="false" outlineLevel="0" collapsed="false">
      <c r="A567" s="72" t="s">
        <v>1474</v>
      </c>
      <c r="B567" s="72" t="s">
        <v>1475</v>
      </c>
      <c r="C567" s="72" t="s">
        <v>287</v>
      </c>
      <c r="D567" s="72" t="s">
        <v>289</v>
      </c>
      <c r="E567" s="72"/>
      <c r="F567" s="73" t="n">
        <v>63689</v>
      </c>
      <c r="G567" s="73" t="n">
        <v>52079</v>
      </c>
      <c r="H567" s="73" t="n">
        <v>11610</v>
      </c>
      <c r="I567" s="74" t="n">
        <f aca="false">H567/F567</f>
        <v>0.182292075554648</v>
      </c>
      <c r="J567" s="73" t="n">
        <v>49064</v>
      </c>
      <c r="K567" s="73" t="n">
        <v>819</v>
      </c>
      <c r="L567" s="73" t="n">
        <v>2196</v>
      </c>
      <c r="M567" s="73" t="n">
        <v>11134</v>
      </c>
      <c r="N567" s="73" t="n">
        <v>35445</v>
      </c>
      <c r="O567" s="73" t="n">
        <f aca="false">J567-M567-N567</f>
        <v>2485</v>
      </c>
      <c r="P567" s="74" t="n">
        <f aca="false">M567/J567</f>
        <v>0.226928093918148</v>
      </c>
      <c r="Q567" s="74" t="n">
        <f aca="false">N567/J567</f>
        <v>0.722423773031143</v>
      </c>
      <c r="R567" s="75" t="n">
        <f aca="false">ABS(P567-Q567)*100</f>
        <v>49.5495679112995</v>
      </c>
      <c r="S567" s="72" t="str">
        <f aca="false">IF(M567&gt;N567,"Flávio Bolsonaro",IF(N567&gt;M567,"Lula","Empate"))</f>
        <v>Lula</v>
      </c>
      <c r="T567" s="74" t="n">
        <v>0.731425141769113</v>
      </c>
      <c r="U567" s="74" t="n">
        <v>0.217227534252246</v>
      </c>
      <c r="V567" s="72" t="str">
        <f aca="false">IF(S567="Empate","—",IF((N567&gt;M567)&lt;&gt;(T567&gt;U567),"Sim","Não"))</f>
        <v>Não</v>
      </c>
    </row>
    <row r="568" customFormat="false" ht="15" hidden="false" customHeight="false" outlineLevel="0" collapsed="false">
      <c r="A568" s="72" t="s">
        <v>1476</v>
      </c>
      <c r="B568" s="72" t="s">
        <v>1477</v>
      </c>
      <c r="C568" s="72" t="s">
        <v>287</v>
      </c>
      <c r="D568" s="72" t="s">
        <v>289</v>
      </c>
      <c r="E568" s="72"/>
      <c r="F568" s="73" t="n">
        <v>11033</v>
      </c>
      <c r="G568" s="73" t="n">
        <v>8904</v>
      </c>
      <c r="H568" s="73" t="n">
        <v>2129</v>
      </c>
      <c r="I568" s="74" t="n">
        <f aca="false">H568/F568</f>
        <v>0.192966554880812</v>
      </c>
      <c r="J568" s="73" t="n">
        <v>8400</v>
      </c>
      <c r="K568" s="73" t="n">
        <v>138</v>
      </c>
      <c r="L568" s="73" t="n">
        <v>366</v>
      </c>
      <c r="M568" s="73" t="n">
        <v>2507</v>
      </c>
      <c r="N568" s="73" t="n">
        <v>5505</v>
      </c>
      <c r="O568" s="73" t="n">
        <f aca="false">J568-M568-N568</f>
        <v>388</v>
      </c>
      <c r="P568" s="74" t="n">
        <f aca="false">M568/J568</f>
        <v>0.298452380952381</v>
      </c>
      <c r="Q568" s="74" t="n">
        <f aca="false">N568/J568</f>
        <v>0.655357142857143</v>
      </c>
      <c r="R568" s="75" t="n">
        <f aca="false">ABS(P568-Q568)*100</f>
        <v>35.6904761904762</v>
      </c>
      <c r="S568" s="72" t="str">
        <f aca="false">IF(M568&gt;N568,"Flávio Bolsonaro",IF(N568&gt;M568,"Lula","Empate"))</f>
        <v>Lula</v>
      </c>
      <c r="T568" s="74" t="n">
        <v>0.701624248625144</v>
      </c>
      <c r="U568" s="74" t="n">
        <v>0.247857782325106</v>
      </c>
      <c r="V568" s="72" t="str">
        <f aca="false">IF(S568="Empate","—",IF((N568&gt;M568)&lt;&gt;(T568&gt;U568),"Sim","Não"))</f>
        <v>Não</v>
      </c>
    </row>
    <row r="569" customFormat="false" ht="15" hidden="false" customHeight="false" outlineLevel="0" collapsed="false">
      <c r="A569" s="72" t="s">
        <v>1478</v>
      </c>
      <c r="B569" s="72" t="s">
        <v>1479</v>
      </c>
      <c r="C569" s="72" t="s">
        <v>287</v>
      </c>
      <c r="D569" s="72" t="s">
        <v>289</v>
      </c>
      <c r="E569" s="72"/>
      <c r="F569" s="73" t="n">
        <v>90003</v>
      </c>
      <c r="G569" s="73" t="n">
        <v>71439</v>
      </c>
      <c r="H569" s="73" t="n">
        <v>18564</v>
      </c>
      <c r="I569" s="74" t="n">
        <f aca="false">H569/F569</f>
        <v>0.206259791340289</v>
      </c>
      <c r="J569" s="73" t="n">
        <v>67072</v>
      </c>
      <c r="K569" s="73" t="n">
        <v>1605</v>
      </c>
      <c r="L569" s="73" t="n">
        <v>2762</v>
      </c>
      <c r="M569" s="73" t="n">
        <v>17661</v>
      </c>
      <c r="N569" s="73" t="n">
        <v>44707</v>
      </c>
      <c r="O569" s="73" t="n">
        <f aca="false">J569-M569-N569</f>
        <v>4704</v>
      </c>
      <c r="P569" s="74" t="n">
        <f aca="false">M569/J569</f>
        <v>0.263314050572519</v>
      </c>
      <c r="Q569" s="74" t="n">
        <f aca="false">N569/J569</f>
        <v>0.666552361641221</v>
      </c>
      <c r="R569" s="75" t="n">
        <f aca="false">ABS(P569-Q569)*100</f>
        <v>40.3238311068702</v>
      </c>
      <c r="S569" s="72" t="str">
        <f aca="false">IF(M569&gt;N569,"Flávio Bolsonaro",IF(N569&gt;M569,"Lula","Empate"))</f>
        <v>Lula</v>
      </c>
      <c r="T569" s="74" t="n">
        <v>0.695250936329588</v>
      </c>
      <c r="U569" s="74" t="n">
        <v>0.235430711610487</v>
      </c>
      <c r="V569" s="72" t="str">
        <f aca="false">IF(S569="Empate","—",IF((N569&gt;M569)&lt;&gt;(T569&gt;U569),"Sim","Não"))</f>
        <v>Não</v>
      </c>
    </row>
    <row r="570" customFormat="false" ht="15" hidden="false" customHeight="false" outlineLevel="0" collapsed="false">
      <c r="A570" s="72" t="s">
        <v>1480</v>
      </c>
      <c r="B570" s="72" t="s">
        <v>1481</v>
      </c>
      <c r="C570" s="72" t="s">
        <v>287</v>
      </c>
      <c r="D570" s="72" t="s">
        <v>289</v>
      </c>
      <c r="E570" s="72"/>
      <c r="F570" s="73" t="n">
        <v>20427</v>
      </c>
      <c r="G570" s="73" t="n">
        <v>15975</v>
      </c>
      <c r="H570" s="73" t="n">
        <v>4452</v>
      </c>
      <c r="I570" s="74" t="n">
        <f aca="false">H570/F570</f>
        <v>0.217946835071229</v>
      </c>
      <c r="J570" s="73" t="n">
        <v>15371</v>
      </c>
      <c r="K570" s="73" t="n">
        <v>194</v>
      </c>
      <c r="L570" s="73" t="n">
        <v>410</v>
      </c>
      <c r="M570" s="73" t="n">
        <v>3814</v>
      </c>
      <c r="N570" s="73" t="n">
        <v>10803</v>
      </c>
      <c r="O570" s="73" t="n">
        <f aca="false">J570-M570-N570</f>
        <v>754</v>
      </c>
      <c r="P570" s="74" t="n">
        <f aca="false">M570/J570</f>
        <v>0.248129594691302</v>
      </c>
      <c r="Q570" s="74" t="n">
        <f aca="false">N570/J570</f>
        <v>0.702816993038839</v>
      </c>
      <c r="R570" s="75" t="n">
        <f aca="false">ABS(P570-Q570)*100</f>
        <v>45.4687398347538</v>
      </c>
      <c r="S570" s="72" t="str">
        <f aca="false">IF(M570&gt;N570,"Flávio Bolsonaro",IF(N570&gt;M570,"Lula","Empate"))</f>
        <v>Lula</v>
      </c>
      <c r="T570" s="74" t="n">
        <v>0.752108933909</v>
      </c>
      <c r="U570" s="74" t="n">
        <v>0.204251079375623</v>
      </c>
      <c r="V570" s="72" t="str">
        <f aca="false">IF(S570="Empate","—",IF((N570&gt;M570)&lt;&gt;(T570&gt;U570),"Sim","Não"))</f>
        <v>Não</v>
      </c>
    </row>
    <row r="571" customFormat="false" ht="15" hidden="false" customHeight="false" outlineLevel="0" collapsed="false">
      <c r="A571" s="72" t="s">
        <v>1482</v>
      </c>
      <c r="B571" s="72" t="s">
        <v>1483</v>
      </c>
      <c r="C571" s="72" t="s">
        <v>287</v>
      </c>
      <c r="D571" s="72" t="s">
        <v>289</v>
      </c>
      <c r="E571" s="72"/>
      <c r="F571" s="73" t="n">
        <v>14232</v>
      </c>
      <c r="G571" s="73" t="n">
        <v>11656</v>
      </c>
      <c r="H571" s="73" t="n">
        <v>2576</v>
      </c>
      <c r="I571" s="74" t="n">
        <f aca="false">H571/F571</f>
        <v>0.181000562113547</v>
      </c>
      <c r="J571" s="73" t="n">
        <v>11282</v>
      </c>
      <c r="K571" s="73" t="n">
        <v>146</v>
      </c>
      <c r="L571" s="73" t="n">
        <v>228</v>
      </c>
      <c r="M571" s="73" t="n">
        <v>1545</v>
      </c>
      <c r="N571" s="73" t="n">
        <v>9291</v>
      </c>
      <c r="O571" s="73" t="n">
        <f aca="false">J571-M571-N571</f>
        <v>446</v>
      </c>
      <c r="P571" s="74" t="n">
        <f aca="false">M571/J571</f>
        <v>0.13694380429002</v>
      </c>
      <c r="Q571" s="74" t="n">
        <f aca="false">N571/J571</f>
        <v>0.823524197837263</v>
      </c>
      <c r="R571" s="75" t="n">
        <f aca="false">ABS(P571-Q571)*100</f>
        <v>68.6580393547243</v>
      </c>
      <c r="S571" s="72" t="str">
        <f aca="false">IF(M571&gt;N571,"Flávio Bolsonaro",IF(N571&gt;M571,"Lula","Empate"))</f>
        <v>Lula</v>
      </c>
      <c r="T571" s="74" t="n">
        <v>0.882433920704846</v>
      </c>
      <c r="U571" s="74" t="n">
        <v>0.082140234948605</v>
      </c>
      <c r="V571" s="72" t="str">
        <f aca="false">IF(S571="Empate","—",IF((N571&gt;M571)&lt;&gt;(T571&gt;U571),"Sim","Não"))</f>
        <v>Não</v>
      </c>
    </row>
    <row r="572" customFormat="false" ht="15" hidden="false" customHeight="false" outlineLevel="0" collapsed="false">
      <c r="A572" s="72" t="s">
        <v>1484</v>
      </c>
      <c r="B572" s="72" t="s">
        <v>1485</v>
      </c>
      <c r="C572" s="72" t="s">
        <v>287</v>
      </c>
      <c r="D572" s="72" t="s">
        <v>289</v>
      </c>
      <c r="E572" s="72"/>
      <c r="F572" s="73" t="n">
        <v>14469</v>
      </c>
      <c r="G572" s="73" t="n">
        <v>11327</v>
      </c>
      <c r="H572" s="73" t="n">
        <v>3142</v>
      </c>
      <c r="I572" s="74" t="n">
        <f aca="false">H572/F572</f>
        <v>0.217153915267123</v>
      </c>
      <c r="J572" s="73" t="n">
        <v>10698</v>
      </c>
      <c r="K572" s="73" t="n">
        <v>207</v>
      </c>
      <c r="L572" s="73" t="n">
        <v>422</v>
      </c>
      <c r="M572" s="73" t="n">
        <v>2452</v>
      </c>
      <c r="N572" s="73" t="n">
        <v>7770</v>
      </c>
      <c r="O572" s="73" t="n">
        <f aca="false">J572-M572-N572</f>
        <v>476</v>
      </c>
      <c r="P572" s="74" t="n">
        <f aca="false">M572/J572</f>
        <v>0.229201719947654</v>
      </c>
      <c r="Q572" s="74" t="n">
        <f aca="false">N572/J572</f>
        <v>0.72630398205272</v>
      </c>
      <c r="R572" s="75" t="n">
        <f aca="false">ABS(P572-Q572)*100</f>
        <v>49.7102262105066</v>
      </c>
      <c r="S572" s="72" t="str">
        <f aca="false">IF(M572&gt;N572,"Flávio Bolsonaro",IF(N572&gt;M572,"Lula","Empate"))</f>
        <v>Lula</v>
      </c>
      <c r="T572" s="74" t="n">
        <v>0.768900694728239</v>
      </c>
      <c r="U572" s="74" t="n">
        <v>0.170719248058848</v>
      </c>
      <c r="V572" s="72" t="str">
        <f aca="false">IF(S572="Empate","—",IF((N572&gt;M572)&lt;&gt;(T572&gt;U572),"Sim","Não"))</f>
        <v>Não</v>
      </c>
    </row>
    <row r="573" customFormat="false" ht="15" hidden="false" customHeight="false" outlineLevel="0" collapsed="false">
      <c r="A573" s="72" t="s">
        <v>1486</v>
      </c>
      <c r="B573" s="72" t="s">
        <v>1487</v>
      </c>
      <c r="C573" s="72" t="s">
        <v>287</v>
      </c>
      <c r="D573" s="72" t="s">
        <v>289</v>
      </c>
      <c r="E573" s="72"/>
      <c r="F573" s="73" t="n">
        <v>28595</v>
      </c>
      <c r="G573" s="73" t="n">
        <v>22878</v>
      </c>
      <c r="H573" s="73" t="n">
        <v>5717</v>
      </c>
      <c r="I573" s="74" t="n">
        <f aca="false">H573/F573</f>
        <v>0.199930057702396</v>
      </c>
      <c r="J573" s="73" t="n">
        <v>22217</v>
      </c>
      <c r="K573" s="73" t="n">
        <v>220</v>
      </c>
      <c r="L573" s="73" t="n">
        <v>441</v>
      </c>
      <c r="M573" s="73" t="n">
        <v>7931</v>
      </c>
      <c r="N573" s="73" t="n">
        <v>13345</v>
      </c>
      <c r="O573" s="73" t="n">
        <f aca="false">J573-M573-N573</f>
        <v>941</v>
      </c>
      <c r="P573" s="74" t="n">
        <f aca="false">M573/J573</f>
        <v>0.356978890039159</v>
      </c>
      <c r="Q573" s="74" t="n">
        <f aca="false">N573/J573</f>
        <v>0.600666156546789</v>
      </c>
      <c r="R573" s="75" t="n">
        <f aca="false">ABS(P573-Q573)*100</f>
        <v>24.3687266507629</v>
      </c>
      <c r="S573" s="72" t="str">
        <f aca="false">IF(M573&gt;N573,"Flávio Bolsonaro",IF(N573&gt;M573,"Lula","Empate"))</f>
        <v>Lula</v>
      </c>
      <c r="T573" s="74" t="n">
        <v>0.687832310838446</v>
      </c>
      <c r="U573" s="74" t="n">
        <v>0.274693251533742</v>
      </c>
      <c r="V573" s="72" t="str">
        <f aca="false">IF(S573="Empate","—",IF((N573&gt;M573)&lt;&gt;(T573&gt;U573),"Sim","Não"))</f>
        <v>Não</v>
      </c>
    </row>
    <row r="574" customFormat="false" ht="15" hidden="false" customHeight="false" outlineLevel="0" collapsed="false">
      <c r="A574" s="72" t="s">
        <v>1488</v>
      </c>
      <c r="B574" s="72" t="s">
        <v>1489</v>
      </c>
      <c r="C574" s="72" t="s">
        <v>287</v>
      </c>
      <c r="D574" s="72" t="s">
        <v>289</v>
      </c>
      <c r="E574" s="72"/>
      <c r="F574" s="73" t="n">
        <v>7986</v>
      </c>
      <c r="G574" s="73" t="n">
        <v>6814</v>
      </c>
      <c r="H574" s="73" t="n">
        <v>1172</v>
      </c>
      <c r="I574" s="74" t="n">
        <f aca="false">H574/F574</f>
        <v>0.146756824442775</v>
      </c>
      <c r="J574" s="73" t="n">
        <v>6486</v>
      </c>
      <c r="K574" s="73" t="n">
        <v>81</v>
      </c>
      <c r="L574" s="73" t="n">
        <v>247</v>
      </c>
      <c r="M574" s="73" t="n">
        <v>1781</v>
      </c>
      <c r="N574" s="73" t="n">
        <v>4375</v>
      </c>
      <c r="O574" s="73" t="n">
        <f aca="false">J574-M574-N574</f>
        <v>330</v>
      </c>
      <c r="P574" s="74" t="n">
        <f aca="false">M574/J574</f>
        <v>0.27459142769041</v>
      </c>
      <c r="Q574" s="74" t="n">
        <f aca="false">N574/J574</f>
        <v>0.674529756398397</v>
      </c>
      <c r="R574" s="75" t="n">
        <f aca="false">ABS(P574-Q574)*100</f>
        <v>39.9938328707986</v>
      </c>
      <c r="S574" s="72" t="str">
        <f aca="false">IF(M574&gt;N574,"Flávio Bolsonaro",IF(N574&gt;M574,"Lula","Empate"))</f>
        <v>Lula</v>
      </c>
      <c r="T574" s="74" t="n">
        <v>0.718918918918919</v>
      </c>
      <c r="U574" s="74" t="n">
        <v>0.215580286168522</v>
      </c>
      <c r="V574" s="72" t="str">
        <f aca="false">IF(S574="Empate","—",IF((N574&gt;M574)&lt;&gt;(T574&gt;U574),"Sim","Não"))</f>
        <v>Não</v>
      </c>
    </row>
    <row r="575" customFormat="false" ht="15" hidden="false" customHeight="false" outlineLevel="0" collapsed="false">
      <c r="A575" s="72" t="s">
        <v>1490</v>
      </c>
      <c r="B575" s="72" t="s">
        <v>1491</v>
      </c>
      <c r="C575" s="72" t="s">
        <v>287</v>
      </c>
      <c r="D575" s="72" t="s">
        <v>289</v>
      </c>
      <c r="E575" s="72"/>
      <c r="F575" s="73" t="n">
        <v>17802</v>
      </c>
      <c r="G575" s="73" t="n">
        <v>14773</v>
      </c>
      <c r="H575" s="73" t="n">
        <v>3029</v>
      </c>
      <c r="I575" s="74" t="n">
        <f aca="false">H575/F575</f>
        <v>0.170149421413324</v>
      </c>
      <c r="J575" s="73" t="n">
        <v>13939</v>
      </c>
      <c r="K575" s="73" t="n">
        <v>290</v>
      </c>
      <c r="L575" s="73" t="n">
        <v>544</v>
      </c>
      <c r="M575" s="73" t="n">
        <v>3812</v>
      </c>
      <c r="N575" s="73" t="n">
        <v>9543</v>
      </c>
      <c r="O575" s="73" t="n">
        <f aca="false">J575-M575-N575</f>
        <v>584</v>
      </c>
      <c r="P575" s="74" t="n">
        <f aca="false">M575/J575</f>
        <v>0.273477293923524</v>
      </c>
      <c r="Q575" s="74" t="n">
        <f aca="false">N575/J575</f>
        <v>0.68462586986154</v>
      </c>
      <c r="R575" s="75" t="n">
        <f aca="false">ABS(P575-Q575)*100</f>
        <v>41.1148575938016</v>
      </c>
      <c r="S575" s="72" t="str">
        <f aca="false">IF(M575&gt;N575,"Flávio Bolsonaro",IF(N575&gt;M575,"Lula","Empate"))</f>
        <v>Lula</v>
      </c>
      <c r="T575" s="74" t="n">
        <v>0.749588754299387</v>
      </c>
      <c r="U575" s="74" t="n">
        <v>0.197921339913265</v>
      </c>
      <c r="V575" s="72" t="str">
        <f aca="false">IF(S575="Empate","—",IF((N575&gt;M575)&lt;&gt;(T575&gt;U575),"Sim","Não"))</f>
        <v>Não</v>
      </c>
    </row>
    <row r="576" customFormat="false" ht="15" hidden="false" customHeight="false" outlineLevel="0" collapsed="false">
      <c r="A576" s="72" t="s">
        <v>1492</v>
      </c>
      <c r="B576" s="72" t="s">
        <v>1493</v>
      </c>
      <c r="C576" s="72" t="s">
        <v>287</v>
      </c>
      <c r="D576" s="72" t="s">
        <v>289</v>
      </c>
      <c r="E576" s="72"/>
      <c r="F576" s="73" t="n">
        <v>33764</v>
      </c>
      <c r="G576" s="73" t="n">
        <v>25755</v>
      </c>
      <c r="H576" s="73" t="n">
        <v>8009</v>
      </c>
      <c r="I576" s="74" t="n">
        <f aca="false">H576/F576</f>
        <v>0.23720530742803</v>
      </c>
      <c r="J576" s="73" t="n">
        <v>24492</v>
      </c>
      <c r="K576" s="73" t="n">
        <v>488</v>
      </c>
      <c r="L576" s="73" t="n">
        <v>775</v>
      </c>
      <c r="M576" s="73" t="n">
        <v>3397</v>
      </c>
      <c r="N576" s="73" t="n">
        <v>20076</v>
      </c>
      <c r="O576" s="73" t="n">
        <f aca="false">J576-M576-N576</f>
        <v>1019</v>
      </c>
      <c r="P576" s="74" t="n">
        <f aca="false">M576/J576</f>
        <v>0.13869835048179</v>
      </c>
      <c r="Q576" s="74" t="n">
        <f aca="false">N576/J576</f>
        <v>0.819696227339539</v>
      </c>
      <c r="R576" s="75" t="n">
        <f aca="false">ABS(P576-Q576)*100</f>
        <v>68.0997876857749</v>
      </c>
      <c r="S576" s="72" t="str">
        <f aca="false">IF(M576&gt;N576,"Flávio Bolsonaro",IF(N576&gt;M576,"Lula","Empate"))</f>
        <v>Lula</v>
      </c>
      <c r="T576" s="74" t="n">
        <v>0.81676800748363</v>
      </c>
      <c r="U576" s="74" t="n">
        <v>0.130300904271905</v>
      </c>
      <c r="V576" s="72" t="str">
        <f aca="false">IF(S576="Empate","—",IF((N576&gt;M576)&lt;&gt;(T576&gt;U576),"Sim","Não"))</f>
        <v>Não</v>
      </c>
    </row>
    <row r="577" customFormat="false" ht="15" hidden="false" customHeight="false" outlineLevel="0" collapsed="false">
      <c r="A577" s="72" t="s">
        <v>1494</v>
      </c>
      <c r="B577" s="72" t="s">
        <v>1495</v>
      </c>
      <c r="C577" s="72" t="s">
        <v>287</v>
      </c>
      <c r="D577" s="72" t="s">
        <v>289</v>
      </c>
      <c r="E577" s="72"/>
      <c r="F577" s="73" t="n">
        <v>10118</v>
      </c>
      <c r="G577" s="73" t="n">
        <v>8288</v>
      </c>
      <c r="H577" s="73" t="n">
        <v>1830</v>
      </c>
      <c r="I577" s="74" t="n">
        <f aca="false">H577/F577</f>
        <v>0.18086578375173</v>
      </c>
      <c r="J577" s="73" t="n">
        <v>7859</v>
      </c>
      <c r="K577" s="73" t="n">
        <v>151</v>
      </c>
      <c r="L577" s="73" t="n">
        <v>278</v>
      </c>
      <c r="M577" s="73" t="n">
        <v>1331</v>
      </c>
      <c r="N577" s="73" t="n">
        <v>6190</v>
      </c>
      <c r="O577" s="73" t="n">
        <f aca="false">J577-M577-N577</f>
        <v>338</v>
      </c>
      <c r="P577" s="74" t="n">
        <f aca="false">M577/J577</f>
        <v>0.169359969461764</v>
      </c>
      <c r="Q577" s="74" t="n">
        <f aca="false">N577/J577</f>
        <v>0.787632014251177</v>
      </c>
      <c r="R577" s="75" t="n">
        <f aca="false">ABS(P577-Q577)*100</f>
        <v>61.8272044789414</v>
      </c>
      <c r="S577" s="72" t="str">
        <f aca="false">IF(M577&gt;N577,"Flávio Bolsonaro",IF(N577&gt;M577,"Lula","Empate"))</f>
        <v>Lula</v>
      </c>
      <c r="T577" s="74" t="n">
        <v>0.810626702997275</v>
      </c>
      <c r="U577" s="74" t="n">
        <v>0.132028734208571</v>
      </c>
      <c r="V577" s="72" t="str">
        <f aca="false">IF(S577="Empate","—",IF((N577&gt;M577)&lt;&gt;(T577&gt;U577),"Sim","Não"))</f>
        <v>Não</v>
      </c>
    </row>
    <row r="578" customFormat="false" ht="15" hidden="false" customHeight="false" outlineLevel="0" collapsed="false">
      <c r="A578" s="72" t="s">
        <v>1496</v>
      </c>
      <c r="B578" s="72" t="s">
        <v>1497</v>
      </c>
      <c r="C578" s="72" t="s">
        <v>287</v>
      </c>
      <c r="D578" s="72" t="s">
        <v>289</v>
      </c>
      <c r="E578" s="72"/>
      <c r="F578" s="73" t="n">
        <v>12580</v>
      </c>
      <c r="G578" s="73" t="n">
        <v>10408</v>
      </c>
      <c r="H578" s="73" t="n">
        <v>2172</v>
      </c>
      <c r="I578" s="74" t="n">
        <f aca="false">H578/F578</f>
        <v>0.172655007949126</v>
      </c>
      <c r="J578" s="73" t="n">
        <v>9950</v>
      </c>
      <c r="K578" s="73" t="n">
        <v>140</v>
      </c>
      <c r="L578" s="73" t="n">
        <v>318</v>
      </c>
      <c r="M578" s="73" t="n">
        <v>3798</v>
      </c>
      <c r="N578" s="73" t="n">
        <v>5660</v>
      </c>
      <c r="O578" s="73" t="n">
        <f aca="false">J578-M578-N578</f>
        <v>492</v>
      </c>
      <c r="P578" s="74" t="n">
        <f aca="false">M578/J578</f>
        <v>0.381708542713568</v>
      </c>
      <c r="Q578" s="74" t="n">
        <f aca="false">N578/J578</f>
        <v>0.568844221105528</v>
      </c>
      <c r="R578" s="75" t="n">
        <f aca="false">ABS(P578-Q578)*100</f>
        <v>18.713567839196</v>
      </c>
      <c r="S578" s="72" t="str">
        <f aca="false">IF(M578&gt;N578,"Flávio Bolsonaro",IF(N578&gt;M578,"Lula","Empate"))</f>
        <v>Lula</v>
      </c>
      <c r="T578" s="74" t="n">
        <v>0.630852278625558</v>
      </c>
      <c r="U578" s="74" t="n">
        <v>0.322018062908751</v>
      </c>
      <c r="V578" s="72" t="str">
        <f aca="false">IF(S578="Empate","—",IF((N578&gt;M578)&lt;&gt;(T578&gt;U578),"Sim","Não"))</f>
        <v>Não</v>
      </c>
    </row>
    <row r="579" customFormat="false" ht="15" hidden="false" customHeight="false" outlineLevel="0" collapsed="false">
      <c r="A579" s="72" t="s">
        <v>1498</v>
      </c>
      <c r="B579" s="72" t="s">
        <v>1499</v>
      </c>
      <c r="C579" s="72" t="s">
        <v>287</v>
      </c>
      <c r="D579" s="72" t="s">
        <v>289</v>
      </c>
      <c r="E579" s="72"/>
      <c r="F579" s="73" t="n">
        <v>16440</v>
      </c>
      <c r="G579" s="73" t="n">
        <v>13973</v>
      </c>
      <c r="H579" s="73" t="n">
        <v>2467</v>
      </c>
      <c r="I579" s="74" t="n">
        <f aca="false">H579/F579</f>
        <v>0.150060827250608</v>
      </c>
      <c r="J579" s="73" t="n">
        <v>13468</v>
      </c>
      <c r="K579" s="73" t="n">
        <v>148</v>
      </c>
      <c r="L579" s="73" t="n">
        <v>357</v>
      </c>
      <c r="M579" s="73" t="n">
        <v>2122</v>
      </c>
      <c r="N579" s="73" t="n">
        <v>10916</v>
      </c>
      <c r="O579" s="73" t="n">
        <f aca="false">J579-M579-N579</f>
        <v>430</v>
      </c>
      <c r="P579" s="74" t="n">
        <f aca="false">M579/J579</f>
        <v>0.157558657558658</v>
      </c>
      <c r="Q579" s="74" t="n">
        <f aca="false">N579/J579</f>
        <v>0.810513810513811</v>
      </c>
      <c r="R579" s="75" t="n">
        <f aca="false">ABS(P579-Q579)*100</f>
        <v>65.2955152955153</v>
      </c>
      <c r="S579" s="72" t="str">
        <f aca="false">IF(M579&gt;N579,"Flávio Bolsonaro",IF(N579&gt;M579,"Lula","Empate"))</f>
        <v>Lula</v>
      </c>
      <c r="T579" s="74" t="n">
        <v>0.860434030507942</v>
      </c>
      <c r="U579" s="74" t="n">
        <v>0.107878597263721</v>
      </c>
      <c r="V579" s="72" t="str">
        <f aca="false">IF(S579="Empate","—",IF((N579&gt;M579)&lt;&gt;(T579&gt;U579),"Sim","Não"))</f>
        <v>Não</v>
      </c>
    </row>
    <row r="580" customFormat="false" ht="15" hidden="false" customHeight="false" outlineLevel="0" collapsed="false">
      <c r="A580" s="72" t="s">
        <v>1500</v>
      </c>
      <c r="B580" s="72" t="s">
        <v>1501</v>
      </c>
      <c r="C580" s="72" t="s">
        <v>287</v>
      </c>
      <c r="D580" s="72" t="s">
        <v>289</v>
      </c>
      <c r="E580" s="72"/>
      <c r="F580" s="73" t="n">
        <v>30041</v>
      </c>
      <c r="G580" s="73" t="n">
        <v>24850</v>
      </c>
      <c r="H580" s="73" t="n">
        <v>5191</v>
      </c>
      <c r="I580" s="74" t="n">
        <f aca="false">H580/F580</f>
        <v>0.172797177191172</v>
      </c>
      <c r="J580" s="73" t="n">
        <v>23487</v>
      </c>
      <c r="K580" s="73" t="n">
        <v>496</v>
      </c>
      <c r="L580" s="73" t="n">
        <v>867</v>
      </c>
      <c r="M580" s="73" t="n">
        <v>4622</v>
      </c>
      <c r="N580" s="73" t="n">
        <v>17586</v>
      </c>
      <c r="O580" s="73" t="n">
        <f aca="false">J580-M580-N580</f>
        <v>1279</v>
      </c>
      <c r="P580" s="74" t="n">
        <f aca="false">M580/J580</f>
        <v>0.196789713458509</v>
      </c>
      <c r="Q580" s="74" t="n">
        <f aca="false">N580/J580</f>
        <v>0.748754630220973</v>
      </c>
      <c r="R580" s="75" t="n">
        <f aca="false">ABS(P580-Q580)*100</f>
        <v>55.1964916762464</v>
      </c>
      <c r="S580" s="72" t="str">
        <f aca="false">IF(M580&gt;N580,"Flávio Bolsonaro",IF(N580&gt;M580,"Lula","Empate"))</f>
        <v>Lula</v>
      </c>
      <c r="T580" s="74" t="n">
        <v>0.791089834821236</v>
      </c>
      <c r="U580" s="74" t="n">
        <v>0.158062707551645</v>
      </c>
      <c r="V580" s="72" t="str">
        <f aca="false">IF(S580="Empate","—",IF((N580&gt;M580)&lt;&gt;(T580&gt;U580),"Sim","Não"))</f>
        <v>Não</v>
      </c>
    </row>
    <row r="581" customFormat="false" ht="15" hidden="false" customHeight="false" outlineLevel="0" collapsed="false">
      <c r="A581" s="72" t="s">
        <v>1502</v>
      </c>
      <c r="B581" s="72" t="s">
        <v>1503</v>
      </c>
      <c r="C581" s="72" t="s">
        <v>287</v>
      </c>
      <c r="D581" s="72" t="s">
        <v>289</v>
      </c>
      <c r="E581" s="72"/>
      <c r="F581" s="73" t="n">
        <v>5258</v>
      </c>
      <c r="G581" s="73" t="n">
        <v>3954</v>
      </c>
      <c r="H581" s="73" t="n">
        <v>1304</v>
      </c>
      <c r="I581" s="74" t="n">
        <f aca="false">H581/F581</f>
        <v>0.248003042982122</v>
      </c>
      <c r="J581" s="73" t="n">
        <v>3732</v>
      </c>
      <c r="K581" s="73" t="n">
        <v>52</v>
      </c>
      <c r="L581" s="73" t="n">
        <v>170</v>
      </c>
      <c r="M581" s="73" t="n">
        <v>1258</v>
      </c>
      <c r="N581" s="73" t="n">
        <v>2313</v>
      </c>
      <c r="O581" s="73" t="n">
        <f aca="false">J581-M581-N581</f>
        <v>161</v>
      </c>
      <c r="P581" s="74" t="n">
        <f aca="false">M581/J581</f>
        <v>0.337084673097535</v>
      </c>
      <c r="Q581" s="74" t="n">
        <f aca="false">N581/J581</f>
        <v>0.619774919614148</v>
      </c>
      <c r="R581" s="75" t="n">
        <f aca="false">ABS(P581-Q581)*100</f>
        <v>28.2690246516613</v>
      </c>
      <c r="S581" s="72" t="str">
        <f aca="false">IF(M581&gt;N581,"Flávio Bolsonaro",IF(N581&gt;M581,"Lula","Empate"))</f>
        <v>Lula</v>
      </c>
      <c r="T581" s="74" t="n">
        <v>0.589256198347107</v>
      </c>
      <c r="U581" s="74" t="n">
        <v>0.348760330578512</v>
      </c>
      <c r="V581" s="72" t="str">
        <f aca="false">IF(S581="Empate","—",IF((N581&gt;M581)&lt;&gt;(T581&gt;U581),"Sim","Não"))</f>
        <v>Não</v>
      </c>
    </row>
    <row r="582" customFormat="false" ht="15" hidden="false" customHeight="false" outlineLevel="0" collapsed="false">
      <c r="A582" s="72" t="s">
        <v>1504</v>
      </c>
      <c r="B582" s="72" t="s">
        <v>1505</v>
      </c>
      <c r="C582" s="72" t="s">
        <v>287</v>
      </c>
      <c r="D582" s="72" t="s">
        <v>289</v>
      </c>
      <c r="E582" s="72"/>
      <c r="F582" s="73" t="n">
        <v>8830</v>
      </c>
      <c r="G582" s="73" t="n">
        <v>7017</v>
      </c>
      <c r="H582" s="73" t="n">
        <v>1813</v>
      </c>
      <c r="I582" s="74" t="n">
        <f aca="false">H582/F582</f>
        <v>0.205322763306908</v>
      </c>
      <c r="J582" s="73" t="n">
        <v>6615</v>
      </c>
      <c r="K582" s="73" t="n">
        <v>141</v>
      </c>
      <c r="L582" s="73" t="n">
        <v>261</v>
      </c>
      <c r="M582" s="73" t="n">
        <v>1782</v>
      </c>
      <c r="N582" s="73" t="n">
        <v>4572</v>
      </c>
      <c r="O582" s="73" t="n">
        <f aca="false">J582-M582-N582</f>
        <v>261</v>
      </c>
      <c r="P582" s="74" t="n">
        <f aca="false">M582/J582</f>
        <v>0.269387755102041</v>
      </c>
      <c r="Q582" s="74" t="n">
        <f aca="false">N582/J582</f>
        <v>0.691156462585034</v>
      </c>
      <c r="R582" s="75" t="n">
        <f aca="false">ABS(P582-Q582)*100</f>
        <v>42.1768707482993</v>
      </c>
      <c r="S582" s="72" t="str">
        <f aca="false">IF(M582&gt;N582,"Flávio Bolsonaro",IF(N582&gt;M582,"Lula","Empate"))</f>
        <v>Lula</v>
      </c>
      <c r="T582" s="74" t="n">
        <v>0.752693437806073</v>
      </c>
      <c r="U582" s="74" t="n">
        <v>0.190662748938949</v>
      </c>
      <c r="V582" s="72" t="str">
        <f aca="false">IF(S582="Empate","—",IF((N582&gt;M582)&lt;&gt;(T582&gt;U582),"Sim","Não"))</f>
        <v>Não</v>
      </c>
    </row>
    <row r="583" customFormat="false" ht="15" hidden="false" customHeight="false" outlineLevel="0" collapsed="false">
      <c r="A583" s="72" t="s">
        <v>1506</v>
      </c>
      <c r="B583" s="72" t="s">
        <v>1507</v>
      </c>
      <c r="C583" s="72" t="s">
        <v>287</v>
      </c>
      <c r="D583" s="72" t="s">
        <v>289</v>
      </c>
      <c r="E583" s="72"/>
      <c r="F583" s="73" t="n">
        <v>9030</v>
      </c>
      <c r="G583" s="73" t="n">
        <v>7672</v>
      </c>
      <c r="H583" s="73" t="n">
        <v>1358</v>
      </c>
      <c r="I583" s="74" t="n">
        <f aca="false">H583/F583</f>
        <v>0.150387596899225</v>
      </c>
      <c r="J583" s="73" t="n">
        <v>7333</v>
      </c>
      <c r="K583" s="73" t="n">
        <v>101</v>
      </c>
      <c r="L583" s="73" t="n">
        <v>238</v>
      </c>
      <c r="M583" s="73" t="n">
        <v>1637</v>
      </c>
      <c r="N583" s="73" t="n">
        <v>5368</v>
      </c>
      <c r="O583" s="73" t="n">
        <f aca="false">J583-M583-N583</f>
        <v>328</v>
      </c>
      <c r="P583" s="74" t="n">
        <f aca="false">M583/J583</f>
        <v>0.223237419882722</v>
      </c>
      <c r="Q583" s="74" t="n">
        <f aca="false">N583/J583</f>
        <v>0.732033274239738</v>
      </c>
      <c r="R583" s="75" t="n">
        <f aca="false">ABS(P583-Q583)*100</f>
        <v>50.8795854357016</v>
      </c>
      <c r="S583" s="72" t="str">
        <f aca="false">IF(M583&gt;N583,"Flávio Bolsonaro",IF(N583&gt;M583,"Lula","Empate"))</f>
        <v>Lula</v>
      </c>
      <c r="T583" s="74" t="n">
        <v>0.765239772419399</v>
      </c>
      <c r="U583" s="74" t="n">
        <v>0.195610945543213</v>
      </c>
      <c r="V583" s="72" t="str">
        <f aca="false">IF(S583="Empate","—",IF((N583&gt;M583)&lt;&gt;(T583&gt;U583),"Sim","Não"))</f>
        <v>Não</v>
      </c>
    </row>
    <row r="584" customFormat="false" ht="15" hidden="false" customHeight="false" outlineLevel="0" collapsed="false">
      <c r="A584" s="72" t="s">
        <v>1508</v>
      </c>
      <c r="B584" s="72" t="s">
        <v>1509</v>
      </c>
      <c r="C584" s="72" t="s">
        <v>287</v>
      </c>
      <c r="D584" s="72" t="s">
        <v>289</v>
      </c>
      <c r="E584" s="72"/>
      <c r="F584" s="73" t="n">
        <v>34046</v>
      </c>
      <c r="G584" s="73" t="n">
        <v>27067</v>
      </c>
      <c r="H584" s="73" t="n">
        <v>6979</v>
      </c>
      <c r="I584" s="74" t="n">
        <f aca="false">H584/F584</f>
        <v>0.204987370028785</v>
      </c>
      <c r="J584" s="73" t="n">
        <v>25767</v>
      </c>
      <c r="K584" s="73" t="n">
        <v>409</v>
      </c>
      <c r="L584" s="73" t="n">
        <v>891</v>
      </c>
      <c r="M584" s="73" t="n">
        <v>3443</v>
      </c>
      <c r="N584" s="73" t="n">
        <v>21232</v>
      </c>
      <c r="O584" s="73" t="n">
        <f aca="false">J584-M584-N584</f>
        <v>1092</v>
      </c>
      <c r="P584" s="74" t="n">
        <f aca="false">M584/J584</f>
        <v>0.133620522373579</v>
      </c>
      <c r="Q584" s="74" t="n">
        <f aca="false">N584/J584</f>
        <v>0.823999689525362</v>
      </c>
      <c r="R584" s="75" t="n">
        <f aca="false">ABS(P584-Q584)*100</f>
        <v>69.0379167151783</v>
      </c>
      <c r="S584" s="72" t="str">
        <f aca="false">IF(M584&gt;N584,"Flávio Bolsonaro",IF(N584&gt;M584,"Lula","Empate"))</f>
        <v>Lula</v>
      </c>
      <c r="T584" s="74" t="n">
        <v>0.836934059740748</v>
      </c>
      <c r="U584" s="74" t="n">
        <v>0.115310914897614</v>
      </c>
      <c r="V584" s="72" t="str">
        <f aca="false">IF(S584="Empate","—",IF((N584&gt;M584)&lt;&gt;(T584&gt;U584),"Sim","Não"))</f>
        <v>Não</v>
      </c>
    </row>
    <row r="585" customFormat="false" ht="15" hidden="false" customHeight="false" outlineLevel="0" collapsed="false">
      <c r="A585" s="72" t="s">
        <v>1510</v>
      </c>
      <c r="B585" s="72" t="s">
        <v>1511</v>
      </c>
      <c r="C585" s="72" t="s">
        <v>287</v>
      </c>
      <c r="D585" s="72" t="s">
        <v>289</v>
      </c>
      <c r="E585" s="72"/>
      <c r="F585" s="73" t="n">
        <v>11257</v>
      </c>
      <c r="G585" s="73" t="n">
        <v>9228</v>
      </c>
      <c r="H585" s="73" t="n">
        <v>2029</v>
      </c>
      <c r="I585" s="74" t="n">
        <f aca="false">H585/F585</f>
        <v>0.180243404104113</v>
      </c>
      <c r="J585" s="73" t="n">
        <v>8934</v>
      </c>
      <c r="K585" s="73" t="n">
        <v>102</v>
      </c>
      <c r="L585" s="73" t="n">
        <v>192</v>
      </c>
      <c r="M585" s="73" t="n">
        <v>2402</v>
      </c>
      <c r="N585" s="73" t="n">
        <v>6262</v>
      </c>
      <c r="O585" s="73" t="n">
        <f aca="false">J585-M585-N585</f>
        <v>270</v>
      </c>
      <c r="P585" s="74" t="n">
        <f aca="false">M585/J585</f>
        <v>0.26886053279606</v>
      </c>
      <c r="Q585" s="74" t="n">
        <f aca="false">N585/J585</f>
        <v>0.700917841952093</v>
      </c>
      <c r="R585" s="75" t="n">
        <f aca="false">ABS(P585-Q585)*100</f>
        <v>43.2057309156033</v>
      </c>
      <c r="S585" s="72" t="str">
        <f aca="false">IF(M585&gt;N585,"Flávio Bolsonaro",IF(N585&gt;M585,"Lula","Empate"))</f>
        <v>Lula</v>
      </c>
      <c r="T585" s="74" t="n">
        <v>0.755967841682127</v>
      </c>
      <c r="U585" s="74" t="n">
        <v>0.205689548546691</v>
      </c>
      <c r="V585" s="72" t="str">
        <f aca="false">IF(S585="Empate","—",IF((N585&gt;M585)&lt;&gt;(T585&gt;U585),"Sim","Não"))</f>
        <v>Não</v>
      </c>
    </row>
    <row r="586" customFormat="false" ht="15" hidden="false" customHeight="false" outlineLevel="0" collapsed="false">
      <c r="A586" s="72" t="s">
        <v>1512</v>
      </c>
      <c r="B586" s="72" t="s">
        <v>1513</v>
      </c>
      <c r="C586" s="72" t="s">
        <v>287</v>
      </c>
      <c r="D586" s="72" t="s">
        <v>289</v>
      </c>
      <c r="E586" s="72"/>
      <c r="F586" s="73" t="n">
        <v>9929</v>
      </c>
      <c r="G586" s="73" t="n">
        <v>8232</v>
      </c>
      <c r="H586" s="73" t="n">
        <v>1697</v>
      </c>
      <c r="I586" s="74" t="n">
        <f aca="false">H586/F586</f>
        <v>0.170913485748817</v>
      </c>
      <c r="J586" s="73" t="n">
        <v>7873</v>
      </c>
      <c r="K586" s="73" t="n">
        <v>74</v>
      </c>
      <c r="L586" s="73" t="n">
        <v>285</v>
      </c>
      <c r="M586" s="73" t="n">
        <v>1852</v>
      </c>
      <c r="N586" s="73" t="n">
        <v>5726</v>
      </c>
      <c r="O586" s="73" t="n">
        <f aca="false">J586-M586-N586</f>
        <v>295</v>
      </c>
      <c r="P586" s="74" t="n">
        <f aca="false">M586/J586</f>
        <v>0.235234345230535</v>
      </c>
      <c r="Q586" s="74" t="n">
        <f aca="false">N586/J586</f>
        <v>0.72729582116093</v>
      </c>
      <c r="R586" s="75" t="n">
        <f aca="false">ABS(P586-Q586)*100</f>
        <v>49.2061475930395</v>
      </c>
      <c r="S586" s="72" t="str">
        <f aca="false">IF(M586&gt;N586,"Flávio Bolsonaro",IF(N586&gt;M586,"Lula","Empate"))</f>
        <v>Lula</v>
      </c>
      <c r="T586" s="74" t="n">
        <v>0.805722891566265</v>
      </c>
      <c r="U586" s="74" t="n">
        <v>0.147179627601314</v>
      </c>
      <c r="V586" s="72" t="str">
        <f aca="false">IF(S586="Empate","—",IF((N586&gt;M586)&lt;&gt;(T586&gt;U586),"Sim","Não"))</f>
        <v>Não</v>
      </c>
    </row>
    <row r="587" customFormat="false" ht="15" hidden="false" customHeight="false" outlineLevel="0" collapsed="false">
      <c r="A587" s="72" t="s">
        <v>1514</v>
      </c>
      <c r="B587" s="72" t="s">
        <v>1515</v>
      </c>
      <c r="C587" s="72" t="s">
        <v>287</v>
      </c>
      <c r="D587" s="72" t="s">
        <v>289</v>
      </c>
      <c r="E587" s="72"/>
      <c r="F587" s="73" t="n">
        <v>11241</v>
      </c>
      <c r="G587" s="73" t="n">
        <v>8657</v>
      </c>
      <c r="H587" s="73" t="n">
        <v>2584</v>
      </c>
      <c r="I587" s="74" t="n">
        <f aca="false">H587/F587</f>
        <v>0.229872787118584</v>
      </c>
      <c r="J587" s="73" t="n">
        <v>8310</v>
      </c>
      <c r="K587" s="73" t="n">
        <v>112</v>
      </c>
      <c r="L587" s="73" t="n">
        <v>235</v>
      </c>
      <c r="M587" s="73" t="n">
        <v>2130</v>
      </c>
      <c r="N587" s="73" t="n">
        <v>5809</v>
      </c>
      <c r="O587" s="73" t="n">
        <f aca="false">J587-M587-N587</f>
        <v>371</v>
      </c>
      <c r="P587" s="74" t="n">
        <f aca="false">M587/J587</f>
        <v>0.256317689530686</v>
      </c>
      <c r="Q587" s="74" t="n">
        <f aca="false">N587/J587</f>
        <v>0.699037304452467</v>
      </c>
      <c r="R587" s="75" t="n">
        <f aca="false">ABS(P587-Q587)*100</f>
        <v>44.2719614921781</v>
      </c>
      <c r="S587" s="72" t="str">
        <f aca="false">IF(M587&gt;N587,"Flávio Bolsonaro",IF(N587&gt;M587,"Lula","Empate"))</f>
        <v>Lula</v>
      </c>
      <c r="T587" s="74" t="n">
        <v>0.792484504132231</v>
      </c>
      <c r="U587" s="74" t="n">
        <v>0.164256198347107</v>
      </c>
      <c r="V587" s="72" t="str">
        <f aca="false">IF(S587="Empate","—",IF((N587&gt;M587)&lt;&gt;(T587&gt;U587),"Sim","Não"))</f>
        <v>Não</v>
      </c>
    </row>
    <row r="588" customFormat="false" ht="15" hidden="false" customHeight="false" outlineLevel="0" collapsed="false">
      <c r="A588" s="72" t="s">
        <v>1516</v>
      </c>
      <c r="B588" s="72" t="s">
        <v>1517</v>
      </c>
      <c r="C588" s="72" t="s">
        <v>287</v>
      </c>
      <c r="D588" s="72" t="s">
        <v>289</v>
      </c>
      <c r="E588" s="72"/>
      <c r="F588" s="73" t="n">
        <v>17984</v>
      </c>
      <c r="G588" s="73" t="n">
        <v>14985</v>
      </c>
      <c r="H588" s="73" t="n">
        <v>2999</v>
      </c>
      <c r="I588" s="74" t="n">
        <f aca="false">H588/F588</f>
        <v>0.166759341637011</v>
      </c>
      <c r="J588" s="73" t="n">
        <v>14408</v>
      </c>
      <c r="K588" s="73" t="n">
        <v>185</v>
      </c>
      <c r="L588" s="73" t="n">
        <v>392</v>
      </c>
      <c r="M588" s="73" t="n">
        <v>3462</v>
      </c>
      <c r="N588" s="73" t="n">
        <v>10305</v>
      </c>
      <c r="O588" s="73" t="n">
        <f aca="false">J588-M588-N588</f>
        <v>641</v>
      </c>
      <c r="P588" s="74" t="n">
        <f aca="false">M588/J588</f>
        <v>0.240283176013326</v>
      </c>
      <c r="Q588" s="74" t="n">
        <f aca="false">N588/J588</f>
        <v>0.715227651304831</v>
      </c>
      <c r="R588" s="75" t="n">
        <f aca="false">ABS(P588-Q588)*100</f>
        <v>47.4944475291505</v>
      </c>
      <c r="S588" s="72" t="str">
        <f aca="false">IF(M588&gt;N588,"Flávio Bolsonaro",IF(N588&gt;M588,"Lula","Empate"))</f>
        <v>Lula</v>
      </c>
      <c r="T588" s="74" t="n">
        <v>0.748985213105248</v>
      </c>
      <c r="U588" s="74" t="n">
        <v>0.204117135401566</v>
      </c>
      <c r="V588" s="72" t="str">
        <f aca="false">IF(S588="Empate","—",IF((N588&gt;M588)&lt;&gt;(T588&gt;U588),"Sim","Não"))</f>
        <v>Não</v>
      </c>
    </row>
    <row r="589" customFormat="false" ht="15" hidden="false" customHeight="false" outlineLevel="0" collapsed="false">
      <c r="A589" s="72" t="s">
        <v>1518</v>
      </c>
      <c r="B589" s="72" t="s">
        <v>1519</v>
      </c>
      <c r="C589" s="72" t="s">
        <v>287</v>
      </c>
      <c r="D589" s="72" t="s">
        <v>289</v>
      </c>
      <c r="E589" s="72"/>
      <c r="F589" s="73" t="n">
        <v>14688</v>
      </c>
      <c r="G589" s="73" t="n">
        <v>12236</v>
      </c>
      <c r="H589" s="73" t="n">
        <v>2452</v>
      </c>
      <c r="I589" s="74" t="n">
        <f aca="false">H589/F589</f>
        <v>0.166938997821351</v>
      </c>
      <c r="J589" s="73" t="n">
        <v>11551</v>
      </c>
      <c r="K589" s="73" t="n">
        <v>271</v>
      </c>
      <c r="L589" s="73" t="n">
        <v>414</v>
      </c>
      <c r="M589" s="73" t="n">
        <v>2212</v>
      </c>
      <c r="N589" s="73" t="n">
        <v>8808</v>
      </c>
      <c r="O589" s="73" t="n">
        <f aca="false">J589-M589-N589</f>
        <v>531</v>
      </c>
      <c r="P589" s="74" t="n">
        <f aca="false">M589/J589</f>
        <v>0.191498571552247</v>
      </c>
      <c r="Q589" s="74" t="n">
        <f aca="false">N589/J589</f>
        <v>0.76253138256428</v>
      </c>
      <c r="R589" s="75" t="n">
        <f aca="false">ABS(P589-Q589)*100</f>
        <v>57.1032811012034</v>
      </c>
      <c r="S589" s="72" t="str">
        <f aca="false">IF(M589&gt;N589,"Flávio Bolsonaro",IF(N589&gt;M589,"Lula","Empate"))</f>
        <v>Lula</v>
      </c>
      <c r="T589" s="74" t="n">
        <v>0.824419778002018</v>
      </c>
      <c r="U589" s="74" t="n">
        <v>0.138152463076782</v>
      </c>
      <c r="V589" s="72" t="str">
        <f aca="false">IF(S589="Empate","—",IF((N589&gt;M589)&lt;&gt;(T589&gt;U589),"Sim","Não"))</f>
        <v>Não</v>
      </c>
    </row>
    <row r="590" customFormat="false" ht="15" hidden="false" customHeight="false" outlineLevel="0" collapsed="false">
      <c r="A590" s="72" t="s">
        <v>1520</v>
      </c>
      <c r="B590" s="72" t="s">
        <v>1521</v>
      </c>
      <c r="C590" s="72" t="s">
        <v>287</v>
      </c>
      <c r="D590" s="72" t="s">
        <v>289</v>
      </c>
      <c r="E590" s="72"/>
      <c r="F590" s="73" t="n">
        <v>7717</v>
      </c>
      <c r="G590" s="73" t="n">
        <v>6444</v>
      </c>
      <c r="H590" s="73" t="n">
        <v>1273</v>
      </c>
      <c r="I590" s="74" t="n">
        <f aca="false">H590/F590</f>
        <v>0.16496047686925</v>
      </c>
      <c r="J590" s="73" t="n">
        <v>6212</v>
      </c>
      <c r="K590" s="73" t="n">
        <v>63</v>
      </c>
      <c r="L590" s="73" t="n">
        <v>169</v>
      </c>
      <c r="M590" s="73" t="n">
        <v>1427</v>
      </c>
      <c r="N590" s="73" t="n">
        <v>4546</v>
      </c>
      <c r="O590" s="73" t="n">
        <f aca="false">J590-M590-N590</f>
        <v>239</v>
      </c>
      <c r="P590" s="74" t="n">
        <f aca="false">M590/J590</f>
        <v>0.229716677398583</v>
      </c>
      <c r="Q590" s="74" t="n">
        <f aca="false">N590/J590</f>
        <v>0.731809401159047</v>
      </c>
      <c r="R590" s="75" t="n">
        <f aca="false">ABS(P590-Q590)*100</f>
        <v>50.2092723760464</v>
      </c>
      <c r="S590" s="72" t="str">
        <f aca="false">IF(M590&gt;N590,"Flávio Bolsonaro",IF(N590&gt;M590,"Lula","Empate"))</f>
        <v>Lula</v>
      </c>
      <c r="T590" s="74" t="n">
        <v>0.780574324324324</v>
      </c>
      <c r="U590" s="74" t="n">
        <v>0.183614864864865</v>
      </c>
      <c r="V590" s="72" t="str">
        <f aca="false">IF(S590="Empate","—",IF((N590&gt;M590)&lt;&gt;(T590&gt;U590),"Sim","Não"))</f>
        <v>Não</v>
      </c>
    </row>
    <row r="591" customFormat="false" ht="15" hidden="false" customHeight="false" outlineLevel="0" collapsed="false">
      <c r="A591" s="72" t="s">
        <v>1522</v>
      </c>
      <c r="B591" s="72" t="s">
        <v>1523</v>
      </c>
      <c r="C591" s="72" t="s">
        <v>287</v>
      </c>
      <c r="D591" s="72" t="s">
        <v>289</v>
      </c>
      <c r="E591" s="72"/>
      <c r="F591" s="73" t="n">
        <v>14359</v>
      </c>
      <c r="G591" s="73" t="n">
        <v>11297</v>
      </c>
      <c r="H591" s="73" t="n">
        <v>3062</v>
      </c>
      <c r="I591" s="74" t="n">
        <f aca="false">H591/F591</f>
        <v>0.213246047774915</v>
      </c>
      <c r="J591" s="73" t="n">
        <v>10645</v>
      </c>
      <c r="K591" s="73" t="n">
        <v>177</v>
      </c>
      <c r="L591" s="73" t="n">
        <v>475</v>
      </c>
      <c r="M591" s="73" t="n">
        <v>2811</v>
      </c>
      <c r="N591" s="73" t="n">
        <v>7311</v>
      </c>
      <c r="O591" s="73" t="n">
        <f aca="false">J591-M591-N591</f>
        <v>523</v>
      </c>
      <c r="P591" s="74" t="n">
        <f aca="false">M591/J591</f>
        <v>0.264067637388445</v>
      </c>
      <c r="Q591" s="74" t="n">
        <f aca="false">N591/J591</f>
        <v>0.686801315171442</v>
      </c>
      <c r="R591" s="75" t="n">
        <f aca="false">ABS(P591-Q591)*100</f>
        <v>42.2733677782997</v>
      </c>
      <c r="S591" s="72" t="str">
        <f aca="false">IF(M591&gt;N591,"Flávio Bolsonaro",IF(N591&gt;M591,"Lula","Empate"))</f>
        <v>Lula</v>
      </c>
      <c r="T591" s="74" t="n">
        <v>0.750433776749566</v>
      </c>
      <c r="U591" s="74" t="n">
        <v>0.201079622132254</v>
      </c>
      <c r="V591" s="72" t="str">
        <f aca="false">IF(S591="Empate","—",IF((N591&gt;M591)&lt;&gt;(T591&gt;U591),"Sim","Não"))</f>
        <v>Não</v>
      </c>
    </row>
    <row r="592" customFormat="false" ht="15" hidden="false" customHeight="false" outlineLevel="0" collapsed="false">
      <c r="A592" s="72" t="s">
        <v>1524</v>
      </c>
      <c r="B592" s="72" t="s">
        <v>1525</v>
      </c>
      <c r="C592" s="72" t="s">
        <v>287</v>
      </c>
      <c r="D592" s="72" t="s">
        <v>289</v>
      </c>
      <c r="E592" s="72"/>
      <c r="F592" s="73" t="n">
        <v>11283</v>
      </c>
      <c r="G592" s="73" t="n">
        <v>8616</v>
      </c>
      <c r="H592" s="73" t="n">
        <v>2667</v>
      </c>
      <c r="I592" s="74" t="n">
        <f aca="false">H592/F592</f>
        <v>0.236373304972082</v>
      </c>
      <c r="J592" s="73" t="n">
        <v>7915</v>
      </c>
      <c r="K592" s="73" t="n">
        <v>120</v>
      </c>
      <c r="L592" s="73" t="n">
        <v>581</v>
      </c>
      <c r="M592" s="73" t="n">
        <v>2051</v>
      </c>
      <c r="N592" s="73" t="n">
        <v>5554</v>
      </c>
      <c r="O592" s="73" t="n">
        <f aca="false">J592-M592-N592</f>
        <v>310</v>
      </c>
      <c r="P592" s="74" t="n">
        <f aca="false">M592/J592</f>
        <v>0.259128237523689</v>
      </c>
      <c r="Q592" s="74" t="n">
        <f aca="false">N592/J592</f>
        <v>0.70170562223626</v>
      </c>
      <c r="R592" s="75" t="n">
        <f aca="false">ABS(P592-Q592)*100</f>
        <v>44.2577384712571</v>
      </c>
      <c r="S592" s="72" t="str">
        <f aca="false">IF(M592&gt;N592,"Flávio Bolsonaro",IF(N592&gt;M592,"Lula","Empate"))</f>
        <v>Lula</v>
      </c>
      <c r="T592" s="74" t="n">
        <v>0.809616634178038</v>
      </c>
      <c r="U592" s="74" t="n">
        <v>0.15009746588694</v>
      </c>
      <c r="V592" s="72" t="str">
        <f aca="false">IF(S592="Empate","—",IF((N592&gt;M592)&lt;&gt;(T592&gt;U592),"Sim","Não"))</f>
        <v>Não</v>
      </c>
    </row>
    <row r="593" customFormat="false" ht="15" hidden="false" customHeight="false" outlineLevel="0" collapsed="false">
      <c r="A593" s="72" t="s">
        <v>1526</v>
      </c>
      <c r="B593" s="72" t="s">
        <v>1527</v>
      </c>
      <c r="C593" s="72" t="s">
        <v>287</v>
      </c>
      <c r="D593" s="72" t="s">
        <v>289</v>
      </c>
      <c r="E593" s="72"/>
      <c r="F593" s="73" t="n">
        <v>105045</v>
      </c>
      <c r="G593" s="73" t="n">
        <v>81717</v>
      </c>
      <c r="H593" s="73" t="n">
        <v>23328</v>
      </c>
      <c r="I593" s="74" t="n">
        <f aca="false">H593/F593</f>
        <v>0.222076253034414</v>
      </c>
      <c r="J593" s="73" t="n">
        <v>78098</v>
      </c>
      <c r="K593" s="73" t="n">
        <v>1269</v>
      </c>
      <c r="L593" s="73" t="n">
        <v>2350</v>
      </c>
      <c r="M593" s="73" t="n">
        <v>38670</v>
      </c>
      <c r="N593" s="73" t="n">
        <v>35445</v>
      </c>
      <c r="O593" s="73" t="n">
        <f aca="false">J593-M593-N593</f>
        <v>3983</v>
      </c>
      <c r="P593" s="74" t="n">
        <f aca="false">M593/J593</f>
        <v>0.495147122845656</v>
      </c>
      <c r="Q593" s="74" t="n">
        <f aca="false">N593/J593</f>
        <v>0.453852851545494</v>
      </c>
      <c r="R593" s="75" t="n">
        <f aca="false">ABS(P593-Q593)*100</f>
        <v>4.12942713001614</v>
      </c>
      <c r="S593" s="72" t="str">
        <f aca="false">IF(M593&gt;N593,"Flávio Bolsonaro",IF(N593&gt;M593,"Lula","Empate"))</f>
        <v>Flávio Bolsonaro</v>
      </c>
      <c r="T593" s="74" t="n">
        <v>0.488105244390107</v>
      </c>
      <c r="U593" s="74" t="n">
        <v>0.457655179440157</v>
      </c>
      <c r="V593" s="72" t="str">
        <f aca="false">IF(S593="Empate","—",IF((N593&gt;M593)&lt;&gt;(T593&gt;U593),"Sim","Não"))</f>
        <v>Sim</v>
      </c>
    </row>
    <row r="594" customFormat="false" ht="15" hidden="false" customHeight="false" outlineLevel="0" collapsed="false">
      <c r="A594" s="72" t="s">
        <v>1528</v>
      </c>
      <c r="B594" s="72" t="s">
        <v>1529</v>
      </c>
      <c r="C594" s="72" t="s">
        <v>287</v>
      </c>
      <c r="D594" s="72" t="s">
        <v>289</v>
      </c>
      <c r="E594" s="72"/>
      <c r="F594" s="73" t="n">
        <v>6868</v>
      </c>
      <c r="G594" s="73" t="n">
        <v>5631</v>
      </c>
      <c r="H594" s="73" t="n">
        <v>1237</v>
      </c>
      <c r="I594" s="74" t="n">
        <f aca="false">H594/F594</f>
        <v>0.180110658124636</v>
      </c>
      <c r="J594" s="73" t="n">
        <v>5368</v>
      </c>
      <c r="K594" s="73" t="n">
        <v>76</v>
      </c>
      <c r="L594" s="73" t="n">
        <v>187</v>
      </c>
      <c r="M594" s="73" t="n">
        <v>630</v>
      </c>
      <c r="N594" s="73" t="n">
        <v>4544</v>
      </c>
      <c r="O594" s="73" t="n">
        <f aca="false">J594-M594-N594</f>
        <v>194</v>
      </c>
      <c r="P594" s="74" t="n">
        <f aca="false">M594/J594</f>
        <v>0.117362146050671</v>
      </c>
      <c r="Q594" s="74" t="n">
        <f aca="false">N594/J594</f>
        <v>0.846497764530551</v>
      </c>
      <c r="R594" s="75" t="n">
        <f aca="false">ABS(P594-Q594)*100</f>
        <v>72.9135618479881</v>
      </c>
      <c r="S594" s="72" t="str">
        <f aca="false">IF(M594&gt;N594,"Flávio Bolsonaro",IF(N594&gt;M594,"Lula","Empate"))</f>
        <v>Lula</v>
      </c>
      <c r="T594" s="74" t="n">
        <v>0.866603595080416</v>
      </c>
      <c r="U594" s="74" t="n">
        <v>0.0876064333017975</v>
      </c>
      <c r="V594" s="72" t="str">
        <f aca="false">IF(S594="Empate","—",IF((N594&gt;M594)&lt;&gt;(T594&gt;U594),"Sim","Não"))</f>
        <v>Não</v>
      </c>
    </row>
    <row r="595" customFormat="false" ht="15" hidden="false" customHeight="false" outlineLevel="0" collapsed="false">
      <c r="A595" s="72" t="s">
        <v>1530</v>
      </c>
      <c r="B595" s="72" t="s">
        <v>1531</v>
      </c>
      <c r="C595" s="72" t="s">
        <v>287</v>
      </c>
      <c r="D595" s="72" t="s">
        <v>289</v>
      </c>
      <c r="E595" s="72"/>
      <c r="F595" s="73" t="n">
        <v>18692</v>
      </c>
      <c r="G595" s="73" t="n">
        <v>14304</v>
      </c>
      <c r="H595" s="73" t="n">
        <v>4388</v>
      </c>
      <c r="I595" s="74" t="n">
        <f aca="false">H595/F595</f>
        <v>0.23475283543762</v>
      </c>
      <c r="J595" s="73" t="n">
        <v>13663</v>
      </c>
      <c r="K595" s="73" t="n">
        <v>183</v>
      </c>
      <c r="L595" s="73" t="n">
        <v>458</v>
      </c>
      <c r="M595" s="73" t="n">
        <v>1918</v>
      </c>
      <c r="N595" s="73" t="n">
        <v>11318</v>
      </c>
      <c r="O595" s="73" t="n">
        <f aca="false">J595-M595-N595</f>
        <v>427</v>
      </c>
      <c r="P595" s="74" t="n">
        <f aca="false">M595/J595</f>
        <v>0.140379126107004</v>
      </c>
      <c r="Q595" s="74" t="n">
        <f aca="false">N595/J595</f>
        <v>0.828368586693991</v>
      </c>
      <c r="R595" s="75" t="n">
        <f aca="false">ABS(P595-Q595)*100</f>
        <v>68.7989460586987</v>
      </c>
      <c r="S595" s="72" t="str">
        <f aca="false">IF(M595&gt;N595,"Flávio Bolsonaro",IF(N595&gt;M595,"Lula","Empate"))</f>
        <v>Lula</v>
      </c>
      <c r="T595" s="74" t="n">
        <v>0.843165910314591</v>
      </c>
      <c r="U595" s="74" t="n">
        <v>0.116991000692254</v>
      </c>
      <c r="V595" s="72" t="str">
        <f aca="false">IF(S595="Empate","—",IF((N595&gt;M595)&lt;&gt;(T595&gt;U595),"Sim","Não"))</f>
        <v>Não</v>
      </c>
    </row>
    <row r="596" customFormat="false" ht="15" hidden="false" customHeight="false" outlineLevel="0" collapsed="false">
      <c r="A596" s="72" t="s">
        <v>1532</v>
      </c>
      <c r="B596" s="72" t="s">
        <v>1533</v>
      </c>
      <c r="C596" s="72" t="s">
        <v>287</v>
      </c>
      <c r="D596" s="72" t="s">
        <v>289</v>
      </c>
      <c r="E596" s="72"/>
      <c r="F596" s="73" t="n">
        <v>11256</v>
      </c>
      <c r="G596" s="73" t="n">
        <v>8977</v>
      </c>
      <c r="H596" s="73" t="n">
        <v>2279</v>
      </c>
      <c r="I596" s="74" t="n">
        <f aca="false">H596/F596</f>
        <v>0.202469793887704</v>
      </c>
      <c r="J596" s="73" t="n">
        <v>8545</v>
      </c>
      <c r="K596" s="73" t="n">
        <v>118</v>
      </c>
      <c r="L596" s="73" t="n">
        <v>314</v>
      </c>
      <c r="M596" s="73" t="n">
        <v>2241</v>
      </c>
      <c r="N596" s="73" t="n">
        <v>5969</v>
      </c>
      <c r="O596" s="73" t="n">
        <f aca="false">J596-M596-N596</f>
        <v>335</v>
      </c>
      <c r="P596" s="74" t="n">
        <f aca="false">M596/J596</f>
        <v>0.262258630778233</v>
      </c>
      <c r="Q596" s="74" t="n">
        <f aca="false">N596/J596</f>
        <v>0.698537156231714</v>
      </c>
      <c r="R596" s="75" t="n">
        <f aca="false">ABS(P596-Q596)*100</f>
        <v>43.6278525453482</v>
      </c>
      <c r="S596" s="72" t="str">
        <f aca="false">IF(M596&gt;N596,"Flávio Bolsonaro",IF(N596&gt;M596,"Lula","Empate"))</f>
        <v>Lula</v>
      </c>
      <c r="T596" s="74" t="n">
        <v>0.761798544259216</v>
      </c>
      <c r="U596" s="74" t="n">
        <v>0.19593801361822</v>
      </c>
      <c r="V596" s="72" t="str">
        <f aca="false">IF(S596="Empate","—",IF((N596&gt;M596)&lt;&gt;(T596&gt;U596),"Sim","Não"))</f>
        <v>Não</v>
      </c>
    </row>
    <row r="597" customFormat="false" ht="15" hidden="false" customHeight="false" outlineLevel="0" collapsed="false">
      <c r="A597" s="72" t="s">
        <v>1534</v>
      </c>
      <c r="B597" s="72" t="s">
        <v>1535</v>
      </c>
      <c r="C597" s="72" t="s">
        <v>287</v>
      </c>
      <c r="D597" s="72" t="s">
        <v>289</v>
      </c>
      <c r="E597" s="72"/>
      <c r="F597" s="73" t="n">
        <v>10480</v>
      </c>
      <c r="G597" s="73" t="n">
        <v>8323</v>
      </c>
      <c r="H597" s="73" t="n">
        <v>2157</v>
      </c>
      <c r="I597" s="74" t="n">
        <f aca="false">H597/F597</f>
        <v>0.205820610687023</v>
      </c>
      <c r="J597" s="73" t="n">
        <v>7850</v>
      </c>
      <c r="K597" s="73" t="n">
        <v>138</v>
      </c>
      <c r="L597" s="73" t="n">
        <v>335</v>
      </c>
      <c r="M597" s="73" t="n">
        <v>1335</v>
      </c>
      <c r="N597" s="73" t="n">
        <v>6144</v>
      </c>
      <c r="O597" s="73" t="n">
        <f aca="false">J597-M597-N597</f>
        <v>371</v>
      </c>
      <c r="P597" s="74" t="n">
        <f aca="false">M597/J597</f>
        <v>0.170063694267516</v>
      </c>
      <c r="Q597" s="74" t="n">
        <f aca="false">N597/J597</f>
        <v>0.782675159235669</v>
      </c>
      <c r="R597" s="75" t="n">
        <f aca="false">ABS(P597-Q597)*100</f>
        <v>61.2611464968153</v>
      </c>
      <c r="S597" s="72" t="str">
        <f aca="false">IF(M597&gt;N597,"Flávio Bolsonaro",IF(N597&gt;M597,"Lula","Empate"))</f>
        <v>Lula</v>
      </c>
      <c r="T597" s="74" t="n">
        <v>0.803344051446945</v>
      </c>
      <c r="U597" s="74" t="n">
        <v>0.140064308681672</v>
      </c>
      <c r="V597" s="72" t="str">
        <f aca="false">IF(S597="Empate","—",IF((N597&gt;M597)&lt;&gt;(T597&gt;U597),"Sim","Não"))</f>
        <v>Não</v>
      </c>
    </row>
    <row r="598" customFormat="false" ht="15" hidden="false" customHeight="false" outlineLevel="0" collapsed="false">
      <c r="A598" s="72" t="s">
        <v>1536</v>
      </c>
      <c r="B598" s="72" t="s">
        <v>1537</v>
      </c>
      <c r="C598" s="72" t="s">
        <v>287</v>
      </c>
      <c r="D598" s="72" t="s">
        <v>289</v>
      </c>
      <c r="E598" s="72"/>
      <c r="F598" s="73" t="n">
        <v>15421</v>
      </c>
      <c r="G598" s="73" t="n">
        <v>11551</v>
      </c>
      <c r="H598" s="73" t="n">
        <v>3870</v>
      </c>
      <c r="I598" s="74" t="n">
        <f aca="false">H598/F598</f>
        <v>0.250956487906102</v>
      </c>
      <c r="J598" s="73" t="n">
        <v>10971</v>
      </c>
      <c r="K598" s="73" t="n">
        <v>105</v>
      </c>
      <c r="L598" s="73" t="n">
        <v>475</v>
      </c>
      <c r="M598" s="73" t="n">
        <v>3188</v>
      </c>
      <c r="N598" s="73" t="n">
        <v>7294</v>
      </c>
      <c r="O598" s="73" t="n">
        <f aca="false">J598-M598-N598</f>
        <v>489</v>
      </c>
      <c r="P598" s="74" t="n">
        <f aca="false">M598/J598</f>
        <v>0.29058426761462</v>
      </c>
      <c r="Q598" s="74" t="n">
        <f aca="false">N598/J598</f>
        <v>0.664843678789536</v>
      </c>
      <c r="R598" s="75" t="n">
        <f aca="false">ABS(P598-Q598)*100</f>
        <v>37.4259411174916</v>
      </c>
      <c r="S598" s="72" t="str">
        <f aca="false">IF(M598&gt;N598,"Flávio Bolsonaro",IF(N598&gt;M598,"Lula","Empate"))</f>
        <v>Lula</v>
      </c>
      <c r="T598" s="74" t="n">
        <v>0.766469316793535</v>
      </c>
      <c r="U598" s="74" t="n">
        <v>0.180340193590828</v>
      </c>
      <c r="V598" s="72" t="str">
        <f aca="false">IF(S598="Empate","—",IF((N598&gt;M598)&lt;&gt;(T598&gt;U598),"Sim","Não"))</f>
        <v>Não</v>
      </c>
    </row>
    <row r="599" customFormat="false" ht="15" hidden="false" customHeight="false" outlineLevel="0" collapsed="false">
      <c r="A599" s="72" t="s">
        <v>1538</v>
      </c>
      <c r="B599" s="72" t="s">
        <v>1539</v>
      </c>
      <c r="C599" s="72" t="s">
        <v>287</v>
      </c>
      <c r="D599" s="72" t="s">
        <v>289</v>
      </c>
      <c r="E599" s="72"/>
      <c r="F599" s="73" t="n">
        <v>41771</v>
      </c>
      <c r="G599" s="73" t="n">
        <v>33428</v>
      </c>
      <c r="H599" s="73" t="n">
        <v>8343</v>
      </c>
      <c r="I599" s="74" t="n">
        <f aca="false">H599/F599</f>
        <v>0.199731871394029</v>
      </c>
      <c r="J599" s="73" t="n">
        <v>31802</v>
      </c>
      <c r="K599" s="73" t="n">
        <v>448</v>
      </c>
      <c r="L599" s="73" t="n">
        <v>1178</v>
      </c>
      <c r="M599" s="73" t="n">
        <v>6849</v>
      </c>
      <c r="N599" s="73" t="n">
        <v>23765</v>
      </c>
      <c r="O599" s="73" t="n">
        <f aca="false">J599-M599-N599</f>
        <v>1188</v>
      </c>
      <c r="P599" s="74" t="n">
        <f aca="false">M599/J599</f>
        <v>0.215363813596629</v>
      </c>
      <c r="Q599" s="74" t="n">
        <f aca="false">N599/J599</f>
        <v>0.747280045280171</v>
      </c>
      <c r="R599" s="75" t="n">
        <f aca="false">ABS(P599-Q599)*100</f>
        <v>53.1916231683542</v>
      </c>
      <c r="S599" s="72" t="str">
        <f aca="false">IF(M599&gt;N599,"Flávio Bolsonaro",IF(N599&gt;M599,"Lula","Empate"))</f>
        <v>Lula</v>
      </c>
      <c r="T599" s="74" t="n">
        <v>0.777995548616417</v>
      </c>
      <c r="U599" s="74" t="n">
        <v>0.176361160017274</v>
      </c>
      <c r="V599" s="72" t="str">
        <f aca="false">IF(S599="Empate","—",IF((N599&gt;M599)&lt;&gt;(T599&gt;U599),"Sim","Não"))</f>
        <v>Não</v>
      </c>
    </row>
    <row r="600" customFormat="false" ht="15" hidden="false" customHeight="false" outlineLevel="0" collapsed="false">
      <c r="A600" s="72" t="s">
        <v>1540</v>
      </c>
      <c r="B600" s="72" t="s">
        <v>1541</v>
      </c>
      <c r="C600" s="72" t="s">
        <v>287</v>
      </c>
      <c r="D600" s="72" t="s">
        <v>289</v>
      </c>
      <c r="E600" s="72"/>
      <c r="F600" s="73" t="n">
        <v>22079</v>
      </c>
      <c r="G600" s="73" t="n">
        <v>18137</v>
      </c>
      <c r="H600" s="73" t="n">
        <v>3942</v>
      </c>
      <c r="I600" s="74" t="n">
        <f aca="false">H600/F600</f>
        <v>0.178540694777843</v>
      </c>
      <c r="J600" s="73" t="n">
        <v>17453</v>
      </c>
      <c r="K600" s="73" t="n">
        <v>223</v>
      </c>
      <c r="L600" s="73" t="n">
        <v>461</v>
      </c>
      <c r="M600" s="73" t="n">
        <v>2594</v>
      </c>
      <c r="N600" s="73" t="n">
        <v>14202</v>
      </c>
      <c r="O600" s="73" t="n">
        <f aca="false">J600-M600-N600</f>
        <v>657</v>
      </c>
      <c r="P600" s="74" t="n">
        <f aca="false">M600/J600</f>
        <v>0.148627743081419</v>
      </c>
      <c r="Q600" s="74" t="n">
        <f aca="false">N600/J600</f>
        <v>0.813728298859795</v>
      </c>
      <c r="R600" s="75" t="n">
        <f aca="false">ABS(P600-Q600)*100</f>
        <v>66.5100555778376</v>
      </c>
      <c r="S600" s="72" t="str">
        <f aca="false">IF(M600&gt;N600,"Flávio Bolsonaro",IF(N600&gt;M600,"Lula","Empate"))</f>
        <v>Lula</v>
      </c>
      <c r="T600" s="74" t="n">
        <v>0.831636075370449</v>
      </c>
      <c r="U600" s="74" t="n">
        <v>0.121897676687603</v>
      </c>
      <c r="V600" s="72" t="str">
        <f aca="false">IF(S600="Empate","—",IF((N600&gt;M600)&lt;&gt;(T600&gt;U600),"Sim","Não"))</f>
        <v>Não</v>
      </c>
    </row>
    <row r="601" customFormat="false" ht="15" hidden="false" customHeight="false" outlineLevel="0" collapsed="false">
      <c r="A601" s="72" t="s">
        <v>1542</v>
      </c>
      <c r="B601" s="72" t="s">
        <v>1543</v>
      </c>
      <c r="C601" s="72" t="s">
        <v>287</v>
      </c>
      <c r="D601" s="72" t="s">
        <v>289</v>
      </c>
      <c r="E601" s="72"/>
      <c r="F601" s="73" t="n">
        <v>14272</v>
      </c>
      <c r="G601" s="73" t="n">
        <v>10679</v>
      </c>
      <c r="H601" s="73" t="n">
        <v>3593</v>
      </c>
      <c r="I601" s="74" t="n">
        <f aca="false">H601/F601</f>
        <v>0.25175168161435</v>
      </c>
      <c r="J601" s="73" t="n">
        <v>10214</v>
      </c>
      <c r="K601" s="73" t="n">
        <v>124</v>
      </c>
      <c r="L601" s="73" t="n">
        <v>341</v>
      </c>
      <c r="M601" s="73" t="n">
        <v>3709</v>
      </c>
      <c r="N601" s="73" t="n">
        <v>6014</v>
      </c>
      <c r="O601" s="73" t="n">
        <f aca="false">J601-M601-N601</f>
        <v>491</v>
      </c>
      <c r="P601" s="74" t="n">
        <f aca="false">M601/J601</f>
        <v>0.363129038574506</v>
      </c>
      <c r="Q601" s="74" t="n">
        <f aca="false">N601/J601</f>
        <v>0.588799686704523</v>
      </c>
      <c r="R601" s="75" t="n">
        <f aca="false">ABS(P601-Q601)*100</f>
        <v>22.5670648130018</v>
      </c>
      <c r="S601" s="72" t="str">
        <f aca="false">IF(M601&gt;N601,"Flávio Bolsonaro",IF(N601&gt;M601,"Lula","Empate"))</f>
        <v>Lula</v>
      </c>
      <c r="T601" s="74" t="n">
        <v>0.614706746303731</v>
      </c>
      <c r="U601" s="74" t="n">
        <v>0.324096739449721</v>
      </c>
      <c r="V601" s="72" t="str">
        <f aca="false">IF(S601="Empate","—",IF((N601&gt;M601)&lt;&gt;(T601&gt;U601),"Sim","Não"))</f>
        <v>Não</v>
      </c>
    </row>
    <row r="602" customFormat="false" ht="15" hidden="false" customHeight="false" outlineLevel="0" collapsed="false">
      <c r="A602" s="72" t="s">
        <v>1544</v>
      </c>
      <c r="B602" s="72" t="s">
        <v>1545</v>
      </c>
      <c r="C602" s="72" t="s">
        <v>287</v>
      </c>
      <c r="D602" s="72" t="s">
        <v>289</v>
      </c>
      <c r="E602" s="72"/>
      <c r="F602" s="73" t="n">
        <v>11980</v>
      </c>
      <c r="G602" s="73" t="n">
        <v>9222</v>
      </c>
      <c r="H602" s="73" t="n">
        <v>2758</v>
      </c>
      <c r="I602" s="74" t="n">
        <f aca="false">H602/F602</f>
        <v>0.230217028380634</v>
      </c>
      <c r="J602" s="73" t="n">
        <v>8712</v>
      </c>
      <c r="K602" s="73" t="n">
        <v>121</v>
      </c>
      <c r="L602" s="73" t="n">
        <v>389</v>
      </c>
      <c r="M602" s="73" t="n">
        <v>3051</v>
      </c>
      <c r="N602" s="73" t="n">
        <v>5152</v>
      </c>
      <c r="O602" s="73" t="n">
        <f aca="false">J602-M602-N602</f>
        <v>509</v>
      </c>
      <c r="P602" s="74" t="n">
        <f aca="false">M602/J602</f>
        <v>0.350206611570248</v>
      </c>
      <c r="Q602" s="74" t="n">
        <f aca="false">N602/J602</f>
        <v>0.591368227731864</v>
      </c>
      <c r="R602" s="75" t="n">
        <f aca="false">ABS(P602-Q602)*100</f>
        <v>24.1161616161616</v>
      </c>
      <c r="S602" s="72" t="str">
        <f aca="false">IF(M602&gt;N602,"Flávio Bolsonaro",IF(N602&gt;M602,"Lula","Empate"))</f>
        <v>Lula</v>
      </c>
      <c r="T602" s="74" t="n">
        <v>0.636600566572238</v>
      </c>
      <c r="U602" s="74" t="n">
        <v>0.30300283286119</v>
      </c>
      <c r="V602" s="72" t="str">
        <f aca="false">IF(S602="Empate","—",IF((N602&gt;M602)&lt;&gt;(T602&gt;U602),"Sim","Não"))</f>
        <v>Não</v>
      </c>
    </row>
    <row r="603" customFormat="false" ht="15" hidden="false" customHeight="false" outlineLevel="0" collapsed="false">
      <c r="A603" s="72" t="s">
        <v>1546</v>
      </c>
      <c r="B603" s="72" t="s">
        <v>1547</v>
      </c>
      <c r="C603" s="72" t="s">
        <v>287</v>
      </c>
      <c r="D603" s="72" t="s">
        <v>289</v>
      </c>
      <c r="E603" s="72"/>
      <c r="F603" s="73" t="n">
        <v>15896</v>
      </c>
      <c r="G603" s="73" t="n">
        <v>12630</v>
      </c>
      <c r="H603" s="73" t="n">
        <v>3266</v>
      </c>
      <c r="I603" s="74" t="n">
        <f aca="false">H603/F603</f>
        <v>0.205460493205838</v>
      </c>
      <c r="J603" s="73" t="n">
        <v>11855</v>
      </c>
      <c r="K603" s="73" t="n">
        <v>210</v>
      </c>
      <c r="L603" s="73" t="n">
        <v>565</v>
      </c>
      <c r="M603" s="73" t="n">
        <v>3655</v>
      </c>
      <c r="N603" s="73" t="n">
        <v>7651</v>
      </c>
      <c r="O603" s="73" t="n">
        <f aca="false">J603-M603-N603</f>
        <v>549</v>
      </c>
      <c r="P603" s="74" t="n">
        <f aca="false">M603/J603</f>
        <v>0.308308730493463</v>
      </c>
      <c r="Q603" s="74" t="n">
        <f aca="false">N603/J603</f>
        <v>0.645381695487136</v>
      </c>
      <c r="R603" s="75" t="n">
        <f aca="false">ABS(P603-Q603)*100</f>
        <v>33.7072964993674</v>
      </c>
      <c r="S603" s="72" t="str">
        <f aca="false">IF(M603&gt;N603,"Flávio Bolsonaro",IF(N603&gt;M603,"Lula","Empate"))</f>
        <v>Lula</v>
      </c>
      <c r="T603" s="74" t="n">
        <v>0.699683787710452</v>
      </c>
      <c r="U603" s="74" t="n">
        <v>0.251944278266815</v>
      </c>
      <c r="V603" s="72" t="str">
        <f aca="false">IF(S603="Empate","—",IF((N603&gt;M603)&lt;&gt;(T603&gt;U603),"Sim","Não"))</f>
        <v>Não</v>
      </c>
    </row>
    <row r="604" customFormat="false" ht="15" hidden="false" customHeight="false" outlineLevel="0" collapsed="false">
      <c r="A604" s="72" t="s">
        <v>1548</v>
      </c>
      <c r="B604" s="72" t="s">
        <v>1549</v>
      </c>
      <c r="C604" s="72" t="s">
        <v>287</v>
      </c>
      <c r="D604" s="72" t="s">
        <v>289</v>
      </c>
      <c r="E604" s="72"/>
      <c r="F604" s="73" t="n">
        <v>12012</v>
      </c>
      <c r="G604" s="73" t="n">
        <v>9971</v>
      </c>
      <c r="H604" s="73" t="n">
        <v>2041</v>
      </c>
      <c r="I604" s="74" t="n">
        <f aca="false">H604/F604</f>
        <v>0.16991341991342</v>
      </c>
      <c r="J604" s="73" t="n">
        <v>9545</v>
      </c>
      <c r="K604" s="73" t="n">
        <v>159</v>
      </c>
      <c r="L604" s="73" t="n">
        <v>267</v>
      </c>
      <c r="M604" s="73" t="n">
        <v>1954</v>
      </c>
      <c r="N604" s="73" t="n">
        <v>7232</v>
      </c>
      <c r="O604" s="73" t="n">
        <f aca="false">J604-M604-N604</f>
        <v>359</v>
      </c>
      <c r="P604" s="74" t="n">
        <f aca="false">M604/J604</f>
        <v>0.204714510214772</v>
      </c>
      <c r="Q604" s="74" t="n">
        <f aca="false">N604/J604</f>
        <v>0.757674174960712</v>
      </c>
      <c r="R604" s="75" t="n">
        <f aca="false">ABS(P604-Q604)*100</f>
        <v>55.295966474594</v>
      </c>
      <c r="S604" s="72" t="str">
        <f aca="false">IF(M604&gt;N604,"Flávio Bolsonaro",IF(N604&gt;M604,"Lula","Empate"))</f>
        <v>Lula</v>
      </c>
      <c r="T604" s="74" t="n">
        <v>0.785003743715905</v>
      </c>
      <c r="U604" s="74" t="n">
        <v>0.175847684244304</v>
      </c>
      <c r="V604" s="72" t="str">
        <f aca="false">IF(S604="Empate","—",IF((N604&gt;M604)&lt;&gt;(T604&gt;U604),"Sim","Não"))</f>
        <v>Não</v>
      </c>
    </row>
    <row r="605" customFormat="false" ht="15" hidden="false" customHeight="false" outlineLevel="0" collapsed="false">
      <c r="A605" s="72" t="s">
        <v>1550</v>
      </c>
      <c r="B605" s="72" t="s">
        <v>1551</v>
      </c>
      <c r="C605" s="72" t="s">
        <v>287</v>
      </c>
      <c r="D605" s="72" t="s">
        <v>289</v>
      </c>
      <c r="E605" s="72"/>
      <c r="F605" s="73" t="n">
        <v>11651</v>
      </c>
      <c r="G605" s="73" t="n">
        <v>9235</v>
      </c>
      <c r="H605" s="73" t="n">
        <v>2416</v>
      </c>
      <c r="I605" s="74" t="n">
        <f aca="false">H605/F605</f>
        <v>0.207364174748949</v>
      </c>
      <c r="J605" s="73" t="n">
        <v>8879</v>
      </c>
      <c r="K605" s="73" t="n">
        <v>77</v>
      </c>
      <c r="L605" s="73" t="n">
        <v>279</v>
      </c>
      <c r="M605" s="73" t="n">
        <v>2472</v>
      </c>
      <c r="N605" s="73" t="n">
        <v>6133</v>
      </c>
      <c r="O605" s="73" t="n">
        <f aca="false">J605-M605-N605</f>
        <v>274</v>
      </c>
      <c r="P605" s="74" t="n">
        <f aca="false">M605/J605</f>
        <v>0.278409730825543</v>
      </c>
      <c r="Q605" s="74" t="n">
        <f aca="false">N605/J605</f>
        <v>0.690730938168713</v>
      </c>
      <c r="R605" s="75" t="n">
        <f aca="false">ABS(P605-Q605)*100</f>
        <v>41.2321207343169</v>
      </c>
      <c r="S605" s="72" t="str">
        <f aca="false">IF(M605&gt;N605,"Flávio Bolsonaro",IF(N605&gt;M605,"Lula","Empate"))</f>
        <v>Lula</v>
      </c>
      <c r="T605" s="74" t="n">
        <v>0.699693323897146</v>
      </c>
      <c r="U605" s="74" t="n">
        <v>0.257372021703232</v>
      </c>
      <c r="V605" s="72" t="str">
        <f aca="false">IF(S605="Empate","—",IF((N605&gt;M605)&lt;&gt;(T605&gt;U605),"Sim","Não"))</f>
        <v>Não</v>
      </c>
    </row>
    <row r="606" customFormat="false" ht="15" hidden="false" customHeight="false" outlineLevel="0" collapsed="false">
      <c r="A606" s="72" t="s">
        <v>1552</v>
      </c>
      <c r="B606" s="72" t="s">
        <v>1553</v>
      </c>
      <c r="C606" s="72" t="s">
        <v>287</v>
      </c>
      <c r="D606" s="72" t="s">
        <v>289</v>
      </c>
      <c r="E606" s="72"/>
      <c r="F606" s="73" t="n">
        <v>16864</v>
      </c>
      <c r="G606" s="73" t="n">
        <v>12601</v>
      </c>
      <c r="H606" s="73" t="n">
        <v>4263</v>
      </c>
      <c r="I606" s="74" t="n">
        <f aca="false">H606/F606</f>
        <v>0.252787001897533</v>
      </c>
      <c r="J606" s="73" t="n">
        <v>11936</v>
      </c>
      <c r="K606" s="73" t="n">
        <v>194</v>
      </c>
      <c r="L606" s="73" t="n">
        <v>471</v>
      </c>
      <c r="M606" s="73" t="n">
        <v>4753</v>
      </c>
      <c r="N606" s="73" t="n">
        <v>6538</v>
      </c>
      <c r="O606" s="73" t="n">
        <f aca="false">J606-M606-N606</f>
        <v>645</v>
      </c>
      <c r="P606" s="74" t="n">
        <f aca="false">M606/J606</f>
        <v>0.398207104557641</v>
      </c>
      <c r="Q606" s="74" t="n">
        <f aca="false">N606/J606</f>
        <v>0.547754691689008</v>
      </c>
      <c r="R606" s="75" t="n">
        <f aca="false">ABS(P606-Q606)*100</f>
        <v>14.9547587131367</v>
      </c>
      <c r="S606" s="72" t="str">
        <f aca="false">IF(M606&gt;N606,"Flávio Bolsonaro",IF(N606&gt;M606,"Lula","Empate"))</f>
        <v>Lula</v>
      </c>
      <c r="T606" s="74" t="n">
        <v>0.577728285077951</v>
      </c>
      <c r="U606" s="74" t="n">
        <v>0.348418708240535</v>
      </c>
      <c r="V606" s="72" t="str">
        <f aca="false">IF(S606="Empate","—",IF((N606&gt;M606)&lt;&gt;(T606&gt;U606),"Sim","Não"))</f>
        <v>Não</v>
      </c>
    </row>
    <row r="607" customFormat="false" ht="15" hidden="false" customHeight="false" outlineLevel="0" collapsed="false">
      <c r="A607" s="72" t="s">
        <v>1554</v>
      </c>
      <c r="B607" s="72" t="s">
        <v>1555</v>
      </c>
      <c r="C607" s="72" t="s">
        <v>287</v>
      </c>
      <c r="D607" s="72" t="s">
        <v>289</v>
      </c>
      <c r="E607" s="72"/>
      <c r="F607" s="73" t="n">
        <v>13766</v>
      </c>
      <c r="G607" s="73" t="n">
        <v>11131</v>
      </c>
      <c r="H607" s="73" t="n">
        <v>2635</v>
      </c>
      <c r="I607" s="74" t="n">
        <f aca="false">H607/F607</f>
        <v>0.191413627778585</v>
      </c>
      <c r="J607" s="73" t="n">
        <v>10773</v>
      </c>
      <c r="K607" s="73" t="n">
        <v>127</v>
      </c>
      <c r="L607" s="73" t="n">
        <v>231</v>
      </c>
      <c r="M607" s="73" t="n">
        <v>2357</v>
      </c>
      <c r="N607" s="73" t="n">
        <v>8062</v>
      </c>
      <c r="O607" s="73" t="n">
        <f aca="false">J607-M607-N607</f>
        <v>354</v>
      </c>
      <c r="P607" s="74" t="n">
        <f aca="false">M607/J607</f>
        <v>0.21878771001578</v>
      </c>
      <c r="Q607" s="74" t="n">
        <f aca="false">N607/J607</f>
        <v>0.74835236238745</v>
      </c>
      <c r="R607" s="75" t="n">
        <f aca="false">ABS(P607-Q607)*100</f>
        <v>52.956465237167</v>
      </c>
      <c r="S607" s="72" t="str">
        <f aca="false">IF(M607&gt;N607,"Flávio Bolsonaro",IF(N607&gt;M607,"Lula","Empate"))</f>
        <v>Lula</v>
      </c>
      <c r="T607" s="74" t="n">
        <v>0.791110654896325</v>
      </c>
      <c r="U607" s="74" t="n">
        <v>0.179531923629645</v>
      </c>
      <c r="V607" s="72" t="str">
        <f aca="false">IF(S607="Empate","—",IF((N607&gt;M607)&lt;&gt;(T607&gt;U607),"Sim","Não"))</f>
        <v>Não</v>
      </c>
    </row>
    <row r="608" customFormat="false" ht="15" hidden="false" customHeight="false" outlineLevel="0" collapsed="false">
      <c r="A608" s="72" t="s">
        <v>1556</v>
      </c>
      <c r="B608" s="72" t="s">
        <v>1557</v>
      </c>
      <c r="C608" s="72" t="s">
        <v>287</v>
      </c>
      <c r="D608" s="72" t="s">
        <v>289</v>
      </c>
      <c r="E608" s="72"/>
      <c r="F608" s="73" t="n">
        <v>18222</v>
      </c>
      <c r="G608" s="73" t="n">
        <v>13919</v>
      </c>
      <c r="H608" s="73" t="n">
        <v>4303</v>
      </c>
      <c r="I608" s="74" t="n">
        <f aca="false">H608/F608</f>
        <v>0.23614312369663</v>
      </c>
      <c r="J608" s="73" t="n">
        <v>13210</v>
      </c>
      <c r="K608" s="73" t="n">
        <v>159</v>
      </c>
      <c r="L608" s="73" t="n">
        <v>550</v>
      </c>
      <c r="M608" s="73" t="n">
        <v>4599</v>
      </c>
      <c r="N608" s="73" t="n">
        <v>8109</v>
      </c>
      <c r="O608" s="73" t="n">
        <f aca="false">J608-M608-N608</f>
        <v>502</v>
      </c>
      <c r="P608" s="74" t="n">
        <f aca="false">M608/J608</f>
        <v>0.348145344436033</v>
      </c>
      <c r="Q608" s="74" t="n">
        <f aca="false">N608/J608</f>
        <v>0.613853141559425</v>
      </c>
      <c r="R608" s="75" t="n">
        <f aca="false">ABS(P608-Q608)*100</f>
        <v>26.5707797123391</v>
      </c>
      <c r="S608" s="72" t="str">
        <f aca="false">IF(M608&gt;N608,"Flávio Bolsonaro",IF(N608&gt;M608,"Lula","Empate"))</f>
        <v>Lula</v>
      </c>
      <c r="T608" s="74" t="n">
        <v>0.600834914611006</v>
      </c>
      <c r="U608" s="74" t="n">
        <v>0.350436432637571</v>
      </c>
      <c r="V608" s="72" t="str">
        <f aca="false">IF(S608="Empate","—",IF((N608&gt;M608)&lt;&gt;(T608&gt;U608),"Sim","Não"))</f>
        <v>Não</v>
      </c>
    </row>
    <row r="609" customFormat="false" ht="15" hidden="false" customHeight="false" outlineLevel="0" collapsed="false">
      <c r="A609" s="72" t="s">
        <v>1558</v>
      </c>
      <c r="B609" s="72" t="s">
        <v>1559</v>
      </c>
      <c r="C609" s="72" t="s">
        <v>287</v>
      </c>
      <c r="D609" s="72" t="s">
        <v>289</v>
      </c>
      <c r="E609" s="72"/>
      <c r="F609" s="73" t="n">
        <v>13057</v>
      </c>
      <c r="G609" s="73" t="n">
        <v>10190</v>
      </c>
      <c r="H609" s="73" t="n">
        <v>2867</v>
      </c>
      <c r="I609" s="74" t="n">
        <f aca="false">H609/F609</f>
        <v>0.219575706517577</v>
      </c>
      <c r="J609" s="73" t="n">
        <v>9746</v>
      </c>
      <c r="K609" s="73" t="n">
        <v>98</v>
      </c>
      <c r="L609" s="73" t="n">
        <v>346</v>
      </c>
      <c r="M609" s="73" t="n">
        <v>2420</v>
      </c>
      <c r="N609" s="73" t="n">
        <v>6959</v>
      </c>
      <c r="O609" s="73" t="n">
        <f aca="false">J609-M609-N609</f>
        <v>367</v>
      </c>
      <c r="P609" s="74" t="n">
        <f aca="false">M609/J609</f>
        <v>0.248306997742664</v>
      </c>
      <c r="Q609" s="74" t="n">
        <f aca="false">N609/J609</f>
        <v>0.71403652780628</v>
      </c>
      <c r="R609" s="75" t="n">
        <f aca="false">ABS(P609-Q609)*100</f>
        <v>46.5729530063616</v>
      </c>
      <c r="S609" s="72" t="str">
        <f aca="false">IF(M609&gt;N609,"Flávio Bolsonaro",IF(N609&gt;M609,"Lula","Empate"))</f>
        <v>Lula</v>
      </c>
      <c r="T609" s="74" t="n">
        <v>0.773471791028798</v>
      </c>
      <c r="U609" s="74" t="n">
        <v>0.182528637190879</v>
      </c>
      <c r="V609" s="72" t="str">
        <f aca="false">IF(S609="Empate","—",IF((N609&gt;M609)&lt;&gt;(T609&gt;U609),"Sim","Não"))</f>
        <v>Não</v>
      </c>
    </row>
    <row r="610" customFormat="false" ht="15" hidden="false" customHeight="false" outlineLevel="0" collapsed="false">
      <c r="A610" s="72" t="s">
        <v>1560</v>
      </c>
      <c r="B610" s="72" t="s">
        <v>1561</v>
      </c>
      <c r="C610" s="72" t="s">
        <v>287</v>
      </c>
      <c r="D610" s="72" t="s">
        <v>289</v>
      </c>
      <c r="E610" s="72"/>
      <c r="F610" s="73" t="n">
        <v>20175</v>
      </c>
      <c r="G610" s="73" t="n">
        <v>17431</v>
      </c>
      <c r="H610" s="73" t="n">
        <v>2744</v>
      </c>
      <c r="I610" s="74" t="n">
        <f aca="false">H610/F610</f>
        <v>0.136009913258984</v>
      </c>
      <c r="J610" s="73" t="n">
        <v>16489</v>
      </c>
      <c r="K610" s="73" t="n">
        <v>273</v>
      </c>
      <c r="L610" s="73" t="n">
        <v>669</v>
      </c>
      <c r="M610" s="73" t="n">
        <v>5598</v>
      </c>
      <c r="N610" s="73" t="n">
        <v>9915</v>
      </c>
      <c r="O610" s="73" t="n">
        <f aca="false">J610-M610-N610</f>
        <v>976</v>
      </c>
      <c r="P610" s="74" t="n">
        <f aca="false">M610/J610</f>
        <v>0.33949905997938</v>
      </c>
      <c r="Q610" s="74" t="n">
        <f aca="false">N610/J610</f>
        <v>0.60130996421857</v>
      </c>
      <c r="R610" s="75" t="n">
        <f aca="false">ABS(P610-Q610)*100</f>
        <v>26.181090423919</v>
      </c>
      <c r="S610" s="72" t="str">
        <f aca="false">IF(M610&gt;N610,"Flávio Bolsonaro",IF(N610&gt;M610,"Lula","Empate"))</f>
        <v>Lula</v>
      </c>
      <c r="T610" s="74" t="n">
        <v>0.644599303135889</v>
      </c>
      <c r="U610" s="74" t="n">
        <v>0.286488579171506</v>
      </c>
      <c r="V610" s="72" t="str">
        <f aca="false">IF(S610="Empate","—",IF((N610&gt;M610)&lt;&gt;(T610&gt;U610),"Sim","Não"))</f>
        <v>Não</v>
      </c>
    </row>
    <row r="611" customFormat="false" ht="15" hidden="false" customHeight="false" outlineLevel="0" collapsed="false">
      <c r="A611" s="72" t="s">
        <v>1562</v>
      </c>
      <c r="B611" s="72" t="s">
        <v>1563</v>
      </c>
      <c r="C611" s="72" t="s">
        <v>287</v>
      </c>
      <c r="D611" s="72" t="s">
        <v>289</v>
      </c>
      <c r="E611" s="72"/>
      <c r="F611" s="73" t="n">
        <v>66657</v>
      </c>
      <c r="G611" s="73" t="n">
        <v>52894</v>
      </c>
      <c r="H611" s="73" t="n">
        <v>13763</v>
      </c>
      <c r="I611" s="74" t="n">
        <f aca="false">H611/F611</f>
        <v>0.206474938866136</v>
      </c>
      <c r="J611" s="73" t="n">
        <v>49124</v>
      </c>
      <c r="K611" s="73" t="n">
        <v>1296</v>
      </c>
      <c r="L611" s="73" t="n">
        <v>2474</v>
      </c>
      <c r="M611" s="73" t="n">
        <v>15367</v>
      </c>
      <c r="N611" s="73" t="n">
        <v>30832</v>
      </c>
      <c r="O611" s="73" t="n">
        <f aca="false">J611-M611-N611</f>
        <v>2925</v>
      </c>
      <c r="P611" s="74" t="n">
        <f aca="false">M611/J611</f>
        <v>0.312820617213582</v>
      </c>
      <c r="Q611" s="74" t="n">
        <f aca="false">N611/J611</f>
        <v>0.627636185978341</v>
      </c>
      <c r="R611" s="75" t="n">
        <f aca="false">ABS(P611-Q611)*100</f>
        <v>31.4815568764759</v>
      </c>
      <c r="S611" s="72" t="str">
        <f aca="false">IF(M611&gt;N611,"Flávio Bolsonaro",IF(N611&gt;M611,"Lula","Empate"))</f>
        <v>Lula</v>
      </c>
      <c r="T611" s="74" t="n">
        <v>0.653878389137996</v>
      </c>
      <c r="U611" s="74" t="n">
        <v>0.283954238779701</v>
      </c>
      <c r="V611" s="72" t="str">
        <f aca="false">IF(S611="Empate","—",IF((N611&gt;M611)&lt;&gt;(T611&gt;U611),"Sim","Não"))</f>
        <v>Não</v>
      </c>
    </row>
    <row r="612" customFormat="false" ht="15" hidden="false" customHeight="false" outlineLevel="0" collapsed="false">
      <c r="A612" s="72" t="s">
        <v>1564</v>
      </c>
      <c r="B612" s="72" t="s">
        <v>1565</v>
      </c>
      <c r="C612" s="72" t="s">
        <v>287</v>
      </c>
      <c r="D612" s="72" t="s">
        <v>289</v>
      </c>
      <c r="E612" s="72"/>
      <c r="F612" s="73" t="n">
        <v>9468</v>
      </c>
      <c r="G612" s="73" t="n">
        <v>7868</v>
      </c>
      <c r="H612" s="73" t="n">
        <v>1600</v>
      </c>
      <c r="I612" s="74" t="n">
        <f aca="false">H612/F612</f>
        <v>0.168990283058724</v>
      </c>
      <c r="J612" s="73" t="n">
        <v>7496</v>
      </c>
      <c r="K612" s="73" t="n">
        <v>84</v>
      </c>
      <c r="L612" s="73" t="n">
        <v>288</v>
      </c>
      <c r="M612" s="73" t="n">
        <v>2167</v>
      </c>
      <c r="N612" s="73" t="n">
        <v>4957</v>
      </c>
      <c r="O612" s="73" t="n">
        <f aca="false">J612-M612-N612</f>
        <v>372</v>
      </c>
      <c r="P612" s="74" t="n">
        <f aca="false">M612/J612</f>
        <v>0.289087513340448</v>
      </c>
      <c r="Q612" s="74" t="n">
        <f aca="false">N612/J612</f>
        <v>0.661286019210245</v>
      </c>
      <c r="R612" s="75" t="n">
        <f aca="false">ABS(P612-Q612)*100</f>
        <v>37.2198505869797</v>
      </c>
      <c r="S612" s="72" t="str">
        <f aca="false">IF(M612&gt;N612,"Flávio Bolsonaro",IF(N612&gt;M612,"Lula","Empate"))</f>
        <v>Lula</v>
      </c>
      <c r="T612" s="74" t="n">
        <v>0.725690448791715</v>
      </c>
      <c r="U612" s="74" t="n">
        <v>0.223532796317606</v>
      </c>
      <c r="V612" s="72" t="str">
        <f aca="false">IF(S612="Empate","—",IF((N612&gt;M612)&lt;&gt;(T612&gt;U612),"Sim","Não"))</f>
        <v>Não</v>
      </c>
    </row>
    <row r="613" customFormat="false" ht="15" hidden="false" customHeight="false" outlineLevel="0" collapsed="false">
      <c r="A613" s="72" t="s">
        <v>1566</v>
      </c>
      <c r="B613" s="72" t="s">
        <v>1567</v>
      </c>
      <c r="C613" s="72" t="s">
        <v>287</v>
      </c>
      <c r="D613" s="72" t="s">
        <v>289</v>
      </c>
      <c r="E613" s="72"/>
      <c r="F613" s="73" t="n">
        <v>36715</v>
      </c>
      <c r="G613" s="73" t="n">
        <v>29228</v>
      </c>
      <c r="H613" s="73" t="n">
        <v>7487</v>
      </c>
      <c r="I613" s="74" t="n">
        <f aca="false">H613/F613</f>
        <v>0.203922102682827</v>
      </c>
      <c r="J613" s="73" t="n">
        <v>27886</v>
      </c>
      <c r="K613" s="73" t="n">
        <v>506</v>
      </c>
      <c r="L613" s="73" t="n">
        <v>836</v>
      </c>
      <c r="M613" s="73" t="n">
        <v>5950</v>
      </c>
      <c r="N613" s="73" t="n">
        <v>20718</v>
      </c>
      <c r="O613" s="73" t="n">
        <f aca="false">J613-M613-N613</f>
        <v>1218</v>
      </c>
      <c r="P613" s="74" t="n">
        <f aca="false">M613/J613</f>
        <v>0.213368715484473</v>
      </c>
      <c r="Q613" s="74" t="n">
        <f aca="false">N613/J613</f>
        <v>0.742953453345765</v>
      </c>
      <c r="R613" s="75" t="n">
        <f aca="false">ABS(P613-Q613)*100</f>
        <v>52.9584737861292</v>
      </c>
      <c r="S613" s="72" t="str">
        <f aca="false">IF(M613&gt;N613,"Flávio Bolsonaro",IF(N613&gt;M613,"Lula","Empate"))</f>
        <v>Lula</v>
      </c>
      <c r="T613" s="74" t="n">
        <v>0.755860891165968</v>
      </c>
      <c r="U613" s="74" t="n">
        <v>0.191973296072039</v>
      </c>
      <c r="V613" s="72" t="str">
        <f aca="false">IF(S613="Empate","—",IF((N613&gt;M613)&lt;&gt;(T613&gt;U613),"Sim","Não"))</f>
        <v>Não</v>
      </c>
    </row>
    <row r="614" customFormat="false" ht="15" hidden="false" customHeight="false" outlineLevel="0" collapsed="false">
      <c r="A614" s="72" t="s">
        <v>1568</v>
      </c>
      <c r="B614" s="72" t="s">
        <v>1569</v>
      </c>
      <c r="C614" s="72" t="s">
        <v>287</v>
      </c>
      <c r="D614" s="72" t="s">
        <v>289</v>
      </c>
      <c r="E614" s="72"/>
      <c r="F614" s="73" t="n">
        <v>6714</v>
      </c>
      <c r="G614" s="73" t="n">
        <v>5103</v>
      </c>
      <c r="H614" s="73" t="n">
        <v>1611</v>
      </c>
      <c r="I614" s="74" t="n">
        <f aca="false">H614/F614</f>
        <v>0.239946380697051</v>
      </c>
      <c r="J614" s="73" t="n">
        <v>4910</v>
      </c>
      <c r="K614" s="73" t="n">
        <v>49</v>
      </c>
      <c r="L614" s="73" t="n">
        <v>144</v>
      </c>
      <c r="M614" s="73" t="n">
        <v>1637</v>
      </c>
      <c r="N614" s="73" t="n">
        <v>3074</v>
      </c>
      <c r="O614" s="73" t="n">
        <f aca="false">J614-M614-N614</f>
        <v>199</v>
      </c>
      <c r="P614" s="74" t="n">
        <f aca="false">M614/J614</f>
        <v>0.333401221995927</v>
      </c>
      <c r="Q614" s="74" t="n">
        <f aca="false">N614/J614</f>
        <v>0.626069246435845</v>
      </c>
      <c r="R614" s="75" t="n">
        <f aca="false">ABS(P614-Q614)*100</f>
        <v>29.2668024439918</v>
      </c>
      <c r="S614" s="72" t="str">
        <f aca="false">IF(M614&gt;N614,"Flávio Bolsonaro",IF(N614&gt;M614,"Lula","Empate"))</f>
        <v>Lula</v>
      </c>
      <c r="T614" s="74" t="n">
        <v>0.669597989949749</v>
      </c>
      <c r="U614" s="74" t="n">
        <v>0.283291457286432</v>
      </c>
      <c r="V614" s="72" t="str">
        <f aca="false">IF(S614="Empate","—",IF((N614&gt;M614)&lt;&gt;(T614&gt;U614),"Sim","Não"))</f>
        <v>Não</v>
      </c>
    </row>
    <row r="615" customFormat="false" ht="15" hidden="false" customHeight="false" outlineLevel="0" collapsed="false">
      <c r="A615" s="72" t="s">
        <v>1570</v>
      </c>
      <c r="B615" s="72" t="s">
        <v>1571</v>
      </c>
      <c r="C615" s="72" t="s">
        <v>287</v>
      </c>
      <c r="D615" s="72" t="s">
        <v>289</v>
      </c>
      <c r="E615" s="72"/>
      <c r="F615" s="73" t="n">
        <v>265595</v>
      </c>
      <c r="G615" s="73" t="n">
        <v>216286</v>
      </c>
      <c r="H615" s="73" t="n">
        <v>49309</v>
      </c>
      <c r="I615" s="74" t="n">
        <f aca="false">H615/F615</f>
        <v>0.185654850430166</v>
      </c>
      <c r="J615" s="73" t="n">
        <v>204384</v>
      </c>
      <c r="K615" s="73" t="n">
        <v>4195</v>
      </c>
      <c r="L615" s="73" t="n">
        <v>7707</v>
      </c>
      <c r="M615" s="73" t="n">
        <v>82936</v>
      </c>
      <c r="N615" s="73" t="n">
        <v>108011</v>
      </c>
      <c r="O615" s="73" t="n">
        <f aca="false">J615-M615-N615</f>
        <v>13437</v>
      </c>
      <c r="P615" s="74" t="n">
        <f aca="false">M615/J615</f>
        <v>0.405785188664475</v>
      </c>
      <c r="Q615" s="74" t="n">
        <f aca="false">N615/J615</f>
        <v>0.528470917488649</v>
      </c>
      <c r="R615" s="75" t="n">
        <f aca="false">ABS(P615-Q615)*100</f>
        <v>12.2685728824174</v>
      </c>
      <c r="S615" s="72" t="str">
        <f aca="false">IF(M615&gt;N615,"Flávio Bolsonaro",IF(N615&gt;M615,"Lula","Empate"))</f>
        <v>Lula</v>
      </c>
      <c r="T615" s="74" t="n">
        <v>0.554003069762836</v>
      </c>
      <c r="U615" s="74" t="n">
        <v>0.365539436549983</v>
      </c>
      <c r="V615" s="72" t="str">
        <f aca="false">IF(S615="Empate","—",IF((N615&gt;M615)&lt;&gt;(T615&gt;U615),"Sim","Não"))</f>
        <v>Não</v>
      </c>
    </row>
    <row r="616" customFormat="false" ht="15" hidden="false" customHeight="false" outlineLevel="0" collapsed="false">
      <c r="A616" s="72" t="s">
        <v>1572</v>
      </c>
      <c r="B616" s="72" t="s">
        <v>1573</v>
      </c>
      <c r="C616" s="72" t="s">
        <v>287</v>
      </c>
      <c r="D616" s="72" t="s">
        <v>289</v>
      </c>
      <c r="E616" s="72"/>
      <c r="F616" s="73" t="n">
        <v>10874</v>
      </c>
      <c r="G616" s="73" t="n">
        <v>8855</v>
      </c>
      <c r="H616" s="73" t="n">
        <v>2019</v>
      </c>
      <c r="I616" s="74" t="n">
        <f aca="false">H616/F616</f>
        <v>0.185672245723745</v>
      </c>
      <c r="J616" s="73" t="n">
        <v>8316</v>
      </c>
      <c r="K616" s="73" t="n">
        <v>142</v>
      </c>
      <c r="L616" s="73" t="n">
        <v>397</v>
      </c>
      <c r="M616" s="73" t="n">
        <v>2228</v>
      </c>
      <c r="N616" s="73" t="n">
        <v>5666</v>
      </c>
      <c r="O616" s="73" t="n">
        <f aca="false">J616-M616-N616</f>
        <v>422</v>
      </c>
      <c r="P616" s="74" t="n">
        <f aca="false">M616/J616</f>
        <v>0.267917267917268</v>
      </c>
      <c r="Q616" s="74" t="n">
        <f aca="false">N616/J616</f>
        <v>0.681337181337181</v>
      </c>
      <c r="R616" s="75" t="n">
        <f aca="false">ABS(P616-Q616)*100</f>
        <v>41.3419913419913</v>
      </c>
      <c r="S616" s="72" t="str">
        <f aca="false">IF(M616&gt;N616,"Flávio Bolsonaro",IF(N616&gt;M616,"Lula","Empate"))</f>
        <v>Lula</v>
      </c>
      <c r="T616" s="74" t="n">
        <v>0.731390311146121</v>
      </c>
      <c r="U616" s="74" t="n">
        <v>0.211763161349613</v>
      </c>
      <c r="V616" s="72" t="str">
        <f aca="false">IF(S616="Empate","—",IF((N616&gt;M616)&lt;&gt;(T616&gt;U616),"Sim","Não"))</f>
        <v>Não</v>
      </c>
    </row>
    <row r="617" customFormat="false" ht="15" hidden="false" customHeight="false" outlineLevel="0" collapsed="false">
      <c r="A617" s="72" t="s">
        <v>1574</v>
      </c>
      <c r="B617" s="72" t="s">
        <v>1575</v>
      </c>
      <c r="C617" s="72" t="s">
        <v>287</v>
      </c>
      <c r="D617" s="72" t="s">
        <v>289</v>
      </c>
      <c r="E617" s="72"/>
      <c r="F617" s="73" t="n">
        <v>10928</v>
      </c>
      <c r="G617" s="73" t="n">
        <v>8692</v>
      </c>
      <c r="H617" s="73" t="n">
        <v>2236</v>
      </c>
      <c r="I617" s="74" t="n">
        <f aca="false">H617/F617</f>
        <v>0.204612005856515</v>
      </c>
      <c r="J617" s="73" t="n">
        <v>8092</v>
      </c>
      <c r="K617" s="73" t="n">
        <v>205</v>
      </c>
      <c r="L617" s="73" t="n">
        <v>395</v>
      </c>
      <c r="M617" s="73" t="n">
        <v>1967</v>
      </c>
      <c r="N617" s="73" t="n">
        <v>5793</v>
      </c>
      <c r="O617" s="73" t="n">
        <f aca="false">J617-M617-N617</f>
        <v>332</v>
      </c>
      <c r="P617" s="74" t="n">
        <f aca="false">M617/J617</f>
        <v>0.243079584775087</v>
      </c>
      <c r="Q617" s="74" t="n">
        <f aca="false">N617/J617</f>
        <v>0.715892239248641</v>
      </c>
      <c r="R617" s="75" t="n">
        <f aca="false">ABS(P617-Q617)*100</f>
        <v>47.2812654473554</v>
      </c>
      <c r="S617" s="72" t="str">
        <f aca="false">IF(M617&gt;N617,"Flávio Bolsonaro",IF(N617&gt;M617,"Lula","Empate"))</f>
        <v>Lula</v>
      </c>
      <c r="T617" s="74" t="n">
        <v>0.756946247727863</v>
      </c>
      <c r="U617" s="74" t="n">
        <v>0.191768371851467</v>
      </c>
      <c r="V617" s="72" t="str">
        <f aca="false">IF(S617="Empate","—",IF((N617&gt;M617)&lt;&gt;(T617&gt;U617),"Sim","Não"))</f>
        <v>Não</v>
      </c>
    </row>
    <row r="618" customFormat="false" ht="15" hidden="false" customHeight="false" outlineLevel="0" collapsed="false">
      <c r="A618" s="72" t="s">
        <v>1576</v>
      </c>
      <c r="B618" s="72" t="s">
        <v>1577</v>
      </c>
      <c r="C618" s="72" t="s">
        <v>287</v>
      </c>
      <c r="D618" s="72" t="s">
        <v>289</v>
      </c>
      <c r="E618" s="72"/>
      <c r="F618" s="73" t="n">
        <v>7284</v>
      </c>
      <c r="G618" s="73" t="n">
        <v>5905</v>
      </c>
      <c r="H618" s="73" t="n">
        <v>1379</v>
      </c>
      <c r="I618" s="74" t="n">
        <f aca="false">H618/F618</f>
        <v>0.189319055464031</v>
      </c>
      <c r="J618" s="73" t="n">
        <v>5605</v>
      </c>
      <c r="K618" s="73" t="n">
        <v>77</v>
      </c>
      <c r="L618" s="73" t="n">
        <v>223</v>
      </c>
      <c r="M618" s="73" t="n">
        <v>1426</v>
      </c>
      <c r="N618" s="73" t="n">
        <v>3937</v>
      </c>
      <c r="O618" s="73" t="n">
        <f aca="false">J618-M618-N618</f>
        <v>242</v>
      </c>
      <c r="P618" s="74" t="n">
        <f aca="false">M618/J618</f>
        <v>0.254415700267618</v>
      </c>
      <c r="Q618" s="74" t="n">
        <f aca="false">N618/J618</f>
        <v>0.702408563782337</v>
      </c>
      <c r="R618" s="75" t="n">
        <f aca="false">ABS(P618-Q618)*100</f>
        <v>44.7992863514719</v>
      </c>
      <c r="S618" s="72" t="str">
        <f aca="false">IF(M618&gt;N618,"Flávio Bolsonaro",IF(N618&gt;M618,"Lula","Empate"))</f>
        <v>Lula</v>
      </c>
      <c r="T618" s="74" t="n">
        <v>0.721047526673133</v>
      </c>
      <c r="U618" s="74" t="n">
        <v>0.223472356935015</v>
      </c>
      <c r="V618" s="72" t="str">
        <f aca="false">IF(S618="Empate","—",IF((N618&gt;M618)&lt;&gt;(T618&gt;U618),"Sim","Não"))</f>
        <v>Não</v>
      </c>
    </row>
    <row r="619" customFormat="false" ht="15" hidden="false" customHeight="false" outlineLevel="0" collapsed="false">
      <c r="A619" s="72" t="s">
        <v>1578</v>
      </c>
      <c r="B619" s="72" t="s">
        <v>1579</v>
      </c>
      <c r="C619" s="72" t="s">
        <v>287</v>
      </c>
      <c r="D619" s="72" t="s">
        <v>289</v>
      </c>
      <c r="E619" s="72"/>
      <c r="F619" s="73" t="n">
        <v>6804</v>
      </c>
      <c r="G619" s="73" t="n">
        <v>5413</v>
      </c>
      <c r="H619" s="73" t="n">
        <v>1391</v>
      </c>
      <c r="I619" s="74" t="n">
        <f aca="false">H619/F619</f>
        <v>0.204438565549677</v>
      </c>
      <c r="J619" s="73" t="n">
        <v>5160</v>
      </c>
      <c r="K619" s="73" t="n">
        <v>69</v>
      </c>
      <c r="L619" s="73" t="n">
        <v>184</v>
      </c>
      <c r="M619" s="73" t="n">
        <v>1268</v>
      </c>
      <c r="N619" s="73" t="n">
        <v>3730</v>
      </c>
      <c r="O619" s="73" t="n">
        <f aca="false">J619-M619-N619</f>
        <v>162</v>
      </c>
      <c r="P619" s="74" t="n">
        <f aca="false">M619/J619</f>
        <v>0.245736434108527</v>
      </c>
      <c r="Q619" s="74" t="n">
        <f aca="false">N619/J619</f>
        <v>0.722868217054264</v>
      </c>
      <c r="R619" s="75" t="n">
        <f aca="false">ABS(P619-Q619)*100</f>
        <v>47.7131782945736</v>
      </c>
      <c r="S619" s="72" t="str">
        <f aca="false">IF(M619&gt;N619,"Flávio Bolsonaro",IF(N619&gt;M619,"Lula","Empate"))</f>
        <v>Lula</v>
      </c>
      <c r="T619" s="74" t="n">
        <v>0.76728565784275</v>
      </c>
      <c r="U619" s="74" t="n">
        <v>0.191426313709996</v>
      </c>
      <c r="V619" s="72" t="str">
        <f aca="false">IF(S619="Empate","—",IF((N619&gt;M619)&lt;&gt;(T619&gt;U619),"Sim","Não"))</f>
        <v>Não</v>
      </c>
    </row>
    <row r="620" customFormat="false" ht="15" hidden="false" customHeight="false" outlineLevel="0" collapsed="false">
      <c r="A620" s="72" t="s">
        <v>1580</v>
      </c>
      <c r="B620" s="72" t="s">
        <v>1581</v>
      </c>
      <c r="C620" s="72" t="s">
        <v>287</v>
      </c>
      <c r="D620" s="72" t="s">
        <v>289</v>
      </c>
      <c r="E620" s="72"/>
      <c r="F620" s="73" t="n">
        <v>10702</v>
      </c>
      <c r="G620" s="73" t="n">
        <v>8494</v>
      </c>
      <c r="H620" s="73" t="n">
        <v>2208</v>
      </c>
      <c r="I620" s="74" t="n">
        <f aca="false">H620/F620</f>
        <v>0.206316576340871</v>
      </c>
      <c r="J620" s="73" t="n">
        <v>8240</v>
      </c>
      <c r="K620" s="73" t="n">
        <v>82</v>
      </c>
      <c r="L620" s="73" t="n">
        <v>172</v>
      </c>
      <c r="M620" s="73" t="n">
        <v>2911</v>
      </c>
      <c r="N620" s="73" t="n">
        <v>5088</v>
      </c>
      <c r="O620" s="73" t="n">
        <f aca="false">J620-M620-N620</f>
        <v>241</v>
      </c>
      <c r="P620" s="74" t="n">
        <f aca="false">M620/J620</f>
        <v>0.353276699029126</v>
      </c>
      <c r="Q620" s="74" t="n">
        <f aca="false">N620/J620</f>
        <v>0.61747572815534</v>
      </c>
      <c r="R620" s="75" t="n">
        <f aca="false">ABS(P620-Q620)*100</f>
        <v>26.4199029126214</v>
      </c>
      <c r="S620" s="72" t="str">
        <f aca="false">IF(M620&gt;N620,"Flávio Bolsonaro",IF(N620&gt;M620,"Lula","Empate"))</f>
        <v>Lula</v>
      </c>
      <c r="T620" s="74" t="n">
        <v>0.706268221574344</v>
      </c>
      <c r="U620" s="74" t="n">
        <v>0.267371234207969</v>
      </c>
      <c r="V620" s="72" t="str">
        <f aca="false">IF(S620="Empate","—",IF((N620&gt;M620)&lt;&gt;(T620&gt;U620),"Sim","Não"))</f>
        <v>Não</v>
      </c>
    </row>
    <row r="621" customFormat="false" ht="15" hidden="false" customHeight="false" outlineLevel="0" collapsed="false">
      <c r="A621" s="72" t="s">
        <v>1582</v>
      </c>
      <c r="B621" s="72" t="s">
        <v>1583</v>
      </c>
      <c r="C621" s="72" t="s">
        <v>287</v>
      </c>
      <c r="D621" s="72" t="s">
        <v>289</v>
      </c>
      <c r="E621" s="72"/>
      <c r="F621" s="73" t="n">
        <v>16675</v>
      </c>
      <c r="G621" s="73" t="n">
        <v>13076</v>
      </c>
      <c r="H621" s="73" t="n">
        <v>3599</v>
      </c>
      <c r="I621" s="74" t="n">
        <f aca="false">H621/F621</f>
        <v>0.215832083958021</v>
      </c>
      <c r="J621" s="73" t="n">
        <v>12418</v>
      </c>
      <c r="K621" s="73" t="n">
        <v>198</v>
      </c>
      <c r="L621" s="73" t="n">
        <v>460</v>
      </c>
      <c r="M621" s="73" t="n">
        <v>3965</v>
      </c>
      <c r="N621" s="73" t="n">
        <v>7981</v>
      </c>
      <c r="O621" s="73" t="n">
        <f aca="false">J621-M621-N621</f>
        <v>472</v>
      </c>
      <c r="P621" s="74" t="n">
        <f aca="false">M621/J621</f>
        <v>0.319294572394911</v>
      </c>
      <c r="Q621" s="74" t="n">
        <f aca="false">N621/J621</f>
        <v>0.642696086326301</v>
      </c>
      <c r="R621" s="75" t="n">
        <f aca="false">ABS(P621-Q621)*100</f>
        <v>32.340151393139</v>
      </c>
      <c r="S621" s="72" t="str">
        <f aca="false">IF(M621&gt;N621,"Flávio Bolsonaro",IF(N621&gt;M621,"Lula","Empate"))</f>
        <v>Lula</v>
      </c>
      <c r="T621" s="74" t="n">
        <v>0.695206611570248</v>
      </c>
      <c r="U621" s="74" t="n">
        <v>0.246363636363636</v>
      </c>
      <c r="V621" s="72" t="str">
        <f aca="false">IF(S621="Empate","—",IF((N621&gt;M621)&lt;&gt;(T621&gt;U621),"Sim","Não"))</f>
        <v>Não</v>
      </c>
    </row>
    <row r="622" customFormat="false" ht="15" hidden="false" customHeight="false" outlineLevel="0" collapsed="false">
      <c r="A622" s="72" t="s">
        <v>1584</v>
      </c>
      <c r="B622" s="72" t="s">
        <v>1585</v>
      </c>
      <c r="C622" s="72" t="s">
        <v>287</v>
      </c>
      <c r="D622" s="72" t="s">
        <v>289</v>
      </c>
      <c r="E622" s="72"/>
      <c r="F622" s="73" t="n">
        <v>35384</v>
      </c>
      <c r="G622" s="73" t="n">
        <v>27416</v>
      </c>
      <c r="H622" s="73" t="n">
        <v>7968</v>
      </c>
      <c r="I622" s="74" t="n">
        <f aca="false">H622/F622</f>
        <v>0.225186524983043</v>
      </c>
      <c r="J622" s="73" t="n">
        <v>26040</v>
      </c>
      <c r="K622" s="73" t="n">
        <v>364</v>
      </c>
      <c r="L622" s="73" t="n">
        <v>1012</v>
      </c>
      <c r="M622" s="73" t="n">
        <v>6878</v>
      </c>
      <c r="N622" s="73" t="n">
        <v>18111</v>
      </c>
      <c r="O622" s="73" t="n">
        <f aca="false">J622-M622-N622</f>
        <v>1051</v>
      </c>
      <c r="P622" s="74" t="n">
        <f aca="false">M622/J622</f>
        <v>0.264132104454685</v>
      </c>
      <c r="Q622" s="74" t="n">
        <f aca="false">N622/J622</f>
        <v>0.695506912442396</v>
      </c>
      <c r="R622" s="75" t="n">
        <f aca="false">ABS(P622-Q622)*100</f>
        <v>43.1374807987711</v>
      </c>
      <c r="S622" s="72" t="str">
        <f aca="false">IF(M622&gt;N622,"Flávio Bolsonaro",IF(N622&gt;M622,"Lula","Empate"))</f>
        <v>Lula</v>
      </c>
      <c r="T622" s="74" t="n">
        <v>0.770288644574803</v>
      </c>
      <c r="U622" s="74" t="n">
        <v>0.181694572860417</v>
      </c>
      <c r="V622" s="72" t="str">
        <f aca="false">IF(S622="Empate","—",IF((N622&gt;M622)&lt;&gt;(T622&gt;U622),"Sim","Não"))</f>
        <v>Não</v>
      </c>
    </row>
    <row r="623" customFormat="false" ht="15" hidden="false" customHeight="false" outlineLevel="0" collapsed="false">
      <c r="A623" s="72" t="s">
        <v>1586</v>
      </c>
      <c r="B623" s="72" t="s">
        <v>1587</v>
      </c>
      <c r="C623" s="72" t="s">
        <v>287</v>
      </c>
      <c r="D623" s="72" t="s">
        <v>289</v>
      </c>
      <c r="E623" s="72"/>
      <c r="F623" s="73" t="n">
        <v>13416</v>
      </c>
      <c r="G623" s="73" t="n">
        <v>10582</v>
      </c>
      <c r="H623" s="73" t="n">
        <v>2834</v>
      </c>
      <c r="I623" s="74" t="n">
        <f aca="false">H623/F623</f>
        <v>0.211240310077519</v>
      </c>
      <c r="J623" s="73" t="n">
        <v>9806</v>
      </c>
      <c r="K623" s="73" t="n">
        <v>211</v>
      </c>
      <c r="L623" s="73" t="n">
        <v>565</v>
      </c>
      <c r="M623" s="73" t="n">
        <v>1964</v>
      </c>
      <c r="N623" s="73" t="n">
        <v>7386</v>
      </c>
      <c r="O623" s="73" t="n">
        <f aca="false">J623-M623-N623</f>
        <v>456</v>
      </c>
      <c r="P623" s="74" t="n">
        <f aca="false">M623/J623</f>
        <v>0.200285539465633</v>
      </c>
      <c r="Q623" s="74" t="n">
        <f aca="false">N623/J623</f>
        <v>0.753212318988375</v>
      </c>
      <c r="R623" s="75" t="n">
        <f aca="false">ABS(P623-Q623)*100</f>
        <v>55.2926779522741</v>
      </c>
      <c r="S623" s="72" t="str">
        <f aca="false">IF(M623&gt;N623,"Flávio Bolsonaro",IF(N623&gt;M623,"Lula","Empate"))</f>
        <v>Lula</v>
      </c>
      <c r="T623" s="74" t="n">
        <v>0.786337048890851</v>
      </c>
      <c r="U623" s="74" t="n">
        <v>0.161240481183092</v>
      </c>
      <c r="V623" s="72" t="str">
        <f aca="false">IF(S623="Empate","—",IF((N623&gt;M623)&lt;&gt;(T623&gt;U623),"Sim","Não"))</f>
        <v>Não</v>
      </c>
    </row>
    <row r="624" customFormat="false" ht="15" hidden="false" customHeight="false" outlineLevel="0" collapsed="false">
      <c r="A624" s="72" t="s">
        <v>1588</v>
      </c>
      <c r="B624" s="72" t="s">
        <v>1589</v>
      </c>
      <c r="C624" s="72" t="s">
        <v>287</v>
      </c>
      <c r="D624" s="72" t="s">
        <v>289</v>
      </c>
      <c r="E624" s="72"/>
      <c r="F624" s="73" t="n">
        <v>8440</v>
      </c>
      <c r="G624" s="73" t="n">
        <v>6468</v>
      </c>
      <c r="H624" s="73" t="n">
        <v>1972</v>
      </c>
      <c r="I624" s="74" t="n">
        <f aca="false">H624/F624</f>
        <v>0.233649289099526</v>
      </c>
      <c r="J624" s="73" t="n">
        <v>6073</v>
      </c>
      <c r="K624" s="73" t="n">
        <v>92</v>
      </c>
      <c r="L624" s="73" t="n">
        <v>303</v>
      </c>
      <c r="M624" s="73" t="n">
        <v>1258</v>
      </c>
      <c r="N624" s="73" t="n">
        <v>4545</v>
      </c>
      <c r="O624" s="73" t="n">
        <f aca="false">J624-M624-N624</f>
        <v>270</v>
      </c>
      <c r="P624" s="74" t="n">
        <f aca="false">M624/J624</f>
        <v>0.207146385641363</v>
      </c>
      <c r="Q624" s="74" t="n">
        <f aca="false">N624/J624</f>
        <v>0.748394533179648</v>
      </c>
      <c r="R624" s="75" t="n">
        <f aca="false">ABS(P624-Q624)*100</f>
        <v>54.1248147538284</v>
      </c>
      <c r="S624" s="72" t="str">
        <f aca="false">IF(M624&gt;N624,"Flávio Bolsonaro",IF(N624&gt;M624,"Lula","Empate"))</f>
        <v>Lula</v>
      </c>
      <c r="T624" s="74" t="n">
        <v>0.777347694378997</v>
      </c>
      <c r="U624" s="74" t="n">
        <v>0.173174015483002</v>
      </c>
      <c r="V624" s="72" t="str">
        <f aca="false">IF(S624="Empate","—",IF((N624&gt;M624)&lt;&gt;(T624&gt;U624),"Sim","Não"))</f>
        <v>Não</v>
      </c>
    </row>
    <row r="625" customFormat="false" ht="15" hidden="false" customHeight="false" outlineLevel="0" collapsed="false">
      <c r="A625" s="72" t="s">
        <v>1590</v>
      </c>
      <c r="B625" s="72" t="s">
        <v>1591</v>
      </c>
      <c r="C625" s="72" t="s">
        <v>297</v>
      </c>
      <c r="D625" s="72" t="s">
        <v>289</v>
      </c>
      <c r="E625" s="72"/>
      <c r="F625" s="73" t="n">
        <v>7775</v>
      </c>
      <c r="G625" s="73" t="n">
        <v>6239</v>
      </c>
      <c r="H625" s="73" t="n">
        <v>1536</v>
      </c>
      <c r="I625" s="74" t="n">
        <f aca="false">H625/F625</f>
        <v>0.197556270096463</v>
      </c>
      <c r="J625" s="73" t="n">
        <v>5880</v>
      </c>
      <c r="K625" s="73" t="n">
        <v>113</v>
      </c>
      <c r="L625" s="73" t="n">
        <v>246</v>
      </c>
      <c r="M625" s="73" t="n">
        <v>1036</v>
      </c>
      <c r="N625" s="73" t="n">
        <v>4634</v>
      </c>
      <c r="O625" s="73" t="n">
        <f aca="false">J625-M625-N625</f>
        <v>210</v>
      </c>
      <c r="P625" s="74" t="n">
        <f aca="false">M625/J625</f>
        <v>0.176190476190476</v>
      </c>
      <c r="Q625" s="74" t="n">
        <f aca="false">N625/J625</f>
        <v>0.788095238095238</v>
      </c>
      <c r="R625" s="75" t="n">
        <f aca="false">ABS(P625-Q625)*100</f>
        <v>61.1904761904762</v>
      </c>
      <c r="S625" s="72" t="str">
        <f aca="false">IF(M625&gt;N625,"Flávio Bolsonaro",IF(N625&gt;M625,"Lula","Empate"))</f>
        <v>Lula</v>
      </c>
      <c r="T625" s="74" t="n">
        <v>0.855436500966099</v>
      </c>
      <c r="U625" s="74" t="n">
        <v>0.10433866151414</v>
      </c>
      <c r="V625" s="72" t="str">
        <f aca="false">IF(S625="Empate","—",IF((N625&gt;M625)&lt;&gt;(T625&gt;U625),"Sim","Não"))</f>
        <v>Não</v>
      </c>
    </row>
    <row r="626" customFormat="false" ht="15" hidden="false" customHeight="false" outlineLevel="0" collapsed="false">
      <c r="A626" s="72" t="s">
        <v>1592</v>
      </c>
      <c r="B626" s="72" t="s">
        <v>1593</v>
      </c>
      <c r="C626" s="72" t="s">
        <v>297</v>
      </c>
      <c r="D626" s="72" t="s">
        <v>289</v>
      </c>
      <c r="E626" s="72"/>
      <c r="F626" s="73" t="n">
        <v>12546</v>
      </c>
      <c r="G626" s="73" t="n">
        <v>10868</v>
      </c>
      <c r="H626" s="73" t="n">
        <v>1678</v>
      </c>
      <c r="I626" s="74" t="n">
        <f aca="false">H626/F626</f>
        <v>0.133747808066316</v>
      </c>
      <c r="J626" s="73" t="n">
        <v>10364</v>
      </c>
      <c r="K626" s="73" t="n">
        <v>211</v>
      </c>
      <c r="L626" s="73" t="n">
        <v>293</v>
      </c>
      <c r="M626" s="73" t="n">
        <v>3847</v>
      </c>
      <c r="N626" s="73" t="n">
        <v>6079</v>
      </c>
      <c r="O626" s="73" t="n">
        <f aca="false">J626-M626-N626</f>
        <v>438</v>
      </c>
      <c r="P626" s="74" t="n">
        <f aca="false">M626/J626</f>
        <v>0.371188730219992</v>
      </c>
      <c r="Q626" s="74" t="n">
        <f aca="false">N626/J626</f>
        <v>0.586549594751061</v>
      </c>
      <c r="R626" s="75" t="n">
        <f aca="false">ABS(P626-Q626)*100</f>
        <v>21.5360864531069</v>
      </c>
      <c r="S626" s="72" t="str">
        <f aca="false">IF(M626&gt;N626,"Flávio Bolsonaro",IF(N626&gt;M626,"Lula","Empate"))</f>
        <v>Lula</v>
      </c>
      <c r="T626" s="74" t="n">
        <v>0.621733720447947</v>
      </c>
      <c r="U626" s="74" t="n">
        <v>0.324035669846537</v>
      </c>
      <c r="V626" s="72" t="str">
        <f aca="false">IF(S626="Empate","—",IF((N626&gt;M626)&lt;&gt;(T626&gt;U626),"Sim","Não"))</f>
        <v>Não</v>
      </c>
    </row>
    <row r="627" customFormat="false" ht="15" hidden="false" customHeight="false" outlineLevel="0" collapsed="false">
      <c r="A627" s="72" t="s">
        <v>1594</v>
      </c>
      <c r="B627" s="72" t="s">
        <v>1595</v>
      </c>
      <c r="C627" s="72" t="s">
        <v>297</v>
      </c>
      <c r="D627" s="72" t="s">
        <v>289</v>
      </c>
      <c r="E627" s="72"/>
      <c r="F627" s="73" t="n">
        <v>49197</v>
      </c>
      <c r="G627" s="73" t="n">
        <v>39831</v>
      </c>
      <c r="H627" s="73" t="n">
        <v>9366</v>
      </c>
      <c r="I627" s="74" t="n">
        <f aca="false">H627/F627</f>
        <v>0.190377462040368</v>
      </c>
      <c r="J627" s="73" t="n">
        <v>37609</v>
      </c>
      <c r="K627" s="73" t="n">
        <v>755</v>
      </c>
      <c r="L627" s="73" t="n">
        <v>1467</v>
      </c>
      <c r="M627" s="73" t="n">
        <v>12267</v>
      </c>
      <c r="N627" s="73" t="n">
        <v>23817</v>
      </c>
      <c r="O627" s="73" t="n">
        <f aca="false">J627-M627-N627</f>
        <v>1525</v>
      </c>
      <c r="P627" s="74" t="n">
        <f aca="false">M627/J627</f>
        <v>0.326171926932383</v>
      </c>
      <c r="Q627" s="74" t="n">
        <f aca="false">N627/J627</f>
        <v>0.633279268260257</v>
      </c>
      <c r="R627" s="75" t="n">
        <f aca="false">ABS(P627-Q627)*100</f>
        <v>30.7107341327874</v>
      </c>
      <c r="S627" s="72" t="str">
        <f aca="false">IF(M627&gt;N627,"Flávio Bolsonaro",IF(N627&gt;M627,"Lula","Empate"))</f>
        <v>Lula</v>
      </c>
      <c r="T627" s="74" t="n">
        <v>0.694551318320697</v>
      </c>
      <c r="U627" s="74" t="n">
        <v>0.234468711101052</v>
      </c>
      <c r="V627" s="72" t="str">
        <f aca="false">IF(S627="Empate","—",IF((N627&gt;M627)&lt;&gt;(T627&gt;U627),"Sim","Não"))</f>
        <v>Não</v>
      </c>
    </row>
    <row r="628" customFormat="false" ht="15" hidden="false" customHeight="false" outlineLevel="0" collapsed="false">
      <c r="A628" s="72" t="s">
        <v>1596</v>
      </c>
      <c r="B628" s="72" t="s">
        <v>1597</v>
      </c>
      <c r="C628" s="72" t="s">
        <v>297</v>
      </c>
      <c r="D628" s="72" t="s">
        <v>289</v>
      </c>
      <c r="E628" s="72"/>
      <c r="F628" s="73" t="n">
        <v>38571</v>
      </c>
      <c r="G628" s="73" t="n">
        <v>32404</v>
      </c>
      <c r="H628" s="73" t="n">
        <v>6167</v>
      </c>
      <c r="I628" s="74" t="n">
        <f aca="false">H628/F628</f>
        <v>0.159886961706982</v>
      </c>
      <c r="J628" s="73" t="n">
        <v>30627</v>
      </c>
      <c r="K628" s="73" t="n">
        <v>568</v>
      </c>
      <c r="L628" s="73" t="n">
        <v>1209</v>
      </c>
      <c r="M628" s="73" t="n">
        <v>6153</v>
      </c>
      <c r="N628" s="73" t="n">
        <v>23458</v>
      </c>
      <c r="O628" s="73" t="n">
        <f aca="false">J628-M628-N628</f>
        <v>1016</v>
      </c>
      <c r="P628" s="74" t="n">
        <f aca="false">M628/J628</f>
        <v>0.200901165638162</v>
      </c>
      <c r="Q628" s="74" t="n">
        <f aca="false">N628/J628</f>
        <v>0.765925490580207</v>
      </c>
      <c r="R628" s="75" t="n">
        <f aca="false">ABS(P628-Q628)*100</f>
        <v>56.5024324942045</v>
      </c>
      <c r="S628" s="72" t="str">
        <f aca="false">IF(M628&gt;N628,"Flávio Bolsonaro",IF(N628&gt;M628,"Lula","Empate"))</f>
        <v>Lula</v>
      </c>
      <c r="T628" s="74" t="n">
        <v>0.794261909561244</v>
      </c>
      <c r="U628" s="74" t="n">
        <v>0.132701740240543</v>
      </c>
      <c r="V628" s="72" t="str">
        <f aca="false">IF(S628="Empate","—",IF((N628&gt;M628)&lt;&gt;(T628&gt;U628),"Sim","Não"))</f>
        <v>Não</v>
      </c>
    </row>
    <row r="629" customFormat="false" ht="15" hidden="false" customHeight="false" outlineLevel="0" collapsed="false">
      <c r="A629" s="72" t="s">
        <v>1598</v>
      </c>
      <c r="B629" s="72" t="s">
        <v>1599</v>
      </c>
      <c r="C629" s="72" t="s">
        <v>297</v>
      </c>
      <c r="D629" s="72" t="s">
        <v>289</v>
      </c>
      <c r="E629" s="72"/>
      <c r="F629" s="73" t="n">
        <v>11440</v>
      </c>
      <c r="G629" s="73" t="n">
        <v>9041</v>
      </c>
      <c r="H629" s="73" t="n">
        <v>2399</v>
      </c>
      <c r="I629" s="74" t="n">
        <f aca="false">H629/F629</f>
        <v>0.209702797202797</v>
      </c>
      <c r="J629" s="73" t="n">
        <v>8639</v>
      </c>
      <c r="K629" s="73" t="n">
        <v>80</v>
      </c>
      <c r="L629" s="73" t="n">
        <v>322</v>
      </c>
      <c r="M629" s="73" t="n">
        <v>1196</v>
      </c>
      <c r="N629" s="73" t="n">
        <v>7142</v>
      </c>
      <c r="O629" s="73" t="n">
        <f aca="false">J629-M629-N629</f>
        <v>301</v>
      </c>
      <c r="P629" s="74" t="n">
        <f aca="false">M629/J629</f>
        <v>0.138441949299687</v>
      </c>
      <c r="Q629" s="74" t="n">
        <f aca="false">N629/J629</f>
        <v>0.82671605509897</v>
      </c>
      <c r="R629" s="75" t="n">
        <f aca="false">ABS(P629-Q629)*100</f>
        <v>68.8274105799282</v>
      </c>
      <c r="S629" s="72" t="str">
        <f aca="false">IF(M629&gt;N629,"Flávio Bolsonaro",IF(N629&gt;M629,"Lula","Empate"))</f>
        <v>Lula</v>
      </c>
      <c r="T629" s="74" t="n">
        <v>0.839722089123143</v>
      </c>
      <c r="U629" s="74" t="n">
        <v>0.0987062769525635</v>
      </c>
      <c r="V629" s="72" t="str">
        <f aca="false">IF(S629="Empate","—",IF((N629&gt;M629)&lt;&gt;(T629&gt;U629),"Sim","Não"))</f>
        <v>Não</v>
      </c>
    </row>
    <row r="630" customFormat="false" ht="15" hidden="false" customHeight="false" outlineLevel="0" collapsed="false">
      <c r="A630" s="72" t="s">
        <v>1600</v>
      </c>
      <c r="B630" s="72" t="s">
        <v>1601</v>
      </c>
      <c r="C630" s="72" t="s">
        <v>297</v>
      </c>
      <c r="D630" s="72" t="s">
        <v>289</v>
      </c>
      <c r="E630" s="72"/>
      <c r="F630" s="73" t="n">
        <v>10265</v>
      </c>
      <c r="G630" s="73" t="n">
        <v>8189</v>
      </c>
      <c r="H630" s="73" t="n">
        <v>2076</v>
      </c>
      <c r="I630" s="74" t="n">
        <f aca="false">H630/F630</f>
        <v>0.202240623477837</v>
      </c>
      <c r="J630" s="73" t="n">
        <v>7722</v>
      </c>
      <c r="K630" s="73" t="n">
        <v>177</v>
      </c>
      <c r="L630" s="73" t="n">
        <v>290</v>
      </c>
      <c r="M630" s="73" t="n">
        <v>1437</v>
      </c>
      <c r="N630" s="73" t="n">
        <v>5939</v>
      </c>
      <c r="O630" s="73" t="n">
        <f aca="false">J630-M630-N630</f>
        <v>346</v>
      </c>
      <c r="P630" s="74" t="n">
        <f aca="false">M630/J630</f>
        <v>0.186091686091686</v>
      </c>
      <c r="Q630" s="74" t="n">
        <f aca="false">N630/J630</f>
        <v>0.769101269101269</v>
      </c>
      <c r="R630" s="75" t="n">
        <f aca="false">ABS(P630-Q630)*100</f>
        <v>58.3009583009583</v>
      </c>
      <c r="S630" s="72" t="str">
        <f aca="false">IF(M630&gt;N630,"Flávio Bolsonaro",IF(N630&gt;M630,"Lula","Empate"))</f>
        <v>Lula</v>
      </c>
      <c r="T630" s="74" t="n">
        <v>0.782780195865071</v>
      </c>
      <c r="U630" s="74" t="n">
        <v>0.109221980413493</v>
      </c>
      <c r="V630" s="72" t="str">
        <f aca="false">IF(S630="Empate","—",IF((N630&gt;M630)&lt;&gt;(T630&gt;U630),"Sim","Não"))</f>
        <v>Não</v>
      </c>
    </row>
    <row r="631" customFormat="false" ht="15" hidden="false" customHeight="false" outlineLevel="0" collapsed="false">
      <c r="A631" s="72" t="s">
        <v>1602</v>
      </c>
      <c r="B631" s="72" t="s">
        <v>1603</v>
      </c>
      <c r="C631" s="72" t="s">
        <v>297</v>
      </c>
      <c r="D631" s="72" t="s">
        <v>289</v>
      </c>
      <c r="E631" s="72"/>
      <c r="F631" s="73" t="n">
        <v>6949</v>
      </c>
      <c r="G631" s="73" t="n">
        <v>5670</v>
      </c>
      <c r="H631" s="73" t="n">
        <v>1279</v>
      </c>
      <c r="I631" s="74" t="n">
        <f aca="false">H631/F631</f>
        <v>0.184055259749604</v>
      </c>
      <c r="J631" s="73" t="n">
        <v>5413</v>
      </c>
      <c r="K631" s="73" t="n">
        <v>54</v>
      </c>
      <c r="L631" s="73" t="n">
        <v>203</v>
      </c>
      <c r="M631" s="73" t="n">
        <v>669</v>
      </c>
      <c r="N631" s="73" t="n">
        <v>4500</v>
      </c>
      <c r="O631" s="73" t="n">
        <f aca="false">J631-M631-N631</f>
        <v>244</v>
      </c>
      <c r="P631" s="74" t="n">
        <f aca="false">M631/J631</f>
        <v>0.123591354147423</v>
      </c>
      <c r="Q631" s="74" t="n">
        <f aca="false">N631/J631</f>
        <v>0.831331978570109</v>
      </c>
      <c r="R631" s="75" t="n">
        <f aca="false">ABS(P631-Q631)*100</f>
        <v>70.7740624422686</v>
      </c>
      <c r="S631" s="72" t="str">
        <f aca="false">IF(M631&gt;N631,"Flávio Bolsonaro",IF(N631&gt;M631,"Lula","Empate"))</f>
        <v>Lula</v>
      </c>
      <c r="T631" s="74" t="n">
        <v>0.8581446603887</v>
      </c>
      <c r="U631" s="74" t="n">
        <v>0.0701262272089762</v>
      </c>
      <c r="V631" s="72" t="str">
        <f aca="false">IF(S631="Empate","—",IF((N631&gt;M631)&lt;&gt;(T631&gt;U631),"Sim","Não"))</f>
        <v>Não</v>
      </c>
    </row>
    <row r="632" customFormat="false" ht="15" hidden="false" customHeight="false" outlineLevel="0" collapsed="false">
      <c r="A632" s="72" t="s">
        <v>1604</v>
      </c>
      <c r="B632" s="72" t="s">
        <v>1605</v>
      </c>
      <c r="C632" s="72" t="s">
        <v>297</v>
      </c>
      <c r="D632" s="72" t="s">
        <v>289</v>
      </c>
      <c r="E632" s="72"/>
      <c r="F632" s="73" t="n">
        <v>12108</v>
      </c>
      <c r="G632" s="73" t="n">
        <v>10156</v>
      </c>
      <c r="H632" s="73" t="n">
        <v>1952</v>
      </c>
      <c r="I632" s="74" t="n">
        <f aca="false">H632/F632</f>
        <v>0.161215725140403</v>
      </c>
      <c r="J632" s="73" t="n">
        <v>9771</v>
      </c>
      <c r="K632" s="73" t="n">
        <v>149</v>
      </c>
      <c r="L632" s="73" t="n">
        <v>236</v>
      </c>
      <c r="M632" s="73" t="n">
        <v>2157</v>
      </c>
      <c r="N632" s="73" t="n">
        <v>7184</v>
      </c>
      <c r="O632" s="73" t="n">
        <f aca="false">J632-M632-N632</f>
        <v>430</v>
      </c>
      <c r="P632" s="74" t="n">
        <f aca="false">M632/J632</f>
        <v>0.220755296284925</v>
      </c>
      <c r="Q632" s="74" t="n">
        <f aca="false">N632/J632</f>
        <v>0.735236925596152</v>
      </c>
      <c r="R632" s="75" t="n">
        <f aca="false">ABS(P632-Q632)*100</f>
        <v>51.4481629311227</v>
      </c>
      <c r="S632" s="72" t="str">
        <f aca="false">IF(M632&gt;N632,"Flávio Bolsonaro",IF(N632&gt;M632,"Lula","Empate"))</f>
        <v>Lula</v>
      </c>
      <c r="T632" s="74" t="n">
        <v>0.799917661589131</v>
      </c>
      <c r="U632" s="74" t="n">
        <v>0.154590366405928</v>
      </c>
      <c r="V632" s="72" t="str">
        <f aca="false">IF(S632="Empate","—",IF((N632&gt;M632)&lt;&gt;(T632&gt;U632),"Sim","Não"))</f>
        <v>Não</v>
      </c>
    </row>
    <row r="633" customFormat="false" ht="15" hidden="false" customHeight="false" outlineLevel="0" collapsed="false">
      <c r="A633" s="72" t="s">
        <v>1606</v>
      </c>
      <c r="B633" s="72" t="s">
        <v>1607</v>
      </c>
      <c r="C633" s="72" t="s">
        <v>297</v>
      </c>
      <c r="D633" s="72" t="s">
        <v>289</v>
      </c>
      <c r="E633" s="72"/>
      <c r="F633" s="73" t="n">
        <v>36349</v>
      </c>
      <c r="G633" s="73" t="n">
        <v>29633</v>
      </c>
      <c r="H633" s="73" t="n">
        <v>6716</v>
      </c>
      <c r="I633" s="74" t="n">
        <f aca="false">H633/F633</f>
        <v>0.184764367657982</v>
      </c>
      <c r="J633" s="73" t="n">
        <v>28311</v>
      </c>
      <c r="K633" s="73" t="n">
        <v>438</v>
      </c>
      <c r="L633" s="73" t="n">
        <v>884</v>
      </c>
      <c r="M633" s="73" t="n">
        <v>7402</v>
      </c>
      <c r="N633" s="73" t="n">
        <v>19857</v>
      </c>
      <c r="O633" s="73" t="n">
        <f aca="false">J633-M633-N633</f>
        <v>1052</v>
      </c>
      <c r="P633" s="74" t="n">
        <f aca="false">M633/J633</f>
        <v>0.261453145420508</v>
      </c>
      <c r="Q633" s="74" t="n">
        <f aca="false">N633/J633</f>
        <v>0.701388153014729</v>
      </c>
      <c r="R633" s="75" t="n">
        <f aca="false">ABS(P633-Q633)*100</f>
        <v>43.9935007594221</v>
      </c>
      <c r="S633" s="72" t="str">
        <f aca="false">IF(M633&gt;N633,"Flávio Bolsonaro",IF(N633&gt;M633,"Lula","Empate"))</f>
        <v>Lula</v>
      </c>
      <c r="T633" s="74" t="n">
        <v>0.749942918030291</v>
      </c>
      <c r="U633" s="74" t="n">
        <v>0.190653778826395</v>
      </c>
      <c r="V633" s="72" t="str">
        <f aca="false">IF(S633="Empate","—",IF((N633&gt;M633)&lt;&gt;(T633&gt;U633),"Sim","Não"))</f>
        <v>Não</v>
      </c>
    </row>
    <row r="634" customFormat="false" ht="15" hidden="false" customHeight="false" outlineLevel="0" collapsed="false">
      <c r="A634" s="72" t="s">
        <v>1608</v>
      </c>
      <c r="B634" s="72" t="s">
        <v>1609</v>
      </c>
      <c r="C634" s="72" t="s">
        <v>297</v>
      </c>
      <c r="D634" s="72" t="s">
        <v>289</v>
      </c>
      <c r="E634" s="72"/>
      <c r="F634" s="73" t="n">
        <v>7089</v>
      </c>
      <c r="G634" s="73" t="n">
        <v>5468</v>
      </c>
      <c r="H634" s="73" t="n">
        <v>1621</v>
      </c>
      <c r="I634" s="74" t="n">
        <f aca="false">H634/F634</f>
        <v>0.228664127521512</v>
      </c>
      <c r="J634" s="73" t="n">
        <v>5198</v>
      </c>
      <c r="K634" s="73" t="n">
        <v>64</v>
      </c>
      <c r="L634" s="73" t="n">
        <v>206</v>
      </c>
      <c r="M634" s="73" t="n">
        <v>791</v>
      </c>
      <c r="N634" s="73" t="n">
        <v>4169</v>
      </c>
      <c r="O634" s="73" t="n">
        <f aca="false">J634-M634-N634</f>
        <v>238</v>
      </c>
      <c r="P634" s="74" t="n">
        <f aca="false">M634/J634</f>
        <v>0.152173913043478</v>
      </c>
      <c r="Q634" s="74" t="n">
        <f aca="false">N634/J634</f>
        <v>0.802039245863794</v>
      </c>
      <c r="R634" s="75" t="n">
        <f aca="false">ABS(P634-Q634)*100</f>
        <v>64.9865332820315</v>
      </c>
      <c r="S634" s="72" t="str">
        <f aca="false">IF(M634&gt;N634,"Flávio Bolsonaro",IF(N634&gt;M634,"Lula","Empate"))</f>
        <v>Lula</v>
      </c>
      <c r="T634" s="74" t="n">
        <v>0.822679596279438</v>
      </c>
      <c r="U634" s="74" t="n">
        <v>0.105679794181674</v>
      </c>
      <c r="V634" s="72" t="str">
        <f aca="false">IF(S634="Empate","—",IF((N634&gt;M634)&lt;&gt;(T634&gt;U634),"Sim","Não"))</f>
        <v>Não</v>
      </c>
    </row>
    <row r="635" customFormat="false" ht="15" hidden="false" customHeight="false" outlineLevel="0" collapsed="false">
      <c r="A635" s="72" t="s">
        <v>1610</v>
      </c>
      <c r="B635" s="72" t="s">
        <v>1611</v>
      </c>
      <c r="C635" s="72" t="s">
        <v>297</v>
      </c>
      <c r="D635" s="72" t="s">
        <v>289</v>
      </c>
      <c r="E635" s="72"/>
      <c r="F635" s="73" t="n">
        <v>12696</v>
      </c>
      <c r="G635" s="73" t="n">
        <v>10722</v>
      </c>
      <c r="H635" s="73" t="n">
        <v>1974</v>
      </c>
      <c r="I635" s="74" t="n">
        <f aca="false">H635/F635</f>
        <v>0.155482041587902</v>
      </c>
      <c r="J635" s="73" t="n">
        <v>10341</v>
      </c>
      <c r="K635" s="73" t="n">
        <v>131</v>
      </c>
      <c r="L635" s="73" t="n">
        <v>250</v>
      </c>
      <c r="M635" s="73" t="n">
        <v>2442</v>
      </c>
      <c r="N635" s="73" t="n">
        <v>7375</v>
      </c>
      <c r="O635" s="73" t="n">
        <f aca="false">J635-M635-N635</f>
        <v>524</v>
      </c>
      <c r="P635" s="74" t="n">
        <f aca="false">M635/J635</f>
        <v>0.236147374528576</v>
      </c>
      <c r="Q635" s="74" t="n">
        <f aca="false">N635/J635</f>
        <v>0.71318054346775</v>
      </c>
      <c r="R635" s="75" t="n">
        <f aca="false">ABS(P635-Q635)*100</f>
        <v>47.7033168939174</v>
      </c>
      <c r="S635" s="72" t="str">
        <f aca="false">IF(M635&gt;N635,"Flávio Bolsonaro",IF(N635&gt;M635,"Lula","Empate"))</f>
        <v>Lula</v>
      </c>
      <c r="T635" s="74" t="n">
        <v>0.759124087591241</v>
      </c>
      <c r="U635" s="74" t="n">
        <v>0.173282671732827</v>
      </c>
      <c r="V635" s="72" t="str">
        <f aca="false">IF(S635="Empate","—",IF((N635&gt;M635)&lt;&gt;(T635&gt;U635),"Sim","Não"))</f>
        <v>Não</v>
      </c>
    </row>
    <row r="636" customFormat="false" ht="15" hidden="false" customHeight="false" outlineLevel="0" collapsed="false">
      <c r="A636" s="72" t="s">
        <v>1612</v>
      </c>
      <c r="B636" s="72" t="s">
        <v>1613</v>
      </c>
      <c r="C636" s="72" t="s">
        <v>297</v>
      </c>
      <c r="D636" s="72" t="s">
        <v>289</v>
      </c>
      <c r="E636" s="72"/>
      <c r="F636" s="73" t="n">
        <v>69632</v>
      </c>
      <c r="G636" s="73" t="n">
        <v>59747</v>
      </c>
      <c r="H636" s="73" t="n">
        <v>9885</v>
      </c>
      <c r="I636" s="74" t="n">
        <f aca="false">H636/F636</f>
        <v>0.141960592830882</v>
      </c>
      <c r="J636" s="73" t="n">
        <v>56565</v>
      </c>
      <c r="K636" s="73" t="n">
        <v>1117</v>
      </c>
      <c r="L636" s="73" t="n">
        <v>2065</v>
      </c>
      <c r="M636" s="73" t="n">
        <v>20298</v>
      </c>
      <c r="N636" s="73" t="n">
        <v>33019</v>
      </c>
      <c r="O636" s="73" t="n">
        <f aca="false">J636-M636-N636</f>
        <v>3248</v>
      </c>
      <c r="P636" s="74" t="n">
        <f aca="false">M636/J636</f>
        <v>0.358843808008486</v>
      </c>
      <c r="Q636" s="74" t="n">
        <f aca="false">N636/J636</f>
        <v>0.583735525501635</v>
      </c>
      <c r="R636" s="75" t="n">
        <f aca="false">ABS(P636-Q636)*100</f>
        <v>22.489171749315</v>
      </c>
      <c r="S636" s="72" t="str">
        <f aca="false">IF(M636&gt;N636,"Flávio Bolsonaro",IF(N636&gt;M636,"Lula","Empate"))</f>
        <v>Lula</v>
      </c>
      <c r="T636" s="74" t="n">
        <v>0.626253901572407</v>
      </c>
      <c r="U636" s="74" t="n">
        <v>0.300268938576</v>
      </c>
      <c r="V636" s="72" t="str">
        <f aca="false">IF(S636="Empate","—",IF((N636&gt;M636)&lt;&gt;(T636&gt;U636),"Sim","Não"))</f>
        <v>Não</v>
      </c>
    </row>
    <row r="637" customFormat="false" ht="15" hidden="false" customHeight="false" outlineLevel="0" collapsed="false">
      <c r="A637" s="72" t="s">
        <v>1614</v>
      </c>
      <c r="B637" s="72" t="s">
        <v>1615</v>
      </c>
      <c r="C637" s="72" t="s">
        <v>297</v>
      </c>
      <c r="D637" s="72" t="s">
        <v>289</v>
      </c>
      <c r="E637" s="72"/>
      <c r="F637" s="73" t="n">
        <v>57417</v>
      </c>
      <c r="G637" s="73" t="n">
        <v>48733</v>
      </c>
      <c r="H637" s="73" t="n">
        <v>8684</v>
      </c>
      <c r="I637" s="74" t="n">
        <f aca="false">H637/F637</f>
        <v>0.15124440496717</v>
      </c>
      <c r="J637" s="73" t="n">
        <v>46341</v>
      </c>
      <c r="K637" s="73" t="n">
        <v>1095</v>
      </c>
      <c r="L637" s="73" t="n">
        <v>1297</v>
      </c>
      <c r="M637" s="73" t="n">
        <v>14510</v>
      </c>
      <c r="N637" s="73" t="n">
        <v>29308</v>
      </c>
      <c r="O637" s="73" t="n">
        <f aca="false">J637-M637-N637</f>
        <v>2523</v>
      </c>
      <c r="P637" s="74" t="n">
        <f aca="false">M637/J637</f>
        <v>0.313113657452364</v>
      </c>
      <c r="Q637" s="74" t="n">
        <f aca="false">N637/J637</f>
        <v>0.632442113894823</v>
      </c>
      <c r="R637" s="75" t="n">
        <f aca="false">ABS(P637-Q637)*100</f>
        <v>31.9328456442459</v>
      </c>
      <c r="S637" s="72" t="str">
        <f aca="false">IF(M637&gt;N637,"Flávio Bolsonaro",IF(N637&gt;M637,"Lula","Empate"))</f>
        <v>Lula</v>
      </c>
      <c r="T637" s="74" t="n">
        <v>0.671041819352833</v>
      </c>
      <c r="U637" s="74" t="n">
        <v>0.254314078219735</v>
      </c>
      <c r="V637" s="72" t="str">
        <f aca="false">IF(S637="Empate","—",IF((N637&gt;M637)&lt;&gt;(T637&gt;U637),"Sim","Não"))</f>
        <v>Não</v>
      </c>
    </row>
    <row r="638" customFormat="false" ht="15" hidden="false" customHeight="false" outlineLevel="0" collapsed="false">
      <c r="A638" s="72" t="s">
        <v>1616</v>
      </c>
      <c r="B638" s="72" t="s">
        <v>1617</v>
      </c>
      <c r="C638" s="72" t="s">
        <v>297</v>
      </c>
      <c r="D638" s="72" t="s">
        <v>289</v>
      </c>
      <c r="E638" s="72"/>
      <c r="F638" s="73" t="n">
        <v>24943</v>
      </c>
      <c r="G638" s="73" t="n">
        <v>21764</v>
      </c>
      <c r="H638" s="73" t="n">
        <v>3179</v>
      </c>
      <c r="I638" s="74" t="n">
        <f aca="false">H638/F638</f>
        <v>0.127450587339133</v>
      </c>
      <c r="J638" s="73" t="n">
        <v>20985</v>
      </c>
      <c r="K638" s="73" t="n">
        <v>277</v>
      </c>
      <c r="L638" s="73" t="n">
        <v>502</v>
      </c>
      <c r="M638" s="73" t="n">
        <v>5701</v>
      </c>
      <c r="N638" s="73" t="n">
        <v>14493</v>
      </c>
      <c r="O638" s="73" t="n">
        <f aca="false">J638-M638-N638</f>
        <v>791</v>
      </c>
      <c r="P638" s="74" t="n">
        <f aca="false">M638/J638</f>
        <v>0.271670240648082</v>
      </c>
      <c r="Q638" s="74" t="n">
        <f aca="false">N638/J638</f>
        <v>0.690636168691923</v>
      </c>
      <c r="R638" s="75" t="n">
        <f aca="false">ABS(P638-Q638)*100</f>
        <v>41.8965928043841</v>
      </c>
      <c r="S638" s="72" t="str">
        <f aca="false">IF(M638&gt;N638,"Flávio Bolsonaro",IF(N638&gt;M638,"Lula","Empate"))</f>
        <v>Lula</v>
      </c>
      <c r="T638" s="74" t="n">
        <v>0.738272097312927</v>
      </c>
      <c r="U638" s="74" t="n">
        <v>0.205493793309736</v>
      </c>
      <c r="V638" s="72" t="str">
        <f aca="false">IF(S638="Empate","—",IF((N638&gt;M638)&lt;&gt;(T638&gt;U638),"Sim","Não"))</f>
        <v>Não</v>
      </c>
    </row>
    <row r="639" customFormat="false" ht="15" hidden="false" customHeight="false" outlineLevel="0" collapsed="false">
      <c r="A639" s="72" t="s">
        <v>1618</v>
      </c>
      <c r="B639" s="72" t="s">
        <v>1619</v>
      </c>
      <c r="C639" s="72" t="s">
        <v>297</v>
      </c>
      <c r="D639" s="72" t="s">
        <v>289</v>
      </c>
      <c r="E639" s="72"/>
      <c r="F639" s="73" t="n">
        <v>9705</v>
      </c>
      <c r="G639" s="73" t="n">
        <v>8085</v>
      </c>
      <c r="H639" s="73" t="n">
        <v>1620</v>
      </c>
      <c r="I639" s="74" t="n">
        <f aca="false">H639/F639</f>
        <v>0.166924265842349</v>
      </c>
      <c r="J639" s="73" t="n">
        <v>7755</v>
      </c>
      <c r="K639" s="73" t="n">
        <v>86</v>
      </c>
      <c r="L639" s="73" t="n">
        <v>244</v>
      </c>
      <c r="M639" s="73" t="n">
        <v>1943</v>
      </c>
      <c r="N639" s="73" t="n">
        <v>5559</v>
      </c>
      <c r="O639" s="73" t="n">
        <f aca="false">J639-M639-N639</f>
        <v>253</v>
      </c>
      <c r="P639" s="74" t="n">
        <f aca="false">M639/J639</f>
        <v>0.250548033526757</v>
      </c>
      <c r="Q639" s="74" t="n">
        <f aca="false">N639/J639</f>
        <v>0.716827852998066</v>
      </c>
      <c r="R639" s="75" t="n">
        <f aca="false">ABS(P639-Q639)*100</f>
        <v>46.6279819471309</v>
      </c>
      <c r="S639" s="72" t="str">
        <f aca="false">IF(M639&gt;N639,"Flávio Bolsonaro",IF(N639&gt;M639,"Lula","Empate"))</f>
        <v>Lula</v>
      </c>
      <c r="T639" s="74" t="n">
        <v>0.757905000696476</v>
      </c>
      <c r="U639" s="74" t="n">
        <v>0.18790917955147</v>
      </c>
      <c r="V639" s="72" t="str">
        <f aca="false">IF(S639="Empate","—",IF((N639&gt;M639)&lt;&gt;(T639&gt;U639),"Sim","Não"))</f>
        <v>Não</v>
      </c>
    </row>
    <row r="640" customFormat="false" ht="15" hidden="false" customHeight="false" outlineLevel="0" collapsed="false">
      <c r="A640" s="72" t="s">
        <v>1620</v>
      </c>
      <c r="B640" s="72" t="s">
        <v>1621</v>
      </c>
      <c r="C640" s="72" t="s">
        <v>297</v>
      </c>
      <c r="D640" s="72" t="s">
        <v>289</v>
      </c>
      <c r="E640" s="72"/>
      <c r="F640" s="73" t="n">
        <v>17494</v>
      </c>
      <c r="G640" s="73" t="n">
        <v>14182</v>
      </c>
      <c r="H640" s="73" t="n">
        <v>3312</v>
      </c>
      <c r="I640" s="74" t="n">
        <f aca="false">H640/F640</f>
        <v>0.189322053275409</v>
      </c>
      <c r="J640" s="73" t="n">
        <v>13520</v>
      </c>
      <c r="K640" s="73" t="n">
        <v>158</v>
      </c>
      <c r="L640" s="73" t="n">
        <v>504</v>
      </c>
      <c r="M640" s="73" t="n">
        <v>1870</v>
      </c>
      <c r="N640" s="73" t="n">
        <v>11246</v>
      </c>
      <c r="O640" s="73" t="n">
        <f aca="false">J640-M640-N640</f>
        <v>404</v>
      </c>
      <c r="P640" s="74" t="n">
        <f aca="false">M640/J640</f>
        <v>0.138313609467456</v>
      </c>
      <c r="Q640" s="74" t="n">
        <f aca="false">N640/J640</f>
        <v>0.831804733727811</v>
      </c>
      <c r="R640" s="75" t="n">
        <f aca="false">ABS(P640-Q640)*100</f>
        <v>69.3491124260355</v>
      </c>
      <c r="S640" s="72" t="str">
        <f aca="false">IF(M640&gt;N640,"Flávio Bolsonaro",IF(N640&gt;M640,"Lula","Empate"))</f>
        <v>Lula</v>
      </c>
      <c r="T640" s="74" t="n">
        <v>0.878776021286586</v>
      </c>
      <c r="U640" s="74" t="n">
        <v>0.067772734387228</v>
      </c>
      <c r="V640" s="72" t="str">
        <f aca="false">IF(S640="Empate","—",IF((N640&gt;M640)&lt;&gt;(T640&gt;U640),"Sim","Não"))</f>
        <v>Não</v>
      </c>
    </row>
    <row r="641" customFormat="false" ht="15" hidden="false" customHeight="false" outlineLevel="0" collapsed="false">
      <c r="A641" s="72" t="s">
        <v>1622</v>
      </c>
      <c r="B641" s="72" t="s">
        <v>1623</v>
      </c>
      <c r="C641" s="72" t="s">
        <v>297</v>
      </c>
      <c r="D641" s="72" t="s">
        <v>289</v>
      </c>
      <c r="E641" s="72"/>
      <c r="F641" s="73" t="n">
        <v>12289</v>
      </c>
      <c r="G641" s="73" t="n">
        <v>10233</v>
      </c>
      <c r="H641" s="73" t="n">
        <v>2056</v>
      </c>
      <c r="I641" s="74" t="n">
        <f aca="false">H641/F641</f>
        <v>0.167304093091383</v>
      </c>
      <c r="J641" s="73" t="n">
        <v>9743</v>
      </c>
      <c r="K641" s="73" t="n">
        <v>199</v>
      </c>
      <c r="L641" s="73" t="n">
        <v>291</v>
      </c>
      <c r="M641" s="73" t="n">
        <v>2571</v>
      </c>
      <c r="N641" s="73" t="n">
        <v>6776</v>
      </c>
      <c r="O641" s="73" t="n">
        <f aca="false">J641-M641-N641</f>
        <v>396</v>
      </c>
      <c r="P641" s="74" t="n">
        <f aca="false">M641/J641</f>
        <v>0.263881761264498</v>
      </c>
      <c r="Q641" s="74" t="n">
        <f aca="false">N641/J641</f>
        <v>0.695473673406548</v>
      </c>
      <c r="R641" s="75" t="n">
        <f aca="false">ABS(P641-Q641)*100</f>
        <v>43.1591912142051</v>
      </c>
      <c r="S641" s="72" t="str">
        <f aca="false">IF(M641&gt;N641,"Flávio Bolsonaro",IF(N641&gt;M641,"Lula","Empate"))</f>
        <v>Lula</v>
      </c>
      <c r="T641" s="74" t="n">
        <v>0.751922255446391</v>
      </c>
      <c r="U641" s="74" t="n">
        <v>0.177274668944895</v>
      </c>
      <c r="V641" s="72" t="str">
        <f aca="false">IF(S641="Empate","—",IF((N641&gt;M641)&lt;&gt;(T641&gt;U641),"Sim","Não"))</f>
        <v>Não</v>
      </c>
    </row>
    <row r="642" customFormat="false" ht="15" hidden="false" customHeight="false" outlineLevel="0" collapsed="false">
      <c r="A642" s="72" t="s">
        <v>1624</v>
      </c>
      <c r="B642" s="72" t="s">
        <v>1625</v>
      </c>
      <c r="C642" s="72" t="s">
        <v>297</v>
      </c>
      <c r="D642" s="72" t="s">
        <v>289</v>
      </c>
      <c r="E642" s="72"/>
      <c r="F642" s="73" t="n">
        <v>6939</v>
      </c>
      <c r="G642" s="73" t="n">
        <v>5463</v>
      </c>
      <c r="H642" s="73" t="n">
        <v>1476</v>
      </c>
      <c r="I642" s="74" t="n">
        <f aca="false">H642/F642</f>
        <v>0.212710765239948</v>
      </c>
      <c r="J642" s="73" t="n">
        <v>5264</v>
      </c>
      <c r="K642" s="73" t="n">
        <v>50</v>
      </c>
      <c r="L642" s="73" t="n">
        <v>149</v>
      </c>
      <c r="M642" s="73" t="n">
        <v>1157</v>
      </c>
      <c r="N642" s="73" t="n">
        <v>3885</v>
      </c>
      <c r="O642" s="73" t="n">
        <f aca="false">J642-M642-N642</f>
        <v>222</v>
      </c>
      <c r="P642" s="74" t="n">
        <f aca="false">M642/J642</f>
        <v>0.219794832826748</v>
      </c>
      <c r="Q642" s="74" t="n">
        <f aca="false">N642/J642</f>
        <v>0.738031914893617</v>
      </c>
      <c r="R642" s="75" t="n">
        <f aca="false">ABS(P642-Q642)*100</f>
        <v>51.8237082066869</v>
      </c>
      <c r="S642" s="72" t="str">
        <f aca="false">IF(M642&gt;N642,"Flávio Bolsonaro",IF(N642&gt;M642,"Lula","Empate"))</f>
        <v>Lula</v>
      </c>
      <c r="T642" s="74" t="n">
        <v>0.779025504377617</v>
      </c>
      <c r="U642" s="74" t="n">
        <v>0.151693947468595</v>
      </c>
      <c r="V642" s="72" t="str">
        <f aca="false">IF(S642="Empate","—",IF((N642&gt;M642)&lt;&gt;(T642&gt;U642),"Sim","Não"))</f>
        <v>Não</v>
      </c>
    </row>
    <row r="643" customFormat="false" ht="15" hidden="false" customHeight="false" outlineLevel="0" collapsed="false">
      <c r="A643" s="72" t="s">
        <v>1626</v>
      </c>
      <c r="B643" s="72" t="s">
        <v>1627</v>
      </c>
      <c r="C643" s="72" t="s">
        <v>297</v>
      </c>
      <c r="D643" s="72" t="s">
        <v>289</v>
      </c>
      <c r="E643" s="72"/>
      <c r="F643" s="73" t="n">
        <v>18914</v>
      </c>
      <c r="G643" s="73" t="n">
        <v>15013</v>
      </c>
      <c r="H643" s="73" t="n">
        <v>3901</v>
      </c>
      <c r="I643" s="74" t="n">
        <f aca="false">H643/F643</f>
        <v>0.206249339113884</v>
      </c>
      <c r="J643" s="73" t="n">
        <v>14261</v>
      </c>
      <c r="K643" s="73" t="n">
        <v>251</v>
      </c>
      <c r="L643" s="73" t="n">
        <v>501</v>
      </c>
      <c r="M643" s="73" t="n">
        <v>2518</v>
      </c>
      <c r="N643" s="73" t="n">
        <v>11066</v>
      </c>
      <c r="O643" s="73" t="n">
        <f aca="false">J643-M643-N643</f>
        <v>677</v>
      </c>
      <c r="P643" s="74" t="n">
        <f aca="false">M643/J643</f>
        <v>0.17656545824276</v>
      </c>
      <c r="Q643" s="74" t="n">
        <f aca="false">N643/J643</f>
        <v>0.775962414977912</v>
      </c>
      <c r="R643" s="75" t="n">
        <f aca="false">ABS(P643-Q643)*100</f>
        <v>59.9396956735152</v>
      </c>
      <c r="S643" s="72" t="str">
        <f aca="false">IF(M643&gt;N643,"Flávio Bolsonaro",IF(N643&gt;M643,"Lula","Empate"))</f>
        <v>Lula</v>
      </c>
      <c r="T643" s="74" t="n">
        <v>0.831358442657639</v>
      </c>
      <c r="U643" s="74" t="n">
        <v>0.10770207363521</v>
      </c>
      <c r="V643" s="72" t="str">
        <f aca="false">IF(S643="Empate","—",IF((N643&gt;M643)&lt;&gt;(T643&gt;U643),"Sim","Não"))</f>
        <v>Não</v>
      </c>
    </row>
    <row r="644" customFormat="false" ht="15" hidden="false" customHeight="false" outlineLevel="0" collapsed="false">
      <c r="A644" s="72" t="s">
        <v>1628</v>
      </c>
      <c r="B644" s="72" t="s">
        <v>1629</v>
      </c>
      <c r="C644" s="72" t="s">
        <v>297</v>
      </c>
      <c r="D644" s="72" t="s">
        <v>289</v>
      </c>
      <c r="E644" s="72"/>
      <c r="F644" s="73" t="n">
        <v>20292</v>
      </c>
      <c r="G644" s="73" t="n">
        <v>16196</v>
      </c>
      <c r="H644" s="73" t="n">
        <v>4096</v>
      </c>
      <c r="I644" s="74" t="n">
        <f aca="false">H644/F644</f>
        <v>0.201852946974177</v>
      </c>
      <c r="J644" s="73" t="n">
        <v>15227</v>
      </c>
      <c r="K644" s="73" t="n">
        <v>287</v>
      </c>
      <c r="L644" s="73" t="n">
        <v>682</v>
      </c>
      <c r="M644" s="73" t="n">
        <v>3343</v>
      </c>
      <c r="N644" s="73" t="n">
        <v>11216</v>
      </c>
      <c r="O644" s="73" t="n">
        <f aca="false">J644-M644-N644</f>
        <v>668</v>
      </c>
      <c r="P644" s="74" t="n">
        <f aca="false">M644/J644</f>
        <v>0.219544230642937</v>
      </c>
      <c r="Q644" s="74" t="n">
        <f aca="false">N644/J644</f>
        <v>0.736586326919288</v>
      </c>
      <c r="R644" s="75" t="n">
        <f aca="false">ABS(P644-Q644)*100</f>
        <v>51.7042096276351</v>
      </c>
      <c r="S644" s="72" t="str">
        <f aca="false">IF(M644&gt;N644,"Flávio Bolsonaro",IF(N644&gt;M644,"Lula","Empate"))</f>
        <v>Lula</v>
      </c>
      <c r="T644" s="74" t="n">
        <v>0.803255720861965</v>
      </c>
      <c r="U644" s="74" t="n">
        <v>0.128093935552739</v>
      </c>
      <c r="V644" s="72" t="str">
        <f aca="false">IF(S644="Empate","—",IF((N644&gt;M644)&lt;&gt;(T644&gt;U644),"Sim","Não"))</f>
        <v>Não</v>
      </c>
    </row>
    <row r="645" customFormat="false" ht="15" hidden="false" customHeight="false" outlineLevel="0" collapsed="false">
      <c r="A645" s="72" t="s">
        <v>1630</v>
      </c>
      <c r="B645" s="72" t="s">
        <v>1631</v>
      </c>
      <c r="C645" s="72" t="s">
        <v>297</v>
      </c>
      <c r="D645" s="72" t="s">
        <v>289</v>
      </c>
      <c r="E645" s="72"/>
      <c r="F645" s="73" t="n">
        <v>5464</v>
      </c>
      <c r="G645" s="73" t="n">
        <v>4582</v>
      </c>
      <c r="H645" s="73" t="n">
        <v>882</v>
      </c>
      <c r="I645" s="74" t="n">
        <f aca="false">H645/F645</f>
        <v>0.161420204978038</v>
      </c>
      <c r="J645" s="73" t="n">
        <v>4418</v>
      </c>
      <c r="K645" s="73" t="n">
        <v>37</v>
      </c>
      <c r="L645" s="73" t="n">
        <v>127</v>
      </c>
      <c r="M645" s="73" t="n">
        <v>682</v>
      </c>
      <c r="N645" s="73" t="n">
        <v>3608</v>
      </c>
      <c r="O645" s="73" t="n">
        <f aca="false">J645-M645-N645</f>
        <v>128</v>
      </c>
      <c r="P645" s="74" t="n">
        <f aca="false">M645/J645</f>
        <v>0.154368492530557</v>
      </c>
      <c r="Q645" s="74" t="n">
        <f aca="false">N645/J645</f>
        <v>0.816659121774559</v>
      </c>
      <c r="R645" s="75" t="n">
        <f aca="false">ABS(P645-Q645)*100</f>
        <v>66.2290629244002</v>
      </c>
      <c r="S645" s="72" t="str">
        <f aca="false">IF(M645&gt;N645,"Flávio Bolsonaro",IF(N645&gt;M645,"Lula","Empate"))</f>
        <v>Lula</v>
      </c>
      <c r="T645" s="74" t="n">
        <v>0.822675099554931</v>
      </c>
      <c r="U645" s="74" t="n">
        <v>0.112204263293511</v>
      </c>
      <c r="V645" s="72" t="str">
        <f aca="false">IF(S645="Empate","—",IF((N645&gt;M645)&lt;&gt;(T645&gt;U645),"Sim","Não"))</f>
        <v>Não</v>
      </c>
    </row>
    <row r="646" customFormat="false" ht="15" hidden="false" customHeight="false" outlineLevel="0" collapsed="false">
      <c r="A646" s="72" t="s">
        <v>1632</v>
      </c>
      <c r="B646" s="72" t="s">
        <v>1633</v>
      </c>
      <c r="C646" s="72" t="s">
        <v>297</v>
      </c>
      <c r="D646" s="72" t="s">
        <v>289</v>
      </c>
      <c r="E646" s="72"/>
      <c r="F646" s="73" t="n">
        <v>15673</v>
      </c>
      <c r="G646" s="73" t="n">
        <v>13185</v>
      </c>
      <c r="H646" s="73" t="n">
        <v>2488</v>
      </c>
      <c r="I646" s="74" t="n">
        <f aca="false">H646/F646</f>
        <v>0.158744337395521</v>
      </c>
      <c r="J646" s="73" t="n">
        <v>12727</v>
      </c>
      <c r="K646" s="73" t="n">
        <v>139</v>
      </c>
      <c r="L646" s="73" t="n">
        <v>319</v>
      </c>
      <c r="M646" s="73" t="n">
        <v>2774</v>
      </c>
      <c r="N646" s="73" t="n">
        <v>9529</v>
      </c>
      <c r="O646" s="73" t="n">
        <f aca="false">J646-M646-N646</f>
        <v>424</v>
      </c>
      <c r="P646" s="74" t="n">
        <f aca="false">M646/J646</f>
        <v>0.217961813467431</v>
      </c>
      <c r="Q646" s="74" t="n">
        <f aca="false">N646/J646</f>
        <v>0.748723186925434</v>
      </c>
      <c r="R646" s="75" t="n">
        <f aca="false">ABS(P646-Q646)*100</f>
        <v>53.0761373458003</v>
      </c>
      <c r="S646" s="72" t="str">
        <f aca="false">IF(M646&gt;N646,"Flávio Bolsonaro",IF(N646&gt;M646,"Lula","Empate"))</f>
        <v>Lula</v>
      </c>
      <c r="T646" s="74" t="n">
        <v>0.802480363786689</v>
      </c>
      <c r="U646" s="74" t="n">
        <v>0.14725093013642</v>
      </c>
      <c r="V646" s="72" t="str">
        <f aca="false">IF(S646="Empate","—",IF((N646&gt;M646)&lt;&gt;(T646&gt;U646),"Sim","Não"))</f>
        <v>Não</v>
      </c>
    </row>
    <row r="647" customFormat="false" ht="15" hidden="false" customHeight="false" outlineLevel="0" collapsed="false">
      <c r="A647" s="72" t="s">
        <v>1634</v>
      </c>
      <c r="B647" s="72" t="s">
        <v>1635</v>
      </c>
      <c r="C647" s="72" t="s">
        <v>297</v>
      </c>
      <c r="D647" s="72" t="s">
        <v>289</v>
      </c>
      <c r="E647" s="72"/>
      <c r="F647" s="73" t="n">
        <v>53415</v>
      </c>
      <c r="G647" s="73" t="n">
        <v>44632</v>
      </c>
      <c r="H647" s="73" t="n">
        <v>8783</v>
      </c>
      <c r="I647" s="74" t="n">
        <f aca="false">H647/F647</f>
        <v>0.164429467378077</v>
      </c>
      <c r="J647" s="73" t="n">
        <v>42422</v>
      </c>
      <c r="K647" s="73" t="n">
        <v>750</v>
      </c>
      <c r="L647" s="73" t="n">
        <v>1460</v>
      </c>
      <c r="M647" s="73" t="n">
        <v>11693</v>
      </c>
      <c r="N647" s="73" t="n">
        <v>28658</v>
      </c>
      <c r="O647" s="73" t="n">
        <f aca="false">J647-M647-N647</f>
        <v>2071</v>
      </c>
      <c r="P647" s="74" t="n">
        <f aca="false">M647/J647</f>
        <v>0.275635283579275</v>
      </c>
      <c r="Q647" s="74" t="n">
        <f aca="false">N647/J647</f>
        <v>0.675545707415963</v>
      </c>
      <c r="R647" s="75" t="n">
        <f aca="false">ABS(P647-Q647)*100</f>
        <v>39.9910423836689</v>
      </c>
      <c r="S647" s="72" t="str">
        <f aca="false">IF(M647&gt;N647,"Flávio Bolsonaro",IF(N647&gt;M647,"Lula","Empate"))</f>
        <v>Lula</v>
      </c>
      <c r="T647" s="74" t="n">
        <v>0.730143170385657</v>
      </c>
      <c r="U647" s="74" t="n">
        <v>0.202786018315491</v>
      </c>
      <c r="V647" s="72" t="str">
        <f aca="false">IF(S647="Empate","—",IF((N647&gt;M647)&lt;&gt;(T647&gt;U647),"Sim","Não"))</f>
        <v>Não</v>
      </c>
    </row>
    <row r="648" customFormat="false" ht="15" hidden="false" customHeight="false" outlineLevel="0" collapsed="false">
      <c r="A648" s="72" t="s">
        <v>1636</v>
      </c>
      <c r="B648" s="72" t="s">
        <v>1637</v>
      </c>
      <c r="C648" s="72" t="s">
        <v>297</v>
      </c>
      <c r="D648" s="72" t="s">
        <v>289</v>
      </c>
      <c r="E648" s="72"/>
      <c r="F648" s="73" t="n">
        <v>19586</v>
      </c>
      <c r="G648" s="73" t="n">
        <v>16915</v>
      </c>
      <c r="H648" s="73" t="n">
        <v>2671</v>
      </c>
      <c r="I648" s="74" t="n">
        <f aca="false">H648/F648</f>
        <v>0.136372919432248</v>
      </c>
      <c r="J648" s="73" t="n">
        <v>16092</v>
      </c>
      <c r="K648" s="73" t="n">
        <v>308</v>
      </c>
      <c r="L648" s="73" t="n">
        <v>515</v>
      </c>
      <c r="M648" s="73" t="n">
        <v>6410</v>
      </c>
      <c r="N648" s="73" t="n">
        <v>9176</v>
      </c>
      <c r="O648" s="73" t="n">
        <f aca="false">J648-M648-N648</f>
        <v>506</v>
      </c>
      <c r="P648" s="74" t="n">
        <f aca="false">M648/J648</f>
        <v>0.398334576186925</v>
      </c>
      <c r="Q648" s="74" t="n">
        <f aca="false">N648/J648</f>
        <v>0.570221227939349</v>
      </c>
      <c r="R648" s="75" t="n">
        <f aca="false">ABS(P648-Q648)*100</f>
        <v>17.1886651752424</v>
      </c>
      <c r="S648" s="72" t="str">
        <f aca="false">IF(M648&gt;N648,"Flávio Bolsonaro",IF(N648&gt;M648,"Lula","Empate"))</f>
        <v>Lula</v>
      </c>
      <c r="T648" s="74" t="n">
        <v>0.599193878945211</v>
      </c>
      <c r="U648" s="74" t="n">
        <v>0.337819374231452</v>
      </c>
      <c r="V648" s="72" t="str">
        <f aca="false">IF(S648="Empate","—",IF((N648&gt;M648)&lt;&gt;(T648&gt;U648),"Sim","Não"))</f>
        <v>Não</v>
      </c>
    </row>
    <row r="649" customFormat="false" ht="15" hidden="false" customHeight="false" outlineLevel="0" collapsed="false">
      <c r="A649" s="72" t="s">
        <v>1638</v>
      </c>
      <c r="B649" s="72" t="s">
        <v>1639</v>
      </c>
      <c r="C649" s="72" t="s">
        <v>297</v>
      </c>
      <c r="D649" s="72" t="s">
        <v>289</v>
      </c>
      <c r="E649" s="72"/>
      <c r="F649" s="73" t="n">
        <v>17005</v>
      </c>
      <c r="G649" s="73" t="n">
        <v>13193</v>
      </c>
      <c r="H649" s="73" t="n">
        <v>3812</v>
      </c>
      <c r="I649" s="74" t="n">
        <f aca="false">H649/F649</f>
        <v>0.224169361952367</v>
      </c>
      <c r="J649" s="73" t="n">
        <v>12457</v>
      </c>
      <c r="K649" s="73" t="n">
        <v>169</v>
      </c>
      <c r="L649" s="73" t="n">
        <v>567</v>
      </c>
      <c r="M649" s="73" t="n">
        <v>1938</v>
      </c>
      <c r="N649" s="73" t="n">
        <v>10047</v>
      </c>
      <c r="O649" s="73" t="n">
        <f aca="false">J649-M649-N649</f>
        <v>472</v>
      </c>
      <c r="P649" s="74" t="n">
        <f aca="false">M649/J649</f>
        <v>0.155575178614434</v>
      </c>
      <c r="Q649" s="74" t="n">
        <f aca="false">N649/J649</f>
        <v>0.806534478606406</v>
      </c>
      <c r="R649" s="75" t="n">
        <f aca="false">ABS(P649-Q649)*100</f>
        <v>65.0959299991972</v>
      </c>
      <c r="S649" s="72" t="str">
        <f aca="false">IF(M649&gt;N649,"Flávio Bolsonaro",IF(N649&gt;M649,"Lula","Empate"))</f>
        <v>Lula</v>
      </c>
      <c r="T649" s="74" t="n">
        <v>0.841653855489926</v>
      </c>
      <c r="U649" s="74" t="n">
        <v>0.100493567440732</v>
      </c>
      <c r="V649" s="72" t="str">
        <f aca="false">IF(S649="Empate","—",IF((N649&gt;M649)&lt;&gt;(T649&gt;U649),"Sim","Não"))</f>
        <v>Não</v>
      </c>
    </row>
    <row r="650" customFormat="false" ht="15" hidden="false" customHeight="false" outlineLevel="0" collapsed="false">
      <c r="A650" s="72" t="s">
        <v>1640</v>
      </c>
      <c r="B650" s="72" t="s">
        <v>1641</v>
      </c>
      <c r="C650" s="72" t="s">
        <v>297</v>
      </c>
      <c r="D650" s="72" t="s">
        <v>289</v>
      </c>
      <c r="E650" s="72"/>
      <c r="F650" s="73" t="n">
        <v>15207</v>
      </c>
      <c r="G650" s="73" t="n">
        <v>12042</v>
      </c>
      <c r="H650" s="73" t="n">
        <v>3165</v>
      </c>
      <c r="I650" s="74" t="n">
        <f aca="false">H650/F650</f>
        <v>0.208127835865062</v>
      </c>
      <c r="J650" s="73" t="n">
        <v>11385</v>
      </c>
      <c r="K650" s="73" t="n">
        <v>199</v>
      </c>
      <c r="L650" s="73" t="n">
        <v>458</v>
      </c>
      <c r="M650" s="73" t="n">
        <v>3225</v>
      </c>
      <c r="N650" s="73" t="n">
        <v>7660</v>
      </c>
      <c r="O650" s="73" t="n">
        <f aca="false">J650-M650-N650</f>
        <v>500</v>
      </c>
      <c r="P650" s="74" t="n">
        <f aca="false">M650/J650</f>
        <v>0.283267457180501</v>
      </c>
      <c r="Q650" s="74" t="n">
        <f aca="false">N650/J650</f>
        <v>0.672815107597716</v>
      </c>
      <c r="R650" s="75" t="n">
        <f aca="false">ABS(P650-Q650)*100</f>
        <v>38.9547650417216</v>
      </c>
      <c r="S650" s="72" t="str">
        <f aca="false">IF(M650&gt;N650,"Flávio Bolsonaro",IF(N650&gt;M650,"Lula","Empate"))</f>
        <v>Lula</v>
      </c>
      <c r="T650" s="74" t="n">
        <v>0.763230429988975</v>
      </c>
      <c r="U650" s="74" t="n">
        <v>0.15178243292907</v>
      </c>
      <c r="V650" s="72" t="str">
        <f aca="false">IF(S650="Empate","—",IF((N650&gt;M650)&lt;&gt;(T650&gt;U650),"Sim","Não"))</f>
        <v>Não</v>
      </c>
    </row>
    <row r="651" customFormat="false" ht="15" hidden="false" customHeight="false" outlineLevel="0" collapsed="false">
      <c r="A651" s="72" t="s">
        <v>1642</v>
      </c>
      <c r="B651" s="72" t="s">
        <v>1643</v>
      </c>
      <c r="C651" s="72" t="s">
        <v>297</v>
      </c>
      <c r="D651" s="72" t="s">
        <v>289</v>
      </c>
      <c r="E651" s="72"/>
      <c r="F651" s="73" t="n">
        <v>28552</v>
      </c>
      <c r="G651" s="73" t="n">
        <v>23949</v>
      </c>
      <c r="H651" s="73" t="n">
        <v>4603</v>
      </c>
      <c r="I651" s="74" t="n">
        <f aca="false">H651/F651</f>
        <v>0.161214625945643</v>
      </c>
      <c r="J651" s="73" t="n">
        <v>22800</v>
      </c>
      <c r="K651" s="73" t="n">
        <v>435</v>
      </c>
      <c r="L651" s="73" t="n">
        <v>714</v>
      </c>
      <c r="M651" s="73" t="n">
        <v>5988</v>
      </c>
      <c r="N651" s="73" t="n">
        <v>15878</v>
      </c>
      <c r="O651" s="73" t="n">
        <f aca="false">J651-M651-N651</f>
        <v>934</v>
      </c>
      <c r="P651" s="74" t="n">
        <f aca="false">M651/J651</f>
        <v>0.262631578947368</v>
      </c>
      <c r="Q651" s="74" t="n">
        <f aca="false">N651/J651</f>
        <v>0.69640350877193</v>
      </c>
      <c r="R651" s="75" t="n">
        <f aca="false">ABS(P651-Q651)*100</f>
        <v>43.3771929824561</v>
      </c>
      <c r="S651" s="72" t="str">
        <f aca="false">IF(M651&gt;N651,"Flávio Bolsonaro",IF(N651&gt;M651,"Lula","Empate"))</f>
        <v>Lula</v>
      </c>
      <c r="T651" s="74" t="n">
        <v>0.741409569554776</v>
      </c>
      <c r="U651" s="74" t="n">
        <v>0.201782745242934</v>
      </c>
      <c r="V651" s="72" t="str">
        <f aca="false">IF(S651="Empate","—",IF((N651&gt;M651)&lt;&gt;(T651&gt;U651),"Sim","Não"))</f>
        <v>Não</v>
      </c>
    </row>
    <row r="652" customFormat="false" ht="15" hidden="false" customHeight="false" outlineLevel="0" collapsed="false">
      <c r="A652" s="72" t="s">
        <v>1644</v>
      </c>
      <c r="B652" s="72" t="s">
        <v>1645</v>
      </c>
      <c r="C652" s="72" t="s">
        <v>297</v>
      </c>
      <c r="D652" s="72" t="s">
        <v>289</v>
      </c>
      <c r="E652" s="72"/>
      <c r="F652" s="73" t="n">
        <v>46979</v>
      </c>
      <c r="G652" s="73" t="n">
        <v>40501</v>
      </c>
      <c r="H652" s="73" t="n">
        <v>6478</v>
      </c>
      <c r="I652" s="74" t="n">
        <f aca="false">H652/F652</f>
        <v>0.13789139828434</v>
      </c>
      <c r="J652" s="73" t="n">
        <v>38162</v>
      </c>
      <c r="K652" s="73" t="n">
        <v>824</v>
      </c>
      <c r="L652" s="73" t="n">
        <v>1515</v>
      </c>
      <c r="M652" s="73" t="n">
        <v>11429</v>
      </c>
      <c r="N652" s="73" t="n">
        <v>24758</v>
      </c>
      <c r="O652" s="73" t="n">
        <f aca="false">J652-M652-N652</f>
        <v>1975</v>
      </c>
      <c r="P652" s="74" t="n">
        <f aca="false">M652/J652</f>
        <v>0.299486400083853</v>
      </c>
      <c r="Q652" s="74" t="n">
        <f aca="false">N652/J652</f>
        <v>0.648760547141135</v>
      </c>
      <c r="R652" s="75" t="n">
        <f aca="false">ABS(P652-Q652)*100</f>
        <v>34.9274147057282</v>
      </c>
      <c r="S652" s="72" t="str">
        <f aca="false">IF(M652&gt;N652,"Flávio Bolsonaro",IF(N652&gt;M652,"Lula","Empate"))</f>
        <v>Lula</v>
      </c>
      <c r="T652" s="74" t="n">
        <v>0.674475642760487</v>
      </c>
      <c r="U652" s="74" t="n">
        <v>0.250056382498872</v>
      </c>
      <c r="V652" s="72" t="str">
        <f aca="false">IF(S652="Empate","—",IF((N652&gt;M652)&lt;&gt;(T652&gt;U652),"Sim","Não"))</f>
        <v>Não</v>
      </c>
    </row>
    <row r="653" customFormat="false" ht="15" hidden="false" customHeight="false" outlineLevel="0" collapsed="false">
      <c r="A653" s="72" t="s">
        <v>1646</v>
      </c>
      <c r="B653" s="72" t="s">
        <v>1647</v>
      </c>
      <c r="C653" s="72" t="s">
        <v>297</v>
      </c>
      <c r="D653" s="72" t="s">
        <v>289</v>
      </c>
      <c r="E653" s="72"/>
      <c r="F653" s="73" t="n">
        <v>21553</v>
      </c>
      <c r="G653" s="73" t="n">
        <v>17755</v>
      </c>
      <c r="H653" s="73" t="n">
        <v>3798</v>
      </c>
      <c r="I653" s="74" t="n">
        <f aca="false">H653/F653</f>
        <v>0.176216767967336</v>
      </c>
      <c r="J653" s="73" t="n">
        <v>16627</v>
      </c>
      <c r="K653" s="73" t="n">
        <v>365</v>
      </c>
      <c r="L653" s="73" t="n">
        <v>763</v>
      </c>
      <c r="M653" s="73" t="n">
        <v>5325</v>
      </c>
      <c r="N653" s="73" t="n">
        <v>10504</v>
      </c>
      <c r="O653" s="73" t="n">
        <f aca="false">J653-M653-N653</f>
        <v>798</v>
      </c>
      <c r="P653" s="74" t="n">
        <f aca="false">M653/J653</f>
        <v>0.320262224093342</v>
      </c>
      <c r="Q653" s="74" t="n">
        <f aca="false">N653/J653</f>
        <v>0.631743549648163</v>
      </c>
      <c r="R653" s="75" t="n">
        <f aca="false">ABS(P653-Q653)*100</f>
        <v>31.148132555482</v>
      </c>
      <c r="S653" s="72" t="str">
        <f aca="false">IF(M653&gt;N653,"Flávio Bolsonaro",IF(N653&gt;M653,"Lula","Empate"))</f>
        <v>Lula</v>
      </c>
      <c r="T653" s="74" t="n">
        <v>0.661212275563479</v>
      </c>
      <c r="U653" s="74" t="n">
        <v>0.244110531007258</v>
      </c>
      <c r="V653" s="72" t="str">
        <f aca="false">IF(S653="Empate","—",IF((N653&gt;M653)&lt;&gt;(T653&gt;U653),"Sim","Não"))</f>
        <v>Não</v>
      </c>
    </row>
    <row r="654" customFormat="false" ht="15" hidden="false" customHeight="false" outlineLevel="0" collapsed="false">
      <c r="A654" s="72" t="s">
        <v>1648</v>
      </c>
      <c r="B654" s="72" t="s">
        <v>1649</v>
      </c>
      <c r="C654" s="72" t="s">
        <v>297</v>
      </c>
      <c r="D654" s="72" t="s">
        <v>289</v>
      </c>
      <c r="E654" s="72"/>
      <c r="F654" s="73" t="n">
        <v>42595</v>
      </c>
      <c r="G654" s="73" t="n">
        <v>34497</v>
      </c>
      <c r="H654" s="73" t="n">
        <v>8098</v>
      </c>
      <c r="I654" s="74" t="n">
        <f aca="false">H654/F654</f>
        <v>0.190116210822867</v>
      </c>
      <c r="J654" s="73" t="n">
        <v>32751</v>
      </c>
      <c r="K654" s="73" t="n">
        <v>587</v>
      </c>
      <c r="L654" s="73" t="n">
        <v>1159</v>
      </c>
      <c r="M654" s="73" t="n">
        <v>6541</v>
      </c>
      <c r="N654" s="73" t="n">
        <v>24219</v>
      </c>
      <c r="O654" s="73" t="n">
        <f aca="false">J654-M654-N654</f>
        <v>1991</v>
      </c>
      <c r="P654" s="74" t="n">
        <f aca="false">M654/J654</f>
        <v>0.199719092546792</v>
      </c>
      <c r="Q654" s="74" t="n">
        <f aca="false">N654/J654</f>
        <v>0.739488870568838</v>
      </c>
      <c r="R654" s="75" t="n">
        <f aca="false">ABS(P654-Q654)*100</f>
        <v>53.9769778022045</v>
      </c>
      <c r="S654" s="72" t="str">
        <f aca="false">IF(M654&gt;N654,"Flávio Bolsonaro",IF(N654&gt;M654,"Lula","Empate"))</f>
        <v>Lula</v>
      </c>
      <c r="T654" s="74" t="n">
        <v>0.831941969171122</v>
      </c>
      <c r="U654" s="74" t="n">
        <v>0.108745270925179</v>
      </c>
      <c r="V654" s="72" t="str">
        <f aca="false">IF(S654="Empate","—",IF((N654&gt;M654)&lt;&gt;(T654&gt;U654),"Sim","Não"))</f>
        <v>Não</v>
      </c>
    </row>
    <row r="655" customFormat="false" ht="15" hidden="false" customHeight="false" outlineLevel="0" collapsed="false">
      <c r="A655" s="72" t="s">
        <v>1650</v>
      </c>
      <c r="B655" s="72" t="s">
        <v>1651</v>
      </c>
      <c r="C655" s="72" t="s">
        <v>297</v>
      </c>
      <c r="D655" s="72" t="s">
        <v>289</v>
      </c>
      <c r="E655" s="72"/>
      <c r="F655" s="73" t="n">
        <v>36964</v>
      </c>
      <c r="G655" s="73" t="n">
        <v>30613</v>
      </c>
      <c r="H655" s="73" t="n">
        <v>6351</v>
      </c>
      <c r="I655" s="74" t="n">
        <f aca="false">H655/F655</f>
        <v>0.171815820798615</v>
      </c>
      <c r="J655" s="73" t="n">
        <v>29196</v>
      </c>
      <c r="K655" s="73" t="n">
        <v>405</v>
      </c>
      <c r="L655" s="73" t="n">
        <v>1012</v>
      </c>
      <c r="M655" s="73" t="n">
        <v>6049</v>
      </c>
      <c r="N655" s="73" t="n">
        <v>22036</v>
      </c>
      <c r="O655" s="73" t="n">
        <f aca="false">J655-M655-N655</f>
        <v>1111</v>
      </c>
      <c r="P655" s="74" t="n">
        <f aca="false">M655/J655</f>
        <v>0.207185915878888</v>
      </c>
      <c r="Q655" s="74" t="n">
        <f aca="false">N655/J655</f>
        <v>0.754760926154268</v>
      </c>
      <c r="R655" s="75" t="n">
        <f aca="false">ABS(P655-Q655)*100</f>
        <v>54.757501027538</v>
      </c>
      <c r="S655" s="72" t="str">
        <f aca="false">IF(M655&gt;N655,"Flávio Bolsonaro",IF(N655&gt;M655,"Lula","Empate"))</f>
        <v>Lula</v>
      </c>
      <c r="T655" s="74" t="n">
        <v>0.792473459598632</v>
      </c>
      <c r="U655" s="74" t="n">
        <v>0.156526646210278</v>
      </c>
      <c r="V655" s="72" t="str">
        <f aca="false">IF(S655="Empate","—",IF((N655&gt;M655)&lt;&gt;(T655&gt;U655),"Sim","Não"))</f>
        <v>Não</v>
      </c>
    </row>
    <row r="656" customFormat="false" ht="15" hidden="false" customHeight="false" outlineLevel="0" collapsed="false">
      <c r="A656" s="72" t="s">
        <v>1652</v>
      </c>
      <c r="B656" s="72" t="s">
        <v>1653</v>
      </c>
      <c r="C656" s="72" t="s">
        <v>297</v>
      </c>
      <c r="D656" s="72" t="s">
        <v>289</v>
      </c>
      <c r="E656" s="72"/>
      <c r="F656" s="73" t="n">
        <v>50991</v>
      </c>
      <c r="G656" s="73" t="n">
        <v>41277</v>
      </c>
      <c r="H656" s="73" t="n">
        <v>9714</v>
      </c>
      <c r="I656" s="74" t="n">
        <f aca="false">H656/F656</f>
        <v>0.190504206624698</v>
      </c>
      <c r="J656" s="73" t="n">
        <v>39245</v>
      </c>
      <c r="K656" s="73" t="n">
        <v>782</v>
      </c>
      <c r="L656" s="73" t="n">
        <v>1250</v>
      </c>
      <c r="M656" s="73" t="n">
        <v>12134</v>
      </c>
      <c r="N656" s="73" t="n">
        <v>24861</v>
      </c>
      <c r="O656" s="73" t="n">
        <f aca="false">J656-M656-N656</f>
        <v>2250</v>
      </c>
      <c r="P656" s="74" t="n">
        <f aca="false">M656/J656</f>
        <v>0.309185883552045</v>
      </c>
      <c r="Q656" s="74" t="n">
        <f aca="false">N656/J656</f>
        <v>0.633481972225761</v>
      </c>
      <c r="R656" s="75" t="n">
        <f aca="false">ABS(P656-Q656)*100</f>
        <v>32.4296088673716</v>
      </c>
      <c r="S656" s="72" t="str">
        <f aca="false">IF(M656&gt;N656,"Flávio Bolsonaro",IF(N656&gt;M656,"Lula","Empate"))</f>
        <v>Lula</v>
      </c>
      <c r="T656" s="74" t="n">
        <v>0.64881446751507</v>
      </c>
      <c r="U656" s="74" t="n">
        <v>0.228586738111186</v>
      </c>
      <c r="V656" s="72" t="str">
        <f aca="false">IF(S656="Empate","—",IF((N656&gt;M656)&lt;&gt;(T656&gt;U656),"Sim","Não"))</f>
        <v>Não</v>
      </c>
    </row>
    <row r="657" customFormat="false" ht="15" hidden="false" customHeight="false" outlineLevel="0" collapsed="false">
      <c r="A657" s="72" t="s">
        <v>1654</v>
      </c>
      <c r="B657" s="72" t="s">
        <v>1655</v>
      </c>
      <c r="C657" s="72" t="s">
        <v>297</v>
      </c>
      <c r="D657" s="72" t="s">
        <v>289</v>
      </c>
      <c r="E657" s="72"/>
      <c r="F657" s="73" t="n">
        <v>20555</v>
      </c>
      <c r="G657" s="73" t="n">
        <v>16478</v>
      </c>
      <c r="H657" s="73" t="n">
        <v>4077</v>
      </c>
      <c r="I657" s="74" t="n">
        <f aca="false">H657/F657</f>
        <v>0.198345901240574</v>
      </c>
      <c r="J657" s="73" t="n">
        <v>15769</v>
      </c>
      <c r="K657" s="73" t="n">
        <v>189</v>
      </c>
      <c r="L657" s="73" t="n">
        <v>520</v>
      </c>
      <c r="M657" s="73" t="n">
        <v>2654</v>
      </c>
      <c r="N657" s="73" t="n">
        <v>12519</v>
      </c>
      <c r="O657" s="73" t="n">
        <f aca="false">J657-M657-N657</f>
        <v>596</v>
      </c>
      <c r="P657" s="74" t="n">
        <f aca="false">M657/J657</f>
        <v>0.168304902022956</v>
      </c>
      <c r="Q657" s="74" t="n">
        <f aca="false">N657/J657</f>
        <v>0.793899422918384</v>
      </c>
      <c r="R657" s="75" t="n">
        <f aca="false">ABS(P657-Q657)*100</f>
        <v>62.5594520895428</v>
      </c>
      <c r="S657" s="72" t="str">
        <f aca="false">IF(M657&gt;N657,"Flávio Bolsonaro",IF(N657&gt;M657,"Lula","Empate"))</f>
        <v>Lula</v>
      </c>
      <c r="T657" s="74" t="n">
        <v>0.838443240385886</v>
      </c>
      <c r="U657" s="74" t="n">
        <v>0.114444297608035</v>
      </c>
      <c r="V657" s="72" t="str">
        <f aca="false">IF(S657="Empate","—",IF((N657&gt;M657)&lt;&gt;(T657&gt;U657),"Sim","Não"))</f>
        <v>Não</v>
      </c>
    </row>
    <row r="658" customFormat="false" ht="15" hidden="false" customHeight="false" outlineLevel="0" collapsed="false">
      <c r="A658" s="72" t="s">
        <v>1656</v>
      </c>
      <c r="B658" s="72" t="s">
        <v>1657</v>
      </c>
      <c r="C658" s="72" t="s">
        <v>297</v>
      </c>
      <c r="D658" s="72" t="s">
        <v>289</v>
      </c>
      <c r="E658" s="72"/>
      <c r="F658" s="73" t="n">
        <v>60219</v>
      </c>
      <c r="G658" s="73" t="n">
        <v>49860</v>
      </c>
      <c r="H658" s="73" t="n">
        <v>10359</v>
      </c>
      <c r="I658" s="74" t="n">
        <f aca="false">H658/F658</f>
        <v>0.172022119264684</v>
      </c>
      <c r="J658" s="73" t="n">
        <v>47726</v>
      </c>
      <c r="K658" s="73" t="n">
        <v>625</v>
      </c>
      <c r="L658" s="73" t="n">
        <v>1509</v>
      </c>
      <c r="M658" s="73" t="n">
        <v>11278</v>
      </c>
      <c r="N658" s="73" t="n">
        <v>34478</v>
      </c>
      <c r="O658" s="73" t="n">
        <f aca="false">J658-M658-N658</f>
        <v>1970</v>
      </c>
      <c r="P658" s="74" t="n">
        <f aca="false">M658/J658</f>
        <v>0.236307253907723</v>
      </c>
      <c r="Q658" s="74" t="n">
        <f aca="false">N658/J658</f>
        <v>0.722415454888321</v>
      </c>
      <c r="R658" s="75" t="n">
        <f aca="false">ABS(P658-Q658)*100</f>
        <v>48.6108200980598</v>
      </c>
      <c r="S658" s="72" t="str">
        <f aca="false">IF(M658&gt;N658,"Flávio Bolsonaro",IF(N658&gt;M658,"Lula","Empate"))</f>
        <v>Lula</v>
      </c>
      <c r="T658" s="74" t="n">
        <v>0.769234161723522</v>
      </c>
      <c r="U658" s="74" t="n">
        <v>0.175130653377142</v>
      </c>
      <c r="V658" s="72" t="str">
        <f aca="false">IF(S658="Empate","—",IF((N658&gt;M658)&lt;&gt;(T658&gt;U658),"Sim","Não"))</f>
        <v>Não</v>
      </c>
    </row>
    <row r="659" customFormat="false" ht="15" hidden="false" customHeight="false" outlineLevel="0" collapsed="false">
      <c r="A659" s="72" t="s">
        <v>1658</v>
      </c>
      <c r="B659" s="72" t="s">
        <v>1659</v>
      </c>
      <c r="C659" s="72" t="s">
        <v>297</v>
      </c>
      <c r="D659" s="72" t="s">
        <v>289</v>
      </c>
      <c r="E659" s="72"/>
      <c r="F659" s="73" t="n">
        <v>16205</v>
      </c>
      <c r="G659" s="73" t="n">
        <v>13732</v>
      </c>
      <c r="H659" s="73" t="n">
        <v>2473</v>
      </c>
      <c r="I659" s="74" t="n">
        <f aca="false">H659/F659</f>
        <v>0.152607219993829</v>
      </c>
      <c r="J659" s="73" t="n">
        <v>13203</v>
      </c>
      <c r="K659" s="73" t="n">
        <v>208</v>
      </c>
      <c r="L659" s="73" t="n">
        <v>321</v>
      </c>
      <c r="M659" s="73" t="n">
        <v>3111</v>
      </c>
      <c r="N659" s="73" t="n">
        <v>9626</v>
      </c>
      <c r="O659" s="73" t="n">
        <f aca="false">J659-M659-N659</f>
        <v>466</v>
      </c>
      <c r="P659" s="74" t="n">
        <f aca="false">M659/J659</f>
        <v>0.235628266303113</v>
      </c>
      <c r="Q659" s="74" t="n">
        <f aca="false">N659/J659</f>
        <v>0.729076724986746</v>
      </c>
      <c r="R659" s="75" t="n">
        <f aca="false">ABS(P659-Q659)*100</f>
        <v>49.3448458683633</v>
      </c>
      <c r="S659" s="72" t="str">
        <f aca="false">IF(M659&gt;N659,"Flávio Bolsonaro",IF(N659&gt;M659,"Lula","Empate"))</f>
        <v>Lula</v>
      </c>
      <c r="T659" s="74" t="n">
        <v>0.776387249114522</v>
      </c>
      <c r="U659" s="74" t="n">
        <v>0.164344746162928</v>
      </c>
      <c r="V659" s="72" t="str">
        <f aca="false">IF(S659="Empate","—",IF((N659&gt;M659)&lt;&gt;(T659&gt;U659),"Sim","Não"))</f>
        <v>Não</v>
      </c>
    </row>
    <row r="660" customFormat="false" ht="15" hidden="false" customHeight="false" outlineLevel="0" collapsed="false">
      <c r="A660" s="72" t="s">
        <v>1660</v>
      </c>
      <c r="B660" s="72" t="s">
        <v>1661</v>
      </c>
      <c r="C660" s="72" t="s">
        <v>297</v>
      </c>
      <c r="D660" s="72" t="s">
        <v>289</v>
      </c>
      <c r="E660" s="72"/>
      <c r="F660" s="73" t="n">
        <v>17474</v>
      </c>
      <c r="G660" s="73" t="n">
        <v>14673</v>
      </c>
      <c r="H660" s="73" t="n">
        <v>2801</v>
      </c>
      <c r="I660" s="74" t="n">
        <f aca="false">H660/F660</f>
        <v>0.160295295868147</v>
      </c>
      <c r="J660" s="73" t="n">
        <v>13984</v>
      </c>
      <c r="K660" s="73" t="n">
        <v>219</v>
      </c>
      <c r="L660" s="73" t="n">
        <v>470</v>
      </c>
      <c r="M660" s="73" t="n">
        <v>3364</v>
      </c>
      <c r="N660" s="73" t="n">
        <v>9972</v>
      </c>
      <c r="O660" s="73" t="n">
        <f aca="false">J660-M660-N660</f>
        <v>648</v>
      </c>
      <c r="P660" s="74" t="n">
        <f aca="false">M660/J660</f>
        <v>0.240560640732265</v>
      </c>
      <c r="Q660" s="74" t="n">
        <f aca="false">N660/J660</f>
        <v>0.713100686498856</v>
      </c>
      <c r="R660" s="75" t="n">
        <f aca="false">ABS(P660-Q660)*100</f>
        <v>47.254004576659</v>
      </c>
      <c r="S660" s="72" t="str">
        <f aca="false">IF(M660&gt;N660,"Flávio Bolsonaro",IF(N660&gt;M660,"Lula","Empate"))</f>
        <v>Lula</v>
      </c>
      <c r="T660" s="74" t="n">
        <v>0.78992890126805</v>
      </c>
      <c r="U660" s="74" t="n">
        <v>0.159788902734003</v>
      </c>
      <c r="V660" s="72" t="str">
        <f aca="false">IF(S660="Empate","—",IF((N660&gt;M660)&lt;&gt;(T660&gt;U660),"Sim","Não"))</f>
        <v>Não</v>
      </c>
    </row>
    <row r="661" customFormat="false" ht="15" hidden="false" customHeight="false" outlineLevel="0" collapsed="false">
      <c r="A661" s="72" t="s">
        <v>1662</v>
      </c>
      <c r="B661" s="72" t="s">
        <v>1663</v>
      </c>
      <c r="C661" s="72" t="s">
        <v>297</v>
      </c>
      <c r="D661" s="72" t="s">
        <v>289</v>
      </c>
      <c r="E661" s="72"/>
      <c r="F661" s="73" t="n">
        <v>24954</v>
      </c>
      <c r="G661" s="73" t="n">
        <v>20642</v>
      </c>
      <c r="H661" s="73" t="n">
        <v>4312</v>
      </c>
      <c r="I661" s="74" t="n">
        <f aca="false">H661/F661</f>
        <v>0.172797948224734</v>
      </c>
      <c r="J661" s="73" t="n">
        <v>19728</v>
      </c>
      <c r="K661" s="73" t="n">
        <v>218</v>
      </c>
      <c r="L661" s="73" t="n">
        <v>696</v>
      </c>
      <c r="M661" s="73" t="n">
        <v>4254</v>
      </c>
      <c r="N661" s="73" t="n">
        <v>14590</v>
      </c>
      <c r="O661" s="73" t="n">
        <f aca="false">J661-M661-N661</f>
        <v>884</v>
      </c>
      <c r="P661" s="74" t="n">
        <f aca="false">M661/J661</f>
        <v>0.215632603406326</v>
      </c>
      <c r="Q661" s="74" t="n">
        <f aca="false">N661/J661</f>
        <v>0.73955798864558</v>
      </c>
      <c r="R661" s="75" t="n">
        <f aca="false">ABS(P661-Q661)*100</f>
        <v>52.3925385239254</v>
      </c>
      <c r="S661" s="72" t="str">
        <f aca="false">IF(M661&gt;N661,"Flávio Bolsonaro",IF(N661&gt;M661,"Lula","Empate"))</f>
        <v>Lula</v>
      </c>
      <c r="T661" s="74" t="n">
        <v>0.789817370991718</v>
      </c>
      <c r="U661" s="74" t="n">
        <v>0.142121469526439</v>
      </c>
      <c r="V661" s="72" t="str">
        <f aca="false">IF(S661="Empate","—",IF((N661&gt;M661)&lt;&gt;(T661&gt;U661),"Sim","Não"))</f>
        <v>Não</v>
      </c>
    </row>
    <row r="662" customFormat="false" ht="15" hidden="false" customHeight="false" outlineLevel="0" collapsed="false">
      <c r="A662" s="72" t="s">
        <v>1664</v>
      </c>
      <c r="B662" s="72" t="s">
        <v>1665</v>
      </c>
      <c r="C662" s="72" t="s">
        <v>297</v>
      </c>
      <c r="D662" s="72" t="s">
        <v>289</v>
      </c>
      <c r="E662" s="72"/>
      <c r="F662" s="73" t="n">
        <v>15391</v>
      </c>
      <c r="G662" s="73" t="n">
        <v>12458</v>
      </c>
      <c r="H662" s="73" t="n">
        <v>2933</v>
      </c>
      <c r="I662" s="74" t="n">
        <f aca="false">H662/F662</f>
        <v>0.190565915145215</v>
      </c>
      <c r="J662" s="73" t="n">
        <v>11680</v>
      </c>
      <c r="K662" s="73" t="n">
        <v>260</v>
      </c>
      <c r="L662" s="73" t="n">
        <v>518</v>
      </c>
      <c r="M662" s="73" t="n">
        <v>3225</v>
      </c>
      <c r="N662" s="73" t="n">
        <v>8007</v>
      </c>
      <c r="O662" s="73" t="n">
        <f aca="false">J662-M662-N662</f>
        <v>448</v>
      </c>
      <c r="P662" s="74" t="n">
        <f aca="false">M662/J662</f>
        <v>0.27611301369863</v>
      </c>
      <c r="Q662" s="74" t="n">
        <f aca="false">N662/J662</f>
        <v>0.685530821917808</v>
      </c>
      <c r="R662" s="75" t="n">
        <f aca="false">ABS(P662-Q662)*100</f>
        <v>40.9417808219178</v>
      </c>
      <c r="S662" s="72" t="str">
        <f aca="false">IF(M662&gt;N662,"Flávio Bolsonaro",IF(N662&gt;M662,"Lula","Empate"))</f>
        <v>Lula</v>
      </c>
      <c r="T662" s="74" t="n">
        <v>0.713152619192888</v>
      </c>
      <c r="U662" s="74" t="n">
        <v>0.208576658241088</v>
      </c>
      <c r="V662" s="72" t="str">
        <f aca="false">IF(S662="Empate","—",IF((N662&gt;M662)&lt;&gt;(T662&gt;U662),"Sim","Não"))</f>
        <v>Não</v>
      </c>
    </row>
    <row r="663" customFormat="false" ht="15" hidden="false" customHeight="false" outlineLevel="0" collapsed="false">
      <c r="A663" s="72" t="s">
        <v>1666</v>
      </c>
      <c r="B663" s="72" t="s">
        <v>1667</v>
      </c>
      <c r="C663" s="72" t="s">
        <v>297</v>
      </c>
      <c r="D663" s="72" t="s">
        <v>289</v>
      </c>
      <c r="E663" s="72"/>
      <c r="F663" s="73" t="n">
        <v>15846</v>
      </c>
      <c r="G663" s="73" t="n">
        <v>13118</v>
      </c>
      <c r="H663" s="73" t="n">
        <v>2728</v>
      </c>
      <c r="I663" s="74" t="n">
        <f aca="false">H663/F663</f>
        <v>0.172157011233119</v>
      </c>
      <c r="J663" s="73" t="n">
        <v>12501</v>
      </c>
      <c r="K663" s="73" t="n">
        <v>191</v>
      </c>
      <c r="L663" s="73" t="n">
        <v>426</v>
      </c>
      <c r="M663" s="73" t="n">
        <v>2359</v>
      </c>
      <c r="N663" s="73" t="n">
        <v>9699</v>
      </c>
      <c r="O663" s="73" t="n">
        <f aca="false">J663-M663-N663</f>
        <v>443</v>
      </c>
      <c r="P663" s="74" t="n">
        <f aca="false">M663/J663</f>
        <v>0.188704903607711</v>
      </c>
      <c r="Q663" s="74" t="n">
        <f aca="false">N663/J663</f>
        <v>0.775857931365491</v>
      </c>
      <c r="R663" s="75" t="n">
        <f aca="false">ABS(P663-Q663)*100</f>
        <v>58.7153027757779</v>
      </c>
      <c r="S663" s="72" t="str">
        <f aca="false">IF(M663&gt;N663,"Flávio Bolsonaro",IF(N663&gt;M663,"Lula","Empate"))</f>
        <v>Lula</v>
      </c>
      <c r="T663" s="74" t="n">
        <v>0.81373289683539</v>
      </c>
      <c r="U663" s="74" t="n">
        <v>0.140015109544195</v>
      </c>
      <c r="V663" s="72" t="str">
        <f aca="false">IF(S663="Empate","—",IF((N663&gt;M663)&lt;&gt;(T663&gt;U663),"Sim","Não"))</f>
        <v>Não</v>
      </c>
    </row>
    <row r="664" customFormat="false" ht="15" hidden="false" customHeight="false" outlineLevel="0" collapsed="false">
      <c r="A664" s="72" t="s">
        <v>1668</v>
      </c>
      <c r="B664" s="72" t="s">
        <v>1669</v>
      </c>
      <c r="C664" s="72" t="s">
        <v>297</v>
      </c>
      <c r="D664" s="72" t="s">
        <v>289</v>
      </c>
      <c r="E664" s="72"/>
      <c r="F664" s="73" t="n">
        <v>14575</v>
      </c>
      <c r="G664" s="73" t="n">
        <v>11540</v>
      </c>
      <c r="H664" s="73" t="n">
        <v>3035</v>
      </c>
      <c r="I664" s="74" t="n">
        <f aca="false">H664/F664</f>
        <v>0.208233276157804</v>
      </c>
      <c r="J664" s="73" t="n">
        <v>10678</v>
      </c>
      <c r="K664" s="73" t="n">
        <v>185</v>
      </c>
      <c r="L664" s="73" t="n">
        <v>677</v>
      </c>
      <c r="M664" s="73" t="n">
        <v>3375</v>
      </c>
      <c r="N664" s="73" t="n">
        <v>6757</v>
      </c>
      <c r="O664" s="73" t="n">
        <f aca="false">J664-M664-N664</f>
        <v>546</v>
      </c>
      <c r="P664" s="74" t="n">
        <f aca="false">M664/J664</f>
        <v>0.316070425173253</v>
      </c>
      <c r="Q664" s="74" t="n">
        <f aca="false">N664/J664</f>
        <v>0.63279640382094</v>
      </c>
      <c r="R664" s="75" t="n">
        <f aca="false">ABS(P664-Q664)*100</f>
        <v>31.6725978647687</v>
      </c>
      <c r="S664" s="72" t="str">
        <f aca="false">IF(M664&gt;N664,"Flávio Bolsonaro",IF(N664&gt;M664,"Lula","Empate"))</f>
        <v>Lula</v>
      </c>
      <c r="T664" s="74" t="n">
        <v>0.682986897842577</v>
      </c>
      <c r="U664" s="74" t="n">
        <v>0.234164121761403</v>
      </c>
      <c r="V664" s="72" t="str">
        <f aca="false">IF(S664="Empate","—",IF((N664&gt;M664)&lt;&gt;(T664&gt;U664),"Sim","Não"))</f>
        <v>Não</v>
      </c>
    </row>
    <row r="665" customFormat="false" ht="15" hidden="false" customHeight="false" outlineLevel="0" collapsed="false">
      <c r="A665" s="72" t="s">
        <v>1670</v>
      </c>
      <c r="B665" s="72" t="s">
        <v>1671</v>
      </c>
      <c r="C665" s="72" t="s">
        <v>297</v>
      </c>
      <c r="D665" s="72" t="s">
        <v>289</v>
      </c>
      <c r="E665" s="72"/>
      <c r="F665" s="73" t="n">
        <v>60466</v>
      </c>
      <c r="G665" s="73" t="n">
        <v>51335</v>
      </c>
      <c r="H665" s="73" t="n">
        <v>9131</v>
      </c>
      <c r="I665" s="74" t="n">
        <f aca="false">H665/F665</f>
        <v>0.15101048523137</v>
      </c>
      <c r="J665" s="73" t="n">
        <v>48388</v>
      </c>
      <c r="K665" s="73" t="n">
        <v>1080</v>
      </c>
      <c r="L665" s="73" t="n">
        <v>1867</v>
      </c>
      <c r="M665" s="73" t="n">
        <v>16340</v>
      </c>
      <c r="N665" s="73" t="n">
        <v>29406</v>
      </c>
      <c r="O665" s="73" t="n">
        <f aca="false">J665-M665-N665</f>
        <v>2642</v>
      </c>
      <c r="P665" s="74" t="n">
        <f aca="false">M665/J665</f>
        <v>0.33768702984211</v>
      </c>
      <c r="Q665" s="74" t="n">
        <f aca="false">N665/J665</f>
        <v>0.607712656030421</v>
      </c>
      <c r="R665" s="75" t="n">
        <f aca="false">ABS(P665-Q665)*100</f>
        <v>27.0025626188311</v>
      </c>
      <c r="S665" s="72" t="str">
        <f aca="false">IF(M665&gt;N665,"Flávio Bolsonaro",IF(N665&gt;M665,"Lula","Empate"))</f>
        <v>Lula</v>
      </c>
      <c r="T665" s="74" t="n">
        <v>0.64519705236615</v>
      </c>
      <c r="U665" s="74" t="n">
        <v>0.276677607982088</v>
      </c>
      <c r="V665" s="72" t="str">
        <f aca="false">IF(S665="Empate","—",IF((N665&gt;M665)&lt;&gt;(T665&gt;U665),"Sim","Não"))</f>
        <v>Não</v>
      </c>
    </row>
    <row r="666" customFormat="false" ht="15" hidden="false" customHeight="false" outlineLevel="0" collapsed="false">
      <c r="A666" s="72" t="s">
        <v>1672</v>
      </c>
      <c r="B666" s="72" t="s">
        <v>1673</v>
      </c>
      <c r="C666" s="72" t="s">
        <v>297</v>
      </c>
      <c r="D666" s="72" t="s">
        <v>289</v>
      </c>
      <c r="E666" s="72"/>
      <c r="F666" s="73" t="n">
        <v>9892</v>
      </c>
      <c r="G666" s="73" t="n">
        <v>7376</v>
      </c>
      <c r="H666" s="73" t="n">
        <v>2516</v>
      </c>
      <c r="I666" s="74" t="n">
        <f aca="false">H666/F666</f>
        <v>0.254346947027901</v>
      </c>
      <c r="J666" s="73" t="n">
        <v>7061</v>
      </c>
      <c r="K666" s="73" t="n">
        <v>80</v>
      </c>
      <c r="L666" s="73" t="n">
        <v>235</v>
      </c>
      <c r="M666" s="73" t="n">
        <v>1492</v>
      </c>
      <c r="N666" s="73" t="n">
        <v>5288</v>
      </c>
      <c r="O666" s="73" t="n">
        <f aca="false">J666-M666-N666</f>
        <v>281</v>
      </c>
      <c r="P666" s="74" t="n">
        <f aca="false">M666/J666</f>
        <v>0.211301515366095</v>
      </c>
      <c r="Q666" s="74" t="n">
        <f aca="false">N666/J666</f>
        <v>0.748902421753293</v>
      </c>
      <c r="R666" s="75" t="n">
        <f aca="false">ABS(P666-Q666)*100</f>
        <v>53.7600906387197</v>
      </c>
      <c r="S666" s="72" t="str">
        <f aca="false">IF(M666&gt;N666,"Flávio Bolsonaro",IF(N666&gt;M666,"Lula","Empate"))</f>
        <v>Lula</v>
      </c>
      <c r="T666" s="74" t="n">
        <v>0.806932198236546</v>
      </c>
      <c r="U666" s="74" t="n">
        <v>0.138643964730921</v>
      </c>
      <c r="V666" s="72" t="str">
        <f aca="false">IF(S666="Empate","—",IF((N666&gt;M666)&lt;&gt;(T666&gt;U666),"Sim","Não"))</f>
        <v>Não</v>
      </c>
    </row>
    <row r="667" customFormat="false" ht="15" hidden="false" customHeight="false" outlineLevel="0" collapsed="false">
      <c r="A667" s="72" t="s">
        <v>1674</v>
      </c>
      <c r="B667" s="72" t="s">
        <v>1675</v>
      </c>
      <c r="C667" s="72" t="s">
        <v>297</v>
      </c>
      <c r="D667" s="72" t="s">
        <v>289</v>
      </c>
      <c r="E667" s="72"/>
      <c r="F667" s="73" t="n">
        <v>9313</v>
      </c>
      <c r="G667" s="73" t="n">
        <v>7671</v>
      </c>
      <c r="H667" s="73" t="n">
        <v>1642</v>
      </c>
      <c r="I667" s="74" t="n">
        <f aca="false">H667/F667</f>
        <v>0.176312681198325</v>
      </c>
      <c r="J667" s="73" t="n">
        <v>7407</v>
      </c>
      <c r="K667" s="73" t="n">
        <v>101</v>
      </c>
      <c r="L667" s="73" t="n">
        <v>163</v>
      </c>
      <c r="M667" s="73" t="n">
        <v>1372</v>
      </c>
      <c r="N667" s="73" t="n">
        <v>5840</v>
      </c>
      <c r="O667" s="73" t="n">
        <f aca="false">J667-M667-N667</f>
        <v>195</v>
      </c>
      <c r="P667" s="74" t="n">
        <f aca="false">M667/J667</f>
        <v>0.185230187660321</v>
      </c>
      <c r="Q667" s="74" t="n">
        <f aca="false">N667/J667</f>
        <v>0.788443364385041</v>
      </c>
      <c r="R667" s="75" t="n">
        <f aca="false">ABS(P667-Q667)*100</f>
        <v>60.321317672472</v>
      </c>
      <c r="S667" s="72" t="str">
        <f aca="false">IF(M667&gt;N667,"Flávio Bolsonaro",IF(N667&gt;M667,"Lula","Empate"))</f>
        <v>Lula</v>
      </c>
      <c r="T667" s="74" t="n">
        <v>0.820681585490712</v>
      </c>
      <c r="U667" s="74" t="n">
        <v>0.113207547169811</v>
      </c>
      <c r="V667" s="72" t="str">
        <f aca="false">IF(S667="Empate","—",IF((N667&gt;M667)&lt;&gt;(T667&gt;U667),"Sim","Não"))</f>
        <v>Não</v>
      </c>
    </row>
    <row r="668" customFormat="false" ht="15" hidden="false" customHeight="false" outlineLevel="0" collapsed="false">
      <c r="A668" s="72" t="s">
        <v>1676</v>
      </c>
      <c r="B668" s="72" t="s">
        <v>1677</v>
      </c>
      <c r="C668" s="72" t="s">
        <v>297</v>
      </c>
      <c r="D668" s="72" t="s">
        <v>289</v>
      </c>
      <c r="E668" s="72"/>
      <c r="F668" s="73" t="n">
        <v>249622</v>
      </c>
      <c r="G668" s="73" t="n">
        <v>215416</v>
      </c>
      <c r="H668" s="73" t="n">
        <v>34206</v>
      </c>
      <c r="I668" s="74" t="n">
        <f aca="false">H668/F668</f>
        <v>0.137031191161036</v>
      </c>
      <c r="J668" s="73" t="n">
        <v>203857</v>
      </c>
      <c r="K668" s="73" t="n">
        <v>4150</v>
      </c>
      <c r="L668" s="73" t="n">
        <v>7409</v>
      </c>
      <c r="M668" s="73" t="n">
        <v>76282</v>
      </c>
      <c r="N668" s="73" t="n">
        <v>114126</v>
      </c>
      <c r="O668" s="73" t="n">
        <f aca="false">J668-M668-N668</f>
        <v>13449</v>
      </c>
      <c r="P668" s="74" t="n">
        <f aca="false">M668/J668</f>
        <v>0.374193674978048</v>
      </c>
      <c r="Q668" s="74" t="n">
        <f aca="false">N668/J668</f>
        <v>0.559833608853265</v>
      </c>
      <c r="R668" s="75" t="n">
        <f aca="false">ABS(P668-Q668)*100</f>
        <v>18.5639933875217</v>
      </c>
      <c r="S668" s="72" t="str">
        <f aca="false">IF(M668&gt;N668,"Flávio Bolsonaro",IF(N668&gt;M668,"Lula","Empate"))</f>
        <v>Lula</v>
      </c>
      <c r="T668" s="74" t="n">
        <v>0.585366604894225</v>
      </c>
      <c r="U668" s="74" t="n">
        <v>0.324479853799519</v>
      </c>
      <c r="V668" s="72" t="str">
        <f aca="false">IF(S668="Empate","—",IF((N668&gt;M668)&lt;&gt;(T668&gt;U668),"Sim","Não"))</f>
        <v>Não</v>
      </c>
    </row>
    <row r="669" customFormat="false" ht="15" hidden="false" customHeight="false" outlineLevel="0" collapsed="false">
      <c r="A669" s="72" t="s">
        <v>1678</v>
      </c>
      <c r="B669" s="72" t="s">
        <v>1679</v>
      </c>
      <c r="C669" s="72" t="s">
        <v>297</v>
      </c>
      <c r="D669" s="72" t="s">
        <v>289</v>
      </c>
      <c r="E669" s="72"/>
      <c r="F669" s="73" t="n">
        <v>20348</v>
      </c>
      <c r="G669" s="73" t="n">
        <v>16419</v>
      </c>
      <c r="H669" s="73" t="n">
        <v>3929</v>
      </c>
      <c r="I669" s="74" t="n">
        <f aca="false">H669/F669</f>
        <v>0.193090229998034</v>
      </c>
      <c r="J669" s="73" t="n">
        <v>15588</v>
      </c>
      <c r="K669" s="73" t="n">
        <v>233</v>
      </c>
      <c r="L669" s="73" t="n">
        <v>598</v>
      </c>
      <c r="M669" s="73" t="n">
        <v>3046</v>
      </c>
      <c r="N669" s="73" t="n">
        <v>11931</v>
      </c>
      <c r="O669" s="73" t="n">
        <f aca="false">J669-M669-N669</f>
        <v>611</v>
      </c>
      <c r="P669" s="74" t="n">
        <f aca="false">M669/J669</f>
        <v>0.195406723120349</v>
      </c>
      <c r="Q669" s="74" t="n">
        <f aca="false">N669/J669</f>
        <v>0.765396458814473</v>
      </c>
      <c r="R669" s="75" t="n">
        <f aca="false">ABS(P669-Q669)*100</f>
        <v>56.9989735694124</v>
      </c>
      <c r="S669" s="72" t="str">
        <f aca="false">IF(M669&gt;N669,"Flávio Bolsonaro",IF(N669&gt;M669,"Lula","Empate"))</f>
        <v>Lula</v>
      </c>
      <c r="T669" s="74" t="n">
        <v>0.779493752002563</v>
      </c>
      <c r="U669" s="74" t="n">
        <v>0.141108619032361</v>
      </c>
      <c r="V669" s="72" t="str">
        <f aca="false">IF(S669="Empate","—",IF((N669&gt;M669)&lt;&gt;(T669&gt;U669),"Sim","Não"))</f>
        <v>Não</v>
      </c>
    </row>
    <row r="670" customFormat="false" ht="15" hidden="false" customHeight="false" outlineLevel="0" collapsed="false">
      <c r="A670" s="72" t="s">
        <v>1680</v>
      </c>
      <c r="B670" s="72" t="s">
        <v>1681</v>
      </c>
      <c r="C670" s="72" t="s">
        <v>297</v>
      </c>
      <c r="D670" s="72" t="s">
        <v>289</v>
      </c>
      <c r="E670" s="72"/>
      <c r="F670" s="73" t="n">
        <v>10966</v>
      </c>
      <c r="G670" s="73" t="n">
        <v>8617</v>
      </c>
      <c r="H670" s="73" t="n">
        <v>2349</v>
      </c>
      <c r="I670" s="74" t="n">
        <f aca="false">H670/F670</f>
        <v>0.214207550610979</v>
      </c>
      <c r="J670" s="73" t="n">
        <v>8171</v>
      </c>
      <c r="K670" s="73" t="n">
        <v>158</v>
      </c>
      <c r="L670" s="73" t="n">
        <v>288</v>
      </c>
      <c r="M670" s="73" t="n">
        <v>1561</v>
      </c>
      <c r="N670" s="73" t="n">
        <v>6298</v>
      </c>
      <c r="O670" s="73" t="n">
        <f aca="false">J670-M670-N670</f>
        <v>312</v>
      </c>
      <c r="P670" s="74" t="n">
        <f aca="false">M670/J670</f>
        <v>0.19104148818994</v>
      </c>
      <c r="Q670" s="74" t="n">
        <f aca="false">N670/J670</f>
        <v>0.770774690980296</v>
      </c>
      <c r="R670" s="75" t="n">
        <f aca="false">ABS(P670-Q670)*100</f>
        <v>57.9733202790356</v>
      </c>
      <c r="S670" s="72" t="str">
        <f aca="false">IF(M670&gt;N670,"Flávio Bolsonaro",IF(N670&gt;M670,"Lula","Empate"))</f>
        <v>Lula</v>
      </c>
      <c r="T670" s="74" t="n">
        <v>0.797861882526419</v>
      </c>
      <c r="U670" s="74" t="n">
        <v>0.140943720815925</v>
      </c>
      <c r="V670" s="72" t="str">
        <f aca="false">IF(S670="Empate","—",IF((N670&gt;M670)&lt;&gt;(T670&gt;U670),"Sim","Não"))</f>
        <v>Não</v>
      </c>
    </row>
    <row r="671" customFormat="false" ht="15" hidden="false" customHeight="false" outlineLevel="0" collapsed="false">
      <c r="A671" s="72" t="s">
        <v>1682</v>
      </c>
      <c r="B671" s="72" t="s">
        <v>1683</v>
      </c>
      <c r="C671" s="72" t="s">
        <v>297</v>
      </c>
      <c r="D671" s="72" t="s">
        <v>289</v>
      </c>
      <c r="E671" s="72"/>
      <c r="F671" s="73" t="n">
        <v>18301</v>
      </c>
      <c r="G671" s="73" t="n">
        <v>15790</v>
      </c>
      <c r="H671" s="73" t="n">
        <v>2511</v>
      </c>
      <c r="I671" s="74" t="n">
        <f aca="false">H671/F671</f>
        <v>0.137205617179389</v>
      </c>
      <c r="J671" s="73" t="n">
        <v>14898</v>
      </c>
      <c r="K671" s="73" t="n">
        <v>323</v>
      </c>
      <c r="L671" s="73" t="n">
        <v>569</v>
      </c>
      <c r="M671" s="73" t="n">
        <v>4194</v>
      </c>
      <c r="N671" s="73" t="n">
        <v>10147</v>
      </c>
      <c r="O671" s="73" t="n">
        <f aca="false">J671-M671-N671</f>
        <v>557</v>
      </c>
      <c r="P671" s="74" t="n">
        <f aca="false">M671/J671</f>
        <v>0.281514297221104</v>
      </c>
      <c r="Q671" s="74" t="n">
        <f aca="false">N671/J671</f>
        <v>0.681098133977715</v>
      </c>
      <c r="R671" s="75" t="n">
        <f aca="false">ABS(P671-Q671)*100</f>
        <v>39.9583836756612</v>
      </c>
      <c r="S671" s="72" t="str">
        <f aca="false">IF(M671&gt;N671,"Flávio Bolsonaro",IF(N671&gt;M671,"Lula","Empate"))</f>
        <v>Lula</v>
      </c>
      <c r="T671" s="74" t="n">
        <v>0.711843799170362</v>
      </c>
      <c r="U671" s="74" t="n">
        <v>0.220211700758118</v>
      </c>
      <c r="V671" s="72" t="str">
        <f aca="false">IF(S671="Empate","—",IF((N671&gt;M671)&lt;&gt;(T671&gt;U671),"Sim","Não"))</f>
        <v>Não</v>
      </c>
    </row>
    <row r="672" customFormat="false" ht="15" hidden="false" customHeight="false" outlineLevel="0" collapsed="false">
      <c r="A672" s="72" t="s">
        <v>1684</v>
      </c>
      <c r="B672" s="72" t="s">
        <v>1685</v>
      </c>
      <c r="C672" s="72" t="s">
        <v>297</v>
      </c>
      <c r="D672" s="72" t="s">
        <v>289</v>
      </c>
      <c r="E672" s="72"/>
      <c r="F672" s="73" t="n">
        <v>11642</v>
      </c>
      <c r="G672" s="73" t="n">
        <v>9500</v>
      </c>
      <c r="H672" s="73" t="n">
        <v>2142</v>
      </c>
      <c r="I672" s="74" t="n">
        <f aca="false">H672/F672</f>
        <v>0.183989005325545</v>
      </c>
      <c r="J672" s="73" t="n">
        <v>9137</v>
      </c>
      <c r="K672" s="73" t="n">
        <v>96</v>
      </c>
      <c r="L672" s="73" t="n">
        <v>267</v>
      </c>
      <c r="M672" s="73" t="n">
        <v>1858</v>
      </c>
      <c r="N672" s="73" t="n">
        <v>6995</v>
      </c>
      <c r="O672" s="73" t="n">
        <f aca="false">J672-M672-N672</f>
        <v>284</v>
      </c>
      <c r="P672" s="74" t="n">
        <f aca="false">M672/J672</f>
        <v>0.203349020466236</v>
      </c>
      <c r="Q672" s="74" t="n">
        <f aca="false">N672/J672</f>
        <v>0.765568567363467</v>
      </c>
      <c r="R672" s="75" t="n">
        <f aca="false">ABS(P672-Q672)*100</f>
        <v>56.2219546897231</v>
      </c>
      <c r="S672" s="72" t="str">
        <f aca="false">IF(M672&gt;N672,"Flávio Bolsonaro",IF(N672&gt;M672,"Lula","Empate"))</f>
        <v>Lula</v>
      </c>
      <c r="T672" s="74" t="n">
        <v>0.806462321566892</v>
      </c>
      <c r="U672" s="74" t="n">
        <v>0.146730109549629</v>
      </c>
      <c r="V672" s="72" t="str">
        <f aca="false">IF(S672="Empate","—",IF((N672&gt;M672)&lt;&gt;(T672&gt;U672),"Sim","Não"))</f>
        <v>Não</v>
      </c>
    </row>
    <row r="673" customFormat="false" ht="15" hidden="false" customHeight="false" outlineLevel="0" collapsed="false">
      <c r="A673" s="72" t="s">
        <v>1686</v>
      </c>
      <c r="B673" s="72" t="s">
        <v>1687</v>
      </c>
      <c r="C673" s="72" t="s">
        <v>297</v>
      </c>
      <c r="D673" s="72" t="s">
        <v>289</v>
      </c>
      <c r="E673" s="72"/>
      <c r="F673" s="73" t="n">
        <v>19700</v>
      </c>
      <c r="G673" s="73" t="n">
        <v>16269</v>
      </c>
      <c r="H673" s="73" t="n">
        <v>3431</v>
      </c>
      <c r="I673" s="74" t="n">
        <f aca="false">H673/F673</f>
        <v>0.174162436548223</v>
      </c>
      <c r="J673" s="73" t="n">
        <v>15339</v>
      </c>
      <c r="K673" s="73" t="n">
        <v>325</v>
      </c>
      <c r="L673" s="73" t="n">
        <v>605</v>
      </c>
      <c r="M673" s="73" t="n">
        <v>4123</v>
      </c>
      <c r="N673" s="73" t="n">
        <v>10639</v>
      </c>
      <c r="O673" s="73" t="n">
        <f aca="false">J673-M673-N673</f>
        <v>577</v>
      </c>
      <c r="P673" s="74" t="n">
        <f aca="false">M673/J673</f>
        <v>0.268791968185671</v>
      </c>
      <c r="Q673" s="74" t="n">
        <f aca="false">N673/J673</f>
        <v>0.693591498793924</v>
      </c>
      <c r="R673" s="75" t="n">
        <f aca="false">ABS(P673-Q673)*100</f>
        <v>42.4799530608254</v>
      </c>
      <c r="S673" s="72" t="str">
        <f aca="false">IF(M673&gt;N673,"Flávio Bolsonaro",IF(N673&gt;M673,"Lula","Empate"))</f>
        <v>Lula</v>
      </c>
      <c r="T673" s="74" t="n">
        <v>0.731991737189312</v>
      </c>
      <c r="U673" s="74" t="n">
        <v>0.176117811687879</v>
      </c>
      <c r="V673" s="72" t="str">
        <f aca="false">IF(S673="Empate","—",IF((N673&gt;M673)&lt;&gt;(T673&gt;U673),"Sim","Não"))</f>
        <v>Não</v>
      </c>
    </row>
    <row r="674" customFormat="false" ht="15" hidden="false" customHeight="false" outlineLevel="0" collapsed="false">
      <c r="A674" s="72" t="s">
        <v>1688</v>
      </c>
      <c r="B674" s="72" t="s">
        <v>1689</v>
      </c>
      <c r="C674" s="72" t="s">
        <v>297</v>
      </c>
      <c r="D674" s="72" t="s">
        <v>289</v>
      </c>
      <c r="E674" s="72"/>
      <c r="F674" s="73" t="n">
        <v>60099</v>
      </c>
      <c r="G674" s="73" t="n">
        <v>50292</v>
      </c>
      <c r="H674" s="73" t="n">
        <v>9807</v>
      </c>
      <c r="I674" s="74" t="n">
        <f aca="false">H674/F674</f>
        <v>0.163180751759597</v>
      </c>
      <c r="J674" s="73" t="n">
        <v>47711</v>
      </c>
      <c r="K674" s="73" t="n">
        <v>621</v>
      </c>
      <c r="L674" s="73" t="n">
        <v>1960</v>
      </c>
      <c r="M674" s="73" t="n">
        <v>12345</v>
      </c>
      <c r="N674" s="73" t="n">
        <v>33967</v>
      </c>
      <c r="O674" s="73" t="n">
        <f aca="false">J674-M674-N674</f>
        <v>1399</v>
      </c>
      <c r="P674" s="74" t="n">
        <f aca="false">M674/J674</f>
        <v>0.258745362704617</v>
      </c>
      <c r="Q674" s="74" t="n">
        <f aca="false">N674/J674</f>
        <v>0.711932258808241</v>
      </c>
      <c r="R674" s="75" t="n">
        <f aca="false">ABS(P674-Q674)*100</f>
        <v>45.3186896103624</v>
      </c>
      <c r="S674" s="72" t="str">
        <f aca="false">IF(M674&gt;N674,"Flávio Bolsonaro",IF(N674&gt;M674,"Lula","Empate"))</f>
        <v>Lula</v>
      </c>
      <c r="T674" s="74" t="n">
        <v>0.745215659063948</v>
      </c>
      <c r="U674" s="74" t="n">
        <v>0.188195268258836</v>
      </c>
      <c r="V674" s="72" t="str">
        <f aca="false">IF(S674="Empate","—",IF((N674&gt;M674)&lt;&gt;(T674&gt;U674),"Sim","Não"))</f>
        <v>Não</v>
      </c>
    </row>
    <row r="675" customFormat="false" ht="15" hidden="false" customHeight="false" outlineLevel="0" collapsed="false">
      <c r="A675" s="72" t="s">
        <v>1690</v>
      </c>
      <c r="B675" s="72" t="s">
        <v>1691</v>
      </c>
      <c r="C675" s="72" t="s">
        <v>297</v>
      </c>
      <c r="D675" s="72" t="s">
        <v>289</v>
      </c>
      <c r="E675" s="72"/>
      <c r="F675" s="73" t="n">
        <v>95932</v>
      </c>
      <c r="G675" s="73" t="n">
        <v>82696</v>
      </c>
      <c r="H675" s="73" t="n">
        <v>13236</v>
      </c>
      <c r="I675" s="74" t="n">
        <f aca="false">H675/F675</f>
        <v>0.137972730684235</v>
      </c>
      <c r="J675" s="73" t="n">
        <v>79347</v>
      </c>
      <c r="K675" s="73" t="n">
        <v>1095</v>
      </c>
      <c r="L675" s="73" t="n">
        <v>2254</v>
      </c>
      <c r="M675" s="73" t="n">
        <v>14782</v>
      </c>
      <c r="N675" s="73" t="n">
        <v>61083</v>
      </c>
      <c r="O675" s="73" t="n">
        <f aca="false">J675-M675-N675</f>
        <v>3482</v>
      </c>
      <c r="P675" s="74" t="n">
        <f aca="false">M675/J675</f>
        <v>0.18629563814637</v>
      </c>
      <c r="Q675" s="74" t="n">
        <f aca="false">N675/J675</f>
        <v>0.769821165261447</v>
      </c>
      <c r="R675" s="75" t="n">
        <f aca="false">ABS(P675-Q675)*100</f>
        <v>58.3525527115077</v>
      </c>
      <c r="S675" s="72" t="str">
        <f aca="false">IF(M675&gt;N675,"Flávio Bolsonaro",IF(N675&gt;M675,"Lula","Empate"))</f>
        <v>Lula</v>
      </c>
      <c r="T675" s="74" t="n">
        <v>0.810810464057067</v>
      </c>
      <c r="U675" s="74" t="n">
        <v>0.132532748290417</v>
      </c>
      <c r="V675" s="72" t="str">
        <f aca="false">IF(S675="Empate","—",IF((N675&gt;M675)&lt;&gt;(T675&gt;U675),"Sim","Não"))</f>
        <v>Não</v>
      </c>
    </row>
    <row r="676" customFormat="false" ht="15" hidden="false" customHeight="false" outlineLevel="0" collapsed="false">
      <c r="A676" s="72" t="s">
        <v>1692</v>
      </c>
      <c r="B676" s="72" t="s">
        <v>1693</v>
      </c>
      <c r="C676" s="72" t="s">
        <v>297</v>
      </c>
      <c r="D676" s="72" t="s">
        <v>289</v>
      </c>
      <c r="E676" s="72"/>
      <c r="F676" s="73" t="n">
        <v>15338</v>
      </c>
      <c r="G676" s="73" t="n">
        <v>12010</v>
      </c>
      <c r="H676" s="73" t="n">
        <v>3328</v>
      </c>
      <c r="I676" s="74" t="n">
        <f aca="false">H676/F676</f>
        <v>0.216977441648194</v>
      </c>
      <c r="J676" s="73" t="n">
        <v>11243</v>
      </c>
      <c r="K676" s="73" t="n">
        <v>257</v>
      </c>
      <c r="L676" s="73" t="n">
        <v>510</v>
      </c>
      <c r="M676" s="73" t="n">
        <v>2654</v>
      </c>
      <c r="N676" s="73" t="n">
        <v>7967</v>
      </c>
      <c r="O676" s="73" t="n">
        <f aca="false">J676-M676-N676</f>
        <v>622</v>
      </c>
      <c r="P676" s="74" t="n">
        <f aca="false">M676/J676</f>
        <v>0.236057991639242</v>
      </c>
      <c r="Q676" s="74" t="n">
        <f aca="false">N676/J676</f>
        <v>0.708618696077559</v>
      </c>
      <c r="R676" s="75" t="n">
        <f aca="false">ABS(P676-Q676)*100</f>
        <v>47.2560704438317</v>
      </c>
      <c r="S676" s="72" t="str">
        <f aca="false">IF(M676&gt;N676,"Flávio Bolsonaro",IF(N676&gt;M676,"Lula","Empate"))</f>
        <v>Lula</v>
      </c>
      <c r="T676" s="74" t="n">
        <v>0.78141055581504</v>
      </c>
      <c r="U676" s="74" t="n">
        <v>0.137038766931341</v>
      </c>
      <c r="V676" s="72" t="str">
        <f aca="false">IF(S676="Empate","—",IF((N676&gt;M676)&lt;&gt;(T676&gt;U676),"Sim","Não"))</f>
        <v>Não</v>
      </c>
    </row>
    <row r="677" customFormat="false" ht="15" hidden="false" customHeight="false" outlineLevel="0" collapsed="false">
      <c r="A677" s="72" t="s">
        <v>1694</v>
      </c>
      <c r="B677" s="72" t="s">
        <v>1695</v>
      </c>
      <c r="C677" s="72" t="s">
        <v>297</v>
      </c>
      <c r="D677" s="72" t="s">
        <v>289</v>
      </c>
      <c r="E677" s="72"/>
      <c r="F677" s="73" t="n">
        <v>23786</v>
      </c>
      <c r="G677" s="73" t="n">
        <v>19574</v>
      </c>
      <c r="H677" s="73" t="n">
        <v>4212</v>
      </c>
      <c r="I677" s="74" t="n">
        <f aca="false">H677/F677</f>
        <v>0.177078954006559</v>
      </c>
      <c r="J677" s="73" t="n">
        <v>18422</v>
      </c>
      <c r="K677" s="73" t="n">
        <v>362</v>
      </c>
      <c r="L677" s="73" t="n">
        <v>790</v>
      </c>
      <c r="M677" s="73" t="n">
        <v>6951</v>
      </c>
      <c r="N677" s="73" t="n">
        <v>10525</v>
      </c>
      <c r="O677" s="73" t="n">
        <f aca="false">J677-M677-N677</f>
        <v>946</v>
      </c>
      <c r="P677" s="74" t="n">
        <f aca="false">M677/J677</f>
        <v>0.377320594940832</v>
      </c>
      <c r="Q677" s="74" t="n">
        <f aca="false">N677/J677</f>
        <v>0.571327760286614</v>
      </c>
      <c r="R677" s="75" t="n">
        <f aca="false">ABS(P677-Q677)*100</f>
        <v>19.4007165345782</v>
      </c>
      <c r="S677" s="72" t="str">
        <f aca="false">IF(M677&gt;N677,"Flávio Bolsonaro",IF(N677&gt;M677,"Lula","Empate"))</f>
        <v>Lula</v>
      </c>
      <c r="T677" s="74" t="n">
        <v>0.63675875208383</v>
      </c>
      <c r="U677" s="74" t="n">
        <v>0.292093355560848</v>
      </c>
      <c r="V677" s="72" t="str">
        <f aca="false">IF(S677="Empate","—",IF((N677&gt;M677)&lt;&gt;(T677&gt;U677),"Sim","Não"))</f>
        <v>Não</v>
      </c>
    </row>
    <row r="678" customFormat="false" ht="15" hidden="false" customHeight="false" outlineLevel="0" collapsed="false">
      <c r="A678" s="72" t="s">
        <v>1696</v>
      </c>
      <c r="B678" s="72" t="s">
        <v>1697</v>
      </c>
      <c r="C678" s="72" t="s">
        <v>297</v>
      </c>
      <c r="D678" s="72" t="s">
        <v>289</v>
      </c>
      <c r="E678" s="72"/>
      <c r="F678" s="73" t="n">
        <v>7474</v>
      </c>
      <c r="G678" s="73" t="n">
        <v>6265</v>
      </c>
      <c r="H678" s="73" t="n">
        <v>1209</v>
      </c>
      <c r="I678" s="74" t="n">
        <f aca="false">H678/F678</f>
        <v>0.161760770671662</v>
      </c>
      <c r="J678" s="73" t="n">
        <v>5931</v>
      </c>
      <c r="K678" s="73" t="n">
        <v>116</v>
      </c>
      <c r="L678" s="73" t="n">
        <v>218</v>
      </c>
      <c r="M678" s="73" t="n">
        <v>1086</v>
      </c>
      <c r="N678" s="73" t="n">
        <v>4534</v>
      </c>
      <c r="O678" s="73" t="n">
        <f aca="false">J678-M678-N678</f>
        <v>311</v>
      </c>
      <c r="P678" s="74" t="n">
        <f aca="false">M678/J678</f>
        <v>0.183105715730905</v>
      </c>
      <c r="Q678" s="74" t="n">
        <f aca="false">N678/J678</f>
        <v>0.764457932894959</v>
      </c>
      <c r="R678" s="75" t="n">
        <f aca="false">ABS(P678-Q678)*100</f>
        <v>58.1352217164053</v>
      </c>
      <c r="S678" s="72" t="str">
        <f aca="false">IF(M678&gt;N678,"Flávio Bolsonaro",IF(N678&gt;M678,"Lula","Empate"))</f>
        <v>Lula</v>
      </c>
      <c r="T678" s="74" t="n">
        <v>0.83448275862069</v>
      </c>
      <c r="U678" s="74" t="n">
        <v>0.0951724137931034</v>
      </c>
      <c r="V678" s="72" t="str">
        <f aca="false">IF(S678="Empate","—",IF((N678&gt;M678)&lt;&gt;(T678&gt;U678),"Sim","Não"))</f>
        <v>Não</v>
      </c>
    </row>
    <row r="679" customFormat="false" ht="15" hidden="false" customHeight="false" outlineLevel="0" collapsed="false">
      <c r="A679" s="72" t="s">
        <v>1698</v>
      </c>
      <c r="B679" s="72" t="s">
        <v>1699</v>
      </c>
      <c r="C679" s="72" t="s">
        <v>297</v>
      </c>
      <c r="D679" s="72" t="s">
        <v>289</v>
      </c>
      <c r="E679" s="72"/>
      <c r="F679" s="73" t="n">
        <v>5605</v>
      </c>
      <c r="G679" s="73" t="n">
        <v>4578</v>
      </c>
      <c r="H679" s="73" t="n">
        <v>1027</v>
      </c>
      <c r="I679" s="74" t="n">
        <f aca="false">H679/F679</f>
        <v>0.183229259589652</v>
      </c>
      <c r="J679" s="73" t="n">
        <v>4389</v>
      </c>
      <c r="K679" s="73" t="n">
        <v>46</v>
      </c>
      <c r="L679" s="73" t="n">
        <v>143</v>
      </c>
      <c r="M679" s="73" t="n">
        <v>746</v>
      </c>
      <c r="N679" s="73" t="n">
        <v>3476</v>
      </c>
      <c r="O679" s="73" t="n">
        <f aca="false">J679-M679-N679</f>
        <v>167</v>
      </c>
      <c r="P679" s="74" t="n">
        <f aca="false">M679/J679</f>
        <v>0.169970380496696</v>
      </c>
      <c r="Q679" s="74" t="n">
        <f aca="false">N679/J679</f>
        <v>0.791979949874687</v>
      </c>
      <c r="R679" s="75" t="n">
        <f aca="false">ABS(P679-Q679)*100</f>
        <v>62.200956937799</v>
      </c>
      <c r="S679" s="72" t="str">
        <f aca="false">IF(M679&gt;N679,"Flávio Bolsonaro",IF(N679&gt;M679,"Lula","Empate"))</f>
        <v>Lula</v>
      </c>
      <c r="T679" s="74" t="n">
        <v>0.823279924599434</v>
      </c>
      <c r="U679" s="74" t="n">
        <v>0.121347785108388</v>
      </c>
      <c r="V679" s="72" t="str">
        <f aca="false">IF(S679="Empate","—",IF((N679&gt;M679)&lt;&gt;(T679&gt;U679),"Sim","Não"))</f>
        <v>Não</v>
      </c>
    </row>
    <row r="680" customFormat="false" ht="15" hidden="false" customHeight="false" outlineLevel="0" collapsed="false">
      <c r="A680" s="72" t="s">
        <v>1700</v>
      </c>
      <c r="B680" s="72" t="s">
        <v>1701</v>
      </c>
      <c r="C680" s="72" t="s">
        <v>297</v>
      </c>
      <c r="D680" s="72" t="s">
        <v>289</v>
      </c>
      <c r="E680" s="72"/>
      <c r="F680" s="73" t="n">
        <v>59877</v>
      </c>
      <c r="G680" s="73" t="n">
        <v>50473</v>
      </c>
      <c r="H680" s="73" t="n">
        <v>9404</v>
      </c>
      <c r="I680" s="74" t="n">
        <f aca="false">H680/F680</f>
        <v>0.157055296691551</v>
      </c>
      <c r="J680" s="73" t="n">
        <v>48099</v>
      </c>
      <c r="K680" s="73" t="n">
        <v>988</v>
      </c>
      <c r="L680" s="73" t="n">
        <v>1386</v>
      </c>
      <c r="M680" s="73" t="n">
        <v>21798</v>
      </c>
      <c r="N680" s="73" t="n">
        <v>22791</v>
      </c>
      <c r="O680" s="73" t="n">
        <f aca="false">J680-M680-N680</f>
        <v>3510</v>
      </c>
      <c r="P680" s="74" t="n">
        <f aca="false">M680/J680</f>
        <v>0.453190295016528</v>
      </c>
      <c r="Q680" s="74" t="n">
        <f aca="false">N680/J680</f>
        <v>0.473835214869332</v>
      </c>
      <c r="R680" s="75" t="n">
        <f aca="false">ABS(P680-Q680)*100</f>
        <v>2.06449198528036</v>
      </c>
      <c r="S680" s="72" t="str">
        <f aca="false">IF(M680&gt;N680,"Flávio Bolsonaro",IF(N680&gt;M680,"Lula","Empate"))</f>
        <v>Lula</v>
      </c>
      <c r="T680" s="74" t="n">
        <v>0.530635106175726</v>
      </c>
      <c r="U680" s="74" t="n">
        <v>0.383011883888564</v>
      </c>
      <c r="V680" s="72" t="str">
        <f aca="false">IF(S680="Empate","—",IF((N680&gt;M680)&lt;&gt;(T680&gt;U680),"Sim","Não"))</f>
        <v>Não</v>
      </c>
    </row>
    <row r="681" customFormat="false" ht="15" hidden="false" customHeight="false" outlineLevel="0" collapsed="false">
      <c r="A681" s="72" t="s">
        <v>1702</v>
      </c>
      <c r="B681" s="72" t="s">
        <v>1703</v>
      </c>
      <c r="C681" s="72" t="s">
        <v>297</v>
      </c>
      <c r="D681" s="72" t="s">
        <v>289</v>
      </c>
      <c r="E681" s="72"/>
      <c r="F681" s="73" t="n">
        <v>17579</v>
      </c>
      <c r="G681" s="73" t="n">
        <v>14784</v>
      </c>
      <c r="H681" s="73" t="n">
        <v>2795</v>
      </c>
      <c r="I681" s="74" t="n">
        <f aca="false">H681/F681</f>
        <v>0.158996529950509</v>
      </c>
      <c r="J681" s="73" t="n">
        <v>14054</v>
      </c>
      <c r="K681" s="73" t="n">
        <v>217</v>
      </c>
      <c r="L681" s="73" t="n">
        <v>513</v>
      </c>
      <c r="M681" s="73" t="n">
        <v>2198</v>
      </c>
      <c r="N681" s="73" t="n">
        <v>11341</v>
      </c>
      <c r="O681" s="73" t="n">
        <f aca="false">J681-M681-N681</f>
        <v>515</v>
      </c>
      <c r="P681" s="74" t="n">
        <f aca="false">M681/J681</f>
        <v>0.156396755372136</v>
      </c>
      <c r="Q681" s="74" t="n">
        <f aca="false">N681/J681</f>
        <v>0.806958872918742</v>
      </c>
      <c r="R681" s="75" t="n">
        <f aca="false">ABS(P681-Q681)*100</f>
        <v>65.0562117546606</v>
      </c>
      <c r="S681" s="72" t="str">
        <f aca="false">IF(M681&gt;N681,"Flávio Bolsonaro",IF(N681&gt;M681,"Lula","Empate"))</f>
        <v>Lula</v>
      </c>
      <c r="T681" s="74" t="n">
        <v>0.845361599759435</v>
      </c>
      <c r="U681" s="74" t="n">
        <v>0.0982559013682153</v>
      </c>
      <c r="V681" s="72" t="str">
        <f aca="false">IF(S681="Empate","—",IF((N681&gt;M681)&lt;&gt;(T681&gt;U681),"Sim","Não"))</f>
        <v>Não</v>
      </c>
    </row>
    <row r="682" customFormat="false" ht="15" hidden="false" customHeight="false" outlineLevel="0" collapsed="false">
      <c r="A682" s="72" t="s">
        <v>1704</v>
      </c>
      <c r="B682" s="72" t="s">
        <v>1705</v>
      </c>
      <c r="C682" s="72" t="s">
        <v>297</v>
      </c>
      <c r="D682" s="72" t="s">
        <v>289</v>
      </c>
      <c r="E682" s="72"/>
      <c r="F682" s="73" t="n">
        <v>19740</v>
      </c>
      <c r="G682" s="73" t="n">
        <v>17017</v>
      </c>
      <c r="H682" s="73" t="n">
        <v>2723</v>
      </c>
      <c r="I682" s="74" t="n">
        <f aca="false">H682/F682</f>
        <v>0.137943262411348</v>
      </c>
      <c r="J682" s="73" t="n">
        <v>15877</v>
      </c>
      <c r="K682" s="73" t="n">
        <v>484</v>
      </c>
      <c r="L682" s="73" t="n">
        <v>656</v>
      </c>
      <c r="M682" s="73" t="n">
        <v>5378</v>
      </c>
      <c r="N682" s="73" t="n">
        <v>9481</v>
      </c>
      <c r="O682" s="73" t="n">
        <f aca="false">J682-M682-N682</f>
        <v>1018</v>
      </c>
      <c r="P682" s="74" t="n">
        <f aca="false">M682/J682</f>
        <v>0.338728979026264</v>
      </c>
      <c r="Q682" s="74" t="n">
        <f aca="false">N682/J682</f>
        <v>0.597153114568243</v>
      </c>
      <c r="R682" s="75" t="n">
        <f aca="false">ABS(P682-Q682)*100</f>
        <v>25.8424135541979</v>
      </c>
      <c r="S682" s="72" t="str">
        <f aca="false">IF(M682&gt;N682,"Flávio Bolsonaro",IF(N682&gt;M682,"Lula","Empate"))</f>
        <v>Lula</v>
      </c>
      <c r="T682" s="74" t="n">
        <v>0.605247544333839</v>
      </c>
      <c r="U682" s="74" t="n">
        <v>0.240820093611972</v>
      </c>
      <c r="V682" s="72" t="str">
        <f aca="false">IF(S682="Empate","—",IF((N682&gt;M682)&lt;&gt;(T682&gt;U682),"Sim","Não"))</f>
        <v>Não</v>
      </c>
    </row>
    <row r="683" customFormat="false" ht="15" hidden="false" customHeight="false" outlineLevel="0" collapsed="false">
      <c r="A683" s="72" t="s">
        <v>1706</v>
      </c>
      <c r="B683" s="72" t="s">
        <v>1707</v>
      </c>
      <c r="C683" s="72" t="s">
        <v>297</v>
      </c>
      <c r="D683" s="72" t="s">
        <v>289</v>
      </c>
      <c r="E683" s="72" t="s">
        <v>385</v>
      </c>
      <c r="F683" s="73" t="n">
        <v>1795713</v>
      </c>
      <c r="G683" s="73" t="n">
        <v>1561854</v>
      </c>
      <c r="H683" s="73" t="n">
        <v>233859</v>
      </c>
      <c r="I683" s="74" t="n">
        <f aca="false">H683/F683</f>
        <v>0.130231835488188</v>
      </c>
      <c r="J683" s="73" t="n">
        <v>1490374</v>
      </c>
      <c r="K683" s="73" t="n">
        <v>26884</v>
      </c>
      <c r="L683" s="73" t="n">
        <v>44596</v>
      </c>
      <c r="M683" s="73" t="n">
        <v>586251</v>
      </c>
      <c r="N683" s="73" t="n">
        <v>797002</v>
      </c>
      <c r="O683" s="73" t="n">
        <f aca="false">J683-M683-N683</f>
        <v>107121</v>
      </c>
      <c r="P683" s="74" t="n">
        <f aca="false">M683/J683</f>
        <v>0.393358311403715</v>
      </c>
      <c r="Q683" s="74" t="n">
        <f aca="false">N683/J683</f>
        <v>0.534766441175168</v>
      </c>
      <c r="R683" s="75" t="n">
        <f aca="false">ABS(P683-Q683)*100</f>
        <v>14.1408129771453</v>
      </c>
      <c r="S683" s="72" t="str">
        <f aca="false">IF(M683&gt;N683,"Flávio Bolsonaro",IF(N683&gt;M683,"Lula","Empate"))</f>
        <v>Lula</v>
      </c>
      <c r="T683" s="74" t="n">
        <v>0.531963553609319</v>
      </c>
      <c r="U683" s="74" t="n">
        <v>0.351650494581263</v>
      </c>
      <c r="V683" s="72" t="str">
        <f aca="false">IF(S683="Empate","—",IF((N683&gt;M683)&lt;&gt;(T683&gt;U683),"Sim","Não"))</f>
        <v>Não</v>
      </c>
    </row>
    <row r="684" customFormat="false" ht="15" hidden="false" customHeight="false" outlineLevel="0" collapsed="false">
      <c r="A684" s="72" t="s">
        <v>1708</v>
      </c>
      <c r="B684" s="72" t="s">
        <v>1709</v>
      </c>
      <c r="C684" s="72" t="s">
        <v>297</v>
      </c>
      <c r="D684" s="72" t="s">
        <v>289</v>
      </c>
      <c r="E684" s="72"/>
      <c r="F684" s="73" t="n">
        <v>17196</v>
      </c>
      <c r="G684" s="73" t="n">
        <v>14673</v>
      </c>
      <c r="H684" s="73" t="n">
        <v>2523</v>
      </c>
      <c r="I684" s="74" t="n">
        <f aca="false">H684/F684</f>
        <v>0.14672016748081</v>
      </c>
      <c r="J684" s="73" t="n">
        <v>14032</v>
      </c>
      <c r="K684" s="73" t="n">
        <v>232</v>
      </c>
      <c r="L684" s="73" t="n">
        <v>409</v>
      </c>
      <c r="M684" s="73" t="n">
        <v>4725</v>
      </c>
      <c r="N684" s="73" t="n">
        <v>8552</v>
      </c>
      <c r="O684" s="73" t="n">
        <f aca="false">J684-M684-N684</f>
        <v>755</v>
      </c>
      <c r="P684" s="74" t="n">
        <f aca="false">M684/J684</f>
        <v>0.336730330672748</v>
      </c>
      <c r="Q684" s="74" t="n">
        <f aca="false">N684/J684</f>
        <v>0.609464082098062</v>
      </c>
      <c r="R684" s="75" t="n">
        <f aca="false">ABS(P684-Q684)*100</f>
        <v>27.2733751425314</v>
      </c>
      <c r="S684" s="72" t="str">
        <f aca="false">IF(M684&gt;N684,"Flávio Bolsonaro",IF(N684&gt;M684,"Lula","Empate"))</f>
        <v>Lula</v>
      </c>
      <c r="T684" s="74" t="n">
        <v>0.661708526375681</v>
      </c>
      <c r="U684" s="74" t="n">
        <v>0.274729740713647</v>
      </c>
      <c r="V684" s="72" t="str">
        <f aca="false">IF(S684="Empate","—",IF((N684&gt;M684)&lt;&gt;(T684&gt;U684),"Sim","Não"))</f>
        <v>Não</v>
      </c>
    </row>
    <row r="685" customFormat="false" ht="15" hidden="false" customHeight="false" outlineLevel="0" collapsed="false">
      <c r="A685" s="72" t="s">
        <v>1710</v>
      </c>
      <c r="B685" s="72" t="s">
        <v>1711</v>
      </c>
      <c r="C685" s="72" t="s">
        <v>297</v>
      </c>
      <c r="D685" s="72" t="s">
        <v>289</v>
      </c>
      <c r="E685" s="72"/>
      <c r="F685" s="73" t="n">
        <v>13849</v>
      </c>
      <c r="G685" s="73" t="n">
        <v>11671</v>
      </c>
      <c r="H685" s="73" t="n">
        <v>2178</v>
      </c>
      <c r="I685" s="74" t="n">
        <f aca="false">H685/F685</f>
        <v>0.157267672756156</v>
      </c>
      <c r="J685" s="73" t="n">
        <v>10924</v>
      </c>
      <c r="K685" s="73" t="n">
        <v>227</v>
      </c>
      <c r="L685" s="73" t="n">
        <v>520</v>
      </c>
      <c r="M685" s="73" t="n">
        <v>3748</v>
      </c>
      <c r="N685" s="73" t="n">
        <v>6692</v>
      </c>
      <c r="O685" s="73" t="n">
        <f aca="false">J685-M685-N685</f>
        <v>484</v>
      </c>
      <c r="P685" s="74" t="n">
        <f aca="false">M685/J685</f>
        <v>0.343097766385939</v>
      </c>
      <c r="Q685" s="74" t="n">
        <f aca="false">N685/J685</f>
        <v>0.612596118637862</v>
      </c>
      <c r="R685" s="75" t="n">
        <f aca="false">ABS(P685-Q685)*100</f>
        <v>26.9498352251922</v>
      </c>
      <c r="S685" s="72" t="str">
        <f aca="false">IF(M685&gt;N685,"Flávio Bolsonaro",IF(N685&gt;M685,"Lula","Empate"))</f>
        <v>Lula</v>
      </c>
      <c r="T685" s="74" t="n">
        <v>0.703399068476861</v>
      </c>
      <c r="U685" s="74" t="n">
        <v>0.211574670498464</v>
      </c>
      <c r="V685" s="72" t="str">
        <f aca="false">IF(S685="Empate","—",IF((N685&gt;M685)&lt;&gt;(T685&gt;U685),"Sim","Não"))</f>
        <v>Não</v>
      </c>
    </row>
    <row r="686" customFormat="false" ht="15" hidden="false" customHeight="false" outlineLevel="0" collapsed="false">
      <c r="A686" s="72" t="s">
        <v>1712</v>
      </c>
      <c r="B686" s="72" t="s">
        <v>1713</v>
      </c>
      <c r="C686" s="72" t="s">
        <v>297</v>
      </c>
      <c r="D686" s="72" t="s">
        <v>289</v>
      </c>
      <c r="E686" s="72"/>
      <c r="F686" s="73" t="n">
        <v>8274</v>
      </c>
      <c r="G686" s="73" t="n">
        <v>6711</v>
      </c>
      <c r="H686" s="73" t="n">
        <v>1563</v>
      </c>
      <c r="I686" s="74" t="n">
        <f aca="false">H686/F686</f>
        <v>0.188905003625816</v>
      </c>
      <c r="J686" s="73" t="n">
        <v>6494</v>
      </c>
      <c r="K686" s="73" t="n">
        <v>77</v>
      </c>
      <c r="L686" s="73" t="n">
        <v>140</v>
      </c>
      <c r="M686" s="73" t="n">
        <v>1488</v>
      </c>
      <c r="N686" s="73" t="n">
        <v>4759</v>
      </c>
      <c r="O686" s="73" t="n">
        <f aca="false">J686-M686-N686</f>
        <v>247</v>
      </c>
      <c r="P686" s="74" t="n">
        <f aca="false">M686/J686</f>
        <v>0.229134585771481</v>
      </c>
      <c r="Q686" s="74" t="n">
        <f aca="false">N686/J686</f>
        <v>0.732830304896828</v>
      </c>
      <c r="R686" s="75" t="n">
        <f aca="false">ABS(P686-Q686)*100</f>
        <v>50.3695719125347</v>
      </c>
      <c r="S686" s="72" t="str">
        <f aca="false">IF(M686&gt;N686,"Flávio Bolsonaro",IF(N686&gt;M686,"Lula","Empate"))</f>
        <v>Lula</v>
      </c>
      <c r="T686" s="74" t="n">
        <v>0.7834373418789</v>
      </c>
      <c r="U686" s="74" t="n">
        <v>0.161072693540226</v>
      </c>
      <c r="V686" s="72" t="str">
        <f aca="false">IF(S686="Empate","—",IF((N686&gt;M686)&lt;&gt;(T686&gt;U686),"Sim","Não"))</f>
        <v>Não</v>
      </c>
    </row>
    <row r="687" customFormat="false" ht="15" hidden="false" customHeight="false" outlineLevel="0" collapsed="false">
      <c r="A687" s="72" t="s">
        <v>1714</v>
      </c>
      <c r="B687" s="72" t="s">
        <v>1715</v>
      </c>
      <c r="C687" s="72" t="s">
        <v>297</v>
      </c>
      <c r="D687" s="72" t="s">
        <v>289</v>
      </c>
      <c r="E687" s="72"/>
      <c r="F687" s="73" t="n">
        <v>44060</v>
      </c>
      <c r="G687" s="73" t="n">
        <v>35395</v>
      </c>
      <c r="H687" s="73" t="n">
        <v>8665</v>
      </c>
      <c r="I687" s="74" t="n">
        <f aca="false">H687/F687</f>
        <v>0.196663640490241</v>
      </c>
      <c r="J687" s="73" t="n">
        <v>33051</v>
      </c>
      <c r="K687" s="73" t="n">
        <v>763</v>
      </c>
      <c r="L687" s="73" t="n">
        <v>1581</v>
      </c>
      <c r="M687" s="73" t="n">
        <v>5594</v>
      </c>
      <c r="N687" s="73" t="n">
        <v>26283</v>
      </c>
      <c r="O687" s="73" t="n">
        <f aca="false">J687-M687-N687</f>
        <v>1174</v>
      </c>
      <c r="P687" s="74" t="n">
        <f aca="false">M687/J687</f>
        <v>0.169253577804</v>
      </c>
      <c r="Q687" s="74" t="n">
        <f aca="false">N687/J687</f>
        <v>0.795225560497413</v>
      </c>
      <c r="R687" s="75" t="n">
        <f aca="false">ABS(P687-Q687)*100</f>
        <v>62.5971982693413</v>
      </c>
      <c r="S687" s="72" t="str">
        <f aca="false">IF(M687&gt;N687,"Flávio Bolsonaro",IF(N687&gt;M687,"Lula","Empate"))</f>
        <v>Lula</v>
      </c>
      <c r="T687" s="74" t="n">
        <v>0.826031124835662</v>
      </c>
      <c r="U687" s="74" t="n">
        <v>0.113461950041276</v>
      </c>
      <c r="V687" s="72" t="str">
        <f aca="false">IF(S687="Empate","—",IF((N687&gt;M687)&lt;&gt;(T687&gt;U687),"Sim","Não"))</f>
        <v>Não</v>
      </c>
    </row>
    <row r="688" customFormat="false" ht="15" hidden="false" customHeight="false" outlineLevel="0" collapsed="false">
      <c r="A688" s="72" t="s">
        <v>1716</v>
      </c>
      <c r="B688" s="72" t="s">
        <v>1717</v>
      </c>
      <c r="C688" s="72" t="s">
        <v>297</v>
      </c>
      <c r="D688" s="72" t="s">
        <v>289</v>
      </c>
      <c r="E688" s="72"/>
      <c r="F688" s="73" t="n">
        <v>6328</v>
      </c>
      <c r="G688" s="73" t="n">
        <v>5138</v>
      </c>
      <c r="H688" s="73" t="n">
        <v>1190</v>
      </c>
      <c r="I688" s="74" t="n">
        <f aca="false">H688/F688</f>
        <v>0.188053097345133</v>
      </c>
      <c r="J688" s="73" t="n">
        <v>4983</v>
      </c>
      <c r="K688" s="73" t="n">
        <v>54</v>
      </c>
      <c r="L688" s="73" t="n">
        <v>101</v>
      </c>
      <c r="M688" s="73" t="n">
        <v>798</v>
      </c>
      <c r="N688" s="73" t="n">
        <v>4014</v>
      </c>
      <c r="O688" s="73" t="n">
        <f aca="false">J688-M688-N688</f>
        <v>171</v>
      </c>
      <c r="P688" s="74" t="n">
        <f aca="false">M688/J688</f>
        <v>0.160144491270319</v>
      </c>
      <c r="Q688" s="74" t="n">
        <f aca="false">N688/J688</f>
        <v>0.805538832028898</v>
      </c>
      <c r="R688" s="75" t="n">
        <f aca="false">ABS(P688-Q688)*100</f>
        <v>64.5394340758579</v>
      </c>
      <c r="S688" s="72" t="str">
        <f aca="false">IF(M688&gt;N688,"Flávio Bolsonaro",IF(N688&gt;M688,"Lula","Empate"))</f>
        <v>Lula</v>
      </c>
      <c r="T688" s="74" t="n">
        <v>0.849381017881706</v>
      </c>
      <c r="U688" s="74" t="n">
        <v>0.104080696928015</v>
      </c>
      <c r="V688" s="72" t="str">
        <f aca="false">IF(S688="Empate","—",IF((N688&gt;M688)&lt;&gt;(T688&gt;U688),"Sim","Não"))</f>
        <v>Não</v>
      </c>
    </row>
    <row r="689" customFormat="false" ht="15" hidden="false" customHeight="false" outlineLevel="0" collapsed="false">
      <c r="A689" s="72" t="s">
        <v>1718</v>
      </c>
      <c r="B689" s="72" t="s">
        <v>1719</v>
      </c>
      <c r="C689" s="72" t="s">
        <v>297</v>
      </c>
      <c r="D689" s="72" t="s">
        <v>289</v>
      </c>
      <c r="E689" s="72"/>
      <c r="F689" s="73" t="n">
        <v>12854</v>
      </c>
      <c r="G689" s="73" t="n">
        <v>10508</v>
      </c>
      <c r="H689" s="73" t="n">
        <v>2346</v>
      </c>
      <c r="I689" s="74" t="n">
        <f aca="false">H689/F689</f>
        <v>0.182511280535242</v>
      </c>
      <c r="J689" s="73" t="n">
        <v>9939</v>
      </c>
      <c r="K689" s="73" t="n">
        <v>161</v>
      </c>
      <c r="L689" s="73" t="n">
        <v>408</v>
      </c>
      <c r="M689" s="73" t="n">
        <v>1913</v>
      </c>
      <c r="N689" s="73" t="n">
        <v>7532</v>
      </c>
      <c r="O689" s="73" t="n">
        <f aca="false">J689-M689-N689</f>
        <v>494</v>
      </c>
      <c r="P689" s="74" t="n">
        <f aca="false">M689/J689</f>
        <v>0.192474091960962</v>
      </c>
      <c r="Q689" s="74" t="n">
        <f aca="false">N689/J689</f>
        <v>0.757822718583359</v>
      </c>
      <c r="R689" s="75" t="n">
        <f aca="false">ABS(P689-Q689)*100</f>
        <v>56.5348626622397</v>
      </c>
      <c r="S689" s="72" t="str">
        <f aca="false">IF(M689&gt;N689,"Flávio Bolsonaro",IF(N689&gt;M689,"Lula","Empate"))</f>
        <v>Lula</v>
      </c>
      <c r="T689" s="74" t="n">
        <v>0.840673150475358</v>
      </c>
      <c r="U689" s="74" t="n">
        <v>0.0978035187411212</v>
      </c>
      <c r="V689" s="72" t="str">
        <f aca="false">IF(S689="Empate","—",IF((N689&gt;M689)&lt;&gt;(T689&gt;U689),"Sim","Não"))</f>
        <v>Não</v>
      </c>
    </row>
    <row r="690" customFormat="false" ht="15" hidden="false" customHeight="false" outlineLevel="0" collapsed="false">
      <c r="A690" s="72" t="s">
        <v>1720</v>
      </c>
      <c r="B690" s="72" t="s">
        <v>1721</v>
      </c>
      <c r="C690" s="72" t="s">
        <v>297</v>
      </c>
      <c r="D690" s="72" t="s">
        <v>289</v>
      </c>
      <c r="E690" s="72"/>
      <c r="F690" s="73" t="n">
        <v>9842</v>
      </c>
      <c r="G690" s="73" t="n">
        <v>8012</v>
      </c>
      <c r="H690" s="73" t="n">
        <v>1830</v>
      </c>
      <c r="I690" s="74" t="n">
        <f aca="false">H690/F690</f>
        <v>0.185937817516765</v>
      </c>
      <c r="J690" s="73" t="n">
        <v>7408</v>
      </c>
      <c r="K690" s="73" t="n">
        <v>273</v>
      </c>
      <c r="L690" s="73" t="n">
        <v>331</v>
      </c>
      <c r="M690" s="73" t="n">
        <v>2725</v>
      </c>
      <c r="N690" s="73" t="n">
        <v>4258</v>
      </c>
      <c r="O690" s="73" t="n">
        <f aca="false">J690-M690-N690</f>
        <v>425</v>
      </c>
      <c r="P690" s="74" t="n">
        <f aca="false">M690/J690</f>
        <v>0.367845572354212</v>
      </c>
      <c r="Q690" s="74" t="n">
        <f aca="false">N690/J690</f>
        <v>0.574784017278618</v>
      </c>
      <c r="R690" s="75" t="n">
        <f aca="false">ABS(P690-Q690)*100</f>
        <v>20.6938444924406</v>
      </c>
      <c r="S690" s="72" t="str">
        <f aca="false">IF(M690&gt;N690,"Flávio Bolsonaro",IF(N690&gt;M690,"Lula","Empate"))</f>
        <v>Lula</v>
      </c>
      <c r="T690" s="74" t="n">
        <v>0.635901778154107</v>
      </c>
      <c r="U690" s="74" t="n">
        <v>0.253034151848716</v>
      </c>
      <c r="V690" s="72" t="str">
        <f aca="false">IF(S690="Empate","—",IF((N690&gt;M690)&lt;&gt;(T690&gt;U690),"Sim","Não"))</f>
        <v>Não</v>
      </c>
    </row>
    <row r="691" customFormat="false" ht="15" hidden="false" customHeight="false" outlineLevel="0" collapsed="false">
      <c r="A691" s="72" t="s">
        <v>1722</v>
      </c>
      <c r="B691" s="72" t="s">
        <v>1723</v>
      </c>
      <c r="C691" s="72" t="s">
        <v>297</v>
      </c>
      <c r="D691" s="72" t="s">
        <v>289</v>
      </c>
      <c r="E691" s="72"/>
      <c r="F691" s="73" t="n">
        <v>20884</v>
      </c>
      <c r="G691" s="73" t="n">
        <v>18125</v>
      </c>
      <c r="H691" s="73" t="n">
        <v>2759</v>
      </c>
      <c r="I691" s="74" t="n">
        <f aca="false">H691/F691</f>
        <v>0.132110706761157</v>
      </c>
      <c r="J691" s="73" t="n">
        <v>17297</v>
      </c>
      <c r="K691" s="73" t="n">
        <v>278</v>
      </c>
      <c r="L691" s="73" t="n">
        <v>550</v>
      </c>
      <c r="M691" s="73" t="n">
        <v>4665</v>
      </c>
      <c r="N691" s="73" t="n">
        <v>12008</v>
      </c>
      <c r="O691" s="73" t="n">
        <f aca="false">J691-M691-N691</f>
        <v>624</v>
      </c>
      <c r="P691" s="74" t="n">
        <f aca="false">M691/J691</f>
        <v>0.269699947967856</v>
      </c>
      <c r="Q691" s="74" t="n">
        <f aca="false">N691/J691</f>
        <v>0.694224431982425</v>
      </c>
      <c r="R691" s="75" t="n">
        <f aca="false">ABS(P691-Q691)*100</f>
        <v>42.4524484014569</v>
      </c>
      <c r="S691" s="72" t="str">
        <f aca="false">IF(M691&gt;N691,"Flávio Bolsonaro",IF(N691&gt;M691,"Lula","Empate"))</f>
        <v>Lula</v>
      </c>
      <c r="T691" s="74" t="n">
        <v>0.731389196505476</v>
      </c>
      <c r="U691" s="74" t="n">
        <v>0.209671465485419</v>
      </c>
      <c r="V691" s="72" t="str">
        <f aca="false">IF(S691="Empate","—",IF((N691&gt;M691)&lt;&gt;(T691&gt;U691),"Sim","Não"))</f>
        <v>Não</v>
      </c>
    </row>
    <row r="692" customFormat="false" ht="15" hidden="false" customHeight="false" outlineLevel="0" collapsed="false">
      <c r="A692" s="72" t="s">
        <v>1724</v>
      </c>
      <c r="B692" s="72" t="s">
        <v>1725</v>
      </c>
      <c r="C692" s="72" t="s">
        <v>297</v>
      </c>
      <c r="D692" s="72" t="s">
        <v>289</v>
      </c>
      <c r="E692" s="72"/>
      <c r="F692" s="73" t="n">
        <v>34685</v>
      </c>
      <c r="G692" s="73" t="n">
        <v>27639</v>
      </c>
      <c r="H692" s="73" t="n">
        <v>7046</v>
      </c>
      <c r="I692" s="74" t="n">
        <f aca="false">H692/F692</f>
        <v>0.20314256883379</v>
      </c>
      <c r="J692" s="73" t="n">
        <v>25949</v>
      </c>
      <c r="K692" s="73" t="n">
        <v>520</v>
      </c>
      <c r="L692" s="73" t="n">
        <v>1170</v>
      </c>
      <c r="M692" s="73" t="n">
        <v>7903</v>
      </c>
      <c r="N692" s="73" t="n">
        <v>16748</v>
      </c>
      <c r="O692" s="73" t="n">
        <f aca="false">J692-M692-N692</f>
        <v>1298</v>
      </c>
      <c r="P692" s="74" t="n">
        <f aca="false">M692/J692</f>
        <v>0.304558942541138</v>
      </c>
      <c r="Q692" s="74" t="n">
        <f aca="false">N692/J692</f>
        <v>0.645419862037073</v>
      </c>
      <c r="R692" s="75" t="n">
        <f aca="false">ABS(P692-Q692)*100</f>
        <v>34.0860919495934</v>
      </c>
      <c r="S692" s="72" t="str">
        <f aca="false">IF(M692&gt;N692,"Flávio Bolsonaro",IF(N692&gt;M692,"Lula","Empate"))</f>
        <v>Lula</v>
      </c>
      <c r="T692" s="74" t="n">
        <v>0.716807649871276</v>
      </c>
      <c r="U692" s="74" t="n">
        <v>0.200972579788321</v>
      </c>
      <c r="V692" s="72" t="str">
        <f aca="false">IF(S692="Empate","—",IF((N692&gt;M692)&lt;&gt;(T692&gt;U692),"Sim","Não"))</f>
        <v>Não</v>
      </c>
    </row>
    <row r="693" customFormat="false" ht="15" hidden="false" customHeight="false" outlineLevel="0" collapsed="false">
      <c r="A693" s="72" t="s">
        <v>1726</v>
      </c>
      <c r="B693" s="72" t="s">
        <v>1727</v>
      </c>
      <c r="C693" s="72" t="s">
        <v>297</v>
      </c>
      <c r="D693" s="72" t="s">
        <v>289</v>
      </c>
      <c r="E693" s="72"/>
      <c r="F693" s="73" t="n">
        <v>6646</v>
      </c>
      <c r="G693" s="73" t="n">
        <v>5447</v>
      </c>
      <c r="H693" s="73" t="n">
        <v>1199</v>
      </c>
      <c r="I693" s="74" t="n">
        <f aca="false">H693/F693</f>
        <v>0.180409268733073</v>
      </c>
      <c r="J693" s="73" t="n">
        <v>5158</v>
      </c>
      <c r="K693" s="73" t="n">
        <v>98</v>
      </c>
      <c r="L693" s="73" t="n">
        <v>191</v>
      </c>
      <c r="M693" s="73" t="n">
        <v>1378</v>
      </c>
      <c r="N693" s="73" t="n">
        <v>3543</v>
      </c>
      <c r="O693" s="73" t="n">
        <f aca="false">J693-M693-N693</f>
        <v>237</v>
      </c>
      <c r="P693" s="74" t="n">
        <f aca="false">M693/J693</f>
        <v>0.267157813105855</v>
      </c>
      <c r="Q693" s="74" t="n">
        <f aca="false">N693/J693</f>
        <v>0.686894145017449</v>
      </c>
      <c r="R693" s="75" t="n">
        <f aca="false">ABS(P693-Q693)*100</f>
        <v>41.9736331911594</v>
      </c>
      <c r="S693" s="72" t="str">
        <f aca="false">IF(M693&gt;N693,"Flávio Bolsonaro",IF(N693&gt;M693,"Lula","Empate"))</f>
        <v>Lula</v>
      </c>
      <c r="T693" s="74" t="n">
        <v>0.749371859296482</v>
      </c>
      <c r="U693" s="74" t="n">
        <v>0.18320770519263</v>
      </c>
      <c r="V693" s="72" t="str">
        <f aca="false">IF(S693="Empate","—",IF((N693&gt;M693)&lt;&gt;(T693&gt;U693),"Sim","Não"))</f>
        <v>Não</v>
      </c>
    </row>
    <row r="694" customFormat="false" ht="15" hidden="false" customHeight="false" outlineLevel="0" collapsed="false">
      <c r="A694" s="72" t="s">
        <v>1728</v>
      </c>
      <c r="B694" s="72" t="s">
        <v>1729</v>
      </c>
      <c r="C694" s="72" t="s">
        <v>297</v>
      </c>
      <c r="D694" s="72" t="s">
        <v>289</v>
      </c>
      <c r="E694" s="72"/>
      <c r="F694" s="73" t="n">
        <v>16000</v>
      </c>
      <c r="G694" s="73" t="n">
        <v>13384</v>
      </c>
      <c r="H694" s="73" t="n">
        <v>2616</v>
      </c>
      <c r="I694" s="74" t="n">
        <f aca="false">H694/F694</f>
        <v>0.1635</v>
      </c>
      <c r="J694" s="73" t="n">
        <v>12852</v>
      </c>
      <c r="K694" s="73" t="n">
        <v>120</v>
      </c>
      <c r="L694" s="73" t="n">
        <v>412</v>
      </c>
      <c r="M694" s="73" t="n">
        <v>3339</v>
      </c>
      <c r="N694" s="73" t="n">
        <v>9004</v>
      </c>
      <c r="O694" s="73" t="n">
        <f aca="false">J694-M694-N694</f>
        <v>509</v>
      </c>
      <c r="P694" s="74" t="n">
        <f aca="false">M694/J694</f>
        <v>0.259803921568627</v>
      </c>
      <c r="Q694" s="74" t="n">
        <f aca="false">N694/J694</f>
        <v>0.700591347650171</v>
      </c>
      <c r="R694" s="75" t="n">
        <f aca="false">ABS(P694-Q694)*100</f>
        <v>44.0787426081544</v>
      </c>
      <c r="S694" s="72" t="str">
        <f aca="false">IF(M694&gt;N694,"Flávio Bolsonaro",IF(N694&gt;M694,"Lula","Empate"))</f>
        <v>Lula</v>
      </c>
      <c r="T694" s="74" t="n">
        <v>0.734743557458239</v>
      </c>
      <c r="U694" s="74" t="n">
        <v>0.178124737681524</v>
      </c>
      <c r="V694" s="72" t="str">
        <f aca="false">IF(S694="Empate","—",IF((N694&gt;M694)&lt;&gt;(T694&gt;U694),"Sim","Não"))</f>
        <v>Não</v>
      </c>
    </row>
    <row r="695" customFormat="false" ht="15" hidden="false" customHeight="false" outlineLevel="0" collapsed="false">
      <c r="A695" s="72" t="s">
        <v>1730</v>
      </c>
      <c r="B695" s="72" t="s">
        <v>1731</v>
      </c>
      <c r="C695" s="72" t="s">
        <v>297</v>
      </c>
      <c r="D695" s="72" t="s">
        <v>289</v>
      </c>
      <c r="E695" s="72"/>
      <c r="F695" s="73" t="n">
        <v>62776</v>
      </c>
      <c r="G695" s="73" t="n">
        <v>53588</v>
      </c>
      <c r="H695" s="73" t="n">
        <v>9188</v>
      </c>
      <c r="I695" s="74" t="n">
        <f aca="false">H695/F695</f>
        <v>0.146361666879062</v>
      </c>
      <c r="J695" s="73" t="n">
        <v>50478</v>
      </c>
      <c r="K695" s="73" t="n">
        <v>1293</v>
      </c>
      <c r="L695" s="73" t="n">
        <v>1817</v>
      </c>
      <c r="M695" s="73" t="n">
        <v>17836</v>
      </c>
      <c r="N695" s="73" t="n">
        <v>29252</v>
      </c>
      <c r="O695" s="73" t="n">
        <f aca="false">J695-M695-N695</f>
        <v>3390</v>
      </c>
      <c r="P695" s="74" t="n">
        <f aca="false">M695/J695</f>
        <v>0.353342050001981</v>
      </c>
      <c r="Q695" s="74" t="n">
        <f aca="false">N695/J695</f>
        <v>0.579499980189389</v>
      </c>
      <c r="R695" s="75" t="n">
        <f aca="false">ABS(P695-Q695)*100</f>
        <v>22.6157930187408</v>
      </c>
      <c r="S695" s="72" t="str">
        <f aca="false">IF(M695&gt;N695,"Flávio Bolsonaro",IF(N695&gt;M695,"Lula","Empate"))</f>
        <v>Lula</v>
      </c>
      <c r="T695" s="74" t="n">
        <v>0.613710764490661</v>
      </c>
      <c r="U695" s="74" t="n">
        <v>0.306010227442925</v>
      </c>
      <c r="V695" s="72" t="str">
        <f aca="false">IF(S695="Empate","—",IF((N695&gt;M695)&lt;&gt;(T695&gt;U695),"Sim","Não"))</f>
        <v>Não</v>
      </c>
    </row>
    <row r="696" customFormat="false" ht="15" hidden="false" customHeight="false" outlineLevel="0" collapsed="false">
      <c r="A696" s="72" t="s">
        <v>1732</v>
      </c>
      <c r="B696" s="72" t="s">
        <v>1733</v>
      </c>
      <c r="C696" s="72" t="s">
        <v>297</v>
      </c>
      <c r="D696" s="72" t="s">
        <v>289</v>
      </c>
      <c r="E696" s="72"/>
      <c r="F696" s="73" t="n">
        <v>13532</v>
      </c>
      <c r="G696" s="73" t="n">
        <v>11466</v>
      </c>
      <c r="H696" s="73" t="n">
        <v>2066</v>
      </c>
      <c r="I696" s="74" t="n">
        <f aca="false">H696/F696</f>
        <v>0.152675140407922</v>
      </c>
      <c r="J696" s="73" t="n">
        <v>11009</v>
      </c>
      <c r="K696" s="73" t="n">
        <v>124</v>
      </c>
      <c r="L696" s="73" t="n">
        <v>333</v>
      </c>
      <c r="M696" s="73" t="n">
        <v>2252</v>
      </c>
      <c r="N696" s="73" t="n">
        <v>8395</v>
      </c>
      <c r="O696" s="73" t="n">
        <f aca="false">J696-M696-N696</f>
        <v>362</v>
      </c>
      <c r="P696" s="74" t="n">
        <f aca="false">M696/J696</f>
        <v>0.204559905531838</v>
      </c>
      <c r="Q696" s="74" t="n">
        <f aca="false">N696/J696</f>
        <v>0.762557907166863</v>
      </c>
      <c r="R696" s="75" t="n">
        <f aca="false">ABS(P696-Q696)*100</f>
        <v>55.7998001635026</v>
      </c>
      <c r="S696" s="72" t="str">
        <f aca="false">IF(M696&gt;N696,"Flávio Bolsonaro",IF(N696&gt;M696,"Lula","Empate"))</f>
        <v>Lula</v>
      </c>
      <c r="T696" s="74" t="n">
        <v>0.775394697646708</v>
      </c>
      <c r="U696" s="74" t="n">
        <v>0.160361433819879</v>
      </c>
      <c r="V696" s="72" t="str">
        <f aca="false">IF(S696="Empate","—",IF((N696&gt;M696)&lt;&gt;(T696&gt;U696),"Sim","Não"))</f>
        <v>Não</v>
      </c>
    </row>
    <row r="697" customFormat="false" ht="15" hidden="false" customHeight="false" outlineLevel="0" collapsed="false">
      <c r="A697" s="72" t="s">
        <v>1734</v>
      </c>
      <c r="B697" s="72" t="s">
        <v>1735</v>
      </c>
      <c r="C697" s="72" t="s">
        <v>297</v>
      </c>
      <c r="D697" s="72" t="s">
        <v>289</v>
      </c>
      <c r="E697" s="72"/>
      <c r="F697" s="73" t="n">
        <v>20158</v>
      </c>
      <c r="G697" s="73" t="n">
        <v>16131</v>
      </c>
      <c r="H697" s="73" t="n">
        <v>4027</v>
      </c>
      <c r="I697" s="74" t="n">
        <f aca="false">H697/F697</f>
        <v>0.19977180275821</v>
      </c>
      <c r="J697" s="73" t="n">
        <v>15044</v>
      </c>
      <c r="K697" s="73" t="n">
        <v>340</v>
      </c>
      <c r="L697" s="73" t="n">
        <v>747</v>
      </c>
      <c r="M697" s="73" t="n">
        <v>5084</v>
      </c>
      <c r="N697" s="73" t="n">
        <v>9010</v>
      </c>
      <c r="O697" s="73" t="n">
        <f aca="false">J697-M697-N697</f>
        <v>950</v>
      </c>
      <c r="P697" s="74" t="n">
        <f aca="false">M697/J697</f>
        <v>0.337942036692369</v>
      </c>
      <c r="Q697" s="74" t="n">
        <f aca="false">N697/J697</f>
        <v>0.598909864397767</v>
      </c>
      <c r="R697" s="75" t="n">
        <f aca="false">ABS(P697-Q697)*100</f>
        <v>26.0967827705397</v>
      </c>
      <c r="S697" s="72" t="str">
        <f aca="false">IF(M697&gt;N697,"Flávio Bolsonaro",IF(N697&gt;M697,"Lula","Empate"))</f>
        <v>Lula</v>
      </c>
      <c r="T697" s="74" t="n">
        <v>0.686703988803359</v>
      </c>
      <c r="U697" s="74" t="n">
        <v>0.201259622113366</v>
      </c>
      <c r="V697" s="72" t="str">
        <f aca="false">IF(S697="Empate","—",IF((N697&gt;M697)&lt;&gt;(T697&gt;U697),"Sim","Não"))</f>
        <v>Não</v>
      </c>
    </row>
    <row r="698" customFormat="false" ht="15" hidden="false" customHeight="false" outlineLevel="0" collapsed="false">
      <c r="A698" s="72" t="s">
        <v>1736</v>
      </c>
      <c r="B698" s="72" t="s">
        <v>1737</v>
      </c>
      <c r="C698" s="72" t="s">
        <v>297</v>
      </c>
      <c r="D698" s="72" t="s">
        <v>289</v>
      </c>
      <c r="E698" s="72"/>
      <c r="F698" s="73" t="n">
        <v>12514</v>
      </c>
      <c r="G698" s="73" t="n">
        <v>10752</v>
      </c>
      <c r="H698" s="73" t="n">
        <v>1762</v>
      </c>
      <c r="I698" s="74" t="n">
        <f aca="false">H698/F698</f>
        <v>0.140802301422407</v>
      </c>
      <c r="J698" s="73" t="n">
        <v>10282</v>
      </c>
      <c r="K698" s="73" t="n">
        <v>213</v>
      </c>
      <c r="L698" s="73" t="n">
        <v>257</v>
      </c>
      <c r="M698" s="73" t="n">
        <v>2982</v>
      </c>
      <c r="N698" s="73" t="n">
        <v>6902</v>
      </c>
      <c r="O698" s="73" t="n">
        <f aca="false">J698-M698-N698</f>
        <v>398</v>
      </c>
      <c r="P698" s="74" t="n">
        <f aca="false">M698/J698</f>
        <v>0.290021396615444</v>
      </c>
      <c r="Q698" s="74" t="n">
        <f aca="false">N698/J698</f>
        <v>0.671270180898658</v>
      </c>
      <c r="R698" s="75" t="n">
        <f aca="false">ABS(P698-Q698)*100</f>
        <v>38.1248784283213</v>
      </c>
      <c r="S698" s="72" t="str">
        <f aca="false">IF(M698&gt;N698,"Flávio Bolsonaro",IF(N698&gt;M698,"Lula","Empate"))</f>
        <v>Lula</v>
      </c>
      <c r="T698" s="74" t="n">
        <v>0.741819673812699</v>
      </c>
      <c r="U698" s="74" t="n">
        <v>0.210277977228434</v>
      </c>
      <c r="V698" s="72" t="str">
        <f aca="false">IF(S698="Empate","—",IF((N698&gt;M698)&lt;&gt;(T698&gt;U698),"Sim","Não"))</f>
        <v>Não</v>
      </c>
    </row>
    <row r="699" customFormat="false" ht="15" hidden="false" customHeight="false" outlineLevel="0" collapsed="false">
      <c r="A699" s="72" t="s">
        <v>1738</v>
      </c>
      <c r="B699" s="72" t="s">
        <v>1739</v>
      </c>
      <c r="C699" s="72" t="s">
        <v>297</v>
      </c>
      <c r="D699" s="72" t="s">
        <v>289</v>
      </c>
      <c r="E699" s="72"/>
      <c r="F699" s="73" t="n">
        <v>17718</v>
      </c>
      <c r="G699" s="73" t="n">
        <v>15089</v>
      </c>
      <c r="H699" s="73" t="n">
        <v>2629</v>
      </c>
      <c r="I699" s="74" t="n">
        <f aca="false">H699/F699</f>
        <v>0.148380178349701</v>
      </c>
      <c r="J699" s="73" t="n">
        <v>14403</v>
      </c>
      <c r="K699" s="73" t="n">
        <v>292</v>
      </c>
      <c r="L699" s="73" t="n">
        <v>394</v>
      </c>
      <c r="M699" s="73" t="n">
        <v>4848</v>
      </c>
      <c r="N699" s="73" t="n">
        <v>8929</v>
      </c>
      <c r="O699" s="73" t="n">
        <f aca="false">J699-M699-N699</f>
        <v>626</v>
      </c>
      <c r="P699" s="74" t="n">
        <f aca="false">M699/J699</f>
        <v>0.336596542387003</v>
      </c>
      <c r="Q699" s="74" t="n">
        <f aca="false">N699/J699</f>
        <v>0.619940290217316</v>
      </c>
      <c r="R699" s="75" t="n">
        <f aca="false">ABS(P699-Q699)*100</f>
        <v>28.3343747830313</v>
      </c>
      <c r="S699" s="72" t="str">
        <f aca="false">IF(M699&gt;N699,"Flávio Bolsonaro",IF(N699&gt;M699,"Lula","Empate"))</f>
        <v>Lula</v>
      </c>
      <c r="T699" s="74" t="n">
        <v>0.683333333333333</v>
      </c>
      <c r="U699" s="74" t="n">
        <v>0.261231884057971</v>
      </c>
      <c r="V699" s="72" t="str">
        <f aca="false">IF(S699="Empate","—",IF((N699&gt;M699)&lt;&gt;(T699&gt;U699),"Sim","Não"))</f>
        <v>Não</v>
      </c>
    </row>
    <row r="700" customFormat="false" ht="15" hidden="false" customHeight="false" outlineLevel="0" collapsed="false">
      <c r="A700" s="72" t="s">
        <v>1740</v>
      </c>
      <c r="B700" s="72" t="s">
        <v>1741</v>
      </c>
      <c r="C700" s="72" t="s">
        <v>297</v>
      </c>
      <c r="D700" s="72" t="s">
        <v>289</v>
      </c>
      <c r="E700" s="72"/>
      <c r="F700" s="73" t="n">
        <v>51307</v>
      </c>
      <c r="G700" s="73" t="n">
        <v>40930</v>
      </c>
      <c r="H700" s="73" t="n">
        <v>10377</v>
      </c>
      <c r="I700" s="74" t="n">
        <f aca="false">H700/F700</f>
        <v>0.20225310386497</v>
      </c>
      <c r="J700" s="73" t="n">
        <v>39064</v>
      </c>
      <c r="K700" s="73" t="n">
        <v>551</v>
      </c>
      <c r="L700" s="73" t="n">
        <v>1315</v>
      </c>
      <c r="M700" s="73" t="n">
        <v>8660</v>
      </c>
      <c r="N700" s="73" t="n">
        <v>28786</v>
      </c>
      <c r="O700" s="73" t="n">
        <f aca="false">J700-M700-N700</f>
        <v>1618</v>
      </c>
      <c r="P700" s="74" t="n">
        <f aca="false">M700/J700</f>
        <v>0.221687487200492</v>
      </c>
      <c r="Q700" s="74" t="n">
        <f aca="false">N700/J700</f>
        <v>0.736893303297153</v>
      </c>
      <c r="R700" s="75" t="n">
        <f aca="false">ABS(P700-Q700)*100</f>
        <v>51.5205816096662</v>
      </c>
      <c r="S700" s="72" t="str">
        <f aca="false">IF(M700&gt;N700,"Flávio Bolsonaro",IF(N700&gt;M700,"Lula","Empate"))</f>
        <v>Lula</v>
      </c>
      <c r="T700" s="74" t="n">
        <v>0.767256589851895</v>
      </c>
      <c r="U700" s="74" t="n">
        <v>0.16946479174464</v>
      </c>
      <c r="V700" s="72" t="str">
        <f aca="false">IF(S700="Empate","—",IF((N700&gt;M700)&lt;&gt;(T700&gt;U700),"Sim","Não"))</f>
        <v>Não</v>
      </c>
    </row>
    <row r="701" customFormat="false" ht="15" hidden="false" customHeight="false" outlineLevel="0" collapsed="false">
      <c r="A701" s="72" t="s">
        <v>1742</v>
      </c>
      <c r="B701" s="72" t="s">
        <v>1743</v>
      </c>
      <c r="C701" s="72" t="s">
        <v>297</v>
      </c>
      <c r="D701" s="72" t="s">
        <v>289</v>
      </c>
      <c r="E701" s="72"/>
      <c r="F701" s="73" t="n">
        <v>71278</v>
      </c>
      <c r="G701" s="73" t="n">
        <v>60716</v>
      </c>
      <c r="H701" s="73" t="n">
        <v>10562</v>
      </c>
      <c r="I701" s="74" t="n">
        <f aca="false">H701/F701</f>
        <v>0.14818036420775</v>
      </c>
      <c r="J701" s="73" t="n">
        <v>58085</v>
      </c>
      <c r="K701" s="73" t="n">
        <v>881</v>
      </c>
      <c r="L701" s="73" t="n">
        <v>1750</v>
      </c>
      <c r="M701" s="73" t="n">
        <v>11296</v>
      </c>
      <c r="N701" s="73" t="n">
        <v>44295</v>
      </c>
      <c r="O701" s="73" t="n">
        <f aca="false">J701-M701-N701</f>
        <v>2494</v>
      </c>
      <c r="P701" s="74" t="n">
        <f aca="false">M701/J701</f>
        <v>0.194473616252044</v>
      </c>
      <c r="Q701" s="74" t="n">
        <f aca="false">N701/J701</f>
        <v>0.762589308771628</v>
      </c>
      <c r="R701" s="75" t="n">
        <f aca="false">ABS(P701-Q701)*100</f>
        <v>56.8115692519583</v>
      </c>
      <c r="S701" s="72" t="str">
        <f aca="false">IF(M701&gt;N701,"Flávio Bolsonaro",IF(N701&gt;M701,"Lula","Empate"))</f>
        <v>Lula</v>
      </c>
      <c r="T701" s="74" t="n">
        <v>0.789941516284227</v>
      </c>
      <c r="U701" s="74" t="n">
        <v>0.157530449090551</v>
      </c>
      <c r="V701" s="72" t="str">
        <f aca="false">IF(S701="Empate","—",IF((N701&gt;M701)&lt;&gt;(T701&gt;U701),"Sim","Não"))</f>
        <v>Não</v>
      </c>
    </row>
    <row r="702" customFormat="false" ht="15" hidden="false" customHeight="false" outlineLevel="0" collapsed="false">
      <c r="A702" s="72" t="s">
        <v>1744</v>
      </c>
      <c r="B702" s="72" t="s">
        <v>1745</v>
      </c>
      <c r="C702" s="72" t="s">
        <v>297</v>
      </c>
      <c r="D702" s="72" t="s">
        <v>289</v>
      </c>
      <c r="E702" s="72"/>
      <c r="F702" s="73" t="n">
        <v>21208</v>
      </c>
      <c r="G702" s="73" t="n">
        <v>17635</v>
      </c>
      <c r="H702" s="73" t="n">
        <v>3573</v>
      </c>
      <c r="I702" s="74" t="n">
        <f aca="false">H702/F702</f>
        <v>0.168474160694078</v>
      </c>
      <c r="J702" s="73" t="n">
        <v>16903</v>
      </c>
      <c r="K702" s="73" t="n">
        <v>188</v>
      </c>
      <c r="L702" s="73" t="n">
        <v>544</v>
      </c>
      <c r="M702" s="73" t="n">
        <v>4523</v>
      </c>
      <c r="N702" s="73" t="n">
        <v>11873</v>
      </c>
      <c r="O702" s="73" t="n">
        <f aca="false">J702-M702-N702</f>
        <v>507</v>
      </c>
      <c r="P702" s="74" t="n">
        <f aca="false">M702/J702</f>
        <v>0.267585635685973</v>
      </c>
      <c r="Q702" s="74" t="n">
        <f aca="false">N702/J702</f>
        <v>0.702419688812637</v>
      </c>
      <c r="R702" s="75" t="n">
        <f aca="false">ABS(P702-Q702)*100</f>
        <v>43.4834053126664</v>
      </c>
      <c r="S702" s="72" t="str">
        <f aca="false">IF(M702&gt;N702,"Flávio Bolsonaro",IF(N702&gt;M702,"Lula","Empate"))</f>
        <v>Lula</v>
      </c>
      <c r="T702" s="74" t="n">
        <v>0.729542216440563</v>
      </c>
      <c r="U702" s="74" t="n">
        <v>0.212661834851019</v>
      </c>
      <c r="V702" s="72" t="str">
        <f aca="false">IF(S702="Empate","—",IF((N702&gt;M702)&lt;&gt;(T702&gt;U702),"Sim","Não"))</f>
        <v>Não</v>
      </c>
    </row>
    <row r="703" customFormat="false" ht="15" hidden="false" customHeight="false" outlineLevel="0" collapsed="false">
      <c r="A703" s="72" t="s">
        <v>1746</v>
      </c>
      <c r="B703" s="72" t="s">
        <v>1747</v>
      </c>
      <c r="C703" s="72" t="s">
        <v>297</v>
      </c>
      <c r="D703" s="72" t="s">
        <v>289</v>
      </c>
      <c r="E703" s="72"/>
      <c r="F703" s="73" t="n">
        <v>10349</v>
      </c>
      <c r="G703" s="73" t="n">
        <v>8297</v>
      </c>
      <c r="H703" s="73" t="n">
        <v>2052</v>
      </c>
      <c r="I703" s="74" t="n">
        <f aca="false">H703/F703</f>
        <v>0.198280027055754</v>
      </c>
      <c r="J703" s="73" t="n">
        <v>7874</v>
      </c>
      <c r="K703" s="73" t="n">
        <v>122</v>
      </c>
      <c r="L703" s="73" t="n">
        <v>301</v>
      </c>
      <c r="M703" s="73" t="n">
        <v>1872</v>
      </c>
      <c r="N703" s="73" t="n">
        <v>5753</v>
      </c>
      <c r="O703" s="73" t="n">
        <f aca="false">J703-M703-N703</f>
        <v>249</v>
      </c>
      <c r="P703" s="74" t="n">
        <f aca="false">M703/J703</f>
        <v>0.237744475488951</v>
      </c>
      <c r="Q703" s="74" t="n">
        <f aca="false">N703/J703</f>
        <v>0.730632461264923</v>
      </c>
      <c r="R703" s="75" t="n">
        <f aca="false">ABS(P703-Q703)*100</f>
        <v>49.2887985775972</v>
      </c>
      <c r="S703" s="72" t="str">
        <f aca="false">IF(M703&gt;N703,"Flávio Bolsonaro",IF(N703&gt;M703,"Lula","Empate"))</f>
        <v>Lula</v>
      </c>
      <c r="T703" s="74" t="n">
        <v>0.793930559236682</v>
      </c>
      <c r="U703" s="74" t="n">
        <v>0.160879936390141</v>
      </c>
      <c r="V703" s="72" t="str">
        <f aca="false">IF(S703="Empate","—",IF((N703&gt;M703)&lt;&gt;(T703&gt;U703),"Sim","Não"))</f>
        <v>Não</v>
      </c>
    </row>
    <row r="704" customFormat="false" ht="15" hidden="false" customHeight="false" outlineLevel="0" collapsed="false">
      <c r="A704" s="72" t="s">
        <v>1748</v>
      </c>
      <c r="B704" s="72" t="s">
        <v>1749</v>
      </c>
      <c r="C704" s="72" t="s">
        <v>297</v>
      </c>
      <c r="D704" s="72" t="s">
        <v>289</v>
      </c>
      <c r="E704" s="72"/>
      <c r="F704" s="73" t="n">
        <v>9459</v>
      </c>
      <c r="G704" s="73" t="n">
        <v>7936</v>
      </c>
      <c r="H704" s="73" t="n">
        <v>1523</v>
      </c>
      <c r="I704" s="74" t="n">
        <f aca="false">H704/F704</f>
        <v>0.161010677661486</v>
      </c>
      <c r="J704" s="73" t="n">
        <v>7552</v>
      </c>
      <c r="K704" s="73" t="n">
        <v>111</v>
      </c>
      <c r="L704" s="73" t="n">
        <v>273</v>
      </c>
      <c r="M704" s="73" t="n">
        <v>1334</v>
      </c>
      <c r="N704" s="73" t="n">
        <v>5919</v>
      </c>
      <c r="O704" s="73" t="n">
        <f aca="false">J704-M704-N704</f>
        <v>299</v>
      </c>
      <c r="P704" s="74" t="n">
        <f aca="false">M704/J704</f>
        <v>0.176641949152542</v>
      </c>
      <c r="Q704" s="74" t="n">
        <f aca="false">N704/J704</f>
        <v>0.783765889830508</v>
      </c>
      <c r="R704" s="75" t="n">
        <f aca="false">ABS(P704-Q704)*100</f>
        <v>60.7123940677966</v>
      </c>
      <c r="S704" s="72" t="str">
        <f aca="false">IF(M704&gt;N704,"Flávio Bolsonaro",IF(N704&gt;M704,"Lula","Empate"))</f>
        <v>Lula</v>
      </c>
      <c r="T704" s="74" t="n">
        <v>0.809786354238456</v>
      </c>
      <c r="U704" s="74" t="n">
        <v>0.131909028256375</v>
      </c>
      <c r="V704" s="72" t="str">
        <f aca="false">IF(S704="Empate","—",IF((N704&gt;M704)&lt;&gt;(T704&gt;U704),"Sim","Não"))</f>
        <v>Não</v>
      </c>
    </row>
    <row r="705" customFormat="false" ht="15" hidden="false" customHeight="false" outlineLevel="0" collapsed="false">
      <c r="A705" s="72" t="s">
        <v>1750</v>
      </c>
      <c r="B705" s="72" t="s">
        <v>1751</v>
      </c>
      <c r="C705" s="72" t="s">
        <v>297</v>
      </c>
      <c r="D705" s="72" t="s">
        <v>289</v>
      </c>
      <c r="E705" s="72"/>
      <c r="F705" s="73" t="n">
        <v>33130</v>
      </c>
      <c r="G705" s="73" t="n">
        <v>28035</v>
      </c>
      <c r="H705" s="73" t="n">
        <v>5095</v>
      </c>
      <c r="I705" s="74" t="n">
        <f aca="false">H705/F705</f>
        <v>0.153788107455478</v>
      </c>
      <c r="J705" s="73" t="n">
        <v>26617</v>
      </c>
      <c r="K705" s="73" t="n">
        <v>371</v>
      </c>
      <c r="L705" s="73" t="n">
        <v>1047</v>
      </c>
      <c r="M705" s="73" t="n">
        <v>6549</v>
      </c>
      <c r="N705" s="73" t="n">
        <v>18920</v>
      </c>
      <c r="O705" s="73" t="n">
        <f aca="false">J705-M705-N705</f>
        <v>1148</v>
      </c>
      <c r="P705" s="74" t="n">
        <f aca="false">M705/J705</f>
        <v>0.246045760228425</v>
      </c>
      <c r="Q705" s="74" t="n">
        <f aca="false">N705/J705</f>
        <v>0.710823909531502</v>
      </c>
      <c r="R705" s="75" t="n">
        <f aca="false">ABS(P705-Q705)*100</f>
        <v>46.4778149303077</v>
      </c>
      <c r="S705" s="72" t="str">
        <f aca="false">IF(M705&gt;N705,"Flávio Bolsonaro",IF(N705&gt;M705,"Lula","Empate"))</f>
        <v>Lula</v>
      </c>
      <c r="T705" s="74" t="n">
        <v>0.771148673063797</v>
      </c>
      <c r="U705" s="74" t="n">
        <v>0.166138033484563</v>
      </c>
      <c r="V705" s="72" t="str">
        <f aca="false">IF(S705="Empate","—",IF((N705&gt;M705)&lt;&gt;(T705&gt;U705),"Sim","Não"))</f>
        <v>Não</v>
      </c>
    </row>
    <row r="706" customFormat="false" ht="15" hidden="false" customHeight="false" outlineLevel="0" collapsed="false">
      <c r="A706" s="72" t="s">
        <v>1752</v>
      </c>
      <c r="B706" s="72" t="s">
        <v>1753</v>
      </c>
      <c r="C706" s="72" t="s">
        <v>297</v>
      </c>
      <c r="D706" s="72" t="s">
        <v>289</v>
      </c>
      <c r="E706" s="72"/>
      <c r="F706" s="73" t="n">
        <v>30943</v>
      </c>
      <c r="G706" s="73" t="n">
        <v>24196</v>
      </c>
      <c r="H706" s="73" t="n">
        <v>6747</v>
      </c>
      <c r="I706" s="74" t="n">
        <f aca="false">H706/F706</f>
        <v>0.218046084736451</v>
      </c>
      <c r="J706" s="73" t="n">
        <v>22754</v>
      </c>
      <c r="K706" s="73" t="n">
        <v>421</v>
      </c>
      <c r="L706" s="73" t="n">
        <v>1021</v>
      </c>
      <c r="M706" s="73" t="n">
        <v>6104</v>
      </c>
      <c r="N706" s="73" t="n">
        <v>15705</v>
      </c>
      <c r="O706" s="73" t="n">
        <f aca="false">J706-M706-N706</f>
        <v>945</v>
      </c>
      <c r="P706" s="74" t="n">
        <f aca="false">M706/J706</f>
        <v>0.268260525621869</v>
      </c>
      <c r="Q706" s="74" t="n">
        <f aca="false">N706/J706</f>
        <v>0.690208315021535</v>
      </c>
      <c r="R706" s="75" t="n">
        <f aca="false">ABS(P706-Q706)*100</f>
        <v>42.1947789399666</v>
      </c>
      <c r="S706" s="72" t="str">
        <f aca="false">IF(M706&gt;N706,"Flávio Bolsonaro",IF(N706&gt;M706,"Lula","Empate"))</f>
        <v>Lula</v>
      </c>
      <c r="T706" s="74" t="n">
        <v>0.748345841289578</v>
      </c>
      <c r="U706" s="74" t="n">
        <v>0.175629468448865</v>
      </c>
      <c r="V706" s="72" t="str">
        <f aca="false">IF(S706="Empate","—",IF((N706&gt;M706)&lt;&gt;(T706&gt;U706),"Sim","Não"))</f>
        <v>Não</v>
      </c>
    </row>
    <row r="707" customFormat="false" ht="15" hidden="false" customHeight="false" outlineLevel="0" collapsed="false">
      <c r="A707" s="72" t="s">
        <v>1754</v>
      </c>
      <c r="B707" s="72" t="s">
        <v>1755</v>
      </c>
      <c r="C707" s="72" t="s">
        <v>297</v>
      </c>
      <c r="D707" s="72" t="s">
        <v>289</v>
      </c>
      <c r="E707" s="72"/>
      <c r="F707" s="73" t="n">
        <v>12096</v>
      </c>
      <c r="G707" s="73" t="n">
        <v>9602</v>
      </c>
      <c r="H707" s="73" t="n">
        <v>2494</v>
      </c>
      <c r="I707" s="74" t="n">
        <f aca="false">H707/F707</f>
        <v>0.206183862433862</v>
      </c>
      <c r="J707" s="73" t="n">
        <v>9259</v>
      </c>
      <c r="K707" s="73" t="n">
        <v>90</v>
      </c>
      <c r="L707" s="73" t="n">
        <v>253</v>
      </c>
      <c r="M707" s="73" t="n">
        <v>2084</v>
      </c>
      <c r="N707" s="73" t="n">
        <v>6861</v>
      </c>
      <c r="O707" s="73" t="n">
        <f aca="false">J707-M707-N707</f>
        <v>314</v>
      </c>
      <c r="P707" s="74" t="n">
        <f aca="false">M707/J707</f>
        <v>0.225078302192461</v>
      </c>
      <c r="Q707" s="74" t="n">
        <f aca="false">N707/J707</f>
        <v>0.741008748244951</v>
      </c>
      <c r="R707" s="75" t="n">
        <f aca="false">ABS(P707-Q707)*100</f>
        <v>51.593044605249</v>
      </c>
      <c r="S707" s="72" t="str">
        <f aca="false">IF(M707&gt;N707,"Flávio Bolsonaro",IF(N707&gt;M707,"Lula","Empate"))</f>
        <v>Lula</v>
      </c>
      <c r="T707" s="74" t="n">
        <v>0.806892718176765</v>
      </c>
      <c r="U707" s="74" t="n">
        <v>0.148304613674264</v>
      </c>
      <c r="V707" s="72" t="str">
        <f aca="false">IF(S707="Empate","—",IF((N707&gt;M707)&lt;&gt;(T707&gt;U707),"Sim","Não"))</f>
        <v>Não</v>
      </c>
    </row>
    <row r="708" customFormat="false" ht="15" hidden="false" customHeight="false" outlineLevel="0" collapsed="false">
      <c r="A708" s="72" t="s">
        <v>1756</v>
      </c>
      <c r="B708" s="72" t="s">
        <v>1757</v>
      </c>
      <c r="C708" s="72" t="s">
        <v>297</v>
      </c>
      <c r="D708" s="72" t="s">
        <v>289</v>
      </c>
      <c r="E708" s="72"/>
      <c r="F708" s="73" t="n">
        <v>19467</v>
      </c>
      <c r="G708" s="73" t="n">
        <v>16473</v>
      </c>
      <c r="H708" s="73" t="n">
        <v>2994</v>
      </c>
      <c r="I708" s="74" t="n">
        <f aca="false">H708/F708</f>
        <v>0.153798736323008</v>
      </c>
      <c r="J708" s="73" t="n">
        <v>15746</v>
      </c>
      <c r="K708" s="73" t="n">
        <v>205</v>
      </c>
      <c r="L708" s="73" t="n">
        <v>522</v>
      </c>
      <c r="M708" s="73" t="n">
        <v>3431</v>
      </c>
      <c r="N708" s="73" t="n">
        <v>11742</v>
      </c>
      <c r="O708" s="73" t="n">
        <f aca="false">J708-M708-N708</f>
        <v>573</v>
      </c>
      <c r="P708" s="74" t="n">
        <f aca="false">M708/J708</f>
        <v>0.217896608662517</v>
      </c>
      <c r="Q708" s="74" t="n">
        <f aca="false">N708/J708</f>
        <v>0.745713197002413</v>
      </c>
      <c r="R708" s="75" t="n">
        <f aca="false">ABS(P708-Q708)*100</f>
        <v>52.7816588339896</v>
      </c>
      <c r="S708" s="72" t="str">
        <f aca="false">IF(M708&gt;N708,"Flávio Bolsonaro",IF(N708&gt;M708,"Lula","Empate"))</f>
        <v>Lula</v>
      </c>
      <c r="T708" s="74" t="n">
        <v>0.782285639137296</v>
      </c>
      <c r="U708" s="74" t="n">
        <v>0.152551288795371</v>
      </c>
      <c r="V708" s="72" t="str">
        <f aca="false">IF(S708="Empate","—",IF((N708&gt;M708)&lt;&gt;(T708&gt;U708),"Sim","Não"))</f>
        <v>Não</v>
      </c>
    </row>
    <row r="709" customFormat="false" ht="15" hidden="false" customHeight="false" outlineLevel="0" collapsed="false">
      <c r="A709" s="72" t="s">
        <v>1758</v>
      </c>
      <c r="B709" s="72" t="s">
        <v>1759</v>
      </c>
      <c r="C709" s="72" t="s">
        <v>297</v>
      </c>
      <c r="D709" s="72" t="s">
        <v>289</v>
      </c>
      <c r="E709" s="72"/>
      <c r="F709" s="73" t="n">
        <v>38235</v>
      </c>
      <c r="G709" s="73" t="n">
        <v>33195</v>
      </c>
      <c r="H709" s="73" t="n">
        <v>5040</v>
      </c>
      <c r="I709" s="74" t="n">
        <f aca="false">H709/F709</f>
        <v>0.131816398587681</v>
      </c>
      <c r="J709" s="73" t="n">
        <v>31442</v>
      </c>
      <c r="K709" s="73" t="n">
        <v>640</v>
      </c>
      <c r="L709" s="73" t="n">
        <v>1113</v>
      </c>
      <c r="M709" s="73" t="n">
        <v>11752</v>
      </c>
      <c r="N709" s="73" t="n">
        <v>17681</v>
      </c>
      <c r="O709" s="73" t="n">
        <f aca="false">J709-M709-N709</f>
        <v>2009</v>
      </c>
      <c r="P709" s="74" t="n">
        <f aca="false">M709/J709</f>
        <v>0.373767572037402</v>
      </c>
      <c r="Q709" s="74" t="n">
        <f aca="false">N709/J709</f>
        <v>0.562337001463011</v>
      </c>
      <c r="R709" s="75" t="n">
        <f aca="false">ABS(P709-Q709)*100</f>
        <v>18.8569429425609</v>
      </c>
      <c r="S709" s="72" t="str">
        <f aca="false">IF(M709&gt;N709,"Flávio Bolsonaro",IF(N709&gt;M709,"Lula","Empate"))</f>
        <v>Lula</v>
      </c>
      <c r="T709" s="74" t="n">
        <v>0.62955538628072</v>
      </c>
      <c r="U709" s="74" t="n">
        <v>0.301928396744578</v>
      </c>
      <c r="V709" s="72" t="str">
        <f aca="false">IF(S709="Empate","—",IF((N709&gt;M709)&lt;&gt;(T709&gt;U709),"Sim","Não"))</f>
        <v>Não</v>
      </c>
    </row>
    <row r="710" customFormat="false" ht="15" hidden="false" customHeight="false" outlineLevel="0" collapsed="false">
      <c r="A710" s="72" t="s">
        <v>1760</v>
      </c>
      <c r="B710" s="72" t="s">
        <v>1761</v>
      </c>
      <c r="C710" s="72" t="s">
        <v>297</v>
      </c>
      <c r="D710" s="72" t="s">
        <v>289</v>
      </c>
      <c r="E710" s="72"/>
      <c r="F710" s="73" t="n">
        <v>7213</v>
      </c>
      <c r="G710" s="73" t="n">
        <v>6201</v>
      </c>
      <c r="H710" s="73" t="n">
        <v>1012</v>
      </c>
      <c r="I710" s="74" t="n">
        <f aca="false">H710/F710</f>
        <v>0.140302232080965</v>
      </c>
      <c r="J710" s="73" t="n">
        <v>5935</v>
      </c>
      <c r="K710" s="73" t="n">
        <v>111</v>
      </c>
      <c r="L710" s="73" t="n">
        <v>155</v>
      </c>
      <c r="M710" s="73" t="n">
        <v>1889</v>
      </c>
      <c r="N710" s="73" t="n">
        <v>3735</v>
      </c>
      <c r="O710" s="73" t="n">
        <f aca="false">J710-M710-N710</f>
        <v>311</v>
      </c>
      <c r="P710" s="74" t="n">
        <f aca="false">M710/J710</f>
        <v>0.318281381634372</v>
      </c>
      <c r="Q710" s="74" t="n">
        <f aca="false">N710/J710</f>
        <v>0.629317607413648</v>
      </c>
      <c r="R710" s="75" t="n">
        <f aca="false">ABS(P710-Q710)*100</f>
        <v>31.1036225779276</v>
      </c>
      <c r="S710" s="72" t="str">
        <f aca="false">IF(M710&gt;N710,"Flávio Bolsonaro",IF(N710&gt;M710,"Lula","Empate"))</f>
        <v>Lula</v>
      </c>
      <c r="T710" s="74" t="n">
        <v>0.673544325931107</v>
      </c>
      <c r="U710" s="74" t="n">
        <v>0.24077635950341</v>
      </c>
      <c r="V710" s="72" t="str">
        <f aca="false">IF(S710="Empate","—",IF((N710&gt;M710)&lt;&gt;(T710&gt;U710),"Sim","Não"))</f>
        <v>Não</v>
      </c>
    </row>
    <row r="711" customFormat="false" ht="15" hidden="false" customHeight="false" outlineLevel="0" collapsed="false">
      <c r="A711" s="72" t="s">
        <v>1762</v>
      </c>
      <c r="B711" s="72" t="s">
        <v>1763</v>
      </c>
      <c r="C711" s="72" t="s">
        <v>297</v>
      </c>
      <c r="D711" s="72" t="s">
        <v>289</v>
      </c>
      <c r="E711" s="72"/>
      <c r="F711" s="73" t="n">
        <v>39662</v>
      </c>
      <c r="G711" s="73" t="n">
        <v>33605</v>
      </c>
      <c r="H711" s="73" t="n">
        <v>6057</v>
      </c>
      <c r="I711" s="74" t="n">
        <f aca="false">H711/F711</f>
        <v>0.152715445514598</v>
      </c>
      <c r="J711" s="73" t="n">
        <v>32041</v>
      </c>
      <c r="K711" s="73" t="n">
        <v>529</v>
      </c>
      <c r="L711" s="73" t="n">
        <v>1035</v>
      </c>
      <c r="M711" s="73" t="n">
        <v>11791</v>
      </c>
      <c r="N711" s="73" t="n">
        <v>19007</v>
      </c>
      <c r="O711" s="73" t="n">
        <f aca="false">J711-M711-N711</f>
        <v>1243</v>
      </c>
      <c r="P711" s="74" t="n">
        <f aca="false">M711/J711</f>
        <v>0.367997253518929</v>
      </c>
      <c r="Q711" s="74" t="n">
        <f aca="false">N711/J711</f>
        <v>0.593208701351394</v>
      </c>
      <c r="R711" s="75" t="n">
        <f aca="false">ABS(P711-Q711)*100</f>
        <v>22.5211447832465</v>
      </c>
      <c r="S711" s="72" t="str">
        <f aca="false">IF(M711&gt;N711,"Flávio Bolsonaro",IF(N711&gt;M711,"Lula","Empate"))</f>
        <v>Lula</v>
      </c>
      <c r="T711" s="74" t="n">
        <v>0.628305269223382</v>
      </c>
      <c r="U711" s="74" t="n">
        <v>0.305685383187144</v>
      </c>
      <c r="V711" s="72" t="str">
        <f aca="false">IF(S711="Empate","—",IF((N711&gt;M711)&lt;&gt;(T711&gt;U711),"Sim","Não"))</f>
        <v>Não</v>
      </c>
    </row>
    <row r="712" customFormat="false" ht="15" hidden="false" customHeight="false" outlineLevel="0" collapsed="false">
      <c r="A712" s="72" t="s">
        <v>1764</v>
      </c>
      <c r="B712" s="72" t="s">
        <v>1765</v>
      </c>
      <c r="C712" s="72" t="s">
        <v>297</v>
      </c>
      <c r="D712" s="72" t="s">
        <v>289</v>
      </c>
      <c r="E712" s="72"/>
      <c r="F712" s="73" t="n">
        <v>103228</v>
      </c>
      <c r="G712" s="73" t="n">
        <v>89243</v>
      </c>
      <c r="H712" s="73" t="n">
        <v>13985</v>
      </c>
      <c r="I712" s="74" t="n">
        <f aca="false">H712/F712</f>
        <v>0.135476808617817</v>
      </c>
      <c r="J712" s="73" t="n">
        <v>85581</v>
      </c>
      <c r="K712" s="73" t="n">
        <v>1253</v>
      </c>
      <c r="L712" s="73" t="n">
        <v>2409</v>
      </c>
      <c r="M712" s="73" t="n">
        <v>21251</v>
      </c>
      <c r="N712" s="73" t="n">
        <v>60812</v>
      </c>
      <c r="O712" s="73" t="n">
        <f aca="false">J712-M712-N712</f>
        <v>3518</v>
      </c>
      <c r="P712" s="74" t="n">
        <f aca="false">M712/J712</f>
        <v>0.248314462322244</v>
      </c>
      <c r="Q712" s="74" t="n">
        <f aca="false">N712/J712</f>
        <v>0.710578282562718</v>
      </c>
      <c r="R712" s="75" t="n">
        <f aca="false">ABS(P712-Q712)*100</f>
        <v>46.2263820240474</v>
      </c>
      <c r="S712" s="72" t="str">
        <f aca="false">IF(M712&gt;N712,"Flávio Bolsonaro",IF(N712&gt;M712,"Lula","Empate"))</f>
        <v>Lula</v>
      </c>
      <c r="T712" s="74" t="n">
        <v>0.740059431158908</v>
      </c>
      <c r="U712" s="74" t="n">
        <v>0.186925145040328</v>
      </c>
      <c r="V712" s="72" t="str">
        <f aca="false">IF(S712="Empate","—",IF((N712&gt;M712)&lt;&gt;(T712&gt;U712),"Sim","Não"))</f>
        <v>Não</v>
      </c>
    </row>
    <row r="713" customFormat="false" ht="15" hidden="false" customHeight="false" outlineLevel="0" collapsed="false">
      <c r="A713" s="72" t="s">
        <v>1766</v>
      </c>
      <c r="B713" s="72" t="s">
        <v>1767</v>
      </c>
      <c r="C713" s="72" t="s">
        <v>297</v>
      </c>
      <c r="D713" s="72" t="s">
        <v>289</v>
      </c>
      <c r="E713" s="72"/>
      <c r="F713" s="73" t="n">
        <v>16385</v>
      </c>
      <c r="G713" s="73" t="n">
        <v>13565</v>
      </c>
      <c r="H713" s="73" t="n">
        <v>2820</v>
      </c>
      <c r="I713" s="74" t="n">
        <f aca="false">H713/F713</f>
        <v>0.172108635947513</v>
      </c>
      <c r="J713" s="73" t="n">
        <v>12871</v>
      </c>
      <c r="K713" s="73" t="n">
        <v>233</v>
      </c>
      <c r="L713" s="73" t="n">
        <v>461</v>
      </c>
      <c r="M713" s="73" t="n">
        <v>3651</v>
      </c>
      <c r="N713" s="73" t="n">
        <v>8761</v>
      </c>
      <c r="O713" s="73" t="n">
        <f aca="false">J713-M713-N713</f>
        <v>459</v>
      </c>
      <c r="P713" s="74" t="n">
        <f aca="false">M713/J713</f>
        <v>0.283660943205656</v>
      </c>
      <c r="Q713" s="74" t="n">
        <f aca="false">N713/J713</f>
        <v>0.680677492036361</v>
      </c>
      <c r="R713" s="75" t="n">
        <f aca="false">ABS(P713-Q713)*100</f>
        <v>39.7016548830705</v>
      </c>
      <c r="S713" s="72" t="str">
        <f aca="false">IF(M713&gt;N713,"Flávio Bolsonaro",IF(N713&gt;M713,"Lula","Empate"))</f>
        <v>Lula</v>
      </c>
      <c r="T713" s="74" t="n">
        <v>0.728618289463157</v>
      </c>
      <c r="U713" s="74" t="n">
        <v>0.198975918073446</v>
      </c>
      <c r="V713" s="72" t="str">
        <f aca="false">IF(S713="Empate","—",IF((N713&gt;M713)&lt;&gt;(T713&gt;U713),"Sim","Não"))</f>
        <v>Não</v>
      </c>
    </row>
    <row r="714" customFormat="false" ht="15" hidden="false" customHeight="false" outlineLevel="0" collapsed="false">
      <c r="A714" s="72" t="s">
        <v>1768</v>
      </c>
      <c r="B714" s="72" t="s">
        <v>1769</v>
      </c>
      <c r="C714" s="72" t="s">
        <v>297</v>
      </c>
      <c r="D714" s="72" t="s">
        <v>289</v>
      </c>
      <c r="E714" s="72"/>
      <c r="F714" s="73" t="n">
        <v>34502</v>
      </c>
      <c r="G714" s="73" t="n">
        <v>28056</v>
      </c>
      <c r="H714" s="73" t="n">
        <v>6446</v>
      </c>
      <c r="I714" s="74" t="n">
        <f aca="false">H714/F714</f>
        <v>0.186829749000058</v>
      </c>
      <c r="J714" s="73" t="n">
        <v>26628</v>
      </c>
      <c r="K714" s="73" t="n">
        <v>444</v>
      </c>
      <c r="L714" s="73" t="n">
        <v>984</v>
      </c>
      <c r="M714" s="73" t="n">
        <v>9901</v>
      </c>
      <c r="N714" s="73" t="n">
        <v>15771</v>
      </c>
      <c r="O714" s="73" t="n">
        <f aca="false">J714-M714-N714</f>
        <v>956</v>
      </c>
      <c r="P714" s="74" t="n">
        <f aca="false">M714/J714</f>
        <v>0.371826648640529</v>
      </c>
      <c r="Q714" s="74" t="n">
        <f aca="false">N714/J714</f>
        <v>0.592271293375394</v>
      </c>
      <c r="R714" s="75" t="n">
        <f aca="false">ABS(P714-Q714)*100</f>
        <v>22.0444644734866</v>
      </c>
      <c r="S714" s="72" t="str">
        <f aca="false">IF(M714&gt;N714,"Flávio Bolsonaro",IF(N714&gt;M714,"Lula","Empate"))</f>
        <v>Lula</v>
      </c>
      <c r="T714" s="74" t="n">
        <v>0.622751301069541</v>
      </c>
      <c r="U714" s="74" t="n">
        <v>0.300987583493833</v>
      </c>
      <c r="V714" s="72" t="str">
        <f aca="false">IF(S714="Empate","—",IF((N714&gt;M714)&lt;&gt;(T714&gt;U714),"Sim","Não"))</f>
        <v>Não</v>
      </c>
    </row>
    <row r="715" customFormat="false" ht="15" hidden="false" customHeight="false" outlineLevel="0" collapsed="false">
      <c r="A715" s="72" t="s">
        <v>1770</v>
      </c>
      <c r="B715" s="72" t="s">
        <v>1771</v>
      </c>
      <c r="C715" s="72" t="s">
        <v>297</v>
      </c>
      <c r="D715" s="72" t="s">
        <v>289</v>
      </c>
      <c r="E715" s="72"/>
      <c r="F715" s="73" t="n">
        <v>19602</v>
      </c>
      <c r="G715" s="73" t="n">
        <v>15051</v>
      </c>
      <c r="H715" s="73" t="n">
        <v>4551</v>
      </c>
      <c r="I715" s="74" t="n">
        <f aca="false">H715/F715</f>
        <v>0.232170186715641</v>
      </c>
      <c r="J715" s="73" t="n">
        <v>14376</v>
      </c>
      <c r="K715" s="73" t="n">
        <v>196</v>
      </c>
      <c r="L715" s="73" t="n">
        <v>479</v>
      </c>
      <c r="M715" s="73" t="n">
        <v>3158</v>
      </c>
      <c r="N715" s="73" t="n">
        <v>10661</v>
      </c>
      <c r="O715" s="73" t="n">
        <f aca="false">J715-M715-N715</f>
        <v>557</v>
      </c>
      <c r="P715" s="74" t="n">
        <f aca="false">M715/J715</f>
        <v>0.219671675013912</v>
      </c>
      <c r="Q715" s="74" t="n">
        <f aca="false">N715/J715</f>
        <v>0.741583194212577</v>
      </c>
      <c r="R715" s="75" t="n">
        <f aca="false">ABS(P715-Q715)*100</f>
        <v>52.1911519198665</v>
      </c>
      <c r="S715" s="72" t="str">
        <f aca="false">IF(M715&gt;N715,"Flávio Bolsonaro",IF(N715&gt;M715,"Lula","Empate"))</f>
        <v>Lula</v>
      </c>
      <c r="T715" s="74" t="n">
        <v>0.809010845039668</v>
      </c>
      <c r="U715" s="74" t="n">
        <v>0.146953926777786</v>
      </c>
      <c r="V715" s="72" t="str">
        <f aca="false">IF(S715="Empate","—",IF((N715&gt;M715)&lt;&gt;(T715&gt;U715),"Sim","Não"))</f>
        <v>Não</v>
      </c>
    </row>
    <row r="716" customFormat="false" ht="15" hidden="false" customHeight="false" outlineLevel="0" collapsed="false">
      <c r="A716" s="72" t="s">
        <v>1772</v>
      </c>
      <c r="B716" s="72" t="s">
        <v>1773</v>
      </c>
      <c r="C716" s="72" t="s">
        <v>297</v>
      </c>
      <c r="D716" s="72" t="s">
        <v>289</v>
      </c>
      <c r="E716" s="72"/>
      <c r="F716" s="73" t="n">
        <v>15538</v>
      </c>
      <c r="G716" s="73" t="n">
        <v>12930</v>
      </c>
      <c r="H716" s="73" t="n">
        <v>2608</v>
      </c>
      <c r="I716" s="74" t="n">
        <f aca="false">H716/F716</f>
        <v>0.16784656970009</v>
      </c>
      <c r="J716" s="73" t="n">
        <v>12360</v>
      </c>
      <c r="K716" s="73" t="n">
        <v>188</v>
      </c>
      <c r="L716" s="73" t="n">
        <v>382</v>
      </c>
      <c r="M716" s="73" t="n">
        <v>2635</v>
      </c>
      <c r="N716" s="73" t="n">
        <v>9178</v>
      </c>
      <c r="O716" s="73" t="n">
        <f aca="false">J716-M716-N716</f>
        <v>547</v>
      </c>
      <c r="P716" s="74" t="n">
        <f aca="false">M716/J716</f>
        <v>0.213187702265372</v>
      </c>
      <c r="Q716" s="74" t="n">
        <f aca="false">N716/J716</f>
        <v>0.742556634304207</v>
      </c>
      <c r="R716" s="75" t="n">
        <f aca="false">ABS(P716-Q716)*100</f>
        <v>52.9368932038835</v>
      </c>
      <c r="S716" s="72" t="str">
        <f aca="false">IF(M716&gt;N716,"Flávio Bolsonaro",IF(N716&gt;M716,"Lula","Empate"))</f>
        <v>Lula</v>
      </c>
      <c r="T716" s="74" t="n">
        <v>0.804515050167224</v>
      </c>
      <c r="U716" s="74" t="n">
        <v>0.135869565217391</v>
      </c>
      <c r="V716" s="72" t="str">
        <f aca="false">IF(S716="Empate","—",IF((N716&gt;M716)&lt;&gt;(T716&gt;U716),"Sim","Não"))</f>
        <v>Não</v>
      </c>
    </row>
    <row r="717" customFormat="false" ht="15" hidden="false" customHeight="false" outlineLevel="0" collapsed="false">
      <c r="A717" s="72" t="s">
        <v>1774</v>
      </c>
      <c r="B717" s="72" t="s">
        <v>1775</v>
      </c>
      <c r="C717" s="72" t="s">
        <v>297</v>
      </c>
      <c r="D717" s="72" t="s">
        <v>289</v>
      </c>
      <c r="E717" s="72"/>
      <c r="F717" s="73" t="n">
        <v>8993</v>
      </c>
      <c r="G717" s="73" t="n">
        <v>7778</v>
      </c>
      <c r="H717" s="73" t="n">
        <v>1215</v>
      </c>
      <c r="I717" s="74" t="n">
        <f aca="false">H717/F717</f>
        <v>0.135105081730235</v>
      </c>
      <c r="J717" s="73" t="n">
        <v>7475</v>
      </c>
      <c r="K717" s="73" t="n">
        <v>88</v>
      </c>
      <c r="L717" s="73" t="n">
        <v>215</v>
      </c>
      <c r="M717" s="73" t="n">
        <v>1602</v>
      </c>
      <c r="N717" s="73" t="n">
        <v>5608</v>
      </c>
      <c r="O717" s="73" t="n">
        <f aca="false">J717-M717-N717</f>
        <v>265</v>
      </c>
      <c r="P717" s="74" t="n">
        <f aca="false">M717/J717</f>
        <v>0.214314381270903</v>
      </c>
      <c r="Q717" s="74" t="n">
        <f aca="false">N717/J717</f>
        <v>0.750234113712375</v>
      </c>
      <c r="R717" s="75" t="n">
        <f aca="false">ABS(P717-Q717)*100</f>
        <v>53.5919732441472</v>
      </c>
      <c r="S717" s="72" t="str">
        <f aca="false">IF(M717&gt;N717,"Flávio Bolsonaro",IF(N717&gt;M717,"Lula","Empate"))</f>
        <v>Lula</v>
      </c>
      <c r="T717" s="74" t="n">
        <v>0.783367556468173</v>
      </c>
      <c r="U717" s="74" t="n">
        <v>0.17160457612203</v>
      </c>
      <c r="V717" s="72" t="str">
        <f aca="false">IF(S717="Empate","—",IF((N717&gt;M717)&lt;&gt;(T717&gt;U717),"Sim","Não"))</f>
        <v>Não</v>
      </c>
    </row>
    <row r="718" customFormat="false" ht="15" hidden="false" customHeight="false" outlineLevel="0" collapsed="false">
      <c r="A718" s="72" t="s">
        <v>1776</v>
      </c>
      <c r="B718" s="72" t="s">
        <v>1777</v>
      </c>
      <c r="C718" s="72" t="s">
        <v>297</v>
      </c>
      <c r="D718" s="72" t="s">
        <v>289</v>
      </c>
      <c r="E718" s="72"/>
      <c r="F718" s="73" t="n">
        <v>29394</v>
      </c>
      <c r="G718" s="73" t="n">
        <v>23760</v>
      </c>
      <c r="H718" s="73" t="n">
        <v>5634</v>
      </c>
      <c r="I718" s="74" t="n">
        <f aca="false">H718/F718</f>
        <v>0.191671769748928</v>
      </c>
      <c r="J718" s="73" t="n">
        <v>22791</v>
      </c>
      <c r="K718" s="73" t="n">
        <v>301</v>
      </c>
      <c r="L718" s="73" t="n">
        <v>668</v>
      </c>
      <c r="M718" s="73" t="n">
        <v>4905</v>
      </c>
      <c r="N718" s="73" t="n">
        <v>16798</v>
      </c>
      <c r="O718" s="73" t="n">
        <f aca="false">J718-M718-N718</f>
        <v>1088</v>
      </c>
      <c r="P718" s="74" t="n">
        <f aca="false">M718/J718</f>
        <v>0.215216532841911</v>
      </c>
      <c r="Q718" s="74" t="n">
        <f aca="false">N718/J718</f>
        <v>0.737045324908955</v>
      </c>
      <c r="R718" s="75" t="n">
        <f aca="false">ABS(P718-Q718)*100</f>
        <v>52.1828792067044</v>
      </c>
      <c r="S718" s="72" t="str">
        <f aca="false">IF(M718&gt;N718,"Flávio Bolsonaro",IF(N718&gt;M718,"Lula","Empate"))</f>
        <v>Lula</v>
      </c>
      <c r="T718" s="74" t="n">
        <v>0.778762268266085</v>
      </c>
      <c r="U718" s="74" t="n">
        <v>0.163804071246819</v>
      </c>
      <c r="V718" s="72" t="str">
        <f aca="false">IF(S718="Empate","—",IF((N718&gt;M718)&lt;&gt;(T718&gt;U718),"Sim","Não"))</f>
        <v>Não</v>
      </c>
    </row>
    <row r="719" customFormat="false" ht="15" hidden="false" customHeight="false" outlineLevel="0" collapsed="false">
      <c r="A719" s="72" t="s">
        <v>1778</v>
      </c>
      <c r="B719" s="72" t="s">
        <v>1779</v>
      </c>
      <c r="C719" s="72" t="s">
        <v>297</v>
      </c>
      <c r="D719" s="72" t="s">
        <v>289</v>
      </c>
      <c r="E719" s="72"/>
      <c r="F719" s="73" t="n">
        <v>28915</v>
      </c>
      <c r="G719" s="73" t="n">
        <v>24499</v>
      </c>
      <c r="H719" s="73" t="n">
        <v>4416</v>
      </c>
      <c r="I719" s="74" t="n">
        <f aca="false">H719/F719</f>
        <v>0.15272349991354</v>
      </c>
      <c r="J719" s="73" t="n">
        <v>22720</v>
      </c>
      <c r="K719" s="73" t="n">
        <v>934</v>
      </c>
      <c r="L719" s="73" t="n">
        <v>845</v>
      </c>
      <c r="M719" s="73" t="n">
        <v>7319</v>
      </c>
      <c r="N719" s="73" t="n">
        <v>14451</v>
      </c>
      <c r="O719" s="73" t="n">
        <f aca="false">J719-M719-N719</f>
        <v>950</v>
      </c>
      <c r="P719" s="74" t="n">
        <f aca="false">M719/J719</f>
        <v>0.322139084507042</v>
      </c>
      <c r="Q719" s="74" t="n">
        <f aca="false">N719/J719</f>
        <v>0.636047535211268</v>
      </c>
      <c r="R719" s="75" t="n">
        <f aca="false">ABS(P719-Q719)*100</f>
        <v>31.3908450704225</v>
      </c>
      <c r="S719" s="72" t="str">
        <f aca="false">IF(M719&gt;N719,"Flávio Bolsonaro",IF(N719&gt;M719,"Lula","Empate"))</f>
        <v>Lula</v>
      </c>
      <c r="T719" s="74" t="n">
        <v>0.665783946671537</v>
      </c>
      <c r="U719" s="74" t="n">
        <v>0.261848233038079</v>
      </c>
      <c r="V719" s="72" t="str">
        <f aca="false">IF(S719="Empate","—",IF((N719&gt;M719)&lt;&gt;(T719&gt;U719),"Sim","Não"))</f>
        <v>Não</v>
      </c>
    </row>
    <row r="720" customFormat="false" ht="15" hidden="false" customHeight="false" outlineLevel="0" collapsed="false">
      <c r="A720" s="72" t="s">
        <v>1780</v>
      </c>
      <c r="B720" s="72" t="s">
        <v>1781</v>
      </c>
      <c r="C720" s="72" t="s">
        <v>297</v>
      </c>
      <c r="D720" s="72" t="s">
        <v>289</v>
      </c>
      <c r="E720" s="72"/>
      <c r="F720" s="73" t="n">
        <v>22592</v>
      </c>
      <c r="G720" s="73" t="n">
        <v>17681</v>
      </c>
      <c r="H720" s="73" t="n">
        <v>4911</v>
      </c>
      <c r="I720" s="74" t="n">
        <f aca="false">H720/F720</f>
        <v>0.21737783286119</v>
      </c>
      <c r="J720" s="73" t="n">
        <v>16674</v>
      </c>
      <c r="K720" s="73" t="n">
        <v>271</v>
      </c>
      <c r="L720" s="73" t="n">
        <v>736</v>
      </c>
      <c r="M720" s="73" t="n">
        <v>3321</v>
      </c>
      <c r="N720" s="73" t="n">
        <v>12667</v>
      </c>
      <c r="O720" s="73" t="n">
        <f aca="false">J720-M720-N720</f>
        <v>686</v>
      </c>
      <c r="P720" s="74" t="n">
        <f aca="false">M720/J720</f>
        <v>0.19917236415977</v>
      </c>
      <c r="Q720" s="74" t="n">
        <f aca="false">N720/J720</f>
        <v>0.759685738275159</v>
      </c>
      <c r="R720" s="75" t="n">
        <f aca="false">ABS(P720-Q720)*100</f>
        <v>56.0513374115389</v>
      </c>
      <c r="S720" s="72" t="str">
        <f aca="false">IF(M720&gt;N720,"Flávio Bolsonaro",IF(N720&gt;M720,"Lula","Empate"))</f>
        <v>Lula</v>
      </c>
      <c r="T720" s="74" t="n">
        <v>0.816644583254464</v>
      </c>
      <c r="U720" s="74" t="n">
        <v>0.115843270868825</v>
      </c>
      <c r="V720" s="72" t="str">
        <f aca="false">IF(S720="Empate","—",IF((N720&gt;M720)&lt;&gt;(T720&gt;U720),"Sim","Não"))</f>
        <v>Não</v>
      </c>
    </row>
    <row r="721" customFormat="false" ht="15" hidden="false" customHeight="false" outlineLevel="0" collapsed="false">
      <c r="A721" s="72" t="s">
        <v>1782</v>
      </c>
      <c r="B721" s="72" t="s">
        <v>1783</v>
      </c>
      <c r="C721" s="72" t="s">
        <v>297</v>
      </c>
      <c r="D721" s="72" t="s">
        <v>289</v>
      </c>
      <c r="E721" s="72"/>
      <c r="F721" s="73" t="n">
        <v>7093</v>
      </c>
      <c r="G721" s="73" t="n">
        <v>5664</v>
      </c>
      <c r="H721" s="73" t="n">
        <v>1429</v>
      </c>
      <c r="I721" s="74" t="n">
        <f aca="false">H721/F721</f>
        <v>0.201466234315522</v>
      </c>
      <c r="J721" s="73" t="n">
        <v>5345</v>
      </c>
      <c r="K721" s="73" t="n">
        <v>88</v>
      </c>
      <c r="L721" s="73" t="n">
        <v>231</v>
      </c>
      <c r="M721" s="73" t="n">
        <v>912</v>
      </c>
      <c r="N721" s="73" t="n">
        <v>4270</v>
      </c>
      <c r="O721" s="73" t="n">
        <f aca="false">J721-M721-N721</f>
        <v>163</v>
      </c>
      <c r="P721" s="74" t="n">
        <f aca="false">M721/J721</f>
        <v>0.170626753975678</v>
      </c>
      <c r="Q721" s="74" t="n">
        <f aca="false">N721/J721</f>
        <v>0.79887745556595</v>
      </c>
      <c r="R721" s="75" t="n">
        <f aca="false">ABS(P721-Q721)*100</f>
        <v>62.8250701590271</v>
      </c>
      <c r="S721" s="72" t="str">
        <f aca="false">IF(M721&gt;N721,"Flávio Bolsonaro",IF(N721&gt;M721,"Lula","Empate"))</f>
        <v>Lula</v>
      </c>
      <c r="T721" s="74" t="n">
        <v>0.815337067799884</v>
      </c>
      <c r="U721" s="74" t="n">
        <v>0.125748502994012</v>
      </c>
      <c r="V721" s="72" t="str">
        <f aca="false">IF(S721="Empate","—",IF((N721&gt;M721)&lt;&gt;(T721&gt;U721),"Sim","Não"))</f>
        <v>Não</v>
      </c>
    </row>
    <row r="722" customFormat="false" ht="15" hidden="false" customHeight="false" outlineLevel="0" collapsed="false">
      <c r="A722" s="72" t="s">
        <v>1784</v>
      </c>
      <c r="B722" s="72" t="s">
        <v>1785</v>
      </c>
      <c r="C722" s="72" t="s">
        <v>297</v>
      </c>
      <c r="D722" s="72" t="s">
        <v>289</v>
      </c>
      <c r="E722" s="72"/>
      <c r="F722" s="73" t="n">
        <v>21575</v>
      </c>
      <c r="G722" s="73" t="n">
        <v>17528</v>
      </c>
      <c r="H722" s="73" t="n">
        <v>4047</v>
      </c>
      <c r="I722" s="74" t="n">
        <f aca="false">H722/F722</f>
        <v>0.187578215527231</v>
      </c>
      <c r="J722" s="73" t="n">
        <v>16722</v>
      </c>
      <c r="K722" s="73" t="n">
        <v>255</v>
      </c>
      <c r="L722" s="73" t="n">
        <v>551</v>
      </c>
      <c r="M722" s="73" t="n">
        <v>6378</v>
      </c>
      <c r="N722" s="73" t="n">
        <v>9363</v>
      </c>
      <c r="O722" s="73" t="n">
        <f aca="false">J722-M722-N722</f>
        <v>981</v>
      </c>
      <c r="P722" s="74" t="n">
        <f aca="false">M722/J722</f>
        <v>0.381413706494438</v>
      </c>
      <c r="Q722" s="74" t="n">
        <f aca="false">N722/J722</f>
        <v>0.559921062073915</v>
      </c>
      <c r="R722" s="75" t="n">
        <f aca="false">ABS(P722-Q722)*100</f>
        <v>17.8507355579476</v>
      </c>
      <c r="S722" s="72" t="str">
        <f aca="false">IF(M722&gt;N722,"Flávio Bolsonaro",IF(N722&gt;M722,"Lula","Empate"))</f>
        <v>Lula</v>
      </c>
      <c r="T722" s="74" t="n">
        <v>0.646972860125261</v>
      </c>
      <c r="U722" s="74" t="n">
        <v>0.278844815588031</v>
      </c>
      <c r="V722" s="72" t="str">
        <f aca="false">IF(S722="Empate","—",IF((N722&gt;M722)&lt;&gt;(T722&gt;U722),"Sim","Não"))</f>
        <v>Não</v>
      </c>
    </row>
    <row r="723" customFormat="false" ht="15" hidden="false" customHeight="false" outlineLevel="0" collapsed="false">
      <c r="A723" s="72" t="s">
        <v>1786</v>
      </c>
      <c r="B723" s="72" t="s">
        <v>1787</v>
      </c>
      <c r="C723" s="72" t="s">
        <v>297</v>
      </c>
      <c r="D723" s="72" t="s">
        <v>289</v>
      </c>
      <c r="E723" s="72"/>
      <c r="F723" s="73" t="n">
        <v>200346</v>
      </c>
      <c r="G723" s="73" t="n">
        <v>168920</v>
      </c>
      <c r="H723" s="73" t="n">
        <v>31426</v>
      </c>
      <c r="I723" s="74" t="n">
        <f aca="false">H723/F723</f>
        <v>0.156858634562207</v>
      </c>
      <c r="J723" s="73" t="n">
        <v>161821</v>
      </c>
      <c r="K723" s="73" t="n">
        <v>2558</v>
      </c>
      <c r="L723" s="73" t="n">
        <v>4541</v>
      </c>
      <c r="M723" s="73" t="n">
        <v>42438</v>
      </c>
      <c r="N723" s="73" t="n">
        <v>108543</v>
      </c>
      <c r="O723" s="73" t="n">
        <f aca="false">J723-M723-N723</f>
        <v>10840</v>
      </c>
      <c r="P723" s="74" t="n">
        <f aca="false">M723/J723</f>
        <v>0.262252736047855</v>
      </c>
      <c r="Q723" s="74" t="n">
        <f aca="false">N723/J723</f>
        <v>0.670759666545133</v>
      </c>
      <c r="R723" s="75" t="n">
        <f aca="false">ABS(P723-Q723)*100</f>
        <v>40.8506930497278</v>
      </c>
      <c r="S723" s="72" t="str">
        <f aca="false">IF(M723&gt;N723,"Flávio Bolsonaro",IF(N723&gt;M723,"Lula","Empate"))</f>
        <v>Lula</v>
      </c>
      <c r="T723" s="74" t="n">
        <v>0.725311639416233</v>
      </c>
      <c r="U723" s="74" t="n">
        <v>0.199136589194726</v>
      </c>
      <c r="V723" s="72" t="str">
        <f aca="false">IF(S723="Empate","—",IF((N723&gt;M723)&lt;&gt;(T723&gt;U723),"Sim","Não"))</f>
        <v>Não</v>
      </c>
    </row>
    <row r="724" customFormat="false" ht="15" hidden="false" customHeight="false" outlineLevel="0" collapsed="false">
      <c r="A724" s="72" t="s">
        <v>1788</v>
      </c>
      <c r="B724" s="72" t="s">
        <v>1789</v>
      </c>
      <c r="C724" s="72" t="s">
        <v>297</v>
      </c>
      <c r="D724" s="72" t="s">
        <v>289</v>
      </c>
      <c r="E724" s="72"/>
      <c r="F724" s="73" t="n">
        <v>20189</v>
      </c>
      <c r="G724" s="73" t="n">
        <v>15966</v>
      </c>
      <c r="H724" s="73" t="n">
        <v>4223</v>
      </c>
      <c r="I724" s="74" t="n">
        <f aca="false">H724/F724</f>
        <v>0.209173312199713</v>
      </c>
      <c r="J724" s="73" t="n">
        <v>15020</v>
      </c>
      <c r="K724" s="73" t="n">
        <v>302</v>
      </c>
      <c r="L724" s="73" t="n">
        <v>644</v>
      </c>
      <c r="M724" s="73" t="n">
        <v>3580</v>
      </c>
      <c r="N724" s="73" t="n">
        <v>10723</v>
      </c>
      <c r="O724" s="73" t="n">
        <f aca="false">J724-M724-N724</f>
        <v>717</v>
      </c>
      <c r="P724" s="74" t="n">
        <f aca="false">M724/J724</f>
        <v>0.238348868175766</v>
      </c>
      <c r="Q724" s="74" t="n">
        <f aca="false">N724/J724</f>
        <v>0.713914780292943</v>
      </c>
      <c r="R724" s="75" t="n">
        <f aca="false">ABS(P724-Q724)*100</f>
        <v>47.5565912117177</v>
      </c>
      <c r="S724" s="72" t="str">
        <f aca="false">IF(M724&gt;N724,"Flávio Bolsonaro",IF(N724&gt;M724,"Lula","Empate"))</f>
        <v>Lula</v>
      </c>
      <c r="T724" s="74" t="n">
        <v>0.755453106722631</v>
      </c>
      <c r="U724" s="74" t="n">
        <v>0.166242345007913</v>
      </c>
      <c r="V724" s="72" t="str">
        <f aca="false">IF(S724="Empate","—",IF((N724&gt;M724)&lt;&gt;(T724&gt;U724),"Sim","Não"))</f>
        <v>Não</v>
      </c>
    </row>
    <row r="725" customFormat="false" ht="15" hidden="false" customHeight="false" outlineLevel="0" collapsed="false">
      <c r="A725" s="72" t="s">
        <v>1790</v>
      </c>
      <c r="B725" s="72" t="s">
        <v>1791</v>
      </c>
      <c r="C725" s="72" t="s">
        <v>297</v>
      </c>
      <c r="D725" s="72" t="s">
        <v>289</v>
      </c>
      <c r="E725" s="72"/>
      <c r="F725" s="73" t="n">
        <v>24134</v>
      </c>
      <c r="G725" s="73" t="n">
        <v>19424</v>
      </c>
      <c r="H725" s="73" t="n">
        <v>4710</v>
      </c>
      <c r="I725" s="74" t="n">
        <f aca="false">H725/F725</f>
        <v>0.195160354686335</v>
      </c>
      <c r="J725" s="73" t="n">
        <v>18485</v>
      </c>
      <c r="K725" s="73" t="n">
        <v>243</v>
      </c>
      <c r="L725" s="73" t="n">
        <v>696</v>
      </c>
      <c r="M725" s="73" t="n">
        <v>3553</v>
      </c>
      <c r="N725" s="73" t="n">
        <v>14299</v>
      </c>
      <c r="O725" s="73" t="n">
        <f aca="false">J725-M725-N725</f>
        <v>633</v>
      </c>
      <c r="P725" s="74" t="n">
        <f aca="false">M725/J725</f>
        <v>0.192209899918853</v>
      </c>
      <c r="Q725" s="74" t="n">
        <f aca="false">N725/J725</f>
        <v>0.773546118474439</v>
      </c>
      <c r="R725" s="75" t="n">
        <f aca="false">ABS(P725-Q725)*100</f>
        <v>58.1336218555586</v>
      </c>
      <c r="S725" s="72" t="str">
        <f aca="false">IF(M725&gt;N725,"Flávio Bolsonaro",IF(N725&gt;M725,"Lula","Empate"))</f>
        <v>Lula</v>
      </c>
      <c r="T725" s="74" t="n">
        <v>0.791310258879511</v>
      </c>
      <c r="U725" s="74" t="n">
        <v>0.128250155780887</v>
      </c>
      <c r="V725" s="72" t="str">
        <f aca="false">IF(S725="Empate","—",IF((N725&gt;M725)&lt;&gt;(T725&gt;U725),"Sim","Não"))</f>
        <v>Não</v>
      </c>
    </row>
    <row r="726" customFormat="false" ht="15" hidden="false" customHeight="false" outlineLevel="0" collapsed="false">
      <c r="A726" s="72" t="s">
        <v>1792</v>
      </c>
      <c r="B726" s="72" t="s">
        <v>1793</v>
      </c>
      <c r="C726" s="72" t="s">
        <v>297</v>
      </c>
      <c r="D726" s="72" t="s">
        <v>289</v>
      </c>
      <c r="E726" s="72"/>
      <c r="F726" s="73" t="n">
        <v>46944</v>
      </c>
      <c r="G726" s="73" t="n">
        <v>40008</v>
      </c>
      <c r="H726" s="73" t="n">
        <v>6936</v>
      </c>
      <c r="I726" s="74" t="n">
        <f aca="false">H726/F726</f>
        <v>0.147750511247444</v>
      </c>
      <c r="J726" s="73" t="n">
        <v>38148</v>
      </c>
      <c r="K726" s="73" t="n">
        <v>732</v>
      </c>
      <c r="L726" s="73" t="n">
        <v>1128</v>
      </c>
      <c r="M726" s="73" t="n">
        <v>9496</v>
      </c>
      <c r="N726" s="73" t="n">
        <v>26541</v>
      </c>
      <c r="O726" s="73" t="n">
        <f aca="false">J726-M726-N726</f>
        <v>2111</v>
      </c>
      <c r="P726" s="74" t="n">
        <f aca="false">M726/J726</f>
        <v>0.248925238544616</v>
      </c>
      <c r="Q726" s="74" t="n">
        <f aca="false">N726/J726</f>
        <v>0.69573765335011</v>
      </c>
      <c r="R726" s="75" t="n">
        <f aca="false">ABS(P726-Q726)*100</f>
        <v>44.6812414805494</v>
      </c>
      <c r="S726" s="72" t="str">
        <f aca="false">IF(M726&gt;N726,"Flávio Bolsonaro",IF(N726&gt;M726,"Lula","Empate"))</f>
        <v>Lula</v>
      </c>
      <c r="T726" s="74" t="n">
        <v>0.726158621427807</v>
      </c>
      <c r="U726" s="74" t="n">
        <v>0.202156694851761</v>
      </c>
      <c r="V726" s="72" t="str">
        <f aca="false">IF(S726="Empate","—",IF((N726&gt;M726)&lt;&gt;(T726&gt;U726),"Sim","Não"))</f>
        <v>Não</v>
      </c>
    </row>
    <row r="727" customFormat="false" ht="15" hidden="false" customHeight="false" outlineLevel="0" collapsed="false">
      <c r="A727" s="72" t="s">
        <v>1794</v>
      </c>
      <c r="B727" s="72" t="s">
        <v>1795</v>
      </c>
      <c r="C727" s="72" t="s">
        <v>297</v>
      </c>
      <c r="D727" s="72" t="s">
        <v>289</v>
      </c>
      <c r="E727" s="72"/>
      <c r="F727" s="73" t="n">
        <v>14764</v>
      </c>
      <c r="G727" s="73" t="n">
        <v>12164</v>
      </c>
      <c r="H727" s="73" t="n">
        <v>2600</v>
      </c>
      <c r="I727" s="74" t="n">
        <f aca="false">H727/F727</f>
        <v>0.176104036846383</v>
      </c>
      <c r="J727" s="73" t="n">
        <v>11661</v>
      </c>
      <c r="K727" s="73" t="n">
        <v>176</v>
      </c>
      <c r="L727" s="73" t="n">
        <v>327</v>
      </c>
      <c r="M727" s="73" t="n">
        <v>2482</v>
      </c>
      <c r="N727" s="73" t="n">
        <v>8623</v>
      </c>
      <c r="O727" s="73" t="n">
        <f aca="false">J727-M727-N727</f>
        <v>556</v>
      </c>
      <c r="P727" s="74" t="n">
        <f aca="false">M727/J727</f>
        <v>0.212846239602092</v>
      </c>
      <c r="Q727" s="74" t="n">
        <f aca="false">N727/J727</f>
        <v>0.739473458537004</v>
      </c>
      <c r="R727" s="75" t="n">
        <f aca="false">ABS(P727-Q727)*100</f>
        <v>52.6627218934911</v>
      </c>
      <c r="S727" s="72" t="str">
        <f aca="false">IF(M727&gt;N727,"Flávio Bolsonaro",IF(N727&gt;M727,"Lula","Empate"))</f>
        <v>Lula</v>
      </c>
      <c r="T727" s="74" t="n">
        <v>0.801151182660311</v>
      </c>
      <c r="U727" s="74" t="n">
        <v>0.142368918068172</v>
      </c>
      <c r="V727" s="72" t="str">
        <f aca="false">IF(S727="Empate","—",IF((N727&gt;M727)&lt;&gt;(T727&gt;U727),"Sim","Não"))</f>
        <v>Não</v>
      </c>
    </row>
    <row r="728" customFormat="false" ht="15" hidden="false" customHeight="false" outlineLevel="0" collapsed="false">
      <c r="A728" s="72" t="s">
        <v>1796</v>
      </c>
      <c r="B728" s="72" t="s">
        <v>1797</v>
      </c>
      <c r="C728" s="72" t="s">
        <v>297</v>
      </c>
      <c r="D728" s="72" t="s">
        <v>289</v>
      </c>
      <c r="E728" s="72"/>
      <c r="F728" s="73" t="n">
        <v>179488</v>
      </c>
      <c r="G728" s="73" t="n">
        <v>157250</v>
      </c>
      <c r="H728" s="73" t="n">
        <v>22238</v>
      </c>
      <c r="I728" s="74" t="n">
        <f aca="false">H728/F728</f>
        <v>0.123896862185773</v>
      </c>
      <c r="J728" s="73" t="n">
        <v>149704</v>
      </c>
      <c r="K728" s="73" t="n">
        <v>2927</v>
      </c>
      <c r="L728" s="73" t="n">
        <v>4619</v>
      </c>
      <c r="M728" s="73" t="n">
        <v>58590</v>
      </c>
      <c r="N728" s="73" t="n">
        <v>81340</v>
      </c>
      <c r="O728" s="73" t="n">
        <f aca="false">J728-M728-N728</f>
        <v>9774</v>
      </c>
      <c r="P728" s="74" t="n">
        <f aca="false">M728/J728</f>
        <v>0.391372308021162</v>
      </c>
      <c r="Q728" s="74" t="n">
        <f aca="false">N728/J728</f>
        <v>0.543338855341207</v>
      </c>
      <c r="R728" s="75" t="n">
        <f aca="false">ABS(P728-Q728)*100</f>
        <v>15.1966547320045</v>
      </c>
      <c r="S728" s="72" t="str">
        <f aca="false">IF(M728&gt;N728,"Flávio Bolsonaro",IF(N728&gt;M728,"Lula","Empate"))</f>
        <v>Lula</v>
      </c>
      <c r="T728" s="74" t="n">
        <v>0.575020457263553</v>
      </c>
      <c r="U728" s="74" t="n">
        <v>0.338359642190221</v>
      </c>
      <c r="V728" s="72" t="str">
        <f aca="false">IF(S728="Empate","—",IF((N728&gt;M728)&lt;&gt;(T728&gt;U728),"Sim","Não"))</f>
        <v>Não</v>
      </c>
    </row>
    <row r="729" customFormat="false" ht="15" hidden="false" customHeight="false" outlineLevel="0" collapsed="false">
      <c r="A729" s="72" t="s">
        <v>1798</v>
      </c>
      <c r="B729" s="72" t="s">
        <v>1799</v>
      </c>
      <c r="C729" s="72" t="s">
        <v>297</v>
      </c>
      <c r="D729" s="72" t="s">
        <v>289</v>
      </c>
      <c r="E729" s="72"/>
      <c r="F729" s="73" t="n">
        <v>83544</v>
      </c>
      <c r="G729" s="73" t="n">
        <v>72834</v>
      </c>
      <c r="H729" s="73" t="n">
        <v>10710</v>
      </c>
      <c r="I729" s="74" t="n">
        <f aca="false">H729/F729</f>
        <v>0.128195920712439</v>
      </c>
      <c r="J729" s="73" t="n">
        <v>69437</v>
      </c>
      <c r="K729" s="73" t="n">
        <v>1256</v>
      </c>
      <c r="L729" s="73" t="n">
        <v>2141</v>
      </c>
      <c r="M729" s="73" t="n">
        <v>24200</v>
      </c>
      <c r="N729" s="73" t="n">
        <v>41673</v>
      </c>
      <c r="O729" s="73" t="n">
        <f aca="false">J729-M729-N729</f>
        <v>3564</v>
      </c>
      <c r="P729" s="74" t="n">
        <f aca="false">M729/J729</f>
        <v>0.348517361061106</v>
      </c>
      <c r="Q729" s="74" t="n">
        <f aca="false">N729/J729</f>
        <v>0.600155536673531</v>
      </c>
      <c r="R729" s="75" t="n">
        <f aca="false">ABS(P729-Q729)*100</f>
        <v>25.1638175612426</v>
      </c>
      <c r="S729" s="72" t="str">
        <f aca="false">IF(M729&gt;N729,"Flávio Bolsonaro",IF(N729&gt;M729,"Lula","Empate"))</f>
        <v>Lula</v>
      </c>
      <c r="T729" s="74" t="n">
        <v>0.634505674576683</v>
      </c>
      <c r="U729" s="74" t="n">
        <v>0.297293196577047</v>
      </c>
      <c r="V729" s="72" t="str">
        <f aca="false">IF(S729="Empate","—",IF((N729&gt;M729)&lt;&gt;(T729&gt;U729),"Sim","Não"))</f>
        <v>Não</v>
      </c>
    </row>
    <row r="730" customFormat="false" ht="15" hidden="false" customHeight="false" outlineLevel="0" collapsed="false">
      <c r="A730" s="72" t="s">
        <v>1800</v>
      </c>
      <c r="B730" s="72" t="s">
        <v>1801</v>
      </c>
      <c r="C730" s="72" t="s">
        <v>297</v>
      </c>
      <c r="D730" s="72" t="s">
        <v>289</v>
      </c>
      <c r="E730" s="72"/>
      <c r="F730" s="73" t="n">
        <v>23434</v>
      </c>
      <c r="G730" s="73" t="n">
        <v>19885</v>
      </c>
      <c r="H730" s="73" t="n">
        <v>3549</v>
      </c>
      <c r="I730" s="74" t="n">
        <f aca="false">H730/F730</f>
        <v>0.151446616027994</v>
      </c>
      <c r="J730" s="73" t="n">
        <v>18710</v>
      </c>
      <c r="K730" s="73" t="n">
        <v>465</v>
      </c>
      <c r="L730" s="73" t="n">
        <v>710</v>
      </c>
      <c r="M730" s="73" t="n">
        <v>8386</v>
      </c>
      <c r="N730" s="73" t="n">
        <v>9649</v>
      </c>
      <c r="O730" s="73" t="n">
        <f aca="false">J730-M730-N730</f>
        <v>675</v>
      </c>
      <c r="P730" s="74" t="n">
        <f aca="false">M730/J730</f>
        <v>0.448209513629075</v>
      </c>
      <c r="Q730" s="74" t="n">
        <f aca="false">N730/J730</f>
        <v>0.515713522180652</v>
      </c>
      <c r="R730" s="75" t="n">
        <f aca="false">ABS(P730-Q730)*100</f>
        <v>6.75040085515767</v>
      </c>
      <c r="S730" s="72" t="str">
        <f aca="false">IF(M730&gt;N730,"Flávio Bolsonaro",IF(N730&gt;M730,"Lula","Empate"))</f>
        <v>Lula</v>
      </c>
      <c r="T730" s="74" t="n">
        <v>0.512726228095375</v>
      </c>
      <c r="U730" s="74" t="n">
        <v>0.413559322033898</v>
      </c>
      <c r="V730" s="72" t="str">
        <f aca="false">IF(S730="Empate","—",IF((N730&gt;M730)&lt;&gt;(T730&gt;U730),"Sim","Não"))</f>
        <v>Não</v>
      </c>
    </row>
    <row r="731" customFormat="false" ht="15" hidden="false" customHeight="false" outlineLevel="0" collapsed="false">
      <c r="A731" s="72" t="s">
        <v>1802</v>
      </c>
      <c r="B731" s="72" t="s">
        <v>1803</v>
      </c>
      <c r="C731" s="72" t="s">
        <v>297</v>
      </c>
      <c r="D731" s="72" t="s">
        <v>289</v>
      </c>
      <c r="E731" s="72"/>
      <c r="F731" s="73" t="n">
        <v>10730</v>
      </c>
      <c r="G731" s="73" t="n">
        <v>9109</v>
      </c>
      <c r="H731" s="73" t="n">
        <v>1621</v>
      </c>
      <c r="I731" s="74" t="n">
        <f aca="false">H731/F731</f>
        <v>0.151071761416589</v>
      </c>
      <c r="J731" s="73" t="n">
        <v>8687</v>
      </c>
      <c r="K731" s="73" t="n">
        <v>129</v>
      </c>
      <c r="L731" s="73" t="n">
        <v>293</v>
      </c>
      <c r="M731" s="73" t="n">
        <v>1777</v>
      </c>
      <c r="N731" s="73" t="n">
        <v>6561</v>
      </c>
      <c r="O731" s="73" t="n">
        <f aca="false">J731-M731-N731</f>
        <v>349</v>
      </c>
      <c r="P731" s="74" t="n">
        <f aca="false">M731/J731</f>
        <v>0.204558535743064</v>
      </c>
      <c r="Q731" s="74" t="n">
        <f aca="false">N731/J731</f>
        <v>0.755266490157707</v>
      </c>
      <c r="R731" s="75" t="n">
        <f aca="false">ABS(P731-Q731)*100</f>
        <v>55.0707954414643</v>
      </c>
      <c r="S731" s="72" t="str">
        <f aca="false">IF(M731&gt;N731,"Flávio Bolsonaro",IF(N731&gt;M731,"Lula","Empate"))</f>
        <v>Lula</v>
      </c>
      <c r="T731" s="74" t="n">
        <v>0.812075654704171</v>
      </c>
      <c r="U731" s="74" t="n">
        <v>0.128758486905917</v>
      </c>
      <c r="V731" s="72" t="str">
        <f aca="false">IF(S731="Empate","—",IF((N731&gt;M731)&lt;&gt;(T731&gt;U731),"Sim","Não"))</f>
        <v>Não</v>
      </c>
    </row>
    <row r="732" customFormat="false" ht="15" hidden="false" customHeight="false" outlineLevel="0" collapsed="false">
      <c r="A732" s="72" t="s">
        <v>1804</v>
      </c>
      <c r="B732" s="72" t="s">
        <v>1805</v>
      </c>
      <c r="C732" s="72" t="s">
        <v>297</v>
      </c>
      <c r="D732" s="72" t="s">
        <v>289</v>
      </c>
      <c r="E732" s="72"/>
      <c r="F732" s="73" t="n">
        <v>31825</v>
      </c>
      <c r="G732" s="73" t="n">
        <v>27549</v>
      </c>
      <c r="H732" s="73" t="n">
        <v>4276</v>
      </c>
      <c r="I732" s="74" t="n">
        <f aca="false">H732/F732</f>
        <v>0.134359780047133</v>
      </c>
      <c r="J732" s="73" t="n">
        <v>25832</v>
      </c>
      <c r="K732" s="73" t="n">
        <v>770</v>
      </c>
      <c r="L732" s="73" t="n">
        <v>947</v>
      </c>
      <c r="M732" s="73" t="n">
        <v>7777</v>
      </c>
      <c r="N732" s="73" t="n">
        <v>16904</v>
      </c>
      <c r="O732" s="73" t="n">
        <f aca="false">J732-M732-N732</f>
        <v>1151</v>
      </c>
      <c r="P732" s="74" t="n">
        <f aca="false">M732/J732</f>
        <v>0.301060699907092</v>
      </c>
      <c r="Q732" s="74" t="n">
        <f aca="false">N732/J732</f>
        <v>0.654382161659957</v>
      </c>
      <c r="R732" s="75" t="n">
        <f aca="false">ABS(P732-Q732)*100</f>
        <v>35.3321461752865</v>
      </c>
      <c r="S732" s="72" t="str">
        <f aca="false">IF(M732&gt;N732,"Flávio Bolsonaro",IF(N732&gt;M732,"Lula","Empate"))</f>
        <v>Lula</v>
      </c>
      <c r="T732" s="74" t="n">
        <v>0.691070915877117</v>
      </c>
      <c r="U732" s="74" t="n">
        <v>0.209671465485419</v>
      </c>
      <c r="V732" s="72" t="str">
        <f aca="false">IF(S732="Empate","—",IF((N732&gt;M732)&lt;&gt;(T732&gt;U732),"Sim","Não"))</f>
        <v>Não</v>
      </c>
    </row>
    <row r="733" customFormat="false" ht="15" hidden="false" customHeight="false" outlineLevel="0" collapsed="false">
      <c r="A733" s="72" t="s">
        <v>1806</v>
      </c>
      <c r="B733" s="72" t="s">
        <v>1807</v>
      </c>
      <c r="C733" s="72" t="s">
        <v>297</v>
      </c>
      <c r="D733" s="72" t="s">
        <v>289</v>
      </c>
      <c r="E733" s="72"/>
      <c r="F733" s="73" t="n">
        <v>36552</v>
      </c>
      <c r="G733" s="73" t="n">
        <v>30378</v>
      </c>
      <c r="H733" s="73" t="n">
        <v>6174</v>
      </c>
      <c r="I733" s="74" t="n">
        <f aca="false">H733/F733</f>
        <v>0.168910045961917</v>
      </c>
      <c r="J733" s="73" t="n">
        <v>28940</v>
      </c>
      <c r="K733" s="73" t="n">
        <v>354</v>
      </c>
      <c r="L733" s="73" t="n">
        <v>1084</v>
      </c>
      <c r="M733" s="73" t="n">
        <v>7084</v>
      </c>
      <c r="N733" s="73" t="n">
        <v>20987</v>
      </c>
      <c r="O733" s="73" t="n">
        <f aca="false">J733-M733-N733</f>
        <v>869</v>
      </c>
      <c r="P733" s="74" t="n">
        <f aca="false">M733/J733</f>
        <v>0.244782308223912</v>
      </c>
      <c r="Q733" s="74" t="n">
        <f aca="false">N733/J733</f>
        <v>0.72519004837595</v>
      </c>
      <c r="R733" s="75" t="n">
        <f aca="false">ABS(P733-Q733)*100</f>
        <v>48.0407740152039</v>
      </c>
      <c r="S733" s="72" t="str">
        <f aca="false">IF(M733&gt;N733,"Flávio Bolsonaro",IF(N733&gt;M733,"Lula","Empate"))</f>
        <v>Lula</v>
      </c>
      <c r="T733" s="74" t="n">
        <v>0.758596202720885</v>
      </c>
      <c r="U733" s="74" t="n">
        <v>0.179100014949918</v>
      </c>
      <c r="V733" s="72" t="str">
        <f aca="false">IF(S733="Empate","—",IF((N733&gt;M733)&lt;&gt;(T733&gt;U733),"Sim","Não"))</f>
        <v>Não</v>
      </c>
    </row>
    <row r="734" customFormat="false" ht="15" hidden="false" customHeight="false" outlineLevel="0" collapsed="false">
      <c r="A734" s="72" t="s">
        <v>1808</v>
      </c>
      <c r="B734" s="72" t="s">
        <v>1809</v>
      </c>
      <c r="C734" s="72" t="s">
        <v>297</v>
      </c>
      <c r="D734" s="72" t="s">
        <v>289</v>
      </c>
      <c r="E734" s="72"/>
      <c r="F734" s="73" t="n">
        <v>13277</v>
      </c>
      <c r="G734" s="73" t="n">
        <v>11288</v>
      </c>
      <c r="H734" s="73" t="n">
        <v>1989</v>
      </c>
      <c r="I734" s="74" t="n">
        <f aca="false">H734/F734</f>
        <v>0.149807938540333</v>
      </c>
      <c r="J734" s="73" t="n">
        <v>10530</v>
      </c>
      <c r="K734" s="73" t="n">
        <v>341</v>
      </c>
      <c r="L734" s="73" t="n">
        <v>417</v>
      </c>
      <c r="M734" s="73" t="n">
        <v>2771</v>
      </c>
      <c r="N734" s="73" t="n">
        <v>7134</v>
      </c>
      <c r="O734" s="73" t="n">
        <f aca="false">J734-M734-N734</f>
        <v>625</v>
      </c>
      <c r="P734" s="74" t="n">
        <f aca="false">M734/J734</f>
        <v>0.26315289648623</v>
      </c>
      <c r="Q734" s="74" t="n">
        <f aca="false">N734/J734</f>
        <v>0.677492877492878</v>
      </c>
      <c r="R734" s="75" t="n">
        <f aca="false">ABS(P734-Q734)*100</f>
        <v>41.4339981006648</v>
      </c>
      <c r="S734" s="72" t="str">
        <f aca="false">IF(M734&gt;N734,"Flávio Bolsonaro",IF(N734&gt;M734,"Lula","Empate"))</f>
        <v>Lula</v>
      </c>
      <c r="T734" s="74" t="n">
        <v>0.722688236468944</v>
      </c>
      <c r="U734" s="74" t="n">
        <v>0.144497703215498</v>
      </c>
      <c r="V734" s="72" t="str">
        <f aca="false">IF(S734="Empate","—",IF((N734&gt;M734)&lt;&gt;(T734&gt;U734),"Sim","Não"))</f>
        <v>Não</v>
      </c>
    </row>
    <row r="735" customFormat="false" ht="15" hidden="false" customHeight="false" outlineLevel="0" collapsed="false">
      <c r="A735" s="72" t="s">
        <v>1810</v>
      </c>
      <c r="B735" s="72" t="s">
        <v>1266</v>
      </c>
      <c r="C735" s="72" t="s">
        <v>297</v>
      </c>
      <c r="D735" s="72" t="s">
        <v>289</v>
      </c>
      <c r="E735" s="72"/>
      <c r="F735" s="73" t="n">
        <v>22637</v>
      </c>
      <c r="G735" s="73" t="n">
        <v>18407</v>
      </c>
      <c r="H735" s="73" t="n">
        <v>4230</v>
      </c>
      <c r="I735" s="74" t="n">
        <f aca="false">H735/F735</f>
        <v>0.186862216724831</v>
      </c>
      <c r="J735" s="73" t="n">
        <v>17559</v>
      </c>
      <c r="K735" s="73" t="n">
        <v>228</v>
      </c>
      <c r="L735" s="73" t="n">
        <v>620</v>
      </c>
      <c r="M735" s="73" t="n">
        <v>2441</v>
      </c>
      <c r="N735" s="73" t="n">
        <v>14430</v>
      </c>
      <c r="O735" s="73" t="n">
        <f aca="false">J735-M735-N735</f>
        <v>688</v>
      </c>
      <c r="P735" s="74" t="n">
        <f aca="false">M735/J735</f>
        <v>0.139017028304573</v>
      </c>
      <c r="Q735" s="74" t="n">
        <f aca="false">N735/J735</f>
        <v>0.82180078592175</v>
      </c>
      <c r="R735" s="75" t="n">
        <f aca="false">ABS(P735-Q735)*100</f>
        <v>68.2783757617176</v>
      </c>
      <c r="S735" s="72" t="str">
        <f aca="false">IF(M735&gt;N735,"Flávio Bolsonaro",IF(N735&gt;M735,"Lula","Empate"))</f>
        <v>Lula</v>
      </c>
      <c r="T735" s="74" t="n">
        <v>0.849382278181711</v>
      </c>
      <c r="U735" s="74" t="n">
        <v>0.095879884140214</v>
      </c>
      <c r="V735" s="72" t="str">
        <f aca="false">IF(S735="Empate","—",IF((N735&gt;M735)&lt;&gt;(T735&gt;U735),"Sim","Não"))</f>
        <v>Não</v>
      </c>
    </row>
    <row r="736" customFormat="false" ht="15" hidden="false" customHeight="false" outlineLevel="0" collapsed="false">
      <c r="A736" s="72" t="s">
        <v>1811</v>
      </c>
      <c r="B736" s="72" t="s">
        <v>1812</v>
      </c>
      <c r="C736" s="72" t="s">
        <v>297</v>
      </c>
      <c r="D736" s="72" t="s">
        <v>289</v>
      </c>
      <c r="E736" s="72"/>
      <c r="F736" s="73" t="n">
        <v>11291</v>
      </c>
      <c r="G736" s="73" t="n">
        <v>9457</v>
      </c>
      <c r="H736" s="73" t="n">
        <v>1834</v>
      </c>
      <c r="I736" s="74" t="n">
        <f aca="false">H736/F736</f>
        <v>0.162430254184749</v>
      </c>
      <c r="J736" s="73" t="n">
        <v>9118</v>
      </c>
      <c r="K736" s="73" t="n">
        <v>99</v>
      </c>
      <c r="L736" s="73" t="n">
        <v>240</v>
      </c>
      <c r="M736" s="73" t="n">
        <v>1816</v>
      </c>
      <c r="N736" s="73" t="n">
        <v>6941</v>
      </c>
      <c r="O736" s="73" t="n">
        <f aca="false">J736-M736-N736</f>
        <v>361</v>
      </c>
      <c r="P736" s="74" t="n">
        <f aca="false">M736/J736</f>
        <v>0.199166483878043</v>
      </c>
      <c r="Q736" s="74" t="n">
        <f aca="false">N736/J736</f>
        <v>0.76124150032902</v>
      </c>
      <c r="R736" s="75" t="n">
        <f aca="false">ABS(P736-Q736)*100</f>
        <v>56.2075016450976</v>
      </c>
      <c r="S736" s="72" t="str">
        <f aca="false">IF(M736&gt;N736,"Flávio Bolsonaro",IF(N736&gt;M736,"Lula","Empate"))</f>
        <v>Lula</v>
      </c>
      <c r="T736" s="74" t="n">
        <v>0.819584704413934</v>
      </c>
      <c r="U736" s="74" t="n">
        <v>0.125042550777261</v>
      </c>
      <c r="V736" s="72" t="str">
        <f aca="false">IF(S736="Empate","—",IF((N736&gt;M736)&lt;&gt;(T736&gt;U736),"Sim","Não"))</f>
        <v>Não</v>
      </c>
    </row>
    <row r="737" customFormat="false" ht="15" hidden="false" customHeight="false" outlineLevel="0" collapsed="false">
      <c r="A737" s="72" t="s">
        <v>1813</v>
      </c>
      <c r="B737" s="72" t="s">
        <v>1814</v>
      </c>
      <c r="C737" s="72" t="s">
        <v>297</v>
      </c>
      <c r="D737" s="72" t="s">
        <v>289</v>
      </c>
      <c r="E737" s="72"/>
      <c r="F737" s="73" t="n">
        <v>12141</v>
      </c>
      <c r="G737" s="73" t="n">
        <v>10094</v>
      </c>
      <c r="H737" s="73" t="n">
        <v>2047</v>
      </c>
      <c r="I737" s="74" t="n">
        <f aca="false">H737/F737</f>
        <v>0.168602256815748</v>
      </c>
      <c r="J737" s="73" t="n">
        <v>9736</v>
      </c>
      <c r="K737" s="73" t="n">
        <v>104</v>
      </c>
      <c r="L737" s="73" t="n">
        <v>254</v>
      </c>
      <c r="M737" s="73" t="n">
        <v>1798</v>
      </c>
      <c r="N737" s="73" t="n">
        <v>7603</v>
      </c>
      <c r="O737" s="73" t="n">
        <f aca="false">J737-M737-N737</f>
        <v>335</v>
      </c>
      <c r="P737" s="74" t="n">
        <f aca="false">M737/J737</f>
        <v>0.184675431388661</v>
      </c>
      <c r="Q737" s="74" t="n">
        <f aca="false">N737/J737</f>
        <v>0.780916187345933</v>
      </c>
      <c r="R737" s="75" t="n">
        <f aca="false">ABS(P737-Q737)*100</f>
        <v>59.6240755957272</v>
      </c>
      <c r="S737" s="72" t="str">
        <f aca="false">IF(M737&gt;N737,"Flávio Bolsonaro",IF(N737&gt;M737,"Lula","Empate"))</f>
        <v>Lula</v>
      </c>
      <c r="T737" s="74" t="n">
        <v>0.817948443683817</v>
      </c>
      <c r="U737" s="74" t="n">
        <v>0.122900845010162</v>
      </c>
      <c r="V737" s="72" t="str">
        <f aca="false">IF(S737="Empate","—",IF((N737&gt;M737)&lt;&gt;(T737&gt;U737),"Sim","Não"))</f>
        <v>Não</v>
      </c>
    </row>
    <row r="738" customFormat="false" ht="15" hidden="false" customHeight="false" outlineLevel="0" collapsed="false">
      <c r="A738" s="72" t="s">
        <v>1815</v>
      </c>
      <c r="B738" s="72" t="s">
        <v>1816</v>
      </c>
      <c r="C738" s="72" t="s">
        <v>297</v>
      </c>
      <c r="D738" s="72" t="s">
        <v>289</v>
      </c>
      <c r="E738" s="72"/>
      <c r="F738" s="73" t="n">
        <v>30981</v>
      </c>
      <c r="G738" s="73" t="n">
        <v>24807</v>
      </c>
      <c r="H738" s="73" t="n">
        <v>6174</v>
      </c>
      <c r="I738" s="74" t="n">
        <f aca="false">H738/F738</f>
        <v>0.199283431780769</v>
      </c>
      <c r="J738" s="73" t="n">
        <v>23585</v>
      </c>
      <c r="K738" s="73" t="n">
        <v>306</v>
      </c>
      <c r="L738" s="73" t="n">
        <v>916</v>
      </c>
      <c r="M738" s="73" t="n">
        <v>4370</v>
      </c>
      <c r="N738" s="73" t="n">
        <v>18420</v>
      </c>
      <c r="O738" s="73" t="n">
        <f aca="false">J738-M738-N738</f>
        <v>795</v>
      </c>
      <c r="P738" s="74" t="n">
        <f aca="false">M738/J738</f>
        <v>0.185287258850965</v>
      </c>
      <c r="Q738" s="74" t="n">
        <f aca="false">N738/J738</f>
        <v>0.781004875980496</v>
      </c>
      <c r="R738" s="75" t="n">
        <f aca="false">ABS(P738-Q738)*100</f>
        <v>59.5717617129532</v>
      </c>
      <c r="S738" s="72" t="str">
        <f aca="false">IF(M738&gt;N738,"Flávio Bolsonaro",IF(N738&gt;M738,"Lula","Empate"))</f>
        <v>Lula</v>
      </c>
      <c r="T738" s="74" t="n">
        <v>0.809249556142554</v>
      </c>
      <c r="U738" s="74" t="n">
        <v>0.138050491490928</v>
      </c>
      <c r="V738" s="72" t="str">
        <f aca="false">IF(S738="Empate","—",IF((N738&gt;M738)&lt;&gt;(T738&gt;U738),"Sim","Não"))</f>
        <v>Não</v>
      </c>
    </row>
    <row r="739" customFormat="false" ht="15" hidden="false" customHeight="false" outlineLevel="0" collapsed="false">
      <c r="A739" s="72" t="s">
        <v>1817</v>
      </c>
      <c r="B739" s="72" t="s">
        <v>1818</v>
      </c>
      <c r="C739" s="72" t="s">
        <v>297</v>
      </c>
      <c r="D739" s="72" t="s">
        <v>289</v>
      </c>
      <c r="E739" s="72"/>
      <c r="F739" s="73" t="n">
        <v>32520</v>
      </c>
      <c r="G739" s="73" t="n">
        <v>25596</v>
      </c>
      <c r="H739" s="73" t="n">
        <v>6924</v>
      </c>
      <c r="I739" s="74" t="n">
        <f aca="false">H739/F739</f>
        <v>0.212915129151292</v>
      </c>
      <c r="J739" s="73" t="n">
        <v>24198</v>
      </c>
      <c r="K739" s="73" t="n">
        <v>311</v>
      </c>
      <c r="L739" s="73" t="n">
        <v>1087</v>
      </c>
      <c r="M739" s="73" t="n">
        <v>5065</v>
      </c>
      <c r="N739" s="73" t="n">
        <v>18333</v>
      </c>
      <c r="O739" s="73" t="n">
        <f aca="false">J739-M739-N739</f>
        <v>800</v>
      </c>
      <c r="P739" s="74" t="n">
        <f aca="false">M739/J739</f>
        <v>0.209314819406563</v>
      </c>
      <c r="Q739" s="74" t="n">
        <f aca="false">N739/J739</f>
        <v>0.757624597074138</v>
      </c>
      <c r="R739" s="75" t="n">
        <f aca="false">ABS(P739-Q739)*100</f>
        <v>54.8309777667576</v>
      </c>
      <c r="S739" s="72" t="str">
        <f aca="false">IF(M739&gt;N739,"Flávio Bolsonaro",IF(N739&gt;M739,"Lula","Empate"))</f>
        <v>Lula</v>
      </c>
      <c r="T739" s="74" t="n">
        <v>0.78945602482909</v>
      </c>
      <c r="U739" s="74" t="n">
        <v>0.158117686532735</v>
      </c>
      <c r="V739" s="72" t="str">
        <f aca="false">IF(S739="Empate","—",IF((N739&gt;M739)&lt;&gt;(T739&gt;U739),"Sim","Não"))</f>
        <v>Não</v>
      </c>
    </row>
    <row r="740" customFormat="false" ht="15" hidden="false" customHeight="false" outlineLevel="0" collapsed="false">
      <c r="A740" s="72" t="s">
        <v>1819</v>
      </c>
      <c r="B740" s="72" t="s">
        <v>1820</v>
      </c>
      <c r="C740" s="72" t="s">
        <v>297</v>
      </c>
      <c r="D740" s="72" t="s">
        <v>289</v>
      </c>
      <c r="E740" s="72"/>
      <c r="F740" s="73" t="n">
        <v>14947</v>
      </c>
      <c r="G740" s="73" t="n">
        <v>11972</v>
      </c>
      <c r="H740" s="73" t="n">
        <v>2975</v>
      </c>
      <c r="I740" s="74" t="n">
        <f aca="false">H740/F740</f>
        <v>0.199036595972436</v>
      </c>
      <c r="J740" s="73" t="n">
        <v>11332</v>
      </c>
      <c r="K740" s="73" t="n">
        <v>200</v>
      </c>
      <c r="L740" s="73" t="n">
        <v>440</v>
      </c>
      <c r="M740" s="73" t="n">
        <v>2823</v>
      </c>
      <c r="N740" s="73" t="n">
        <v>8152</v>
      </c>
      <c r="O740" s="73" t="n">
        <f aca="false">J740-M740-N740</f>
        <v>357</v>
      </c>
      <c r="P740" s="74" t="n">
        <f aca="false">M740/J740</f>
        <v>0.249117543240381</v>
      </c>
      <c r="Q740" s="74" t="n">
        <f aca="false">N740/J740</f>
        <v>0.719378750441228</v>
      </c>
      <c r="R740" s="75" t="n">
        <f aca="false">ABS(P740-Q740)*100</f>
        <v>47.0261207200847</v>
      </c>
      <c r="S740" s="72" t="str">
        <f aca="false">IF(M740&gt;N740,"Flávio Bolsonaro",IF(N740&gt;M740,"Lula","Empate"))</f>
        <v>Lula</v>
      </c>
      <c r="T740" s="74" t="n">
        <v>0.791898042785617</v>
      </c>
      <c r="U740" s="74" t="n">
        <v>0.151661356395084</v>
      </c>
      <c r="V740" s="72" t="str">
        <f aca="false">IF(S740="Empate","—",IF((N740&gt;M740)&lt;&gt;(T740&gt;U740),"Sim","Não"))</f>
        <v>Não</v>
      </c>
    </row>
    <row r="741" customFormat="false" ht="15" hidden="false" customHeight="false" outlineLevel="0" collapsed="false">
      <c r="A741" s="72" t="s">
        <v>1821</v>
      </c>
      <c r="B741" s="72" t="s">
        <v>1822</v>
      </c>
      <c r="C741" s="72" t="s">
        <v>297</v>
      </c>
      <c r="D741" s="72" t="s">
        <v>289</v>
      </c>
      <c r="E741" s="72"/>
      <c r="F741" s="73" t="n">
        <v>56913</v>
      </c>
      <c r="G741" s="73" t="n">
        <v>47599</v>
      </c>
      <c r="H741" s="73" t="n">
        <v>9314</v>
      </c>
      <c r="I741" s="74" t="n">
        <f aca="false">H741/F741</f>
        <v>0.163653295380669</v>
      </c>
      <c r="J741" s="73" t="n">
        <v>44772</v>
      </c>
      <c r="K741" s="73" t="n">
        <v>999</v>
      </c>
      <c r="L741" s="73" t="n">
        <v>1828</v>
      </c>
      <c r="M741" s="73" t="n">
        <v>14382</v>
      </c>
      <c r="N741" s="73" t="n">
        <v>27829</v>
      </c>
      <c r="O741" s="73" t="n">
        <f aca="false">J741-M741-N741</f>
        <v>2561</v>
      </c>
      <c r="P741" s="74" t="n">
        <f aca="false">M741/J741</f>
        <v>0.32122755293487</v>
      </c>
      <c r="Q741" s="74" t="n">
        <f aca="false">N741/J741</f>
        <v>0.621571517912981</v>
      </c>
      <c r="R741" s="75" t="n">
        <f aca="false">ABS(P741-Q741)*100</f>
        <v>30.0343964978111</v>
      </c>
      <c r="S741" s="72" t="str">
        <f aca="false">IF(M741&gt;N741,"Flávio Bolsonaro",IF(N741&gt;M741,"Lula","Empate"))</f>
        <v>Lula</v>
      </c>
      <c r="T741" s="74" t="n">
        <v>0.699095486546217</v>
      </c>
      <c r="U741" s="74" t="n">
        <v>0.217607254334602</v>
      </c>
      <c r="V741" s="72" t="str">
        <f aca="false">IF(S741="Empate","—",IF((N741&gt;M741)&lt;&gt;(T741&gt;U741),"Sim","Não"))</f>
        <v>Não</v>
      </c>
    </row>
    <row r="742" customFormat="false" ht="15" hidden="false" customHeight="false" outlineLevel="0" collapsed="false">
      <c r="A742" s="72" t="s">
        <v>1823</v>
      </c>
      <c r="B742" s="72" t="s">
        <v>1824</v>
      </c>
      <c r="C742" s="72" t="s">
        <v>297</v>
      </c>
      <c r="D742" s="72" t="s">
        <v>289</v>
      </c>
      <c r="E742" s="72"/>
      <c r="F742" s="73" t="n">
        <v>8262</v>
      </c>
      <c r="G742" s="73" t="n">
        <v>6725</v>
      </c>
      <c r="H742" s="73" t="n">
        <v>1537</v>
      </c>
      <c r="I742" s="74" t="n">
        <f aca="false">H742/F742</f>
        <v>0.186032437666425</v>
      </c>
      <c r="J742" s="73" t="n">
        <v>6384</v>
      </c>
      <c r="K742" s="73" t="n">
        <v>146</v>
      </c>
      <c r="L742" s="73" t="n">
        <v>195</v>
      </c>
      <c r="M742" s="73" t="n">
        <v>1694</v>
      </c>
      <c r="N742" s="73" t="n">
        <v>4443</v>
      </c>
      <c r="O742" s="73" t="n">
        <f aca="false">J742-M742-N742</f>
        <v>247</v>
      </c>
      <c r="P742" s="74" t="n">
        <f aca="false">M742/J742</f>
        <v>0.265350877192982</v>
      </c>
      <c r="Q742" s="74" t="n">
        <f aca="false">N742/J742</f>
        <v>0.695958646616541</v>
      </c>
      <c r="R742" s="75" t="n">
        <f aca="false">ABS(P742-Q742)*100</f>
        <v>43.0607769423559</v>
      </c>
      <c r="S742" s="72" t="str">
        <f aca="false">IF(M742&gt;N742,"Flávio Bolsonaro",IF(N742&gt;M742,"Lula","Empate"))</f>
        <v>Lula</v>
      </c>
      <c r="T742" s="74" t="n">
        <v>0.747596950613192</v>
      </c>
      <c r="U742" s="74" t="n">
        <v>0.178157109711634</v>
      </c>
      <c r="V742" s="72" t="str">
        <f aca="false">IF(S742="Empate","—",IF((N742&gt;M742)&lt;&gt;(T742&gt;U742),"Sim","Não"))</f>
        <v>Não</v>
      </c>
    </row>
    <row r="743" customFormat="false" ht="15" hidden="false" customHeight="false" outlineLevel="0" collapsed="false">
      <c r="A743" s="72" t="s">
        <v>1825</v>
      </c>
      <c r="B743" s="72" t="s">
        <v>1826</v>
      </c>
      <c r="C743" s="72" t="s">
        <v>297</v>
      </c>
      <c r="D743" s="72" t="s">
        <v>289</v>
      </c>
      <c r="E743" s="72"/>
      <c r="F743" s="73" t="n">
        <v>19053</v>
      </c>
      <c r="G743" s="73" t="n">
        <v>16039</v>
      </c>
      <c r="H743" s="73" t="n">
        <v>3014</v>
      </c>
      <c r="I743" s="74" t="n">
        <f aca="false">H743/F743</f>
        <v>0.158190311237076</v>
      </c>
      <c r="J743" s="73" t="n">
        <v>15248</v>
      </c>
      <c r="K743" s="73" t="n">
        <v>322</v>
      </c>
      <c r="L743" s="73" t="n">
        <v>469</v>
      </c>
      <c r="M743" s="73" t="n">
        <v>7387</v>
      </c>
      <c r="N743" s="73" t="n">
        <v>7275</v>
      </c>
      <c r="O743" s="73" t="n">
        <f aca="false">J743-M743-N743</f>
        <v>586</v>
      </c>
      <c r="P743" s="74" t="n">
        <f aca="false">M743/J743</f>
        <v>0.484456977964323</v>
      </c>
      <c r="Q743" s="74" t="n">
        <f aca="false">N743/J743</f>
        <v>0.477111752360965</v>
      </c>
      <c r="R743" s="75" t="n">
        <f aca="false">ABS(P743-Q743)*100</f>
        <v>0.734522560335782</v>
      </c>
      <c r="S743" s="72" t="str">
        <f aca="false">IF(M743&gt;N743,"Flávio Bolsonaro",IF(N743&gt;M743,"Lula","Empate"))</f>
        <v>Flávio Bolsonaro</v>
      </c>
      <c r="T743" s="74" t="n">
        <v>0.515217391304348</v>
      </c>
      <c r="U743" s="74" t="n">
        <v>0.425507246376812</v>
      </c>
      <c r="V743" s="72" t="str">
        <f aca="false">IF(S743="Empate","—",IF((N743&gt;M743)&lt;&gt;(T743&gt;U743),"Sim","Não"))</f>
        <v>Sim</v>
      </c>
    </row>
    <row r="744" customFormat="false" ht="15" hidden="false" customHeight="false" outlineLevel="0" collapsed="false">
      <c r="A744" s="72" t="s">
        <v>1827</v>
      </c>
      <c r="B744" s="72" t="s">
        <v>1828</v>
      </c>
      <c r="C744" s="72" t="s">
        <v>297</v>
      </c>
      <c r="D744" s="72" t="s">
        <v>289</v>
      </c>
      <c r="E744" s="72"/>
      <c r="F744" s="73" t="n">
        <v>12736</v>
      </c>
      <c r="G744" s="73" t="n">
        <v>10046</v>
      </c>
      <c r="H744" s="73" t="n">
        <v>2690</v>
      </c>
      <c r="I744" s="74" t="n">
        <f aca="false">H744/F744</f>
        <v>0.211212311557789</v>
      </c>
      <c r="J744" s="73" t="n">
        <v>9335</v>
      </c>
      <c r="K744" s="73" t="n">
        <v>224</v>
      </c>
      <c r="L744" s="73" t="n">
        <v>487</v>
      </c>
      <c r="M744" s="73" t="n">
        <v>2286</v>
      </c>
      <c r="N744" s="73" t="n">
        <v>6515</v>
      </c>
      <c r="O744" s="73" t="n">
        <f aca="false">J744-M744-N744</f>
        <v>534</v>
      </c>
      <c r="P744" s="74" t="n">
        <f aca="false">M744/J744</f>
        <v>0.244884841992501</v>
      </c>
      <c r="Q744" s="74" t="n">
        <f aca="false">N744/J744</f>
        <v>0.697911087305838</v>
      </c>
      <c r="R744" s="75" t="n">
        <f aca="false">ABS(P744-Q744)*100</f>
        <v>45.3026245313337</v>
      </c>
      <c r="S744" s="72" t="str">
        <f aca="false">IF(M744&gt;N744,"Flávio Bolsonaro",IF(N744&gt;M744,"Lula","Empate"))</f>
        <v>Lula</v>
      </c>
      <c r="T744" s="74" t="n">
        <v>0.745955400087451</v>
      </c>
      <c r="U744" s="74" t="n">
        <v>0.161346742457368</v>
      </c>
      <c r="V744" s="72" t="str">
        <f aca="false">IF(S744="Empate","—",IF((N744&gt;M744)&lt;&gt;(T744&gt;U744),"Sim","Não"))</f>
        <v>Não</v>
      </c>
    </row>
    <row r="745" customFormat="false" ht="15" hidden="false" customHeight="false" outlineLevel="0" collapsed="false">
      <c r="A745" s="72" t="s">
        <v>1829</v>
      </c>
      <c r="B745" s="72" t="s">
        <v>1830</v>
      </c>
      <c r="C745" s="72" t="s">
        <v>297</v>
      </c>
      <c r="D745" s="72" t="s">
        <v>289</v>
      </c>
      <c r="E745" s="72"/>
      <c r="F745" s="73" t="n">
        <v>9751</v>
      </c>
      <c r="G745" s="73" t="n">
        <v>8091</v>
      </c>
      <c r="H745" s="73" t="n">
        <v>1660</v>
      </c>
      <c r="I745" s="74" t="n">
        <f aca="false">H745/F745</f>
        <v>0.170238949851297</v>
      </c>
      <c r="J745" s="73" t="n">
        <v>7721</v>
      </c>
      <c r="K745" s="73" t="n">
        <v>108</v>
      </c>
      <c r="L745" s="73" t="n">
        <v>262</v>
      </c>
      <c r="M745" s="73" t="n">
        <v>2121</v>
      </c>
      <c r="N745" s="73" t="n">
        <v>5380</v>
      </c>
      <c r="O745" s="73" t="n">
        <f aca="false">J745-M745-N745</f>
        <v>220</v>
      </c>
      <c r="P745" s="74" t="n">
        <f aca="false">M745/J745</f>
        <v>0.274705349048051</v>
      </c>
      <c r="Q745" s="74" t="n">
        <f aca="false">N745/J745</f>
        <v>0.696800932521694</v>
      </c>
      <c r="R745" s="75" t="n">
        <f aca="false">ABS(P745-Q745)*100</f>
        <v>42.2095583473643</v>
      </c>
      <c r="S745" s="72" t="str">
        <f aca="false">IF(M745&gt;N745,"Flávio Bolsonaro",IF(N745&gt;M745,"Lula","Empate"))</f>
        <v>Lula</v>
      </c>
      <c r="T745" s="74" t="n">
        <v>0.743200687088463</v>
      </c>
      <c r="U745" s="74" t="n">
        <v>0.205410821643287</v>
      </c>
      <c r="V745" s="72" t="str">
        <f aca="false">IF(S745="Empate","—",IF((N745&gt;M745)&lt;&gt;(T745&gt;U745),"Sim","Não"))</f>
        <v>Não</v>
      </c>
    </row>
    <row r="746" customFormat="false" ht="15" hidden="false" customHeight="false" outlineLevel="0" collapsed="false">
      <c r="A746" s="72" t="s">
        <v>1831</v>
      </c>
      <c r="B746" s="72" t="s">
        <v>1832</v>
      </c>
      <c r="C746" s="72" t="s">
        <v>297</v>
      </c>
      <c r="D746" s="72" t="s">
        <v>289</v>
      </c>
      <c r="E746" s="72"/>
      <c r="F746" s="73" t="n">
        <v>12790</v>
      </c>
      <c r="G746" s="73" t="n">
        <v>10649</v>
      </c>
      <c r="H746" s="73" t="n">
        <v>2141</v>
      </c>
      <c r="I746" s="74" t="n">
        <f aca="false">H746/F746</f>
        <v>0.167396403440188</v>
      </c>
      <c r="J746" s="73" t="n">
        <v>10215</v>
      </c>
      <c r="K746" s="73" t="n">
        <v>134</v>
      </c>
      <c r="L746" s="73" t="n">
        <v>300</v>
      </c>
      <c r="M746" s="73" t="n">
        <v>2176</v>
      </c>
      <c r="N746" s="73" t="n">
        <v>7654</v>
      </c>
      <c r="O746" s="73" t="n">
        <f aca="false">J746-M746-N746</f>
        <v>385</v>
      </c>
      <c r="P746" s="74" t="n">
        <f aca="false">M746/J746</f>
        <v>0.213020068526676</v>
      </c>
      <c r="Q746" s="74" t="n">
        <f aca="false">N746/J746</f>
        <v>0.749290259422418</v>
      </c>
      <c r="R746" s="75" t="n">
        <f aca="false">ABS(P746-Q746)*100</f>
        <v>53.6270190895742</v>
      </c>
      <c r="S746" s="72" t="str">
        <f aca="false">IF(M746&gt;N746,"Flávio Bolsonaro",IF(N746&gt;M746,"Lula","Empate"))</f>
        <v>Lula</v>
      </c>
      <c r="T746" s="74" t="n">
        <v>0.798779857305346</v>
      </c>
      <c r="U746" s="74" t="n">
        <v>0.147657946437804</v>
      </c>
      <c r="V746" s="72" t="str">
        <f aca="false">IF(S746="Empate","—",IF((N746&gt;M746)&lt;&gt;(T746&gt;U746),"Sim","Não"))</f>
        <v>Não</v>
      </c>
    </row>
    <row r="747" customFormat="false" ht="15" hidden="false" customHeight="false" outlineLevel="0" collapsed="false">
      <c r="A747" s="72" t="s">
        <v>1833</v>
      </c>
      <c r="B747" s="72" t="s">
        <v>1834</v>
      </c>
      <c r="C747" s="72" t="s">
        <v>297</v>
      </c>
      <c r="D747" s="72" t="s">
        <v>289</v>
      </c>
      <c r="E747" s="72"/>
      <c r="F747" s="73" t="n">
        <v>24866</v>
      </c>
      <c r="G747" s="73" t="n">
        <v>20194</v>
      </c>
      <c r="H747" s="73" t="n">
        <v>4672</v>
      </c>
      <c r="I747" s="74" t="n">
        <f aca="false">H747/F747</f>
        <v>0.187887074720502</v>
      </c>
      <c r="J747" s="73" t="n">
        <v>19101</v>
      </c>
      <c r="K747" s="73" t="n">
        <v>365</v>
      </c>
      <c r="L747" s="73" t="n">
        <v>728</v>
      </c>
      <c r="M747" s="73" t="n">
        <v>5557</v>
      </c>
      <c r="N747" s="73" t="n">
        <v>12738</v>
      </c>
      <c r="O747" s="73" t="n">
        <f aca="false">J747-M747-N747</f>
        <v>806</v>
      </c>
      <c r="P747" s="74" t="n">
        <f aca="false">M747/J747</f>
        <v>0.290927176587613</v>
      </c>
      <c r="Q747" s="74" t="n">
        <f aca="false">N747/J747</f>
        <v>0.666876079786399</v>
      </c>
      <c r="R747" s="75" t="n">
        <f aca="false">ABS(P747-Q747)*100</f>
        <v>37.5948903198785</v>
      </c>
      <c r="S747" s="72" t="str">
        <f aca="false">IF(M747&gt;N747,"Flávio Bolsonaro",IF(N747&gt;M747,"Lula","Empate"))</f>
        <v>Lula</v>
      </c>
      <c r="T747" s="74" t="n">
        <v>0.689475417032485</v>
      </c>
      <c r="U747" s="74" t="n">
        <v>0.241823968393328</v>
      </c>
      <c r="V747" s="72" t="str">
        <f aca="false">IF(S747="Empate","—",IF((N747&gt;M747)&lt;&gt;(T747&gt;U747),"Sim","Não"))</f>
        <v>Não</v>
      </c>
    </row>
    <row r="748" customFormat="false" ht="15" hidden="false" customHeight="false" outlineLevel="0" collapsed="false">
      <c r="A748" s="72" t="s">
        <v>1835</v>
      </c>
      <c r="B748" s="72" t="s">
        <v>1836</v>
      </c>
      <c r="C748" s="72" t="s">
        <v>297</v>
      </c>
      <c r="D748" s="72" t="s">
        <v>289</v>
      </c>
      <c r="E748" s="72"/>
      <c r="F748" s="73" t="n">
        <v>23218</v>
      </c>
      <c r="G748" s="73" t="n">
        <v>17942</v>
      </c>
      <c r="H748" s="73" t="n">
        <v>5276</v>
      </c>
      <c r="I748" s="74" t="n">
        <f aca="false">H748/F748</f>
        <v>0.227237488155741</v>
      </c>
      <c r="J748" s="73" t="n">
        <v>16886</v>
      </c>
      <c r="K748" s="73" t="n">
        <v>317</v>
      </c>
      <c r="L748" s="73" t="n">
        <v>739</v>
      </c>
      <c r="M748" s="73" t="n">
        <v>3784</v>
      </c>
      <c r="N748" s="73" t="n">
        <v>12598</v>
      </c>
      <c r="O748" s="73" t="n">
        <f aca="false">J748-M748-N748</f>
        <v>504</v>
      </c>
      <c r="P748" s="74" t="n">
        <f aca="false">M748/J748</f>
        <v>0.224090962927869</v>
      </c>
      <c r="Q748" s="74" t="n">
        <f aca="false">N748/J748</f>
        <v>0.746061826365036</v>
      </c>
      <c r="R748" s="75" t="n">
        <f aca="false">ABS(P748-Q748)*100</f>
        <v>52.1970863437167</v>
      </c>
      <c r="S748" s="72" t="str">
        <f aca="false">IF(M748&gt;N748,"Flávio Bolsonaro",IF(N748&gt;M748,"Lula","Empate"))</f>
        <v>Lula</v>
      </c>
      <c r="T748" s="74" t="n">
        <v>0.803930826890161</v>
      </c>
      <c r="U748" s="74" t="n">
        <v>0.141120226642271</v>
      </c>
      <c r="V748" s="72" t="str">
        <f aca="false">IF(S748="Empate","—",IF((N748&gt;M748)&lt;&gt;(T748&gt;U748),"Sim","Não"))</f>
        <v>Não</v>
      </c>
    </row>
    <row r="749" customFormat="false" ht="15" hidden="false" customHeight="false" outlineLevel="0" collapsed="false">
      <c r="A749" s="72" t="s">
        <v>1837</v>
      </c>
      <c r="B749" s="72" t="s">
        <v>1838</v>
      </c>
      <c r="C749" s="72" t="s">
        <v>297</v>
      </c>
      <c r="D749" s="72" t="s">
        <v>289</v>
      </c>
      <c r="E749" s="72"/>
      <c r="F749" s="73" t="n">
        <v>25191</v>
      </c>
      <c r="G749" s="73" t="n">
        <v>22258</v>
      </c>
      <c r="H749" s="73" t="n">
        <v>2933</v>
      </c>
      <c r="I749" s="74" t="n">
        <f aca="false">H749/F749</f>
        <v>0.116430471200032</v>
      </c>
      <c r="J749" s="73" t="n">
        <v>21417</v>
      </c>
      <c r="K749" s="73" t="n">
        <v>335</v>
      </c>
      <c r="L749" s="73" t="n">
        <v>506</v>
      </c>
      <c r="M749" s="73" t="n">
        <v>5798</v>
      </c>
      <c r="N749" s="73" t="n">
        <v>14664</v>
      </c>
      <c r="O749" s="73" t="n">
        <f aca="false">J749-M749-N749</f>
        <v>955</v>
      </c>
      <c r="P749" s="74" t="n">
        <f aca="false">M749/J749</f>
        <v>0.270719521875146</v>
      </c>
      <c r="Q749" s="74" t="n">
        <f aca="false">N749/J749</f>
        <v>0.684689732455526</v>
      </c>
      <c r="R749" s="75" t="n">
        <f aca="false">ABS(P749-Q749)*100</f>
        <v>41.397021058038</v>
      </c>
      <c r="S749" s="72" t="str">
        <f aca="false">IF(M749&gt;N749,"Flávio Bolsonaro",IF(N749&gt;M749,"Lula","Empate"))</f>
        <v>Lula</v>
      </c>
      <c r="T749" s="74" t="n">
        <v>0.718788437884379</v>
      </c>
      <c r="U749" s="74" t="n">
        <v>0.216584665846659</v>
      </c>
      <c r="V749" s="72" t="str">
        <f aca="false">IF(S749="Empate","—",IF((N749&gt;M749)&lt;&gt;(T749&gt;U749),"Sim","Não"))</f>
        <v>Não</v>
      </c>
    </row>
    <row r="750" customFormat="false" ht="15" hidden="false" customHeight="false" outlineLevel="0" collapsed="false">
      <c r="A750" s="72" t="s">
        <v>1839</v>
      </c>
      <c r="B750" s="72" t="s">
        <v>1840</v>
      </c>
      <c r="C750" s="72" t="s">
        <v>297</v>
      </c>
      <c r="D750" s="72" t="s">
        <v>289</v>
      </c>
      <c r="E750" s="72"/>
      <c r="F750" s="73" t="n">
        <v>17682</v>
      </c>
      <c r="G750" s="73" t="n">
        <v>14173</v>
      </c>
      <c r="H750" s="73" t="n">
        <v>3509</v>
      </c>
      <c r="I750" s="74" t="n">
        <f aca="false">H750/F750</f>
        <v>0.198450401538288</v>
      </c>
      <c r="J750" s="73" t="n">
        <v>13568</v>
      </c>
      <c r="K750" s="73" t="n">
        <v>161</v>
      </c>
      <c r="L750" s="73" t="n">
        <v>444</v>
      </c>
      <c r="M750" s="73" t="n">
        <v>3029</v>
      </c>
      <c r="N750" s="73" t="n">
        <v>9994</v>
      </c>
      <c r="O750" s="73" t="n">
        <f aca="false">J750-M750-N750</f>
        <v>545</v>
      </c>
      <c r="P750" s="74" t="n">
        <f aca="false">M750/J750</f>
        <v>0.223245872641509</v>
      </c>
      <c r="Q750" s="74" t="n">
        <f aca="false">N750/J750</f>
        <v>0.73658608490566</v>
      </c>
      <c r="R750" s="75" t="n">
        <f aca="false">ABS(P750-Q750)*100</f>
        <v>51.3340212264151</v>
      </c>
      <c r="S750" s="72" t="str">
        <f aca="false">IF(M750&gt;N750,"Flávio Bolsonaro",IF(N750&gt;M750,"Lula","Empate"))</f>
        <v>Lula</v>
      </c>
      <c r="T750" s="74" t="n">
        <v>0.77227648944896</v>
      </c>
      <c r="U750" s="74" t="n">
        <v>0.177391693386026</v>
      </c>
      <c r="V750" s="72" t="str">
        <f aca="false">IF(S750="Empate","—",IF((N750&gt;M750)&lt;&gt;(T750&gt;U750),"Sim","Não"))</f>
        <v>Não</v>
      </c>
    </row>
    <row r="751" customFormat="false" ht="15" hidden="false" customHeight="false" outlineLevel="0" collapsed="false">
      <c r="A751" s="72" t="s">
        <v>1841</v>
      </c>
      <c r="B751" s="72" t="s">
        <v>1842</v>
      </c>
      <c r="C751" s="72" t="s">
        <v>297</v>
      </c>
      <c r="D751" s="72" t="s">
        <v>289</v>
      </c>
      <c r="E751" s="72"/>
      <c r="F751" s="73" t="n">
        <v>54458</v>
      </c>
      <c r="G751" s="73" t="n">
        <v>47610</v>
      </c>
      <c r="H751" s="73" t="n">
        <v>6848</v>
      </c>
      <c r="I751" s="74" t="n">
        <f aca="false">H751/F751</f>
        <v>0.125748283080539</v>
      </c>
      <c r="J751" s="73" t="n">
        <v>44943</v>
      </c>
      <c r="K751" s="73" t="n">
        <v>1048</v>
      </c>
      <c r="L751" s="73" t="n">
        <v>1619</v>
      </c>
      <c r="M751" s="73" t="n">
        <v>16650</v>
      </c>
      <c r="N751" s="73" t="n">
        <v>25412</v>
      </c>
      <c r="O751" s="73" t="n">
        <f aca="false">J751-M751-N751</f>
        <v>2881</v>
      </c>
      <c r="P751" s="74" t="n">
        <f aca="false">M751/J751</f>
        <v>0.370469261064014</v>
      </c>
      <c r="Q751" s="74" t="n">
        <f aca="false">N751/J751</f>
        <v>0.565427319048573</v>
      </c>
      <c r="R751" s="75" t="n">
        <f aca="false">ABS(P751-Q751)*100</f>
        <v>19.4958057984558</v>
      </c>
      <c r="S751" s="72" t="str">
        <f aca="false">IF(M751&gt;N751,"Flávio Bolsonaro",IF(N751&gt;M751,"Lula","Empate"))</f>
        <v>Lula</v>
      </c>
      <c r="T751" s="74" t="n">
        <v>0.600933543930786</v>
      </c>
      <c r="U751" s="74" t="n">
        <v>0.309861147127467</v>
      </c>
      <c r="V751" s="72" t="str">
        <f aca="false">IF(S751="Empate","—",IF((N751&gt;M751)&lt;&gt;(T751&gt;U751),"Sim","Não"))</f>
        <v>Não</v>
      </c>
    </row>
    <row r="752" customFormat="false" ht="15" hidden="false" customHeight="false" outlineLevel="0" collapsed="false">
      <c r="A752" s="72" t="s">
        <v>1843</v>
      </c>
      <c r="B752" s="72" t="s">
        <v>1844</v>
      </c>
      <c r="C752" s="72" t="s">
        <v>297</v>
      </c>
      <c r="D752" s="72" t="s">
        <v>289</v>
      </c>
      <c r="E752" s="72"/>
      <c r="F752" s="73" t="n">
        <v>57825</v>
      </c>
      <c r="G752" s="73" t="n">
        <v>49596</v>
      </c>
      <c r="H752" s="73" t="n">
        <v>8229</v>
      </c>
      <c r="I752" s="74" t="n">
        <f aca="false">H752/F752</f>
        <v>0.14230869001297</v>
      </c>
      <c r="J752" s="73" t="n">
        <v>47197</v>
      </c>
      <c r="K752" s="73" t="n">
        <v>850</v>
      </c>
      <c r="L752" s="73" t="n">
        <v>1549</v>
      </c>
      <c r="M752" s="73" t="n">
        <v>18124</v>
      </c>
      <c r="N752" s="73" t="n">
        <v>26240</v>
      </c>
      <c r="O752" s="73" t="n">
        <f aca="false">J752-M752-N752</f>
        <v>2833</v>
      </c>
      <c r="P752" s="74" t="n">
        <f aca="false">M752/J752</f>
        <v>0.384007458101151</v>
      </c>
      <c r="Q752" s="74" t="n">
        <f aca="false">N752/J752</f>
        <v>0.555967540309766</v>
      </c>
      <c r="R752" s="75" t="n">
        <f aca="false">ABS(P752-Q752)*100</f>
        <v>17.1960082208615</v>
      </c>
      <c r="S752" s="72" t="str">
        <f aca="false">IF(M752&gt;N752,"Flávio Bolsonaro",IF(N752&gt;M752,"Lula","Empate"))</f>
        <v>Lula</v>
      </c>
      <c r="T752" s="74" t="n">
        <v>0.603840534335212</v>
      </c>
      <c r="U752" s="74" t="n">
        <v>0.317655789791043</v>
      </c>
      <c r="V752" s="72" t="str">
        <f aca="false">IF(S752="Empate","—",IF((N752&gt;M752)&lt;&gt;(T752&gt;U752),"Sim","Não"))</f>
        <v>Não</v>
      </c>
    </row>
    <row r="753" customFormat="false" ht="15" hidden="false" customHeight="false" outlineLevel="0" collapsed="false">
      <c r="A753" s="72" t="s">
        <v>1845</v>
      </c>
      <c r="B753" s="72" t="s">
        <v>1846</v>
      </c>
      <c r="C753" s="72" t="s">
        <v>297</v>
      </c>
      <c r="D753" s="72" t="s">
        <v>289</v>
      </c>
      <c r="E753" s="72"/>
      <c r="F753" s="73" t="n">
        <v>10776</v>
      </c>
      <c r="G753" s="73" t="n">
        <v>9015</v>
      </c>
      <c r="H753" s="73" t="n">
        <v>1761</v>
      </c>
      <c r="I753" s="74" t="n">
        <f aca="false">H753/F753</f>
        <v>0.163418708240535</v>
      </c>
      <c r="J753" s="73" t="n">
        <v>8498</v>
      </c>
      <c r="K753" s="73" t="n">
        <v>151</v>
      </c>
      <c r="L753" s="73" t="n">
        <v>366</v>
      </c>
      <c r="M753" s="73" t="n">
        <v>2030</v>
      </c>
      <c r="N753" s="73" t="n">
        <v>6128</v>
      </c>
      <c r="O753" s="73" t="n">
        <f aca="false">J753-M753-N753</f>
        <v>340</v>
      </c>
      <c r="P753" s="74" t="n">
        <f aca="false">M753/J753</f>
        <v>0.238879736408567</v>
      </c>
      <c r="Q753" s="74" t="n">
        <f aca="false">N753/J753</f>
        <v>0.721110849611673</v>
      </c>
      <c r="R753" s="75" t="n">
        <f aca="false">ABS(P753-Q753)*100</f>
        <v>48.2231113203107</v>
      </c>
      <c r="S753" s="72" t="str">
        <f aca="false">IF(M753&gt;N753,"Flávio Bolsonaro",IF(N753&gt;M753,"Lula","Empate"))</f>
        <v>Lula</v>
      </c>
      <c r="T753" s="74" t="n">
        <v>0.751071384841435</v>
      </c>
      <c r="U753" s="74" t="n">
        <v>0.174972450104077</v>
      </c>
      <c r="V753" s="72" t="str">
        <f aca="false">IF(S753="Empate","—",IF((N753&gt;M753)&lt;&gt;(T753&gt;U753),"Sim","Não"))</f>
        <v>Não</v>
      </c>
    </row>
    <row r="754" customFormat="false" ht="15" hidden="false" customHeight="false" outlineLevel="0" collapsed="false">
      <c r="A754" s="72" t="s">
        <v>1847</v>
      </c>
      <c r="B754" s="72" t="s">
        <v>1848</v>
      </c>
      <c r="C754" s="72" t="s">
        <v>297</v>
      </c>
      <c r="D754" s="72" t="s">
        <v>289</v>
      </c>
      <c r="E754" s="72"/>
      <c r="F754" s="73" t="n">
        <v>6659</v>
      </c>
      <c r="G754" s="73" t="n">
        <v>5366</v>
      </c>
      <c r="H754" s="73" t="n">
        <v>1293</v>
      </c>
      <c r="I754" s="74" t="n">
        <f aca="false">H754/F754</f>
        <v>0.194173299294188</v>
      </c>
      <c r="J754" s="73" t="n">
        <v>5091</v>
      </c>
      <c r="K754" s="73" t="n">
        <v>74</v>
      </c>
      <c r="L754" s="73" t="n">
        <v>201</v>
      </c>
      <c r="M754" s="73" t="n">
        <v>1011</v>
      </c>
      <c r="N754" s="73" t="n">
        <v>3766</v>
      </c>
      <c r="O754" s="73" t="n">
        <f aca="false">J754-M754-N754</f>
        <v>314</v>
      </c>
      <c r="P754" s="74" t="n">
        <f aca="false">M754/J754</f>
        <v>0.198585739540365</v>
      </c>
      <c r="Q754" s="74" t="n">
        <f aca="false">N754/J754</f>
        <v>0.739736790414457</v>
      </c>
      <c r="R754" s="75" t="n">
        <f aca="false">ABS(P754-Q754)*100</f>
        <v>54.1151050874092</v>
      </c>
      <c r="S754" s="72" t="str">
        <f aca="false">IF(M754&gt;N754,"Flávio Bolsonaro",IF(N754&gt;M754,"Lula","Empate"))</f>
        <v>Lula</v>
      </c>
      <c r="T754" s="74" t="n">
        <v>0.80578600297809</v>
      </c>
      <c r="U754" s="74" t="n">
        <v>0.0938098276962349</v>
      </c>
      <c r="V754" s="72" t="str">
        <f aca="false">IF(S754="Empate","—",IF((N754&gt;M754)&lt;&gt;(T754&gt;U754),"Sim","Não"))</f>
        <v>Não</v>
      </c>
    </row>
    <row r="755" customFormat="false" ht="15" hidden="false" customHeight="false" outlineLevel="0" collapsed="false">
      <c r="A755" s="72" t="s">
        <v>1849</v>
      </c>
      <c r="B755" s="72" t="s">
        <v>1850</v>
      </c>
      <c r="C755" s="72" t="s">
        <v>297</v>
      </c>
      <c r="D755" s="72" t="s">
        <v>289</v>
      </c>
      <c r="E755" s="72"/>
      <c r="F755" s="73" t="n">
        <v>9841</v>
      </c>
      <c r="G755" s="73" t="n">
        <v>8364</v>
      </c>
      <c r="H755" s="73" t="n">
        <v>1477</v>
      </c>
      <c r="I755" s="74" t="n">
        <f aca="false">H755/F755</f>
        <v>0.150086373336043</v>
      </c>
      <c r="J755" s="73" t="n">
        <v>8005</v>
      </c>
      <c r="K755" s="73" t="n">
        <v>116</v>
      </c>
      <c r="L755" s="73" t="n">
        <v>243</v>
      </c>
      <c r="M755" s="73" t="n">
        <v>2924</v>
      </c>
      <c r="N755" s="73" t="n">
        <v>4690</v>
      </c>
      <c r="O755" s="73" t="n">
        <f aca="false">J755-M755-N755</f>
        <v>391</v>
      </c>
      <c r="P755" s="74" t="n">
        <f aca="false">M755/J755</f>
        <v>0.36527170518426</v>
      </c>
      <c r="Q755" s="74" t="n">
        <f aca="false">N755/J755</f>
        <v>0.585883822610868</v>
      </c>
      <c r="R755" s="75" t="n">
        <f aca="false">ABS(P755-Q755)*100</f>
        <v>22.0612117426608</v>
      </c>
      <c r="S755" s="72" t="str">
        <f aca="false">IF(M755&gt;N755,"Flávio Bolsonaro",IF(N755&gt;M755,"Lula","Empate"))</f>
        <v>Lula</v>
      </c>
      <c r="T755" s="74" t="n">
        <v>0.638003526380035</v>
      </c>
      <c r="U755" s="74" t="n">
        <v>0.260952122609521</v>
      </c>
      <c r="V755" s="72" t="str">
        <f aca="false">IF(S755="Empate","—",IF((N755&gt;M755)&lt;&gt;(T755&gt;U755),"Sim","Não"))</f>
        <v>Não</v>
      </c>
    </row>
    <row r="756" customFormat="false" ht="15" hidden="false" customHeight="false" outlineLevel="0" collapsed="false">
      <c r="A756" s="72" t="s">
        <v>1851</v>
      </c>
      <c r="B756" s="72" t="s">
        <v>1852</v>
      </c>
      <c r="C756" s="72" t="s">
        <v>297</v>
      </c>
      <c r="D756" s="72" t="s">
        <v>289</v>
      </c>
      <c r="E756" s="72"/>
      <c r="F756" s="73" t="n">
        <v>9908</v>
      </c>
      <c r="G756" s="73" t="n">
        <v>8345</v>
      </c>
      <c r="H756" s="73" t="n">
        <v>1563</v>
      </c>
      <c r="I756" s="74" t="n">
        <f aca="false">H756/F756</f>
        <v>0.157751312071054</v>
      </c>
      <c r="J756" s="73" t="n">
        <v>7892</v>
      </c>
      <c r="K756" s="73" t="n">
        <v>129</v>
      </c>
      <c r="L756" s="73" t="n">
        <v>324</v>
      </c>
      <c r="M756" s="73" t="n">
        <v>2262</v>
      </c>
      <c r="N756" s="73" t="n">
        <v>5319</v>
      </c>
      <c r="O756" s="73" t="n">
        <f aca="false">J756-M756-N756</f>
        <v>311</v>
      </c>
      <c r="P756" s="74" t="n">
        <f aca="false">M756/J756</f>
        <v>0.286619361378611</v>
      </c>
      <c r="Q756" s="74" t="n">
        <f aca="false">N756/J756</f>
        <v>0.673973644196655</v>
      </c>
      <c r="R756" s="75" t="n">
        <f aca="false">ABS(P756-Q756)*100</f>
        <v>38.7354282818044</v>
      </c>
      <c r="S756" s="72" t="str">
        <f aca="false">IF(M756&gt;N756,"Flávio Bolsonaro",IF(N756&gt;M756,"Lula","Empate"))</f>
        <v>Lula</v>
      </c>
      <c r="T756" s="74" t="n">
        <v>0.737260717174441</v>
      </c>
      <c r="U756" s="74" t="n">
        <v>0.203289296306282</v>
      </c>
      <c r="V756" s="72" t="str">
        <f aca="false">IF(S756="Empate","—",IF((N756&gt;M756)&lt;&gt;(T756&gt;U756),"Sim","Não"))</f>
        <v>Não</v>
      </c>
    </row>
    <row r="757" customFormat="false" ht="15" hidden="false" customHeight="false" outlineLevel="0" collapsed="false">
      <c r="A757" s="72" t="s">
        <v>1853</v>
      </c>
      <c r="B757" s="72" t="s">
        <v>1854</v>
      </c>
      <c r="C757" s="72" t="s">
        <v>297</v>
      </c>
      <c r="D757" s="72" t="s">
        <v>289</v>
      </c>
      <c r="E757" s="72"/>
      <c r="F757" s="73" t="n">
        <v>33717</v>
      </c>
      <c r="G757" s="73" t="n">
        <v>28122</v>
      </c>
      <c r="H757" s="73" t="n">
        <v>5595</v>
      </c>
      <c r="I757" s="74" t="n">
        <f aca="false">H757/F757</f>
        <v>0.165940030251802</v>
      </c>
      <c r="J757" s="73" t="n">
        <v>26629</v>
      </c>
      <c r="K757" s="73" t="n">
        <v>512</v>
      </c>
      <c r="L757" s="73" t="n">
        <v>981</v>
      </c>
      <c r="M757" s="73" t="n">
        <v>8698</v>
      </c>
      <c r="N757" s="73" t="n">
        <v>16637</v>
      </c>
      <c r="O757" s="73" t="n">
        <f aca="false">J757-M757-N757</f>
        <v>1294</v>
      </c>
      <c r="P757" s="74" t="n">
        <f aca="false">M757/J757</f>
        <v>0.326636373878103</v>
      </c>
      <c r="Q757" s="74" t="n">
        <f aca="false">N757/J757</f>
        <v>0.624769987607496</v>
      </c>
      <c r="R757" s="75" t="n">
        <f aca="false">ABS(P757-Q757)*100</f>
        <v>29.8133613729393</v>
      </c>
      <c r="S757" s="72" t="str">
        <f aca="false">IF(M757&gt;N757,"Flávio Bolsonaro",IF(N757&gt;M757,"Lula","Empate"))</f>
        <v>Lula</v>
      </c>
      <c r="T757" s="74" t="n">
        <v>0.669311430963678</v>
      </c>
      <c r="U757" s="74" t="n">
        <v>0.262150631952474</v>
      </c>
      <c r="V757" s="72" t="str">
        <f aca="false">IF(S757="Empate","—",IF((N757&gt;M757)&lt;&gt;(T757&gt;U757),"Sim","Não"))</f>
        <v>Não</v>
      </c>
    </row>
    <row r="758" customFormat="false" ht="15" hidden="false" customHeight="false" outlineLevel="0" collapsed="false">
      <c r="A758" s="72" t="s">
        <v>1855</v>
      </c>
      <c r="B758" s="72" t="s">
        <v>1856</v>
      </c>
      <c r="C758" s="72" t="s">
        <v>297</v>
      </c>
      <c r="D758" s="72" t="s">
        <v>289</v>
      </c>
      <c r="E758" s="72"/>
      <c r="F758" s="73" t="n">
        <v>27584</v>
      </c>
      <c r="G758" s="73" t="n">
        <v>23568</v>
      </c>
      <c r="H758" s="73" t="n">
        <v>4016</v>
      </c>
      <c r="I758" s="74" t="n">
        <f aca="false">H758/F758</f>
        <v>0.145591647331787</v>
      </c>
      <c r="J758" s="73" t="n">
        <v>22510</v>
      </c>
      <c r="K758" s="73" t="n">
        <v>347</v>
      </c>
      <c r="L758" s="73" t="n">
        <v>711</v>
      </c>
      <c r="M758" s="73" t="n">
        <v>8620</v>
      </c>
      <c r="N758" s="73" t="n">
        <v>12809</v>
      </c>
      <c r="O758" s="73" t="n">
        <f aca="false">J758-M758-N758</f>
        <v>1081</v>
      </c>
      <c r="P758" s="74" t="n">
        <f aca="false">M758/J758</f>
        <v>0.382940915148823</v>
      </c>
      <c r="Q758" s="74" t="n">
        <f aca="false">N758/J758</f>
        <v>0.569035984007108</v>
      </c>
      <c r="R758" s="75" t="n">
        <f aca="false">ABS(P758-Q758)*100</f>
        <v>18.6095068858285</v>
      </c>
      <c r="S758" s="72" t="str">
        <f aca="false">IF(M758&gt;N758,"Flávio Bolsonaro",IF(N758&gt;M758,"Lula","Empate"))</f>
        <v>Lula</v>
      </c>
      <c r="T758" s="74" t="n">
        <v>0.605330429842833</v>
      </c>
      <c r="U758" s="74" t="n">
        <v>0.324749100549138</v>
      </c>
      <c r="V758" s="72" t="str">
        <f aca="false">IF(S758="Empate","—",IF((N758&gt;M758)&lt;&gt;(T758&gt;U758),"Sim","Não"))</f>
        <v>Não</v>
      </c>
    </row>
    <row r="759" customFormat="false" ht="15" hidden="false" customHeight="false" outlineLevel="0" collapsed="false">
      <c r="A759" s="72" t="s">
        <v>1857</v>
      </c>
      <c r="B759" s="72" t="s">
        <v>1858</v>
      </c>
      <c r="C759" s="72" t="s">
        <v>297</v>
      </c>
      <c r="D759" s="72" t="s">
        <v>289</v>
      </c>
      <c r="E759" s="72"/>
      <c r="F759" s="73" t="n">
        <v>27269</v>
      </c>
      <c r="G759" s="73" t="n">
        <v>20676</v>
      </c>
      <c r="H759" s="73" t="n">
        <v>6593</v>
      </c>
      <c r="I759" s="74" t="n">
        <f aca="false">H759/F759</f>
        <v>0.241776376104734</v>
      </c>
      <c r="J759" s="73" t="n">
        <v>19334</v>
      </c>
      <c r="K759" s="73" t="n">
        <v>391</v>
      </c>
      <c r="L759" s="73" t="n">
        <v>951</v>
      </c>
      <c r="M759" s="73" t="n">
        <v>6286</v>
      </c>
      <c r="N759" s="73" t="n">
        <v>12368</v>
      </c>
      <c r="O759" s="73" t="n">
        <f aca="false">J759-M759-N759</f>
        <v>680</v>
      </c>
      <c r="P759" s="74" t="n">
        <f aca="false">M759/J759</f>
        <v>0.325126719768284</v>
      </c>
      <c r="Q759" s="74" t="n">
        <f aca="false">N759/J759</f>
        <v>0.639702079238647</v>
      </c>
      <c r="R759" s="75" t="n">
        <f aca="false">ABS(P759-Q759)*100</f>
        <v>31.4575359470363</v>
      </c>
      <c r="S759" s="72" t="str">
        <f aca="false">IF(M759&gt;N759,"Flávio Bolsonaro",IF(N759&gt;M759,"Lula","Empate"))</f>
        <v>Lula</v>
      </c>
      <c r="T759" s="74" t="n">
        <v>0.699013241985787</v>
      </c>
      <c r="U759" s="74" t="n">
        <v>0.236310649828723</v>
      </c>
      <c r="V759" s="72" t="str">
        <f aca="false">IF(S759="Empate","—",IF((N759&gt;M759)&lt;&gt;(T759&gt;U759),"Sim","Não"))</f>
        <v>Não</v>
      </c>
    </row>
    <row r="760" customFormat="false" ht="15" hidden="false" customHeight="false" outlineLevel="0" collapsed="false">
      <c r="A760" s="72" t="s">
        <v>1859</v>
      </c>
      <c r="B760" s="72" t="s">
        <v>1860</v>
      </c>
      <c r="C760" s="72" t="s">
        <v>297</v>
      </c>
      <c r="D760" s="72" t="s">
        <v>289</v>
      </c>
      <c r="E760" s="72"/>
      <c r="F760" s="73" t="n">
        <v>10188</v>
      </c>
      <c r="G760" s="73" t="n">
        <v>8607</v>
      </c>
      <c r="H760" s="73" t="n">
        <v>1581</v>
      </c>
      <c r="I760" s="74" t="n">
        <f aca="false">H760/F760</f>
        <v>0.155182567726737</v>
      </c>
      <c r="J760" s="73" t="n">
        <v>8224</v>
      </c>
      <c r="K760" s="73" t="n">
        <v>100</v>
      </c>
      <c r="L760" s="73" t="n">
        <v>283</v>
      </c>
      <c r="M760" s="73" t="n">
        <v>1926</v>
      </c>
      <c r="N760" s="73" t="n">
        <v>6004</v>
      </c>
      <c r="O760" s="73" t="n">
        <f aca="false">J760-M760-N760</f>
        <v>294</v>
      </c>
      <c r="P760" s="74" t="n">
        <f aca="false">M760/J760</f>
        <v>0.234192607003891</v>
      </c>
      <c r="Q760" s="74" t="n">
        <f aca="false">N760/J760</f>
        <v>0.730058365758755</v>
      </c>
      <c r="R760" s="75" t="n">
        <f aca="false">ABS(P760-Q760)*100</f>
        <v>49.5865758754864</v>
      </c>
      <c r="S760" s="72" t="str">
        <f aca="false">IF(M760&gt;N760,"Flávio Bolsonaro",IF(N760&gt;M760,"Lula","Empate"))</f>
        <v>Lula</v>
      </c>
      <c r="T760" s="74" t="n">
        <v>0.767094283223316</v>
      </c>
      <c r="U760" s="74" t="n">
        <v>0.174866110349981</v>
      </c>
      <c r="V760" s="72" t="str">
        <f aca="false">IF(S760="Empate","—",IF((N760&gt;M760)&lt;&gt;(T760&gt;U760),"Sim","Não"))</f>
        <v>Não</v>
      </c>
    </row>
    <row r="761" customFormat="false" ht="15" hidden="false" customHeight="false" outlineLevel="0" collapsed="false">
      <c r="A761" s="72" t="s">
        <v>1861</v>
      </c>
      <c r="B761" s="72" t="s">
        <v>1862</v>
      </c>
      <c r="C761" s="72" t="s">
        <v>297</v>
      </c>
      <c r="D761" s="72" t="s">
        <v>289</v>
      </c>
      <c r="E761" s="72"/>
      <c r="F761" s="73" t="n">
        <v>34612</v>
      </c>
      <c r="G761" s="73" t="n">
        <v>26952</v>
      </c>
      <c r="H761" s="73" t="n">
        <v>7660</v>
      </c>
      <c r="I761" s="74" t="n">
        <f aca="false">H761/F761</f>
        <v>0.221310528140529</v>
      </c>
      <c r="J761" s="73" t="n">
        <v>25523</v>
      </c>
      <c r="K761" s="73" t="n">
        <v>356</v>
      </c>
      <c r="L761" s="73" t="n">
        <v>1073</v>
      </c>
      <c r="M761" s="73" t="n">
        <v>4261</v>
      </c>
      <c r="N761" s="73" t="n">
        <v>20314</v>
      </c>
      <c r="O761" s="73" t="n">
        <f aca="false">J761-M761-N761</f>
        <v>948</v>
      </c>
      <c r="P761" s="74" t="n">
        <f aca="false">M761/J761</f>
        <v>0.166947459154488</v>
      </c>
      <c r="Q761" s="74" t="n">
        <f aca="false">N761/J761</f>
        <v>0.795909571758806</v>
      </c>
      <c r="R761" s="75" t="n">
        <f aca="false">ABS(P761-Q761)*100</f>
        <v>62.8962112604318</v>
      </c>
      <c r="S761" s="72" t="str">
        <f aca="false">IF(M761&gt;N761,"Flávio Bolsonaro",IF(N761&gt;M761,"Lula","Empate"))</f>
        <v>Lula</v>
      </c>
      <c r="T761" s="74" t="n">
        <v>0.852021145514528</v>
      </c>
      <c r="U761" s="74" t="n">
        <v>0.102786279263882</v>
      </c>
      <c r="V761" s="72" t="str">
        <f aca="false">IF(S761="Empate","—",IF((N761&gt;M761)&lt;&gt;(T761&gt;U761),"Sim","Não"))</f>
        <v>Não</v>
      </c>
    </row>
    <row r="762" customFormat="false" ht="15" hidden="false" customHeight="false" outlineLevel="0" collapsed="false">
      <c r="A762" s="72" t="s">
        <v>1863</v>
      </c>
      <c r="B762" s="72" t="s">
        <v>1864</v>
      </c>
      <c r="C762" s="72" t="s">
        <v>297</v>
      </c>
      <c r="D762" s="72" t="s">
        <v>289</v>
      </c>
      <c r="E762" s="72"/>
      <c r="F762" s="73" t="n">
        <v>8694</v>
      </c>
      <c r="G762" s="73" t="n">
        <v>7299</v>
      </c>
      <c r="H762" s="73" t="n">
        <v>1395</v>
      </c>
      <c r="I762" s="74" t="n">
        <f aca="false">H762/F762</f>
        <v>0.160455486542443</v>
      </c>
      <c r="J762" s="73" t="n">
        <v>6908</v>
      </c>
      <c r="K762" s="73" t="n">
        <v>125</v>
      </c>
      <c r="L762" s="73" t="n">
        <v>266</v>
      </c>
      <c r="M762" s="73" t="n">
        <v>1332</v>
      </c>
      <c r="N762" s="73" t="n">
        <v>5295</v>
      </c>
      <c r="O762" s="73" t="n">
        <f aca="false">J762-M762-N762</f>
        <v>281</v>
      </c>
      <c r="P762" s="74" t="n">
        <f aca="false">M762/J762</f>
        <v>0.192819918934569</v>
      </c>
      <c r="Q762" s="74" t="n">
        <f aca="false">N762/J762</f>
        <v>0.76650260567458</v>
      </c>
      <c r="R762" s="75" t="n">
        <f aca="false">ABS(P762-Q762)*100</f>
        <v>57.3682686740012</v>
      </c>
      <c r="S762" s="72" t="str">
        <f aca="false">IF(M762&gt;N762,"Flávio Bolsonaro",IF(N762&gt;M762,"Lula","Empate"))</f>
        <v>Lula</v>
      </c>
      <c r="T762" s="74" t="n">
        <v>0.795408717232822</v>
      </c>
      <c r="U762" s="74" t="n">
        <v>0.138203815728246</v>
      </c>
      <c r="V762" s="72" t="str">
        <f aca="false">IF(S762="Empate","—",IF((N762&gt;M762)&lt;&gt;(T762&gt;U762),"Sim","Não"))</f>
        <v>Não</v>
      </c>
    </row>
    <row r="763" customFormat="false" ht="15" hidden="false" customHeight="false" outlineLevel="0" collapsed="false">
      <c r="A763" s="72" t="s">
        <v>1865</v>
      </c>
      <c r="B763" s="72" t="s">
        <v>1866</v>
      </c>
      <c r="C763" s="72" t="s">
        <v>297</v>
      </c>
      <c r="D763" s="72" t="s">
        <v>289</v>
      </c>
      <c r="E763" s="72"/>
      <c r="F763" s="73" t="n">
        <v>32386</v>
      </c>
      <c r="G763" s="73" t="n">
        <v>27189</v>
      </c>
      <c r="H763" s="73" t="n">
        <v>5197</v>
      </c>
      <c r="I763" s="74" t="n">
        <f aca="false">H763/F763</f>
        <v>0.160470573704687</v>
      </c>
      <c r="J763" s="73" t="n">
        <v>26241</v>
      </c>
      <c r="K763" s="73" t="n">
        <v>336</v>
      </c>
      <c r="L763" s="73" t="n">
        <v>612</v>
      </c>
      <c r="M763" s="73" t="n">
        <v>6983</v>
      </c>
      <c r="N763" s="73" t="n">
        <v>18206</v>
      </c>
      <c r="O763" s="73" t="n">
        <f aca="false">J763-M763-N763</f>
        <v>1052</v>
      </c>
      <c r="P763" s="74" t="n">
        <f aca="false">M763/J763</f>
        <v>0.266110285431195</v>
      </c>
      <c r="Q763" s="74" t="n">
        <f aca="false">N763/J763</f>
        <v>0.693799778971838</v>
      </c>
      <c r="R763" s="75" t="n">
        <f aca="false">ABS(P763-Q763)*100</f>
        <v>42.7689493540643</v>
      </c>
      <c r="S763" s="72" t="str">
        <f aca="false">IF(M763&gt;N763,"Flávio Bolsonaro",IF(N763&gt;M763,"Lula","Empate"))</f>
        <v>Lula</v>
      </c>
      <c r="T763" s="74" t="n">
        <v>0.740251694094869</v>
      </c>
      <c r="U763" s="74" t="n">
        <v>0.208789932236205</v>
      </c>
      <c r="V763" s="72" t="str">
        <f aca="false">IF(S763="Empate","—",IF((N763&gt;M763)&lt;&gt;(T763&gt;U763),"Sim","Não"))</f>
        <v>Não</v>
      </c>
    </row>
    <row r="764" customFormat="false" ht="15" hidden="false" customHeight="false" outlineLevel="0" collapsed="false">
      <c r="A764" s="72" t="s">
        <v>1867</v>
      </c>
      <c r="B764" s="72" t="s">
        <v>1868</v>
      </c>
      <c r="C764" s="72" t="s">
        <v>297</v>
      </c>
      <c r="D764" s="72" t="s">
        <v>289</v>
      </c>
      <c r="E764" s="72"/>
      <c r="F764" s="73" t="n">
        <v>14487</v>
      </c>
      <c r="G764" s="73" t="n">
        <v>11647</v>
      </c>
      <c r="H764" s="73" t="n">
        <v>2840</v>
      </c>
      <c r="I764" s="74" t="n">
        <f aca="false">H764/F764</f>
        <v>0.196037827017326</v>
      </c>
      <c r="J764" s="73" t="n">
        <v>11059</v>
      </c>
      <c r="K764" s="73" t="n">
        <v>171</v>
      </c>
      <c r="L764" s="73" t="n">
        <v>417</v>
      </c>
      <c r="M764" s="73" t="n">
        <v>2014</v>
      </c>
      <c r="N764" s="73" t="n">
        <v>8549</v>
      </c>
      <c r="O764" s="73" t="n">
        <f aca="false">J764-M764-N764</f>
        <v>496</v>
      </c>
      <c r="P764" s="74" t="n">
        <f aca="false">M764/J764</f>
        <v>0.182114115200289</v>
      </c>
      <c r="Q764" s="74" t="n">
        <f aca="false">N764/J764</f>
        <v>0.773035536666968</v>
      </c>
      <c r="R764" s="75" t="n">
        <f aca="false">ABS(P764-Q764)*100</f>
        <v>59.0921421466679</v>
      </c>
      <c r="S764" s="72" t="str">
        <f aca="false">IF(M764&gt;N764,"Flávio Bolsonaro",IF(N764&gt;M764,"Lula","Empate"))</f>
        <v>Lula</v>
      </c>
      <c r="T764" s="74" t="n">
        <v>0.813062649274297</v>
      </c>
      <c r="U764" s="74" t="n">
        <v>0.12750321513871</v>
      </c>
      <c r="V764" s="72" t="str">
        <f aca="false">IF(S764="Empate","—",IF((N764&gt;M764)&lt;&gt;(T764&gt;U764),"Sim","Não"))</f>
        <v>Não</v>
      </c>
    </row>
    <row r="765" customFormat="false" ht="15" hidden="false" customHeight="false" outlineLevel="0" collapsed="false">
      <c r="A765" s="72" t="s">
        <v>1869</v>
      </c>
      <c r="B765" s="72" t="s">
        <v>1870</v>
      </c>
      <c r="C765" s="72" t="s">
        <v>297</v>
      </c>
      <c r="D765" s="72" t="s">
        <v>289</v>
      </c>
      <c r="E765" s="72"/>
      <c r="F765" s="73" t="n">
        <v>21261</v>
      </c>
      <c r="G765" s="73" t="n">
        <v>18098</v>
      </c>
      <c r="H765" s="73" t="n">
        <v>3163</v>
      </c>
      <c r="I765" s="74" t="n">
        <f aca="false">H765/F765</f>
        <v>0.148770048445511</v>
      </c>
      <c r="J765" s="73" t="n">
        <v>17248</v>
      </c>
      <c r="K765" s="73" t="n">
        <v>245</v>
      </c>
      <c r="L765" s="73" t="n">
        <v>605</v>
      </c>
      <c r="M765" s="73" t="n">
        <v>4701</v>
      </c>
      <c r="N765" s="73" t="n">
        <v>11798</v>
      </c>
      <c r="O765" s="73" t="n">
        <f aca="false">J765-M765-N765</f>
        <v>749</v>
      </c>
      <c r="P765" s="74" t="n">
        <f aca="false">M765/J765</f>
        <v>0.272553339517625</v>
      </c>
      <c r="Q765" s="74" t="n">
        <f aca="false">N765/J765</f>
        <v>0.68402133580705</v>
      </c>
      <c r="R765" s="75" t="n">
        <f aca="false">ABS(P765-Q765)*100</f>
        <v>41.1467996289425</v>
      </c>
      <c r="S765" s="72" t="str">
        <f aca="false">IF(M765&gt;N765,"Flávio Bolsonaro",IF(N765&gt;M765,"Lula","Empate"))</f>
        <v>Lula</v>
      </c>
      <c r="T765" s="74" t="n">
        <v>0.703793328973185</v>
      </c>
      <c r="U765" s="74" t="n">
        <v>0.241530412034009</v>
      </c>
      <c r="V765" s="72" t="str">
        <f aca="false">IF(S765="Empate","—",IF((N765&gt;M765)&lt;&gt;(T765&gt;U765),"Sim","Não"))</f>
        <v>Não</v>
      </c>
    </row>
    <row r="766" customFormat="false" ht="15" hidden="false" customHeight="false" outlineLevel="0" collapsed="false">
      <c r="A766" s="72" t="s">
        <v>1871</v>
      </c>
      <c r="B766" s="72" t="s">
        <v>1872</v>
      </c>
      <c r="C766" s="72" t="s">
        <v>297</v>
      </c>
      <c r="D766" s="72" t="s">
        <v>289</v>
      </c>
      <c r="E766" s="72"/>
      <c r="F766" s="73" t="n">
        <v>12098</v>
      </c>
      <c r="G766" s="73" t="n">
        <v>9874</v>
      </c>
      <c r="H766" s="73" t="n">
        <v>2224</v>
      </c>
      <c r="I766" s="74" t="n">
        <f aca="false">H766/F766</f>
        <v>0.183832038353447</v>
      </c>
      <c r="J766" s="73" t="n">
        <v>9392</v>
      </c>
      <c r="K766" s="73" t="n">
        <v>150</v>
      </c>
      <c r="L766" s="73" t="n">
        <v>332</v>
      </c>
      <c r="M766" s="73" t="n">
        <v>2145</v>
      </c>
      <c r="N766" s="73" t="n">
        <v>6979</v>
      </c>
      <c r="O766" s="73" t="n">
        <f aca="false">J766-M766-N766</f>
        <v>268</v>
      </c>
      <c r="P766" s="74" t="n">
        <f aca="false">M766/J766</f>
        <v>0.228385860306644</v>
      </c>
      <c r="Q766" s="74" t="n">
        <f aca="false">N766/J766</f>
        <v>0.743079216354344</v>
      </c>
      <c r="R766" s="75" t="n">
        <f aca="false">ABS(P766-Q766)*100</f>
        <v>51.46933560477</v>
      </c>
      <c r="S766" s="72" t="str">
        <f aca="false">IF(M766&gt;N766,"Flávio Bolsonaro",IF(N766&gt;M766,"Lula","Empate"))</f>
        <v>Lula</v>
      </c>
      <c r="T766" s="74" t="n">
        <v>0.826391840203995</v>
      </c>
      <c r="U766" s="74" t="n">
        <v>0.132915427114322</v>
      </c>
      <c r="V766" s="72" t="str">
        <f aca="false">IF(S766="Empate","—",IF((N766&gt;M766)&lt;&gt;(T766&gt;U766),"Sim","Não"))</f>
        <v>Não</v>
      </c>
    </row>
    <row r="767" customFormat="false" ht="15" hidden="false" customHeight="false" outlineLevel="0" collapsed="false">
      <c r="A767" s="72" t="s">
        <v>1873</v>
      </c>
      <c r="B767" s="72" t="s">
        <v>1874</v>
      </c>
      <c r="C767" s="72" t="s">
        <v>297</v>
      </c>
      <c r="D767" s="72" t="s">
        <v>289</v>
      </c>
      <c r="E767" s="72"/>
      <c r="F767" s="73" t="n">
        <v>8610</v>
      </c>
      <c r="G767" s="73" t="n">
        <v>7479</v>
      </c>
      <c r="H767" s="73" t="n">
        <v>1131</v>
      </c>
      <c r="I767" s="74" t="n">
        <f aca="false">H767/F767</f>
        <v>0.131358885017422</v>
      </c>
      <c r="J767" s="73" t="n">
        <v>7180</v>
      </c>
      <c r="K767" s="73" t="n">
        <v>75</v>
      </c>
      <c r="L767" s="73" t="n">
        <v>224</v>
      </c>
      <c r="M767" s="73" t="n">
        <v>1705</v>
      </c>
      <c r="N767" s="73" t="n">
        <v>5117</v>
      </c>
      <c r="O767" s="73" t="n">
        <f aca="false">J767-M767-N767</f>
        <v>358</v>
      </c>
      <c r="P767" s="74" t="n">
        <f aca="false">M767/J767</f>
        <v>0.237465181058496</v>
      </c>
      <c r="Q767" s="74" t="n">
        <f aca="false">N767/J767</f>
        <v>0.712674094707521</v>
      </c>
      <c r="R767" s="75" t="n">
        <f aca="false">ABS(P767-Q767)*100</f>
        <v>47.5208913649025</v>
      </c>
      <c r="S767" s="72" t="str">
        <f aca="false">IF(M767&gt;N767,"Flávio Bolsonaro",IF(N767&gt;M767,"Lula","Empate"))</f>
        <v>Lula</v>
      </c>
      <c r="T767" s="74" t="n">
        <v>0.746553552492047</v>
      </c>
      <c r="U767" s="74" t="n">
        <v>0.155430995303742</v>
      </c>
      <c r="V767" s="72" t="str">
        <f aca="false">IF(S767="Empate","—",IF((N767&gt;M767)&lt;&gt;(T767&gt;U767),"Sim","Não"))</f>
        <v>Não</v>
      </c>
    </row>
    <row r="768" customFormat="false" ht="15" hidden="false" customHeight="false" outlineLevel="0" collapsed="false">
      <c r="A768" s="72" t="s">
        <v>1875</v>
      </c>
      <c r="B768" s="72" t="s">
        <v>1876</v>
      </c>
      <c r="C768" s="72" t="s">
        <v>297</v>
      </c>
      <c r="D768" s="72" t="s">
        <v>289</v>
      </c>
      <c r="E768" s="72"/>
      <c r="F768" s="73" t="n">
        <v>10071</v>
      </c>
      <c r="G768" s="73" t="n">
        <v>8115</v>
      </c>
      <c r="H768" s="73" t="n">
        <v>1956</v>
      </c>
      <c r="I768" s="74" t="n">
        <f aca="false">H768/F768</f>
        <v>0.194221030682157</v>
      </c>
      <c r="J768" s="73" t="n">
        <v>7749</v>
      </c>
      <c r="K768" s="73" t="n">
        <v>61</v>
      </c>
      <c r="L768" s="73" t="n">
        <v>305</v>
      </c>
      <c r="M768" s="73" t="n">
        <v>1375</v>
      </c>
      <c r="N768" s="73" t="n">
        <v>6142</v>
      </c>
      <c r="O768" s="73" t="n">
        <f aca="false">J768-M768-N768</f>
        <v>232</v>
      </c>
      <c r="P768" s="74" t="n">
        <f aca="false">M768/J768</f>
        <v>0.177442250612982</v>
      </c>
      <c r="Q768" s="74" t="n">
        <f aca="false">N768/J768</f>
        <v>0.7926184023745</v>
      </c>
      <c r="R768" s="75" t="n">
        <f aca="false">ABS(P768-Q768)*100</f>
        <v>61.5176151761518</v>
      </c>
      <c r="S768" s="72" t="str">
        <f aca="false">IF(M768&gt;N768,"Flávio Bolsonaro",IF(N768&gt;M768,"Lula","Empate"))</f>
        <v>Lula</v>
      </c>
      <c r="T768" s="74" t="n">
        <v>0.835710367526056</v>
      </c>
      <c r="U768" s="74" t="n">
        <v>0.116977509599561</v>
      </c>
      <c r="V768" s="72" t="str">
        <f aca="false">IF(S768="Empate","—",IF((N768&gt;M768)&lt;&gt;(T768&gt;U768),"Sim","Não"))</f>
        <v>Não</v>
      </c>
    </row>
    <row r="769" customFormat="false" ht="15" hidden="false" customHeight="false" outlineLevel="0" collapsed="false">
      <c r="A769" s="72" t="s">
        <v>1877</v>
      </c>
      <c r="B769" s="72" t="s">
        <v>1878</v>
      </c>
      <c r="C769" s="72" t="s">
        <v>297</v>
      </c>
      <c r="D769" s="72" t="s">
        <v>289</v>
      </c>
      <c r="E769" s="72"/>
      <c r="F769" s="73" t="n">
        <v>14641</v>
      </c>
      <c r="G769" s="73" t="n">
        <v>11825</v>
      </c>
      <c r="H769" s="73" t="n">
        <v>2816</v>
      </c>
      <c r="I769" s="74" t="n">
        <f aca="false">H769/F769</f>
        <v>0.192336589030804</v>
      </c>
      <c r="J769" s="73" t="n">
        <v>11321</v>
      </c>
      <c r="K769" s="73" t="n">
        <v>125</v>
      </c>
      <c r="L769" s="73" t="n">
        <v>379</v>
      </c>
      <c r="M769" s="73" t="n">
        <v>1695</v>
      </c>
      <c r="N769" s="73" t="n">
        <v>9360</v>
      </c>
      <c r="O769" s="73" t="n">
        <f aca="false">J769-M769-N769</f>
        <v>266</v>
      </c>
      <c r="P769" s="74" t="n">
        <f aca="false">M769/J769</f>
        <v>0.149721756028619</v>
      </c>
      <c r="Q769" s="74" t="n">
        <f aca="false">N769/J769</f>
        <v>0.826782086388128</v>
      </c>
      <c r="R769" s="75" t="n">
        <f aca="false">ABS(P769-Q769)*100</f>
        <v>67.7060330359509</v>
      </c>
      <c r="S769" s="72" t="str">
        <f aca="false">IF(M769&gt;N769,"Flávio Bolsonaro",IF(N769&gt;M769,"Lula","Empate"))</f>
        <v>Lula</v>
      </c>
      <c r="T769" s="74" t="n">
        <v>0.838153556288271</v>
      </c>
      <c r="U769" s="74" t="n">
        <v>0.108243052284503</v>
      </c>
      <c r="V769" s="72" t="str">
        <f aca="false">IF(S769="Empate","—",IF((N769&gt;M769)&lt;&gt;(T769&gt;U769),"Sim","Não"))</f>
        <v>Não</v>
      </c>
    </row>
    <row r="770" customFormat="false" ht="15" hidden="false" customHeight="false" outlineLevel="0" collapsed="false">
      <c r="A770" s="72" t="s">
        <v>1879</v>
      </c>
      <c r="B770" s="72" t="s">
        <v>1880</v>
      </c>
      <c r="C770" s="72" t="s">
        <v>297</v>
      </c>
      <c r="D770" s="72" t="s">
        <v>289</v>
      </c>
      <c r="E770" s="72"/>
      <c r="F770" s="73" t="n">
        <v>8102</v>
      </c>
      <c r="G770" s="73" t="n">
        <v>6816</v>
      </c>
      <c r="H770" s="73" t="n">
        <v>1286</v>
      </c>
      <c r="I770" s="74" t="n">
        <f aca="false">H770/F770</f>
        <v>0.158726240434461</v>
      </c>
      <c r="J770" s="73" t="n">
        <v>6501</v>
      </c>
      <c r="K770" s="73" t="n">
        <v>91</v>
      </c>
      <c r="L770" s="73" t="n">
        <v>224</v>
      </c>
      <c r="M770" s="73" t="n">
        <v>846</v>
      </c>
      <c r="N770" s="73" t="n">
        <v>5486</v>
      </c>
      <c r="O770" s="73" t="n">
        <f aca="false">J770-M770-N770</f>
        <v>169</v>
      </c>
      <c r="P770" s="74" t="n">
        <f aca="false">M770/J770</f>
        <v>0.130133825565298</v>
      </c>
      <c r="Q770" s="74" t="n">
        <f aca="false">N770/J770</f>
        <v>0.843870173819412</v>
      </c>
      <c r="R770" s="75" t="n">
        <f aca="false">ABS(P770-Q770)*100</f>
        <v>71.3736348254115</v>
      </c>
      <c r="S770" s="72" t="str">
        <f aca="false">IF(M770&gt;N770,"Flávio Bolsonaro",IF(N770&gt;M770,"Lula","Empate"))</f>
        <v>Lula</v>
      </c>
      <c r="T770" s="74" t="n">
        <v>0.871821129885646</v>
      </c>
      <c r="U770" s="74" t="n">
        <v>0.0756101723843659</v>
      </c>
      <c r="V770" s="72" t="str">
        <f aca="false">IF(S770="Empate","—",IF((N770&gt;M770)&lt;&gt;(T770&gt;U770),"Sim","Não"))</f>
        <v>Não</v>
      </c>
    </row>
    <row r="771" customFormat="false" ht="15" hidden="false" customHeight="false" outlineLevel="0" collapsed="false">
      <c r="A771" s="72" t="s">
        <v>1881</v>
      </c>
      <c r="B771" s="72" t="s">
        <v>1882</v>
      </c>
      <c r="C771" s="72" t="s">
        <v>297</v>
      </c>
      <c r="D771" s="72" t="s">
        <v>289</v>
      </c>
      <c r="E771" s="72"/>
      <c r="F771" s="73" t="n">
        <v>5834</v>
      </c>
      <c r="G771" s="73" t="n">
        <v>5091</v>
      </c>
      <c r="H771" s="73" t="n">
        <v>743</v>
      </c>
      <c r="I771" s="74" t="n">
        <f aca="false">H771/F771</f>
        <v>0.127356873500171</v>
      </c>
      <c r="J771" s="73" t="n">
        <v>4959</v>
      </c>
      <c r="K771" s="73" t="n">
        <v>48</v>
      </c>
      <c r="L771" s="73" t="n">
        <v>84</v>
      </c>
      <c r="M771" s="73" t="n">
        <v>1173</v>
      </c>
      <c r="N771" s="73" t="n">
        <v>3617</v>
      </c>
      <c r="O771" s="73" t="n">
        <f aca="false">J771-M771-N771</f>
        <v>169</v>
      </c>
      <c r="P771" s="74" t="n">
        <f aca="false">M771/J771</f>
        <v>0.23653962492438</v>
      </c>
      <c r="Q771" s="74" t="n">
        <f aca="false">N771/J771</f>
        <v>0.729380923573301</v>
      </c>
      <c r="R771" s="75" t="n">
        <f aca="false">ABS(P771-Q771)*100</f>
        <v>49.2841298648921</v>
      </c>
      <c r="S771" s="72" t="str">
        <f aca="false">IF(M771&gt;N771,"Flávio Bolsonaro",IF(N771&gt;M771,"Lula","Empate"))</f>
        <v>Lula</v>
      </c>
      <c r="T771" s="74" t="n">
        <v>0.842006269592477</v>
      </c>
      <c r="U771" s="74" t="n">
        <v>0.129362591431557</v>
      </c>
      <c r="V771" s="72" t="str">
        <f aca="false">IF(S771="Empate","—",IF((N771&gt;M771)&lt;&gt;(T771&gt;U771),"Sim","Não"))</f>
        <v>Não</v>
      </c>
    </row>
    <row r="772" customFormat="false" ht="15" hidden="false" customHeight="false" outlineLevel="0" collapsed="false">
      <c r="A772" s="72" t="s">
        <v>1883</v>
      </c>
      <c r="B772" s="72" t="s">
        <v>1884</v>
      </c>
      <c r="C772" s="72" t="s">
        <v>297</v>
      </c>
      <c r="D772" s="72" t="s">
        <v>289</v>
      </c>
      <c r="E772" s="72"/>
      <c r="F772" s="73" t="n">
        <v>16987</v>
      </c>
      <c r="G772" s="73" t="n">
        <v>13793</v>
      </c>
      <c r="H772" s="73" t="n">
        <v>3194</v>
      </c>
      <c r="I772" s="74" t="n">
        <f aca="false">H772/F772</f>
        <v>0.188026137634662</v>
      </c>
      <c r="J772" s="73" t="n">
        <v>13034</v>
      </c>
      <c r="K772" s="73" t="n">
        <v>183</v>
      </c>
      <c r="L772" s="73" t="n">
        <v>576</v>
      </c>
      <c r="M772" s="73" t="n">
        <v>2581</v>
      </c>
      <c r="N772" s="73" t="n">
        <v>9882</v>
      </c>
      <c r="O772" s="73" t="n">
        <f aca="false">J772-M772-N772</f>
        <v>571</v>
      </c>
      <c r="P772" s="74" t="n">
        <f aca="false">M772/J772</f>
        <v>0.198020561608102</v>
      </c>
      <c r="Q772" s="74" t="n">
        <f aca="false">N772/J772</f>
        <v>0.758170937547952</v>
      </c>
      <c r="R772" s="75" t="n">
        <f aca="false">ABS(P772-Q772)*100</f>
        <v>56.015037593985</v>
      </c>
      <c r="S772" s="72" t="str">
        <f aca="false">IF(M772&gt;N772,"Flávio Bolsonaro",IF(N772&gt;M772,"Lula","Empate"))</f>
        <v>Lula</v>
      </c>
      <c r="T772" s="74" t="n">
        <v>0.801871216290589</v>
      </c>
      <c r="U772" s="74" t="n">
        <v>0.136803207799355</v>
      </c>
      <c r="V772" s="72" t="str">
        <f aca="false">IF(S772="Empate","—",IF((N772&gt;M772)&lt;&gt;(T772&gt;U772),"Sim","Não"))</f>
        <v>Não</v>
      </c>
    </row>
    <row r="773" customFormat="false" ht="15" hidden="false" customHeight="false" outlineLevel="0" collapsed="false">
      <c r="A773" s="72" t="s">
        <v>1885</v>
      </c>
      <c r="B773" s="72" t="s">
        <v>1886</v>
      </c>
      <c r="C773" s="72" t="s">
        <v>297</v>
      </c>
      <c r="D773" s="72" t="s">
        <v>289</v>
      </c>
      <c r="E773" s="72"/>
      <c r="F773" s="73" t="n">
        <v>61599</v>
      </c>
      <c r="G773" s="73" t="n">
        <v>52092</v>
      </c>
      <c r="H773" s="73" t="n">
        <v>9507</v>
      </c>
      <c r="I773" s="74" t="n">
        <f aca="false">H773/F773</f>
        <v>0.154336921053913</v>
      </c>
      <c r="J773" s="73" t="n">
        <v>49451</v>
      </c>
      <c r="K773" s="73" t="n">
        <v>975</v>
      </c>
      <c r="L773" s="73" t="n">
        <v>1666</v>
      </c>
      <c r="M773" s="73" t="n">
        <v>17682</v>
      </c>
      <c r="N773" s="73" t="n">
        <v>29771</v>
      </c>
      <c r="O773" s="73" t="n">
        <f aca="false">J773-M773-N773</f>
        <v>1998</v>
      </c>
      <c r="P773" s="74" t="n">
        <f aca="false">M773/J773</f>
        <v>0.35756607550909</v>
      </c>
      <c r="Q773" s="74" t="n">
        <f aca="false">N773/J773</f>
        <v>0.60203029261289</v>
      </c>
      <c r="R773" s="75" t="n">
        <f aca="false">ABS(P773-Q773)*100</f>
        <v>24.44642171038</v>
      </c>
      <c r="S773" s="72" t="str">
        <f aca="false">IF(M773&gt;N773,"Flávio Bolsonaro",IF(N773&gt;M773,"Lula","Empate"))</f>
        <v>Lula</v>
      </c>
      <c r="T773" s="74" t="n">
        <v>0.62987795850166</v>
      </c>
      <c r="U773" s="74" t="n">
        <v>0.308826328814061</v>
      </c>
      <c r="V773" s="72" t="str">
        <f aca="false">IF(S773="Empate","—",IF((N773&gt;M773)&lt;&gt;(T773&gt;U773),"Sim","Não"))</f>
        <v>Não</v>
      </c>
    </row>
    <row r="774" customFormat="false" ht="15" hidden="false" customHeight="false" outlineLevel="0" collapsed="false">
      <c r="A774" s="72" t="s">
        <v>1887</v>
      </c>
      <c r="B774" s="72" t="s">
        <v>1888</v>
      </c>
      <c r="C774" s="72" t="s">
        <v>297</v>
      </c>
      <c r="D774" s="72" t="s">
        <v>289</v>
      </c>
      <c r="E774" s="72"/>
      <c r="F774" s="73" t="n">
        <v>14956</v>
      </c>
      <c r="G774" s="73" t="n">
        <v>12879</v>
      </c>
      <c r="H774" s="73" t="n">
        <v>2077</v>
      </c>
      <c r="I774" s="74" t="n">
        <f aca="false">H774/F774</f>
        <v>0.138874030489436</v>
      </c>
      <c r="J774" s="73" t="n">
        <v>12282</v>
      </c>
      <c r="K774" s="73" t="n">
        <v>181</v>
      </c>
      <c r="L774" s="73" t="n">
        <v>416</v>
      </c>
      <c r="M774" s="73" t="n">
        <v>2124</v>
      </c>
      <c r="N774" s="73" t="n">
        <v>9804</v>
      </c>
      <c r="O774" s="73" t="n">
        <f aca="false">J774-M774-N774</f>
        <v>354</v>
      </c>
      <c r="P774" s="74" t="n">
        <f aca="false">M774/J774</f>
        <v>0.172936003908158</v>
      </c>
      <c r="Q774" s="74" t="n">
        <f aca="false">N774/J774</f>
        <v>0.798241328773815</v>
      </c>
      <c r="R774" s="75" t="n">
        <f aca="false">ABS(P774-Q774)*100</f>
        <v>62.5305324865657</v>
      </c>
      <c r="S774" s="72" t="str">
        <f aca="false">IF(M774&gt;N774,"Flávio Bolsonaro",IF(N774&gt;M774,"Lula","Empate"))</f>
        <v>Lula</v>
      </c>
      <c r="T774" s="74" t="n">
        <v>0.82305044908923</v>
      </c>
      <c r="U774" s="74" t="n">
        <v>0.12280701754386</v>
      </c>
      <c r="V774" s="72" t="str">
        <f aca="false">IF(S774="Empate","—",IF((N774&gt;M774)&lt;&gt;(T774&gt;U774),"Sim","Não"))</f>
        <v>Não</v>
      </c>
    </row>
    <row r="775" customFormat="false" ht="15" hidden="false" customHeight="false" outlineLevel="0" collapsed="false">
      <c r="A775" s="72" t="s">
        <v>1889</v>
      </c>
      <c r="B775" s="72" t="s">
        <v>1890</v>
      </c>
      <c r="C775" s="72" t="s">
        <v>297</v>
      </c>
      <c r="D775" s="72" t="s">
        <v>289</v>
      </c>
      <c r="E775" s="72"/>
      <c r="F775" s="73" t="n">
        <v>60112</v>
      </c>
      <c r="G775" s="73" t="n">
        <v>50237</v>
      </c>
      <c r="H775" s="73" t="n">
        <v>9875</v>
      </c>
      <c r="I775" s="74" t="n">
        <f aca="false">H775/F775</f>
        <v>0.164276683524088</v>
      </c>
      <c r="J775" s="73" t="n">
        <v>48438</v>
      </c>
      <c r="K775" s="73" t="n">
        <v>665</v>
      </c>
      <c r="L775" s="73" t="n">
        <v>1134</v>
      </c>
      <c r="M775" s="73" t="n">
        <v>10848</v>
      </c>
      <c r="N775" s="73" t="n">
        <v>35579</v>
      </c>
      <c r="O775" s="73" t="n">
        <f aca="false">J775-M775-N775</f>
        <v>2011</v>
      </c>
      <c r="P775" s="74" t="n">
        <f aca="false">M775/J775</f>
        <v>0.223956397869441</v>
      </c>
      <c r="Q775" s="74" t="n">
        <f aca="false">N775/J775</f>
        <v>0.734526611338206</v>
      </c>
      <c r="R775" s="75" t="n">
        <f aca="false">ABS(P775-Q775)*100</f>
        <v>51.0570213468764</v>
      </c>
      <c r="S775" s="72" t="str">
        <f aca="false">IF(M775&gt;N775,"Flávio Bolsonaro",IF(N775&gt;M775,"Lula","Empate"))</f>
        <v>Lula</v>
      </c>
      <c r="T775" s="74" t="n">
        <v>0.760485889358764</v>
      </c>
      <c r="U775" s="74" t="n">
        <v>0.164710451367912</v>
      </c>
      <c r="V775" s="72" t="str">
        <f aca="false">IF(S775="Empate","—",IF((N775&gt;M775)&lt;&gt;(T775&gt;U775),"Sim","Não"))</f>
        <v>Não</v>
      </c>
    </row>
    <row r="776" customFormat="false" ht="15" hidden="false" customHeight="false" outlineLevel="0" collapsed="false">
      <c r="A776" s="72" t="s">
        <v>1891</v>
      </c>
      <c r="B776" s="72" t="s">
        <v>1892</v>
      </c>
      <c r="C776" s="72" t="s">
        <v>297</v>
      </c>
      <c r="D776" s="72" t="s">
        <v>289</v>
      </c>
      <c r="E776" s="72"/>
      <c r="F776" s="73" t="n">
        <v>18875</v>
      </c>
      <c r="G776" s="73" t="n">
        <v>15919</v>
      </c>
      <c r="H776" s="73" t="n">
        <v>2956</v>
      </c>
      <c r="I776" s="74" t="n">
        <f aca="false">H776/F776</f>
        <v>0.156609271523179</v>
      </c>
      <c r="J776" s="73" t="n">
        <v>15026</v>
      </c>
      <c r="K776" s="73" t="n">
        <v>303</v>
      </c>
      <c r="L776" s="73" t="n">
        <v>590</v>
      </c>
      <c r="M776" s="73" t="n">
        <v>3863</v>
      </c>
      <c r="N776" s="73" t="n">
        <v>10153</v>
      </c>
      <c r="O776" s="73" t="n">
        <f aca="false">J776-M776-N776</f>
        <v>1010</v>
      </c>
      <c r="P776" s="74" t="n">
        <f aca="false">M776/J776</f>
        <v>0.257087714627978</v>
      </c>
      <c r="Q776" s="74" t="n">
        <f aca="false">N776/J776</f>
        <v>0.675695461200586</v>
      </c>
      <c r="R776" s="75" t="n">
        <f aca="false">ABS(P776-Q776)*100</f>
        <v>41.8607746572608</v>
      </c>
      <c r="S776" s="72" t="str">
        <f aca="false">IF(M776&gt;N776,"Flávio Bolsonaro",IF(N776&gt;M776,"Lula","Empate"))</f>
        <v>Lula</v>
      </c>
      <c r="T776" s="74" t="n">
        <v>0.733165160114918</v>
      </c>
      <c r="U776" s="74" t="n">
        <v>0.201387429051924</v>
      </c>
      <c r="V776" s="72" t="str">
        <f aca="false">IF(S776="Empate","—",IF((N776&gt;M776)&lt;&gt;(T776&gt;U776),"Sim","Não"))</f>
        <v>Não</v>
      </c>
    </row>
    <row r="777" customFormat="false" ht="15" hidden="false" customHeight="false" outlineLevel="0" collapsed="false">
      <c r="A777" s="72" t="s">
        <v>1893</v>
      </c>
      <c r="B777" s="72" t="s">
        <v>1894</v>
      </c>
      <c r="C777" s="72" t="s">
        <v>297</v>
      </c>
      <c r="D777" s="72" t="s">
        <v>289</v>
      </c>
      <c r="E777" s="72"/>
      <c r="F777" s="73" t="n">
        <v>24248</v>
      </c>
      <c r="G777" s="73" t="n">
        <v>20226</v>
      </c>
      <c r="H777" s="73" t="n">
        <v>4022</v>
      </c>
      <c r="I777" s="74" t="n">
        <f aca="false">H777/F777</f>
        <v>0.165869350049489</v>
      </c>
      <c r="J777" s="73" t="n">
        <v>19075</v>
      </c>
      <c r="K777" s="73" t="n">
        <v>442</v>
      </c>
      <c r="L777" s="73" t="n">
        <v>709</v>
      </c>
      <c r="M777" s="73" t="n">
        <v>5528</v>
      </c>
      <c r="N777" s="73" t="n">
        <v>12747</v>
      </c>
      <c r="O777" s="73" t="n">
        <f aca="false">J777-M777-N777</f>
        <v>800</v>
      </c>
      <c r="P777" s="74" t="n">
        <f aca="false">M777/J777</f>
        <v>0.289803407601573</v>
      </c>
      <c r="Q777" s="74" t="n">
        <f aca="false">N777/J777</f>
        <v>0.668256880733945</v>
      </c>
      <c r="R777" s="75" t="n">
        <f aca="false">ABS(P777-Q777)*100</f>
        <v>37.8453473132372</v>
      </c>
      <c r="S777" s="72" t="str">
        <f aca="false">IF(M777&gt;N777,"Flávio Bolsonaro",IF(N777&gt;M777,"Lula","Empate"))</f>
        <v>Lula</v>
      </c>
      <c r="T777" s="74" t="n">
        <v>0.695984807379273</v>
      </c>
      <c r="U777" s="74" t="n">
        <v>0.233260987520347</v>
      </c>
      <c r="V777" s="72" t="str">
        <f aca="false">IF(S777="Empate","—",IF((N777&gt;M777)&lt;&gt;(T777&gt;U777),"Sim","Não"))</f>
        <v>Não</v>
      </c>
    </row>
    <row r="778" customFormat="false" ht="15" hidden="false" customHeight="false" outlineLevel="0" collapsed="false">
      <c r="A778" s="72" t="s">
        <v>1895</v>
      </c>
      <c r="B778" s="72" t="s">
        <v>1896</v>
      </c>
      <c r="C778" s="72" t="s">
        <v>297</v>
      </c>
      <c r="D778" s="72" t="s">
        <v>289</v>
      </c>
      <c r="E778" s="72"/>
      <c r="F778" s="73" t="n">
        <v>15853</v>
      </c>
      <c r="G778" s="73" t="n">
        <v>13312</v>
      </c>
      <c r="H778" s="73" t="n">
        <v>2541</v>
      </c>
      <c r="I778" s="74" t="n">
        <f aca="false">H778/F778</f>
        <v>0.160285119535735</v>
      </c>
      <c r="J778" s="73" t="n">
        <v>12694</v>
      </c>
      <c r="K778" s="73" t="n">
        <v>216</v>
      </c>
      <c r="L778" s="73" t="n">
        <v>402</v>
      </c>
      <c r="M778" s="73" t="n">
        <v>2552</v>
      </c>
      <c r="N778" s="73" t="n">
        <v>9501</v>
      </c>
      <c r="O778" s="73" t="n">
        <f aca="false">J778-M778-N778</f>
        <v>641</v>
      </c>
      <c r="P778" s="74" t="n">
        <f aca="false">M778/J778</f>
        <v>0.20103986135182</v>
      </c>
      <c r="Q778" s="74" t="n">
        <f aca="false">N778/J778</f>
        <v>0.748463841184812</v>
      </c>
      <c r="R778" s="75" t="n">
        <f aca="false">ABS(P778-Q778)*100</f>
        <v>54.7423979832992</v>
      </c>
      <c r="S778" s="72" t="str">
        <f aca="false">IF(M778&gt;N778,"Flávio Bolsonaro",IF(N778&gt;M778,"Lula","Empate"))</f>
        <v>Lula</v>
      </c>
      <c r="T778" s="74" t="n">
        <v>0.764313370129335</v>
      </c>
      <c r="U778" s="74" t="n">
        <v>0.139797347392701</v>
      </c>
      <c r="V778" s="72" t="str">
        <f aca="false">IF(S778="Empate","—",IF((N778&gt;M778)&lt;&gt;(T778&gt;U778),"Sim","Não"))</f>
        <v>Não</v>
      </c>
    </row>
    <row r="779" customFormat="false" ht="15" hidden="false" customHeight="false" outlineLevel="0" collapsed="false">
      <c r="A779" s="72" t="s">
        <v>1897</v>
      </c>
      <c r="B779" s="72" t="s">
        <v>1898</v>
      </c>
      <c r="C779" s="72" t="s">
        <v>297</v>
      </c>
      <c r="D779" s="72" t="s">
        <v>289</v>
      </c>
      <c r="E779" s="72"/>
      <c r="F779" s="73" t="n">
        <v>58537</v>
      </c>
      <c r="G779" s="73" t="n">
        <v>49670</v>
      </c>
      <c r="H779" s="73" t="n">
        <v>8867</v>
      </c>
      <c r="I779" s="74" t="n">
        <f aca="false">H779/F779</f>
        <v>0.15147684370569</v>
      </c>
      <c r="J779" s="73" t="n">
        <v>47313</v>
      </c>
      <c r="K779" s="73" t="n">
        <v>866</v>
      </c>
      <c r="L779" s="73" t="n">
        <v>1491</v>
      </c>
      <c r="M779" s="73" t="n">
        <v>14414</v>
      </c>
      <c r="N779" s="73" t="n">
        <v>30006</v>
      </c>
      <c r="O779" s="73" t="n">
        <f aca="false">J779-M779-N779</f>
        <v>2893</v>
      </c>
      <c r="P779" s="74" t="n">
        <f aca="false">M779/J779</f>
        <v>0.304651998393676</v>
      </c>
      <c r="Q779" s="74" t="n">
        <f aca="false">N779/J779</f>
        <v>0.63420201635914</v>
      </c>
      <c r="R779" s="75" t="n">
        <f aca="false">ABS(P779-Q779)*100</f>
        <v>32.9550017965464</v>
      </c>
      <c r="S779" s="72" t="str">
        <f aca="false">IF(M779&gt;N779,"Flávio Bolsonaro",IF(N779&gt;M779,"Lula","Empate"))</f>
        <v>Lula</v>
      </c>
      <c r="T779" s="74" t="n">
        <v>0.681489343268064</v>
      </c>
      <c r="U779" s="74" t="n">
        <v>0.242029111072604</v>
      </c>
      <c r="V779" s="72" t="str">
        <f aca="false">IF(S779="Empate","—",IF((N779&gt;M779)&lt;&gt;(T779&gt;U779),"Sim","Não"))</f>
        <v>Não</v>
      </c>
    </row>
    <row r="780" customFormat="false" ht="15" hidden="false" customHeight="false" outlineLevel="0" collapsed="false">
      <c r="A780" s="72" t="s">
        <v>1899</v>
      </c>
      <c r="B780" s="72" t="s">
        <v>1900</v>
      </c>
      <c r="C780" s="72" t="s">
        <v>297</v>
      </c>
      <c r="D780" s="72" t="s">
        <v>289</v>
      </c>
      <c r="E780" s="72"/>
      <c r="F780" s="73" t="n">
        <v>12621</v>
      </c>
      <c r="G780" s="73" t="n">
        <v>10186</v>
      </c>
      <c r="H780" s="73" t="n">
        <v>2435</v>
      </c>
      <c r="I780" s="74" t="n">
        <f aca="false">H780/F780</f>
        <v>0.192932414230251</v>
      </c>
      <c r="J780" s="73" t="n">
        <v>9718</v>
      </c>
      <c r="K780" s="73" t="n">
        <v>118</v>
      </c>
      <c r="L780" s="73" t="n">
        <v>350</v>
      </c>
      <c r="M780" s="73" t="n">
        <v>1884</v>
      </c>
      <c r="N780" s="73" t="n">
        <v>7532</v>
      </c>
      <c r="O780" s="73" t="n">
        <f aca="false">J780-M780-N780</f>
        <v>302</v>
      </c>
      <c r="P780" s="74" t="n">
        <f aca="false">M780/J780</f>
        <v>0.193867050833505</v>
      </c>
      <c r="Q780" s="74" t="n">
        <f aca="false">N780/J780</f>
        <v>0.775056596007409</v>
      </c>
      <c r="R780" s="75" t="n">
        <f aca="false">ABS(P780-Q780)*100</f>
        <v>58.1189545173904</v>
      </c>
      <c r="S780" s="72" t="str">
        <f aca="false">IF(M780&gt;N780,"Flávio Bolsonaro",IF(N780&gt;M780,"Lula","Empate"))</f>
        <v>Lula</v>
      </c>
      <c r="T780" s="74" t="n">
        <v>0.810650887573965</v>
      </c>
      <c r="U780" s="74" t="n">
        <v>0.145627876397107</v>
      </c>
      <c r="V780" s="72" t="str">
        <f aca="false">IF(S780="Empate","—",IF((N780&gt;M780)&lt;&gt;(T780&gt;U780),"Sim","Não"))</f>
        <v>Não</v>
      </c>
    </row>
    <row r="781" customFormat="false" ht="15" hidden="false" customHeight="false" outlineLevel="0" collapsed="false">
      <c r="A781" s="72" t="s">
        <v>1901</v>
      </c>
      <c r="B781" s="72" t="s">
        <v>1902</v>
      </c>
      <c r="C781" s="72" t="s">
        <v>297</v>
      </c>
      <c r="D781" s="72" t="s">
        <v>289</v>
      </c>
      <c r="E781" s="72"/>
      <c r="F781" s="73" t="n">
        <v>14839</v>
      </c>
      <c r="G781" s="73" t="n">
        <v>12264</v>
      </c>
      <c r="H781" s="73" t="n">
        <v>2575</v>
      </c>
      <c r="I781" s="74" t="n">
        <f aca="false">H781/F781</f>
        <v>0.173529213558865</v>
      </c>
      <c r="J781" s="73" t="n">
        <v>11792</v>
      </c>
      <c r="K781" s="73" t="n">
        <v>125</v>
      </c>
      <c r="L781" s="73" t="n">
        <v>347</v>
      </c>
      <c r="M781" s="73" t="n">
        <v>3054</v>
      </c>
      <c r="N781" s="73" t="n">
        <v>8457</v>
      </c>
      <c r="O781" s="73" t="n">
        <f aca="false">J781-M781-N781</f>
        <v>281</v>
      </c>
      <c r="P781" s="74" t="n">
        <f aca="false">M781/J781</f>
        <v>0.258989145183175</v>
      </c>
      <c r="Q781" s="74" t="n">
        <f aca="false">N781/J781</f>
        <v>0.717181139755767</v>
      </c>
      <c r="R781" s="75" t="n">
        <f aca="false">ABS(P781-Q781)*100</f>
        <v>45.8191994572592</v>
      </c>
      <c r="S781" s="72" t="str">
        <f aca="false">IF(M781&gt;N781,"Flávio Bolsonaro",IF(N781&gt;M781,"Lula","Empate"))</f>
        <v>Lula</v>
      </c>
      <c r="T781" s="74" t="n">
        <v>0.789439313368784</v>
      </c>
      <c r="U781" s="74" t="n">
        <v>0.129489691202538</v>
      </c>
      <c r="V781" s="72" t="str">
        <f aca="false">IF(S781="Empate","—",IF((N781&gt;M781)&lt;&gt;(T781&gt;U781),"Sim","Não"))</f>
        <v>Não</v>
      </c>
    </row>
    <row r="782" customFormat="false" ht="15" hidden="false" customHeight="false" outlineLevel="0" collapsed="false">
      <c r="A782" s="72" t="s">
        <v>1903</v>
      </c>
      <c r="B782" s="72" t="s">
        <v>1904</v>
      </c>
      <c r="C782" s="72" t="s">
        <v>297</v>
      </c>
      <c r="D782" s="72" t="s">
        <v>289</v>
      </c>
      <c r="E782" s="72"/>
      <c r="F782" s="73" t="n">
        <v>33618</v>
      </c>
      <c r="G782" s="73" t="n">
        <v>28000</v>
      </c>
      <c r="H782" s="73" t="n">
        <v>5618</v>
      </c>
      <c r="I782" s="74" t="n">
        <f aca="false">H782/F782</f>
        <v>0.167112856207984</v>
      </c>
      <c r="J782" s="73" t="n">
        <v>26599</v>
      </c>
      <c r="K782" s="73" t="n">
        <v>530</v>
      </c>
      <c r="L782" s="73" t="n">
        <v>871</v>
      </c>
      <c r="M782" s="73" t="n">
        <v>5499</v>
      </c>
      <c r="N782" s="73" t="n">
        <v>19711</v>
      </c>
      <c r="O782" s="73" t="n">
        <f aca="false">J782-M782-N782</f>
        <v>1389</v>
      </c>
      <c r="P782" s="74" t="n">
        <f aca="false">M782/J782</f>
        <v>0.206737095379526</v>
      </c>
      <c r="Q782" s="74" t="n">
        <f aca="false">N782/J782</f>
        <v>0.741042896349487</v>
      </c>
      <c r="R782" s="75" t="n">
        <f aca="false">ABS(P782-Q782)*100</f>
        <v>53.4305800969961</v>
      </c>
      <c r="S782" s="72" t="str">
        <f aca="false">IF(M782&gt;N782,"Flávio Bolsonaro",IF(N782&gt;M782,"Lula","Empate"))</f>
        <v>Lula</v>
      </c>
      <c r="T782" s="74" t="n">
        <v>0.767203569267998</v>
      </c>
      <c r="U782" s="74" t="n">
        <v>0.137401693889897</v>
      </c>
      <c r="V782" s="72" t="str">
        <f aca="false">IF(S782="Empate","—",IF((N782&gt;M782)&lt;&gt;(T782&gt;U782),"Sim","Não"))</f>
        <v>Não</v>
      </c>
    </row>
    <row r="783" customFormat="false" ht="15" hidden="false" customHeight="false" outlineLevel="0" collapsed="false">
      <c r="A783" s="72" t="s">
        <v>1905</v>
      </c>
      <c r="B783" s="72" t="s">
        <v>1906</v>
      </c>
      <c r="C783" s="72" t="s">
        <v>297</v>
      </c>
      <c r="D783" s="72" t="s">
        <v>289</v>
      </c>
      <c r="E783" s="72"/>
      <c r="F783" s="73" t="n">
        <v>25778</v>
      </c>
      <c r="G783" s="73" t="n">
        <v>21922</v>
      </c>
      <c r="H783" s="73" t="n">
        <v>3856</v>
      </c>
      <c r="I783" s="74" t="n">
        <f aca="false">H783/F783</f>
        <v>0.149584917371402</v>
      </c>
      <c r="J783" s="73" t="n">
        <v>20884</v>
      </c>
      <c r="K783" s="73" t="n">
        <v>437</v>
      </c>
      <c r="L783" s="73" t="n">
        <v>601</v>
      </c>
      <c r="M783" s="73" t="n">
        <v>4717</v>
      </c>
      <c r="N783" s="73" t="n">
        <v>15321</v>
      </c>
      <c r="O783" s="73" t="n">
        <f aca="false">J783-M783-N783</f>
        <v>846</v>
      </c>
      <c r="P783" s="74" t="n">
        <f aca="false">M783/J783</f>
        <v>0.225866692204559</v>
      </c>
      <c r="Q783" s="74" t="n">
        <f aca="false">N783/J783</f>
        <v>0.733623826853093</v>
      </c>
      <c r="R783" s="75" t="n">
        <f aca="false">ABS(P783-Q783)*100</f>
        <v>50.7757134648535</v>
      </c>
      <c r="S783" s="72" t="str">
        <f aca="false">IF(M783&gt;N783,"Flávio Bolsonaro",IF(N783&gt;M783,"Lula","Empate"))</f>
        <v>Lula</v>
      </c>
      <c r="T783" s="74" t="n">
        <v>0.762174405436014</v>
      </c>
      <c r="U783" s="74" t="n">
        <v>0.167905854547245</v>
      </c>
      <c r="V783" s="72" t="str">
        <f aca="false">IF(S783="Empate","—",IF((N783&gt;M783)&lt;&gt;(T783&gt;U783),"Sim","Não"))</f>
        <v>Não</v>
      </c>
    </row>
    <row r="784" customFormat="false" ht="15" hidden="false" customHeight="false" outlineLevel="0" collapsed="false">
      <c r="A784" s="72" t="s">
        <v>1907</v>
      </c>
      <c r="B784" s="72" t="s">
        <v>1908</v>
      </c>
      <c r="C784" s="72" t="s">
        <v>297</v>
      </c>
      <c r="D784" s="72" t="s">
        <v>289</v>
      </c>
      <c r="E784" s="72"/>
      <c r="F784" s="73" t="n">
        <v>13899</v>
      </c>
      <c r="G784" s="73" t="n">
        <v>11480</v>
      </c>
      <c r="H784" s="73" t="n">
        <v>2419</v>
      </c>
      <c r="I784" s="74" t="n">
        <f aca="false">H784/F784</f>
        <v>0.174041297935103</v>
      </c>
      <c r="J784" s="73" t="n">
        <v>11017</v>
      </c>
      <c r="K784" s="73" t="n">
        <v>105</v>
      </c>
      <c r="L784" s="73" t="n">
        <v>358</v>
      </c>
      <c r="M784" s="73" t="n">
        <v>1495</v>
      </c>
      <c r="N784" s="73" t="n">
        <v>9167</v>
      </c>
      <c r="O784" s="73" t="n">
        <f aca="false">J784-M784-N784</f>
        <v>355</v>
      </c>
      <c r="P784" s="74" t="n">
        <f aca="false">M784/J784</f>
        <v>0.135699373695198</v>
      </c>
      <c r="Q784" s="74" t="n">
        <f aca="false">N784/J784</f>
        <v>0.832077698102932</v>
      </c>
      <c r="R784" s="75" t="n">
        <f aca="false">ABS(P784-Q784)*100</f>
        <v>69.6378324407734</v>
      </c>
      <c r="S784" s="72" t="str">
        <f aca="false">IF(M784&gt;N784,"Flávio Bolsonaro",IF(N784&gt;M784,"Lula","Empate"))</f>
        <v>Lula</v>
      </c>
      <c r="T784" s="74" t="n">
        <v>0.870580449990546</v>
      </c>
      <c r="U784" s="74" t="n">
        <v>0.0844204953677444</v>
      </c>
      <c r="V784" s="72" t="str">
        <f aca="false">IF(S784="Empate","—",IF((N784&gt;M784)&lt;&gt;(T784&gt;U784),"Sim","Não"))</f>
        <v>Não</v>
      </c>
    </row>
    <row r="785" customFormat="false" ht="15" hidden="false" customHeight="false" outlineLevel="0" collapsed="false">
      <c r="A785" s="72" t="s">
        <v>1909</v>
      </c>
      <c r="B785" s="72" t="s">
        <v>1910</v>
      </c>
      <c r="C785" s="72" t="s">
        <v>297</v>
      </c>
      <c r="D785" s="72" t="s">
        <v>289</v>
      </c>
      <c r="E785" s="72"/>
      <c r="F785" s="73" t="n">
        <v>20302</v>
      </c>
      <c r="G785" s="73" t="n">
        <v>17015</v>
      </c>
      <c r="H785" s="73" t="n">
        <v>3287</v>
      </c>
      <c r="I785" s="74" t="n">
        <f aca="false">H785/F785</f>
        <v>0.161905231011723</v>
      </c>
      <c r="J785" s="73" t="n">
        <v>16081</v>
      </c>
      <c r="K785" s="73" t="n">
        <v>240</v>
      </c>
      <c r="L785" s="73" t="n">
        <v>694</v>
      </c>
      <c r="M785" s="73" t="n">
        <v>4812</v>
      </c>
      <c r="N785" s="73" t="n">
        <v>10688</v>
      </c>
      <c r="O785" s="73" t="n">
        <f aca="false">J785-M785-N785</f>
        <v>581</v>
      </c>
      <c r="P785" s="74" t="n">
        <f aca="false">M785/J785</f>
        <v>0.299235122193893</v>
      </c>
      <c r="Q785" s="74" t="n">
        <f aca="false">N785/J785</f>
        <v>0.664635283875381</v>
      </c>
      <c r="R785" s="75" t="n">
        <f aca="false">ABS(P785-Q785)*100</f>
        <v>36.5400161681487</v>
      </c>
      <c r="S785" s="72" t="str">
        <f aca="false">IF(M785&gt;N785,"Flávio Bolsonaro",IF(N785&gt;M785,"Lula","Empate"))</f>
        <v>Lula</v>
      </c>
      <c r="T785" s="74" t="n">
        <v>0.696554279362727</v>
      </c>
      <c r="U785" s="74" t="n">
        <v>0.21816722242806</v>
      </c>
      <c r="V785" s="72" t="str">
        <f aca="false">IF(S785="Empate","—",IF((N785&gt;M785)&lt;&gt;(T785&gt;U785),"Sim","Não"))</f>
        <v>Não</v>
      </c>
    </row>
    <row r="786" customFormat="false" ht="15" hidden="false" customHeight="false" outlineLevel="0" collapsed="false">
      <c r="A786" s="72" t="s">
        <v>1911</v>
      </c>
      <c r="B786" s="72" t="s">
        <v>1912</v>
      </c>
      <c r="C786" s="72" t="s">
        <v>297</v>
      </c>
      <c r="D786" s="72" t="s">
        <v>289</v>
      </c>
      <c r="E786" s="72"/>
      <c r="F786" s="73" t="n">
        <v>7038</v>
      </c>
      <c r="G786" s="73" t="n">
        <v>6080</v>
      </c>
      <c r="H786" s="73" t="n">
        <v>958</v>
      </c>
      <c r="I786" s="74" t="n">
        <f aca="false">H786/F786</f>
        <v>0.136118215402103</v>
      </c>
      <c r="J786" s="73" t="n">
        <v>5789</v>
      </c>
      <c r="K786" s="73" t="n">
        <v>77</v>
      </c>
      <c r="L786" s="73" t="n">
        <v>214</v>
      </c>
      <c r="M786" s="73" t="n">
        <v>1468</v>
      </c>
      <c r="N786" s="73" t="n">
        <v>3995</v>
      </c>
      <c r="O786" s="73" t="n">
        <f aca="false">J786-M786-N786</f>
        <v>326</v>
      </c>
      <c r="P786" s="74" t="n">
        <f aca="false">M786/J786</f>
        <v>0.253584384176887</v>
      </c>
      <c r="Q786" s="74" t="n">
        <f aca="false">N786/J786</f>
        <v>0.690101917429608</v>
      </c>
      <c r="R786" s="75" t="n">
        <f aca="false">ABS(P786-Q786)*100</f>
        <v>43.6517533252721</v>
      </c>
      <c r="S786" s="72" t="str">
        <f aca="false">IF(M786&gt;N786,"Flávio Bolsonaro",IF(N786&gt;M786,"Lula","Empate"))</f>
        <v>Lula</v>
      </c>
      <c r="T786" s="74" t="n">
        <v>0.722159730033746</v>
      </c>
      <c r="U786" s="74" t="n">
        <v>0.194225721784777</v>
      </c>
      <c r="V786" s="72" t="str">
        <f aca="false">IF(S786="Empate","—",IF((N786&gt;M786)&lt;&gt;(T786&gt;U786),"Sim","Não"))</f>
        <v>Não</v>
      </c>
    </row>
    <row r="787" customFormat="false" ht="15" hidden="false" customHeight="false" outlineLevel="0" collapsed="false">
      <c r="A787" s="72" t="s">
        <v>1913</v>
      </c>
      <c r="B787" s="72" t="s">
        <v>1914</v>
      </c>
      <c r="C787" s="72" t="s">
        <v>297</v>
      </c>
      <c r="D787" s="72" t="s">
        <v>289</v>
      </c>
      <c r="E787" s="72"/>
      <c r="F787" s="73" t="n">
        <v>153073</v>
      </c>
      <c r="G787" s="73" t="n">
        <v>129694</v>
      </c>
      <c r="H787" s="73" t="n">
        <v>23379</v>
      </c>
      <c r="I787" s="74" t="n">
        <f aca="false">H787/F787</f>
        <v>0.152731049891228</v>
      </c>
      <c r="J787" s="73" t="n">
        <v>120038</v>
      </c>
      <c r="K787" s="73" t="n">
        <v>4591</v>
      </c>
      <c r="L787" s="73" t="n">
        <v>5065</v>
      </c>
      <c r="M787" s="73" t="n">
        <v>40500</v>
      </c>
      <c r="N787" s="73" t="n">
        <v>71616</v>
      </c>
      <c r="O787" s="73" t="n">
        <f aca="false">J787-M787-N787</f>
        <v>7922</v>
      </c>
      <c r="P787" s="74" t="n">
        <f aca="false">M787/J787</f>
        <v>0.337393158833036</v>
      </c>
      <c r="Q787" s="74" t="n">
        <f aca="false">N787/J787</f>
        <v>0.596611073160166</v>
      </c>
      <c r="R787" s="75" t="n">
        <f aca="false">ABS(P787-Q787)*100</f>
        <v>25.921791432713</v>
      </c>
      <c r="S787" s="72" t="str">
        <f aca="false">IF(M787&gt;N787,"Flávio Bolsonaro",IF(N787&gt;M787,"Lula","Empate"))</f>
        <v>Lula</v>
      </c>
      <c r="T787" s="74" t="n">
        <v>0.554569794126451</v>
      </c>
      <c r="U787" s="74" t="n">
        <v>0.246657464994845</v>
      </c>
      <c r="V787" s="72" t="str">
        <f aca="false">IF(S787="Empate","—",IF((N787&gt;M787)&lt;&gt;(T787&gt;U787),"Sim","Não"))</f>
        <v>Não</v>
      </c>
    </row>
    <row r="788" customFormat="false" ht="15" hidden="false" customHeight="false" outlineLevel="0" collapsed="false">
      <c r="A788" s="72" t="s">
        <v>1915</v>
      </c>
      <c r="B788" s="72" t="s">
        <v>1916</v>
      </c>
      <c r="C788" s="72" t="s">
        <v>297</v>
      </c>
      <c r="D788" s="72" t="s">
        <v>289</v>
      </c>
      <c r="E788" s="72"/>
      <c r="F788" s="73" t="n">
        <v>14292</v>
      </c>
      <c r="G788" s="73" t="n">
        <v>11740</v>
      </c>
      <c r="H788" s="73" t="n">
        <v>2552</v>
      </c>
      <c r="I788" s="74" t="n">
        <f aca="false">H788/F788</f>
        <v>0.178561432969493</v>
      </c>
      <c r="J788" s="73" t="n">
        <v>11330</v>
      </c>
      <c r="K788" s="73" t="n">
        <v>121</v>
      </c>
      <c r="L788" s="73" t="n">
        <v>289</v>
      </c>
      <c r="M788" s="73" t="n">
        <v>2426</v>
      </c>
      <c r="N788" s="73" t="n">
        <v>8309</v>
      </c>
      <c r="O788" s="73" t="n">
        <f aca="false">J788-M788-N788</f>
        <v>595</v>
      </c>
      <c r="P788" s="74" t="n">
        <f aca="false">M788/J788</f>
        <v>0.214121800529568</v>
      </c>
      <c r="Q788" s="74" t="n">
        <f aca="false">N788/J788</f>
        <v>0.733362753751103</v>
      </c>
      <c r="R788" s="75" t="n">
        <f aca="false">ABS(P788-Q788)*100</f>
        <v>51.9240953221536</v>
      </c>
      <c r="S788" s="72" t="str">
        <f aca="false">IF(M788&gt;N788,"Flávio Bolsonaro",IF(N788&gt;M788,"Lula","Empate"))</f>
        <v>Lula</v>
      </c>
      <c r="T788" s="74" t="n">
        <v>0.816525123849965</v>
      </c>
      <c r="U788" s="74" t="n">
        <v>0.131280962491154</v>
      </c>
      <c r="V788" s="72" t="str">
        <f aca="false">IF(S788="Empate","—",IF((N788&gt;M788)&lt;&gt;(T788&gt;U788),"Sim","Não"))</f>
        <v>Não</v>
      </c>
    </row>
    <row r="789" customFormat="false" ht="15" hidden="false" customHeight="false" outlineLevel="0" collapsed="false">
      <c r="A789" s="72" t="s">
        <v>1917</v>
      </c>
      <c r="B789" s="72" t="s">
        <v>1918</v>
      </c>
      <c r="C789" s="72" t="s">
        <v>297</v>
      </c>
      <c r="D789" s="72" t="s">
        <v>289</v>
      </c>
      <c r="E789" s="72"/>
      <c r="F789" s="73" t="n">
        <v>37548</v>
      </c>
      <c r="G789" s="73" t="n">
        <v>30318</v>
      </c>
      <c r="H789" s="73" t="n">
        <v>7230</v>
      </c>
      <c r="I789" s="74" t="n">
        <f aca="false">H789/F789</f>
        <v>0.192553531479706</v>
      </c>
      <c r="J789" s="73" t="n">
        <v>27953</v>
      </c>
      <c r="K789" s="73" t="n">
        <v>913</v>
      </c>
      <c r="L789" s="73" t="n">
        <v>1452</v>
      </c>
      <c r="M789" s="73" t="n">
        <v>8885</v>
      </c>
      <c r="N789" s="73" t="n">
        <v>17707</v>
      </c>
      <c r="O789" s="73" t="n">
        <f aca="false">J789-M789-N789</f>
        <v>1361</v>
      </c>
      <c r="P789" s="74" t="n">
        <f aca="false">M789/J789</f>
        <v>0.317854970843917</v>
      </c>
      <c r="Q789" s="74" t="n">
        <f aca="false">N789/J789</f>
        <v>0.633456158551855</v>
      </c>
      <c r="R789" s="75" t="n">
        <f aca="false">ABS(P789-Q789)*100</f>
        <v>31.5601187707938</v>
      </c>
      <c r="S789" s="72" t="str">
        <f aca="false">IF(M789&gt;N789,"Flávio Bolsonaro",IF(N789&gt;M789,"Lula","Empate"))</f>
        <v>Lula</v>
      </c>
      <c r="T789" s="74" t="n">
        <v>0.710951855935318</v>
      </c>
      <c r="U789" s="74" t="n">
        <v>0.206468210216832</v>
      </c>
      <c r="V789" s="72" t="str">
        <f aca="false">IF(S789="Empate","—",IF((N789&gt;M789)&lt;&gt;(T789&gt;U789),"Sim","Não"))</f>
        <v>Não</v>
      </c>
    </row>
    <row r="790" customFormat="false" ht="15" hidden="false" customHeight="false" outlineLevel="0" collapsed="false">
      <c r="A790" s="72" t="s">
        <v>1919</v>
      </c>
      <c r="B790" s="72" t="s">
        <v>1920</v>
      </c>
      <c r="C790" s="72" t="s">
        <v>297</v>
      </c>
      <c r="D790" s="72" t="s">
        <v>289</v>
      </c>
      <c r="E790" s="72"/>
      <c r="F790" s="73" t="n">
        <v>51355</v>
      </c>
      <c r="G790" s="73" t="n">
        <v>43005</v>
      </c>
      <c r="H790" s="73" t="n">
        <v>8350</v>
      </c>
      <c r="I790" s="74" t="n">
        <f aca="false">H790/F790</f>
        <v>0.162593710446889</v>
      </c>
      <c r="J790" s="73" t="n">
        <v>40721</v>
      </c>
      <c r="K790" s="73" t="n">
        <v>851</v>
      </c>
      <c r="L790" s="73" t="n">
        <v>1433</v>
      </c>
      <c r="M790" s="73" t="n">
        <v>15175</v>
      </c>
      <c r="N790" s="73" t="n">
        <v>23120</v>
      </c>
      <c r="O790" s="73" t="n">
        <f aca="false">J790-M790-N790</f>
        <v>2426</v>
      </c>
      <c r="P790" s="74" t="n">
        <f aca="false">M790/J790</f>
        <v>0.372657842390904</v>
      </c>
      <c r="Q790" s="74" t="n">
        <f aca="false">N790/J790</f>
        <v>0.567766017533951</v>
      </c>
      <c r="R790" s="75" t="n">
        <f aca="false">ABS(P790-Q790)*100</f>
        <v>19.5108175143047</v>
      </c>
      <c r="S790" s="72" t="str">
        <f aca="false">IF(M790&gt;N790,"Flávio Bolsonaro",IF(N790&gt;M790,"Lula","Empate"))</f>
        <v>Lula</v>
      </c>
      <c r="T790" s="74" t="n">
        <v>0.619349150368708</v>
      </c>
      <c r="U790" s="74" t="n">
        <v>0.30423746927434</v>
      </c>
      <c r="V790" s="72" t="str">
        <f aca="false">IF(S790="Empate","—",IF((N790&gt;M790)&lt;&gt;(T790&gt;U790),"Sim","Não"))</f>
        <v>Não</v>
      </c>
    </row>
    <row r="791" customFormat="false" ht="15" hidden="false" customHeight="false" outlineLevel="0" collapsed="false">
      <c r="A791" s="72" t="s">
        <v>1921</v>
      </c>
      <c r="B791" s="72" t="s">
        <v>1922</v>
      </c>
      <c r="C791" s="72" t="s">
        <v>297</v>
      </c>
      <c r="D791" s="72" t="s">
        <v>289</v>
      </c>
      <c r="E791" s="72"/>
      <c r="F791" s="73" t="n">
        <v>5965</v>
      </c>
      <c r="G791" s="73" t="n">
        <v>4797</v>
      </c>
      <c r="H791" s="73" t="n">
        <v>1168</v>
      </c>
      <c r="I791" s="74" t="n">
        <f aca="false">H791/F791</f>
        <v>0.195808885163454</v>
      </c>
      <c r="J791" s="73" t="n">
        <v>4521</v>
      </c>
      <c r="K791" s="73" t="n">
        <v>113</v>
      </c>
      <c r="L791" s="73" t="n">
        <v>163</v>
      </c>
      <c r="M791" s="73" t="n">
        <v>748</v>
      </c>
      <c r="N791" s="73" t="n">
        <v>3586</v>
      </c>
      <c r="O791" s="73" t="n">
        <f aca="false">J791-M791-N791</f>
        <v>187</v>
      </c>
      <c r="P791" s="74" t="n">
        <f aca="false">M791/J791</f>
        <v>0.165450121654501</v>
      </c>
      <c r="Q791" s="74" t="n">
        <f aca="false">N791/J791</f>
        <v>0.793187347931874</v>
      </c>
      <c r="R791" s="75" t="n">
        <f aca="false">ABS(P791-Q791)*100</f>
        <v>62.7737226277372</v>
      </c>
      <c r="S791" s="72" t="str">
        <f aca="false">IF(M791&gt;N791,"Flávio Bolsonaro",IF(N791&gt;M791,"Lula","Empate"))</f>
        <v>Lula</v>
      </c>
      <c r="T791" s="74" t="n">
        <v>0.784437434279706</v>
      </c>
      <c r="U791" s="74" t="n">
        <v>0.133964248159832</v>
      </c>
      <c r="V791" s="72" t="str">
        <f aca="false">IF(S791="Empate","—",IF((N791&gt;M791)&lt;&gt;(T791&gt;U791),"Sim","Não"))</f>
        <v>Não</v>
      </c>
    </row>
    <row r="792" customFormat="false" ht="15" hidden="false" customHeight="false" outlineLevel="0" collapsed="false">
      <c r="A792" s="72" t="s">
        <v>1923</v>
      </c>
      <c r="B792" s="72" t="s">
        <v>1924</v>
      </c>
      <c r="C792" s="72" t="s">
        <v>297</v>
      </c>
      <c r="D792" s="72" t="s">
        <v>289</v>
      </c>
      <c r="E792" s="72"/>
      <c r="F792" s="73" t="n">
        <v>12630</v>
      </c>
      <c r="G792" s="73" t="n">
        <v>10428</v>
      </c>
      <c r="H792" s="73" t="n">
        <v>2202</v>
      </c>
      <c r="I792" s="74" t="n">
        <f aca="false">H792/F792</f>
        <v>0.174346793349169</v>
      </c>
      <c r="J792" s="73" t="n">
        <v>9915</v>
      </c>
      <c r="K792" s="73" t="n">
        <v>179</v>
      </c>
      <c r="L792" s="73" t="n">
        <v>334</v>
      </c>
      <c r="M792" s="73" t="n">
        <v>2838</v>
      </c>
      <c r="N792" s="73" t="n">
        <v>6697</v>
      </c>
      <c r="O792" s="73" t="n">
        <f aca="false">J792-M792-N792</f>
        <v>380</v>
      </c>
      <c r="P792" s="74" t="n">
        <f aca="false">M792/J792</f>
        <v>0.286232980332829</v>
      </c>
      <c r="Q792" s="74" t="n">
        <f aca="false">N792/J792</f>
        <v>0.675441250630358</v>
      </c>
      <c r="R792" s="75" t="n">
        <f aca="false">ABS(P792-Q792)*100</f>
        <v>38.9208270297529</v>
      </c>
      <c r="S792" s="72" t="str">
        <f aca="false">IF(M792&gt;N792,"Flávio Bolsonaro",IF(N792&gt;M792,"Lula","Empate"))</f>
        <v>Lula</v>
      </c>
      <c r="T792" s="74" t="n">
        <v>0.718391444803387</v>
      </c>
      <c r="U792" s="74" t="n">
        <v>0.223459953213769</v>
      </c>
      <c r="V792" s="72" t="str">
        <f aca="false">IF(S792="Empate","—",IF((N792&gt;M792)&lt;&gt;(T792&gt;U792),"Sim","Não"))</f>
        <v>Não</v>
      </c>
    </row>
    <row r="793" customFormat="false" ht="15" hidden="false" customHeight="false" outlineLevel="0" collapsed="false">
      <c r="A793" s="72" t="s">
        <v>1925</v>
      </c>
      <c r="B793" s="72" t="s">
        <v>1926</v>
      </c>
      <c r="C793" s="72" t="s">
        <v>297</v>
      </c>
      <c r="D793" s="72" t="s">
        <v>289</v>
      </c>
      <c r="E793" s="72"/>
      <c r="F793" s="73" t="n">
        <v>26004</v>
      </c>
      <c r="G793" s="73" t="n">
        <v>21225</v>
      </c>
      <c r="H793" s="73" t="n">
        <v>4779</v>
      </c>
      <c r="I793" s="74" t="n">
        <f aca="false">H793/F793</f>
        <v>0.183779418550992</v>
      </c>
      <c r="J793" s="73" t="n">
        <v>20297</v>
      </c>
      <c r="K793" s="73" t="n">
        <v>365</v>
      </c>
      <c r="L793" s="73" t="n">
        <v>563</v>
      </c>
      <c r="M793" s="73" t="n">
        <v>4033</v>
      </c>
      <c r="N793" s="73" t="n">
        <v>15386</v>
      </c>
      <c r="O793" s="73" t="n">
        <f aca="false">J793-M793-N793</f>
        <v>878</v>
      </c>
      <c r="P793" s="74" t="n">
        <f aca="false">M793/J793</f>
        <v>0.19869931516973</v>
      </c>
      <c r="Q793" s="74" t="n">
        <f aca="false">N793/J793</f>
        <v>0.75804306055082</v>
      </c>
      <c r="R793" s="75" t="n">
        <f aca="false">ABS(P793-Q793)*100</f>
        <v>55.9343745381091</v>
      </c>
      <c r="S793" s="72" t="str">
        <f aca="false">IF(M793&gt;N793,"Flávio Bolsonaro",IF(N793&gt;M793,"Lula","Empate"))</f>
        <v>Lula</v>
      </c>
      <c r="T793" s="74" t="n">
        <v>0.773672055427252</v>
      </c>
      <c r="U793" s="74" t="n">
        <v>0.168231973312805</v>
      </c>
      <c r="V793" s="72" t="str">
        <f aca="false">IF(S793="Empate","—",IF((N793&gt;M793)&lt;&gt;(T793&gt;U793),"Sim","Não"))</f>
        <v>Não</v>
      </c>
    </row>
    <row r="794" customFormat="false" ht="15" hidden="false" customHeight="false" outlineLevel="0" collapsed="false">
      <c r="A794" s="72" t="s">
        <v>1927</v>
      </c>
      <c r="B794" s="72" t="s">
        <v>1928</v>
      </c>
      <c r="C794" s="72" t="s">
        <v>297</v>
      </c>
      <c r="D794" s="72" t="s">
        <v>289</v>
      </c>
      <c r="E794" s="72"/>
      <c r="F794" s="73" t="n">
        <v>21345</v>
      </c>
      <c r="G794" s="73" t="n">
        <v>17262</v>
      </c>
      <c r="H794" s="73" t="n">
        <v>4083</v>
      </c>
      <c r="I794" s="74" t="n">
        <f aca="false">H794/F794</f>
        <v>0.191286015460295</v>
      </c>
      <c r="J794" s="73" t="n">
        <v>16331</v>
      </c>
      <c r="K794" s="73" t="n">
        <v>238</v>
      </c>
      <c r="L794" s="73" t="n">
        <v>693</v>
      </c>
      <c r="M794" s="73" t="n">
        <v>3651</v>
      </c>
      <c r="N794" s="73" t="n">
        <v>12211</v>
      </c>
      <c r="O794" s="73" t="n">
        <f aca="false">J794-M794-N794</f>
        <v>469</v>
      </c>
      <c r="P794" s="74" t="n">
        <f aca="false">M794/J794</f>
        <v>0.223562549752005</v>
      </c>
      <c r="Q794" s="74" t="n">
        <f aca="false">N794/J794</f>
        <v>0.747719061906803</v>
      </c>
      <c r="R794" s="75" t="n">
        <f aca="false">ABS(P794-Q794)*100</f>
        <v>52.4156512154798</v>
      </c>
      <c r="S794" s="72" t="str">
        <f aca="false">IF(M794&gt;N794,"Flávio Bolsonaro",IF(N794&gt;M794,"Lula","Empate"))</f>
        <v>Lula</v>
      </c>
      <c r="T794" s="74" t="n">
        <v>0.766180048661801</v>
      </c>
      <c r="U794" s="74" t="n">
        <v>0.155596107055961</v>
      </c>
      <c r="V794" s="72" t="str">
        <f aca="false">IF(S794="Empate","—",IF((N794&gt;M794)&lt;&gt;(T794&gt;U794),"Sim","Não"))</f>
        <v>Não</v>
      </c>
    </row>
    <row r="795" customFormat="false" ht="15" hidden="false" customHeight="false" outlineLevel="0" collapsed="false">
      <c r="A795" s="72" t="s">
        <v>1929</v>
      </c>
      <c r="B795" s="72" t="s">
        <v>1930</v>
      </c>
      <c r="C795" s="72" t="s">
        <v>297</v>
      </c>
      <c r="D795" s="72" t="s">
        <v>289</v>
      </c>
      <c r="E795" s="72"/>
      <c r="F795" s="73" t="n">
        <v>7393</v>
      </c>
      <c r="G795" s="73" t="n">
        <v>5834</v>
      </c>
      <c r="H795" s="73" t="n">
        <v>1559</v>
      </c>
      <c r="I795" s="74" t="n">
        <f aca="false">H795/F795</f>
        <v>0.210875152170973</v>
      </c>
      <c r="J795" s="73" t="n">
        <v>5509</v>
      </c>
      <c r="K795" s="73" t="n">
        <v>112</v>
      </c>
      <c r="L795" s="73" t="n">
        <v>213</v>
      </c>
      <c r="M795" s="73" t="n">
        <v>835</v>
      </c>
      <c r="N795" s="73" t="n">
        <v>4471</v>
      </c>
      <c r="O795" s="73" t="n">
        <f aca="false">J795-M795-N795</f>
        <v>203</v>
      </c>
      <c r="P795" s="74" t="n">
        <f aca="false">M795/J795</f>
        <v>0.151570157923398</v>
      </c>
      <c r="Q795" s="74" t="n">
        <f aca="false">N795/J795</f>
        <v>0.811581049192231</v>
      </c>
      <c r="R795" s="75" t="n">
        <f aca="false">ABS(P795-Q795)*100</f>
        <v>66.0010891268833</v>
      </c>
      <c r="S795" s="72" t="str">
        <f aca="false">IF(M795&gt;N795,"Flávio Bolsonaro",IF(N795&gt;M795,"Lula","Empate"))</f>
        <v>Lula</v>
      </c>
      <c r="T795" s="74" t="n">
        <v>0.84937009311667</v>
      </c>
      <c r="U795" s="74" t="n">
        <v>0.0962205587000183</v>
      </c>
      <c r="V795" s="72" t="str">
        <f aca="false">IF(S795="Empate","—",IF((N795&gt;M795)&lt;&gt;(T795&gt;U795),"Sim","Não"))</f>
        <v>Não</v>
      </c>
    </row>
    <row r="796" customFormat="false" ht="15" hidden="false" customHeight="false" outlineLevel="0" collapsed="false">
      <c r="A796" s="72" t="s">
        <v>1931</v>
      </c>
      <c r="B796" s="72" t="s">
        <v>1932</v>
      </c>
      <c r="C796" s="72" t="s">
        <v>297</v>
      </c>
      <c r="D796" s="72" t="s">
        <v>289</v>
      </c>
      <c r="E796" s="72"/>
      <c r="F796" s="73" t="n">
        <v>47270</v>
      </c>
      <c r="G796" s="73" t="n">
        <v>38004</v>
      </c>
      <c r="H796" s="73" t="n">
        <v>9266</v>
      </c>
      <c r="I796" s="74" t="n">
        <f aca="false">H796/F796</f>
        <v>0.19602284747197</v>
      </c>
      <c r="J796" s="73" t="n">
        <v>35882</v>
      </c>
      <c r="K796" s="73" t="n">
        <v>614</v>
      </c>
      <c r="L796" s="73" t="n">
        <v>1508</v>
      </c>
      <c r="M796" s="73" t="n">
        <v>11128</v>
      </c>
      <c r="N796" s="73" t="n">
        <v>23351</v>
      </c>
      <c r="O796" s="73" t="n">
        <f aca="false">J796-M796-N796</f>
        <v>1403</v>
      </c>
      <c r="P796" s="74" t="n">
        <f aca="false">M796/J796</f>
        <v>0.310127640599744</v>
      </c>
      <c r="Q796" s="74" t="n">
        <f aca="false">N796/J796</f>
        <v>0.65077197480631</v>
      </c>
      <c r="R796" s="75" t="n">
        <f aca="false">ABS(P796-Q796)*100</f>
        <v>34.0644334206566</v>
      </c>
      <c r="S796" s="72" t="str">
        <f aca="false">IF(M796&gt;N796,"Flávio Bolsonaro",IF(N796&gt;M796,"Lula","Empate"))</f>
        <v>Lula</v>
      </c>
      <c r="T796" s="74" t="n">
        <v>0.64625322997416</v>
      </c>
      <c r="U796" s="74" t="n">
        <v>0.251966695377548</v>
      </c>
      <c r="V796" s="72" t="str">
        <f aca="false">IF(S796="Empate","—",IF((N796&gt;M796)&lt;&gt;(T796&gt;U796),"Sim","Não"))</f>
        <v>Não</v>
      </c>
    </row>
    <row r="797" customFormat="false" ht="15" hidden="false" customHeight="false" outlineLevel="0" collapsed="false">
      <c r="A797" s="72" t="s">
        <v>1933</v>
      </c>
      <c r="B797" s="72" t="s">
        <v>1934</v>
      </c>
      <c r="C797" s="72" t="s">
        <v>297</v>
      </c>
      <c r="D797" s="72" t="s">
        <v>289</v>
      </c>
      <c r="E797" s="72"/>
      <c r="F797" s="73" t="n">
        <v>15973</v>
      </c>
      <c r="G797" s="73" t="n">
        <v>13565</v>
      </c>
      <c r="H797" s="73" t="n">
        <v>2408</v>
      </c>
      <c r="I797" s="74" t="n">
        <f aca="false">H797/F797</f>
        <v>0.150754398046704</v>
      </c>
      <c r="J797" s="73" t="n">
        <v>12949</v>
      </c>
      <c r="K797" s="73" t="n">
        <v>182</v>
      </c>
      <c r="L797" s="73" t="n">
        <v>434</v>
      </c>
      <c r="M797" s="73" t="n">
        <v>3289</v>
      </c>
      <c r="N797" s="73" t="n">
        <v>9096</v>
      </c>
      <c r="O797" s="73" t="n">
        <f aca="false">J797-M797-N797</f>
        <v>564</v>
      </c>
      <c r="P797" s="74" t="n">
        <f aca="false">M797/J797</f>
        <v>0.253996447602131</v>
      </c>
      <c r="Q797" s="74" t="n">
        <f aca="false">N797/J797</f>
        <v>0.702448065487683</v>
      </c>
      <c r="R797" s="75" t="n">
        <f aca="false">ABS(P797-Q797)*100</f>
        <v>44.8451617885551</v>
      </c>
      <c r="S797" s="72" t="str">
        <f aca="false">IF(M797&gt;N797,"Flávio Bolsonaro",IF(N797&gt;M797,"Lula","Empate"))</f>
        <v>Lula</v>
      </c>
      <c r="T797" s="74" t="n">
        <v>0.762937407589946</v>
      </c>
      <c r="U797" s="74" t="n">
        <v>0.169705930671924</v>
      </c>
      <c r="V797" s="72" t="str">
        <f aca="false">IF(S797="Empate","—",IF((N797&gt;M797)&lt;&gt;(T797&gt;U797),"Sim","Não"))</f>
        <v>Não</v>
      </c>
    </row>
    <row r="798" customFormat="false" ht="15" hidden="false" customHeight="false" outlineLevel="0" collapsed="false">
      <c r="A798" s="72" t="s">
        <v>1935</v>
      </c>
      <c r="B798" s="72" t="s">
        <v>1936</v>
      </c>
      <c r="C798" s="72" t="s">
        <v>297</v>
      </c>
      <c r="D798" s="72" t="s">
        <v>289</v>
      </c>
      <c r="E798" s="72"/>
      <c r="F798" s="73" t="n">
        <v>59588</v>
      </c>
      <c r="G798" s="73" t="n">
        <v>51057</v>
      </c>
      <c r="H798" s="73" t="n">
        <v>8531</v>
      </c>
      <c r="I798" s="74" t="n">
        <f aca="false">H798/F798</f>
        <v>0.143166409344163</v>
      </c>
      <c r="J798" s="73" t="n">
        <v>47438</v>
      </c>
      <c r="K798" s="73" t="n">
        <v>1382</v>
      </c>
      <c r="L798" s="73" t="n">
        <v>2237</v>
      </c>
      <c r="M798" s="73" t="n">
        <v>19329</v>
      </c>
      <c r="N798" s="73" t="n">
        <v>25577</v>
      </c>
      <c r="O798" s="73" t="n">
        <f aca="false">J798-M798-N798</f>
        <v>2532</v>
      </c>
      <c r="P798" s="74" t="n">
        <f aca="false">M798/J798</f>
        <v>0.407458155908765</v>
      </c>
      <c r="Q798" s="74" t="n">
        <f aca="false">N798/J798</f>
        <v>0.539166912601712</v>
      </c>
      <c r="R798" s="75" t="n">
        <f aca="false">ABS(P798-Q798)*100</f>
        <v>13.1708756692947</v>
      </c>
      <c r="S798" s="72" t="str">
        <f aca="false">IF(M798&gt;N798,"Flávio Bolsonaro",IF(N798&gt;M798,"Lula","Empate"))</f>
        <v>Lula</v>
      </c>
      <c r="T798" s="74" t="n">
        <v>0.61313704809138</v>
      </c>
      <c r="U798" s="74" t="n">
        <v>0.304032674311618</v>
      </c>
      <c r="V798" s="72" t="str">
        <f aca="false">IF(S798="Empate","—",IF((N798&gt;M798)&lt;&gt;(T798&gt;U798),"Sim","Não"))</f>
        <v>Não</v>
      </c>
    </row>
    <row r="799" customFormat="false" ht="15" hidden="false" customHeight="false" outlineLevel="0" collapsed="false">
      <c r="A799" s="72" t="s">
        <v>1937</v>
      </c>
      <c r="B799" s="72" t="s">
        <v>1938</v>
      </c>
      <c r="C799" s="72" t="s">
        <v>297</v>
      </c>
      <c r="D799" s="72" t="s">
        <v>289</v>
      </c>
      <c r="E799" s="72"/>
      <c r="F799" s="73" t="n">
        <v>49869</v>
      </c>
      <c r="G799" s="73" t="n">
        <v>42316</v>
      </c>
      <c r="H799" s="73" t="n">
        <v>7553</v>
      </c>
      <c r="I799" s="74" t="n">
        <f aca="false">H799/F799</f>
        <v>0.151456816860174</v>
      </c>
      <c r="J799" s="73" t="n">
        <v>40340</v>
      </c>
      <c r="K799" s="73" t="n">
        <v>649</v>
      </c>
      <c r="L799" s="73" t="n">
        <v>1327</v>
      </c>
      <c r="M799" s="73" t="n">
        <v>11756</v>
      </c>
      <c r="N799" s="73" t="n">
        <v>26868</v>
      </c>
      <c r="O799" s="73" t="n">
        <f aca="false">J799-M799-N799</f>
        <v>1716</v>
      </c>
      <c r="P799" s="74" t="n">
        <f aca="false">M799/J799</f>
        <v>0.291422905304908</v>
      </c>
      <c r="Q799" s="74" t="n">
        <f aca="false">N799/J799</f>
        <v>0.666038671294001</v>
      </c>
      <c r="R799" s="75" t="n">
        <f aca="false">ABS(P799-Q799)*100</f>
        <v>37.4615765989093</v>
      </c>
      <c r="S799" s="72" t="str">
        <f aca="false">IF(M799&gt;N799,"Flávio Bolsonaro",IF(N799&gt;M799,"Lula","Empate"))</f>
        <v>Lula</v>
      </c>
      <c r="T799" s="74" t="n">
        <v>0.704873720136519</v>
      </c>
      <c r="U799" s="74" t="n">
        <v>0.221296928327645</v>
      </c>
      <c r="V799" s="72" t="str">
        <f aca="false">IF(S799="Empate","—",IF((N799&gt;M799)&lt;&gt;(T799&gt;U799),"Sim","Não"))</f>
        <v>Não</v>
      </c>
    </row>
    <row r="800" customFormat="false" ht="15" hidden="false" customHeight="false" outlineLevel="0" collapsed="false">
      <c r="A800" s="72" t="s">
        <v>1939</v>
      </c>
      <c r="B800" s="72" t="s">
        <v>1940</v>
      </c>
      <c r="C800" s="72" t="s">
        <v>297</v>
      </c>
      <c r="D800" s="72" t="s">
        <v>289</v>
      </c>
      <c r="E800" s="72"/>
      <c r="F800" s="73" t="n">
        <v>15653</v>
      </c>
      <c r="G800" s="73" t="n">
        <v>13458</v>
      </c>
      <c r="H800" s="73" t="n">
        <v>2195</v>
      </c>
      <c r="I800" s="74" t="n">
        <f aca="false">H800/F800</f>
        <v>0.140228710151409</v>
      </c>
      <c r="J800" s="73" t="n">
        <v>12815</v>
      </c>
      <c r="K800" s="73" t="n">
        <v>206</v>
      </c>
      <c r="L800" s="73" t="n">
        <v>437</v>
      </c>
      <c r="M800" s="73" t="n">
        <v>3534</v>
      </c>
      <c r="N800" s="73" t="n">
        <v>8801</v>
      </c>
      <c r="O800" s="73" t="n">
        <f aca="false">J800-M800-N800</f>
        <v>480</v>
      </c>
      <c r="P800" s="74" t="n">
        <f aca="false">M800/J800</f>
        <v>0.275770581349981</v>
      </c>
      <c r="Q800" s="74" t="n">
        <f aca="false">N800/J800</f>
        <v>0.686773312524385</v>
      </c>
      <c r="R800" s="75" t="n">
        <f aca="false">ABS(P800-Q800)*100</f>
        <v>41.1002731174405</v>
      </c>
      <c r="S800" s="72" t="str">
        <f aca="false">IF(M800&gt;N800,"Flávio Bolsonaro",IF(N800&gt;M800,"Lula","Empate"))</f>
        <v>Lula</v>
      </c>
      <c r="T800" s="74" t="n">
        <v>0.733049040511727</v>
      </c>
      <c r="U800" s="74" t="n">
        <v>0.210319829424307</v>
      </c>
      <c r="V800" s="72" t="str">
        <f aca="false">IF(S800="Empate","—",IF((N800&gt;M800)&lt;&gt;(T800&gt;U800),"Sim","Não"))</f>
        <v>Não</v>
      </c>
    </row>
    <row r="801" customFormat="false" ht="15" hidden="false" customHeight="false" outlineLevel="0" collapsed="false">
      <c r="A801" s="72" t="s">
        <v>1941</v>
      </c>
      <c r="B801" s="72" t="s">
        <v>1942</v>
      </c>
      <c r="C801" s="72" t="s">
        <v>297</v>
      </c>
      <c r="D801" s="72" t="s">
        <v>289</v>
      </c>
      <c r="E801" s="72"/>
      <c r="F801" s="73" t="n">
        <v>27963</v>
      </c>
      <c r="G801" s="73" t="n">
        <v>23327</v>
      </c>
      <c r="H801" s="73" t="n">
        <v>4636</v>
      </c>
      <c r="I801" s="74" t="n">
        <f aca="false">H801/F801</f>
        <v>0.165790508886743</v>
      </c>
      <c r="J801" s="73" t="n">
        <v>21778</v>
      </c>
      <c r="K801" s="73" t="n">
        <v>550</v>
      </c>
      <c r="L801" s="73" t="n">
        <v>999</v>
      </c>
      <c r="M801" s="73" t="n">
        <v>7179</v>
      </c>
      <c r="N801" s="73" t="n">
        <v>13622</v>
      </c>
      <c r="O801" s="73" t="n">
        <f aca="false">J801-M801-N801</f>
        <v>977</v>
      </c>
      <c r="P801" s="74" t="n">
        <f aca="false">M801/J801</f>
        <v>0.329644595463312</v>
      </c>
      <c r="Q801" s="74" t="n">
        <f aca="false">N801/J801</f>
        <v>0.625493617412067</v>
      </c>
      <c r="R801" s="75" t="n">
        <f aca="false">ABS(P801-Q801)*100</f>
        <v>29.5849021948756</v>
      </c>
      <c r="S801" s="72" t="str">
        <f aca="false">IF(M801&gt;N801,"Flávio Bolsonaro",IF(N801&gt;M801,"Lula","Empate"))</f>
        <v>Lula</v>
      </c>
      <c r="T801" s="74" t="n">
        <v>0.636831743147054</v>
      </c>
      <c r="U801" s="74" t="n">
        <v>0.253924983593316</v>
      </c>
      <c r="V801" s="72" t="str">
        <f aca="false">IF(S801="Empate","—",IF((N801&gt;M801)&lt;&gt;(T801&gt;U801),"Sim","Não"))</f>
        <v>Não</v>
      </c>
    </row>
    <row r="802" customFormat="false" ht="15" hidden="false" customHeight="false" outlineLevel="0" collapsed="false">
      <c r="A802" s="72" t="s">
        <v>1943</v>
      </c>
      <c r="B802" s="72" t="s">
        <v>1944</v>
      </c>
      <c r="C802" s="72" t="s">
        <v>297</v>
      </c>
      <c r="D802" s="72" t="s">
        <v>289</v>
      </c>
      <c r="E802" s="72"/>
      <c r="F802" s="73" t="n">
        <v>6522</v>
      </c>
      <c r="G802" s="73" t="n">
        <v>5372</v>
      </c>
      <c r="H802" s="73" t="n">
        <v>1150</v>
      </c>
      <c r="I802" s="74" t="n">
        <f aca="false">H802/F802</f>
        <v>0.176326280282122</v>
      </c>
      <c r="J802" s="73" t="n">
        <v>5164</v>
      </c>
      <c r="K802" s="73" t="n">
        <v>44</v>
      </c>
      <c r="L802" s="73" t="n">
        <v>164</v>
      </c>
      <c r="M802" s="73" t="n">
        <v>1114</v>
      </c>
      <c r="N802" s="73" t="n">
        <v>3891</v>
      </c>
      <c r="O802" s="73" t="n">
        <f aca="false">J802-M802-N802</f>
        <v>159</v>
      </c>
      <c r="P802" s="74" t="n">
        <f aca="false">M802/J802</f>
        <v>0.215724244771495</v>
      </c>
      <c r="Q802" s="74" t="n">
        <f aca="false">N802/J802</f>
        <v>0.753485670023238</v>
      </c>
      <c r="R802" s="75" t="n">
        <f aca="false">ABS(P802-Q802)*100</f>
        <v>53.7761425251743</v>
      </c>
      <c r="S802" s="72" t="str">
        <f aca="false">IF(M802&gt;N802,"Flávio Bolsonaro",IF(N802&gt;M802,"Lula","Empate"))</f>
        <v>Lula</v>
      </c>
      <c r="T802" s="74" t="n">
        <v>0.734153461217681</v>
      </c>
      <c r="U802" s="74" t="n">
        <v>0.181818181818182</v>
      </c>
      <c r="V802" s="72" t="str">
        <f aca="false">IF(S802="Empate","—",IF((N802&gt;M802)&lt;&gt;(T802&gt;U802),"Sim","Não"))</f>
        <v>Não</v>
      </c>
    </row>
    <row r="803" customFormat="false" ht="15" hidden="false" customHeight="false" outlineLevel="0" collapsed="false">
      <c r="A803" s="72" t="s">
        <v>1945</v>
      </c>
      <c r="B803" s="72" t="s">
        <v>1946</v>
      </c>
      <c r="C803" s="72" t="s">
        <v>297</v>
      </c>
      <c r="D803" s="72" t="s">
        <v>289</v>
      </c>
      <c r="E803" s="72"/>
      <c r="F803" s="73" t="n">
        <v>16067</v>
      </c>
      <c r="G803" s="73" t="n">
        <v>13194</v>
      </c>
      <c r="H803" s="73" t="n">
        <v>2873</v>
      </c>
      <c r="I803" s="74" t="n">
        <f aca="false">H803/F803</f>
        <v>0.178813717557727</v>
      </c>
      <c r="J803" s="73" t="n">
        <v>12618</v>
      </c>
      <c r="K803" s="73" t="n">
        <v>184</v>
      </c>
      <c r="L803" s="73" t="n">
        <v>392</v>
      </c>
      <c r="M803" s="73" t="n">
        <v>3337</v>
      </c>
      <c r="N803" s="73" t="n">
        <v>8829</v>
      </c>
      <c r="O803" s="73" t="n">
        <f aca="false">J803-M803-N803</f>
        <v>452</v>
      </c>
      <c r="P803" s="74" t="n">
        <f aca="false">M803/J803</f>
        <v>0.264463464891425</v>
      </c>
      <c r="Q803" s="74" t="n">
        <f aca="false">N803/J803</f>
        <v>0.699714693295293</v>
      </c>
      <c r="R803" s="75" t="n">
        <f aca="false">ABS(P803-Q803)*100</f>
        <v>43.5251228403868</v>
      </c>
      <c r="S803" s="72" t="str">
        <f aca="false">IF(M803&gt;N803,"Flávio Bolsonaro",IF(N803&gt;M803,"Lula","Empate"))</f>
        <v>Lula</v>
      </c>
      <c r="T803" s="74" t="n">
        <v>0.746705346042271</v>
      </c>
      <c r="U803" s="74" t="n">
        <v>0.194612515540821</v>
      </c>
      <c r="V803" s="72" t="str">
        <f aca="false">IF(S803="Empate","—",IF((N803&gt;M803)&lt;&gt;(T803&gt;U803),"Sim","Não"))</f>
        <v>Não</v>
      </c>
    </row>
    <row r="804" customFormat="false" ht="15" hidden="false" customHeight="false" outlineLevel="0" collapsed="false">
      <c r="A804" s="72" t="s">
        <v>1947</v>
      </c>
      <c r="B804" s="72" t="s">
        <v>1948</v>
      </c>
      <c r="C804" s="72" t="s">
        <v>297</v>
      </c>
      <c r="D804" s="72" t="s">
        <v>289</v>
      </c>
      <c r="E804" s="72"/>
      <c r="F804" s="73" t="n">
        <v>18709</v>
      </c>
      <c r="G804" s="73" t="n">
        <v>15595</v>
      </c>
      <c r="H804" s="73" t="n">
        <v>3114</v>
      </c>
      <c r="I804" s="74" t="n">
        <f aca="false">H804/F804</f>
        <v>0.166443957453632</v>
      </c>
      <c r="J804" s="73" t="n">
        <v>14830</v>
      </c>
      <c r="K804" s="73" t="n">
        <v>266</v>
      </c>
      <c r="L804" s="73" t="n">
        <v>499</v>
      </c>
      <c r="M804" s="73" t="n">
        <v>4048</v>
      </c>
      <c r="N804" s="73" t="n">
        <v>10246</v>
      </c>
      <c r="O804" s="73" t="n">
        <f aca="false">J804-M804-N804</f>
        <v>536</v>
      </c>
      <c r="P804" s="74" t="n">
        <f aca="false">M804/J804</f>
        <v>0.272960215778827</v>
      </c>
      <c r="Q804" s="74" t="n">
        <f aca="false">N804/J804</f>
        <v>0.690896830748483</v>
      </c>
      <c r="R804" s="75" t="n">
        <f aca="false">ABS(P804-Q804)*100</f>
        <v>41.7936614969656</v>
      </c>
      <c r="S804" s="72" t="str">
        <f aca="false">IF(M804&gt;N804,"Flávio Bolsonaro",IF(N804&gt;M804,"Lula","Empate"))</f>
        <v>Lula</v>
      </c>
      <c r="T804" s="74" t="n">
        <v>0.712091457427409</v>
      </c>
      <c r="U804" s="74" t="n">
        <v>0.227451255435545</v>
      </c>
      <c r="V804" s="72" t="str">
        <f aca="false">IF(S804="Empate","—",IF((N804&gt;M804)&lt;&gt;(T804&gt;U804),"Sim","Não"))</f>
        <v>Não</v>
      </c>
    </row>
    <row r="805" customFormat="false" ht="15" hidden="false" customHeight="false" outlineLevel="0" collapsed="false">
      <c r="A805" s="72" t="s">
        <v>1949</v>
      </c>
      <c r="B805" s="72" t="s">
        <v>1950</v>
      </c>
      <c r="C805" s="72" t="s">
        <v>297</v>
      </c>
      <c r="D805" s="72" t="s">
        <v>289</v>
      </c>
      <c r="E805" s="72"/>
      <c r="F805" s="73" t="n">
        <v>11317</v>
      </c>
      <c r="G805" s="73" t="n">
        <v>9416</v>
      </c>
      <c r="H805" s="73" t="n">
        <v>1901</v>
      </c>
      <c r="I805" s="74" t="n">
        <f aca="false">H805/F805</f>
        <v>0.167977379164089</v>
      </c>
      <c r="J805" s="73" t="n">
        <v>8985</v>
      </c>
      <c r="K805" s="73" t="n">
        <v>124</v>
      </c>
      <c r="L805" s="73" t="n">
        <v>307</v>
      </c>
      <c r="M805" s="73" t="n">
        <v>2256</v>
      </c>
      <c r="N805" s="73" t="n">
        <v>6441</v>
      </c>
      <c r="O805" s="73" t="n">
        <f aca="false">J805-M805-N805</f>
        <v>288</v>
      </c>
      <c r="P805" s="74" t="n">
        <f aca="false">M805/J805</f>
        <v>0.251085141903172</v>
      </c>
      <c r="Q805" s="74" t="n">
        <f aca="false">N805/J805</f>
        <v>0.71686143572621</v>
      </c>
      <c r="R805" s="75" t="n">
        <f aca="false">ABS(P805-Q805)*100</f>
        <v>46.5776293823038</v>
      </c>
      <c r="S805" s="72" t="str">
        <f aca="false">IF(M805&gt;N805,"Flávio Bolsonaro",IF(N805&gt;M805,"Lula","Empate"))</f>
        <v>Lula</v>
      </c>
      <c r="T805" s="74" t="n">
        <v>0.769239591696295</v>
      </c>
      <c r="U805" s="74" t="n">
        <v>0.179263677027182</v>
      </c>
      <c r="V805" s="72" t="str">
        <f aca="false">IF(S805="Empate","—",IF((N805&gt;M805)&lt;&gt;(T805&gt;U805),"Sim","Não"))</f>
        <v>Não</v>
      </c>
    </row>
    <row r="806" customFormat="false" ht="15" hidden="false" customHeight="false" outlineLevel="0" collapsed="false">
      <c r="A806" s="72" t="s">
        <v>1951</v>
      </c>
      <c r="B806" s="72" t="s">
        <v>1952</v>
      </c>
      <c r="C806" s="72" t="s">
        <v>297</v>
      </c>
      <c r="D806" s="72" t="s">
        <v>289</v>
      </c>
      <c r="E806" s="72"/>
      <c r="F806" s="73" t="n">
        <v>15992</v>
      </c>
      <c r="G806" s="73" t="n">
        <v>13452</v>
      </c>
      <c r="H806" s="73" t="n">
        <v>2540</v>
      </c>
      <c r="I806" s="74" t="n">
        <f aca="false">H806/F806</f>
        <v>0.158829414707354</v>
      </c>
      <c r="J806" s="73" t="n">
        <v>12706</v>
      </c>
      <c r="K806" s="73" t="n">
        <v>249</v>
      </c>
      <c r="L806" s="73" t="n">
        <v>497</v>
      </c>
      <c r="M806" s="73" t="n">
        <v>4355</v>
      </c>
      <c r="N806" s="73" t="n">
        <v>7596</v>
      </c>
      <c r="O806" s="73" t="n">
        <f aca="false">J806-M806-N806</f>
        <v>755</v>
      </c>
      <c r="P806" s="74" t="n">
        <f aca="false">M806/J806</f>
        <v>0.342751456005037</v>
      </c>
      <c r="Q806" s="74" t="n">
        <f aca="false">N806/J806</f>
        <v>0.59782779789076</v>
      </c>
      <c r="R806" s="75" t="n">
        <f aca="false">ABS(P806-Q806)*100</f>
        <v>25.5076341885723</v>
      </c>
      <c r="S806" s="72" t="str">
        <f aca="false">IF(M806&gt;N806,"Flávio Bolsonaro",IF(N806&gt;M806,"Lula","Empate"))</f>
        <v>Lula</v>
      </c>
      <c r="T806" s="74" t="n">
        <v>0.595472918350849</v>
      </c>
      <c r="U806" s="74" t="n">
        <v>0.209458367016977</v>
      </c>
      <c r="V806" s="72" t="str">
        <f aca="false">IF(S806="Empate","—",IF((N806&gt;M806)&lt;&gt;(T806&gt;U806),"Sim","Não"))</f>
        <v>Não</v>
      </c>
    </row>
    <row r="807" customFormat="false" ht="15" hidden="false" customHeight="false" outlineLevel="0" collapsed="false">
      <c r="A807" s="72" t="s">
        <v>1953</v>
      </c>
      <c r="B807" s="72" t="s">
        <v>1954</v>
      </c>
      <c r="C807" s="72" t="s">
        <v>297</v>
      </c>
      <c r="D807" s="72" t="s">
        <v>289</v>
      </c>
      <c r="E807" s="72"/>
      <c r="F807" s="73" t="n">
        <v>48288</v>
      </c>
      <c r="G807" s="73" t="n">
        <v>39672</v>
      </c>
      <c r="H807" s="73" t="n">
        <v>8616</v>
      </c>
      <c r="I807" s="74" t="n">
        <f aca="false">H807/F807</f>
        <v>0.178429423459245</v>
      </c>
      <c r="J807" s="73" t="n">
        <v>37150</v>
      </c>
      <c r="K807" s="73" t="n">
        <v>864</v>
      </c>
      <c r="L807" s="73" t="n">
        <v>1658</v>
      </c>
      <c r="M807" s="73" t="n">
        <v>9981</v>
      </c>
      <c r="N807" s="73" t="n">
        <v>25776</v>
      </c>
      <c r="O807" s="73" t="n">
        <f aca="false">J807-M807-N807</f>
        <v>1393</v>
      </c>
      <c r="P807" s="74" t="n">
        <f aca="false">M807/J807</f>
        <v>0.268667563930013</v>
      </c>
      <c r="Q807" s="74" t="n">
        <f aca="false">N807/J807</f>
        <v>0.693835800807537</v>
      </c>
      <c r="R807" s="75" t="n">
        <f aca="false">ABS(P807-Q807)*100</f>
        <v>42.5168236877524</v>
      </c>
      <c r="S807" s="72" t="str">
        <f aca="false">IF(M807&gt;N807,"Flávio Bolsonaro",IF(N807&gt;M807,"Lula","Empate"))</f>
        <v>Lula</v>
      </c>
      <c r="T807" s="74" t="n">
        <v>0.740284037758313</v>
      </c>
      <c r="U807" s="74" t="n">
        <v>0.18459619582164</v>
      </c>
      <c r="V807" s="72" t="str">
        <f aca="false">IF(S807="Empate","—",IF((N807&gt;M807)&lt;&gt;(T807&gt;U807),"Sim","Não"))</f>
        <v>Não</v>
      </c>
    </row>
    <row r="808" customFormat="false" ht="15" hidden="false" customHeight="false" outlineLevel="0" collapsed="false">
      <c r="A808" s="72" t="s">
        <v>1955</v>
      </c>
      <c r="B808" s="72" t="s">
        <v>1956</v>
      </c>
      <c r="C808" s="72" t="s">
        <v>297</v>
      </c>
      <c r="D808" s="72" t="s">
        <v>289</v>
      </c>
      <c r="E808" s="72"/>
      <c r="F808" s="73" t="n">
        <v>32554</v>
      </c>
      <c r="G808" s="73" t="n">
        <v>26667</v>
      </c>
      <c r="H808" s="73" t="n">
        <v>5887</v>
      </c>
      <c r="I808" s="74" t="n">
        <f aca="false">H808/F808</f>
        <v>0.180837992259016</v>
      </c>
      <c r="J808" s="73" t="n">
        <v>25299</v>
      </c>
      <c r="K808" s="73" t="n">
        <v>415</v>
      </c>
      <c r="L808" s="73" t="n">
        <v>953</v>
      </c>
      <c r="M808" s="73" t="n">
        <v>5341</v>
      </c>
      <c r="N808" s="73" t="n">
        <v>18931</v>
      </c>
      <c r="O808" s="73" t="n">
        <f aca="false">J808-M808-N808</f>
        <v>1027</v>
      </c>
      <c r="P808" s="74" t="n">
        <f aca="false">M808/J808</f>
        <v>0.211115063836515</v>
      </c>
      <c r="Q808" s="74" t="n">
        <f aca="false">N808/J808</f>
        <v>0.748290446262698</v>
      </c>
      <c r="R808" s="75" t="n">
        <f aca="false">ABS(P808-Q808)*100</f>
        <v>53.7175382426183</v>
      </c>
      <c r="S808" s="72" t="str">
        <f aca="false">IF(M808&gt;N808,"Flávio Bolsonaro",IF(N808&gt;M808,"Lula","Empate"))</f>
        <v>Lula</v>
      </c>
      <c r="T808" s="74" t="n">
        <v>0.799925974666886</v>
      </c>
      <c r="U808" s="74" t="n">
        <v>0.144925152163185</v>
      </c>
      <c r="V808" s="72" t="str">
        <f aca="false">IF(S808="Empate","—",IF((N808&gt;M808)&lt;&gt;(T808&gt;U808),"Sim","Não"))</f>
        <v>Não</v>
      </c>
    </row>
    <row r="809" customFormat="false" ht="15" hidden="false" customHeight="false" outlineLevel="0" collapsed="false">
      <c r="A809" s="72" t="s">
        <v>1957</v>
      </c>
      <c r="B809" s="72" t="s">
        <v>1958</v>
      </c>
      <c r="C809" s="72" t="s">
        <v>323</v>
      </c>
      <c r="D809" s="72" t="s">
        <v>308</v>
      </c>
      <c r="E809" s="72" t="s">
        <v>385</v>
      </c>
      <c r="F809" s="73" t="n">
        <v>2258320</v>
      </c>
      <c r="G809" s="73" t="n">
        <v>1831396</v>
      </c>
      <c r="H809" s="73" t="n">
        <v>426924</v>
      </c>
      <c r="I809" s="74" t="n">
        <f aca="false">H809/F809</f>
        <v>0.189044953770945</v>
      </c>
      <c r="J809" s="73" t="n">
        <v>1772808</v>
      </c>
      <c r="K809" s="73" t="n">
        <v>25362</v>
      </c>
      <c r="L809" s="73" t="n">
        <v>33226</v>
      </c>
      <c r="M809" s="73" t="n">
        <v>909616</v>
      </c>
      <c r="N809" s="73" t="n">
        <v>675627</v>
      </c>
      <c r="O809" s="73" t="n">
        <f aca="false">J809-M809-N809</f>
        <v>187565</v>
      </c>
      <c r="P809" s="74" t="n">
        <f aca="false">M809/J809</f>
        <v>0.513093352466821</v>
      </c>
      <c r="Q809" s="74" t="n">
        <f aca="false">N809/J809</f>
        <v>0.381105568115667</v>
      </c>
      <c r="R809" s="75" t="n">
        <f aca="false">ABS(P809-Q809)*100</f>
        <v>13.1987784351154</v>
      </c>
      <c r="S809" s="72" t="str">
        <f aca="false">IF(M809&gt;N809,"Flávio Bolsonaro",IF(N809&gt;M809,"Lula","Empate"))</f>
        <v>Flávio Bolsonaro</v>
      </c>
      <c r="T809" s="74" t="n">
        <v>0.368514247620669</v>
      </c>
      <c r="U809" s="74" t="n">
        <v>0.516515325588982</v>
      </c>
      <c r="V809" s="72" t="str">
        <f aca="false">IF(S809="Empate","—",IF((N809&gt;M809)&lt;&gt;(T809&gt;U809),"Sim","Não"))</f>
        <v>Não</v>
      </c>
    </row>
    <row r="810" customFormat="false" ht="15" hidden="false" customHeight="false" outlineLevel="0" collapsed="false">
      <c r="A810" s="72" t="s">
        <v>1959</v>
      </c>
      <c r="B810" s="72" t="s">
        <v>1960</v>
      </c>
      <c r="C810" s="72" t="s">
        <v>311</v>
      </c>
      <c r="D810" s="72" t="s">
        <v>282</v>
      </c>
      <c r="E810" s="72"/>
      <c r="F810" s="73" t="n">
        <v>26254</v>
      </c>
      <c r="G810" s="73" t="n">
        <v>19358</v>
      </c>
      <c r="H810" s="73" t="n">
        <v>6896</v>
      </c>
      <c r="I810" s="74" t="n">
        <f aca="false">H810/F810</f>
        <v>0.262664736802011</v>
      </c>
      <c r="J810" s="73" t="n">
        <v>18472</v>
      </c>
      <c r="K810" s="73" t="n">
        <v>343</v>
      </c>
      <c r="L810" s="73" t="n">
        <v>543</v>
      </c>
      <c r="M810" s="73" t="n">
        <v>10999</v>
      </c>
      <c r="N810" s="73" t="n">
        <v>6192</v>
      </c>
      <c r="O810" s="73" t="n">
        <f aca="false">J810-M810-N810</f>
        <v>1281</v>
      </c>
      <c r="P810" s="74" t="n">
        <f aca="false">M810/J810</f>
        <v>0.595441749675184</v>
      </c>
      <c r="Q810" s="74" t="n">
        <f aca="false">N810/J810</f>
        <v>0.335210047639671</v>
      </c>
      <c r="R810" s="75" t="n">
        <f aca="false">ABS(P810-Q810)*100</f>
        <v>26.0231702035513</v>
      </c>
      <c r="S810" s="72" t="str">
        <f aca="false">IF(M810&gt;N810,"Flávio Bolsonaro",IF(N810&gt;M810,"Lula","Empate"))</f>
        <v>Flávio Bolsonaro</v>
      </c>
      <c r="T810" s="74" t="n">
        <v>0.367570003943884</v>
      </c>
      <c r="U810" s="74" t="n">
        <v>0.553721336413319</v>
      </c>
      <c r="V810" s="72" t="str">
        <f aca="false">IF(S810="Empate","—",IF((N810&gt;M810)&lt;&gt;(T810&gt;U810),"Sim","Não"))</f>
        <v>Não</v>
      </c>
    </row>
    <row r="811" customFormat="false" ht="15" hidden="false" customHeight="false" outlineLevel="0" collapsed="false">
      <c r="A811" s="72" t="s">
        <v>1961</v>
      </c>
      <c r="B811" s="72" t="s">
        <v>1962</v>
      </c>
      <c r="C811" s="72" t="s">
        <v>311</v>
      </c>
      <c r="D811" s="72" t="s">
        <v>282</v>
      </c>
      <c r="E811" s="72"/>
      <c r="F811" s="73" t="n">
        <v>23554</v>
      </c>
      <c r="G811" s="73" t="n">
        <v>17940</v>
      </c>
      <c r="H811" s="73" t="n">
        <v>5614</v>
      </c>
      <c r="I811" s="74" t="n">
        <f aca="false">H811/F811</f>
        <v>0.238345928504713</v>
      </c>
      <c r="J811" s="73" t="n">
        <v>17078</v>
      </c>
      <c r="K811" s="73" t="n">
        <v>293</v>
      </c>
      <c r="L811" s="73" t="n">
        <v>569</v>
      </c>
      <c r="M811" s="73" t="n">
        <v>8645</v>
      </c>
      <c r="N811" s="73" t="n">
        <v>7395</v>
      </c>
      <c r="O811" s="73" t="n">
        <f aca="false">J811-M811-N811</f>
        <v>1038</v>
      </c>
      <c r="P811" s="74" t="n">
        <f aca="false">M811/J811</f>
        <v>0.506206815786392</v>
      </c>
      <c r="Q811" s="74" t="n">
        <f aca="false">N811/J811</f>
        <v>0.433013233399696</v>
      </c>
      <c r="R811" s="75" t="n">
        <f aca="false">ABS(P811-Q811)*100</f>
        <v>7.31935823866963</v>
      </c>
      <c r="S811" s="72" t="str">
        <f aca="false">IF(M811&gt;N811,"Flávio Bolsonaro",IF(N811&gt;M811,"Lula","Empate"))</f>
        <v>Flávio Bolsonaro</v>
      </c>
      <c r="T811" s="74" t="n">
        <v>0.454710042432815</v>
      </c>
      <c r="U811" s="74" t="n">
        <v>0.47954738330976</v>
      </c>
      <c r="V811" s="72" t="str">
        <f aca="false">IF(S811="Empate","—",IF((N811&gt;M811)&lt;&gt;(T811&gt;U811),"Sim","Não"))</f>
        <v>Não</v>
      </c>
    </row>
    <row r="812" customFormat="false" ht="15" hidden="false" customHeight="false" outlineLevel="0" collapsed="false">
      <c r="A812" s="72" t="s">
        <v>1963</v>
      </c>
      <c r="B812" s="72" t="s">
        <v>1964</v>
      </c>
      <c r="C812" s="72" t="s">
        <v>311</v>
      </c>
      <c r="D812" s="72" t="s">
        <v>282</v>
      </c>
      <c r="E812" s="72"/>
      <c r="F812" s="73" t="n">
        <v>12984</v>
      </c>
      <c r="G812" s="73" t="n">
        <v>10050</v>
      </c>
      <c r="H812" s="73" t="n">
        <v>2934</v>
      </c>
      <c r="I812" s="74" t="n">
        <f aca="false">H812/F812</f>
        <v>0.225970425138632</v>
      </c>
      <c r="J812" s="73" t="n">
        <v>9603</v>
      </c>
      <c r="K812" s="73" t="n">
        <v>186</v>
      </c>
      <c r="L812" s="73" t="n">
        <v>261</v>
      </c>
      <c r="M812" s="73" t="n">
        <v>6510</v>
      </c>
      <c r="N812" s="73" t="n">
        <v>2428</v>
      </c>
      <c r="O812" s="73" t="n">
        <f aca="false">J812-M812-N812</f>
        <v>665</v>
      </c>
      <c r="P812" s="74" t="n">
        <f aca="false">M812/J812</f>
        <v>0.677913152139956</v>
      </c>
      <c r="Q812" s="74" t="n">
        <f aca="false">N812/J812</f>
        <v>0.252837654899511</v>
      </c>
      <c r="R812" s="75" t="n">
        <f aca="false">ABS(P812-Q812)*100</f>
        <v>42.5075497240446</v>
      </c>
      <c r="S812" s="72" t="str">
        <f aca="false">IF(M812&gt;N812,"Flávio Bolsonaro",IF(N812&gt;M812,"Lula","Empate"))</f>
        <v>Flávio Bolsonaro</v>
      </c>
      <c r="T812" s="74" t="n">
        <v>0.300378992961559</v>
      </c>
      <c r="U812" s="74" t="n">
        <v>0.630102869518138</v>
      </c>
      <c r="V812" s="72" t="str">
        <f aca="false">IF(S812="Empate","—",IF((N812&gt;M812)&lt;&gt;(T812&gt;U812),"Sim","Não"))</f>
        <v>Não</v>
      </c>
    </row>
    <row r="813" customFormat="false" ht="15" hidden="false" customHeight="false" outlineLevel="0" collapsed="false">
      <c r="A813" s="72" t="s">
        <v>1965</v>
      </c>
      <c r="B813" s="72" t="s">
        <v>1966</v>
      </c>
      <c r="C813" s="72" t="s">
        <v>311</v>
      </c>
      <c r="D813" s="72" t="s">
        <v>282</v>
      </c>
      <c r="E813" s="72"/>
      <c r="F813" s="73" t="n">
        <v>6545</v>
      </c>
      <c r="G813" s="73" t="n">
        <v>5055</v>
      </c>
      <c r="H813" s="73" t="n">
        <v>1490</v>
      </c>
      <c r="I813" s="74" t="n">
        <f aca="false">H813/F813</f>
        <v>0.227654698242934</v>
      </c>
      <c r="J813" s="73" t="n">
        <v>4821</v>
      </c>
      <c r="K813" s="73" t="n">
        <v>96</v>
      </c>
      <c r="L813" s="73" t="n">
        <v>138</v>
      </c>
      <c r="M813" s="73" t="n">
        <v>2039</v>
      </c>
      <c r="N813" s="73" t="n">
        <v>2489</v>
      </c>
      <c r="O813" s="73" t="n">
        <f aca="false">J813-M813-N813</f>
        <v>293</v>
      </c>
      <c r="P813" s="74" t="n">
        <f aca="false">M813/J813</f>
        <v>0.422941298485791</v>
      </c>
      <c r="Q813" s="74" t="n">
        <f aca="false">N813/J813</f>
        <v>0.516282928852935</v>
      </c>
      <c r="R813" s="75" t="n">
        <f aca="false">ABS(P813-Q813)*100</f>
        <v>9.33416303671437</v>
      </c>
      <c r="S813" s="72" t="str">
        <f aca="false">IF(M813&gt;N813,"Flávio Bolsonaro",IF(N813&gt;M813,"Lula","Empate"))</f>
        <v>Lula</v>
      </c>
      <c r="T813" s="74" t="n">
        <v>0.537519836771707</v>
      </c>
      <c r="U813" s="74" t="n">
        <v>0.397642257991385</v>
      </c>
      <c r="V813" s="72" t="str">
        <f aca="false">IF(S813="Empate","—",IF((N813&gt;M813)&lt;&gt;(T813&gt;U813),"Sim","Não"))</f>
        <v>Não</v>
      </c>
    </row>
    <row r="814" customFormat="false" ht="15" hidden="false" customHeight="false" outlineLevel="0" collapsed="false">
      <c r="A814" s="72" t="s">
        <v>1967</v>
      </c>
      <c r="B814" s="72" t="s">
        <v>1968</v>
      </c>
      <c r="C814" s="72" t="s">
        <v>311</v>
      </c>
      <c r="D814" s="72" t="s">
        <v>282</v>
      </c>
      <c r="E814" s="72"/>
      <c r="F814" s="73" t="n">
        <v>24797</v>
      </c>
      <c r="G814" s="73" t="n">
        <v>20320</v>
      </c>
      <c r="H814" s="73" t="n">
        <v>4477</v>
      </c>
      <c r="I814" s="74" t="n">
        <f aca="false">H814/F814</f>
        <v>0.180546033794411</v>
      </c>
      <c r="J814" s="73" t="n">
        <v>19472</v>
      </c>
      <c r="K814" s="73" t="n">
        <v>351</v>
      </c>
      <c r="L814" s="73" t="n">
        <v>497</v>
      </c>
      <c r="M814" s="73" t="n">
        <v>11105</v>
      </c>
      <c r="N814" s="73" t="n">
        <v>7084</v>
      </c>
      <c r="O814" s="73" t="n">
        <f aca="false">J814-M814-N814</f>
        <v>1283</v>
      </c>
      <c r="P814" s="74" t="n">
        <f aca="false">M814/J814</f>
        <v>0.570306080525883</v>
      </c>
      <c r="Q814" s="74" t="n">
        <f aca="false">N814/J814</f>
        <v>0.36380443714051</v>
      </c>
      <c r="R814" s="75" t="n">
        <f aca="false">ABS(P814-Q814)*100</f>
        <v>20.6501643385374</v>
      </c>
      <c r="S814" s="72" t="str">
        <f aca="false">IF(M814&gt;N814,"Flávio Bolsonaro",IF(N814&gt;M814,"Lula","Empate"))</f>
        <v>Flávio Bolsonaro</v>
      </c>
      <c r="T814" s="74" t="n">
        <v>0.404513024722084</v>
      </c>
      <c r="U814" s="74" t="n">
        <v>0.531718378408274</v>
      </c>
      <c r="V814" s="72" t="str">
        <f aca="false">IF(S814="Empate","—",IF((N814&gt;M814)&lt;&gt;(T814&gt;U814),"Sim","Não"))</f>
        <v>Não</v>
      </c>
    </row>
    <row r="815" customFormat="false" ht="15" hidden="false" customHeight="false" outlineLevel="0" collapsed="false">
      <c r="A815" s="72" t="s">
        <v>1969</v>
      </c>
      <c r="B815" s="72" t="s">
        <v>1970</v>
      </c>
      <c r="C815" s="72" t="s">
        <v>311</v>
      </c>
      <c r="D815" s="72" t="s">
        <v>282</v>
      </c>
      <c r="E815" s="72"/>
      <c r="F815" s="73" t="n">
        <v>6320</v>
      </c>
      <c r="G815" s="73" t="n">
        <v>4906</v>
      </c>
      <c r="H815" s="73" t="n">
        <v>1414</v>
      </c>
      <c r="I815" s="74" t="n">
        <f aca="false">H815/F815</f>
        <v>0.22373417721519</v>
      </c>
      <c r="J815" s="73" t="n">
        <v>4686</v>
      </c>
      <c r="K815" s="73" t="n">
        <v>72</v>
      </c>
      <c r="L815" s="73" t="n">
        <v>148</v>
      </c>
      <c r="M815" s="73" t="n">
        <v>2315</v>
      </c>
      <c r="N815" s="73" t="n">
        <v>2122</v>
      </c>
      <c r="O815" s="73" t="n">
        <f aca="false">J815-M815-N815</f>
        <v>249</v>
      </c>
      <c r="P815" s="74" t="n">
        <f aca="false">M815/J815</f>
        <v>0.494024754588135</v>
      </c>
      <c r="Q815" s="74" t="n">
        <f aca="false">N815/J815</f>
        <v>0.452838241570636</v>
      </c>
      <c r="R815" s="75" t="n">
        <f aca="false">ABS(P815-Q815)*100</f>
        <v>4.11865130174989</v>
      </c>
      <c r="S815" s="72" t="str">
        <f aca="false">IF(M815&gt;N815,"Flávio Bolsonaro",IF(N815&gt;M815,"Lula","Empate"))</f>
        <v>Flávio Bolsonaro</v>
      </c>
      <c r="T815" s="74" t="n">
        <v>0.478543563068921</v>
      </c>
      <c r="U815" s="74" t="n">
        <v>0.464889466840052</v>
      </c>
      <c r="V815" s="72" t="str">
        <f aca="false">IF(S815="Empate","—",IF((N815&gt;M815)&lt;&gt;(T815&gt;U815),"Sim","Não"))</f>
        <v>Sim</v>
      </c>
    </row>
    <row r="816" customFormat="false" ht="15" hidden="false" customHeight="false" outlineLevel="0" collapsed="false">
      <c r="A816" s="72" t="s">
        <v>1971</v>
      </c>
      <c r="B816" s="72" t="s">
        <v>1972</v>
      </c>
      <c r="C816" s="72" t="s">
        <v>311</v>
      </c>
      <c r="D816" s="72" t="s">
        <v>282</v>
      </c>
      <c r="E816" s="72"/>
      <c r="F816" s="73" t="n">
        <v>75118</v>
      </c>
      <c r="G816" s="73" t="n">
        <v>57900</v>
      </c>
      <c r="H816" s="73" t="n">
        <v>17218</v>
      </c>
      <c r="I816" s="74" t="n">
        <f aca="false">H816/F816</f>
        <v>0.229212705343593</v>
      </c>
      <c r="J816" s="73" t="n">
        <v>55209</v>
      </c>
      <c r="K816" s="73" t="n">
        <v>1135</v>
      </c>
      <c r="L816" s="73" t="n">
        <v>1556</v>
      </c>
      <c r="M816" s="73" t="n">
        <v>30223</v>
      </c>
      <c r="N816" s="73" t="n">
        <v>20915</v>
      </c>
      <c r="O816" s="73" t="n">
        <f aca="false">J816-M816-N816</f>
        <v>4071</v>
      </c>
      <c r="P816" s="74" t="n">
        <f aca="false">M816/J816</f>
        <v>0.547428861236393</v>
      </c>
      <c r="Q816" s="74" t="n">
        <f aca="false">N816/J816</f>
        <v>0.37883316125994</v>
      </c>
      <c r="R816" s="75" t="n">
        <f aca="false">ABS(P816-Q816)*100</f>
        <v>16.8595699976453</v>
      </c>
      <c r="S816" s="72" t="str">
        <f aca="false">IF(M816&gt;N816,"Flávio Bolsonaro",IF(N816&gt;M816,"Lula","Empate"))</f>
        <v>Flávio Bolsonaro</v>
      </c>
      <c r="T816" s="74" t="n">
        <v>0.413466576839584</v>
      </c>
      <c r="U816" s="74" t="n">
        <v>0.524590163934426</v>
      </c>
      <c r="V816" s="72" t="str">
        <f aca="false">IF(S816="Empate","—",IF((N816&gt;M816)&lt;&gt;(T816&gt;U816),"Sim","Não"))</f>
        <v>Não</v>
      </c>
    </row>
    <row r="817" customFormat="false" ht="15" hidden="false" customHeight="false" outlineLevel="0" collapsed="false">
      <c r="A817" s="72" t="s">
        <v>1973</v>
      </c>
      <c r="B817" s="72" t="s">
        <v>1974</v>
      </c>
      <c r="C817" s="72" t="s">
        <v>311</v>
      </c>
      <c r="D817" s="72" t="s">
        <v>282</v>
      </c>
      <c r="E817" s="72"/>
      <c r="F817" s="73" t="n">
        <v>9255</v>
      </c>
      <c r="G817" s="73" t="n">
        <v>7559</v>
      </c>
      <c r="H817" s="73" t="n">
        <v>1696</v>
      </c>
      <c r="I817" s="74" t="n">
        <f aca="false">H817/F817</f>
        <v>0.183252296056186</v>
      </c>
      <c r="J817" s="73" t="n">
        <v>7313</v>
      </c>
      <c r="K817" s="73" t="n">
        <v>100</v>
      </c>
      <c r="L817" s="73" t="n">
        <v>146</v>
      </c>
      <c r="M817" s="73" t="n">
        <v>4111</v>
      </c>
      <c r="N817" s="73" t="n">
        <v>2859</v>
      </c>
      <c r="O817" s="73" t="n">
        <f aca="false">J817-M817-N817</f>
        <v>343</v>
      </c>
      <c r="P817" s="74" t="n">
        <f aca="false">M817/J817</f>
        <v>0.562149596608779</v>
      </c>
      <c r="Q817" s="74" t="n">
        <f aca="false">N817/J817</f>
        <v>0.390947627512649</v>
      </c>
      <c r="R817" s="75" t="n">
        <f aca="false">ABS(P817-Q817)*100</f>
        <v>17.120196909613</v>
      </c>
      <c r="S817" s="72" t="str">
        <f aca="false">IF(M817&gt;N817,"Flávio Bolsonaro",IF(N817&gt;M817,"Lula","Empate"))</f>
        <v>Flávio Bolsonaro</v>
      </c>
      <c r="T817" s="74" t="n">
        <v>0.453922967189729</v>
      </c>
      <c r="U817" s="74" t="n">
        <v>0.497574893009986</v>
      </c>
      <c r="V817" s="72" t="str">
        <f aca="false">IF(S817="Empate","—",IF((N817&gt;M817)&lt;&gt;(T817&gt;U817),"Sim","Não"))</f>
        <v>Não</v>
      </c>
    </row>
    <row r="818" customFormat="false" ht="15" hidden="false" customHeight="false" outlineLevel="0" collapsed="false">
      <c r="A818" s="72" t="s">
        <v>1975</v>
      </c>
      <c r="B818" s="72" t="s">
        <v>1976</v>
      </c>
      <c r="C818" s="72" t="s">
        <v>311</v>
      </c>
      <c r="D818" s="72" t="s">
        <v>282</v>
      </c>
      <c r="E818" s="72"/>
      <c r="F818" s="73" t="n">
        <v>24892</v>
      </c>
      <c r="G818" s="73" t="n">
        <v>19243</v>
      </c>
      <c r="H818" s="73" t="n">
        <v>5649</v>
      </c>
      <c r="I818" s="74" t="n">
        <f aca="false">H818/F818</f>
        <v>0.226940382452193</v>
      </c>
      <c r="J818" s="73" t="n">
        <v>18410</v>
      </c>
      <c r="K818" s="73" t="n">
        <v>336</v>
      </c>
      <c r="L818" s="73" t="n">
        <v>497</v>
      </c>
      <c r="M818" s="73" t="n">
        <v>10475</v>
      </c>
      <c r="N818" s="73" t="n">
        <v>6841</v>
      </c>
      <c r="O818" s="73" t="n">
        <f aca="false">J818-M818-N818</f>
        <v>1094</v>
      </c>
      <c r="P818" s="74" t="n">
        <f aca="false">M818/J818</f>
        <v>0.568984247691472</v>
      </c>
      <c r="Q818" s="74" t="n">
        <f aca="false">N818/J818</f>
        <v>0.371591526344378</v>
      </c>
      <c r="R818" s="75" t="n">
        <f aca="false">ABS(P818-Q818)*100</f>
        <v>19.7392721347094</v>
      </c>
      <c r="S818" s="72" t="str">
        <f aca="false">IF(M818&gt;N818,"Flávio Bolsonaro",IF(N818&gt;M818,"Lula","Empate"))</f>
        <v>Flávio Bolsonaro</v>
      </c>
      <c r="T818" s="74" t="n">
        <v>0.427488204897776</v>
      </c>
      <c r="U818" s="74" t="n">
        <v>0.51724331610874</v>
      </c>
      <c r="V818" s="72" t="str">
        <f aca="false">IF(S818="Empate","—",IF((N818&gt;M818)&lt;&gt;(T818&gt;U818),"Sim","Não"))</f>
        <v>Não</v>
      </c>
    </row>
    <row r="819" customFormat="false" ht="15" hidden="false" customHeight="false" outlineLevel="0" collapsed="false">
      <c r="A819" s="72" t="s">
        <v>1977</v>
      </c>
      <c r="B819" s="72" t="s">
        <v>1978</v>
      </c>
      <c r="C819" s="72" t="s">
        <v>311</v>
      </c>
      <c r="D819" s="72" t="s">
        <v>282</v>
      </c>
      <c r="E819" s="72"/>
      <c r="F819" s="73" t="n">
        <v>34548</v>
      </c>
      <c r="G819" s="73" t="n">
        <v>25607</v>
      </c>
      <c r="H819" s="73" t="n">
        <v>8941</v>
      </c>
      <c r="I819" s="74" t="n">
        <f aca="false">H819/F819</f>
        <v>0.258799351626722</v>
      </c>
      <c r="J819" s="73" t="n">
        <v>24626</v>
      </c>
      <c r="K819" s="73" t="n">
        <v>356</v>
      </c>
      <c r="L819" s="73" t="n">
        <v>625</v>
      </c>
      <c r="M819" s="73" t="n">
        <v>13193</v>
      </c>
      <c r="N819" s="73" t="n">
        <v>10054</v>
      </c>
      <c r="O819" s="73" t="n">
        <f aca="false">J819-M819-N819</f>
        <v>1379</v>
      </c>
      <c r="P819" s="74" t="n">
        <f aca="false">M819/J819</f>
        <v>0.535734589458296</v>
      </c>
      <c r="Q819" s="74" t="n">
        <f aca="false">N819/J819</f>
        <v>0.408267684561033</v>
      </c>
      <c r="R819" s="75" t="n">
        <f aca="false">ABS(P819-Q819)*100</f>
        <v>12.7466904897263</v>
      </c>
      <c r="S819" s="72" t="str">
        <f aca="false">IF(M819&gt;N819,"Flávio Bolsonaro",IF(N819&gt;M819,"Lula","Empate"))</f>
        <v>Flávio Bolsonaro</v>
      </c>
      <c r="T819" s="74" t="n">
        <v>0.446220375630644</v>
      </c>
      <c r="U819" s="74" t="n">
        <v>0.505320727519396</v>
      </c>
      <c r="V819" s="72" t="str">
        <f aca="false">IF(S819="Empate","—",IF((N819&gt;M819)&lt;&gt;(T819&gt;U819),"Sim","Não"))</f>
        <v>Não</v>
      </c>
    </row>
    <row r="820" customFormat="false" ht="15" hidden="false" customHeight="false" outlineLevel="0" collapsed="false">
      <c r="A820" s="72" t="s">
        <v>1979</v>
      </c>
      <c r="B820" s="72" t="s">
        <v>1980</v>
      </c>
      <c r="C820" s="72" t="s">
        <v>311</v>
      </c>
      <c r="D820" s="72" t="s">
        <v>282</v>
      </c>
      <c r="E820" s="72"/>
      <c r="F820" s="73" t="n">
        <v>11266</v>
      </c>
      <c r="G820" s="73" t="n">
        <v>8994</v>
      </c>
      <c r="H820" s="73" t="n">
        <v>2272</v>
      </c>
      <c r="I820" s="74" t="n">
        <f aca="false">H820/F820</f>
        <v>0.201668737795136</v>
      </c>
      <c r="J820" s="73" t="n">
        <v>8621</v>
      </c>
      <c r="K820" s="73" t="n">
        <v>113</v>
      </c>
      <c r="L820" s="73" t="n">
        <v>260</v>
      </c>
      <c r="M820" s="73" t="n">
        <v>4047</v>
      </c>
      <c r="N820" s="73" t="n">
        <v>4123</v>
      </c>
      <c r="O820" s="73" t="n">
        <f aca="false">J820-M820-N820</f>
        <v>451</v>
      </c>
      <c r="P820" s="74" t="n">
        <f aca="false">M820/J820</f>
        <v>0.469435100336388</v>
      </c>
      <c r="Q820" s="74" t="n">
        <f aca="false">N820/J820</f>
        <v>0.478250782971813</v>
      </c>
      <c r="R820" s="75" t="n">
        <f aca="false">ABS(P820-Q820)*100</f>
        <v>0.881568263542509</v>
      </c>
      <c r="S820" s="72" t="str">
        <f aca="false">IF(M820&gt;N820,"Flávio Bolsonaro",IF(N820&gt;M820,"Lula","Empate"))</f>
        <v>Lula</v>
      </c>
      <c r="T820" s="74" t="n">
        <v>0.519844168492817</v>
      </c>
      <c r="U820" s="74" t="n">
        <v>0.425736547358169</v>
      </c>
      <c r="V820" s="72" t="str">
        <f aca="false">IF(S820="Empate","—",IF((N820&gt;M820)&lt;&gt;(T820&gt;U820),"Sim","Não"))</f>
        <v>Não</v>
      </c>
    </row>
    <row r="821" customFormat="false" ht="15" hidden="false" customHeight="false" outlineLevel="0" collapsed="false">
      <c r="A821" s="72" t="s">
        <v>1981</v>
      </c>
      <c r="B821" s="72" t="s">
        <v>1982</v>
      </c>
      <c r="C821" s="72" t="s">
        <v>311</v>
      </c>
      <c r="D821" s="72" t="s">
        <v>282</v>
      </c>
      <c r="E821" s="72"/>
      <c r="F821" s="73" t="n">
        <v>8487</v>
      </c>
      <c r="G821" s="73" t="n">
        <v>6731</v>
      </c>
      <c r="H821" s="73" t="n">
        <v>1756</v>
      </c>
      <c r="I821" s="74" t="n">
        <f aca="false">H821/F821</f>
        <v>0.20690467774243</v>
      </c>
      <c r="J821" s="73" t="n">
        <v>6388</v>
      </c>
      <c r="K821" s="73" t="n">
        <v>99</v>
      </c>
      <c r="L821" s="73" t="n">
        <v>244</v>
      </c>
      <c r="M821" s="73" t="n">
        <v>3286</v>
      </c>
      <c r="N821" s="73" t="n">
        <v>2703</v>
      </c>
      <c r="O821" s="73" t="n">
        <f aca="false">J821-M821-N821</f>
        <v>399</v>
      </c>
      <c r="P821" s="74" t="n">
        <f aca="false">M821/J821</f>
        <v>0.514402003757045</v>
      </c>
      <c r="Q821" s="74" t="n">
        <f aca="false">N821/J821</f>
        <v>0.42313713212273</v>
      </c>
      <c r="R821" s="75" t="n">
        <f aca="false">ABS(P821-Q821)*100</f>
        <v>9.12648716343144</v>
      </c>
      <c r="S821" s="72" t="str">
        <f aca="false">IF(M821&gt;N821,"Flávio Bolsonaro",IF(N821&gt;M821,"Lula","Empate"))</f>
        <v>Flávio Bolsonaro</v>
      </c>
      <c r="T821" s="74" t="n">
        <v>0.461049011177988</v>
      </c>
      <c r="U821" s="74" t="n">
        <v>0.474290627687016</v>
      </c>
      <c r="V821" s="72" t="str">
        <f aca="false">IF(S821="Empate","—",IF((N821&gt;M821)&lt;&gt;(T821&gt;U821),"Sim","Não"))</f>
        <v>Não</v>
      </c>
    </row>
    <row r="822" customFormat="false" ht="15" hidden="false" customHeight="false" outlineLevel="0" collapsed="false">
      <c r="A822" s="72" t="s">
        <v>1983</v>
      </c>
      <c r="B822" s="72" t="s">
        <v>1984</v>
      </c>
      <c r="C822" s="72" t="s">
        <v>311</v>
      </c>
      <c r="D822" s="72" t="s">
        <v>282</v>
      </c>
      <c r="E822" s="72"/>
      <c r="F822" s="73" t="n">
        <v>10987</v>
      </c>
      <c r="G822" s="73" t="n">
        <v>8056</v>
      </c>
      <c r="H822" s="73" t="n">
        <v>2931</v>
      </c>
      <c r="I822" s="74" t="n">
        <f aca="false">H822/F822</f>
        <v>0.266769818876854</v>
      </c>
      <c r="J822" s="73" t="n">
        <v>7705</v>
      </c>
      <c r="K822" s="73" t="n">
        <v>120</v>
      </c>
      <c r="L822" s="73" t="n">
        <v>231</v>
      </c>
      <c r="M822" s="73" t="n">
        <v>4344</v>
      </c>
      <c r="N822" s="73" t="n">
        <v>2919</v>
      </c>
      <c r="O822" s="73" t="n">
        <f aca="false">J822-M822-N822</f>
        <v>442</v>
      </c>
      <c r="P822" s="74" t="n">
        <f aca="false">M822/J822</f>
        <v>0.563789746917586</v>
      </c>
      <c r="Q822" s="74" t="n">
        <f aca="false">N822/J822</f>
        <v>0.378844905905256</v>
      </c>
      <c r="R822" s="75" t="n">
        <f aca="false">ABS(P822-Q822)*100</f>
        <v>18.494484101233</v>
      </c>
      <c r="S822" s="72" t="str">
        <f aca="false">IF(M822&gt;N822,"Flávio Bolsonaro",IF(N822&gt;M822,"Lula","Empate"))</f>
        <v>Flávio Bolsonaro</v>
      </c>
      <c r="T822" s="74" t="n">
        <v>0.419988848620017</v>
      </c>
      <c r="U822" s="74" t="n">
        <v>0.514218009478673</v>
      </c>
      <c r="V822" s="72" t="str">
        <f aca="false">IF(S822="Empate","—",IF((N822&gt;M822)&lt;&gt;(T822&gt;U822),"Sim","Não"))</f>
        <v>Não</v>
      </c>
    </row>
    <row r="823" customFormat="false" ht="15" hidden="false" customHeight="false" outlineLevel="0" collapsed="false">
      <c r="A823" s="72" t="s">
        <v>1985</v>
      </c>
      <c r="B823" s="72" t="s">
        <v>1986</v>
      </c>
      <c r="C823" s="72" t="s">
        <v>311</v>
      </c>
      <c r="D823" s="72" t="s">
        <v>282</v>
      </c>
      <c r="E823" s="72"/>
      <c r="F823" s="73" t="n">
        <v>134177</v>
      </c>
      <c r="G823" s="73" t="n">
        <v>109971</v>
      </c>
      <c r="H823" s="73" t="n">
        <v>24206</v>
      </c>
      <c r="I823" s="74" t="n">
        <f aca="false">H823/F823</f>
        <v>0.180403496873533</v>
      </c>
      <c r="J823" s="73" t="n">
        <v>105465</v>
      </c>
      <c r="K823" s="73" t="n">
        <v>2218</v>
      </c>
      <c r="L823" s="73" t="n">
        <v>2288</v>
      </c>
      <c r="M823" s="73" t="n">
        <v>69303</v>
      </c>
      <c r="N823" s="73" t="n">
        <v>28830</v>
      </c>
      <c r="O823" s="73" t="n">
        <f aca="false">J823-M823-N823</f>
        <v>7332</v>
      </c>
      <c r="P823" s="74" t="n">
        <f aca="false">M823/J823</f>
        <v>0.657118475323567</v>
      </c>
      <c r="Q823" s="74" t="n">
        <f aca="false">N823/J823</f>
        <v>0.273360830607311</v>
      </c>
      <c r="R823" s="75" t="n">
        <f aca="false">ABS(P823-Q823)*100</f>
        <v>38.3757644716257</v>
      </c>
      <c r="S823" s="72" t="str">
        <f aca="false">IF(M823&gt;N823,"Flávio Bolsonaro",IF(N823&gt;M823,"Lula","Empate"))</f>
        <v>Flávio Bolsonaro</v>
      </c>
      <c r="T823" s="74" t="n">
        <v>0.295408960245496</v>
      </c>
      <c r="U823" s="74" t="n">
        <v>0.637846731183392</v>
      </c>
      <c r="V823" s="72" t="str">
        <f aca="false">IF(S823="Empate","—",IF((N823&gt;M823)&lt;&gt;(T823&gt;U823),"Sim","Não"))</f>
        <v>Não</v>
      </c>
    </row>
    <row r="824" customFormat="false" ht="15" hidden="false" customHeight="false" outlineLevel="0" collapsed="false">
      <c r="A824" s="72" t="s">
        <v>1987</v>
      </c>
      <c r="B824" s="72" t="s">
        <v>1988</v>
      </c>
      <c r="C824" s="72" t="s">
        <v>311</v>
      </c>
      <c r="D824" s="72" t="s">
        <v>282</v>
      </c>
      <c r="E824" s="72"/>
      <c r="F824" s="73" t="n">
        <v>274339</v>
      </c>
      <c r="G824" s="73" t="n">
        <v>213804</v>
      </c>
      <c r="H824" s="73" t="n">
        <v>60535</v>
      </c>
      <c r="I824" s="74" t="n">
        <f aca="false">H824/F824</f>
        <v>0.220657653487109</v>
      </c>
      <c r="J824" s="73" t="n">
        <v>204448</v>
      </c>
      <c r="K824" s="73" t="n">
        <v>4511</v>
      </c>
      <c r="L824" s="73" t="n">
        <v>4845</v>
      </c>
      <c r="M824" s="73" t="n">
        <v>106008</v>
      </c>
      <c r="N824" s="73" t="n">
        <v>81394</v>
      </c>
      <c r="O824" s="73" t="n">
        <f aca="false">J824-M824-N824</f>
        <v>17046</v>
      </c>
      <c r="P824" s="74" t="n">
        <f aca="false">M824/J824</f>
        <v>0.518508373767413</v>
      </c>
      <c r="Q824" s="74" t="n">
        <f aca="false">N824/J824</f>
        <v>0.398115902332133</v>
      </c>
      <c r="R824" s="75" t="n">
        <f aca="false">ABS(P824-Q824)*100</f>
        <v>12.0392471435279</v>
      </c>
      <c r="S824" s="72" t="str">
        <f aca="false">IF(M824&gt;N824,"Flávio Bolsonaro",IF(N824&gt;M824,"Lula","Empate"))</f>
        <v>Flávio Bolsonaro</v>
      </c>
      <c r="T824" s="74" t="n">
        <v>0.42228705287211</v>
      </c>
      <c r="U824" s="74" t="n">
        <v>0.501449108738245</v>
      </c>
      <c r="V824" s="72" t="str">
        <f aca="false">IF(S824="Empate","—",IF((N824&gt;M824)&lt;&gt;(T824&gt;U824),"Sim","Não"))</f>
        <v>Não</v>
      </c>
    </row>
    <row r="825" customFormat="false" ht="15" hidden="false" customHeight="false" outlineLevel="0" collapsed="false">
      <c r="A825" s="72" t="s">
        <v>1989</v>
      </c>
      <c r="B825" s="72" t="s">
        <v>1990</v>
      </c>
      <c r="C825" s="72" t="s">
        <v>311</v>
      </c>
      <c r="D825" s="72" t="s">
        <v>282</v>
      </c>
      <c r="E825" s="72"/>
      <c r="F825" s="73" t="n">
        <v>30033</v>
      </c>
      <c r="G825" s="73" t="n">
        <v>23863</v>
      </c>
      <c r="H825" s="73" t="n">
        <v>6170</v>
      </c>
      <c r="I825" s="74" t="n">
        <f aca="false">H825/F825</f>
        <v>0.205440681916558</v>
      </c>
      <c r="J825" s="73" t="n">
        <v>22879</v>
      </c>
      <c r="K825" s="73" t="n">
        <v>407</v>
      </c>
      <c r="L825" s="73" t="n">
        <v>577</v>
      </c>
      <c r="M825" s="73" t="n">
        <v>16359</v>
      </c>
      <c r="N825" s="73" t="n">
        <v>5019</v>
      </c>
      <c r="O825" s="73" t="n">
        <f aca="false">J825-M825-N825</f>
        <v>1501</v>
      </c>
      <c r="P825" s="74" t="n">
        <f aca="false">M825/J825</f>
        <v>0.715022509725075</v>
      </c>
      <c r="Q825" s="74" t="n">
        <f aca="false">N825/J825</f>
        <v>0.21937147602605</v>
      </c>
      <c r="R825" s="75" t="n">
        <f aca="false">ABS(P825-Q825)*100</f>
        <v>49.5651033699025</v>
      </c>
      <c r="S825" s="72" t="str">
        <f aca="false">IF(M825&gt;N825,"Flávio Bolsonaro",IF(N825&gt;M825,"Lula","Empate"))</f>
        <v>Flávio Bolsonaro</v>
      </c>
      <c r="T825" s="74" t="n">
        <v>0.25049380499192</v>
      </c>
      <c r="U825" s="74" t="n">
        <v>0.67902675525229</v>
      </c>
      <c r="V825" s="72" t="str">
        <f aca="false">IF(S825="Empate","—",IF((N825&gt;M825)&lt;&gt;(T825&gt;U825),"Sim","Não"))</f>
        <v>Não</v>
      </c>
    </row>
    <row r="826" customFormat="false" ht="15" hidden="false" customHeight="false" outlineLevel="0" collapsed="false">
      <c r="A826" s="72" t="s">
        <v>1991</v>
      </c>
      <c r="B826" s="72" t="s">
        <v>1992</v>
      </c>
      <c r="C826" s="72" t="s">
        <v>311</v>
      </c>
      <c r="D826" s="72" t="s">
        <v>282</v>
      </c>
      <c r="E826" s="72"/>
      <c r="F826" s="73" t="n">
        <v>87109</v>
      </c>
      <c r="G826" s="73" t="n">
        <v>71035</v>
      </c>
      <c r="H826" s="73" t="n">
        <v>16074</v>
      </c>
      <c r="I826" s="74" t="n">
        <f aca="false">H826/F826</f>
        <v>0.184527431149479</v>
      </c>
      <c r="J826" s="73" t="n">
        <v>68118</v>
      </c>
      <c r="K826" s="73" t="n">
        <v>1287</v>
      </c>
      <c r="L826" s="73" t="n">
        <v>1630</v>
      </c>
      <c r="M826" s="73" t="n">
        <v>41676</v>
      </c>
      <c r="N826" s="73" t="n">
        <v>20830</v>
      </c>
      <c r="O826" s="73" t="n">
        <f aca="false">J826-M826-N826</f>
        <v>5612</v>
      </c>
      <c r="P826" s="74" t="n">
        <f aca="false">M826/J826</f>
        <v>0.611820664141637</v>
      </c>
      <c r="Q826" s="74" t="n">
        <f aca="false">N826/J826</f>
        <v>0.305792888810593</v>
      </c>
      <c r="R826" s="75" t="n">
        <f aca="false">ABS(P826-Q826)*100</f>
        <v>30.6027775331043</v>
      </c>
      <c r="S826" s="72" t="str">
        <f aca="false">IF(M826&gt;N826,"Flávio Bolsonaro",IF(N826&gt;M826,"Lula","Empate"))</f>
        <v>Flávio Bolsonaro</v>
      </c>
      <c r="T826" s="74" t="n">
        <v>0.348389619417251</v>
      </c>
      <c r="U826" s="74" t="n">
        <v>0.570193477379366</v>
      </c>
      <c r="V826" s="72" t="str">
        <f aca="false">IF(S826="Empate","—",IF((N826&gt;M826)&lt;&gt;(T826&gt;U826),"Sim","Não"))</f>
        <v>Não</v>
      </c>
    </row>
    <row r="827" customFormat="false" ht="15" hidden="false" customHeight="false" outlineLevel="0" collapsed="false">
      <c r="A827" s="72" t="s">
        <v>1993</v>
      </c>
      <c r="B827" s="72" t="s">
        <v>1994</v>
      </c>
      <c r="C827" s="72" t="s">
        <v>311</v>
      </c>
      <c r="D827" s="72" t="s">
        <v>282</v>
      </c>
      <c r="E827" s="72"/>
      <c r="F827" s="73" t="n">
        <v>25964</v>
      </c>
      <c r="G827" s="73" t="n">
        <v>18471</v>
      </c>
      <c r="H827" s="73" t="n">
        <v>7493</v>
      </c>
      <c r="I827" s="74" t="n">
        <f aca="false">H827/F827</f>
        <v>0.288591896472038</v>
      </c>
      <c r="J827" s="73" t="n">
        <v>17533</v>
      </c>
      <c r="K827" s="73" t="n">
        <v>302</v>
      </c>
      <c r="L827" s="73" t="n">
        <v>636</v>
      </c>
      <c r="M827" s="73" t="n">
        <v>6160</v>
      </c>
      <c r="N827" s="73" t="n">
        <v>10532</v>
      </c>
      <c r="O827" s="73" t="n">
        <f aca="false">J827-M827-N827</f>
        <v>841</v>
      </c>
      <c r="P827" s="74" t="n">
        <f aca="false">M827/J827</f>
        <v>0.351337477898819</v>
      </c>
      <c r="Q827" s="74" t="n">
        <f aca="false">N827/J827</f>
        <v>0.600695830719215</v>
      </c>
      <c r="R827" s="75" t="n">
        <f aca="false">ABS(P827-Q827)*100</f>
        <v>24.9358352820396</v>
      </c>
      <c r="S827" s="72" t="str">
        <f aca="false">IF(M827&gt;N827,"Flávio Bolsonaro",IF(N827&gt;M827,"Lula","Empate"))</f>
        <v>Lula</v>
      </c>
      <c r="T827" s="74" t="n">
        <v>0.616026816773133</v>
      </c>
      <c r="U827" s="74" t="n">
        <v>0.332047308835621</v>
      </c>
      <c r="V827" s="72" t="str">
        <f aca="false">IF(S827="Empate","—",IF((N827&gt;M827)&lt;&gt;(T827&gt;U827),"Sim","Não"))</f>
        <v>Não</v>
      </c>
    </row>
    <row r="828" customFormat="false" ht="15" hidden="false" customHeight="false" outlineLevel="0" collapsed="false">
      <c r="A828" s="72" t="s">
        <v>1995</v>
      </c>
      <c r="B828" s="72" t="s">
        <v>1996</v>
      </c>
      <c r="C828" s="72" t="s">
        <v>311</v>
      </c>
      <c r="D828" s="72" t="s">
        <v>282</v>
      </c>
      <c r="E828" s="72"/>
      <c r="F828" s="73" t="n">
        <v>9986</v>
      </c>
      <c r="G828" s="73" t="n">
        <v>7743</v>
      </c>
      <c r="H828" s="73" t="n">
        <v>2243</v>
      </c>
      <c r="I828" s="74" t="n">
        <f aca="false">H828/F828</f>
        <v>0.224614460244342</v>
      </c>
      <c r="J828" s="73" t="n">
        <v>7261</v>
      </c>
      <c r="K828" s="73" t="n">
        <v>187</v>
      </c>
      <c r="L828" s="73" t="n">
        <v>295</v>
      </c>
      <c r="M828" s="73" t="n">
        <v>4899</v>
      </c>
      <c r="N828" s="73" t="n">
        <v>1857</v>
      </c>
      <c r="O828" s="73" t="n">
        <f aca="false">J828-M828-N828</f>
        <v>505</v>
      </c>
      <c r="P828" s="74" t="n">
        <f aca="false">M828/J828</f>
        <v>0.674700454482854</v>
      </c>
      <c r="Q828" s="74" t="n">
        <f aca="false">N828/J828</f>
        <v>0.255749896708442</v>
      </c>
      <c r="R828" s="75" t="n">
        <f aca="false">ABS(P828-Q828)*100</f>
        <v>41.8950557774411</v>
      </c>
      <c r="S828" s="72" t="str">
        <f aca="false">IF(M828&gt;N828,"Flávio Bolsonaro",IF(N828&gt;M828,"Lula","Empate"))</f>
        <v>Flávio Bolsonaro</v>
      </c>
      <c r="T828" s="74" t="n">
        <v>0.278940027894003</v>
      </c>
      <c r="U828" s="74" t="n">
        <v>0.642259414225942</v>
      </c>
      <c r="V828" s="72" t="str">
        <f aca="false">IF(S828="Empate","—",IF((N828&gt;M828)&lt;&gt;(T828&gt;U828),"Sim","Não"))</f>
        <v>Não</v>
      </c>
    </row>
    <row r="829" customFormat="false" ht="15" hidden="false" customHeight="false" outlineLevel="0" collapsed="false">
      <c r="A829" s="72" t="s">
        <v>1997</v>
      </c>
      <c r="B829" s="72" t="s">
        <v>1998</v>
      </c>
      <c r="C829" s="72" t="s">
        <v>311</v>
      </c>
      <c r="D829" s="72" t="s">
        <v>282</v>
      </c>
      <c r="E829" s="72"/>
      <c r="F829" s="73" t="n">
        <v>4889</v>
      </c>
      <c r="G829" s="73" t="n">
        <v>3960</v>
      </c>
      <c r="H829" s="73" t="n">
        <v>929</v>
      </c>
      <c r="I829" s="74" t="n">
        <f aca="false">H829/F829</f>
        <v>0.19001840867253</v>
      </c>
      <c r="J829" s="73" t="n">
        <v>3768</v>
      </c>
      <c r="K829" s="73" t="n">
        <v>60</v>
      </c>
      <c r="L829" s="73" t="n">
        <v>132</v>
      </c>
      <c r="M829" s="73" t="n">
        <v>2246</v>
      </c>
      <c r="N829" s="73" t="n">
        <v>1358</v>
      </c>
      <c r="O829" s="73" t="n">
        <f aca="false">J829-M829-N829</f>
        <v>164</v>
      </c>
      <c r="P829" s="74" t="n">
        <f aca="false">M829/J829</f>
        <v>0.596072186836518</v>
      </c>
      <c r="Q829" s="74" t="n">
        <f aca="false">N829/J829</f>
        <v>0.360403397027601</v>
      </c>
      <c r="R829" s="75" t="n">
        <f aca="false">ABS(P829-Q829)*100</f>
        <v>23.5668789808917</v>
      </c>
      <c r="S829" s="72" t="str">
        <f aca="false">IF(M829&gt;N829,"Flávio Bolsonaro",IF(N829&gt;M829,"Lula","Empate"))</f>
        <v>Flávio Bolsonaro</v>
      </c>
      <c r="T829" s="74" t="n">
        <v>0.39185520361991</v>
      </c>
      <c r="U829" s="74" t="n">
        <v>0.542383107088989</v>
      </c>
      <c r="V829" s="72" t="str">
        <f aca="false">IF(S829="Empate","—",IF((N829&gt;M829)&lt;&gt;(T829&gt;U829),"Sim","Não"))</f>
        <v>Não</v>
      </c>
    </row>
    <row r="830" customFormat="false" ht="15" hidden="false" customHeight="false" outlineLevel="0" collapsed="false">
      <c r="A830" s="72" t="s">
        <v>1999</v>
      </c>
      <c r="B830" s="72" t="s">
        <v>2000</v>
      </c>
      <c r="C830" s="72" t="s">
        <v>311</v>
      </c>
      <c r="D830" s="72" t="s">
        <v>282</v>
      </c>
      <c r="E830" s="72"/>
      <c r="F830" s="73" t="n">
        <v>29145</v>
      </c>
      <c r="G830" s="73" t="n">
        <v>23671</v>
      </c>
      <c r="H830" s="73" t="n">
        <v>5474</v>
      </c>
      <c r="I830" s="74" t="n">
        <f aca="false">H830/F830</f>
        <v>0.187819523074284</v>
      </c>
      <c r="J830" s="73" t="n">
        <v>22567</v>
      </c>
      <c r="K830" s="73" t="n">
        <v>510</v>
      </c>
      <c r="L830" s="73" t="n">
        <v>594</v>
      </c>
      <c r="M830" s="73" t="n">
        <v>15389</v>
      </c>
      <c r="N830" s="73" t="n">
        <v>5442</v>
      </c>
      <c r="O830" s="73" t="n">
        <f aca="false">J830-M830-N830</f>
        <v>1736</v>
      </c>
      <c r="P830" s="74" t="n">
        <f aca="false">M830/J830</f>
        <v>0.681924934639075</v>
      </c>
      <c r="Q830" s="74" t="n">
        <f aca="false">N830/J830</f>
        <v>0.241148579784641</v>
      </c>
      <c r="R830" s="75" t="n">
        <f aca="false">ABS(P830-Q830)*100</f>
        <v>44.0776354854433</v>
      </c>
      <c r="S830" s="72" t="str">
        <f aca="false">IF(M830&gt;N830,"Flávio Bolsonaro",IF(N830&gt;M830,"Lula","Empate"))</f>
        <v>Flávio Bolsonaro</v>
      </c>
      <c r="T830" s="74" t="n">
        <v>0.2837215540752</v>
      </c>
      <c r="U830" s="74" t="n">
        <v>0.636965171905039</v>
      </c>
      <c r="V830" s="72" t="str">
        <f aca="false">IF(S830="Empate","—",IF((N830&gt;M830)&lt;&gt;(T830&gt;U830),"Sim","Não"))</f>
        <v>Não</v>
      </c>
    </row>
    <row r="831" customFormat="false" ht="15" hidden="false" customHeight="false" outlineLevel="0" collapsed="false">
      <c r="A831" s="72" t="s">
        <v>2001</v>
      </c>
      <c r="B831" s="72" t="s">
        <v>2002</v>
      </c>
      <c r="C831" s="72" t="s">
        <v>311</v>
      </c>
      <c r="D831" s="72" t="s">
        <v>282</v>
      </c>
      <c r="E831" s="72"/>
      <c r="F831" s="73" t="n">
        <v>6285</v>
      </c>
      <c r="G831" s="73" t="n">
        <v>4953</v>
      </c>
      <c r="H831" s="73" t="n">
        <v>1332</v>
      </c>
      <c r="I831" s="74" t="n">
        <f aca="false">H831/F831</f>
        <v>0.211933174224344</v>
      </c>
      <c r="J831" s="73" t="n">
        <v>4684</v>
      </c>
      <c r="K831" s="73" t="n">
        <v>75</v>
      </c>
      <c r="L831" s="73" t="n">
        <v>194</v>
      </c>
      <c r="M831" s="73" t="n">
        <v>2630</v>
      </c>
      <c r="N831" s="73" t="n">
        <v>1771</v>
      </c>
      <c r="O831" s="73" t="n">
        <f aca="false">J831-M831-N831</f>
        <v>283</v>
      </c>
      <c r="P831" s="74" t="n">
        <f aca="false">M831/J831</f>
        <v>0.561485909479078</v>
      </c>
      <c r="Q831" s="74" t="n">
        <f aca="false">N831/J831</f>
        <v>0.378095644748079</v>
      </c>
      <c r="R831" s="75" t="n">
        <f aca="false">ABS(P831-Q831)*100</f>
        <v>18.3390264730999</v>
      </c>
      <c r="S831" s="72" t="str">
        <f aca="false">IF(M831&gt;N831,"Flávio Bolsonaro",IF(N831&gt;M831,"Lula","Empate"))</f>
        <v>Flávio Bolsonaro</v>
      </c>
      <c r="T831" s="74" t="n">
        <v>0.433050293925539</v>
      </c>
      <c r="U831" s="74" t="n">
        <v>0.506422817330721</v>
      </c>
      <c r="V831" s="72" t="str">
        <f aca="false">IF(S831="Empate","—",IF((N831&gt;M831)&lt;&gt;(T831&gt;U831),"Sim","Não"))</f>
        <v>Não</v>
      </c>
    </row>
    <row r="832" customFormat="false" ht="15" hidden="false" customHeight="false" outlineLevel="0" collapsed="false">
      <c r="A832" s="72" t="s">
        <v>2003</v>
      </c>
      <c r="B832" s="72" t="s">
        <v>2004</v>
      </c>
      <c r="C832" s="72" t="s">
        <v>311</v>
      </c>
      <c r="D832" s="72" t="s">
        <v>282</v>
      </c>
      <c r="E832" s="72"/>
      <c r="F832" s="73" t="n">
        <v>19065</v>
      </c>
      <c r="G832" s="73" t="n">
        <v>14249</v>
      </c>
      <c r="H832" s="73" t="n">
        <v>4816</v>
      </c>
      <c r="I832" s="74" t="n">
        <f aca="false">H832/F832</f>
        <v>0.252609493836874</v>
      </c>
      <c r="J832" s="73" t="n">
        <v>13731</v>
      </c>
      <c r="K832" s="73" t="n">
        <v>192</v>
      </c>
      <c r="L832" s="73" t="n">
        <v>326</v>
      </c>
      <c r="M832" s="73" t="n">
        <v>5927</v>
      </c>
      <c r="N832" s="73" t="n">
        <v>7063</v>
      </c>
      <c r="O832" s="73" t="n">
        <f aca="false">J832-M832-N832</f>
        <v>741</v>
      </c>
      <c r="P832" s="74" t="n">
        <f aca="false">M832/J832</f>
        <v>0.431651008666521</v>
      </c>
      <c r="Q832" s="74" t="n">
        <f aca="false">N832/J832</f>
        <v>0.514383511761707</v>
      </c>
      <c r="R832" s="75" t="n">
        <f aca="false">ABS(P832-Q832)*100</f>
        <v>8.2732503095186</v>
      </c>
      <c r="S832" s="72" t="str">
        <f aca="false">IF(M832&gt;N832,"Flávio Bolsonaro",IF(N832&gt;M832,"Lula","Empate"))</f>
        <v>Lula</v>
      </c>
      <c r="T832" s="74" t="n">
        <v>0.55603791332031</v>
      </c>
      <c r="U832" s="74" t="n">
        <v>0.392590984733377</v>
      </c>
      <c r="V832" s="72" t="str">
        <f aca="false">IF(S832="Empate","—",IF((N832&gt;M832)&lt;&gt;(T832&gt;U832),"Sim","Não"))</f>
        <v>Não</v>
      </c>
    </row>
    <row r="833" customFormat="false" ht="15" hidden="false" customHeight="false" outlineLevel="0" collapsed="false">
      <c r="A833" s="72" t="s">
        <v>2005</v>
      </c>
      <c r="B833" s="72" t="s">
        <v>2006</v>
      </c>
      <c r="C833" s="72" t="s">
        <v>311</v>
      </c>
      <c r="D833" s="72" t="s">
        <v>282</v>
      </c>
      <c r="E833" s="72"/>
      <c r="F833" s="73" t="n">
        <v>14736</v>
      </c>
      <c r="G833" s="73" t="n">
        <v>11542</v>
      </c>
      <c r="H833" s="73" t="n">
        <v>3194</v>
      </c>
      <c r="I833" s="74" t="n">
        <f aca="false">H833/F833</f>
        <v>0.216748099891422</v>
      </c>
      <c r="J833" s="73" t="n">
        <v>11025</v>
      </c>
      <c r="K833" s="73" t="n">
        <v>196</v>
      </c>
      <c r="L833" s="73" t="n">
        <v>321</v>
      </c>
      <c r="M833" s="73" t="n">
        <v>5417</v>
      </c>
      <c r="N833" s="73" t="n">
        <v>4938</v>
      </c>
      <c r="O833" s="73" t="n">
        <f aca="false">J833-M833-N833</f>
        <v>670</v>
      </c>
      <c r="P833" s="74" t="n">
        <f aca="false">M833/J833</f>
        <v>0.491337868480726</v>
      </c>
      <c r="Q833" s="74" t="n">
        <f aca="false">N833/J833</f>
        <v>0.447891156462585</v>
      </c>
      <c r="R833" s="75" t="n">
        <f aca="false">ABS(P833-Q833)*100</f>
        <v>4.34467120181406</v>
      </c>
      <c r="S833" s="72" t="str">
        <f aca="false">IF(M833&gt;N833,"Flávio Bolsonaro",IF(N833&gt;M833,"Lula","Empate"))</f>
        <v>Flávio Bolsonaro</v>
      </c>
      <c r="T833" s="74" t="n">
        <v>0.47459530270422</v>
      </c>
      <c r="U833" s="74" t="n">
        <v>0.463647422101619</v>
      </c>
      <c r="V833" s="72" t="str">
        <f aca="false">IF(S833="Empate","—",IF((N833&gt;M833)&lt;&gt;(T833&gt;U833),"Sim","Não"))</f>
        <v>Sim</v>
      </c>
    </row>
    <row r="834" customFormat="false" ht="15" hidden="false" customHeight="false" outlineLevel="0" collapsed="false">
      <c r="A834" s="72" t="s">
        <v>2007</v>
      </c>
      <c r="B834" s="72" t="s">
        <v>2008</v>
      </c>
      <c r="C834" s="72" t="s">
        <v>311</v>
      </c>
      <c r="D834" s="72" t="s">
        <v>282</v>
      </c>
      <c r="E834" s="72"/>
      <c r="F834" s="73" t="n">
        <v>9107</v>
      </c>
      <c r="G834" s="73" t="n">
        <v>7005</v>
      </c>
      <c r="H834" s="73" t="n">
        <v>2102</v>
      </c>
      <c r="I834" s="74" t="n">
        <f aca="false">H834/F834</f>
        <v>0.230811463709235</v>
      </c>
      <c r="J834" s="73" t="n">
        <v>6695</v>
      </c>
      <c r="K834" s="73" t="n">
        <v>114</v>
      </c>
      <c r="L834" s="73" t="n">
        <v>196</v>
      </c>
      <c r="M834" s="73" t="n">
        <v>3438</v>
      </c>
      <c r="N834" s="73" t="n">
        <v>2763</v>
      </c>
      <c r="O834" s="73" t="n">
        <f aca="false">J834-M834-N834</f>
        <v>494</v>
      </c>
      <c r="P834" s="74" t="n">
        <f aca="false">M834/J834</f>
        <v>0.513517550410754</v>
      </c>
      <c r="Q834" s="74" t="n">
        <f aca="false">N834/J834</f>
        <v>0.412696041822255</v>
      </c>
      <c r="R834" s="75" t="n">
        <f aca="false">ABS(P834-Q834)*100</f>
        <v>10.0821508588499</v>
      </c>
      <c r="S834" s="72" t="str">
        <f aca="false">IF(M834&gt;N834,"Flávio Bolsonaro",IF(N834&gt;M834,"Lula","Empate"))</f>
        <v>Flávio Bolsonaro</v>
      </c>
      <c r="T834" s="74" t="n">
        <v>0.499309498235384</v>
      </c>
      <c r="U834" s="74" t="n">
        <v>0.435323001381004</v>
      </c>
      <c r="V834" s="72" t="str">
        <f aca="false">IF(S834="Empate","—",IF((N834&gt;M834)&lt;&gt;(T834&gt;U834),"Sim","Não"))</f>
        <v>Sim</v>
      </c>
    </row>
    <row r="835" customFormat="false" ht="15" hidden="false" customHeight="false" outlineLevel="0" collapsed="false">
      <c r="A835" s="72" t="s">
        <v>2009</v>
      </c>
      <c r="B835" s="72" t="s">
        <v>2010</v>
      </c>
      <c r="C835" s="72" t="s">
        <v>311</v>
      </c>
      <c r="D835" s="72" t="s">
        <v>282</v>
      </c>
      <c r="E835" s="72"/>
      <c r="F835" s="73" t="n">
        <v>101964</v>
      </c>
      <c r="G835" s="73" t="n">
        <v>77508</v>
      </c>
      <c r="H835" s="73" t="n">
        <v>24456</v>
      </c>
      <c r="I835" s="74" t="n">
        <f aca="false">H835/F835</f>
        <v>0.239849358597152</v>
      </c>
      <c r="J835" s="73" t="n">
        <v>73959</v>
      </c>
      <c r="K835" s="73" t="n">
        <v>1526</v>
      </c>
      <c r="L835" s="73" t="n">
        <v>2023</v>
      </c>
      <c r="M835" s="73" t="n">
        <v>44951</v>
      </c>
      <c r="N835" s="73" t="n">
        <v>23362</v>
      </c>
      <c r="O835" s="73" t="n">
        <f aca="false">J835-M835-N835</f>
        <v>5646</v>
      </c>
      <c r="P835" s="74" t="n">
        <f aca="false">M835/J835</f>
        <v>0.607782690409551</v>
      </c>
      <c r="Q835" s="74" t="n">
        <f aca="false">N835/J835</f>
        <v>0.315877716031856</v>
      </c>
      <c r="R835" s="75" t="n">
        <f aca="false">ABS(P835-Q835)*100</f>
        <v>29.1904974377696</v>
      </c>
      <c r="S835" s="72" t="str">
        <f aca="false">IF(M835&gt;N835,"Flávio Bolsonaro",IF(N835&gt;M835,"Lula","Empate"))</f>
        <v>Flávio Bolsonaro</v>
      </c>
      <c r="T835" s="74" t="n">
        <v>0.328317755703648</v>
      </c>
      <c r="U835" s="74" t="n">
        <v>0.596937563742543</v>
      </c>
      <c r="V835" s="72" t="str">
        <f aca="false">IF(S835="Empate","—",IF((N835&gt;M835)&lt;&gt;(T835&gt;U835),"Sim","Não"))</f>
        <v>Não</v>
      </c>
    </row>
    <row r="836" customFormat="false" ht="15" hidden="false" customHeight="false" outlineLevel="0" collapsed="false">
      <c r="A836" s="72" t="s">
        <v>2011</v>
      </c>
      <c r="B836" s="72" t="s">
        <v>2012</v>
      </c>
      <c r="C836" s="72" t="s">
        <v>311</v>
      </c>
      <c r="D836" s="72" t="s">
        <v>282</v>
      </c>
      <c r="E836" s="72"/>
      <c r="F836" s="73" t="n">
        <v>22346</v>
      </c>
      <c r="G836" s="73" t="n">
        <v>16843</v>
      </c>
      <c r="H836" s="73" t="n">
        <v>5503</v>
      </c>
      <c r="I836" s="74" t="n">
        <f aca="false">H836/F836</f>
        <v>0.24626331334467</v>
      </c>
      <c r="J836" s="73" t="n">
        <v>16038</v>
      </c>
      <c r="K836" s="73" t="n">
        <v>315</v>
      </c>
      <c r="L836" s="73" t="n">
        <v>490</v>
      </c>
      <c r="M836" s="73" t="n">
        <v>8905</v>
      </c>
      <c r="N836" s="73" t="n">
        <v>6083</v>
      </c>
      <c r="O836" s="73" t="n">
        <f aca="false">J836-M836-N836</f>
        <v>1050</v>
      </c>
      <c r="P836" s="74" t="n">
        <f aca="false">M836/J836</f>
        <v>0.555243795984537</v>
      </c>
      <c r="Q836" s="74" t="n">
        <f aca="false">N836/J836</f>
        <v>0.379286694101509</v>
      </c>
      <c r="R836" s="75" t="n">
        <f aca="false">ABS(P836-Q836)*100</f>
        <v>17.5957101883028</v>
      </c>
      <c r="S836" s="72" t="str">
        <f aca="false">IF(M836&gt;N836,"Flávio Bolsonaro",IF(N836&gt;M836,"Lula","Empate"))</f>
        <v>Flávio Bolsonaro</v>
      </c>
      <c r="T836" s="74" t="n">
        <v>0.392820773930754</v>
      </c>
      <c r="U836" s="74" t="n">
        <v>0.537359979633401</v>
      </c>
      <c r="V836" s="72" t="str">
        <f aca="false">IF(S836="Empate","—",IF((N836&gt;M836)&lt;&gt;(T836&gt;U836),"Sim","Não"))</f>
        <v>Não</v>
      </c>
    </row>
    <row r="837" customFormat="false" ht="15" hidden="false" customHeight="false" outlineLevel="0" collapsed="false">
      <c r="A837" s="72" t="s">
        <v>2013</v>
      </c>
      <c r="B837" s="72" t="s">
        <v>2014</v>
      </c>
      <c r="C837" s="72" t="s">
        <v>311</v>
      </c>
      <c r="D837" s="72" t="s">
        <v>282</v>
      </c>
      <c r="E837" s="72"/>
      <c r="F837" s="73" t="n">
        <v>19598</v>
      </c>
      <c r="G837" s="73" t="n">
        <v>15766</v>
      </c>
      <c r="H837" s="73" t="n">
        <v>3832</v>
      </c>
      <c r="I837" s="74" t="n">
        <f aca="false">H837/F837</f>
        <v>0.195530156138381</v>
      </c>
      <c r="J837" s="73" t="n">
        <v>15002</v>
      </c>
      <c r="K837" s="73" t="n">
        <v>259</v>
      </c>
      <c r="L837" s="73" t="n">
        <v>505</v>
      </c>
      <c r="M837" s="73" t="n">
        <v>9995</v>
      </c>
      <c r="N837" s="73" t="n">
        <v>4166</v>
      </c>
      <c r="O837" s="73" t="n">
        <f aca="false">J837-M837-N837</f>
        <v>841</v>
      </c>
      <c r="P837" s="74" t="n">
        <f aca="false">M837/J837</f>
        <v>0.666244500733236</v>
      </c>
      <c r="Q837" s="74" t="n">
        <f aca="false">N837/J837</f>
        <v>0.277696307159046</v>
      </c>
      <c r="R837" s="75" t="n">
        <f aca="false">ABS(P837-Q837)*100</f>
        <v>38.854819357419</v>
      </c>
      <c r="S837" s="72" t="str">
        <f aca="false">IF(M837&gt;N837,"Flávio Bolsonaro",IF(N837&gt;M837,"Lula","Empate"))</f>
        <v>Flávio Bolsonaro</v>
      </c>
      <c r="T837" s="74" t="n">
        <v>0.305200281096275</v>
      </c>
      <c r="U837" s="74" t="n">
        <v>0.638861560084329</v>
      </c>
      <c r="V837" s="72" t="str">
        <f aca="false">IF(S837="Empate","—",IF((N837&gt;M837)&lt;&gt;(T837&gt;U837),"Sim","Não"))</f>
        <v>Não</v>
      </c>
    </row>
    <row r="838" customFormat="false" ht="15" hidden="false" customHeight="false" outlineLevel="0" collapsed="false">
      <c r="A838" s="72" t="s">
        <v>2015</v>
      </c>
      <c r="B838" s="72" t="s">
        <v>2016</v>
      </c>
      <c r="C838" s="72" t="s">
        <v>311</v>
      </c>
      <c r="D838" s="72" t="s">
        <v>282</v>
      </c>
      <c r="E838" s="72"/>
      <c r="F838" s="73" t="n">
        <v>9933</v>
      </c>
      <c r="G838" s="73" t="n">
        <v>7627</v>
      </c>
      <c r="H838" s="73" t="n">
        <v>2306</v>
      </c>
      <c r="I838" s="74" t="n">
        <f aca="false">H838/F838</f>
        <v>0.232155441457767</v>
      </c>
      <c r="J838" s="73" t="n">
        <v>7247</v>
      </c>
      <c r="K838" s="73" t="n">
        <v>148</v>
      </c>
      <c r="L838" s="73" t="n">
        <v>232</v>
      </c>
      <c r="M838" s="73" t="n">
        <v>4043</v>
      </c>
      <c r="N838" s="73" t="n">
        <v>2695</v>
      </c>
      <c r="O838" s="73" t="n">
        <f aca="false">J838-M838-N838</f>
        <v>509</v>
      </c>
      <c r="P838" s="74" t="n">
        <f aca="false">M838/J838</f>
        <v>0.557886021802125</v>
      </c>
      <c r="Q838" s="74" t="n">
        <f aca="false">N838/J838</f>
        <v>0.37187801849041</v>
      </c>
      <c r="R838" s="75" t="n">
        <f aca="false">ABS(P838-Q838)*100</f>
        <v>18.6008003311715</v>
      </c>
      <c r="S838" s="72" t="str">
        <f aca="false">IF(M838&gt;N838,"Flávio Bolsonaro",IF(N838&gt;M838,"Lula","Empate"))</f>
        <v>Flávio Bolsonaro</v>
      </c>
      <c r="T838" s="74" t="n">
        <v>0.401384083044983</v>
      </c>
      <c r="U838" s="74" t="n">
        <v>0.534671280276817</v>
      </c>
      <c r="V838" s="72" t="str">
        <f aca="false">IF(S838="Empate","—",IF((N838&gt;M838)&lt;&gt;(T838&gt;U838),"Sim","Não"))</f>
        <v>Não</v>
      </c>
    </row>
    <row r="839" customFormat="false" ht="15" hidden="false" customHeight="false" outlineLevel="0" collapsed="false">
      <c r="A839" s="72" t="s">
        <v>2017</v>
      </c>
      <c r="B839" s="72" t="s">
        <v>2018</v>
      </c>
      <c r="C839" s="72" t="s">
        <v>311</v>
      </c>
      <c r="D839" s="72" t="s">
        <v>282</v>
      </c>
      <c r="E839" s="72"/>
      <c r="F839" s="73" t="n">
        <v>7471</v>
      </c>
      <c r="G839" s="73" t="n">
        <v>6145</v>
      </c>
      <c r="H839" s="73" t="n">
        <v>1326</v>
      </c>
      <c r="I839" s="74" t="n">
        <f aca="false">H839/F839</f>
        <v>0.177486280283764</v>
      </c>
      <c r="J839" s="73" t="n">
        <v>5857</v>
      </c>
      <c r="K839" s="73" t="n">
        <v>97</v>
      </c>
      <c r="L839" s="73" t="n">
        <v>191</v>
      </c>
      <c r="M839" s="73" t="n">
        <v>3733</v>
      </c>
      <c r="N839" s="73" t="n">
        <v>1829</v>
      </c>
      <c r="O839" s="73" t="n">
        <f aca="false">J839-M839-N839</f>
        <v>295</v>
      </c>
      <c r="P839" s="74" t="n">
        <f aca="false">M839/J839</f>
        <v>0.637357008707529</v>
      </c>
      <c r="Q839" s="74" t="n">
        <f aca="false">N839/J839</f>
        <v>0.312275909168516</v>
      </c>
      <c r="R839" s="75" t="n">
        <f aca="false">ABS(P839-Q839)*100</f>
        <v>32.5081099539013</v>
      </c>
      <c r="S839" s="72" t="str">
        <f aca="false">IF(M839&gt;N839,"Flávio Bolsonaro",IF(N839&gt;M839,"Lula","Empate"))</f>
        <v>Flávio Bolsonaro</v>
      </c>
      <c r="T839" s="74" t="n">
        <v>0.318354774415655</v>
      </c>
      <c r="U839" s="74" t="n">
        <v>0.615328863924624</v>
      </c>
      <c r="V839" s="72" t="str">
        <f aca="false">IF(S839="Empate","—",IF((N839&gt;M839)&lt;&gt;(T839&gt;U839),"Sim","Não"))</f>
        <v>Não</v>
      </c>
    </row>
    <row r="840" customFormat="false" ht="15" hidden="false" customHeight="false" outlineLevel="0" collapsed="false">
      <c r="A840" s="72" t="s">
        <v>2019</v>
      </c>
      <c r="B840" s="72" t="s">
        <v>2020</v>
      </c>
      <c r="C840" s="72" t="s">
        <v>311</v>
      </c>
      <c r="D840" s="72" t="s">
        <v>282</v>
      </c>
      <c r="E840" s="72"/>
      <c r="F840" s="73" t="n">
        <v>11401</v>
      </c>
      <c r="G840" s="73" t="n">
        <v>9176</v>
      </c>
      <c r="H840" s="73" t="n">
        <v>2225</v>
      </c>
      <c r="I840" s="74" t="n">
        <f aca="false">H840/F840</f>
        <v>0.195158319445663</v>
      </c>
      <c r="J840" s="73" t="n">
        <v>8732</v>
      </c>
      <c r="K840" s="73" t="n">
        <v>184</v>
      </c>
      <c r="L840" s="73" t="n">
        <v>260</v>
      </c>
      <c r="M840" s="73" t="n">
        <v>5485</v>
      </c>
      <c r="N840" s="73" t="n">
        <v>2638</v>
      </c>
      <c r="O840" s="73" t="n">
        <f aca="false">J840-M840-N840</f>
        <v>609</v>
      </c>
      <c r="P840" s="74" t="n">
        <f aca="false">M840/J840</f>
        <v>0.628149335776454</v>
      </c>
      <c r="Q840" s="74" t="n">
        <f aca="false">N840/J840</f>
        <v>0.3021071919377</v>
      </c>
      <c r="R840" s="75" t="n">
        <f aca="false">ABS(P840-Q840)*100</f>
        <v>32.6042143838754</v>
      </c>
      <c r="S840" s="72" t="str">
        <f aca="false">IF(M840&gt;N840,"Flávio Bolsonaro",IF(N840&gt;M840,"Lula","Empate"))</f>
        <v>Flávio Bolsonaro</v>
      </c>
      <c r="T840" s="74" t="n">
        <v>0.357575065646763</v>
      </c>
      <c r="U840" s="74" t="n">
        <v>0.570384747117251</v>
      </c>
      <c r="V840" s="72" t="str">
        <f aca="false">IF(S840="Empate","—",IF((N840&gt;M840)&lt;&gt;(T840&gt;U840),"Sim","Não"))</f>
        <v>Não</v>
      </c>
    </row>
    <row r="841" customFormat="false" ht="15" hidden="false" customHeight="false" outlineLevel="0" collapsed="false">
      <c r="A841" s="72" t="s">
        <v>2021</v>
      </c>
      <c r="B841" s="72" t="s">
        <v>2022</v>
      </c>
      <c r="C841" s="72" t="s">
        <v>311</v>
      </c>
      <c r="D841" s="72" t="s">
        <v>282</v>
      </c>
      <c r="E841" s="72"/>
      <c r="F841" s="73" t="n">
        <v>11392</v>
      </c>
      <c r="G841" s="73" t="n">
        <v>8659</v>
      </c>
      <c r="H841" s="73" t="n">
        <v>2733</v>
      </c>
      <c r="I841" s="74" t="n">
        <f aca="false">H841/F841</f>
        <v>0.239905196629213</v>
      </c>
      <c r="J841" s="73" t="n">
        <v>8219</v>
      </c>
      <c r="K841" s="73" t="n">
        <v>167</v>
      </c>
      <c r="L841" s="73" t="n">
        <v>273</v>
      </c>
      <c r="M841" s="73" t="n">
        <v>5719</v>
      </c>
      <c r="N841" s="73" t="n">
        <v>2128</v>
      </c>
      <c r="O841" s="73" t="n">
        <f aca="false">J841-M841-N841</f>
        <v>372</v>
      </c>
      <c r="P841" s="74" t="n">
        <f aca="false">M841/J841</f>
        <v>0.695826742912763</v>
      </c>
      <c r="Q841" s="74" t="n">
        <f aca="false">N841/J841</f>
        <v>0.258912276432656</v>
      </c>
      <c r="R841" s="75" t="n">
        <f aca="false">ABS(P841-Q841)*100</f>
        <v>43.6914466480107</v>
      </c>
      <c r="S841" s="72" t="str">
        <f aca="false">IF(M841&gt;N841,"Flávio Bolsonaro",IF(N841&gt;M841,"Lula","Empate"))</f>
        <v>Flávio Bolsonaro</v>
      </c>
      <c r="T841" s="74" t="n">
        <v>0.288742871311679</v>
      </c>
      <c r="U841" s="74" t="n">
        <v>0.656831143069675</v>
      </c>
      <c r="V841" s="72" t="str">
        <f aca="false">IF(S841="Empate","—",IF((N841&gt;M841)&lt;&gt;(T841&gt;U841),"Sim","Não"))</f>
        <v>Não</v>
      </c>
    </row>
    <row r="842" customFormat="false" ht="15" hidden="false" customHeight="false" outlineLevel="0" collapsed="false">
      <c r="A842" s="72" t="s">
        <v>2023</v>
      </c>
      <c r="B842" s="72" t="s">
        <v>2024</v>
      </c>
      <c r="C842" s="72" t="s">
        <v>311</v>
      </c>
      <c r="D842" s="72" t="s">
        <v>282</v>
      </c>
      <c r="E842" s="72"/>
      <c r="F842" s="73" t="n">
        <v>11742</v>
      </c>
      <c r="G842" s="73" t="n">
        <v>8774</v>
      </c>
      <c r="H842" s="73" t="n">
        <v>2968</v>
      </c>
      <c r="I842" s="74" t="n">
        <f aca="false">H842/F842</f>
        <v>0.252767841934934</v>
      </c>
      <c r="J842" s="73" t="n">
        <v>8399</v>
      </c>
      <c r="K842" s="73" t="n">
        <v>154</v>
      </c>
      <c r="L842" s="73" t="n">
        <v>221</v>
      </c>
      <c r="M842" s="73" t="n">
        <v>4628</v>
      </c>
      <c r="N842" s="73" t="n">
        <v>3242</v>
      </c>
      <c r="O842" s="73" t="n">
        <f aca="false">J842-M842-N842</f>
        <v>529</v>
      </c>
      <c r="P842" s="74" t="n">
        <f aca="false">M842/J842</f>
        <v>0.551017978330754</v>
      </c>
      <c r="Q842" s="74" t="n">
        <f aca="false">N842/J842</f>
        <v>0.385998333134897</v>
      </c>
      <c r="R842" s="75" t="n">
        <f aca="false">ABS(P842-Q842)*100</f>
        <v>16.5019645195857</v>
      </c>
      <c r="S842" s="72" t="str">
        <f aca="false">IF(M842&gt;N842,"Flávio Bolsonaro",IF(N842&gt;M842,"Lula","Empate"))</f>
        <v>Flávio Bolsonaro</v>
      </c>
      <c r="T842" s="74" t="n">
        <v>0.431804923579512</v>
      </c>
      <c r="U842" s="74" t="n">
        <v>0.500175008750438</v>
      </c>
      <c r="V842" s="72" t="str">
        <f aca="false">IF(S842="Empate","—",IF((N842&gt;M842)&lt;&gt;(T842&gt;U842),"Sim","Não"))</f>
        <v>Não</v>
      </c>
    </row>
    <row r="843" customFormat="false" ht="15" hidden="false" customHeight="false" outlineLevel="0" collapsed="false">
      <c r="A843" s="72" t="s">
        <v>2025</v>
      </c>
      <c r="B843" s="72" t="s">
        <v>2026</v>
      </c>
      <c r="C843" s="72" t="s">
        <v>311</v>
      </c>
      <c r="D843" s="72" t="s">
        <v>282</v>
      </c>
      <c r="E843" s="72"/>
      <c r="F843" s="73" t="n">
        <v>36630</v>
      </c>
      <c r="G843" s="73" t="n">
        <v>29271</v>
      </c>
      <c r="H843" s="73" t="n">
        <v>7359</v>
      </c>
      <c r="I843" s="74" t="n">
        <f aca="false">H843/F843</f>
        <v>0.200900900900901</v>
      </c>
      <c r="J843" s="73" t="n">
        <v>28273</v>
      </c>
      <c r="K843" s="73" t="n">
        <v>390</v>
      </c>
      <c r="L843" s="73" t="n">
        <v>608</v>
      </c>
      <c r="M843" s="73" t="n">
        <v>18531</v>
      </c>
      <c r="N843" s="73" t="n">
        <v>8314</v>
      </c>
      <c r="O843" s="73" t="n">
        <f aca="false">J843-M843-N843</f>
        <v>1428</v>
      </c>
      <c r="P843" s="74" t="n">
        <f aca="false">M843/J843</f>
        <v>0.655430976550065</v>
      </c>
      <c r="Q843" s="74" t="n">
        <f aca="false">N843/J843</f>
        <v>0.294061472075832</v>
      </c>
      <c r="R843" s="75" t="n">
        <f aca="false">ABS(P843-Q843)*100</f>
        <v>36.1369504474233</v>
      </c>
      <c r="S843" s="72" t="str">
        <f aca="false">IF(M843&gt;N843,"Flávio Bolsonaro",IF(N843&gt;M843,"Lula","Empate"))</f>
        <v>Flávio Bolsonaro</v>
      </c>
      <c r="T843" s="74" t="n">
        <v>0.310972705623741</v>
      </c>
      <c r="U843" s="74" t="n">
        <v>0.637809122549918</v>
      </c>
      <c r="V843" s="72" t="str">
        <f aca="false">IF(S843="Empate","—",IF((N843&gt;M843)&lt;&gt;(T843&gt;U843),"Sim","Não"))</f>
        <v>Não</v>
      </c>
    </row>
    <row r="844" customFormat="false" ht="15" hidden="false" customHeight="false" outlineLevel="0" collapsed="false">
      <c r="A844" s="72" t="s">
        <v>2027</v>
      </c>
      <c r="B844" s="72" t="s">
        <v>2028</v>
      </c>
      <c r="C844" s="72" t="s">
        <v>311</v>
      </c>
      <c r="D844" s="72" t="s">
        <v>282</v>
      </c>
      <c r="E844" s="72"/>
      <c r="F844" s="73" t="n">
        <v>9584</v>
      </c>
      <c r="G844" s="73" t="n">
        <v>7362</v>
      </c>
      <c r="H844" s="73" t="n">
        <v>2222</v>
      </c>
      <c r="I844" s="74" t="n">
        <f aca="false">H844/F844</f>
        <v>0.231844741235392</v>
      </c>
      <c r="J844" s="73" t="n">
        <v>7008</v>
      </c>
      <c r="K844" s="73" t="n">
        <v>109</v>
      </c>
      <c r="L844" s="73" t="n">
        <v>245</v>
      </c>
      <c r="M844" s="73" t="n">
        <v>4502</v>
      </c>
      <c r="N844" s="73" t="n">
        <v>1999</v>
      </c>
      <c r="O844" s="73" t="n">
        <f aca="false">J844-M844-N844</f>
        <v>507</v>
      </c>
      <c r="P844" s="74" t="n">
        <f aca="false">M844/J844</f>
        <v>0.642408675799087</v>
      </c>
      <c r="Q844" s="74" t="n">
        <f aca="false">N844/J844</f>
        <v>0.285245433789954</v>
      </c>
      <c r="R844" s="75" t="n">
        <f aca="false">ABS(P844-Q844)*100</f>
        <v>35.7163242009133</v>
      </c>
      <c r="S844" s="72" t="str">
        <f aca="false">IF(M844&gt;N844,"Flávio Bolsonaro",IF(N844&gt;M844,"Lula","Empate"))</f>
        <v>Flávio Bolsonaro</v>
      </c>
      <c r="T844" s="74" t="n">
        <v>0.352426636568849</v>
      </c>
      <c r="U844" s="74" t="n">
        <v>0.567720090293454</v>
      </c>
      <c r="V844" s="72" t="str">
        <f aca="false">IF(S844="Empate","—",IF((N844&gt;M844)&lt;&gt;(T844&gt;U844),"Sim","Não"))</f>
        <v>Não</v>
      </c>
    </row>
    <row r="845" customFormat="false" ht="15" hidden="false" customHeight="false" outlineLevel="0" collapsed="false">
      <c r="A845" s="72" t="s">
        <v>2029</v>
      </c>
      <c r="B845" s="72" t="s">
        <v>2030</v>
      </c>
      <c r="C845" s="72" t="s">
        <v>311</v>
      </c>
      <c r="D845" s="72" t="s">
        <v>282</v>
      </c>
      <c r="E845" s="72"/>
      <c r="F845" s="73" t="n">
        <v>21285</v>
      </c>
      <c r="G845" s="73" t="n">
        <v>16206</v>
      </c>
      <c r="H845" s="73" t="n">
        <v>5079</v>
      </c>
      <c r="I845" s="74" t="n">
        <f aca="false">H845/F845</f>
        <v>0.23861874559549</v>
      </c>
      <c r="J845" s="73" t="n">
        <v>15478</v>
      </c>
      <c r="K845" s="73" t="n">
        <v>291</v>
      </c>
      <c r="L845" s="73" t="n">
        <v>437</v>
      </c>
      <c r="M845" s="73" t="n">
        <v>10234</v>
      </c>
      <c r="N845" s="73" t="n">
        <v>4361</v>
      </c>
      <c r="O845" s="73" t="n">
        <f aca="false">J845-M845-N845</f>
        <v>883</v>
      </c>
      <c r="P845" s="74" t="n">
        <f aca="false">M845/J845</f>
        <v>0.661196537020287</v>
      </c>
      <c r="Q845" s="74" t="n">
        <f aca="false">N845/J845</f>
        <v>0.281754748675539</v>
      </c>
      <c r="R845" s="75" t="n">
        <f aca="false">ABS(P845-Q845)*100</f>
        <v>37.9441788344748</v>
      </c>
      <c r="S845" s="72" t="str">
        <f aca="false">IF(M845&gt;N845,"Flávio Bolsonaro",IF(N845&gt;M845,"Lula","Empate"))</f>
        <v>Flávio Bolsonaro</v>
      </c>
      <c r="T845" s="74" t="n">
        <v>0.300558151609554</v>
      </c>
      <c r="U845" s="74" t="n">
        <v>0.639213395638629</v>
      </c>
      <c r="V845" s="72" t="str">
        <f aca="false">IF(S845="Empate","—",IF((N845&gt;M845)&lt;&gt;(T845&gt;U845),"Sim","Não"))</f>
        <v>Não</v>
      </c>
    </row>
    <row r="846" customFormat="false" ht="15" hidden="false" customHeight="false" outlineLevel="0" collapsed="false">
      <c r="A846" s="72" t="s">
        <v>2031</v>
      </c>
      <c r="B846" s="72" t="s">
        <v>2032</v>
      </c>
      <c r="C846" s="72" t="s">
        <v>311</v>
      </c>
      <c r="D846" s="72" t="s">
        <v>282</v>
      </c>
      <c r="E846" s="72"/>
      <c r="F846" s="73" t="n">
        <v>24297</v>
      </c>
      <c r="G846" s="73" t="n">
        <v>19037</v>
      </c>
      <c r="H846" s="73" t="n">
        <v>5260</v>
      </c>
      <c r="I846" s="74" t="n">
        <f aca="false">H846/F846</f>
        <v>0.216487632217969</v>
      </c>
      <c r="J846" s="73" t="n">
        <v>18269</v>
      </c>
      <c r="K846" s="73" t="n">
        <v>355</v>
      </c>
      <c r="L846" s="73" t="n">
        <v>413</v>
      </c>
      <c r="M846" s="73" t="n">
        <v>7603</v>
      </c>
      <c r="N846" s="73" t="n">
        <v>9787</v>
      </c>
      <c r="O846" s="73" t="n">
        <f aca="false">J846-M846-N846</f>
        <v>879</v>
      </c>
      <c r="P846" s="74" t="n">
        <f aca="false">M846/J846</f>
        <v>0.416169467403799</v>
      </c>
      <c r="Q846" s="74" t="n">
        <f aca="false">N846/J846</f>
        <v>0.535716240626197</v>
      </c>
      <c r="R846" s="75" t="n">
        <f aca="false">ABS(P846-Q846)*100</f>
        <v>11.9546773222399</v>
      </c>
      <c r="S846" s="72" t="str">
        <f aca="false">IF(M846&gt;N846,"Flávio Bolsonaro",IF(N846&gt;M846,"Lula","Empate"))</f>
        <v>Lula</v>
      </c>
      <c r="T846" s="74" t="n">
        <v>0.590327927074701</v>
      </c>
      <c r="U846" s="74" t="n">
        <v>0.367171776962235</v>
      </c>
      <c r="V846" s="72" t="str">
        <f aca="false">IF(S846="Empate","—",IF((N846&gt;M846)&lt;&gt;(T846&gt;U846),"Sim","Não"))</f>
        <v>Não</v>
      </c>
    </row>
    <row r="847" customFormat="false" ht="15" hidden="false" customHeight="false" outlineLevel="0" collapsed="false">
      <c r="A847" s="72" t="s">
        <v>2033</v>
      </c>
      <c r="B847" s="72" t="s">
        <v>2034</v>
      </c>
      <c r="C847" s="72" t="s">
        <v>311</v>
      </c>
      <c r="D847" s="72" t="s">
        <v>282</v>
      </c>
      <c r="E847" s="72"/>
      <c r="F847" s="73" t="n">
        <v>10071</v>
      </c>
      <c r="G847" s="73" t="n">
        <v>7877</v>
      </c>
      <c r="H847" s="73" t="n">
        <v>2194</v>
      </c>
      <c r="I847" s="74" t="n">
        <f aca="false">H847/F847</f>
        <v>0.217853241981928</v>
      </c>
      <c r="J847" s="73" t="n">
        <v>7447</v>
      </c>
      <c r="K847" s="73" t="n">
        <v>140</v>
      </c>
      <c r="L847" s="73" t="n">
        <v>290</v>
      </c>
      <c r="M847" s="73" t="n">
        <v>3838</v>
      </c>
      <c r="N847" s="73" t="n">
        <v>3034</v>
      </c>
      <c r="O847" s="73" t="n">
        <f aca="false">J847-M847-N847</f>
        <v>575</v>
      </c>
      <c r="P847" s="74" t="n">
        <f aca="false">M847/J847</f>
        <v>0.515375318920371</v>
      </c>
      <c r="Q847" s="74" t="n">
        <f aca="false">N847/J847</f>
        <v>0.407412380824493</v>
      </c>
      <c r="R847" s="75" t="n">
        <f aca="false">ABS(P847-Q847)*100</f>
        <v>10.7962938095877</v>
      </c>
      <c r="S847" s="72" t="str">
        <f aca="false">IF(M847&gt;N847,"Flávio Bolsonaro",IF(N847&gt;M847,"Lula","Empate"))</f>
        <v>Flávio Bolsonaro</v>
      </c>
      <c r="T847" s="74" t="n">
        <v>0.442118060245846</v>
      </c>
      <c r="U847" s="74" t="n">
        <v>0.481426448736999</v>
      </c>
      <c r="V847" s="72" t="str">
        <f aca="false">IF(S847="Empate","—",IF((N847&gt;M847)&lt;&gt;(T847&gt;U847),"Sim","Não"))</f>
        <v>Não</v>
      </c>
    </row>
    <row r="848" customFormat="false" ht="15" hidden="false" customHeight="false" outlineLevel="0" collapsed="false">
      <c r="A848" s="72" t="s">
        <v>2035</v>
      </c>
      <c r="B848" s="72" t="s">
        <v>2036</v>
      </c>
      <c r="C848" s="72" t="s">
        <v>311</v>
      </c>
      <c r="D848" s="72" t="s">
        <v>282</v>
      </c>
      <c r="E848" s="72"/>
      <c r="F848" s="73" t="n">
        <v>12793</v>
      </c>
      <c r="G848" s="73" t="n">
        <v>10056</v>
      </c>
      <c r="H848" s="73" t="n">
        <v>2737</v>
      </c>
      <c r="I848" s="74" t="n">
        <f aca="false">H848/F848</f>
        <v>0.213945126240913</v>
      </c>
      <c r="J848" s="73" t="n">
        <v>9582</v>
      </c>
      <c r="K848" s="73" t="n">
        <v>177</v>
      </c>
      <c r="L848" s="73" t="n">
        <v>297</v>
      </c>
      <c r="M848" s="73" t="n">
        <v>5474</v>
      </c>
      <c r="N848" s="73" t="n">
        <v>3454</v>
      </c>
      <c r="O848" s="73" t="n">
        <f aca="false">J848-M848-N848</f>
        <v>654</v>
      </c>
      <c r="P848" s="74" t="n">
        <f aca="false">M848/J848</f>
        <v>0.571279482362764</v>
      </c>
      <c r="Q848" s="74" t="n">
        <f aca="false">N848/J848</f>
        <v>0.360467543310374</v>
      </c>
      <c r="R848" s="75" t="n">
        <f aca="false">ABS(P848-Q848)*100</f>
        <v>21.081193905239</v>
      </c>
      <c r="S848" s="72" t="str">
        <f aca="false">IF(M848&gt;N848,"Flávio Bolsonaro",IF(N848&gt;M848,"Lula","Empate"))</f>
        <v>Flávio Bolsonaro</v>
      </c>
      <c r="T848" s="74" t="n">
        <v>0.385672937771346</v>
      </c>
      <c r="U848" s="74" t="n">
        <v>0.550134380814555</v>
      </c>
      <c r="V848" s="72" t="str">
        <f aca="false">IF(S848="Empate","—",IF((N848&gt;M848)&lt;&gt;(T848&gt;U848),"Sim","Não"))</f>
        <v>Não</v>
      </c>
    </row>
    <row r="849" customFormat="false" ht="15" hidden="false" customHeight="false" outlineLevel="0" collapsed="false">
      <c r="A849" s="72" t="s">
        <v>2037</v>
      </c>
      <c r="B849" s="72" t="s">
        <v>2038</v>
      </c>
      <c r="C849" s="72" t="s">
        <v>311</v>
      </c>
      <c r="D849" s="72" t="s">
        <v>282</v>
      </c>
      <c r="E849" s="72"/>
      <c r="F849" s="73" t="n">
        <v>9495</v>
      </c>
      <c r="G849" s="73" t="n">
        <v>7904</v>
      </c>
      <c r="H849" s="73" t="n">
        <v>1591</v>
      </c>
      <c r="I849" s="74" t="n">
        <f aca="false">H849/F849</f>
        <v>0.167561874670879</v>
      </c>
      <c r="J849" s="73" t="n">
        <v>7547</v>
      </c>
      <c r="K849" s="73" t="n">
        <v>134</v>
      </c>
      <c r="L849" s="73" t="n">
        <v>223</v>
      </c>
      <c r="M849" s="73" t="n">
        <v>4748</v>
      </c>
      <c r="N849" s="73" t="n">
        <v>2372</v>
      </c>
      <c r="O849" s="73" t="n">
        <f aca="false">J849-M849-N849</f>
        <v>427</v>
      </c>
      <c r="P849" s="74" t="n">
        <f aca="false">M849/J849</f>
        <v>0.629124155293494</v>
      </c>
      <c r="Q849" s="74" t="n">
        <f aca="false">N849/J849</f>
        <v>0.314297071684113</v>
      </c>
      <c r="R849" s="75" t="n">
        <f aca="false">ABS(P849-Q849)*100</f>
        <v>31.4827083609381</v>
      </c>
      <c r="S849" s="72" t="str">
        <f aca="false">IF(M849&gt;N849,"Flávio Bolsonaro",IF(N849&gt;M849,"Lula","Empate"))</f>
        <v>Flávio Bolsonaro</v>
      </c>
      <c r="T849" s="74" t="n">
        <v>0.377585970680915</v>
      </c>
      <c r="U849" s="74" t="n">
        <v>0.56035073297712</v>
      </c>
      <c r="V849" s="72" t="str">
        <f aca="false">IF(S849="Empate","—",IF((N849&gt;M849)&lt;&gt;(T849&gt;U849),"Sim","Não"))</f>
        <v>Não</v>
      </c>
    </row>
    <row r="850" customFormat="false" ht="15" hidden="false" customHeight="false" outlineLevel="0" collapsed="false">
      <c r="A850" s="72" t="s">
        <v>2039</v>
      </c>
      <c r="B850" s="72" t="s">
        <v>2040</v>
      </c>
      <c r="C850" s="72" t="s">
        <v>311</v>
      </c>
      <c r="D850" s="72" t="s">
        <v>282</v>
      </c>
      <c r="E850" s="72"/>
      <c r="F850" s="73" t="n">
        <v>122598</v>
      </c>
      <c r="G850" s="73" t="n">
        <v>93119</v>
      </c>
      <c r="H850" s="73" t="n">
        <v>29479</v>
      </c>
      <c r="I850" s="74" t="n">
        <f aca="false">H850/F850</f>
        <v>0.240452535930439</v>
      </c>
      <c r="J850" s="73" t="n">
        <v>87971</v>
      </c>
      <c r="K850" s="73" t="n">
        <v>2221</v>
      </c>
      <c r="L850" s="73" t="n">
        <v>2927</v>
      </c>
      <c r="M850" s="73" t="n">
        <v>52025</v>
      </c>
      <c r="N850" s="73" t="n">
        <v>30016</v>
      </c>
      <c r="O850" s="73" t="n">
        <f aca="false">J850-M850-N850</f>
        <v>5930</v>
      </c>
      <c r="P850" s="74" t="n">
        <f aca="false">M850/J850</f>
        <v>0.591388071068875</v>
      </c>
      <c r="Q850" s="74" t="n">
        <f aca="false">N850/J850</f>
        <v>0.341203351104341</v>
      </c>
      <c r="R850" s="75" t="n">
        <f aca="false">ABS(P850-Q850)*100</f>
        <v>25.0184719964534</v>
      </c>
      <c r="S850" s="72" t="str">
        <f aca="false">IF(M850&gt;N850,"Flávio Bolsonaro",IF(N850&gt;M850,"Lula","Empate"))</f>
        <v>Flávio Bolsonaro</v>
      </c>
      <c r="T850" s="74" t="n">
        <v>0.373201188376195</v>
      </c>
      <c r="U850" s="74" t="n">
        <v>0.556204159316684</v>
      </c>
      <c r="V850" s="72" t="str">
        <f aca="false">IF(S850="Empate","—",IF((N850&gt;M850)&lt;&gt;(T850&gt;U850),"Sim","Não"))</f>
        <v>Não</v>
      </c>
    </row>
    <row r="851" customFormat="false" ht="15" hidden="false" customHeight="false" outlineLevel="0" collapsed="false">
      <c r="A851" s="72" t="s">
        <v>2041</v>
      </c>
      <c r="B851" s="72" t="s">
        <v>2042</v>
      </c>
      <c r="C851" s="72" t="s">
        <v>311</v>
      </c>
      <c r="D851" s="72" t="s">
        <v>282</v>
      </c>
      <c r="E851" s="72"/>
      <c r="F851" s="73" t="n">
        <v>10402</v>
      </c>
      <c r="G851" s="73" t="n">
        <v>7733</v>
      </c>
      <c r="H851" s="73" t="n">
        <v>2669</v>
      </c>
      <c r="I851" s="74" t="n">
        <f aca="false">H851/F851</f>
        <v>0.256585272063065</v>
      </c>
      <c r="J851" s="73" t="n">
        <v>7410</v>
      </c>
      <c r="K851" s="73" t="n">
        <v>116</v>
      </c>
      <c r="L851" s="73" t="n">
        <v>207</v>
      </c>
      <c r="M851" s="73" t="n">
        <v>4072</v>
      </c>
      <c r="N851" s="73" t="n">
        <v>2994</v>
      </c>
      <c r="O851" s="73" t="n">
        <f aca="false">J851-M851-N851</f>
        <v>344</v>
      </c>
      <c r="P851" s="74" t="n">
        <f aca="false">M851/J851</f>
        <v>0.549527665317139</v>
      </c>
      <c r="Q851" s="74" t="n">
        <f aca="false">N851/J851</f>
        <v>0.404048582995951</v>
      </c>
      <c r="R851" s="75" t="n">
        <f aca="false">ABS(P851-Q851)*100</f>
        <v>14.5479082321188</v>
      </c>
      <c r="S851" s="72" t="str">
        <f aca="false">IF(M851&gt;N851,"Flávio Bolsonaro",IF(N851&gt;M851,"Lula","Empate"))</f>
        <v>Flávio Bolsonaro</v>
      </c>
      <c r="T851" s="74" t="n">
        <v>0.433001107419712</v>
      </c>
      <c r="U851" s="74" t="n">
        <v>0.525055370985604</v>
      </c>
      <c r="V851" s="72" t="str">
        <f aca="false">IF(S851="Empate","—",IF((N851&gt;M851)&lt;&gt;(T851&gt;U851),"Sim","Não"))</f>
        <v>Não</v>
      </c>
    </row>
    <row r="852" customFormat="false" ht="15" hidden="false" customHeight="false" outlineLevel="0" collapsed="false">
      <c r="A852" s="72" t="s">
        <v>2043</v>
      </c>
      <c r="B852" s="72" t="s">
        <v>2044</v>
      </c>
      <c r="C852" s="72" t="s">
        <v>311</v>
      </c>
      <c r="D852" s="72" t="s">
        <v>282</v>
      </c>
      <c r="E852" s="72"/>
      <c r="F852" s="73" t="n">
        <v>33342</v>
      </c>
      <c r="G852" s="73" t="n">
        <v>27300</v>
      </c>
      <c r="H852" s="73" t="n">
        <v>6042</v>
      </c>
      <c r="I852" s="74" t="n">
        <f aca="false">H852/F852</f>
        <v>0.181212884649991</v>
      </c>
      <c r="J852" s="73" t="n">
        <v>26350</v>
      </c>
      <c r="K852" s="73" t="n">
        <v>395</v>
      </c>
      <c r="L852" s="73" t="n">
        <v>555</v>
      </c>
      <c r="M852" s="73" t="n">
        <v>17081</v>
      </c>
      <c r="N852" s="73" t="n">
        <v>7868</v>
      </c>
      <c r="O852" s="73" t="n">
        <f aca="false">J852-M852-N852</f>
        <v>1401</v>
      </c>
      <c r="P852" s="74" t="n">
        <f aca="false">M852/J852</f>
        <v>0.648235294117647</v>
      </c>
      <c r="Q852" s="74" t="n">
        <f aca="false">N852/J852</f>
        <v>0.298595825426945</v>
      </c>
      <c r="R852" s="75" t="n">
        <f aca="false">ABS(P852-Q852)*100</f>
        <v>34.9639468690702</v>
      </c>
      <c r="S852" s="72" t="str">
        <f aca="false">IF(M852&gt;N852,"Flávio Bolsonaro",IF(N852&gt;M852,"Lula","Empate"))</f>
        <v>Flávio Bolsonaro</v>
      </c>
      <c r="T852" s="74" t="n">
        <v>0.311191030251745</v>
      </c>
      <c r="U852" s="74" t="n">
        <v>0.637994499682674</v>
      </c>
      <c r="V852" s="72" t="str">
        <f aca="false">IF(S852="Empate","—",IF((N852&gt;M852)&lt;&gt;(T852&gt;U852),"Sim","Não"))</f>
        <v>Não</v>
      </c>
    </row>
    <row r="853" customFormat="false" ht="15" hidden="false" customHeight="false" outlineLevel="0" collapsed="false">
      <c r="A853" s="72" t="s">
        <v>2045</v>
      </c>
      <c r="B853" s="72" t="s">
        <v>2046</v>
      </c>
      <c r="C853" s="72" t="s">
        <v>311</v>
      </c>
      <c r="D853" s="72" t="s">
        <v>282</v>
      </c>
      <c r="E853" s="72"/>
      <c r="F853" s="73" t="n">
        <v>14378</v>
      </c>
      <c r="G853" s="73" t="n">
        <v>11387</v>
      </c>
      <c r="H853" s="73" t="n">
        <v>2991</v>
      </c>
      <c r="I853" s="74" t="n">
        <f aca="false">H853/F853</f>
        <v>0.208026151064126</v>
      </c>
      <c r="J853" s="73" t="n">
        <v>10818</v>
      </c>
      <c r="K853" s="73" t="n">
        <v>264</v>
      </c>
      <c r="L853" s="73" t="n">
        <v>305</v>
      </c>
      <c r="M853" s="73" t="n">
        <v>6720</v>
      </c>
      <c r="N853" s="73" t="n">
        <v>3207</v>
      </c>
      <c r="O853" s="73" t="n">
        <f aca="false">J853-M853-N853</f>
        <v>891</v>
      </c>
      <c r="P853" s="74" t="n">
        <f aca="false">M853/J853</f>
        <v>0.621186910704382</v>
      </c>
      <c r="Q853" s="74" t="n">
        <f aca="false">N853/J853</f>
        <v>0.296450360510261</v>
      </c>
      <c r="R853" s="75" t="n">
        <f aca="false">ABS(P853-Q853)*100</f>
        <v>32.4736550194121</v>
      </c>
      <c r="S853" s="72" t="str">
        <f aca="false">IF(M853&gt;N853,"Flávio Bolsonaro",IF(N853&gt;M853,"Lula","Empate"))</f>
        <v>Flávio Bolsonaro</v>
      </c>
      <c r="T853" s="74" t="n">
        <v>0.345198119543318</v>
      </c>
      <c r="U853" s="74" t="n">
        <v>0.574402763120023</v>
      </c>
      <c r="V853" s="72" t="str">
        <f aca="false">IF(S853="Empate","—",IF((N853&gt;M853)&lt;&gt;(T853&gt;U853),"Sim","Não"))</f>
        <v>Não</v>
      </c>
    </row>
    <row r="854" customFormat="false" ht="15" hidden="false" customHeight="false" outlineLevel="0" collapsed="false">
      <c r="A854" s="72" t="s">
        <v>2047</v>
      </c>
      <c r="B854" s="72" t="s">
        <v>2048</v>
      </c>
      <c r="C854" s="72" t="s">
        <v>311</v>
      </c>
      <c r="D854" s="72" t="s">
        <v>282</v>
      </c>
      <c r="E854" s="72"/>
      <c r="F854" s="73" t="n">
        <v>10864</v>
      </c>
      <c r="G854" s="73" t="n">
        <v>8906</v>
      </c>
      <c r="H854" s="73" t="n">
        <v>1958</v>
      </c>
      <c r="I854" s="74" t="n">
        <f aca="false">H854/F854</f>
        <v>0.180228276877761</v>
      </c>
      <c r="J854" s="73" t="n">
        <v>8478</v>
      </c>
      <c r="K854" s="73" t="n">
        <v>169</v>
      </c>
      <c r="L854" s="73" t="n">
        <v>259</v>
      </c>
      <c r="M854" s="73" t="n">
        <v>5309</v>
      </c>
      <c r="N854" s="73" t="n">
        <v>2666</v>
      </c>
      <c r="O854" s="73" t="n">
        <f aca="false">J854-M854-N854</f>
        <v>503</v>
      </c>
      <c r="P854" s="74" t="n">
        <f aca="false">M854/J854</f>
        <v>0.62620901155933</v>
      </c>
      <c r="Q854" s="74" t="n">
        <f aca="false">N854/J854</f>
        <v>0.31446095777306</v>
      </c>
      <c r="R854" s="75" t="n">
        <f aca="false">ABS(P854-Q854)*100</f>
        <v>31.174805378627</v>
      </c>
      <c r="S854" s="72" t="str">
        <f aca="false">IF(M854&gt;N854,"Flávio Bolsonaro",IF(N854&gt;M854,"Lula","Empate"))</f>
        <v>Flávio Bolsonaro</v>
      </c>
      <c r="T854" s="74" t="n">
        <v>0.362642700995871</v>
      </c>
      <c r="U854" s="74" t="n">
        <v>0.577969395190673</v>
      </c>
      <c r="V854" s="72" t="str">
        <f aca="false">IF(S854="Empate","—",IF((N854&gt;M854)&lt;&gt;(T854&gt;U854),"Sim","Não"))</f>
        <v>Não</v>
      </c>
    </row>
    <row r="855" customFormat="false" ht="15" hidden="false" customHeight="false" outlineLevel="0" collapsed="false">
      <c r="A855" s="72" t="s">
        <v>2049</v>
      </c>
      <c r="B855" s="72" t="s">
        <v>2050</v>
      </c>
      <c r="C855" s="72" t="s">
        <v>311</v>
      </c>
      <c r="D855" s="72" t="s">
        <v>282</v>
      </c>
      <c r="E855" s="72"/>
      <c r="F855" s="73" t="n">
        <v>19748</v>
      </c>
      <c r="G855" s="73" t="n">
        <v>15702</v>
      </c>
      <c r="H855" s="73" t="n">
        <v>4046</v>
      </c>
      <c r="I855" s="74" t="n">
        <f aca="false">H855/F855</f>
        <v>0.204881506988049</v>
      </c>
      <c r="J855" s="73" t="n">
        <v>14756</v>
      </c>
      <c r="K855" s="73" t="n">
        <v>346</v>
      </c>
      <c r="L855" s="73" t="n">
        <v>600</v>
      </c>
      <c r="M855" s="73" t="n">
        <v>7119</v>
      </c>
      <c r="N855" s="73" t="n">
        <v>6736</v>
      </c>
      <c r="O855" s="73" t="n">
        <f aca="false">J855-M855-N855</f>
        <v>901</v>
      </c>
      <c r="P855" s="74" t="n">
        <f aca="false">M855/J855</f>
        <v>0.482447817836812</v>
      </c>
      <c r="Q855" s="74" t="n">
        <f aca="false">N855/J855</f>
        <v>0.456492274329086</v>
      </c>
      <c r="R855" s="75" t="n">
        <f aca="false">ABS(P855-Q855)*100</f>
        <v>2.59555435077257</v>
      </c>
      <c r="S855" s="72" t="str">
        <f aca="false">IF(M855&gt;N855,"Flávio Bolsonaro",IF(N855&gt;M855,"Lula","Empate"))</f>
        <v>Flávio Bolsonaro</v>
      </c>
      <c r="T855" s="74" t="n">
        <v>0.503203033076219</v>
      </c>
      <c r="U855" s="74" t="n">
        <v>0.429467904301216</v>
      </c>
      <c r="V855" s="72" t="str">
        <f aca="false">IF(S855="Empate","—",IF((N855&gt;M855)&lt;&gt;(T855&gt;U855),"Sim","Não"))</f>
        <v>Sim</v>
      </c>
    </row>
    <row r="856" customFormat="false" ht="15" hidden="false" customHeight="false" outlineLevel="0" collapsed="false">
      <c r="A856" s="72" t="s">
        <v>2051</v>
      </c>
      <c r="B856" s="72" t="s">
        <v>2052</v>
      </c>
      <c r="C856" s="72" t="s">
        <v>311</v>
      </c>
      <c r="D856" s="72" t="s">
        <v>282</v>
      </c>
      <c r="E856" s="72"/>
      <c r="F856" s="73" t="n">
        <v>15424</v>
      </c>
      <c r="G856" s="73" t="n">
        <v>11634</v>
      </c>
      <c r="H856" s="73" t="n">
        <v>3790</v>
      </c>
      <c r="I856" s="74" t="n">
        <f aca="false">H856/F856</f>
        <v>0.245720954356846</v>
      </c>
      <c r="J856" s="73" t="n">
        <v>11112</v>
      </c>
      <c r="K856" s="73" t="n">
        <v>171</v>
      </c>
      <c r="L856" s="73" t="n">
        <v>351</v>
      </c>
      <c r="M856" s="73" t="n">
        <v>4965</v>
      </c>
      <c r="N856" s="73" t="n">
        <v>5650</v>
      </c>
      <c r="O856" s="73" t="n">
        <f aca="false">J856-M856-N856</f>
        <v>497</v>
      </c>
      <c r="P856" s="74" t="n">
        <f aca="false">M856/J856</f>
        <v>0.446814254859611</v>
      </c>
      <c r="Q856" s="74" t="n">
        <f aca="false">N856/J856</f>
        <v>0.50845932325414</v>
      </c>
      <c r="R856" s="75" t="n">
        <f aca="false">ABS(P856-Q856)*100</f>
        <v>6.16450683945284</v>
      </c>
      <c r="S856" s="72" t="str">
        <f aca="false">IF(M856&gt;N856,"Flávio Bolsonaro",IF(N856&gt;M856,"Lula","Empate"))</f>
        <v>Lula</v>
      </c>
      <c r="T856" s="74" t="n">
        <v>0.548269068392908</v>
      </c>
      <c r="U856" s="74" t="n">
        <v>0.401820058166807</v>
      </c>
      <c r="V856" s="72" t="str">
        <f aca="false">IF(S856="Empate","—",IF((N856&gt;M856)&lt;&gt;(T856&gt;U856),"Sim","Não"))</f>
        <v>Não</v>
      </c>
    </row>
    <row r="857" customFormat="false" ht="15" hidden="false" customHeight="false" outlineLevel="0" collapsed="false">
      <c r="A857" s="72" t="s">
        <v>2053</v>
      </c>
      <c r="B857" s="72" t="s">
        <v>2054</v>
      </c>
      <c r="C857" s="72" t="s">
        <v>311</v>
      </c>
      <c r="D857" s="72" t="s">
        <v>282</v>
      </c>
      <c r="E857" s="72"/>
      <c r="F857" s="73" t="n">
        <v>5141</v>
      </c>
      <c r="G857" s="73" t="n">
        <v>4033</v>
      </c>
      <c r="H857" s="73" t="n">
        <v>1108</v>
      </c>
      <c r="I857" s="74" t="n">
        <f aca="false">H857/F857</f>
        <v>0.215522271931531</v>
      </c>
      <c r="J857" s="73" t="n">
        <v>3867</v>
      </c>
      <c r="K857" s="73" t="n">
        <v>46</v>
      </c>
      <c r="L857" s="73" t="n">
        <v>120</v>
      </c>
      <c r="M857" s="73" t="n">
        <v>1450</v>
      </c>
      <c r="N857" s="73" t="n">
        <v>2237</v>
      </c>
      <c r="O857" s="73" t="n">
        <f aca="false">J857-M857-N857</f>
        <v>180</v>
      </c>
      <c r="P857" s="74" t="n">
        <f aca="false">M857/J857</f>
        <v>0.374967675200414</v>
      </c>
      <c r="Q857" s="74" t="n">
        <f aca="false">N857/J857</f>
        <v>0.578484613395397</v>
      </c>
      <c r="R857" s="75" t="n">
        <f aca="false">ABS(P857-Q857)*100</f>
        <v>20.3516938194983</v>
      </c>
      <c r="S857" s="72" t="str">
        <f aca="false">IF(M857&gt;N857,"Flávio Bolsonaro",IF(N857&gt;M857,"Lula","Empate"))</f>
        <v>Lula</v>
      </c>
      <c r="T857" s="74" t="n">
        <v>0.612384716732543</v>
      </c>
      <c r="U857" s="74" t="n">
        <v>0.339393939393939</v>
      </c>
      <c r="V857" s="72" t="str">
        <f aca="false">IF(S857="Empate","—",IF((N857&gt;M857)&lt;&gt;(T857&gt;U857),"Sim","Não"))</f>
        <v>Não</v>
      </c>
    </row>
    <row r="858" customFormat="false" ht="15" hidden="false" customHeight="false" outlineLevel="0" collapsed="false">
      <c r="A858" s="72" t="s">
        <v>2055</v>
      </c>
      <c r="B858" s="72" t="s">
        <v>2056</v>
      </c>
      <c r="C858" s="72" t="s">
        <v>311</v>
      </c>
      <c r="D858" s="72" t="s">
        <v>282</v>
      </c>
      <c r="E858" s="72"/>
      <c r="F858" s="73" t="n">
        <v>14757</v>
      </c>
      <c r="G858" s="73" t="n">
        <v>11402</v>
      </c>
      <c r="H858" s="73" t="n">
        <v>3355</v>
      </c>
      <c r="I858" s="74" t="n">
        <f aca="false">H858/F858</f>
        <v>0.227349732330419</v>
      </c>
      <c r="J858" s="73" t="n">
        <v>10807</v>
      </c>
      <c r="K858" s="73" t="n">
        <v>242</v>
      </c>
      <c r="L858" s="73" t="n">
        <v>353</v>
      </c>
      <c r="M858" s="73" t="n">
        <v>5925</v>
      </c>
      <c r="N858" s="73" t="n">
        <v>4172</v>
      </c>
      <c r="O858" s="73" t="n">
        <f aca="false">J858-M858-N858</f>
        <v>710</v>
      </c>
      <c r="P858" s="74" t="n">
        <f aca="false">M858/J858</f>
        <v>0.548255760155455</v>
      </c>
      <c r="Q858" s="74" t="n">
        <f aca="false">N858/J858</f>
        <v>0.386046081243638</v>
      </c>
      <c r="R858" s="75" t="n">
        <f aca="false">ABS(P858-Q858)*100</f>
        <v>16.2209678911816</v>
      </c>
      <c r="S858" s="72" t="str">
        <f aca="false">IF(M858&gt;N858,"Flávio Bolsonaro",IF(N858&gt;M858,"Lula","Empate"))</f>
        <v>Flávio Bolsonaro</v>
      </c>
      <c r="T858" s="74" t="n">
        <v>0.431154248739176</v>
      </c>
      <c r="U858" s="74" t="n">
        <v>0.498239604148825</v>
      </c>
      <c r="V858" s="72" t="str">
        <f aca="false">IF(S858="Empate","—",IF((N858&gt;M858)&lt;&gt;(T858&gt;U858),"Sim","Não"))</f>
        <v>Não</v>
      </c>
    </row>
    <row r="859" customFormat="false" ht="15" hidden="false" customHeight="false" outlineLevel="0" collapsed="false">
      <c r="A859" s="72" t="s">
        <v>2057</v>
      </c>
      <c r="B859" s="72" t="s">
        <v>2058</v>
      </c>
      <c r="C859" s="72" t="s">
        <v>311</v>
      </c>
      <c r="D859" s="72" t="s">
        <v>282</v>
      </c>
      <c r="E859" s="72"/>
      <c r="F859" s="73" t="n">
        <v>11078</v>
      </c>
      <c r="G859" s="73" t="n">
        <v>8912</v>
      </c>
      <c r="H859" s="73" t="n">
        <v>2166</v>
      </c>
      <c r="I859" s="74" t="n">
        <f aca="false">H859/F859</f>
        <v>0.195522657519408</v>
      </c>
      <c r="J859" s="73" t="n">
        <v>8486</v>
      </c>
      <c r="K859" s="73" t="n">
        <v>168</v>
      </c>
      <c r="L859" s="73" t="n">
        <v>258</v>
      </c>
      <c r="M859" s="73" t="n">
        <v>4377</v>
      </c>
      <c r="N859" s="73" t="n">
        <v>3552</v>
      </c>
      <c r="O859" s="73" t="n">
        <f aca="false">J859-M859-N859</f>
        <v>557</v>
      </c>
      <c r="P859" s="74" t="n">
        <f aca="false">M859/J859</f>
        <v>0.51579071411737</v>
      </c>
      <c r="Q859" s="74" t="n">
        <f aca="false">N859/J859</f>
        <v>0.418571765260429</v>
      </c>
      <c r="R859" s="75" t="n">
        <f aca="false">ABS(P859-Q859)*100</f>
        <v>9.72189488569408</v>
      </c>
      <c r="S859" s="72" t="str">
        <f aca="false">IF(M859&gt;N859,"Flávio Bolsonaro",IF(N859&gt;M859,"Lula","Empate"))</f>
        <v>Flávio Bolsonaro</v>
      </c>
      <c r="T859" s="74" t="n">
        <v>0.443366816764808</v>
      </c>
      <c r="U859" s="74" t="n">
        <v>0.481122272254936</v>
      </c>
      <c r="V859" s="72" t="str">
        <f aca="false">IF(S859="Empate","—",IF((N859&gt;M859)&lt;&gt;(T859&gt;U859),"Sim","Não"))</f>
        <v>Não</v>
      </c>
    </row>
    <row r="860" customFormat="false" ht="15" hidden="false" customHeight="false" outlineLevel="0" collapsed="false">
      <c r="A860" s="72" t="s">
        <v>2059</v>
      </c>
      <c r="B860" s="72" t="s">
        <v>2060</v>
      </c>
      <c r="C860" s="72" t="s">
        <v>311</v>
      </c>
      <c r="D860" s="72" t="s">
        <v>282</v>
      </c>
      <c r="E860" s="72"/>
      <c r="F860" s="73" t="n">
        <v>41191</v>
      </c>
      <c r="G860" s="73" t="n">
        <v>31567</v>
      </c>
      <c r="H860" s="73" t="n">
        <v>9624</v>
      </c>
      <c r="I860" s="74" t="n">
        <f aca="false">H860/F860</f>
        <v>0.233643271588454</v>
      </c>
      <c r="J860" s="73" t="n">
        <v>30349</v>
      </c>
      <c r="K860" s="73" t="n">
        <v>551</v>
      </c>
      <c r="L860" s="73" t="n">
        <v>667</v>
      </c>
      <c r="M860" s="73" t="n">
        <v>15483</v>
      </c>
      <c r="N860" s="73" t="n">
        <v>12907</v>
      </c>
      <c r="O860" s="73" t="n">
        <f aca="false">J860-M860-N860</f>
        <v>1959</v>
      </c>
      <c r="P860" s="74" t="n">
        <f aca="false">M860/J860</f>
        <v>0.510165079574286</v>
      </c>
      <c r="Q860" s="74" t="n">
        <f aca="false">N860/J860</f>
        <v>0.425285841378629</v>
      </c>
      <c r="R860" s="75" t="n">
        <f aca="false">ABS(P860-Q860)*100</f>
        <v>8.48792381956572</v>
      </c>
      <c r="S860" s="72" t="str">
        <f aca="false">IF(M860&gt;N860,"Flávio Bolsonaro",IF(N860&gt;M860,"Lula","Empate"))</f>
        <v>Flávio Bolsonaro</v>
      </c>
      <c r="T860" s="74" t="n">
        <v>0.466263636995344</v>
      </c>
      <c r="U860" s="74" t="n">
        <v>0.474497950107706</v>
      </c>
      <c r="V860" s="72" t="str">
        <f aca="false">IF(S860="Empate","—",IF((N860&gt;M860)&lt;&gt;(T860&gt;U860),"Sim","Não"))</f>
        <v>Não</v>
      </c>
    </row>
    <row r="861" customFormat="false" ht="15" hidden="false" customHeight="false" outlineLevel="0" collapsed="false">
      <c r="A861" s="72" t="s">
        <v>2061</v>
      </c>
      <c r="B861" s="72" t="s">
        <v>2062</v>
      </c>
      <c r="C861" s="72" t="s">
        <v>311</v>
      </c>
      <c r="D861" s="72" t="s">
        <v>282</v>
      </c>
      <c r="E861" s="72"/>
      <c r="F861" s="73" t="n">
        <v>15876</v>
      </c>
      <c r="G861" s="73" t="n">
        <v>11563</v>
      </c>
      <c r="H861" s="73" t="n">
        <v>4313</v>
      </c>
      <c r="I861" s="74" t="n">
        <f aca="false">H861/F861</f>
        <v>0.271667926429831</v>
      </c>
      <c r="J861" s="73" t="n">
        <v>11123</v>
      </c>
      <c r="K861" s="73" t="n">
        <v>157</v>
      </c>
      <c r="L861" s="73" t="n">
        <v>283</v>
      </c>
      <c r="M861" s="73" t="n">
        <v>5953</v>
      </c>
      <c r="N861" s="73" t="n">
        <v>4617</v>
      </c>
      <c r="O861" s="73" t="n">
        <f aca="false">J861-M861-N861</f>
        <v>553</v>
      </c>
      <c r="P861" s="74" t="n">
        <f aca="false">M861/J861</f>
        <v>0.535197338847433</v>
      </c>
      <c r="Q861" s="74" t="n">
        <f aca="false">N861/J861</f>
        <v>0.415085858131799</v>
      </c>
      <c r="R861" s="75" t="n">
        <f aca="false">ABS(P861-Q861)*100</f>
        <v>12.0111480715634</v>
      </c>
      <c r="S861" s="72" t="str">
        <f aca="false">IF(M861&gt;N861,"Flávio Bolsonaro",IF(N861&gt;M861,"Lula","Empate"))</f>
        <v>Flávio Bolsonaro</v>
      </c>
      <c r="T861" s="74" t="n">
        <v>0.459237643625752</v>
      </c>
      <c r="U861" s="74" t="n">
        <v>0.486138975013679</v>
      </c>
      <c r="V861" s="72" t="str">
        <f aca="false">IF(S861="Empate","—",IF((N861&gt;M861)&lt;&gt;(T861&gt;U861),"Sim","Não"))</f>
        <v>Não</v>
      </c>
    </row>
    <row r="862" customFormat="false" ht="15" hidden="false" customHeight="false" outlineLevel="0" collapsed="false">
      <c r="A862" s="72" t="s">
        <v>2063</v>
      </c>
      <c r="B862" s="72" t="s">
        <v>2064</v>
      </c>
      <c r="C862" s="72" t="s">
        <v>311</v>
      </c>
      <c r="D862" s="72" t="s">
        <v>282</v>
      </c>
      <c r="E862" s="72"/>
      <c r="F862" s="73" t="n">
        <v>18937</v>
      </c>
      <c r="G862" s="73" t="n">
        <v>13508</v>
      </c>
      <c r="H862" s="73" t="n">
        <v>5429</v>
      </c>
      <c r="I862" s="74" t="n">
        <f aca="false">H862/F862</f>
        <v>0.286687437292074</v>
      </c>
      <c r="J862" s="73" t="n">
        <v>12897</v>
      </c>
      <c r="K862" s="73" t="n">
        <v>197</v>
      </c>
      <c r="L862" s="73" t="n">
        <v>414</v>
      </c>
      <c r="M862" s="73" t="n">
        <v>5187</v>
      </c>
      <c r="N862" s="73" t="n">
        <v>7033</v>
      </c>
      <c r="O862" s="73" t="n">
        <f aca="false">J862-M862-N862</f>
        <v>677</v>
      </c>
      <c r="P862" s="74" t="n">
        <f aca="false">M862/J862</f>
        <v>0.402186555012794</v>
      </c>
      <c r="Q862" s="74" t="n">
        <f aca="false">N862/J862</f>
        <v>0.545320617197798</v>
      </c>
      <c r="R862" s="75" t="n">
        <f aca="false">ABS(P862-Q862)*100</f>
        <v>14.3134062185004</v>
      </c>
      <c r="S862" s="72" t="str">
        <f aca="false">IF(M862&gt;N862,"Flávio Bolsonaro",IF(N862&gt;M862,"Lula","Empate"))</f>
        <v>Lula</v>
      </c>
      <c r="T862" s="74" t="n">
        <v>0.578564653809674</v>
      </c>
      <c r="U862" s="74" t="n">
        <v>0.369190641795764</v>
      </c>
      <c r="V862" s="72" t="str">
        <f aca="false">IF(S862="Empate","—",IF((N862&gt;M862)&lt;&gt;(T862&gt;U862),"Sim","Não"))</f>
        <v>Não</v>
      </c>
    </row>
    <row r="863" customFormat="false" ht="15" hidden="false" customHeight="false" outlineLevel="0" collapsed="false">
      <c r="A863" s="72" t="s">
        <v>2065</v>
      </c>
      <c r="B863" s="72" t="s">
        <v>2066</v>
      </c>
      <c r="C863" s="72" t="s">
        <v>311</v>
      </c>
      <c r="D863" s="72" t="s">
        <v>282</v>
      </c>
      <c r="E863" s="72"/>
      <c r="F863" s="73" t="n">
        <v>18818</v>
      </c>
      <c r="G863" s="73" t="n">
        <v>14638</v>
      </c>
      <c r="H863" s="73" t="n">
        <v>4180</v>
      </c>
      <c r="I863" s="74" t="n">
        <f aca="false">H863/F863</f>
        <v>0.22212775002657</v>
      </c>
      <c r="J863" s="73" t="n">
        <v>14104</v>
      </c>
      <c r="K863" s="73" t="n">
        <v>201</v>
      </c>
      <c r="L863" s="73" t="n">
        <v>333</v>
      </c>
      <c r="M863" s="73" t="n">
        <v>5400</v>
      </c>
      <c r="N863" s="73" t="n">
        <v>7910</v>
      </c>
      <c r="O863" s="73" t="n">
        <f aca="false">J863-M863-N863</f>
        <v>794</v>
      </c>
      <c r="P863" s="74" t="n">
        <f aca="false">M863/J863</f>
        <v>0.382870107770845</v>
      </c>
      <c r="Q863" s="74" t="n">
        <f aca="false">N863/J863</f>
        <v>0.560833806012479</v>
      </c>
      <c r="R863" s="75" t="n">
        <f aca="false">ABS(P863-Q863)*100</f>
        <v>17.7963698241634</v>
      </c>
      <c r="S863" s="72" t="str">
        <f aca="false">IF(M863&gt;N863,"Flávio Bolsonaro",IF(N863&gt;M863,"Lula","Empate"))</f>
        <v>Lula</v>
      </c>
      <c r="T863" s="74" t="n">
        <v>0.60315443265062</v>
      </c>
      <c r="U863" s="74" t="n">
        <v>0.346912841979369</v>
      </c>
      <c r="V863" s="72" t="str">
        <f aca="false">IF(S863="Empate","—",IF((N863&gt;M863)&lt;&gt;(T863&gt;U863),"Sim","Não"))</f>
        <v>Não</v>
      </c>
    </row>
    <row r="864" customFormat="false" ht="15" hidden="false" customHeight="false" outlineLevel="0" collapsed="false">
      <c r="A864" s="72" t="s">
        <v>2067</v>
      </c>
      <c r="B864" s="72" t="s">
        <v>2068</v>
      </c>
      <c r="C864" s="72" t="s">
        <v>311</v>
      </c>
      <c r="D864" s="72" t="s">
        <v>282</v>
      </c>
      <c r="E864" s="72"/>
      <c r="F864" s="73" t="n">
        <v>17326</v>
      </c>
      <c r="G864" s="73" t="n">
        <v>14061</v>
      </c>
      <c r="H864" s="73" t="n">
        <v>3265</v>
      </c>
      <c r="I864" s="74" t="n">
        <f aca="false">H864/F864</f>
        <v>0.188445111393282</v>
      </c>
      <c r="J864" s="73" t="n">
        <v>13446</v>
      </c>
      <c r="K864" s="73" t="n">
        <v>223</v>
      </c>
      <c r="L864" s="73" t="n">
        <v>392</v>
      </c>
      <c r="M864" s="73" t="n">
        <v>7769</v>
      </c>
      <c r="N864" s="73" t="n">
        <v>4820</v>
      </c>
      <c r="O864" s="73" t="n">
        <f aca="false">J864-M864-N864</f>
        <v>857</v>
      </c>
      <c r="P864" s="74" t="n">
        <f aca="false">M864/J864</f>
        <v>0.577792652089841</v>
      </c>
      <c r="Q864" s="74" t="n">
        <f aca="false">N864/J864</f>
        <v>0.358470920719917</v>
      </c>
      <c r="R864" s="75" t="n">
        <f aca="false">ABS(P864-Q864)*100</f>
        <v>21.9321731369924</v>
      </c>
      <c r="S864" s="72" t="str">
        <f aca="false">IF(M864&gt;N864,"Flávio Bolsonaro",IF(N864&gt;M864,"Lula","Empate"))</f>
        <v>Flávio Bolsonaro</v>
      </c>
      <c r="T864" s="74" t="n">
        <v>0.387608524072613</v>
      </c>
      <c r="U864" s="74" t="n">
        <v>0.558563535911602</v>
      </c>
      <c r="V864" s="72" t="str">
        <f aca="false">IF(S864="Empate","—",IF((N864&gt;M864)&lt;&gt;(T864&gt;U864),"Sim","Não"))</f>
        <v>Não</v>
      </c>
    </row>
    <row r="865" customFormat="false" ht="15" hidden="false" customHeight="false" outlineLevel="0" collapsed="false">
      <c r="A865" s="72" t="s">
        <v>2069</v>
      </c>
      <c r="B865" s="72" t="s">
        <v>2070</v>
      </c>
      <c r="C865" s="72" t="s">
        <v>311</v>
      </c>
      <c r="D865" s="72" t="s">
        <v>282</v>
      </c>
      <c r="E865" s="72"/>
      <c r="F865" s="73" t="n">
        <v>6490</v>
      </c>
      <c r="G865" s="73" t="n">
        <v>4985</v>
      </c>
      <c r="H865" s="73" t="n">
        <v>1505</v>
      </c>
      <c r="I865" s="74" t="n">
        <f aca="false">H865/F865</f>
        <v>0.231895223420647</v>
      </c>
      <c r="J865" s="73" t="n">
        <v>4776</v>
      </c>
      <c r="K865" s="73" t="n">
        <v>53</v>
      </c>
      <c r="L865" s="73" t="n">
        <v>156</v>
      </c>
      <c r="M865" s="73" t="n">
        <v>1791</v>
      </c>
      <c r="N865" s="73" t="n">
        <v>2777</v>
      </c>
      <c r="O865" s="73" t="n">
        <f aca="false">J865-M865-N865</f>
        <v>208</v>
      </c>
      <c r="P865" s="74" t="n">
        <f aca="false">M865/J865</f>
        <v>0.375</v>
      </c>
      <c r="Q865" s="74" t="n">
        <f aca="false">N865/J865</f>
        <v>0.581448911222781</v>
      </c>
      <c r="R865" s="75" t="n">
        <f aca="false">ABS(P865-Q865)*100</f>
        <v>20.6448911222781</v>
      </c>
      <c r="S865" s="72" t="str">
        <f aca="false">IF(M865&gt;N865,"Flávio Bolsonaro",IF(N865&gt;M865,"Lula","Empate"))</f>
        <v>Lula</v>
      </c>
      <c r="T865" s="74" t="n">
        <v>0.624677002583979</v>
      </c>
      <c r="U865" s="74" t="n">
        <v>0.326442721791559</v>
      </c>
      <c r="V865" s="72" t="str">
        <f aca="false">IF(S865="Empate","—",IF((N865&gt;M865)&lt;&gt;(T865&gt;U865),"Sim","Não"))</f>
        <v>Não</v>
      </c>
    </row>
    <row r="866" customFormat="false" ht="15" hidden="false" customHeight="false" outlineLevel="0" collapsed="false">
      <c r="A866" s="72" t="s">
        <v>2071</v>
      </c>
      <c r="B866" s="72" t="s">
        <v>2072</v>
      </c>
      <c r="C866" s="72" t="s">
        <v>311</v>
      </c>
      <c r="D866" s="72" t="s">
        <v>282</v>
      </c>
      <c r="E866" s="72"/>
      <c r="F866" s="73" t="n">
        <v>13256</v>
      </c>
      <c r="G866" s="73" t="n">
        <v>10449</v>
      </c>
      <c r="H866" s="73" t="n">
        <v>2807</v>
      </c>
      <c r="I866" s="74" t="n">
        <f aca="false">H866/F866</f>
        <v>0.211753168376584</v>
      </c>
      <c r="J866" s="73" t="n">
        <v>10041</v>
      </c>
      <c r="K866" s="73" t="n">
        <v>152</v>
      </c>
      <c r="L866" s="73" t="n">
        <v>256</v>
      </c>
      <c r="M866" s="73" t="n">
        <v>6428</v>
      </c>
      <c r="N866" s="73" t="n">
        <v>3170</v>
      </c>
      <c r="O866" s="73" t="n">
        <f aca="false">J866-M866-N866</f>
        <v>443</v>
      </c>
      <c r="P866" s="74" t="n">
        <f aca="false">M866/J866</f>
        <v>0.640175281346479</v>
      </c>
      <c r="Q866" s="74" t="n">
        <f aca="false">N866/J866</f>
        <v>0.315705607011254</v>
      </c>
      <c r="R866" s="75" t="n">
        <f aca="false">ABS(P866-Q866)*100</f>
        <v>32.4469674335226</v>
      </c>
      <c r="S866" s="72" t="str">
        <f aca="false">IF(M866&gt;N866,"Flávio Bolsonaro",IF(N866&gt;M866,"Lula","Empate"))</f>
        <v>Flávio Bolsonaro</v>
      </c>
      <c r="T866" s="74" t="n">
        <v>0.365731043150398</v>
      </c>
      <c r="U866" s="74" t="n">
        <v>0.591537494763301</v>
      </c>
      <c r="V866" s="72" t="str">
        <f aca="false">IF(S866="Empate","—",IF((N866&gt;M866)&lt;&gt;(T866&gt;U866),"Sim","Não"))</f>
        <v>Não</v>
      </c>
    </row>
    <row r="867" customFormat="false" ht="15" hidden="false" customHeight="false" outlineLevel="0" collapsed="false">
      <c r="A867" s="72" t="s">
        <v>2073</v>
      </c>
      <c r="B867" s="72" t="s">
        <v>2074</v>
      </c>
      <c r="C867" s="72" t="s">
        <v>311</v>
      </c>
      <c r="D867" s="72" t="s">
        <v>282</v>
      </c>
      <c r="E867" s="72"/>
      <c r="F867" s="73" t="n">
        <v>15535</v>
      </c>
      <c r="G867" s="73" t="n">
        <v>11994</v>
      </c>
      <c r="H867" s="73" t="n">
        <v>3541</v>
      </c>
      <c r="I867" s="74" t="n">
        <f aca="false">H867/F867</f>
        <v>0.227936916639846</v>
      </c>
      <c r="J867" s="73" t="n">
        <v>11444</v>
      </c>
      <c r="K867" s="73" t="n">
        <v>250</v>
      </c>
      <c r="L867" s="73" t="n">
        <v>300</v>
      </c>
      <c r="M867" s="73" t="n">
        <v>6438</v>
      </c>
      <c r="N867" s="73" t="n">
        <v>4332</v>
      </c>
      <c r="O867" s="73" t="n">
        <f aca="false">J867-M867-N867</f>
        <v>674</v>
      </c>
      <c r="P867" s="74" t="n">
        <f aca="false">M867/J867</f>
        <v>0.56256553652569</v>
      </c>
      <c r="Q867" s="74" t="n">
        <f aca="false">N867/J867</f>
        <v>0.378538972387277</v>
      </c>
      <c r="R867" s="75" t="n">
        <f aca="false">ABS(P867-Q867)*100</f>
        <v>18.4026564138413</v>
      </c>
      <c r="S867" s="72" t="str">
        <f aca="false">IF(M867&gt;N867,"Flávio Bolsonaro",IF(N867&gt;M867,"Lula","Empate"))</f>
        <v>Flávio Bolsonaro</v>
      </c>
      <c r="T867" s="74" t="n">
        <v>0.450743080893477</v>
      </c>
      <c r="U867" s="74" t="n">
        <v>0.488297588324286</v>
      </c>
      <c r="V867" s="72" t="str">
        <f aca="false">IF(S867="Empate","—",IF((N867&gt;M867)&lt;&gt;(T867&gt;U867),"Sim","Não"))</f>
        <v>Não</v>
      </c>
    </row>
    <row r="868" customFormat="false" ht="15" hidden="false" customHeight="false" outlineLevel="0" collapsed="false">
      <c r="A868" s="72" t="s">
        <v>2075</v>
      </c>
      <c r="B868" s="72" t="s">
        <v>2076</v>
      </c>
      <c r="C868" s="72" t="s">
        <v>311</v>
      </c>
      <c r="D868" s="72" t="s">
        <v>282</v>
      </c>
      <c r="E868" s="72"/>
      <c r="F868" s="73" t="n">
        <v>8808</v>
      </c>
      <c r="G868" s="73" t="n">
        <v>7274</v>
      </c>
      <c r="H868" s="73" t="n">
        <v>1534</v>
      </c>
      <c r="I868" s="74" t="n">
        <f aca="false">H868/F868</f>
        <v>0.174159854677566</v>
      </c>
      <c r="J868" s="73" t="n">
        <v>6965</v>
      </c>
      <c r="K868" s="73" t="n">
        <v>157</v>
      </c>
      <c r="L868" s="73" t="n">
        <v>152</v>
      </c>
      <c r="M868" s="73" t="n">
        <v>4864</v>
      </c>
      <c r="N868" s="73" t="n">
        <v>1727</v>
      </c>
      <c r="O868" s="73" t="n">
        <f aca="false">J868-M868-N868</f>
        <v>374</v>
      </c>
      <c r="P868" s="74" t="n">
        <f aca="false">M868/J868</f>
        <v>0.698348887293611</v>
      </c>
      <c r="Q868" s="74" t="n">
        <f aca="false">N868/J868</f>
        <v>0.247954055994257</v>
      </c>
      <c r="R868" s="75" t="n">
        <f aca="false">ABS(P868-Q868)*100</f>
        <v>45.0394831299354</v>
      </c>
      <c r="S868" s="72" t="str">
        <f aca="false">IF(M868&gt;N868,"Flávio Bolsonaro",IF(N868&gt;M868,"Lula","Empate"))</f>
        <v>Flávio Bolsonaro</v>
      </c>
      <c r="T868" s="74" t="n">
        <v>0.278520625889047</v>
      </c>
      <c r="U868" s="74" t="n">
        <v>0.666287339971551</v>
      </c>
      <c r="V868" s="72" t="str">
        <f aca="false">IF(S868="Empate","—",IF((N868&gt;M868)&lt;&gt;(T868&gt;U868),"Sim","Não"))</f>
        <v>Não</v>
      </c>
    </row>
    <row r="869" customFormat="false" ht="15" hidden="false" customHeight="false" outlineLevel="0" collapsed="false">
      <c r="A869" s="72" t="s">
        <v>2077</v>
      </c>
      <c r="B869" s="72" t="s">
        <v>2078</v>
      </c>
      <c r="C869" s="72" t="s">
        <v>311</v>
      </c>
      <c r="D869" s="72" t="s">
        <v>282</v>
      </c>
      <c r="E869" s="72"/>
      <c r="F869" s="73" t="n">
        <v>10108</v>
      </c>
      <c r="G869" s="73" t="n">
        <v>7992</v>
      </c>
      <c r="H869" s="73" t="n">
        <v>2116</v>
      </c>
      <c r="I869" s="74" t="n">
        <f aca="false">H869/F869</f>
        <v>0.209339137316977</v>
      </c>
      <c r="J869" s="73" t="n">
        <v>7593</v>
      </c>
      <c r="K869" s="73" t="n">
        <v>173</v>
      </c>
      <c r="L869" s="73" t="n">
        <v>226</v>
      </c>
      <c r="M869" s="73" t="n">
        <v>3859</v>
      </c>
      <c r="N869" s="73" t="n">
        <v>3146</v>
      </c>
      <c r="O869" s="73" t="n">
        <f aca="false">J869-M869-N869</f>
        <v>588</v>
      </c>
      <c r="P869" s="74" t="n">
        <f aca="false">M869/J869</f>
        <v>0.508231265639405</v>
      </c>
      <c r="Q869" s="74" t="n">
        <f aca="false">N869/J869</f>
        <v>0.414328987225076</v>
      </c>
      <c r="R869" s="75" t="n">
        <f aca="false">ABS(P869-Q869)*100</f>
        <v>9.3902278414329</v>
      </c>
      <c r="S869" s="72" t="str">
        <f aca="false">IF(M869&gt;N869,"Flávio Bolsonaro",IF(N869&gt;M869,"Lula","Empate"))</f>
        <v>Flávio Bolsonaro</v>
      </c>
      <c r="T869" s="74" t="n">
        <v>0.442330248924801</v>
      </c>
      <c r="U869" s="74" t="n">
        <v>0.469829271471393</v>
      </c>
      <c r="V869" s="72" t="str">
        <f aca="false">IF(S869="Empate","—",IF((N869&gt;M869)&lt;&gt;(T869&gt;U869),"Sim","Não"))</f>
        <v>Não</v>
      </c>
    </row>
    <row r="870" customFormat="false" ht="15" hidden="false" customHeight="false" outlineLevel="0" collapsed="false">
      <c r="A870" s="72" t="s">
        <v>2079</v>
      </c>
      <c r="B870" s="72" t="s">
        <v>2080</v>
      </c>
      <c r="C870" s="72" t="s">
        <v>311</v>
      </c>
      <c r="D870" s="72" t="s">
        <v>282</v>
      </c>
      <c r="E870" s="72"/>
      <c r="F870" s="73" t="n">
        <v>31314</v>
      </c>
      <c r="G870" s="73" t="n">
        <v>25523</v>
      </c>
      <c r="H870" s="73" t="n">
        <v>5791</v>
      </c>
      <c r="I870" s="74" t="n">
        <f aca="false">H870/F870</f>
        <v>0.184933256690298</v>
      </c>
      <c r="J870" s="73" t="n">
        <v>24483</v>
      </c>
      <c r="K870" s="73" t="n">
        <v>497</v>
      </c>
      <c r="L870" s="73" t="n">
        <v>543</v>
      </c>
      <c r="M870" s="73" t="n">
        <v>17156</v>
      </c>
      <c r="N870" s="73" t="n">
        <v>5506</v>
      </c>
      <c r="O870" s="73" t="n">
        <f aca="false">J870-M870-N870</f>
        <v>1821</v>
      </c>
      <c r="P870" s="74" t="n">
        <f aca="false">M870/J870</f>
        <v>0.700731119552343</v>
      </c>
      <c r="Q870" s="74" t="n">
        <f aca="false">N870/J870</f>
        <v>0.224890740513826</v>
      </c>
      <c r="R870" s="75" t="n">
        <f aca="false">ABS(P870-Q870)*100</f>
        <v>47.5840379038517</v>
      </c>
      <c r="S870" s="72" t="str">
        <f aca="false">IF(M870&gt;N870,"Flávio Bolsonaro",IF(N870&gt;M870,"Lula","Empate"))</f>
        <v>Flávio Bolsonaro</v>
      </c>
      <c r="T870" s="74" t="n">
        <v>0.296835865753882</v>
      </c>
      <c r="U870" s="74" t="n">
        <v>0.641592920353982</v>
      </c>
      <c r="V870" s="72" t="str">
        <f aca="false">IF(S870="Empate","—",IF((N870&gt;M870)&lt;&gt;(T870&gt;U870),"Sim","Não"))</f>
        <v>Não</v>
      </c>
    </row>
    <row r="871" customFormat="false" ht="15" hidden="false" customHeight="false" outlineLevel="0" collapsed="false">
      <c r="A871" s="72" t="s">
        <v>2081</v>
      </c>
      <c r="B871" s="72" t="s">
        <v>2082</v>
      </c>
      <c r="C871" s="72" t="s">
        <v>311</v>
      </c>
      <c r="D871" s="72" t="s">
        <v>282</v>
      </c>
      <c r="E871" s="72"/>
      <c r="F871" s="73" t="n">
        <v>20737</v>
      </c>
      <c r="G871" s="73" t="n">
        <v>15389</v>
      </c>
      <c r="H871" s="73" t="n">
        <v>5348</v>
      </c>
      <c r="I871" s="74" t="n">
        <f aca="false">H871/F871</f>
        <v>0.257896513478324</v>
      </c>
      <c r="J871" s="73" t="n">
        <v>14629</v>
      </c>
      <c r="K871" s="73" t="n">
        <v>302</v>
      </c>
      <c r="L871" s="73" t="n">
        <v>458</v>
      </c>
      <c r="M871" s="73" t="n">
        <v>9197</v>
      </c>
      <c r="N871" s="73" t="n">
        <v>4255</v>
      </c>
      <c r="O871" s="73" t="n">
        <f aca="false">J871-M871-N871</f>
        <v>1177</v>
      </c>
      <c r="P871" s="74" t="n">
        <f aca="false">M871/J871</f>
        <v>0.628682753434958</v>
      </c>
      <c r="Q871" s="74" t="n">
        <f aca="false">N871/J871</f>
        <v>0.290860619317793</v>
      </c>
      <c r="R871" s="75" t="n">
        <f aca="false">ABS(P871-Q871)*100</f>
        <v>33.7822134117165</v>
      </c>
      <c r="S871" s="72" t="str">
        <f aca="false">IF(M871&gt;N871,"Flávio Bolsonaro",IF(N871&gt;M871,"Lula","Empate"))</f>
        <v>Flávio Bolsonaro</v>
      </c>
      <c r="T871" s="74" t="n">
        <v>0.335391504953182</v>
      </c>
      <c r="U871" s="74" t="n">
        <v>0.591328538471977</v>
      </c>
      <c r="V871" s="72" t="str">
        <f aca="false">IF(S871="Empate","—",IF((N871&gt;M871)&lt;&gt;(T871&gt;U871),"Sim","Não"))</f>
        <v>Não</v>
      </c>
    </row>
    <row r="872" customFormat="false" ht="15" hidden="false" customHeight="false" outlineLevel="0" collapsed="false">
      <c r="A872" s="72" t="s">
        <v>2083</v>
      </c>
      <c r="B872" s="72" t="s">
        <v>2084</v>
      </c>
      <c r="C872" s="72" t="s">
        <v>311</v>
      </c>
      <c r="D872" s="72" t="s">
        <v>282</v>
      </c>
      <c r="E872" s="72"/>
      <c r="F872" s="73" t="n">
        <v>361737</v>
      </c>
      <c r="G872" s="73" t="n">
        <v>281829</v>
      </c>
      <c r="H872" s="73" t="n">
        <v>79908</v>
      </c>
      <c r="I872" s="74" t="n">
        <f aca="false">H872/F872</f>
        <v>0.220900820209158</v>
      </c>
      <c r="J872" s="73" t="n">
        <v>268840</v>
      </c>
      <c r="K872" s="73" t="n">
        <v>5585</v>
      </c>
      <c r="L872" s="73" t="n">
        <v>7404</v>
      </c>
      <c r="M872" s="73" t="n">
        <v>132177</v>
      </c>
      <c r="N872" s="73" t="n">
        <v>113186</v>
      </c>
      <c r="O872" s="73" t="n">
        <f aca="false">J872-M872-N872</f>
        <v>23477</v>
      </c>
      <c r="P872" s="74" t="n">
        <f aca="false">M872/J872</f>
        <v>0.491656747507811</v>
      </c>
      <c r="Q872" s="74" t="n">
        <f aca="false">N872/J872</f>
        <v>0.421016217824729</v>
      </c>
      <c r="R872" s="75" t="n">
        <f aca="false">ABS(P872-Q872)*100</f>
        <v>7.06405296830829</v>
      </c>
      <c r="S872" s="72" t="str">
        <f aca="false">IF(M872&gt;N872,"Flávio Bolsonaro",IF(N872&gt;M872,"Lula","Empate"))</f>
        <v>Flávio Bolsonaro</v>
      </c>
      <c r="T872" s="74" t="n">
        <v>0.448516015611794</v>
      </c>
      <c r="U872" s="74" t="n">
        <v>0.471821012813241</v>
      </c>
      <c r="V872" s="72" t="str">
        <f aca="false">IF(S872="Empate","—",IF((N872&gt;M872)&lt;&gt;(T872&gt;U872),"Sim","Não"))</f>
        <v>Não</v>
      </c>
    </row>
    <row r="873" customFormat="false" ht="15" hidden="false" customHeight="false" outlineLevel="0" collapsed="false">
      <c r="A873" s="72" t="s">
        <v>2085</v>
      </c>
      <c r="B873" s="72" t="s">
        <v>2086</v>
      </c>
      <c r="C873" s="72" t="s">
        <v>311</v>
      </c>
      <c r="D873" s="72" t="s">
        <v>282</v>
      </c>
      <c r="E873" s="72"/>
      <c r="F873" s="73" t="n">
        <v>20980</v>
      </c>
      <c r="G873" s="73" t="n">
        <v>15359</v>
      </c>
      <c r="H873" s="73" t="n">
        <v>5621</v>
      </c>
      <c r="I873" s="74" t="n">
        <f aca="false">H873/F873</f>
        <v>0.267921830314585</v>
      </c>
      <c r="J873" s="73" t="n">
        <v>14592</v>
      </c>
      <c r="K873" s="73" t="n">
        <v>317</v>
      </c>
      <c r="L873" s="73" t="n">
        <v>450</v>
      </c>
      <c r="M873" s="73" t="n">
        <v>7438</v>
      </c>
      <c r="N873" s="73" t="n">
        <v>6248</v>
      </c>
      <c r="O873" s="73" t="n">
        <f aca="false">J873-M873-N873</f>
        <v>906</v>
      </c>
      <c r="P873" s="74" t="n">
        <f aca="false">M873/J873</f>
        <v>0.509731359649123</v>
      </c>
      <c r="Q873" s="74" t="n">
        <f aca="false">N873/J873</f>
        <v>0.428179824561404</v>
      </c>
      <c r="R873" s="75" t="n">
        <f aca="false">ABS(P873-Q873)*100</f>
        <v>8.15515350877193</v>
      </c>
      <c r="S873" s="72" t="str">
        <f aca="false">IF(M873&gt;N873,"Flávio Bolsonaro",IF(N873&gt;M873,"Lula","Empate"))</f>
        <v>Flávio Bolsonaro</v>
      </c>
      <c r="T873" s="74" t="n">
        <v>0.501601671309192</v>
      </c>
      <c r="U873" s="74" t="n">
        <v>0.446866295264624</v>
      </c>
      <c r="V873" s="72" t="str">
        <f aca="false">IF(S873="Empate","—",IF((N873&gt;M873)&lt;&gt;(T873&gt;U873),"Sim","Não"))</f>
        <v>Sim</v>
      </c>
    </row>
    <row r="874" customFormat="false" ht="15" hidden="false" customHeight="false" outlineLevel="0" collapsed="false">
      <c r="A874" s="72" t="s">
        <v>2087</v>
      </c>
      <c r="B874" s="72" t="s">
        <v>2088</v>
      </c>
      <c r="C874" s="72" t="s">
        <v>311</v>
      </c>
      <c r="D874" s="72" t="s">
        <v>282</v>
      </c>
      <c r="E874" s="72"/>
      <c r="F874" s="73" t="n">
        <v>8443</v>
      </c>
      <c r="G874" s="73" t="n">
        <v>6738</v>
      </c>
      <c r="H874" s="73" t="n">
        <v>1705</v>
      </c>
      <c r="I874" s="74" t="n">
        <f aca="false">H874/F874</f>
        <v>0.201942437522208</v>
      </c>
      <c r="J874" s="73" t="n">
        <v>6498</v>
      </c>
      <c r="K874" s="73" t="n">
        <v>87</v>
      </c>
      <c r="L874" s="73" t="n">
        <v>153</v>
      </c>
      <c r="M874" s="73" t="n">
        <v>3271</v>
      </c>
      <c r="N874" s="73" t="n">
        <v>2860</v>
      </c>
      <c r="O874" s="73" t="n">
        <f aca="false">J874-M874-N874</f>
        <v>367</v>
      </c>
      <c r="P874" s="74" t="n">
        <f aca="false">M874/J874</f>
        <v>0.503385657125269</v>
      </c>
      <c r="Q874" s="74" t="n">
        <f aca="false">N874/J874</f>
        <v>0.440135426285011</v>
      </c>
      <c r="R874" s="75" t="n">
        <f aca="false">ABS(P874-Q874)*100</f>
        <v>6.32502308402585</v>
      </c>
      <c r="S874" s="72" t="str">
        <f aca="false">IF(M874&gt;N874,"Flávio Bolsonaro",IF(N874&gt;M874,"Lula","Empate"))</f>
        <v>Flávio Bolsonaro</v>
      </c>
      <c r="T874" s="74" t="n">
        <v>0.49825378346915</v>
      </c>
      <c r="U874" s="74" t="n">
        <v>0.45351737901214</v>
      </c>
      <c r="V874" s="72" t="str">
        <f aca="false">IF(S874="Empate","—",IF((N874&gt;M874)&lt;&gt;(T874&gt;U874),"Sim","Não"))</f>
        <v>Sim</v>
      </c>
    </row>
    <row r="875" customFormat="false" ht="15" hidden="false" customHeight="false" outlineLevel="0" collapsed="false">
      <c r="A875" s="72" t="s">
        <v>2089</v>
      </c>
      <c r="B875" s="72" t="s">
        <v>2090</v>
      </c>
      <c r="C875" s="72" t="s">
        <v>311</v>
      </c>
      <c r="D875" s="72" t="s">
        <v>282</v>
      </c>
      <c r="E875" s="72"/>
      <c r="F875" s="73" t="n">
        <v>26249</v>
      </c>
      <c r="G875" s="73" t="n">
        <v>20668</v>
      </c>
      <c r="H875" s="73" t="n">
        <v>5581</v>
      </c>
      <c r="I875" s="74" t="n">
        <f aca="false">H875/F875</f>
        <v>0.212617623528515</v>
      </c>
      <c r="J875" s="73" t="n">
        <v>19855</v>
      </c>
      <c r="K875" s="73" t="n">
        <v>360</v>
      </c>
      <c r="L875" s="73" t="n">
        <v>453</v>
      </c>
      <c r="M875" s="73" t="n">
        <v>11256</v>
      </c>
      <c r="N875" s="73" t="n">
        <v>7347</v>
      </c>
      <c r="O875" s="73" t="n">
        <f aca="false">J875-M875-N875</f>
        <v>1252</v>
      </c>
      <c r="P875" s="74" t="n">
        <f aca="false">M875/J875</f>
        <v>0.566910098212037</v>
      </c>
      <c r="Q875" s="74" t="n">
        <f aca="false">N875/J875</f>
        <v>0.370032737345757</v>
      </c>
      <c r="R875" s="75" t="n">
        <f aca="false">ABS(P875-Q875)*100</f>
        <v>19.6877360866281</v>
      </c>
      <c r="S875" s="72" t="str">
        <f aca="false">IF(M875&gt;N875,"Flávio Bolsonaro",IF(N875&gt;M875,"Lula","Empate"))</f>
        <v>Flávio Bolsonaro</v>
      </c>
      <c r="T875" s="74" t="n">
        <v>0.425583864118896</v>
      </c>
      <c r="U875" s="74" t="n">
        <v>0.524203821656051</v>
      </c>
      <c r="V875" s="72" t="str">
        <f aca="false">IF(S875="Empate","—",IF((N875&gt;M875)&lt;&gt;(T875&gt;U875),"Sim","Não"))</f>
        <v>Não</v>
      </c>
    </row>
    <row r="876" customFormat="false" ht="15" hidden="false" customHeight="false" outlineLevel="0" collapsed="false">
      <c r="A876" s="72" t="s">
        <v>2091</v>
      </c>
      <c r="B876" s="72" t="s">
        <v>2092</v>
      </c>
      <c r="C876" s="72" t="s">
        <v>311</v>
      </c>
      <c r="D876" s="72" t="s">
        <v>282</v>
      </c>
      <c r="E876" s="72"/>
      <c r="F876" s="73" t="n">
        <v>9759</v>
      </c>
      <c r="G876" s="73" t="n">
        <v>7649</v>
      </c>
      <c r="H876" s="73" t="n">
        <v>2110</v>
      </c>
      <c r="I876" s="74" t="n">
        <f aca="false">H876/F876</f>
        <v>0.216210677323496</v>
      </c>
      <c r="J876" s="73" t="n">
        <v>7223</v>
      </c>
      <c r="K876" s="73" t="n">
        <v>124</v>
      </c>
      <c r="L876" s="73" t="n">
        <v>302</v>
      </c>
      <c r="M876" s="73" t="n">
        <v>3292</v>
      </c>
      <c r="N876" s="73" t="n">
        <v>3568</v>
      </c>
      <c r="O876" s="73" t="n">
        <f aca="false">J876-M876-N876</f>
        <v>363</v>
      </c>
      <c r="P876" s="74" t="n">
        <f aca="false">M876/J876</f>
        <v>0.455766302090544</v>
      </c>
      <c r="Q876" s="74" t="n">
        <f aca="false">N876/J876</f>
        <v>0.49397757164613</v>
      </c>
      <c r="R876" s="75" t="n">
        <f aca="false">ABS(P876-Q876)*100</f>
        <v>3.82112695555863</v>
      </c>
      <c r="S876" s="72" t="str">
        <f aca="false">IF(M876&gt;N876,"Flávio Bolsonaro",IF(N876&gt;M876,"Lula","Empate"))</f>
        <v>Lula</v>
      </c>
      <c r="T876" s="74" t="n">
        <v>0.51592259637361</v>
      </c>
      <c r="U876" s="74" t="n">
        <v>0.417949108639342</v>
      </c>
      <c r="V876" s="72" t="str">
        <f aca="false">IF(S876="Empate","—",IF((N876&gt;M876)&lt;&gt;(T876&gt;U876),"Sim","Não"))</f>
        <v>Não</v>
      </c>
    </row>
    <row r="877" customFormat="false" ht="15" hidden="false" customHeight="false" outlineLevel="0" collapsed="false">
      <c r="A877" s="72" t="s">
        <v>2093</v>
      </c>
      <c r="B877" s="72" t="s">
        <v>2094</v>
      </c>
      <c r="C877" s="72" t="s">
        <v>311</v>
      </c>
      <c r="D877" s="72" t="s">
        <v>282</v>
      </c>
      <c r="E877" s="72"/>
      <c r="F877" s="73" t="n">
        <v>92268</v>
      </c>
      <c r="G877" s="73" t="n">
        <v>70059</v>
      </c>
      <c r="H877" s="73" t="n">
        <v>22209</v>
      </c>
      <c r="I877" s="74" t="n">
        <f aca="false">H877/F877</f>
        <v>0.240701001430615</v>
      </c>
      <c r="J877" s="73" t="n">
        <v>67110</v>
      </c>
      <c r="K877" s="73" t="n">
        <v>1214</v>
      </c>
      <c r="L877" s="73" t="n">
        <v>1735</v>
      </c>
      <c r="M877" s="73" t="n">
        <v>30661</v>
      </c>
      <c r="N877" s="73" t="n">
        <v>32351</v>
      </c>
      <c r="O877" s="73" t="n">
        <f aca="false">J877-M877-N877</f>
        <v>4098</v>
      </c>
      <c r="P877" s="74" t="n">
        <f aca="false">M877/J877</f>
        <v>0.456876769482939</v>
      </c>
      <c r="Q877" s="74" t="n">
        <f aca="false">N877/J877</f>
        <v>0.482059305617643</v>
      </c>
      <c r="R877" s="75" t="n">
        <f aca="false">ABS(P877-Q877)*100</f>
        <v>2.51825361347042</v>
      </c>
      <c r="S877" s="72" t="str">
        <f aca="false">IF(M877&gt;N877,"Flávio Bolsonaro",IF(N877&gt;M877,"Lula","Empate"))</f>
        <v>Lula</v>
      </c>
      <c r="T877" s="74" t="n">
        <v>0.506440572495333</v>
      </c>
      <c r="U877" s="74" t="n">
        <v>0.427395768512757</v>
      </c>
      <c r="V877" s="72" t="str">
        <f aca="false">IF(S877="Empate","—",IF((N877&gt;M877)&lt;&gt;(T877&gt;U877),"Sim","Não"))</f>
        <v>Não</v>
      </c>
    </row>
    <row r="878" customFormat="false" ht="15" hidden="false" customHeight="false" outlineLevel="0" collapsed="false">
      <c r="A878" s="72" t="s">
        <v>2095</v>
      </c>
      <c r="B878" s="72" t="s">
        <v>2096</v>
      </c>
      <c r="C878" s="72" t="s">
        <v>311</v>
      </c>
      <c r="D878" s="72" t="s">
        <v>282</v>
      </c>
      <c r="E878" s="72"/>
      <c r="F878" s="73" t="n">
        <v>9890</v>
      </c>
      <c r="G878" s="73" t="n">
        <v>7809</v>
      </c>
      <c r="H878" s="73" t="n">
        <v>2081</v>
      </c>
      <c r="I878" s="74" t="n">
        <f aca="false">H878/F878</f>
        <v>0.21041456016178</v>
      </c>
      <c r="J878" s="73" t="n">
        <v>7357</v>
      </c>
      <c r="K878" s="73" t="n">
        <v>197</v>
      </c>
      <c r="L878" s="73" t="n">
        <v>255</v>
      </c>
      <c r="M878" s="73" t="n">
        <v>4394</v>
      </c>
      <c r="N878" s="73" t="n">
        <v>2523</v>
      </c>
      <c r="O878" s="73" t="n">
        <f aca="false">J878-M878-N878</f>
        <v>440</v>
      </c>
      <c r="P878" s="74" t="n">
        <f aca="false">M878/J878</f>
        <v>0.597254315617779</v>
      </c>
      <c r="Q878" s="74" t="n">
        <f aca="false">N878/J878</f>
        <v>0.342938697838793</v>
      </c>
      <c r="R878" s="75" t="n">
        <f aca="false">ABS(P878-Q878)*100</f>
        <v>25.4315617778986</v>
      </c>
      <c r="S878" s="72" t="str">
        <f aca="false">IF(M878&gt;N878,"Flávio Bolsonaro",IF(N878&gt;M878,"Lula","Empate"))</f>
        <v>Flávio Bolsonaro</v>
      </c>
      <c r="T878" s="74" t="n">
        <v>0.400971397733405</v>
      </c>
      <c r="U878" s="74" t="n">
        <v>0.533189422558014</v>
      </c>
      <c r="V878" s="72" t="str">
        <f aca="false">IF(S878="Empate","—",IF((N878&gt;M878)&lt;&gt;(T878&gt;U878),"Sim","Não"))</f>
        <v>Não</v>
      </c>
    </row>
    <row r="879" customFormat="false" ht="15" hidden="false" customHeight="false" outlineLevel="0" collapsed="false">
      <c r="A879" s="72" t="s">
        <v>2097</v>
      </c>
      <c r="B879" s="72" t="s">
        <v>2098</v>
      </c>
      <c r="C879" s="72" t="s">
        <v>311</v>
      </c>
      <c r="D879" s="72" t="s">
        <v>282</v>
      </c>
      <c r="E879" s="72"/>
      <c r="F879" s="73" t="n">
        <v>16002</v>
      </c>
      <c r="G879" s="73" t="n">
        <v>12821</v>
      </c>
      <c r="H879" s="73" t="n">
        <v>3181</v>
      </c>
      <c r="I879" s="74" t="n">
        <f aca="false">H879/F879</f>
        <v>0.198787651543557</v>
      </c>
      <c r="J879" s="73" t="n">
        <v>12328</v>
      </c>
      <c r="K879" s="73" t="n">
        <v>206</v>
      </c>
      <c r="L879" s="73" t="n">
        <v>287</v>
      </c>
      <c r="M879" s="73" t="n">
        <v>8436</v>
      </c>
      <c r="N879" s="73" t="n">
        <v>3249</v>
      </c>
      <c r="O879" s="73" t="n">
        <f aca="false">J879-M879-N879</f>
        <v>643</v>
      </c>
      <c r="P879" s="74" t="n">
        <f aca="false">M879/J879</f>
        <v>0.68429591174562</v>
      </c>
      <c r="Q879" s="74" t="n">
        <f aca="false">N879/J879</f>
        <v>0.26354639844257</v>
      </c>
      <c r="R879" s="75" t="n">
        <f aca="false">ABS(P879-Q879)*100</f>
        <v>42.074951330305</v>
      </c>
      <c r="S879" s="72" t="str">
        <f aca="false">IF(M879&gt;N879,"Flávio Bolsonaro",IF(N879&gt;M879,"Lula","Empate"))</f>
        <v>Flávio Bolsonaro</v>
      </c>
      <c r="T879" s="74" t="n">
        <v>0.276980506014102</v>
      </c>
      <c r="U879" s="74" t="n">
        <v>0.662297801742016</v>
      </c>
      <c r="V879" s="72" t="str">
        <f aca="false">IF(S879="Empate","—",IF((N879&gt;M879)&lt;&gt;(T879&gt;U879),"Sim","Não"))</f>
        <v>Não</v>
      </c>
    </row>
    <row r="880" customFormat="false" ht="15" hidden="false" customHeight="false" outlineLevel="0" collapsed="false">
      <c r="A880" s="72" t="s">
        <v>2099</v>
      </c>
      <c r="B880" s="72" t="s">
        <v>2100</v>
      </c>
      <c r="C880" s="72" t="s">
        <v>311</v>
      </c>
      <c r="D880" s="72" t="s">
        <v>282</v>
      </c>
      <c r="E880" s="72"/>
      <c r="F880" s="73" t="n">
        <v>20198</v>
      </c>
      <c r="G880" s="73" t="n">
        <v>15486</v>
      </c>
      <c r="H880" s="73" t="n">
        <v>4712</v>
      </c>
      <c r="I880" s="74" t="n">
        <f aca="false">H880/F880</f>
        <v>0.233290424794534</v>
      </c>
      <c r="J880" s="73" t="n">
        <v>14743</v>
      </c>
      <c r="K880" s="73" t="n">
        <v>349</v>
      </c>
      <c r="L880" s="73" t="n">
        <v>394</v>
      </c>
      <c r="M880" s="73" t="n">
        <v>10649</v>
      </c>
      <c r="N880" s="73" t="n">
        <v>3095</v>
      </c>
      <c r="O880" s="73" t="n">
        <f aca="false">J880-M880-N880</f>
        <v>999</v>
      </c>
      <c r="P880" s="74" t="n">
        <f aca="false">M880/J880</f>
        <v>0.722308892355694</v>
      </c>
      <c r="Q880" s="74" t="n">
        <f aca="false">N880/J880</f>
        <v>0.209930136335888</v>
      </c>
      <c r="R880" s="75" t="n">
        <f aca="false">ABS(P880-Q880)*100</f>
        <v>51.2378756019806</v>
      </c>
      <c r="S880" s="72" t="str">
        <f aca="false">IF(M880&gt;N880,"Flávio Bolsonaro",IF(N880&gt;M880,"Lula","Empate"))</f>
        <v>Flávio Bolsonaro</v>
      </c>
      <c r="T880" s="74" t="n">
        <v>0.242467616116797</v>
      </c>
      <c r="U880" s="74" t="n">
        <v>0.682673727903815</v>
      </c>
      <c r="V880" s="72" t="str">
        <f aca="false">IF(S880="Empate","—",IF((N880&gt;M880)&lt;&gt;(T880&gt;U880),"Sim","Não"))</f>
        <v>Não</v>
      </c>
    </row>
    <row r="881" customFormat="false" ht="15" hidden="false" customHeight="false" outlineLevel="0" collapsed="false">
      <c r="A881" s="72" t="s">
        <v>2101</v>
      </c>
      <c r="B881" s="72" t="s">
        <v>2102</v>
      </c>
      <c r="C881" s="72" t="s">
        <v>311</v>
      </c>
      <c r="D881" s="72" t="s">
        <v>282</v>
      </c>
      <c r="E881" s="72"/>
      <c r="F881" s="73" t="n">
        <v>54374</v>
      </c>
      <c r="G881" s="73" t="n">
        <v>43912</v>
      </c>
      <c r="H881" s="73" t="n">
        <v>10462</v>
      </c>
      <c r="I881" s="74" t="n">
        <f aca="false">H881/F881</f>
        <v>0.192408136241586</v>
      </c>
      <c r="J881" s="73" t="n">
        <v>42055</v>
      </c>
      <c r="K881" s="73" t="n">
        <v>853</v>
      </c>
      <c r="L881" s="73" t="n">
        <v>1004</v>
      </c>
      <c r="M881" s="73" t="n">
        <v>21924</v>
      </c>
      <c r="N881" s="73" t="n">
        <v>16824</v>
      </c>
      <c r="O881" s="73" t="n">
        <f aca="false">J881-M881-N881</f>
        <v>3307</v>
      </c>
      <c r="P881" s="74" t="n">
        <f aca="false">M881/J881</f>
        <v>0.521317322553799</v>
      </c>
      <c r="Q881" s="74" t="n">
        <f aca="false">N881/J881</f>
        <v>0.400047556770895</v>
      </c>
      <c r="R881" s="75" t="n">
        <f aca="false">ABS(P881-Q881)*100</f>
        <v>12.1269765782903</v>
      </c>
      <c r="S881" s="72" t="str">
        <f aca="false">IF(M881&gt;N881,"Flávio Bolsonaro",IF(N881&gt;M881,"Lula","Empate"))</f>
        <v>Flávio Bolsonaro</v>
      </c>
      <c r="T881" s="74" t="n">
        <v>0.435845365165061</v>
      </c>
      <c r="U881" s="74" t="n">
        <v>0.489858589861066</v>
      </c>
      <c r="V881" s="72" t="str">
        <f aca="false">IF(S881="Empate","—",IF((N881&gt;M881)&lt;&gt;(T881&gt;U881),"Sim","Não"))</f>
        <v>Não</v>
      </c>
    </row>
    <row r="882" customFormat="false" ht="15" hidden="false" customHeight="false" outlineLevel="0" collapsed="false">
      <c r="A882" s="72" t="s">
        <v>2103</v>
      </c>
      <c r="B882" s="72" t="s">
        <v>2104</v>
      </c>
      <c r="C882" s="72" t="s">
        <v>311</v>
      </c>
      <c r="D882" s="72" t="s">
        <v>282</v>
      </c>
      <c r="E882" s="72"/>
      <c r="F882" s="73" t="n">
        <v>7761</v>
      </c>
      <c r="G882" s="73" t="n">
        <v>6574</v>
      </c>
      <c r="H882" s="73" t="n">
        <v>1187</v>
      </c>
      <c r="I882" s="74" t="n">
        <f aca="false">H882/F882</f>
        <v>0.15294420822059</v>
      </c>
      <c r="J882" s="73" t="n">
        <v>6340</v>
      </c>
      <c r="K882" s="73" t="n">
        <v>94</v>
      </c>
      <c r="L882" s="73" t="n">
        <v>140</v>
      </c>
      <c r="M882" s="73" t="n">
        <v>2975</v>
      </c>
      <c r="N882" s="73" t="n">
        <v>2976</v>
      </c>
      <c r="O882" s="73" t="n">
        <f aca="false">J882-M882-N882</f>
        <v>389</v>
      </c>
      <c r="P882" s="74" t="n">
        <f aca="false">M882/J882</f>
        <v>0.469242902208202</v>
      </c>
      <c r="Q882" s="74" t="n">
        <f aca="false">N882/J882</f>
        <v>0.469400630914827</v>
      </c>
      <c r="R882" s="75" t="n">
        <f aca="false">ABS(P882-Q882)*100</f>
        <v>0.015772870662456</v>
      </c>
      <c r="S882" s="72" t="str">
        <f aca="false">IF(M882&gt;N882,"Flávio Bolsonaro",IF(N882&gt;M882,"Lula","Empate"))</f>
        <v>Lula</v>
      </c>
      <c r="T882" s="74" t="n">
        <v>0.513963660834455</v>
      </c>
      <c r="U882" s="74" t="n">
        <v>0.424629878869448</v>
      </c>
      <c r="V882" s="72" t="str">
        <f aca="false">IF(S882="Empate","—",IF((N882&gt;M882)&lt;&gt;(T882&gt;U882),"Sim","Não"))</f>
        <v>Não</v>
      </c>
    </row>
    <row r="883" customFormat="false" ht="15" hidden="false" customHeight="false" outlineLevel="0" collapsed="false">
      <c r="A883" s="72" t="s">
        <v>2105</v>
      </c>
      <c r="B883" s="72" t="s">
        <v>2106</v>
      </c>
      <c r="C883" s="72" t="s">
        <v>311</v>
      </c>
      <c r="D883" s="72" t="s">
        <v>282</v>
      </c>
      <c r="E883" s="72"/>
      <c r="F883" s="73" t="n">
        <v>12919</v>
      </c>
      <c r="G883" s="73" t="n">
        <v>10536</v>
      </c>
      <c r="H883" s="73" t="n">
        <v>2383</v>
      </c>
      <c r="I883" s="74" t="n">
        <f aca="false">H883/F883</f>
        <v>0.184457001315891</v>
      </c>
      <c r="J883" s="73" t="n">
        <v>10138</v>
      </c>
      <c r="K883" s="73" t="n">
        <v>143</v>
      </c>
      <c r="L883" s="73" t="n">
        <v>255</v>
      </c>
      <c r="M883" s="73" t="n">
        <v>4812</v>
      </c>
      <c r="N883" s="73" t="n">
        <v>4691</v>
      </c>
      <c r="O883" s="73" t="n">
        <f aca="false">J883-M883-N883</f>
        <v>635</v>
      </c>
      <c r="P883" s="74" t="n">
        <f aca="false">M883/J883</f>
        <v>0.474649832314066</v>
      </c>
      <c r="Q883" s="74" t="n">
        <f aca="false">N883/J883</f>
        <v>0.462714539356875</v>
      </c>
      <c r="R883" s="75" t="n">
        <f aca="false">ABS(P883-Q883)*100</f>
        <v>1.19352929571908</v>
      </c>
      <c r="S883" s="72" t="str">
        <f aca="false">IF(M883&gt;N883,"Flávio Bolsonaro",IF(N883&gt;M883,"Lula","Empate"))</f>
        <v>Flávio Bolsonaro</v>
      </c>
      <c r="T883" s="74" t="n">
        <v>0.543861457581693</v>
      </c>
      <c r="U883" s="74" t="n">
        <v>0.41428718688795</v>
      </c>
      <c r="V883" s="72" t="str">
        <f aca="false">IF(S883="Empate","—",IF((N883&gt;M883)&lt;&gt;(T883&gt;U883),"Sim","Não"))</f>
        <v>Sim</v>
      </c>
    </row>
    <row r="884" customFormat="false" ht="15" hidden="false" customHeight="false" outlineLevel="0" collapsed="false">
      <c r="A884" s="72" t="s">
        <v>2107</v>
      </c>
      <c r="B884" s="72" t="s">
        <v>2108</v>
      </c>
      <c r="C884" s="72" t="s">
        <v>311</v>
      </c>
      <c r="D884" s="72" t="s">
        <v>282</v>
      </c>
      <c r="E884" s="72"/>
      <c r="F884" s="73" t="n">
        <v>347987</v>
      </c>
      <c r="G884" s="73" t="n">
        <v>281119</v>
      </c>
      <c r="H884" s="73" t="n">
        <v>66868</v>
      </c>
      <c r="I884" s="74" t="n">
        <f aca="false">H884/F884</f>
        <v>0.192156603551282</v>
      </c>
      <c r="J884" s="73" t="n">
        <v>270064</v>
      </c>
      <c r="K884" s="73" t="n">
        <v>4988</v>
      </c>
      <c r="L884" s="73" t="n">
        <v>6067</v>
      </c>
      <c r="M884" s="73" t="n">
        <v>149819</v>
      </c>
      <c r="N884" s="73" t="n">
        <v>95998</v>
      </c>
      <c r="O884" s="73" t="n">
        <f aca="false">J884-M884-N884</f>
        <v>24247</v>
      </c>
      <c r="P884" s="74" t="n">
        <f aca="false">M884/J884</f>
        <v>0.554753688014693</v>
      </c>
      <c r="Q884" s="74" t="n">
        <f aca="false">N884/J884</f>
        <v>0.355463890040879</v>
      </c>
      <c r="R884" s="75" t="n">
        <f aca="false">ABS(P884-Q884)*100</f>
        <v>19.9289797973814</v>
      </c>
      <c r="S884" s="72" t="str">
        <f aca="false">IF(M884&gt;N884,"Flávio Bolsonaro",IF(N884&gt;M884,"Lula","Empate"))</f>
        <v>Flávio Bolsonaro</v>
      </c>
      <c r="T884" s="74" t="n">
        <v>0.36215966327029</v>
      </c>
      <c r="U884" s="74" t="n">
        <v>0.548263224805855</v>
      </c>
      <c r="V884" s="72" t="str">
        <f aca="false">IF(S884="Empate","—",IF((N884&gt;M884)&lt;&gt;(T884&gt;U884),"Sim","Não"))</f>
        <v>Não</v>
      </c>
    </row>
    <row r="885" customFormat="false" ht="15" hidden="false" customHeight="false" outlineLevel="0" collapsed="false">
      <c r="A885" s="72" t="s">
        <v>2109</v>
      </c>
      <c r="B885" s="72" t="s">
        <v>2110</v>
      </c>
      <c r="C885" s="72" t="s">
        <v>311</v>
      </c>
      <c r="D885" s="72" t="s">
        <v>282</v>
      </c>
      <c r="E885" s="72" t="s">
        <v>385</v>
      </c>
      <c r="F885" s="73" t="n">
        <v>267102</v>
      </c>
      <c r="G885" s="73" t="n">
        <v>216724</v>
      </c>
      <c r="H885" s="73" t="n">
        <v>50378</v>
      </c>
      <c r="I885" s="74" t="n">
        <f aca="false">H885/F885</f>
        <v>0.18860959483643</v>
      </c>
      <c r="J885" s="73" t="n">
        <v>209276</v>
      </c>
      <c r="K885" s="73" t="n">
        <v>3317</v>
      </c>
      <c r="L885" s="73" t="n">
        <v>4131</v>
      </c>
      <c r="M885" s="73" t="n">
        <v>103461</v>
      </c>
      <c r="N885" s="73" t="n">
        <v>87021</v>
      </c>
      <c r="O885" s="73" t="n">
        <f aca="false">J885-M885-N885</f>
        <v>18794</v>
      </c>
      <c r="P885" s="74" t="n">
        <f aca="false">M885/J885</f>
        <v>0.494375848162236</v>
      </c>
      <c r="Q885" s="74" t="n">
        <f aca="false">N885/J885</f>
        <v>0.415819300827615</v>
      </c>
      <c r="R885" s="75" t="n">
        <f aca="false">ABS(P885-Q885)*100</f>
        <v>7.85565473346203</v>
      </c>
      <c r="S885" s="72" t="str">
        <f aca="false">IF(M885&gt;N885,"Flávio Bolsonaro",IF(N885&gt;M885,"Lula","Empate"))</f>
        <v>Flávio Bolsonaro</v>
      </c>
      <c r="T885" s="74" t="n">
        <v>0.419202350886746</v>
      </c>
      <c r="U885" s="74" t="n">
        <v>0.481823814933388</v>
      </c>
      <c r="V885" s="72" t="str">
        <f aca="false">IF(S885="Empate","—",IF((N885&gt;M885)&lt;&gt;(T885&gt;U885),"Sim","Não"))</f>
        <v>Não</v>
      </c>
    </row>
    <row r="886" customFormat="false" ht="15" hidden="false" customHeight="false" outlineLevel="0" collapsed="false">
      <c r="A886" s="72" t="s">
        <v>2111</v>
      </c>
      <c r="B886" s="72" t="s">
        <v>2112</v>
      </c>
      <c r="C886" s="72" t="s">
        <v>311</v>
      </c>
      <c r="D886" s="72" t="s">
        <v>282</v>
      </c>
      <c r="E886" s="72"/>
      <c r="F886" s="73" t="n">
        <v>11111</v>
      </c>
      <c r="G886" s="73" t="n">
        <v>8575</v>
      </c>
      <c r="H886" s="73" t="n">
        <v>2536</v>
      </c>
      <c r="I886" s="74" t="n">
        <f aca="false">H886/F886</f>
        <v>0.228242282422824</v>
      </c>
      <c r="J886" s="73" t="n">
        <v>8169</v>
      </c>
      <c r="K886" s="73" t="n">
        <v>133</v>
      </c>
      <c r="L886" s="73" t="n">
        <v>273</v>
      </c>
      <c r="M886" s="73" t="n">
        <v>3834</v>
      </c>
      <c r="N886" s="73" t="n">
        <v>3930</v>
      </c>
      <c r="O886" s="73" t="n">
        <f aca="false">J886-M886-N886</f>
        <v>405</v>
      </c>
      <c r="P886" s="74" t="n">
        <f aca="false">M886/J886</f>
        <v>0.4693352919574</v>
      </c>
      <c r="Q886" s="74" t="n">
        <f aca="false">N886/J886</f>
        <v>0.481087036356959</v>
      </c>
      <c r="R886" s="75" t="n">
        <f aca="false">ABS(P886-Q886)*100</f>
        <v>1.17517443995593</v>
      </c>
      <c r="S886" s="72" t="str">
        <f aca="false">IF(M886&gt;N886,"Flávio Bolsonaro",IF(N886&gt;M886,"Lula","Empate"))</f>
        <v>Lula</v>
      </c>
      <c r="T886" s="74" t="n">
        <v>0.514578408195429</v>
      </c>
      <c r="U886" s="74" t="n">
        <v>0.435776201733649</v>
      </c>
      <c r="V886" s="72" t="str">
        <f aca="false">IF(S886="Empate","—",IF((N886&gt;M886)&lt;&gt;(T886&gt;U886),"Sim","Não"))</f>
        <v>Não</v>
      </c>
    </row>
    <row r="887" customFormat="false" ht="15" hidden="false" customHeight="false" outlineLevel="0" collapsed="false">
      <c r="A887" s="72" t="s">
        <v>2113</v>
      </c>
      <c r="B887" s="72" t="s">
        <v>2114</v>
      </c>
      <c r="C887" s="72" t="s">
        <v>311</v>
      </c>
      <c r="D887" s="72" t="s">
        <v>282</v>
      </c>
      <c r="E887" s="72"/>
      <c r="F887" s="73" t="n">
        <v>8898</v>
      </c>
      <c r="G887" s="73" t="n">
        <v>7156</v>
      </c>
      <c r="H887" s="73" t="n">
        <v>1742</v>
      </c>
      <c r="I887" s="74" t="n">
        <f aca="false">H887/F887</f>
        <v>0.195774331310407</v>
      </c>
      <c r="J887" s="73" t="n">
        <v>6950</v>
      </c>
      <c r="K887" s="73" t="n">
        <v>88</v>
      </c>
      <c r="L887" s="73" t="n">
        <v>118</v>
      </c>
      <c r="M887" s="73" t="n">
        <v>3094</v>
      </c>
      <c r="N887" s="73" t="n">
        <v>3478</v>
      </c>
      <c r="O887" s="73" t="n">
        <f aca="false">J887-M887-N887</f>
        <v>378</v>
      </c>
      <c r="P887" s="74" t="n">
        <f aca="false">M887/J887</f>
        <v>0.445179856115108</v>
      </c>
      <c r="Q887" s="74" t="n">
        <f aca="false">N887/J887</f>
        <v>0.500431654676259</v>
      </c>
      <c r="R887" s="75" t="n">
        <f aca="false">ABS(P887-Q887)*100</f>
        <v>5.5251798561151</v>
      </c>
      <c r="S887" s="72" t="str">
        <f aca="false">IF(M887&gt;N887,"Flávio Bolsonaro",IF(N887&gt;M887,"Lula","Empate"))</f>
        <v>Lula</v>
      </c>
      <c r="T887" s="74" t="n">
        <v>0.577180188392586</v>
      </c>
      <c r="U887" s="74" t="n">
        <v>0.374658158614403</v>
      </c>
      <c r="V887" s="72" t="str">
        <f aca="false">IF(S887="Empate","—",IF((N887&gt;M887)&lt;&gt;(T887&gt;U887),"Sim","Não"))</f>
        <v>Não</v>
      </c>
    </row>
    <row r="888" customFormat="false" ht="15" hidden="false" customHeight="false" outlineLevel="0" collapsed="false">
      <c r="A888" s="72" t="s">
        <v>2115</v>
      </c>
      <c r="B888" s="72" t="s">
        <v>2116</v>
      </c>
      <c r="C888" s="72" t="s">
        <v>306</v>
      </c>
      <c r="D888" s="72" t="s">
        <v>308</v>
      </c>
      <c r="E888" s="72"/>
      <c r="F888" s="73" t="n">
        <v>15631</v>
      </c>
      <c r="G888" s="73" t="n">
        <v>11753</v>
      </c>
      <c r="H888" s="73" t="n">
        <v>3878</v>
      </c>
      <c r="I888" s="74" t="n">
        <f aca="false">H888/F888</f>
        <v>0.248096730855352</v>
      </c>
      <c r="J888" s="73" t="n">
        <v>11337</v>
      </c>
      <c r="K888" s="73" t="n">
        <v>117</v>
      </c>
      <c r="L888" s="73" t="n">
        <v>299</v>
      </c>
      <c r="M888" s="73" t="n">
        <v>5749</v>
      </c>
      <c r="N888" s="73" t="n">
        <v>3480</v>
      </c>
      <c r="O888" s="73" t="n">
        <f aca="false">J888-M888-N888</f>
        <v>2108</v>
      </c>
      <c r="P888" s="74" t="n">
        <f aca="false">M888/J888</f>
        <v>0.507100643909323</v>
      </c>
      <c r="Q888" s="74" t="n">
        <f aca="false">N888/J888</f>
        <v>0.306959513098703</v>
      </c>
      <c r="R888" s="75" t="n">
        <f aca="false">ABS(P888-Q888)*100</f>
        <v>20.014113081062</v>
      </c>
      <c r="S888" s="72" t="str">
        <f aca="false">IF(M888&gt;N888,"Flávio Bolsonaro",IF(N888&gt;M888,"Lula","Empate"))</f>
        <v>Flávio Bolsonaro</v>
      </c>
      <c r="T888" s="74" t="n">
        <v>0.404949506159139</v>
      </c>
      <c r="U888" s="74" t="n">
        <v>0.522694484518921</v>
      </c>
      <c r="V888" s="72" t="str">
        <f aca="false">IF(S888="Empate","—",IF((N888&gt;M888)&lt;&gt;(T888&gt;U888),"Sim","Não"))</f>
        <v>Não</v>
      </c>
    </row>
    <row r="889" customFormat="false" ht="15" hidden="false" customHeight="false" outlineLevel="0" collapsed="false">
      <c r="A889" s="72" t="s">
        <v>2117</v>
      </c>
      <c r="B889" s="72" t="s">
        <v>2118</v>
      </c>
      <c r="C889" s="72" t="s">
        <v>306</v>
      </c>
      <c r="D889" s="72" t="s">
        <v>308</v>
      </c>
      <c r="E889" s="72"/>
      <c r="F889" s="73" t="n">
        <v>12586</v>
      </c>
      <c r="G889" s="73" t="n">
        <v>9830</v>
      </c>
      <c r="H889" s="73" t="n">
        <v>2756</v>
      </c>
      <c r="I889" s="74" t="n">
        <f aca="false">H889/F889</f>
        <v>0.218973462577467</v>
      </c>
      <c r="J889" s="73" t="n">
        <v>9441</v>
      </c>
      <c r="K889" s="73" t="n">
        <v>114</v>
      </c>
      <c r="L889" s="73" t="n">
        <v>275</v>
      </c>
      <c r="M889" s="73" t="n">
        <v>5710</v>
      </c>
      <c r="N889" s="73" t="n">
        <v>2319</v>
      </c>
      <c r="O889" s="73" t="n">
        <f aca="false">J889-M889-N889</f>
        <v>1412</v>
      </c>
      <c r="P889" s="74" t="n">
        <f aca="false">M889/J889</f>
        <v>0.604808812625781</v>
      </c>
      <c r="Q889" s="74" t="n">
        <f aca="false">N889/J889</f>
        <v>0.245630759453448</v>
      </c>
      <c r="R889" s="75" t="n">
        <f aca="false">ABS(P889-Q889)*100</f>
        <v>35.9178053172333</v>
      </c>
      <c r="S889" s="72" t="str">
        <f aca="false">IF(M889&gt;N889,"Flávio Bolsonaro",IF(N889&gt;M889,"Lula","Empate"))</f>
        <v>Flávio Bolsonaro</v>
      </c>
      <c r="T889" s="74" t="n">
        <v>0.309546539379475</v>
      </c>
      <c r="U889" s="74" t="n">
        <v>0.619570405727924</v>
      </c>
      <c r="V889" s="72" t="str">
        <f aca="false">IF(S889="Empate","—",IF((N889&gt;M889)&lt;&gt;(T889&gt;U889),"Sim","Não"))</f>
        <v>Não</v>
      </c>
    </row>
    <row r="890" customFormat="false" ht="15" hidden="false" customHeight="false" outlineLevel="0" collapsed="false">
      <c r="A890" s="72" t="s">
        <v>2119</v>
      </c>
      <c r="B890" s="72" t="s">
        <v>2120</v>
      </c>
      <c r="C890" s="72" t="s">
        <v>306</v>
      </c>
      <c r="D890" s="72" t="s">
        <v>308</v>
      </c>
      <c r="E890" s="72"/>
      <c r="F890" s="73" t="n">
        <v>15970</v>
      </c>
      <c r="G890" s="73" t="n">
        <v>12583</v>
      </c>
      <c r="H890" s="73" t="n">
        <v>3387</v>
      </c>
      <c r="I890" s="74" t="n">
        <f aca="false">H890/F890</f>
        <v>0.212085159674389</v>
      </c>
      <c r="J890" s="73" t="n">
        <v>12162</v>
      </c>
      <c r="K890" s="73" t="n">
        <v>117</v>
      </c>
      <c r="L890" s="73" t="n">
        <v>304</v>
      </c>
      <c r="M890" s="73" t="n">
        <v>7342</v>
      </c>
      <c r="N890" s="73" t="n">
        <v>3772</v>
      </c>
      <c r="O890" s="73" t="n">
        <f aca="false">J890-M890-N890</f>
        <v>1048</v>
      </c>
      <c r="P890" s="74" t="n">
        <f aca="false">M890/J890</f>
        <v>0.603683604670285</v>
      </c>
      <c r="Q890" s="74" t="n">
        <f aca="false">N890/J890</f>
        <v>0.310146357506989</v>
      </c>
      <c r="R890" s="75" t="n">
        <f aca="false">ABS(P890-Q890)*100</f>
        <v>29.3537247163296</v>
      </c>
      <c r="S890" s="72" t="str">
        <f aca="false">IF(M890&gt;N890,"Flávio Bolsonaro",IF(N890&gt;M890,"Lula","Empate"))</f>
        <v>Flávio Bolsonaro</v>
      </c>
      <c r="T890" s="74" t="n">
        <v>0.440516714672253</v>
      </c>
      <c r="U890" s="74" t="n">
        <v>0.500392772977219</v>
      </c>
      <c r="V890" s="72" t="str">
        <f aca="false">IF(S890="Empate","—",IF((N890&gt;M890)&lt;&gt;(T890&gt;U890),"Sim","Não"))</f>
        <v>Não</v>
      </c>
    </row>
    <row r="891" customFormat="false" ht="15" hidden="false" customHeight="false" outlineLevel="0" collapsed="false">
      <c r="A891" s="72" t="s">
        <v>2121</v>
      </c>
      <c r="B891" s="72" t="s">
        <v>2122</v>
      </c>
      <c r="C891" s="72" t="s">
        <v>306</v>
      </c>
      <c r="D891" s="72" t="s">
        <v>308</v>
      </c>
      <c r="E891" s="72"/>
      <c r="F891" s="73" t="n">
        <v>2963</v>
      </c>
      <c r="G891" s="73" t="n">
        <v>2362</v>
      </c>
      <c r="H891" s="73" t="n">
        <v>601</v>
      </c>
      <c r="I891" s="74" t="n">
        <f aca="false">H891/F891</f>
        <v>0.202834964562943</v>
      </c>
      <c r="J891" s="73" t="n">
        <v>2291</v>
      </c>
      <c r="K891" s="73" t="n">
        <v>17</v>
      </c>
      <c r="L891" s="73" t="n">
        <v>54</v>
      </c>
      <c r="M891" s="73" t="n">
        <v>1422</v>
      </c>
      <c r="N891" s="73" t="n">
        <v>523</v>
      </c>
      <c r="O891" s="73" t="n">
        <f aca="false">J891-M891-N891</f>
        <v>346</v>
      </c>
      <c r="P891" s="74" t="n">
        <f aca="false">M891/J891</f>
        <v>0.620689655172414</v>
      </c>
      <c r="Q891" s="74" t="n">
        <f aca="false">N891/J891</f>
        <v>0.228284591881275</v>
      </c>
      <c r="R891" s="75" t="n">
        <f aca="false">ABS(P891-Q891)*100</f>
        <v>39.2405063291139</v>
      </c>
      <c r="S891" s="72" t="str">
        <f aca="false">IF(M891&gt;N891,"Flávio Bolsonaro",IF(N891&gt;M891,"Lula","Empate"))</f>
        <v>Flávio Bolsonaro</v>
      </c>
      <c r="T891" s="74" t="n">
        <v>0.281709558823529</v>
      </c>
      <c r="U891" s="74" t="n">
        <v>0.658088235294118</v>
      </c>
      <c r="V891" s="72" t="str">
        <f aca="false">IF(S891="Empate","—",IF((N891&gt;M891)&lt;&gt;(T891&gt;U891),"Sim","Não"))</f>
        <v>Não</v>
      </c>
    </row>
    <row r="892" customFormat="false" ht="15" hidden="false" customHeight="false" outlineLevel="0" collapsed="false">
      <c r="A892" s="72" t="s">
        <v>2123</v>
      </c>
      <c r="B892" s="72" t="s">
        <v>2124</v>
      </c>
      <c r="C892" s="72" t="s">
        <v>306</v>
      </c>
      <c r="D892" s="72" t="s">
        <v>308</v>
      </c>
      <c r="E892" s="72"/>
      <c r="F892" s="73" t="n">
        <v>21974</v>
      </c>
      <c r="G892" s="73" t="n">
        <v>17316</v>
      </c>
      <c r="H892" s="73" t="n">
        <v>4658</v>
      </c>
      <c r="I892" s="74" t="n">
        <f aca="false">H892/F892</f>
        <v>0.211977791935924</v>
      </c>
      <c r="J892" s="73" t="n">
        <v>16699</v>
      </c>
      <c r="K892" s="73" t="n">
        <v>188</v>
      </c>
      <c r="L892" s="73" t="n">
        <v>429</v>
      </c>
      <c r="M892" s="73" t="n">
        <v>9942</v>
      </c>
      <c r="N892" s="73" t="n">
        <v>4114</v>
      </c>
      <c r="O892" s="73" t="n">
        <f aca="false">J892-M892-N892</f>
        <v>2643</v>
      </c>
      <c r="P892" s="74" t="n">
        <f aca="false">M892/J892</f>
        <v>0.595364991915684</v>
      </c>
      <c r="Q892" s="74" t="n">
        <f aca="false">N892/J892</f>
        <v>0.24636205760824</v>
      </c>
      <c r="R892" s="75" t="n">
        <f aca="false">ABS(P892-Q892)*100</f>
        <v>34.9002934307444</v>
      </c>
      <c r="S892" s="72" t="str">
        <f aca="false">IF(M892&gt;N892,"Flávio Bolsonaro",IF(N892&gt;M892,"Lula","Empate"))</f>
        <v>Flávio Bolsonaro</v>
      </c>
      <c r="T892" s="74" t="n">
        <v>0.311283299180328</v>
      </c>
      <c r="U892" s="74" t="n">
        <v>0.607453893442623</v>
      </c>
      <c r="V892" s="72" t="str">
        <f aca="false">IF(S892="Empate","—",IF((N892&gt;M892)&lt;&gt;(T892&gt;U892),"Sim","Não"))</f>
        <v>Não</v>
      </c>
    </row>
    <row r="893" customFormat="false" ht="15" hidden="false" customHeight="false" outlineLevel="0" collapsed="false">
      <c r="A893" s="72" t="s">
        <v>2125</v>
      </c>
      <c r="B893" s="72" t="s">
        <v>2126</v>
      </c>
      <c r="C893" s="72" t="s">
        <v>306</v>
      </c>
      <c r="D893" s="72" t="s">
        <v>308</v>
      </c>
      <c r="E893" s="72"/>
      <c r="F893" s="73" t="n">
        <v>2168</v>
      </c>
      <c r="G893" s="73" t="n">
        <v>1731</v>
      </c>
      <c r="H893" s="73" t="n">
        <v>437</v>
      </c>
      <c r="I893" s="74" t="n">
        <f aca="false">H893/F893</f>
        <v>0.201568265682657</v>
      </c>
      <c r="J893" s="73" t="n">
        <v>1658</v>
      </c>
      <c r="K893" s="73" t="n">
        <v>21</v>
      </c>
      <c r="L893" s="73" t="n">
        <v>52</v>
      </c>
      <c r="M893" s="73" t="n">
        <v>874</v>
      </c>
      <c r="N893" s="73" t="n">
        <v>609</v>
      </c>
      <c r="O893" s="73" t="n">
        <f aca="false">J893-M893-N893</f>
        <v>175</v>
      </c>
      <c r="P893" s="74" t="n">
        <f aca="false">M893/J893</f>
        <v>0.527141133896261</v>
      </c>
      <c r="Q893" s="74" t="n">
        <f aca="false">N893/J893</f>
        <v>0.367310012062726</v>
      </c>
      <c r="R893" s="75" t="n">
        <f aca="false">ABS(P893-Q893)*100</f>
        <v>15.9831121833534</v>
      </c>
      <c r="S893" s="72" t="str">
        <f aca="false">IF(M893&gt;N893,"Flávio Bolsonaro",IF(N893&gt;M893,"Lula","Empate"))</f>
        <v>Flávio Bolsonaro</v>
      </c>
      <c r="T893" s="74" t="n">
        <v>0.433846153846154</v>
      </c>
      <c r="U893" s="74" t="n">
        <v>0.485538461538462</v>
      </c>
      <c r="V893" s="72" t="str">
        <f aca="false">IF(S893="Empate","—",IF((N893&gt;M893)&lt;&gt;(T893&gt;U893),"Sim","Não"))</f>
        <v>Não</v>
      </c>
    </row>
    <row r="894" customFormat="false" ht="15" hidden="false" customHeight="false" outlineLevel="0" collapsed="false">
      <c r="A894" s="72" t="s">
        <v>2127</v>
      </c>
      <c r="B894" s="72" t="s">
        <v>2128</v>
      </c>
      <c r="C894" s="72" t="s">
        <v>306</v>
      </c>
      <c r="D894" s="72" t="s">
        <v>308</v>
      </c>
      <c r="E894" s="72"/>
      <c r="F894" s="73" t="n">
        <v>6397</v>
      </c>
      <c r="G894" s="73" t="n">
        <v>4694</v>
      </c>
      <c r="H894" s="73" t="n">
        <v>1703</v>
      </c>
      <c r="I894" s="74" t="n">
        <f aca="false">H894/F894</f>
        <v>0.266218539940597</v>
      </c>
      <c r="J894" s="73" t="n">
        <v>4578</v>
      </c>
      <c r="K894" s="73" t="n">
        <v>45</v>
      </c>
      <c r="L894" s="73" t="n">
        <v>71</v>
      </c>
      <c r="M894" s="73" t="n">
        <v>2579</v>
      </c>
      <c r="N894" s="73" t="n">
        <v>1433</v>
      </c>
      <c r="O894" s="73" t="n">
        <f aca="false">J894-M894-N894</f>
        <v>566</v>
      </c>
      <c r="P894" s="74" t="n">
        <f aca="false">M894/J894</f>
        <v>0.563346439493229</v>
      </c>
      <c r="Q894" s="74" t="n">
        <f aca="false">N894/J894</f>
        <v>0.31301878549585</v>
      </c>
      <c r="R894" s="75" t="n">
        <f aca="false">ABS(P894-Q894)*100</f>
        <v>25.0327653997379</v>
      </c>
      <c r="S894" s="72" t="str">
        <f aca="false">IF(M894&gt;N894,"Flávio Bolsonaro",IF(N894&gt;M894,"Lula","Empate"))</f>
        <v>Flávio Bolsonaro</v>
      </c>
      <c r="T894" s="74" t="n">
        <v>0.411449016100179</v>
      </c>
      <c r="U894" s="74" t="n">
        <v>0.542486583184258</v>
      </c>
      <c r="V894" s="72" t="str">
        <f aca="false">IF(S894="Empate","—",IF((N894&gt;M894)&lt;&gt;(T894&gt;U894),"Sim","Não"))</f>
        <v>Não</v>
      </c>
    </row>
    <row r="895" customFormat="false" ht="15" hidden="false" customHeight="false" outlineLevel="0" collapsed="false">
      <c r="A895" s="72" t="s">
        <v>2129</v>
      </c>
      <c r="B895" s="72" t="s">
        <v>2130</v>
      </c>
      <c r="C895" s="72" t="s">
        <v>306</v>
      </c>
      <c r="D895" s="72" t="s">
        <v>308</v>
      </c>
      <c r="E895" s="72"/>
      <c r="F895" s="73" t="n">
        <v>7682</v>
      </c>
      <c r="G895" s="73" t="n">
        <v>5604</v>
      </c>
      <c r="H895" s="73" t="n">
        <v>2078</v>
      </c>
      <c r="I895" s="74" t="n">
        <f aca="false">H895/F895</f>
        <v>0.270502473314241</v>
      </c>
      <c r="J895" s="73" t="n">
        <v>5466</v>
      </c>
      <c r="K895" s="73" t="n">
        <v>32</v>
      </c>
      <c r="L895" s="73" t="n">
        <v>106</v>
      </c>
      <c r="M895" s="73" t="n">
        <v>1853</v>
      </c>
      <c r="N895" s="73" t="n">
        <v>2874</v>
      </c>
      <c r="O895" s="73" t="n">
        <f aca="false">J895-M895-N895</f>
        <v>739</v>
      </c>
      <c r="P895" s="74" t="n">
        <f aca="false">M895/J895</f>
        <v>0.339004756677644</v>
      </c>
      <c r="Q895" s="74" t="n">
        <f aca="false">N895/J895</f>
        <v>0.525795828759605</v>
      </c>
      <c r="R895" s="75" t="n">
        <f aca="false">ABS(P895-Q895)*100</f>
        <v>18.6791072081961</v>
      </c>
      <c r="S895" s="72" t="str">
        <f aca="false">IF(M895&gt;N895,"Flávio Bolsonaro",IF(N895&gt;M895,"Lula","Empate"))</f>
        <v>Lula</v>
      </c>
      <c r="T895" s="74" t="n">
        <v>0.593798449612403</v>
      </c>
      <c r="U895" s="74" t="n">
        <v>0.340697674418605</v>
      </c>
      <c r="V895" s="72" t="str">
        <f aca="false">IF(S895="Empate","—",IF((N895&gt;M895)&lt;&gt;(T895&gt;U895),"Sim","Não"))</f>
        <v>Não</v>
      </c>
    </row>
    <row r="896" customFormat="false" ht="15" hidden="false" customHeight="false" outlineLevel="0" collapsed="false">
      <c r="A896" s="72" t="s">
        <v>2131</v>
      </c>
      <c r="B896" s="72" t="s">
        <v>2132</v>
      </c>
      <c r="C896" s="72" t="s">
        <v>306</v>
      </c>
      <c r="D896" s="72" t="s">
        <v>308</v>
      </c>
      <c r="E896" s="72"/>
      <c r="F896" s="73" t="n">
        <v>6780</v>
      </c>
      <c r="G896" s="73" t="n">
        <v>5171</v>
      </c>
      <c r="H896" s="73" t="n">
        <v>1609</v>
      </c>
      <c r="I896" s="74" t="n">
        <f aca="false">H896/F896</f>
        <v>0.237315634218289</v>
      </c>
      <c r="J896" s="73" t="n">
        <v>4956</v>
      </c>
      <c r="K896" s="73" t="n">
        <v>63</v>
      </c>
      <c r="L896" s="73" t="n">
        <v>152</v>
      </c>
      <c r="M896" s="73" t="n">
        <v>2164</v>
      </c>
      <c r="N896" s="73" t="n">
        <v>2089</v>
      </c>
      <c r="O896" s="73" t="n">
        <f aca="false">J896-M896-N896</f>
        <v>703</v>
      </c>
      <c r="P896" s="74" t="n">
        <f aca="false">M896/J896</f>
        <v>0.436642453591606</v>
      </c>
      <c r="Q896" s="74" t="n">
        <f aca="false">N896/J896</f>
        <v>0.421509281678773</v>
      </c>
      <c r="R896" s="75" t="n">
        <f aca="false">ABS(P896-Q896)*100</f>
        <v>1.51331719128329</v>
      </c>
      <c r="S896" s="72" t="str">
        <f aca="false">IF(M896&gt;N896,"Flávio Bolsonaro",IF(N896&gt;M896,"Lula","Empate"))</f>
        <v>Flávio Bolsonaro</v>
      </c>
      <c r="T896" s="74" t="n">
        <v>0.49857433808554</v>
      </c>
      <c r="U896" s="74" t="n">
        <v>0.432993890020367</v>
      </c>
      <c r="V896" s="72" t="str">
        <f aca="false">IF(S896="Empate","—",IF((N896&gt;M896)&lt;&gt;(T896&gt;U896),"Sim","Não"))</f>
        <v>Sim</v>
      </c>
    </row>
    <row r="897" customFormat="false" ht="15" hidden="false" customHeight="false" outlineLevel="0" collapsed="false">
      <c r="A897" s="72" t="s">
        <v>2133</v>
      </c>
      <c r="B897" s="72" t="s">
        <v>2134</v>
      </c>
      <c r="C897" s="72" t="s">
        <v>306</v>
      </c>
      <c r="D897" s="72" t="s">
        <v>308</v>
      </c>
      <c r="E897" s="72"/>
      <c r="F897" s="73" t="n">
        <v>2969</v>
      </c>
      <c r="G897" s="73" t="n">
        <v>2213</v>
      </c>
      <c r="H897" s="73" t="n">
        <v>756</v>
      </c>
      <c r="I897" s="74" t="n">
        <f aca="false">H897/F897</f>
        <v>0.254631188952509</v>
      </c>
      <c r="J897" s="73" t="n">
        <v>2126</v>
      </c>
      <c r="K897" s="73" t="n">
        <v>20</v>
      </c>
      <c r="L897" s="73" t="n">
        <v>67</v>
      </c>
      <c r="M897" s="73" t="n">
        <v>865</v>
      </c>
      <c r="N897" s="73" t="n">
        <v>919</v>
      </c>
      <c r="O897" s="73" t="n">
        <f aca="false">J897-M897-N897</f>
        <v>342</v>
      </c>
      <c r="P897" s="74" t="n">
        <f aca="false">M897/J897</f>
        <v>0.4068673565381</v>
      </c>
      <c r="Q897" s="74" t="n">
        <f aca="false">N897/J897</f>
        <v>0.432267168391345</v>
      </c>
      <c r="R897" s="75" t="n">
        <f aca="false">ABS(P897-Q897)*100</f>
        <v>2.53998118532455</v>
      </c>
      <c r="S897" s="72" t="str">
        <f aca="false">IF(M897&gt;N897,"Flávio Bolsonaro",IF(N897&gt;M897,"Lula","Empate"))</f>
        <v>Lula</v>
      </c>
      <c r="T897" s="74" t="n">
        <v>0.533248081841432</v>
      </c>
      <c r="U897" s="74" t="n">
        <v>0.395993179880648</v>
      </c>
      <c r="V897" s="72" t="str">
        <f aca="false">IF(S897="Empate","—",IF((N897&gt;M897)&lt;&gt;(T897&gt;U897),"Sim","Não"))</f>
        <v>Não</v>
      </c>
    </row>
    <row r="898" customFormat="false" ht="15" hidden="false" customHeight="false" outlineLevel="0" collapsed="false">
      <c r="A898" s="72" t="s">
        <v>2135</v>
      </c>
      <c r="B898" s="72" t="s">
        <v>2136</v>
      </c>
      <c r="C898" s="72" t="s">
        <v>306</v>
      </c>
      <c r="D898" s="72" t="s">
        <v>308</v>
      </c>
      <c r="E898" s="72"/>
      <c r="F898" s="73" t="n">
        <v>5599</v>
      </c>
      <c r="G898" s="73" t="n">
        <v>4485</v>
      </c>
      <c r="H898" s="73" t="n">
        <v>1114</v>
      </c>
      <c r="I898" s="74" t="n">
        <f aca="false">H898/F898</f>
        <v>0.198964100732274</v>
      </c>
      <c r="J898" s="73" t="n">
        <v>4328</v>
      </c>
      <c r="K898" s="73" t="n">
        <v>37</v>
      </c>
      <c r="L898" s="73" t="n">
        <v>120</v>
      </c>
      <c r="M898" s="73" t="n">
        <v>2044</v>
      </c>
      <c r="N898" s="73" t="n">
        <v>1554</v>
      </c>
      <c r="O898" s="73" t="n">
        <f aca="false">J898-M898-N898</f>
        <v>730</v>
      </c>
      <c r="P898" s="74" t="n">
        <f aca="false">M898/J898</f>
        <v>0.472273567467653</v>
      </c>
      <c r="Q898" s="74" t="n">
        <f aca="false">N898/J898</f>
        <v>0.3590573012939</v>
      </c>
      <c r="R898" s="75" t="n">
        <f aca="false">ABS(P898-Q898)*100</f>
        <v>11.3216266173752</v>
      </c>
      <c r="S898" s="72" t="str">
        <f aca="false">IF(M898&gt;N898,"Flávio Bolsonaro",IF(N898&gt;M898,"Lula","Empate"))</f>
        <v>Flávio Bolsonaro</v>
      </c>
      <c r="T898" s="74" t="n">
        <v>0.477446388957358</v>
      </c>
      <c r="U898" s="74" t="n">
        <v>0.436529455262509</v>
      </c>
      <c r="V898" s="72" t="str">
        <f aca="false">IF(S898="Empate","—",IF((N898&gt;M898)&lt;&gt;(T898&gt;U898),"Sim","Não"))</f>
        <v>Sim</v>
      </c>
    </row>
    <row r="899" customFormat="false" ht="15" hidden="false" customHeight="false" outlineLevel="0" collapsed="false">
      <c r="A899" s="72" t="s">
        <v>2137</v>
      </c>
      <c r="B899" s="72" t="s">
        <v>2138</v>
      </c>
      <c r="C899" s="72" t="s">
        <v>306</v>
      </c>
      <c r="D899" s="72" t="s">
        <v>308</v>
      </c>
      <c r="E899" s="72"/>
      <c r="F899" s="73" t="n">
        <v>3862</v>
      </c>
      <c r="G899" s="73" t="n">
        <v>3071</v>
      </c>
      <c r="H899" s="73" t="n">
        <v>791</v>
      </c>
      <c r="I899" s="74" t="n">
        <f aca="false">H899/F899</f>
        <v>0.204816157431383</v>
      </c>
      <c r="J899" s="73" t="n">
        <v>2954</v>
      </c>
      <c r="K899" s="73" t="n">
        <v>20</v>
      </c>
      <c r="L899" s="73" t="n">
        <v>97</v>
      </c>
      <c r="M899" s="73" t="n">
        <v>1595</v>
      </c>
      <c r="N899" s="73" t="n">
        <v>982</v>
      </c>
      <c r="O899" s="73" t="n">
        <f aca="false">J899-M899-N899</f>
        <v>377</v>
      </c>
      <c r="P899" s="74" t="n">
        <f aca="false">M899/J899</f>
        <v>0.539945836154367</v>
      </c>
      <c r="Q899" s="74" t="n">
        <f aca="false">N899/J899</f>
        <v>0.332430602572783</v>
      </c>
      <c r="R899" s="75" t="n">
        <f aca="false">ABS(P899-Q899)*100</f>
        <v>20.7515233581584</v>
      </c>
      <c r="S899" s="72" t="str">
        <f aca="false">IF(M899&gt;N899,"Flávio Bolsonaro",IF(N899&gt;M899,"Lula","Empate"))</f>
        <v>Flávio Bolsonaro</v>
      </c>
      <c r="T899" s="74" t="n">
        <v>0.442067736185383</v>
      </c>
      <c r="U899" s="74" t="n">
        <v>0.488770053475936</v>
      </c>
      <c r="V899" s="72" t="str">
        <f aca="false">IF(S899="Empate","—",IF((N899&gt;M899)&lt;&gt;(T899&gt;U899),"Sim","Não"))</f>
        <v>Não</v>
      </c>
    </row>
    <row r="900" customFormat="false" ht="15" hidden="false" customHeight="false" outlineLevel="0" collapsed="false">
      <c r="A900" s="72" t="s">
        <v>2139</v>
      </c>
      <c r="B900" s="72" t="s">
        <v>2140</v>
      </c>
      <c r="C900" s="72" t="s">
        <v>306</v>
      </c>
      <c r="D900" s="72" t="s">
        <v>308</v>
      </c>
      <c r="E900" s="72"/>
      <c r="F900" s="73" t="n">
        <v>1738</v>
      </c>
      <c r="G900" s="73" t="n">
        <v>1093</v>
      </c>
      <c r="H900" s="73" t="n">
        <v>645</v>
      </c>
      <c r="I900" s="74" t="n">
        <f aca="false">H900/F900</f>
        <v>0.371116225546605</v>
      </c>
      <c r="J900" s="73" t="n">
        <v>1054</v>
      </c>
      <c r="K900" s="73" t="n">
        <v>8</v>
      </c>
      <c r="L900" s="73" t="n">
        <v>31</v>
      </c>
      <c r="M900" s="73" t="n">
        <v>475</v>
      </c>
      <c r="N900" s="73" t="n">
        <v>430</v>
      </c>
      <c r="O900" s="73" t="n">
        <f aca="false">J900-M900-N900</f>
        <v>149</v>
      </c>
      <c r="P900" s="74" t="n">
        <f aca="false">M900/J900</f>
        <v>0.450664136622391</v>
      </c>
      <c r="Q900" s="74" t="n">
        <f aca="false">N900/J900</f>
        <v>0.407969639468691</v>
      </c>
      <c r="R900" s="75" t="n">
        <f aca="false">ABS(P900-Q900)*100</f>
        <v>4.26944971537002</v>
      </c>
      <c r="S900" s="72" t="str">
        <f aca="false">IF(M900&gt;N900,"Flávio Bolsonaro",IF(N900&gt;M900,"Lula","Empate"))</f>
        <v>Flávio Bolsonaro</v>
      </c>
      <c r="T900" s="74" t="n">
        <v>0.486916951080774</v>
      </c>
      <c r="U900" s="74" t="n">
        <v>0.426621160409556</v>
      </c>
      <c r="V900" s="72" t="str">
        <f aca="false">IF(S900="Empate","—",IF((N900&gt;M900)&lt;&gt;(T900&gt;U900),"Sim","Não"))</f>
        <v>Sim</v>
      </c>
    </row>
    <row r="901" customFormat="false" ht="15" hidden="false" customHeight="false" outlineLevel="0" collapsed="false">
      <c r="A901" s="72" t="s">
        <v>2141</v>
      </c>
      <c r="B901" s="72" t="s">
        <v>2142</v>
      </c>
      <c r="C901" s="72" t="s">
        <v>306</v>
      </c>
      <c r="D901" s="72" t="s">
        <v>308</v>
      </c>
      <c r="E901" s="72"/>
      <c r="F901" s="73" t="n">
        <v>15170</v>
      </c>
      <c r="G901" s="73" t="n">
        <v>12168</v>
      </c>
      <c r="H901" s="73" t="n">
        <v>3002</v>
      </c>
      <c r="I901" s="74" t="n">
        <f aca="false">H901/F901</f>
        <v>0.19789057350033</v>
      </c>
      <c r="J901" s="73" t="n">
        <v>11714</v>
      </c>
      <c r="K901" s="73" t="n">
        <v>120</v>
      </c>
      <c r="L901" s="73" t="n">
        <v>334</v>
      </c>
      <c r="M901" s="73" t="n">
        <v>6256</v>
      </c>
      <c r="N901" s="73" t="n">
        <v>3476</v>
      </c>
      <c r="O901" s="73" t="n">
        <f aca="false">J901-M901-N901</f>
        <v>1982</v>
      </c>
      <c r="P901" s="74" t="n">
        <f aca="false">M901/J901</f>
        <v>0.534061806385522</v>
      </c>
      <c r="Q901" s="74" t="n">
        <f aca="false">N901/J901</f>
        <v>0.296738944852313</v>
      </c>
      <c r="R901" s="75" t="n">
        <f aca="false">ABS(P901-Q901)*100</f>
        <v>23.7322861533208</v>
      </c>
      <c r="S901" s="72" t="str">
        <f aca="false">IF(M901&gt;N901,"Flávio Bolsonaro",IF(N901&gt;M901,"Lula","Empate"))</f>
        <v>Flávio Bolsonaro</v>
      </c>
      <c r="T901" s="74" t="n">
        <v>0.379187213059004</v>
      </c>
      <c r="U901" s="74" t="n">
        <v>0.553477299778949</v>
      </c>
      <c r="V901" s="72" t="str">
        <f aca="false">IF(S901="Empate","—",IF((N901&gt;M901)&lt;&gt;(T901&gt;U901),"Sim","Não"))</f>
        <v>Não</v>
      </c>
    </row>
    <row r="902" customFormat="false" ht="15" hidden="false" customHeight="false" outlineLevel="0" collapsed="false">
      <c r="A902" s="72" t="s">
        <v>2143</v>
      </c>
      <c r="B902" s="72" t="s">
        <v>2144</v>
      </c>
      <c r="C902" s="72" t="s">
        <v>306</v>
      </c>
      <c r="D902" s="72" t="s">
        <v>308</v>
      </c>
      <c r="E902" s="72"/>
      <c r="F902" s="73" t="n">
        <v>288292</v>
      </c>
      <c r="G902" s="73" t="n">
        <v>224064</v>
      </c>
      <c r="H902" s="73" t="n">
        <v>64228</v>
      </c>
      <c r="I902" s="74" t="n">
        <f aca="false">H902/F902</f>
        <v>0.222788006604415</v>
      </c>
      <c r="J902" s="73" t="n">
        <v>215471</v>
      </c>
      <c r="K902" s="73" t="n">
        <v>3074</v>
      </c>
      <c r="L902" s="73" t="n">
        <v>5519</v>
      </c>
      <c r="M902" s="73" t="n">
        <v>135929</v>
      </c>
      <c r="N902" s="73" t="n">
        <v>47059</v>
      </c>
      <c r="O902" s="73" t="n">
        <f aca="false">J902-M902-N902</f>
        <v>32483</v>
      </c>
      <c r="P902" s="74" t="n">
        <f aca="false">M902/J902</f>
        <v>0.630845914299372</v>
      </c>
      <c r="Q902" s="74" t="n">
        <f aca="false">N902/J902</f>
        <v>0.218400620037035</v>
      </c>
      <c r="R902" s="75" t="n">
        <f aca="false">ABS(P902-Q902)*100</f>
        <v>41.2445294262337</v>
      </c>
      <c r="S902" s="72" t="str">
        <f aca="false">IF(M902&gt;N902,"Flávio Bolsonaro",IF(N902&gt;M902,"Lula","Empate"))</f>
        <v>Flávio Bolsonaro</v>
      </c>
      <c r="T902" s="74" t="n">
        <v>0.278777550982191</v>
      </c>
      <c r="U902" s="74" t="n">
        <v>0.630301867006236</v>
      </c>
      <c r="V902" s="72" t="str">
        <f aca="false">IF(S902="Empate","—",IF((N902&gt;M902)&lt;&gt;(T902&gt;U902),"Sim","Não"))</f>
        <v>Não</v>
      </c>
    </row>
    <row r="903" customFormat="false" ht="15" hidden="false" customHeight="false" outlineLevel="0" collapsed="false">
      <c r="A903" s="72" t="s">
        <v>2145</v>
      </c>
      <c r="B903" s="72" t="s">
        <v>2146</v>
      </c>
      <c r="C903" s="72" t="s">
        <v>306</v>
      </c>
      <c r="D903" s="72" t="s">
        <v>308</v>
      </c>
      <c r="E903" s="72"/>
      <c r="F903" s="73" t="n">
        <v>341263</v>
      </c>
      <c r="G903" s="73" t="n">
        <v>268635</v>
      </c>
      <c r="H903" s="73" t="n">
        <v>72628</v>
      </c>
      <c r="I903" s="74" t="n">
        <f aca="false">H903/F903</f>
        <v>0.21282119655515</v>
      </c>
      <c r="J903" s="73" t="n">
        <v>258136</v>
      </c>
      <c r="K903" s="73" t="n">
        <v>3349</v>
      </c>
      <c r="L903" s="73" t="n">
        <v>7150</v>
      </c>
      <c r="M903" s="73" t="n">
        <v>130460</v>
      </c>
      <c r="N903" s="73" t="n">
        <v>81517</v>
      </c>
      <c r="O903" s="73" t="n">
        <f aca="false">J903-M903-N903</f>
        <v>46159</v>
      </c>
      <c r="P903" s="74" t="n">
        <f aca="false">M903/J903</f>
        <v>0.505392506275762</v>
      </c>
      <c r="Q903" s="74" t="n">
        <f aca="false">N903/J903</f>
        <v>0.315790900920445</v>
      </c>
      <c r="R903" s="75" t="n">
        <f aca="false">ABS(P903-Q903)*100</f>
        <v>18.9601605355317</v>
      </c>
      <c r="S903" s="72" t="str">
        <f aca="false">IF(M903&gt;N903,"Flávio Bolsonaro",IF(N903&gt;M903,"Lula","Empate"))</f>
        <v>Flávio Bolsonaro</v>
      </c>
      <c r="T903" s="74" t="n">
        <v>0.398478822906207</v>
      </c>
      <c r="U903" s="74" t="n">
        <v>0.50728172610906</v>
      </c>
      <c r="V903" s="72" t="str">
        <f aca="false">IF(S903="Empate","—",IF((N903&gt;M903)&lt;&gt;(T903&gt;U903),"Sim","Não"))</f>
        <v>Não</v>
      </c>
    </row>
    <row r="904" customFormat="false" ht="15" hidden="false" customHeight="false" outlineLevel="0" collapsed="false">
      <c r="A904" s="72" t="s">
        <v>2147</v>
      </c>
      <c r="B904" s="72" t="s">
        <v>2148</v>
      </c>
      <c r="C904" s="72" t="s">
        <v>306</v>
      </c>
      <c r="D904" s="72" t="s">
        <v>308</v>
      </c>
      <c r="E904" s="72"/>
      <c r="F904" s="73" t="n">
        <v>3439</v>
      </c>
      <c r="G904" s="73" t="n">
        <v>2516</v>
      </c>
      <c r="H904" s="73" t="n">
        <v>923</v>
      </c>
      <c r="I904" s="74" t="n">
        <f aca="false">H904/F904</f>
        <v>0.268391974411166</v>
      </c>
      <c r="J904" s="73" t="n">
        <v>2421</v>
      </c>
      <c r="K904" s="73" t="n">
        <v>13</v>
      </c>
      <c r="L904" s="73" t="n">
        <v>82</v>
      </c>
      <c r="M904" s="73" t="n">
        <v>1342</v>
      </c>
      <c r="N904" s="73" t="n">
        <v>844</v>
      </c>
      <c r="O904" s="73" t="n">
        <f aca="false">J904-M904-N904</f>
        <v>235</v>
      </c>
      <c r="P904" s="74" t="n">
        <f aca="false">M904/J904</f>
        <v>0.554316398182569</v>
      </c>
      <c r="Q904" s="74" t="n">
        <f aca="false">N904/J904</f>
        <v>0.348616274266832</v>
      </c>
      <c r="R904" s="75" t="n">
        <f aca="false">ABS(P904-Q904)*100</f>
        <v>20.5700123915737</v>
      </c>
      <c r="S904" s="72" t="str">
        <f aca="false">IF(M904&gt;N904,"Flávio Bolsonaro",IF(N904&gt;M904,"Lula","Empate"))</f>
        <v>Flávio Bolsonaro</v>
      </c>
      <c r="T904" s="74" t="n">
        <v>0.492719586660404</v>
      </c>
      <c r="U904" s="74" t="n">
        <v>0.449037106622828</v>
      </c>
      <c r="V904" s="72" t="str">
        <f aca="false">IF(S904="Empate","—",IF((N904&gt;M904)&lt;&gt;(T904&gt;U904),"Sim","Não"))</f>
        <v>Sim</v>
      </c>
    </row>
    <row r="905" customFormat="false" ht="15" hidden="false" customHeight="false" outlineLevel="0" collapsed="false">
      <c r="A905" s="72" t="s">
        <v>2149</v>
      </c>
      <c r="B905" s="72" t="s">
        <v>2150</v>
      </c>
      <c r="C905" s="72" t="s">
        <v>306</v>
      </c>
      <c r="D905" s="72" t="s">
        <v>308</v>
      </c>
      <c r="E905" s="72"/>
      <c r="F905" s="73" t="n">
        <v>3455</v>
      </c>
      <c r="G905" s="73" t="n">
        <v>2558</v>
      </c>
      <c r="H905" s="73" t="n">
        <v>897</v>
      </c>
      <c r="I905" s="74" t="n">
        <f aca="false">H905/F905</f>
        <v>0.259623733719247</v>
      </c>
      <c r="J905" s="73" t="n">
        <v>2449</v>
      </c>
      <c r="K905" s="73" t="n">
        <v>28</v>
      </c>
      <c r="L905" s="73" t="n">
        <v>81</v>
      </c>
      <c r="M905" s="73" t="n">
        <v>1310</v>
      </c>
      <c r="N905" s="73" t="n">
        <v>694</v>
      </c>
      <c r="O905" s="73" t="n">
        <f aca="false">J905-M905-N905</f>
        <v>445</v>
      </c>
      <c r="P905" s="74" t="n">
        <f aca="false">M905/J905</f>
        <v>0.534912209064924</v>
      </c>
      <c r="Q905" s="74" t="n">
        <f aca="false">N905/J905</f>
        <v>0.283380971825235</v>
      </c>
      <c r="R905" s="75" t="n">
        <f aca="false">ABS(P905-Q905)*100</f>
        <v>25.153123723969</v>
      </c>
      <c r="S905" s="72" t="str">
        <f aca="false">IF(M905&gt;N905,"Flávio Bolsonaro",IF(N905&gt;M905,"Lula","Empate"))</f>
        <v>Flávio Bolsonaro</v>
      </c>
      <c r="T905" s="74" t="n">
        <v>0.430175123484508</v>
      </c>
      <c r="U905" s="74" t="n">
        <v>0.507858105074091</v>
      </c>
      <c r="V905" s="72" t="str">
        <f aca="false">IF(S905="Empate","—",IF((N905&gt;M905)&lt;&gt;(T905&gt;U905),"Sim","Não"))</f>
        <v>Não</v>
      </c>
    </row>
    <row r="906" customFormat="false" ht="15" hidden="false" customHeight="false" outlineLevel="0" collapsed="false">
      <c r="A906" s="72" t="s">
        <v>2151</v>
      </c>
      <c r="B906" s="72" t="s">
        <v>2152</v>
      </c>
      <c r="C906" s="72" t="s">
        <v>306</v>
      </c>
      <c r="D906" s="72" t="s">
        <v>308</v>
      </c>
      <c r="E906" s="72"/>
      <c r="F906" s="73" t="n">
        <v>13908</v>
      </c>
      <c r="G906" s="73" t="n">
        <v>10669</v>
      </c>
      <c r="H906" s="73" t="n">
        <v>3239</v>
      </c>
      <c r="I906" s="74" t="n">
        <f aca="false">H906/F906</f>
        <v>0.232887546735692</v>
      </c>
      <c r="J906" s="73" t="n">
        <v>10350</v>
      </c>
      <c r="K906" s="73" t="n">
        <v>107</v>
      </c>
      <c r="L906" s="73" t="n">
        <v>212</v>
      </c>
      <c r="M906" s="73" t="n">
        <v>5724</v>
      </c>
      <c r="N906" s="73" t="n">
        <v>3648</v>
      </c>
      <c r="O906" s="73" t="n">
        <f aca="false">J906-M906-N906</f>
        <v>978</v>
      </c>
      <c r="P906" s="74" t="n">
        <f aca="false">M906/J906</f>
        <v>0.55304347826087</v>
      </c>
      <c r="Q906" s="74" t="n">
        <f aca="false">N906/J906</f>
        <v>0.352463768115942</v>
      </c>
      <c r="R906" s="75" t="n">
        <f aca="false">ABS(P906-Q906)*100</f>
        <v>20.0579710144927</v>
      </c>
      <c r="S906" s="72" t="str">
        <f aca="false">IF(M906&gt;N906,"Flávio Bolsonaro",IF(N906&gt;M906,"Lula","Empate"))</f>
        <v>Flávio Bolsonaro</v>
      </c>
      <c r="T906" s="74" t="n">
        <v>0.432001594101823</v>
      </c>
      <c r="U906" s="74" t="n">
        <v>0.509813689349407</v>
      </c>
      <c r="V906" s="72" t="str">
        <f aca="false">IF(S906="Empate","—",IF((N906&gt;M906)&lt;&gt;(T906&gt;U906),"Sim","Não"))</f>
        <v>Não</v>
      </c>
    </row>
    <row r="907" customFormat="false" ht="15" hidden="false" customHeight="false" outlineLevel="0" collapsed="false">
      <c r="A907" s="72" t="s">
        <v>2153</v>
      </c>
      <c r="B907" s="72" t="s">
        <v>2154</v>
      </c>
      <c r="C907" s="72" t="s">
        <v>306</v>
      </c>
      <c r="D907" s="72" t="s">
        <v>308</v>
      </c>
      <c r="E907" s="72"/>
      <c r="F907" s="73" t="n">
        <v>10215</v>
      </c>
      <c r="G907" s="73" t="n">
        <v>8075</v>
      </c>
      <c r="H907" s="73" t="n">
        <v>2140</v>
      </c>
      <c r="I907" s="74" t="n">
        <f aca="false">H907/F907</f>
        <v>0.209495839451787</v>
      </c>
      <c r="J907" s="73" t="n">
        <v>7769</v>
      </c>
      <c r="K907" s="73" t="n">
        <v>70</v>
      </c>
      <c r="L907" s="73" t="n">
        <v>236</v>
      </c>
      <c r="M907" s="73" t="n">
        <v>3803</v>
      </c>
      <c r="N907" s="73" t="n">
        <v>2618</v>
      </c>
      <c r="O907" s="73" t="n">
        <f aca="false">J907-M907-N907</f>
        <v>1348</v>
      </c>
      <c r="P907" s="74" t="n">
        <f aca="false">M907/J907</f>
        <v>0.489509589393744</v>
      </c>
      <c r="Q907" s="74" t="n">
        <f aca="false">N907/J907</f>
        <v>0.336980306345733</v>
      </c>
      <c r="R907" s="75" t="n">
        <f aca="false">ABS(P907-Q907)*100</f>
        <v>15.2529283048011</v>
      </c>
      <c r="S907" s="72" t="str">
        <f aca="false">IF(M907&gt;N907,"Flávio Bolsonaro",IF(N907&gt;M907,"Lula","Empate"))</f>
        <v>Flávio Bolsonaro</v>
      </c>
      <c r="T907" s="74" t="n">
        <v>0.435348697994612</v>
      </c>
      <c r="U907" s="74" t="n">
        <v>0.492367554624364</v>
      </c>
      <c r="V907" s="72" t="str">
        <f aca="false">IF(S907="Empate","—",IF((N907&gt;M907)&lt;&gt;(T907&gt;U907),"Sim","Não"))</f>
        <v>Não</v>
      </c>
    </row>
    <row r="908" customFormat="false" ht="15" hidden="false" customHeight="false" outlineLevel="0" collapsed="false">
      <c r="A908" s="72" t="s">
        <v>2155</v>
      </c>
      <c r="B908" s="72" t="s">
        <v>2156</v>
      </c>
      <c r="C908" s="72" t="s">
        <v>306</v>
      </c>
      <c r="D908" s="72" t="s">
        <v>308</v>
      </c>
      <c r="E908" s="72"/>
      <c r="F908" s="73" t="n">
        <v>6011</v>
      </c>
      <c r="G908" s="73" t="n">
        <v>4651</v>
      </c>
      <c r="H908" s="73" t="n">
        <v>1360</v>
      </c>
      <c r="I908" s="74" t="n">
        <f aca="false">H908/F908</f>
        <v>0.226251871568791</v>
      </c>
      <c r="J908" s="73" t="n">
        <v>4520</v>
      </c>
      <c r="K908" s="73" t="n">
        <v>22</v>
      </c>
      <c r="L908" s="73" t="n">
        <v>109</v>
      </c>
      <c r="M908" s="73" t="n">
        <v>2241</v>
      </c>
      <c r="N908" s="73" t="n">
        <v>1642</v>
      </c>
      <c r="O908" s="73" t="n">
        <f aca="false">J908-M908-N908</f>
        <v>637</v>
      </c>
      <c r="P908" s="74" t="n">
        <f aca="false">M908/J908</f>
        <v>0.495796460176991</v>
      </c>
      <c r="Q908" s="74" t="n">
        <f aca="false">N908/J908</f>
        <v>0.363274336283186</v>
      </c>
      <c r="R908" s="75" t="n">
        <f aca="false">ABS(P908-Q908)*100</f>
        <v>13.2522123893805</v>
      </c>
      <c r="S908" s="72" t="str">
        <f aca="false">IF(M908&gt;N908,"Flávio Bolsonaro",IF(N908&gt;M908,"Lula","Empate"))</f>
        <v>Flávio Bolsonaro</v>
      </c>
      <c r="T908" s="74" t="n">
        <v>0.476424581005587</v>
      </c>
      <c r="U908" s="74" t="n">
        <v>0.459441340782123</v>
      </c>
      <c r="V908" s="72" t="str">
        <f aca="false">IF(S908="Empate","—",IF((N908&gt;M908)&lt;&gt;(T908&gt;U908),"Sim","Não"))</f>
        <v>Sim</v>
      </c>
    </row>
    <row r="909" customFormat="false" ht="15" hidden="false" customHeight="false" outlineLevel="0" collapsed="false">
      <c r="A909" s="72" t="s">
        <v>2157</v>
      </c>
      <c r="B909" s="72" t="s">
        <v>2158</v>
      </c>
      <c r="C909" s="72" t="s">
        <v>306</v>
      </c>
      <c r="D909" s="72" t="s">
        <v>308</v>
      </c>
      <c r="E909" s="72"/>
      <c r="F909" s="73" t="n">
        <v>4172</v>
      </c>
      <c r="G909" s="73" t="n">
        <v>3496</v>
      </c>
      <c r="H909" s="73" t="n">
        <v>676</v>
      </c>
      <c r="I909" s="74" t="n">
        <f aca="false">H909/F909</f>
        <v>0.162032598274209</v>
      </c>
      <c r="J909" s="73" t="n">
        <v>3362</v>
      </c>
      <c r="K909" s="73" t="n">
        <v>24</v>
      </c>
      <c r="L909" s="73" t="n">
        <v>110</v>
      </c>
      <c r="M909" s="73" t="n">
        <v>1479</v>
      </c>
      <c r="N909" s="73" t="n">
        <v>1298</v>
      </c>
      <c r="O909" s="73" t="n">
        <f aca="false">J909-M909-N909</f>
        <v>585</v>
      </c>
      <c r="P909" s="74" t="n">
        <f aca="false">M909/J909</f>
        <v>0.439916716240333</v>
      </c>
      <c r="Q909" s="74" t="n">
        <f aca="false">N909/J909</f>
        <v>0.386079714455681</v>
      </c>
      <c r="R909" s="75" t="n">
        <f aca="false">ABS(P909-Q909)*100</f>
        <v>5.3837001784652</v>
      </c>
      <c r="S909" s="72" t="str">
        <f aca="false">IF(M909&gt;N909,"Flávio Bolsonaro",IF(N909&gt;M909,"Lula","Empate"))</f>
        <v>Flávio Bolsonaro</v>
      </c>
      <c r="T909" s="74" t="n">
        <v>0.484433374844334</v>
      </c>
      <c r="U909" s="74" t="n">
        <v>0.439912826899128</v>
      </c>
      <c r="V909" s="72" t="str">
        <f aca="false">IF(S909="Empate","—",IF((N909&gt;M909)&lt;&gt;(T909&gt;U909),"Sim","Não"))</f>
        <v>Sim</v>
      </c>
    </row>
    <row r="910" customFormat="false" ht="15" hidden="false" customHeight="false" outlineLevel="0" collapsed="false">
      <c r="A910" s="72" t="s">
        <v>2159</v>
      </c>
      <c r="B910" s="72" t="s">
        <v>2160</v>
      </c>
      <c r="C910" s="72" t="s">
        <v>306</v>
      </c>
      <c r="D910" s="72" t="s">
        <v>308</v>
      </c>
      <c r="E910" s="72"/>
      <c r="F910" s="73" t="n">
        <v>3626</v>
      </c>
      <c r="G910" s="73" t="n">
        <v>2817</v>
      </c>
      <c r="H910" s="73" t="n">
        <v>809</v>
      </c>
      <c r="I910" s="74" t="n">
        <f aca="false">H910/F910</f>
        <v>0.223110865968009</v>
      </c>
      <c r="J910" s="73" t="n">
        <v>2745</v>
      </c>
      <c r="K910" s="73" t="n">
        <v>24</v>
      </c>
      <c r="L910" s="73" t="n">
        <v>48</v>
      </c>
      <c r="M910" s="73" t="n">
        <v>1425</v>
      </c>
      <c r="N910" s="73" t="n">
        <v>1019</v>
      </c>
      <c r="O910" s="73" t="n">
        <f aca="false">J910-M910-N910</f>
        <v>301</v>
      </c>
      <c r="P910" s="74" t="n">
        <f aca="false">M910/J910</f>
        <v>0.519125683060109</v>
      </c>
      <c r="Q910" s="74" t="n">
        <f aca="false">N910/J910</f>
        <v>0.371220400728597</v>
      </c>
      <c r="R910" s="75" t="n">
        <f aca="false">ABS(P910-Q910)*100</f>
        <v>14.7905282331512</v>
      </c>
      <c r="S910" s="72" t="str">
        <f aca="false">IF(M910&gt;N910,"Flávio Bolsonaro",IF(N910&gt;M910,"Lula","Empate"))</f>
        <v>Flávio Bolsonaro</v>
      </c>
      <c r="T910" s="74" t="n">
        <v>0.48728813559322</v>
      </c>
      <c r="U910" s="74" t="n">
        <v>0.448767334360555</v>
      </c>
      <c r="V910" s="72" t="str">
        <f aca="false">IF(S910="Empate","—",IF((N910&gt;M910)&lt;&gt;(T910&gt;U910),"Sim","Não"))</f>
        <v>Sim</v>
      </c>
    </row>
    <row r="911" customFormat="false" ht="15" hidden="false" customHeight="false" outlineLevel="0" collapsed="false">
      <c r="A911" s="72" t="s">
        <v>2161</v>
      </c>
      <c r="B911" s="72" t="s">
        <v>2162</v>
      </c>
      <c r="C911" s="72" t="s">
        <v>306</v>
      </c>
      <c r="D911" s="72" t="s">
        <v>308</v>
      </c>
      <c r="E911" s="72"/>
      <c r="F911" s="73" t="n">
        <v>7391</v>
      </c>
      <c r="G911" s="73" t="n">
        <v>5204</v>
      </c>
      <c r="H911" s="73" t="n">
        <v>2187</v>
      </c>
      <c r="I911" s="74" t="n">
        <f aca="false">H911/F911</f>
        <v>0.295900419429035</v>
      </c>
      <c r="J911" s="73" t="n">
        <v>5025</v>
      </c>
      <c r="K911" s="73" t="n">
        <v>52</v>
      </c>
      <c r="L911" s="73" t="n">
        <v>127</v>
      </c>
      <c r="M911" s="73" t="n">
        <v>2378</v>
      </c>
      <c r="N911" s="73" t="n">
        <v>1768</v>
      </c>
      <c r="O911" s="73" t="n">
        <f aca="false">J911-M911-N911</f>
        <v>879</v>
      </c>
      <c r="P911" s="74" t="n">
        <f aca="false">M911/J911</f>
        <v>0.473233830845771</v>
      </c>
      <c r="Q911" s="74" t="n">
        <f aca="false">N911/J911</f>
        <v>0.351840796019901</v>
      </c>
      <c r="R911" s="75" t="n">
        <f aca="false">ABS(P911-Q911)*100</f>
        <v>12.1393034825871</v>
      </c>
      <c r="S911" s="72" t="str">
        <f aca="false">IF(M911&gt;N911,"Flávio Bolsonaro",IF(N911&gt;M911,"Lula","Empate"))</f>
        <v>Flávio Bolsonaro</v>
      </c>
      <c r="T911" s="74" t="n">
        <v>0.478641606151217</v>
      </c>
      <c r="U911" s="74" t="n">
        <v>0.470952584365656</v>
      </c>
      <c r="V911" s="72" t="str">
        <f aca="false">IF(S911="Empate","—",IF((N911&gt;M911)&lt;&gt;(T911&gt;U911),"Sim","Não"))</f>
        <v>Sim</v>
      </c>
    </row>
    <row r="912" customFormat="false" ht="15" hidden="false" customHeight="false" outlineLevel="0" collapsed="false">
      <c r="A912" s="72" t="s">
        <v>2163</v>
      </c>
      <c r="B912" s="72" t="s">
        <v>2164</v>
      </c>
      <c r="C912" s="72" t="s">
        <v>306</v>
      </c>
      <c r="D912" s="72" t="s">
        <v>308</v>
      </c>
      <c r="E912" s="72"/>
      <c r="F912" s="73" t="n">
        <v>3295</v>
      </c>
      <c r="G912" s="73" t="n">
        <v>2566</v>
      </c>
      <c r="H912" s="73" t="n">
        <v>729</v>
      </c>
      <c r="I912" s="74" t="n">
        <f aca="false">H912/F912</f>
        <v>0.221244309559939</v>
      </c>
      <c r="J912" s="73" t="n">
        <v>2486</v>
      </c>
      <c r="K912" s="73" t="n">
        <v>18</v>
      </c>
      <c r="L912" s="73" t="n">
        <v>62</v>
      </c>
      <c r="M912" s="73" t="n">
        <v>1116</v>
      </c>
      <c r="N912" s="73" t="n">
        <v>1090</v>
      </c>
      <c r="O912" s="73" t="n">
        <f aca="false">J912-M912-N912</f>
        <v>280</v>
      </c>
      <c r="P912" s="74" t="n">
        <f aca="false">M912/J912</f>
        <v>0.448913917940467</v>
      </c>
      <c r="Q912" s="74" t="n">
        <f aca="false">N912/J912</f>
        <v>0.438455349959775</v>
      </c>
      <c r="R912" s="75" t="n">
        <f aca="false">ABS(P912-Q912)*100</f>
        <v>1.04585679806918</v>
      </c>
      <c r="S912" s="72" t="str">
        <f aca="false">IF(M912&gt;N912,"Flávio Bolsonaro",IF(N912&gt;M912,"Lula","Empate"))</f>
        <v>Flávio Bolsonaro</v>
      </c>
      <c r="T912" s="74" t="n">
        <v>0.540302267002519</v>
      </c>
      <c r="U912" s="74" t="n">
        <v>0.40176322418136</v>
      </c>
      <c r="V912" s="72" t="str">
        <f aca="false">IF(S912="Empate","—",IF((N912&gt;M912)&lt;&gt;(T912&gt;U912),"Sim","Não"))</f>
        <v>Sim</v>
      </c>
    </row>
    <row r="913" customFormat="false" ht="15" hidden="false" customHeight="false" outlineLevel="0" collapsed="false">
      <c r="A913" s="72" t="s">
        <v>2165</v>
      </c>
      <c r="B913" s="72" t="s">
        <v>2166</v>
      </c>
      <c r="C913" s="72" t="s">
        <v>306</v>
      </c>
      <c r="D913" s="72" t="s">
        <v>308</v>
      </c>
      <c r="E913" s="72"/>
      <c r="F913" s="73" t="n">
        <v>4465</v>
      </c>
      <c r="G913" s="73" t="n">
        <v>3457</v>
      </c>
      <c r="H913" s="73" t="n">
        <v>1008</v>
      </c>
      <c r="I913" s="74" t="n">
        <f aca="false">H913/F913</f>
        <v>0.225755879059351</v>
      </c>
      <c r="J913" s="73" t="n">
        <v>3368</v>
      </c>
      <c r="K913" s="73" t="n">
        <v>23</v>
      </c>
      <c r="L913" s="73" t="n">
        <v>66</v>
      </c>
      <c r="M913" s="73" t="n">
        <v>1958</v>
      </c>
      <c r="N913" s="73" t="n">
        <v>906</v>
      </c>
      <c r="O913" s="73" t="n">
        <f aca="false">J913-M913-N913</f>
        <v>504</v>
      </c>
      <c r="P913" s="74" t="n">
        <f aca="false">M913/J913</f>
        <v>0.581353919239905</v>
      </c>
      <c r="Q913" s="74" t="n">
        <f aca="false">N913/J913</f>
        <v>0.269002375296912</v>
      </c>
      <c r="R913" s="75" t="n">
        <f aca="false">ABS(P913-Q913)*100</f>
        <v>31.2351543942993</v>
      </c>
      <c r="S913" s="72" t="str">
        <f aca="false">IF(M913&gt;N913,"Flávio Bolsonaro",IF(N913&gt;M913,"Lula","Empate"))</f>
        <v>Flávio Bolsonaro</v>
      </c>
      <c r="T913" s="74" t="n">
        <v>0.380140792886254</v>
      </c>
      <c r="U913" s="74" t="n">
        <v>0.54872174879585</v>
      </c>
      <c r="V913" s="72" t="str">
        <f aca="false">IF(S913="Empate","—",IF((N913&gt;M913)&lt;&gt;(T913&gt;U913),"Sim","Não"))</f>
        <v>Não</v>
      </c>
    </row>
    <row r="914" customFormat="false" ht="15" hidden="false" customHeight="false" outlineLevel="0" collapsed="false">
      <c r="A914" s="72" t="s">
        <v>2167</v>
      </c>
      <c r="B914" s="72" t="s">
        <v>2168</v>
      </c>
      <c r="C914" s="72" t="s">
        <v>306</v>
      </c>
      <c r="D914" s="72" t="s">
        <v>308</v>
      </c>
      <c r="E914" s="72"/>
      <c r="F914" s="73" t="n">
        <v>3329</v>
      </c>
      <c r="G914" s="73" t="n">
        <v>2496</v>
      </c>
      <c r="H914" s="73" t="n">
        <v>833</v>
      </c>
      <c r="I914" s="74" t="n">
        <f aca="false">H914/F914</f>
        <v>0.250225292880745</v>
      </c>
      <c r="J914" s="73" t="n">
        <v>2418</v>
      </c>
      <c r="K914" s="73" t="n">
        <v>18</v>
      </c>
      <c r="L914" s="73" t="n">
        <v>60</v>
      </c>
      <c r="M914" s="73" t="n">
        <v>1059</v>
      </c>
      <c r="N914" s="73" t="n">
        <v>1109</v>
      </c>
      <c r="O914" s="73" t="n">
        <f aca="false">J914-M914-N914</f>
        <v>250</v>
      </c>
      <c r="P914" s="74" t="n">
        <f aca="false">M914/J914</f>
        <v>0.437965260545906</v>
      </c>
      <c r="Q914" s="74" t="n">
        <f aca="false">N914/J914</f>
        <v>0.458643507030604</v>
      </c>
      <c r="R914" s="75" t="n">
        <f aca="false">ABS(P914-Q914)*100</f>
        <v>2.06782464846981</v>
      </c>
      <c r="S914" s="72" t="str">
        <f aca="false">IF(M914&gt;N914,"Flávio Bolsonaro",IF(N914&gt;M914,"Lula","Empate"))</f>
        <v>Lula</v>
      </c>
      <c r="T914" s="74" t="n">
        <v>0.59392789373814</v>
      </c>
      <c r="U914" s="74" t="n">
        <v>0.356261859582543</v>
      </c>
      <c r="V914" s="72" t="str">
        <f aca="false">IF(S914="Empate","—",IF((N914&gt;M914)&lt;&gt;(T914&gt;U914),"Sim","Não"))</f>
        <v>Não</v>
      </c>
    </row>
    <row r="915" customFormat="false" ht="15" hidden="false" customHeight="false" outlineLevel="0" collapsed="false">
      <c r="A915" s="72" t="s">
        <v>2169</v>
      </c>
      <c r="B915" s="72" t="s">
        <v>832</v>
      </c>
      <c r="C915" s="72" t="s">
        <v>306</v>
      </c>
      <c r="D915" s="72" t="s">
        <v>308</v>
      </c>
      <c r="E915" s="72"/>
      <c r="F915" s="73" t="n">
        <v>10023</v>
      </c>
      <c r="G915" s="73" t="n">
        <v>7589</v>
      </c>
      <c r="H915" s="73" t="n">
        <v>2434</v>
      </c>
      <c r="I915" s="74" t="n">
        <f aca="false">H915/F915</f>
        <v>0.242841464631348</v>
      </c>
      <c r="J915" s="73" t="n">
        <v>7337</v>
      </c>
      <c r="K915" s="73" t="n">
        <v>69</v>
      </c>
      <c r="L915" s="73" t="n">
        <v>183</v>
      </c>
      <c r="M915" s="73" t="n">
        <v>3744</v>
      </c>
      <c r="N915" s="73" t="n">
        <v>2185</v>
      </c>
      <c r="O915" s="73" t="n">
        <f aca="false">J915-M915-N915</f>
        <v>1408</v>
      </c>
      <c r="P915" s="74" t="n">
        <f aca="false">M915/J915</f>
        <v>0.510290309390759</v>
      </c>
      <c r="Q915" s="74" t="n">
        <f aca="false">N915/J915</f>
        <v>0.297805642633229</v>
      </c>
      <c r="R915" s="75" t="n">
        <f aca="false">ABS(P915-Q915)*100</f>
        <v>21.248466675753</v>
      </c>
      <c r="S915" s="72" t="str">
        <f aca="false">IF(M915&gt;N915,"Flávio Bolsonaro",IF(N915&gt;M915,"Lula","Empate"))</f>
        <v>Flávio Bolsonaro</v>
      </c>
      <c r="T915" s="74" t="n">
        <v>0.441886739161135</v>
      </c>
      <c r="U915" s="74" t="n">
        <v>0.491173563056066</v>
      </c>
      <c r="V915" s="72" t="str">
        <f aca="false">IF(S915="Empate","—",IF((N915&gt;M915)&lt;&gt;(T915&gt;U915),"Sim","Não"))</f>
        <v>Não</v>
      </c>
    </row>
    <row r="916" customFormat="false" ht="15" hidden="false" customHeight="false" outlineLevel="0" collapsed="false">
      <c r="A916" s="72" t="s">
        <v>2170</v>
      </c>
      <c r="B916" s="72" t="s">
        <v>2171</v>
      </c>
      <c r="C916" s="72" t="s">
        <v>306</v>
      </c>
      <c r="D916" s="72" t="s">
        <v>308</v>
      </c>
      <c r="E916" s="72"/>
      <c r="F916" s="73" t="n">
        <v>24222</v>
      </c>
      <c r="G916" s="73" t="n">
        <v>18590</v>
      </c>
      <c r="H916" s="73" t="n">
        <v>5632</v>
      </c>
      <c r="I916" s="74" t="n">
        <f aca="false">H916/F916</f>
        <v>0.232515894641235</v>
      </c>
      <c r="J916" s="73" t="n">
        <v>17872</v>
      </c>
      <c r="K916" s="73" t="n">
        <v>205</v>
      </c>
      <c r="L916" s="73" t="n">
        <v>513</v>
      </c>
      <c r="M916" s="73" t="n">
        <v>9205</v>
      </c>
      <c r="N916" s="73" t="n">
        <v>5039</v>
      </c>
      <c r="O916" s="73" t="n">
        <f aca="false">J916-M916-N916</f>
        <v>3628</v>
      </c>
      <c r="P916" s="74" t="n">
        <f aca="false">M916/J916</f>
        <v>0.515051477170994</v>
      </c>
      <c r="Q916" s="74" t="n">
        <f aca="false">N916/J916</f>
        <v>0.281949418084154</v>
      </c>
      <c r="R916" s="75" t="n">
        <f aca="false">ABS(P916-Q916)*100</f>
        <v>23.310205908684</v>
      </c>
      <c r="S916" s="72" t="str">
        <f aca="false">IF(M916&gt;N916,"Flávio Bolsonaro",IF(N916&gt;M916,"Lula","Empate"))</f>
        <v>Flávio Bolsonaro</v>
      </c>
      <c r="T916" s="74" t="n">
        <v>0.39257105559841</v>
      </c>
      <c r="U916" s="74" t="n">
        <v>0.510354239601258</v>
      </c>
      <c r="V916" s="72" t="str">
        <f aca="false">IF(S916="Empate","—",IF((N916&gt;M916)&lt;&gt;(T916&gt;U916),"Sim","Não"))</f>
        <v>Não</v>
      </c>
    </row>
    <row r="917" customFormat="false" ht="15" hidden="false" customHeight="false" outlineLevel="0" collapsed="false">
      <c r="A917" s="72" t="s">
        <v>2172</v>
      </c>
      <c r="B917" s="72" t="s">
        <v>2173</v>
      </c>
      <c r="C917" s="72" t="s">
        <v>306</v>
      </c>
      <c r="D917" s="72" t="s">
        <v>308</v>
      </c>
      <c r="E917" s="72"/>
      <c r="F917" s="73" t="n">
        <v>7603</v>
      </c>
      <c r="G917" s="73" t="n">
        <v>5882</v>
      </c>
      <c r="H917" s="73" t="n">
        <v>1721</v>
      </c>
      <c r="I917" s="74" t="n">
        <f aca="false">H917/F917</f>
        <v>0.226358016572406</v>
      </c>
      <c r="J917" s="73" t="n">
        <v>5714</v>
      </c>
      <c r="K917" s="73" t="n">
        <v>31</v>
      </c>
      <c r="L917" s="73" t="n">
        <v>137</v>
      </c>
      <c r="M917" s="73" t="n">
        <v>2910</v>
      </c>
      <c r="N917" s="73" t="n">
        <v>2264</v>
      </c>
      <c r="O917" s="73" t="n">
        <f aca="false">J917-M917-N917</f>
        <v>540</v>
      </c>
      <c r="P917" s="74" t="n">
        <f aca="false">M917/J917</f>
        <v>0.509275463773189</v>
      </c>
      <c r="Q917" s="74" t="n">
        <f aca="false">N917/J917</f>
        <v>0.39621981099055</v>
      </c>
      <c r="R917" s="75" t="n">
        <f aca="false">ABS(P917-Q917)*100</f>
        <v>11.3055652782639</v>
      </c>
      <c r="S917" s="72" t="str">
        <f aca="false">IF(M917&gt;N917,"Flávio Bolsonaro",IF(N917&gt;M917,"Lula","Empate"))</f>
        <v>Flávio Bolsonaro</v>
      </c>
      <c r="T917" s="74" t="n">
        <v>0.532408287397833</v>
      </c>
      <c r="U917" s="74" t="n">
        <v>0.417030982702908</v>
      </c>
      <c r="V917" s="72" t="str">
        <f aca="false">IF(S917="Empate","—",IF((N917&gt;M917)&lt;&gt;(T917&gt;U917),"Sim","Não"))</f>
        <v>Sim</v>
      </c>
    </row>
    <row r="918" customFormat="false" ht="15" hidden="false" customHeight="false" outlineLevel="0" collapsed="false">
      <c r="A918" s="72" t="s">
        <v>2174</v>
      </c>
      <c r="B918" s="72" t="s">
        <v>2175</v>
      </c>
      <c r="C918" s="72" t="s">
        <v>306</v>
      </c>
      <c r="D918" s="72" t="s">
        <v>308</v>
      </c>
      <c r="E918" s="72"/>
      <c r="F918" s="73" t="n">
        <v>18138</v>
      </c>
      <c r="G918" s="73" t="n">
        <v>13665</v>
      </c>
      <c r="H918" s="73" t="n">
        <v>4473</v>
      </c>
      <c r="I918" s="74" t="n">
        <f aca="false">H918/F918</f>
        <v>0.246609328481641</v>
      </c>
      <c r="J918" s="73" t="n">
        <v>13011</v>
      </c>
      <c r="K918" s="73" t="n">
        <v>259</v>
      </c>
      <c r="L918" s="73" t="n">
        <v>395</v>
      </c>
      <c r="M918" s="73" t="n">
        <v>7383</v>
      </c>
      <c r="N918" s="73" t="n">
        <v>4306</v>
      </c>
      <c r="O918" s="73" t="n">
        <f aca="false">J918-M918-N918</f>
        <v>1322</v>
      </c>
      <c r="P918" s="74" t="n">
        <f aca="false">M918/J918</f>
        <v>0.567442932902928</v>
      </c>
      <c r="Q918" s="74" t="n">
        <f aca="false">N918/J918</f>
        <v>0.330950733994313</v>
      </c>
      <c r="R918" s="75" t="n">
        <f aca="false">ABS(P918-Q918)*100</f>
        <v>23.6492198908616</v>
      </c>
      <c r="S918" s="72" t="str">
        <f aca="false">IF(M918&gt;N918,"Flávio Bolsonaro",IF(N918&gt;M918,"Lula","Empate"))</f>
        <v>Flávio Bolsonaro</v>
      </c>
      <c r="T918" s="74" t="n">
        <v>0.463619773069904</v>
      </c>
      <c r="U918" s="74" t="n">
        <v>0.474728239308101</v>
      </c>
      <c r="V918" s="72" t="str">
        <f aca="false">IF(S918="Empate","—",IF((N918&gt;M918)&lt;&gt;(T918&gt;U918),"Sim","Não"))</f>
        <v>Não</v>
      </c>
    </row>
    <row r="919" customFormat="false" ht="15" hidden="false" customHeight="false" outlineLevel="0" collapsed="false">
      <c r="A919" s="72" t="s">
        <v>2176</v>
      </c>
      <c r="B919" s="72" t="s">
        <v>2177</v>
      </c>
      <c r="C919" s="72" t="s">
        <v>306</v>
      </c>
      <c r="D919" s="72" t="s">
        <v>308</v>
      </c>
      <c r="E919" s="72"/>
      <c r="F919" s="73" t="n">
        <v>7873</v>
      </c>
      <c r="G919" s="73" t="n">
        <v>6343</v>
      </c>
      <c r="H919" s="73" t="n">
        <v>1530</v>
      </c>
      <c r="I919" s="74" t="n">
        <f aca="false">H919/F919</f>
        <v>0.19433506922393</v>
      </c>
      <c r="J919" s="73" t="n">
        <v>6086</v>
      </c>
      <c r="K919" s="73" t="n">
        <v>48</v>
      </c>
      <c r="L919" s="73" t="n">
        <v>209</v>
      </c>
      <c r="M919" s="73" t="n">
        <v>2993</v>
      </c>
      <c r="N919" s="73" t="n">
        <v>2049</v>
      </c>
      <c r="O919" s="73" t="n">
        <f aca="false">J919-M919-N919</f>
        <v>1044</v>
      </c>
      <c r="P919" s="74" t="n">
        <f aca="false">M919/J919</f>
        <v>0.491784423266513</v>
      </c>
      <c r="Q919" s="74" t="n">
        <f aca="false">N919/J919</f>
        <v>0.336674334538285</v>
      </c>
      <c r="R919" s="75" t="n">
        <f aca="false">ABS(P919-Q919)*100</f>
        <v>15.5110088728229</v>
      </c>
      <c r="S919" s="72" t="str">
        <f aca="false">IF(M919&gt;N919,"Flávio Bolsonaro",IF(N919&gt;M919,"Lula","Empate"))</f>
        <v>Flávio Bolsonaro</v>
      </c>
      <c r="T919" s="74" t="n">
        <v>0.473386183465459</v>
      </c>
      <c r="U919" s="74" t="n">
        <v>0.445262363155908</v>
      </c>
      <c r="V919" s="72" t="str">
        <f aca="false">IF(S919="Empate","—",IF((N919&gt;M919)&lt;&gt;(T919&gt;U919),"Sim","Não"))</f>
        <v>Sim</v>
      </c>
    </row>
    <row r="920" customFormat="false" ht="15" hidden="false" customHeight="false" outlineLevel="0" collapsed="false">
      <c r="A920" s="72" t="s">
        <v>2178</v>
      </c>
      <c r="B920" s="72" t="s">
        <v>2179</v>
      </c>
      <c r="C920" s="72" t="s">
        <v>306</v>
      </c>
      <c r="D920" s="72" t="s">
        <v>308</v>
      </c>
      <c r="E920" s="72"/>
      <c r="F920" s="73" t="n">
        <v>3730</v>
      </c>
      <c r="G920" s="73" t="n">
        <v>2706</v>
      </c>
      <c r="H920" s="73" t="n">
        <v>1024</v>
      </c>
      <c r="I920" s="74" t="n">
        <f aca="false">H920/F920</f>
        <v>0.274530831099196</v>
      </c>
      <c r="J920" s="73" t="n">
        <v>2642</v>
      </c>
      <c r="K920" s="73" t="n">
        <v>16</v>
      </c>
      <c r="L920" s="73" t="n">
        <v>48</v>
      </c>
      <c r="M920" s="73" t="n">
        <v>1135</v>
      </c>
      <c r="N920" s="73" t="n">
        <v>1124</v>
      </c>
      <c r="O920" s="73" t="n">
        <f aca="false">J920-M920-N920</f>
        <v>383</v>
      </c>
      <c r="P920" s="74" t="n">
        <f aca="false">M920/J920</f>
        <v>0.429598788796366</v>
      </c>
      <c r="Q920" s="74" t="n">
        <f aca="false">N920/J920</f>
        <v>0.425435276305829</v>
      </c>
      <c r="R920" s="75" t="n">
        <f aca="false">ABS(P920-Q920)*100</f>
        <v>0.416351249053748</v>
      </c>
      <c r="S920" s="72" t="str">
        <f aca="false">IF(M920&gt;N920,"Flávio Bolsonaro",IF(N920&gt;M920,"Lula","Empate"))</f>
        <v>Flávio Bolsonaro</v>
      </c>
      <c r="T920" s="74" t="n">
        <v>0.548061389337641</v>
      </c>
      <c r="U920" s="74" t="n">
        <v>0.399434571890145</v>
      </c>
      <c r="V920" s="72" t="str">
        <f aca="false">IF(S920="Empate","—",IF((N920&gt;M920)&lt;&gt;(T920&gt;U920),"Sim","Não"))</f>
        <v>Sim</v>
      </c>
    </row>
    <row r="921" customFormat="false" ht="15" hidden="false" customHeight="false" outlineLevel="0" collapsed="false">
      <c r="A921" s="72" t="s">
        <v>2180</v>
      </c>
      <c r="B921" s="72" t="s">
        <v>2181</v>
      </c>
      <c r="C921" s="72" t="s">
        <v>306</v>
      </c>
      <c r="D921" s="72" t="s">
        <v>308</v>
      </c>
      <c r="E921" s="72"/>
      <c r="F921" s="73" t="n">
        <v>3891</v>
      </c>
      <c r="G921" s="73" t="n">
        <v>3001</v>
      </c>
      <c r="H921" s="73" t="n">
        <v>890</v>
      </c>
      <c r="I921" s="74" t="n">
        <f aca="false">H921/F921</f>
        <v>0.228732973528656</v>
      </c>
      <c r="J921" s="73" t="n">
        <v>2890</v>
      </c>
      <c r="K921" s="73" t="n">
        <v>27</v>
      </c>
      <c r="L921" s="73" t="n">
        <v>84</v>
      </c>
      <c r="M921" s="73" t="n">
        <v>1374</v>
      </c>
      <c r="N921" s="73" t="n">
        <v>1018</v>
      </c>
      <c r="O921" s="73" t="n">
        <f aca="false">J921-M921-N921</f>
        <v>498</v>
      </c>
      <c r="P921" s="74" t="n">
        <f aca="false">M921/J921</f>
        <v>0.475432525951557</v>
      </c>
      <c r="Q921" s="74" t="n">
        <f aca="false">N921/J921</f>
        <v>0.352249134948097</v>
      </c>
      <c r="R921" s="75" t="n">
        <f aca="false">ABS(P921-Q921)*100</f>
        <v>12.318339100346</v>
      </c>
      <c r="S921" s="72" t="str">
        <f aca="false">IF(M921&gt;N921,"Flávio Bolsonaro",IF(N921&gt;M921,"Lula","Empate"))</f>
        <v>Flávio Bolsonaro</v>
      </c>
      <c r="T921" s="74" t="n">
        <v>0.429008802143131</v>
      </c>
      <c r="U921" s="74" t="n">
        <v>0.497512437810945</v>
      </c>
      <c r="V921" s="72" t="str">
        <f aca="false">IF(S921="Empate","—",IF((N921&gt;M921)&lt;&gt;(T921&gt;U921),"Sim","Não"))</f>
        <v>Não</v>
      </c>
    </row>
    <row r="922" customFormat="false" ht="15" hidden="false" customHeight="false" outlineLevel="0" collapsed="false">
      <c r="A922" s="72" t="s">
        <v>2182</v>
      </c>
      <c r="B922" s="72" t="s">
        <v>2183</v>
      </c>
      <c r="C922" s="72" t="s">
        <v>306</v>
      </c>
      <c r="D922" s="72" t="s">
        <v>308</v>
      </c>
      <c r="E922" s="72"/>
      <c r="F922" s="73" t="n">
        <v>5183</v>
      </c>
      <c r="G922" s="73" t="n">
        <v>3943</v>
      </c>
      <c r="H922" s="73" t="n">
        <v>1240</v>
      </c>
      <c r="I922" s="74" t="n">
        <f aca="false">H922/F922</f>
        <v>0.239243681265676</v>
      </c>
      <c r="J922" s="73" t="n">
        <v>3822</v>
      </c>
      <c r="K922" s="73" t="n">
        <v>37</v>
      </c>
      <c r="L922" s="73" t="n">
        <v>84</v>
      </c>
      <c r="M922" s="73" t="n">
        <v>2187</v>
      </c>
      <c r="N922" s="73" t="n">
        <v>1118</v>
      </c>
      <c r="O922" s="73" t="n">
        <f aca="false">J922-M922-N922</f>
        <v>517</v>
      </c>
      <c r="P922" s="74" t="n">
        <f aca="false">M922/J922</f>
        <v>0.572213500784929</v>
      </c>
      <c r="Q922" s="74" t="n">
        <f aca="false">N922/J922</f>
        <v>0.292517006802721</v>
      </c>
      <c r="R922" s="75" t="n">
        <f aca="false">ABS(P922-Q922)*100</f>
        <v>27.9696493982208</v>
      </c>
      <c r="S922" s="72" t="str">
        <f aca="false">IF(M922&gt;N922,"Flávio Bolsonaro",IF(N922&gt;M922,"Lula","Empate"))</f>
        <v>Flávio Bolsonaro</v>
      </c>
      <c r="T922" s="74" t="n">
        <v>0.398331015299026</v>
      </c>
      <c r="U922" s="74" t="n">
        <v>0.530737134909597</v>
      </c>
      <c r="V922" s="72" t="str">
        <f aca="false">IF(S922="Empate","—",IF((N922&gt;M922)&lt;&gt;(T922&gt;U922),"Sim","Não"))</f>
        <v>Não</v>
      </c>
    </row>
    <row r="923" customFormat="false" ht="15" hidden="false" customHeight="false" outlineLevel="0" collapsed="false">
      <c r="A923" s="72" t="s">
        <v>2184</v>
      </c>
      <c r="B923" s="72" t="s">
        <v>2185</v>
      </c>
      <c r="C923" s="72" t="s">
        <v>306</v>
      </c>
      <c r="D923" s="72" t="s">
        <v>308</v>
      </c>
      <c r="E923" s="72"/>
      <c r="F923" s="73" t="n">
        <v>8690</v>
      </c>
      <c r="G923" s="73" t="n">
        <v>6208</v>
      </c>
      <c r="H923" s="73" t="n">
        <v>2482</v>
      </c>
      <c r="I923" s="74" t="n">
        <f aca="false">H923/F923</f>
        <v>0.285615650172612</v>
      </c>
      <c r="J923" s="73" t="n">
        <v>5974</v>
      </c>
      <c r="K923" s="73" t="n">
        <v>81</v>
      </c>
      <c r="L923" s="73" t="n">
        <v>153</v>
      </c>
      <c r="M923" s="73" t="n">
        <v>3257</v>
      </c>
      <c r="N923" s="73" t="n">
        <v>1969</v>
      </c>
      <c r="O923" s="73" t="n">
        <f aca="false">J923-M923-N923</f>
        <v>748</v>
      </c>
      <c r="P923" s="74" t="n">
        <f aca="false">M923/J923</f>
        <v>0.545195848677603</v>
      </c>
      <c r="Q923" s="74" t="n">
        <f aca="false">N923/J923</f>
        <v>0.329594911282223</v>
      </c>
      <c r="R923" s="75" t="n">
        <f aca="false">ABS(P923-Q923)*100</f>
        <v>21.560093739538</v>
      </c>
      <c r="S923" s="72" t="str">
        <f aca="false">IF(M923&gt;N923,"Flávio Bolsonaro",IF(N923&gt;M923,"Lula","Empate"))</f>
        <v>Flávio Bolsonaro</v>
      </c>
      <c r="T923" s="74" t="n">
        <v>0.452004041764904</v>
      </c>
      <c r="U923" s="74" t="n">
        <v>0.483664533512967</v>
      </c>
      <c r="V923" s="72" t="str">
        <f aca="false">IF(S923="Empate","—",IF((N923&gt;M923)&lt;&gt;(T923&gt;U923),"Sim","Não"))</f>
        <v>Não</v>
      </c>
    </row>
    <row r="924" customFormat="false" ht="15" hidden="false" customHeight="false" outlineLevel="0" collapsed="false">
      <c r="A924" s="72" t="s">
        <v>2186</v>
      </c>
      <c r="B924" s="72" t="s">
        <v>2187</v>
      </c>
      <c r="C924" s="72" t="s">
        <v>306</v>
      </c>
      <c r="D924" s="72" t="s">
        <v>308</v>
      </c>
      <c r="E924" s="72"/>
      <c r="F924" s="73" t="n">
        <v>3494</v>
      </c>
      <c r="G924" s="73" t="n">
        <v>2739</v>
      </c>
      <c r="H924" s="73" t="n">
        <v>755</v>
      </c>
      <c r="I924" s="74" t="n">
        <f aca="false">H924/F924</f>
        <v>0.216084716657127</v>
      </c>
      <c r="J924" s="73" t="n">
        <v>2665</v>
      </c>
      <c r="K924" s="73" t="n">
        <v>13</v>
      </c>
      <c r="L924" s="73" t="n">
        <v>61</v>
      </c>
      <c r="M924" s="73" t="n">
        <v>1500</v>
      </c>
      <c r="N924" s="73" t="n">
        <v>651</v>
      </c>
      <c r="O924" s="73" t="n">
        <f aca="false">J924-M924-N924</f>
        <v>514</v>
      </c>
      <c r="P924" s="74" t="n">
        <f aca="false">M924/J924</f>
        <v>0.562851782363978</v>
      </c>
      <c r="Q924" s="74" t="n">
        <f aca="false">N924/J924</f>
        <v>0.244277673545966</v>
      </c>
      <c r="R924" s="75" t="n">
        <f aca="false">ABS(P924-Q924)*100</f>
        <v>31.8574108818011</v>
      </c>
      <c r="S924" s="72" t="str">
        <f aca="false">IF(M924&gt;N924,"Flávio Bolsonaro",IF(N924&gt;M924,"Lula","Empate"))</f>
        <v>Flávio Bolsonaro</v>
      </c>
      <c r="T924" s="74" t="n">
        <v>0.32504854368932</v>
      </c>
      <c r="U924" s="74" t="n">
        <v>0.611650485436893</v>
      </c>
      <c r="V924" s="72" t="str">
        <f aca="false">IF(S924="Empate","—",IF((N924&gt;M924)&lt;&gt;(T924&gt;U924),"Sim","Não"))</f>
        <v>Não</v>
      </c>
    </row>
    <row r="925" customFormat="false" ht="15" hidden="false" customHeight="false" outlineLevel="0" collapsed="false">
      <c r="A925" s="72" t="s">
        <v>2188</v>
      </c>
      <c r="B925" s="72" t="s">
        <v>2189</v>
      </c>
      <c r="C925" s="72" t="s">
        <v>306</v>
      </c>
      <c r="D925" s="72" t="s">
        <v>308</v>
      </c>
      <c r="E925" s="72"/>
      <c r="F925" s="73" t="n">
        <v>3507</v>
      </c>
      <c r="G925" s="73" t="n">
        <v>2604</v>
      </c>
      <c r="H925" s="73" t="n">
        <v>903</v>
      </c>
      <c r="I925" s="74" t="n">
        <f aca="false">H925/F925</f>
        <v>0.25748502994012</v>
      </c>
      <c r="J925" s="73" t="n">
        <v>2486</v>
      </c>
      <c r="K925" s="73" t="n">
        <v>12</v>
      </c>
      <c r="L925" s="73" t="n">
        <v>106</v>
      </c>
      <c r="M925" s="73" t="n">
        <v>1058</v>
      </c>
      <c r="N925" s="73" t="n">
        <v>1113</v>
      </c>
      <c r="O925" s="73" t="n">
        <f aca="false">J925-M925-N925</f>
        <v>315</v>
      </c>
      <c r="P925" s="74" t="n">
        <f aca="false">M925/J925</f>
        <v>0.425583266291231</v>
      </c>
      <c r="Q925" s="74" t="n">
        <f aca="false">N925/J925</f>
        <v>0.447707160096541</v>
      </c>
      <c r="R925" s="75" t="n">
        <f aca="false">ABS(P925-Q925)*100</f>
        <v>2.21238938053097</v>
      </c>
      <c r="S925" s="72" t="str">
        <f aca="false">IF(M925&gt;N925,"Flávio Bolsonaro",IF(N925&gt;M925,"Lula","Empate"))</f>
        <v>Lula</v>
      </c>
      <c r="T925" s="74" t="n">
        <v>0.511774600504626</v>
      </c>
      <c r="U925" s="74" t="n">
        <v>0.387300252312868</v>
      </c>
      <c r="V925" s="72" t="str">
        <f aca="false">IF(S925="Empate","—",IF((N925&gt;M925)&lt;&gt;(T925&gt;U925),"Sim","Não"))</f>
        <v>Não</v>
      </c>
    </row>
    <row r="926" customFormat="false" ht="15" hidden="false" customHeight="false" outlineLevel="0" collapsed="false">
      <c r="A926" s="72" t="s">
        <v>2190</v>
      </c>
      <c r="B926" s="72" t="s">
        <v>2191</v>
      </c>
      <c r="C926" s="72" t="s">
        <v>306</v>
      </c>
      <c r="D926" s="72" t="s">
        <v>308</v>
      </c>
      <c r="E926" s="72"/>
      <c r="F926" s="73" t="n">
        <v>7447</v>
      </c>
      <c r="G926" s="73" t="n">
        <v>5818</v>
      </c>
      <c r="H926" s="73" t="n">
        <v>1629</v>
      </c>
      <c r="I926" s="74" t="n">
        <f aca="false">H926/F926</f>
        <v>0.218745803679334</v>
      </c>
      <c r="J926" s="73" t="n">
        <v>5578</v>
      </c>
      <c r="K926" s="73" t="n">
        <v>63</v>
      </c>
      <c r="L926" s="73" t="n">
        <v>177</v>
      </c>
      <c r="M926" s="73" t="n">
        <v>2733</v>
      </c>
      <c r="N926" s="73" t="n">
        <v>2192</v>
      </c>
      <c r="O926" s="73" t="n">
        <f aca="false">J926-M926-N926</f>
        <v>653</v>
      </c>
      <c r="P926" s="74" t="n">
        <f aca="false">M926/J926</f>
        <v>0.489960559340265</v>
      </c>
      <c r="Q926" s="74" t="n">
        <f aca="false">N926/J926</f>
        <v>0.392972391538186</v>
      </c>
      <c r="R926" s="75" t="n">
        <f aca="false">ABS(P926-Q926)*100</f>
        <v>9.69881678020796</v>
      </c>
      <c r="S926" s="72" t="str">
        <f aca="false">IF(M926&gt;N926,"Flávio Bolsonaro",IF(N926&gt;M926,"Lula","Empate"))</f>
        <v>Flávio Bolsonaro</v>
      </c>
      <c r="T926" s="74" t="n">
        <v>0.511418153905201</v>
      </c>
      <c r="U926" s="74" t="n">
        <v>0.420456726156208</v>
      </c>
      <c r="V926" s="72" t="str">
        <f aca="false">IF(S926="Empate","—",IF((N926&gt;M926)&lt;&gt;(T926&gt;U926),"Sim","Não"))</f>
        <v>Sim</v>
      </c>
    </row>
    <row r="927" customFormat="false" ht="15" hidden="false" customHeight="false" outlineLevel="0" collapsed="false">
      <c r="A927" s="72" t="s">
        <v>2192</v>
      </c>
      <c r="B927" s="72" t="s">
        <v>2193</v>
      </c>
      <c r="C927" s="72" t="s">
        <v>306</v>
      </c>
      <c r="D927" s="72" t="s">
        <v>308</v>
      </c>
      <c r="E927" s="72"/>
      <c r="F927" s="73" t="n">
        <v>7723</v>
      </c>
      <c r="G927" s="73" t="n">
        <v>5737</v>
      </c>
      <c r="H927" s="73" t="n">
        <v>1986</v>
      </c>
      <c r="I927" s="74" t="n">
        <f aca="false">H927/F927</f>
        <v>0.25715395571669</v>
      </c>
      <c r="J927" s="73" t="n">
        <v>5474</v>
      </c>
      <c r="K927" s="73" t="n">
        <v>88</v>
      </c>
      <c r="L927" s="73" t="n">
        <v>175</v>
      </c>
      <c r="M927" s="73" t="n">
        <v>2972</v>
      </c>
      <c r="N927" s="73" t="n">
        <v>1798</v>
      </c>
      <c r="O927" s="73" t="n">
        <f aca="false">J927-M927-N927</f>
        <v>704</v>
      </c>
      <c r="P927" s="74" t="n">
        <f aca="false">M927/J927</f>
        <v>0.542930215564487</v>
      </c>
      <c r="Q927" s="74" t="n">
        <f aca="false">N927/J927</f>
        <v>0.328461819510413</v>
      </c>
      <c r="R927" s="75" t="n">
        <f aca="false">ABS(P927-Q927)*100</f>
        <v>21.4468396054074</v>
      </c>
      <c r="S927" s="72" t="str">
        <f aca="false">IF(M927&gt;N927,"Flávio Bolsonaro",IF(N927&gt;M927,"Lula","Empate"))</f>
        <v>Flávio Bolsonaro</v>
      </c>
      <c r="T927" s="74" t="n">
        <v>0.466529351184346</v>
      </c>
      <c r="U927" s="74" t="n">
        <v>0.472365259182973</v>
      </c>
      <c r="V927" s="72" t="str">
        <f aca="false">IF(S927="Empate","—",IF((N927&gt;M927)&lt;&gt;(T927&gt;U927),"Sim","Não"))</f>
        <v>Não</v>
      </c>
    </row>
    <row r="928" customFormat="false" ht="15" hidden="false" customHeight="false" outlineLevel="0" collapsed="false">
      <c r="A928" s="72" t="s">
        <v>2194</v>
      </c>
      <c r="B928" s="72" t="s">
        <v>2195</v>
      </c>
      <c r="C928" s="72" t="s">
        <v>306</v>
      </c>
      <c r="D928" s="72" t="s">
        <v>308</v>
      </c>
      <c r="E928" s="72"/>
      <c r="F928" s="73" t="n">
        <v>7232</v>
      </c>
      <c r="G928" s="73" t="n">
        <v>5537</v>
      </c>
      <c r="H928" s="73" t="n">
        <v>1695</v>
      </c>
      <c r="I928" s="74" t="n">
        <f aca="false">H928/F928</f>
        <v>0.234375</v>
      </c>
      <c r="J928" s="73" t="n">
        <v>5321</v>
      </c>
      <c r="K928" s="73" t="n">
        <v>46</v>
      </c>
      <c r="L928" s="73" t="n">
        <v>170</v>
      </c>
      <c r="M928" s="73" t="n">
        <v>2635</v>
      </c>
      <c r="N928" s="73" t="n">
        <v>2106</v>
      </c>
      <c r="O928" s="73" t="n">
        <f aca="false">J928-M928-N928</f>
        <v>580</v>
      </c>
      <c r="P928" s="74" t="n">
        <f aca="false">M928/J928</f>
        <v>0.495207667731629</v>
      </c>
      <c r="Q928" s="74" t="n">
        <f aca="false">N928/J928</f>
        <v>0.395790264987784</v>
      </c>
      <c r="R928" s="75" t="n">
        <f aca="false">ABS(P928-Q928)*100</f>
        <v>9.94174027438451</v>
      </c>
      <c r="S928" s="72" t="str">
        <f aca="false">IF(M928&gt;N928,"Flávio Bolsonaro",IF(N928&gt;M928,"Lula","Empate"))</f>
        <v>Flávio Bolsonaro</v>
      </c>
      <c r="T928" s="74" t="n">
        <v>0.54671214705325</v>
      </c>
      <c r="U928" s="74" t="n">
        <v>0.407238961531173</v>
      </c>
      <c r="V928" s="72" t="str">
        <f aca="false">IF(S928="Empate","—",IF((N928&gt;M928)&lt;&gt;(T928&gt;U928),"Sim","Não"))</f>
        <v>Sim</v>
      </c>
    </row>
    <row r="929" customFormat="false" ht="15" hidden="false" customHeight="false" outlineLevel="0" collapsed="false">
      <c r="A929" s="72" t="s">
        <v>2196</v>
      </c>
      <c r="B929" s="72" t="s">
        <v>2197</v>
      </c>
      <c r="C929" s="72" t="s">
        <v>306</v>
      </c>
      <c r="D929" s="72" t="s">
        <v>308</v>
      </c>
      <c r="E929" s="72"/>
      <c r="F929" s="73" t="n">
        <v>2065</v>
      </c>
      <c r="G929" s="73" t="n">
        <v>1581</v>
      </c>
      <c r="H929" s="73" t="n">
        <v>484</v>
      </c>
      <c r="I929" s="74" t="n">
        <f aca="false">H929/F929</f>
        <v>0.234382566585956</v>
      </c>
      <c r="J929" s="73" t="n">
        <v>1521</v>
      </c>
      <c r="K929" s="73" t="n">
        <v>9</v>
      </c>
      <c r="L929" s="73" t="n">
        <v>51</v>
      </c>
      <c r="M929" s="73" t="n">
        <v>778</v>
      </c>
      <c r="N929" s="73" t="n">
        <v>525</v>
      </c>
      <c r="O929" s="73" t="n">
        <f aca="false">J929-M929-N929</f>
        <v>218</v>
      </c>
      <c r="P929" s="74" t="n">
        <f aca="false">M929/J929</f>
        <v>0.511505588428665</v>
      </c>
      <c r="Q929" s="74" t="n">
        <f aca="false">N929/J929</f>
        <v>0.345167652859961</v>
      </c>
      <c r="R929" s="75" t="n">
        <f aca="false">ABS(P929-Q929)*100</f>
        <v>16.6337935568705</v>
      </c>
      <c r="S929" s="72" t="str">
        <f aca="false">IF(M929&gt;N929,"Flávio Bolsonaro",IF(N929&gt;M929,"Lula","Empate"))</f>
        <v>Flávio Bolsonaro</v>
      </c>
      <c r="T929" s="74" t="n">
        <v>0.455132806891601</v>
      </c>
      <c r="U929" s="74" t="n">
        <v>0.46159368269921</v>
      </c>
      <c r="V929" s="72" t="str">
        <f aca="false">IF(S929="Empate","—",IF((N929&gt;M929)&lt;&gt;(T929&gt;U929),"Sim","Não"))</f>
        <v>Não</v>
      </c>
    </row>
    <row r="930" customFormat="false" ht="15" hidden="false" customHeight="false" outlineLevel="0" collapsed="false">
      <c r="A930" s="72" t="s">
        <v>2198</v>
      </c>
      <c r="B930" s="72" t="s">
        <v>2199</v>
      </c>
      <c r="C930" s="72" t="s">
        <v>306</v>
      </c>
      <c r="D930" s="72" t="s">
        <v>308</v>
      </c>
      <c r="E930" s="72"/>
      <c r="F930" s="73" t="n">
        <v>13208</v>
      </c>
      <c r="G930" s="73" t="n">
        <v>10126</v>
      </c>
      <c r="H930" s="73" t="n">
        <v>3082</v>
      </c>
      <c r="I930" s="74" t="n">
        <f aca="false">H930/F930</f>
        <v>0.233343428225318</v>
      </c>
      <c r="J930" s="73" t="n">
        <v>9784</v>
      </c>
      <c r="K930" s="73" t="n">
        <v>80</v>
      </c>
      <c r="L930" s="73" t="n">
        <v>262</v>
      </c>
      <c r="M930" s="73" t="n">
        <v>5595</v>
      </c>
      <c r="N930" s="73" t="n">
        <v>3097</v>
      </c>
      <c r="O930" s="73" t="n">
        <f aca="false">J930-M930-N930</f>
        <v>1092</v>
      </c>
      <c r="P930" s="74" t="n">
        <f aca="false">M930/J930</f>
        <v>0.571852003270646</v>
      </c>
      <c r="Q930" s="74" t="n">
        <f aca="false">N930/J930</f>
        <v>0.316537203597711</v>
      </c>
      <c r="R930" s="75" t="n">
        <f aca="false">ABS(P930-Q930)*100</f>
        <v>25.5314799672935</v>
      </c>
      <c r="S930" s="72" t="str">
        <f aca="false">IF(M930&gt;N930,"Flávio Bolsonaro",IF(N930&gt;M930,"Lula","Empate"))</f>
        <v>Flávio Bolsonaro</v>
      </c>
      <c r="T930" s="74" t="n">
        <v>0.416771225428691</v>
      </c>
      <c r="U930" s="74" t="n">
        <v>0.523212045169385</v>
      </c>
      <c r="V930" s="72" t="str">
        <f aca="false">IF(S930="Empate","—",IF((N930&gt;M930)&lt;&gt;(T930&gt;U930),"Sim","Não"))</f>
        <v>Não</v>
      </c>
    </row>
    <row r="931" customFormat="false" ht="15" hidden="false" customHeight="false" outlineLevel="0" collapsed="false">
      <c r="A931" s="72" t="s">
        <v>2200</v>
      </c>
      <c r="B931" s="72" t="s">
        <v>2201</v>
      </c>
      <c r="C931" s="72" t="s">
        <v>306</v>
      </c>
      <c r="D931" s="72" t="s">
        <v>308</v>
      </c>
      <c r="E931" s="72"/>
      <c r="F931" s="73" t="n">
        <v>68138</v>
      </c>
      <c r="G931" s="73" t="n">
        <v>51692</v>
      </c>
      <c r="H931" s="73" t="n">
        <v>16446</v>
      </c>
      <c r="I931" s="74" t="n">
        <f aca="false">H931/F931</f>
        <v>0.241363116029235</v>
      </c>
      <c r="J931" s="73" t="n">
        <v>49445</v>
      </c>
      <c r="K931" s="73" t="n">
        <v>725</v>
      </c>
      <c r="L931" s="73" t="n">
        <v>1522</v>
      </c>
      <c r="M931" s="73" t="n">
        <v>29008</v>
      </c>
      <c r="N931" s="73" t="n">
        <v>13530</v>
      </c>
      <c r="O931" s="73" t="n">
        <f aca="false">J931-M931-N931</f>
        <v>6907</v>
      </c>
      <c r="P931" s="74" t="n">
        <f aca="false">M931/J931</f>
        <v>0.586672059864496</v>
      </c>
      <c r="Q931" s="74" t="n">
        <f aca="false">N931/J931</f>
        <v>0.273637374860957</v>
      </c>
      <c r="R931" s="75" t="n">
        <f aca="false">ABS(P931-Q931)*100</f>
        <v>31.3034685003539</v>
      </c>
      <c r="S931" s="72" t="str">
        <f aca="false">IF(M931&gt;N931,"Flávio Bolsonaro",IF(N931&gt;M931,"Lula","Empate"))</f>
        <v>Flávio Bolsonaro</v>
      </c>
      <c r="T931" s="74" t="n">
        <v>0.34267840101792</v>
      </c>
      <c r="U931" s="74" t="n">
        <v>0.585197752094158</v>
      </c>
      <c r="V931" s="72" t="str">
        <f aca="false">IF(S931="Empate","—",IF((N931&gt;M931)&lt;&gt;(T931&gt;U931),"Sim","Não"))</f>
        <v>Não</v>
      </c>
    </row>
    <row r="932" customFormat="false" ht="15" hidden="false" customHeight="false" outlineLevel="0" collapsed="false">
      <c r="A932" s="72" t="s">
        <v>2202</v>
      </c>
      <c r="B932" s="72" t="s">
        <v>2203</v>
      </c>
      <c r="C932" s="72" t="s">
        <v>306</v>
      </c>
      <c r="D932" s="72" t="s">
        <v>308</v>
      </c>
      <c r="E932" s="72"/>
      <c r="F932" s="73" t="n">
        <v>4292</v>
      </c>
      <c r="G932" s="73" t="n">
        <v>3303</v>
      </c>
      <c r="H932" s="73" t="n">
        <v>989</v>
      </c>
      <c r="I932" s="74" t="n">
        <f aca="false">H932/F932</f>
        <v>0.230428704566636</v>
      </c>
      <c r="J932" s="73" t="n">
        <v>3183</v>
      </c>
      <c r="K932" s="73" t="n">
        <v>37</v>
      </c>
      <c r="L932" s="73" t="n">
        <v>83</v>
      </c>
      <c r="M932" s="73" t="n">
        <v>1494</v>
      </c>
      <c r="N932" s="73" t="n">
        <v>957</v>
      </c>
      <c r="O932" s="73" t="n">
        <f aca="false">J932-M932-N932</f>
        <v>732</v>
      </c>
      <c r="P932" s="74" t="n">
        <f aca="false">M932/J932</f>
        <v>0.469368520263902</v>
      </c>
      <c r="Q932" s="74" t="n">
        <f aca="false">N932/J932</f>
        <v>0.300659754948162</v>
      </c>
      <c r="R932" s="75" t="n">
        <f aca="false">ABS(P932-Q932)*100</f>
        <v>16.870876531574</v>
      </c>
      <c r="S932" s="72" t="str">
        <f aca="false">IF(M932&gt;N932,"Flávio Bolsonaro",IF(N932&gt;M932,"Lula","Empate"))</f>
        <v>Flávio Bolsonaro</v>
      </c>
      <c r="T932" s="74" t="n">
        <v>0.42443729903537</v>
      </c>
      <c r="U932" s="74" t="n">
        <v>0.463826366559486</v>
      </c>
      <c r="V932" s="72" t="str">
        <f aca="false">IF(S932="Empate","—",IF((N932&gt;M932)&lt;&gt;(T932&gt;U932),"Sim","Não"))</f>
        <v>Não</v>
      </c>
    </row>
    <row r="933" customFormat="false" ht="15" hidden="false" customHeight="false" outlineLevel="0" collapsed="false">
      <c r="A933" s="72" t="s">
        <v>2204</v>
      </c>
      <c r="B933" s="72" t="s">
        <v>2205</v>
      </c>
      <c r="C933" s="72" t="s">
        <v>306</v>
      </c>
      <c r="D933" s="72" t="s">
        <v>308</v>
      </c>
      <c r="E933" s="72"/>
      <c r="F933" s="73" t="n">
        <v>4041</v>
      </c>
      <c r="G933" s="73" t="n">
        <v>3063</v>
      </c>
      <c r="H933" s="73" t="n">
        <v>978</v>
      </c>
      <c r="I933" s="74" t="n">
        <f aca="false">H933/F933</f>
        <v>0.242019302152932</v>
      </c>
      <c r="J933" s="73" t="n">
        <v>2957</v>
      </c>
      <c r="K933" s="73" t="n">
        <v>24</v>
      </c>
      <c r="L933" s="73" t="n">
        <v>82</v>
      </c>
      <c r="M933" s="73" t="n">
        <v>1407</v>
      </c>
      <c r="N933" s="73" t="n">
        <v>1079</v>
      </c>
      <c r="O933" s="73" t="n">
        <f aca="false">J933-M933-N933</f>
        <v>471</v>
      </c>
      <c r="P933" s="74" t="n">
        <f aca="false">M933/J933</f>
        <v>0.475820087926953</v>
      </c>
      <c r="Q933" s="74" t="n">
        <f aca="false">N933/J933</f>
        <v>0.364896854920528</v>
      </c>
      <c r="R933" s="75" t="n">
        <f aca="false">ABS(P933-Q933)*100</f>
        <v>11.0923233006425</v>
      </c>
      <c r="S933" s="72" t="str">
        <f aca="false">IF(M933&gt;N933,"Flávio Bolsonaro",IF(N933&gt;M933,"Lula","Empate"))</f>
        <v>Flávio Bolsonaro</v>
      </c>
      <c r="T933" s="74" t="n">
        <v>0.46486870120653</v>
      </c>
      <c r="U933" s="74" t="n">
        <v>0.469127040454223</v>
      </c>
      <c r="V933" s="72" t="str">
        <f aca="false">IF(S933="Empate","—",IF((N933&gt;M933)&lt;&gt;(T933&gt;U933),"Sim","Não"))</f>
        <v>Não</v>
      </c>
    </row>
    <row r="934" customFormat="false" ht="15" hidden="false" customHeight="false" outlineLevel="0" collapsed="false">
      <c r="A934" s="72" t="s">
        <v>2206</v>
      </c>
      <c r="B934" s="72" t="s">
        <v>2207</v>
      </c>
      <c r="C934" s="72" t="s">
        <v>306</v>
      </c>
      <c r="D934" s="72" t="s">
        <v>308</v>
      </c>
      <c r="E934" s="72"/>
      <c r="F934" s="73" t="n">
        <v>3775</v>
      </c>
      <c r="G934" s="73" t="n">
        <v>2764</v>
      </c>
      <c r="H934" s="73" t="n">
        <v>1011</v>
      </c>
      <c r="I934" s="74" t="n">
        <f aca="false">H934/F934</f>
        <v>0.267814569536424</v>
      </c>
      <c r="J934" s="73" t="n">
        <v>2673</v>
      </c>
      <c r="K934" s="73" t="n">
        <v>26</v>
      </c>
      <c r="L934" s="73" t="n">
        <v>65</v>
      </c>
      <c r="M934" s="73" t="n">
        <v>1303</v>
      </c>
      <c r="N934" s="73" t="n">
        <v>1046</v>
      </c>
      <c r="O934" s="73" t="n">
        <f aca="false">J934-M934-N934</f>
        <v>324</v>
      </c>
      <c r="P934" s="74" t="n">
        <f aca="false">M934/J934</f>
        <v>0.487467265245043</v>
      </c>
      <c r="Q934" s="74" t="n">
        <f aca="false">N934/J934</f>
        <v>0.391320613542836</v>
      </c>
      <c r="R934" s="75" t="n">
        <f aca="false">ABS(P934-Q934)*100</f>
        <v>9.61466517022073</v>
      </c>
      <c r="S934" s="72" t="str">
        <f aca="false">IF(M934&gt;N934,"Flávio Bolsonaro",IF(N934&gt;M934,"Lula","Empate"))</f>
        <v>Flávio Bolsonaro</v>
      </c>
      <c r="T934" s="74" t="n">
        <v>0.503583553376085</v>
      </c>
      <c r="U934" s="74" t="n">
        <v>0.434930215013203</v>
      </c>
      <c r="V934" s="72" t="str">
        <f aca="false">IF(S934="Empate","—",IF((N934&gt;M934)&lt;&gt;(T934&gt;U934),"Sim","Não"))</f>
        <v>Sim</v>
      </c>
    </row>
    <row r="935" customFormat="false" ht="15" hidden="false" customHeight="false" outlineLevel="0" collapsed="false">
      <c r="A935" s="72" t="s">
        <v>2208</v>
      </c>
      <c r="B935" s="72" t="s">
        <v>2209</v>
      </c>
      <c r="C935" s="72" t="s">
        <v>306</v>
      </c>
      <c r="D935" s="72" t="s">
        <v>308</v>
      </c>
      <c r="E935" s="72"/>
      <c r="F935" s="73" t="n">
        <v>9168</v>
      </c>
      <c r="G935" s="73" t="n">
        <v>7121</v>
      </c>
      <c r="H935" s="73" t="n">
        <v>2047</v>
      </c>
      <c r="I935" s="74" t="n">
        <f aca="false">H935/F935</f>
        <v>0.223276614310646</v>
      </c>
      <c r="J935" s="73" t="n">
        <v>6900</v>
      </c>
      <c r="K935" s="73" t="n">
        <v>66</v>
      </c>
      <c r="L935" s="73" t="n">
        <v>155</v>
      </c>
      <c r="M935" s="73" t="n">
        <v>4071</v>
      </c>
      <c r="N935" s="73" t="n">
        <v>1818</v>
      </c>
      <c r="O935" s="73" t="n">
        <f aca="false">J935-M935-N935</f>
        <v>1011</v>
      </c>
      <c r="P935" s="74" t="n">
        <f aca="false">M935/J935</f>
        <v>0.59</v>
      </c>
      <c r="Q935" s="74" t="n">
        <f aca="false">N935/J935</f>
        <v>0.263478260869565</v>
      </c>
      <c r="R935" s="75" t="n">
        <f aca="false">ABS(P935-Q935)*100</f>
        <v>32.6521739130435</v>
      </c>
      <c r="S935" s="72" t="str">
        <f aca="false">IF(M935&gt;N935,"Flávio Bolsonaro",IF(N935&gt;M935,"Lula","Empate"))</f>
        <v>Flávio Bolsonaro</v>
      </c>
      <c r="T935" s="74" t="n">
        <v>0.352993744414656</v>
      </c>
      <c r="U935" s="74" t="n">
        <v>0.573577599046768</v>
      </c>
      <c r="V935" s="72" t="str">
        <f aca="false">IF(S935="Empate","—",IF((N935&gt;M935)&lt;&gt;(T935&gt;U935),"Sim","Não"))</f>
        <v>Não</v>
      </c>
    </row>
    <row r="936" customFormat="false" ht="15" hidden="false" customHeight="false" outlineLevel="0" collapsed="false">
      <c r="A936" s="72" t="s">
        <v>2210</v>
      </c>
      <c r="B936" s="72" t="s">
        <v>2211</v>
      </c>
      <c r="C936" s="72" t="s">
        <v>306</v>
      </c>
      <c r="D936" s="72" t="s">
        <v>308</v>
      </c>
      <c r="E936" s="72"/>
      <c r="F936" s="73" t="n">
        <v>5811</v>
      </c>
      <c r="G936" s="73" t="n">
        <v>4651</v>
      </c>
      <c r="H936" s="73" t="n">
        <v>1160</v>
      </c>
      <c r="I936" s="74" t="n">
        <f aca="false">H936/F936</f>
        <v>0.199621407675099</v>
      </c>
      <c r="J936" s="73" t="n">
        <v>4502</v>
      </c>
      <c r="K936" s="73" t="n">
        <v>40</v>
      </c>
      <c r="L936" s="73" t="n">
        <v>109</v>
      </c>
      <c r="M936" s="73" t="n">
        <v>2373</v>
      </c>
      <c r="N936" s="73" t="n">
        <v>1628</v>
      </c>
      <c r="O936" s="73" t="n">
        <f aca="false">J936-M936-N936</f>
        <v>501</v>
      </c>
      <c r="P936" s="74" t="n">
        <f aca="false">M936/J936</f>
        <v>0.527099067081297</v>
      </c>
      <c r="Q936" s="74" t="n">
        <f aca="false">N936/J936</f>
        <v>0.361617059084851</v>
      </c>
      <c r="R936" s="75" t="n">
        <f aca="false">ABS(P936-Q936)*100</f>
        <v>16.5482007996446</v>
      </c>
      <c r="S936" s="72" t="str">
        <f aca="false">IF(M936&gt;N936,"Flávio Bolsonaro",IF(N936&gt;M936,"Lula","Empate"))</f>
        <v>Flávio Bolsonaro</v>
      </c>
      <c r="T936" s="74" t="n">
        <v>0.489927878637155</v>
      </c>
      <c r="U936" s="74" t="n">
        <v>0.441681173837354</v>
      </c>
      <c r="V936" s="72" t="str">
        <f aca="false">IF(S936="Empate","—",IF((N936&gt;M936)&lt;&gt;(T936&gt;U936),"Sim","Não"))</f>
        <v>Sim</v>
      </c>
    </row>
    <row r="937" customFormat="false" ht="15" hidden="false" customHeight="false" outlineLevel="0" collapsed="false">
      <c r="A937" s="72" t="s">
        <v>2212</v>
      </c>
      <c r="B937" s="72" t="s">
        <v>2213</v>
      </c>
      <c r="C937" s="72" t="s">
        <v>306</v>
      </c>
      <c r="D937" s="72" t="s">
        <v>308</v>
      </c>
      <c r="E937" s="72"/>
      <c r="F937" s="73" t="n">
        <v>6772</v>
      </c>
      <c r="G937" s="73" t="n">
        <v>5346</v>
      </c>
      <c r="H937" s="73" t="n">
        <v>1426</v>
      </c>
      <c r="I937" s="74" t="n">
        <f aca="false">H937/F937</f>
        <v>0.210572947430597</v>
      </c>
      <c r="J937" s="73" t="n">
        <v>5170</v>
      </c>
      <c r="K937" s="73" t="n">
        <v>43</v>
      </c>
      <c r="L937" s="73" t="n">
        <v>133</v>
      </c>
      <c r="M937" s="73" t="n">
        <v>2930</v>
      </c>
      <c r="N937" s="73" t="n">
        <v>1305</v>
      </c>
      <c r="O937" s="73" t="n">
        <f aca="false">J937-M937-N937</f>
        <v>935</v>
      </c>
      <c r="P937" s="74" t="n">
        <f aca="false">M937/J937</f>
        <v>0.566731141199226</v>
      </c>
      <c r="Q937" s="74" t="n">
        <f aca="false">N937/J937</f>
        <v>0.252417794970987</v>
      </c>
      <c r="R937" s="75" t="n">
        <f aca="false">ABS(P937-Q937)*100</f>
        <v>31.431334622824</v>
      </c>
      <c r="S937" s="72" t="str">
        <f aca="false">IF(M937&gt;N937,"Flávio Bolsonaro",IF(N937&gt;M937,"Lula","Empate"))</f>
        <v>Flávio Bolsonaro</v>
      </c>
      <c r="T937" s="74" t="n">
        <v>0.363072314933676</v>
      </c>
      <c r="U937" s="74" t="n">
        <v>0.577877620881472</v>
      </c>
      <c r="V937" s="72" t="str">
        <f aca="false">IF(S937="Empate","—",IF((N937&gt;M937)&lt;&gt;(T937&gt;U937),"Sim","Não"))</f>
        <v>Não</v>
      </c>
    </row>
    <row r="938" customFormat="false" ht="15" hidden="false" customHeight="false" outlineLevel="0" collapsed="false">
      <c r="A938" s="72" t="s">
        <v>2214</v>
      </c>
      <c r="B938" s="72" t="s">
        <v>2215</v>
      </c>
      <c r="C938" s="72" t="s">
        <v>306</v>
      </c>
      <c r="D938" s="72" t="s">
        <v>308</v>
      </c>
      <c r="E938" s="72"/>
      <c r="F938" s="73" t="n">
        <v>14899</v>
      </c>
      <c r="G938" s="73" t="n">
        <v>11061</v>
      </c>
      <c r="H938" s="73" t="n">
        <v>3838</v>
      </c>
      <c r="I938" s="74" t="n">
        <f aca="false">H938/F938</f>
        <v>0.257601181287335</v>
      </c>
      <c r="J938" s="73" t="n">
        <v>10607</v>
      </c>
      <c r="K938" s="73" t="n">
        <v>91</v>
      </c>
      <c r="L938" s="73" t="n">
        <v>363</v>
      </c>
      <c r="M938" s="73" t="n">
        <v>3843</v>
      </c>
      <c r="N938" s="73" t="n">
        <v>5081</v>
      </c>
      <c r="O938" s="73" t="n">
        <f aca="false">J938-M938-N938</f>
        <v>1683</v>
      </c>
      <c r="P938" s="74" t="n">
        <f aca="false">M938/J938</f>
        <v>0.36230790987084</v>
      </c>
      <c r="Q938" s="74" t="n">
        <f aca="false">N938/J938</f>
        <v>0.479023286508909</v>
      </c>
      <c r="R938" s="75" t="n">
        <f aca="false">ABS(P938-Q938)*100</f>
        <v>11.6715376638069</v>
      </c>
      <c r="S938" s="72" t="str">
        <f aca="false">IF(M938&gt;N938,"Flávio Bolsonaro",IF(N938&gt;M938,"Lula","Empate"))</f>
        <v>Lula</v>
      </c>
      <c r="T938" s="74" t="n">
        <v>0.596984828115998</v>
      </c>
      <c r="U938" s="74" t="n">
        <v>0.343479930862301</v>
      </c>
      <c r="V938" s="72" t="str">
        <f aca="false">IF(S938="Empate","—",IF((N938&gt;M938)&lt;&gt;(T938&gt;U938),"Sim","Não"))</f>
        <v>Não</v>
      </c>
    </row>
    <row r="939" customFormat="false" ht="15" hidden="false" customHeight="false" outlineLevel="0" collapsed="false">
      <c r="A939" s="72" t="s">
        <v>2216</v>
      </c>
      <c r="B939" s="72" t="s">
        <v>2217</v>
      </c>
      <c r="C939" s="72" t="s">
        <v>306</v>
      </c>
      <c r="D939" s="72" t="s">
        <v>308</v>
      </c>
      <c r="E939" s="72"/>
      <c r="F939" s="73" t="n">
        <v>4498</v>
      </c>
      <c r="G939" s="73" t="n">
        <v>3203</v>
      </c>
      <c r="H939" s="73" t="n">
        <v>1295</v>
      </c>
      <c r="I939" s="74" t="n">
        <f aca="false">H939/F939</f>
        <v>0.287905735882615</v>
      </c>
      <c r="J939" s="73" t="n">
        <v>3081</v>
      </c>
      <c r="K939" s="73" t="n">
        <v>22</v>
      </c>
      <c r="L939" s="73" t="n">
        <v>100</v>
      </c>
      <c r="M939" s="73" t="n">
        <v>1043</v>
      </c>
      <c r="N939" s="73" t="n">
        <v>1678</v>
      </c>
      <c r="O939" s="73" t="n">
        <f aca="false">J939-M939-N939</f>
        <v>360</v>
      </c>
      <c r="P939" s="74" t="n">
        <f aca="false">M939/J939</f>
        <v>0.338526452450503</v>
      </c>
      <c r="Q939" s="74" t="n">
        <f aca="false">N939/J939</f>
        <v>0.544628367413178</v>
      </c>
      <c r="R939" s="75" t="n">
        <f aca="false">ABS(P939-Q939)*100</f>
        <v>20.6101914962675</v>
      </c>
      <c r="S939" s="72" t="str">
        <f aca="false">IF(M939&gt;N939,"Flávio Bolsonaro",IF(N939&gt;M939,"Lula","Empate"))</f>
        <v>Lula</v>
      </c>
      <c r="T939" s="74" t="n">
        <v>0.64072249589491</v>
      </c>
      <c r="U939" s="74" t="n">
        <v>0.297865353037767</v>
      </c>
      <c r="V939" s="72" t="str">
        <f aca="false">IF(S939="Empate","—",IF((N939&gt;M939)&lt;&gt;(T939&gt;U939),"Sim","Não"))</f>
        <v>Não</v>
      </c>
    </row>
    <row r="940" customFormat="false" ht="15" hidden="false" customHeight="false" outlineLevel="0" collapsed="false">
      <c r="A940" s="72" t="s">
        <v>2218</v>
      </c>
      <c r="B940" s="72" t="s">
        <v>2219</v>
      </c>
      <c r="C940" s="72" t="s">
        <v>306</v>
      </c>
      <c r="D940" s="72" t="s">
        <v>308</v>
      </c>
      <c r="E940" s="72"/>
      <c r="F940" s="73" t="n">
        <v>7229</v>
      </c>
      <c r="G940" s="73" t="n">
        <v>5678</v>
      </c>
      <c r="H940" s="73" t="n">
        <v>1551</v>
      </c>
      <c r="I940" s="74" t="n">
        <f aca="false">H940/F940</f>
        <v>0.214552496887536</v>
      </c>
      <c r="J940" s="73" t="n">
        <v>5475</v>
      </c>
      <c r="K940" s="73" t="n">
        <v>65</v>
      </c>
      <c r="L940" s="73" t="n">
        <v>138</v>
      </c>
      <c r="M940" s="73" t="n">
        <v>3092</v>
      </c>
      <c r="N940" s="73" t="n">
        <v>1801</v>
      </c>
      <c r="O940" s="73" t="n">
        <f aca="false">J940-M940-N940</f>
        <v>582</v>
      </c>
      <c r="P940" s="74" t="n">
        <f aca="false">M940/J940</f>
        <v>0.564748858447489</v>
      </c>
      <c r="Q940" s="74" t="n">
        <f aca="false">N940/J940</f>
        <v>0.328949771689498</v>
      </c>
      <c r="R940" s="75" t="n">
        <f aca="false">ABS(P940-Q940)*100</f>
        <v>23.5799086757991</v>
      </c>
      <c r="S940" s="72" t="str">
        <f aca="false">IF(M940&gt;N940,"Flávio Bolsonaro",IF(N940&gt;M940,"Lula","Empate"))</f>
        <v>Flávio Bolsonaro</v>
      </c>
      <c r="T940" s="74" t="n">
        <v>0.395038874490929</v>
      </c>
      <c r="U940" s="74" t="n">
        <v>0.553683820807108</v>
      </c>
      <c r="V940" s="72" t="str">
        <f aca="false">IF(S940="Empate","—",IF((N940&gt;M940)&lt;&gt;(T940&gt;U940),"Sim","Não"))</f>
        <v>Não</v>
      </c>
    </row>
    <row r="941" customFormat="false" ht="15" hidden="false" customHeight="false" outlineLevel="0" collapsed="false">
      <c r="A941" s="72" t="s">
        <v>2220</v>
      </c>
      <c r="B941" s="72" t="s">
        <v>2221</v>
      </c>
      <c r="C941" s="72" t="s">
        <v>306</v>
      </c>
      <c r="D941" s="72" t="s">
        <v>308</v>
      </c>
      <c r="E941" s="72"/>
      <c r="F941" s="73" t="n">
        <v>3999</v>
      </c>
      <c r="G941" s="73" t="n">
        <v>2911</v>
      </c>
      <c r="H941" s="73" t="n">
        <v>1088</v>
      </c>
      <c r="I941" s="74" t="n">
        <f aca="false">H941/F941</f>
        <v>0.272068017004251</v>
      </c>
      <c r="J941" s="73" t="n">
        <v>2851</v>
      </c>
      <c r="K941" s="73" t="n">
        <v>14</v>
      </c>
      <c r="L941" s="73" t="n">
        <v>46</v>
      </c>
      <c r="M941" s="73" t="n">
        <v>1568</v>
      </c>
      <c r="N941" s="73" t="n">
        <v>1141</v>
      </c>
      <c r="O941" s="73" t="n">
        <f aca="false">J941-M941-N941</f>
        <v>142</v>
      </c>
      <c r="P941" s="74" t="n">
        <f aca="false">M941/J941</f>
        <v>0.549982462293932</v>
      </c>
      <c r="Q941" s="74" t="n">
        <f aca="false">N941/J941</f>
        <v>0.400210452472817</v>
      </c>
      <c r="R941" s="75" t="n">
        <f aca="false">ABS(P941-Q941)*100</f>
        <v>14.9772009821115</v>
      </c>
      <c r="S941" s="72" t="str">
        <f aca="false">IF(M941&gt;N941,"Flávio Bolsonaro",IF(N941&gt;M941,"Lula","Empate"))</f>
        <v>Flávio Bolsonaro</v>
      </c>
      <c r="T941" s="74" t="n">
        <v>0.529501332318234</v>
      </c>
      <c r="U941" s="74" t="n">
        <v>0.436619718309859</v>
      </c>
      <c r="V941" s="72" t="str">
        <f aca="false">IF(S941="Empate","—",IF((N941&gt;M941)&lt;&gt;(T941&gt;U941),"Sim","Não"))</f>
        <v>Sim</v>
      </c>
    </row>
    <row r="942" customFormat="false" ht="15" hidden="false" customHeight="false" outlineLevel="0" collapsed="false">
      <c r="A942" s="72" t="s">
        <v>2222</v>
      </c>
      <c r="B942" s="72" t="s">
        <v>2223</v>
      </c>
      <c r="C942" s="72" t="s">
        <v>306</v>
      </c>
      <c r="D942" s="72" t="s">
        <v>308</v>
      </c>
      <c r="E942" s="72"/>
      <c r="F942" s="73" t="n">
        <v>75393</v>
      </c>
      <c r="G942" s="73" t="n">
        <v>58685</v>
      </c>
      <c r="H942" s="73" t="n">
        <v>16708</v>
      </c>
      <c r="I942" s="74" t="n">
        <f aca="false">H942/F942</f>
        <v>0.221612086002679</v>
      </c>
      <c r="J942" s="73" t="n">
        <v>56341</v>
      </c>
      <c r="K942" s="73" t="n">
        <v>892</v>
      </c>
      <c r="L942" s="73" t="n">
        <v>1452</v>
      </c>
      <c r="M942" s="73" t="n">
        <v>27883</v>
      </c>
      <c r="N942" s="73" t="n">
        <v>20371</v>
      </c>
      <c r="O942" s="73" t="n">
        <f aca="false">J942-M942-N942</f>
        <v>8087</v>
      </c>
      <c r="P942" s="74" t="n">
        <f aca="false">M942/J942</f>
        <v>0.494897144175645</v>
      </c>
      <c r="Q942" s="74" t="n">
        <f aca="false">N942/J942</f>
        <v>0.361566177384143</v>
      </c>
      <c r="R942" s="75" t="n">
        <f aca="false">ABS(P942-Q942)*100</f>
        <v>13.3330966791502</v>
      </c>
      <c r="S942" s="72" t="str">
        <f aca="false">IF(M942&gt;N942,"Flávio Bolsonaro",IF(N942&gt;M942,"Lula","Empate"))</f>
        <v>Flávio Bolsonaro</v>
      </c>
      <c r="T942" s="74" t="n">
        <v>0.487441158503719</v>
      </c>
      <c r="U942" s="74" t="n">
        <v>0.438032268496892</v>
      </c>
      <c r="V942" s="72" t="str">
        <f aca="false">IF(S942="Empate","—",IF((N942&gt;M942)&lt;&gt;(T942&gt;U942),"Sim","Não"))</f>
        <v>Sim</v>
      </c>
    </row>
    <row r="943" customFormat="false" ht="15" hidden="false" customHeight="false" outlineLevel="0" collapsed="false">
      <c r="A943" s="72" t="s">
        <v>2224</v>
      </c>
      <c r="B943" s="72" t="s">
        <v>2225</v>
      </c>
      <c r="C943" s="72" t="s">
        <v>306</v>
      </c>
      <c r="D943" s="72" t="s">
        <v>308</v>
      </c>
      <c r="E943" s="72"/>
      <c r="F943" s="73" t="n">
        <v>5460</v>
      </c>
      <c r="G943" s="73" t="n">
        <v>4236</v>
      </c>
      <c r="H943" s="73" t="n">
        <v>1224</v>
      </c>
      <c r="I943" s="74" t="n">
        <f aca="false">H943/F943</f>
        <v>0.224175824175824</v>
      </c>
      <c r="J943" s="73" t="n">
        <v>4037</v>
      </c>
      <c r="K943" s="73" t="n">
        <v>48</v>
      </c>
      <c r="L943" s="73" t="n">
        <v>151</v>
      </c>
      <c r="M943" s="73" t="n">
        <v>1819</v>
      </c>
      <c r="N943" s="73" t="n">
        <v>1631</v>
      </c>
      <c r="O943" s="73" t="n">
        <f aca="false">J943-M943-N943</f>
        <v>587</v>
      </c>
      <c r="P943" s="74" t="n">
        <f aca="false">M943/J943</f>
        <v>0.450582115432252</v>
      </c>
      <c r="Q943" s="74" t="n">
        <f aca="false">N943/J943</f>
        <v>0.404012880852118</v>
      </c>
      <c r="R943" s="75" t="n">
        <f aca="false">ABS(P943-Q943)*100</f>
        <v>4.65692345801338</v>
      </c>
      <c r="S943" s="72" t="str">
        <f aca="false">IF(M943&gt;N943,"Flávio Bolsonaro",IF(N943&gt;M943,"Lula","Empate"))</f>
        <v>Flávio Bolsonaro</v>
      </c>
      <c r="T943" s="74" t="n">
        <v>0.518171806167401</v>
      </c>
      <c r="U943" s="74" t="n">
        <v>0.408590308370044</v>
      </c>
      <c r="V943" s="72" t="str">
        <f aca="false">IF(S943="Empate","—",IF((N943&gt;M943)&lt;&gt;(T943&gt;U943),"Sim","Não"))</f>
        <v>Sim</v>
      </c>
    </row>
    <row r="944" customFormat="false" ht="15" hidden="false" customHeight="false" outlineLevel="0" collapsed="false">
      <c r="A944" s="72" t="s">
        <v>2226</v>
      </c>
      <c r="B944" s="72" t="s">
        <v>2227</v>
      </c>
      <c r="C944" s="72" t="s">
        <v>306</v>
      </c>
      <c r="D944" s="72" t="s">
        <v>308</v>
      </c>
      <c r="E944" s="72"/>
      <c r="F944" s="73" t="n">
        <v>7953</v>
      </c>
      <c r="G944" s="73" t="n">
        <v>5672</v>
      </c>
      <c r="H944" s="73" t="n">
        <v>2281</v>
      </c>
      <c r="I944" s="74" t="n">
        <f aca="false">H944/F944</f>
        <v>0.28681000880171</v>
      </c>
      <c r="J944" s="73" t="n">
        <v>5411</v>
      </c>
      <c r="K944" s="73" t="n">
        <v>39</v>
      </c>
      <c r="L944" s="73" t="n">
        <v>222</v>
      </c>
      <c r="M944" s="73" t="n">
        <v>855</v>
      </c>
      <c r="N944" s="73" t="n">
        <v>3865</v>
      </c>
      <c r="O944" s="73" t="n">
        <f aca="false">J944-M944-N944</f>
        <v>691</v>
      </c>
      <c r="P944" s="74" t="n">
        <f aca="false">M944/J944</f>
        <v>0.158011458140824</v>
      </c>
      <c r="Q944" s="74" t="n">
        <f aca="false">N944/J944</f>
        <v>0.714285714285714</v>
      </c>
      <c r="R944" s="75" t="n">
        <f aca="false">ABS(P944-Q944)*100</f>
        <v>55.627425614489</v>
      </c>
      <c r="S944" s="72" t="str">
        <f aca="false">IF(M944&gt;N944,"Flávio Bolsonaro",IF(N944&gt;M944,"Lula","Empate"))</f>
        <v>Lula</v>
      </c>
      <c r="T944" s="74" t="n">
        <v>0.794236311239193</v>
      </c>
      <c r="U944" s="74" t="n">
        <v>0.14716618635927</v>
      </c>
      <c r="V944" s="72" t="str">
        <f aca="false">IF(S944="Empate","—",IF((N944&gt;M944)&lt;&gt;(T944&gt;U944),"Sim","Não"))</f>
        <v>Não</v>
      </c>
    </row>
    <row r="945" customFormat="false" ht="15" hidden="false" customHeight="false" outlineLevel="0" collapsed="false">
      <c r="A945" s="72" t="s">
        <v>2228</v>
      </c>
      <c r="B945" s="72" t="s">
        <v>2229</v>
      </c>
      <c r="C945" s="72" t="s">
        <v>306</v>
      </c>
      <c r="D945" s="72" t="s">
        <v>308</v>
      </c>
      <c r="E945" s="72"/>
      <c r="F945" s="73" t="n">
        <v>10792</v>
      </c>
      <c r="G945" s="73" t="n">
        <v>8260</v>
      </c>
      <c r="H945" s="73" t="n">
        <v>2532</v>
      </c>
      <c r="I945" s="74" t="n">
        <f aca="false">H945/F945</f>
        <v>0.234618235730171</v>
      </c>
      <c r="J945" s="73" t="n">
        <v>8000</v>
      </c>
      <c r="K945" s="73" t="n">
        <v>54</v>
      </c>
      <c r="L945" s="73" t="n">
        <v>206</v>
      </c>
      <c r="M945" s="73" t="n">
        <v>5222</v>
      </c>
      <c r="N945" s="73" t="n">
        <v>2012</v>
      </c>
      <c r="O945" s="73" t="n">
        <f aca="false">J945-M945-N945</f>
        <v>766</v>
      </c>
      <c r="P945" s="74" t="n">
        <f aca="false">M945/J945</f>
        <v>0.65275</v>
      </c>
      <c r="Q945" s="74" t="n">
        <f aca="false">N945/J945</f>
        <v>0.2515</v>
      </c>
      <c r="R945" s="75" t="n">
        <f aca="false">ABS(P945-Q945)*100</f>
        <v>40.125</v>
      </c>
      <c r="S945" s="72" t="str">
        <f aca="false">IF(M945&gt;N945,"Flávio Bolsonaro",IF(N945&gt;M945,"Lula","Empate"))</f>
        <v>Flávio Bolsonaro</v>
      </c>
      <c r="T945" s="74" t="n">
        <v>0.369460622942517</v>
      </c>
      <c r="U945" s="74" t="n">
        <v>0.563813623702203</v>
      </c>
      <c r="V945" s="72" t="str">
        <f aca="false">IF(S945="Empate","—",IF((N945&gt;M945)&lt;&gt;(T945&gt;U945),"Sim","Não"))</f>
        <v>Não</v>
      </c>
    </row>
    <row r="946" customFormat="false" ht="15" hidden="false" customHeight="false" outlineLevel="0" collapsed="false">
      <c r="A946" s="72" t="s">
        <v>2230</v>
      </c>
      <c r="B946" s="72" t="s">
        <v>2231</v>
      </c>
      <c r="C946" s="72" t="s">
        <v>306</v>
      </c>
      <c r="D946" s="72" t="s">
        <v>308</v>
      </c>
      <c r="E946" s="72"/>
      <c r="F946" s="73" t="n">
        <v>16940</v>
      </c>
      <c r="G946" s="73" t="n">
        <v>13581</v>
      </c>
      <c r="H946" s="73" t="n">
        <v>3359</v>
      </c>
      <c r="I946" s="74" t="n">
        <f aca="false">H946/F946</f>
        <v>0.198288075560803</v>
      </c>
      <c r="J946" s="73" t="n">
        <v>13168</v>
      </c>
      <c r="K946" s="73" t="n">
        <v>149</v>
      </c>
      <c r="L946" s="73" t="n">
        <v>264</v>
      </c>
      <c r="M946" s="73" t="n">
        <v>7836</v>
      </c>
      <c r="N946" s="73" t="n">
        <v>3561</v>
      </c>
      <c r="O946" s="73" t="n">
        <f aca="false">J946-M946-N946</f>
        <v>1771</v>
      </c>
      <c r="P946" s="74" t="n">
        <f aca="false">M946/J946</f>
        <v>0.595078979343864</v>
      </c>
      <c r="Q946" s="74" t="n">
        <f aca="false">N946/J946</f>
        <v>0.270428311057108</v>
      </c>
      <c r="R946" s="75" t="n">
        <f aca="false">ABS(P946-Q946)*100</f>
        <v>32.4650668286756</v>
      </c>
      <c r="S946" s="72" t="str">
        <f aca="false">IF(M946&gt;N946,"Flávio Bolsonaro",IF(N946&gt;M946,"Lula","Empate"))</f>
        <v>Flávio Bolsonaro</v>
      </c>
      <c r="T946" s="74" t="n">
        <v>0.33915951060111</v>
      </c>
      <c r="U946" s="74" t="n">
        <v>0.588190591990273</v>
      </c>
      <c r="V946" s="72" t="str">
        <f aca="false">IF(S946="Empate","—",IF((N946&gt;M946)&lt;&gt;(T946&gt;U946),"Sim","Não"))</f>
        <v>Não</v>
      </c>
    </row>
    <row r="947" customFormat="false" ht="15" hidden="false" customHeight="false" outlineLevel="0" collapsed="false">
      <c r="A947" s="72" t="s">
        <v>2232</v>
      </c>
      <c r="B947" s="72" t="s">
        <v>2233</v>
      </c>
      <c r="C947" s="72" t="s">
        <v>306</v>
      </c>
      <c r="D947" s="72" t="s">
        <v>308</v>
      </c>
      <c r="E947" s="72"/>
      <c r="F947" s="73" t="n">
        <v>7360</v>
      </c>
      <c r="G947" s="73" t="n">
        <v>5958</v>
      </c>
      <c r="H947" s="73" t="n">
        <v>1402</v>
      </c>
      <c r="I947" s="74" t="n">
        <f aca="false">H947/F947</f>
        <v>0.190489130434783</v>
      </c>
      <c r="J947" s="73" t="n">
        <v>5735</v>
      </c>
      <c r="K947" s="73" t="n">
        <v>45</v>
      </c>
      <c r="L947" s="73" t="n">
        <v>178</v>
      </c>
      <c r="M947" s="73" t="n">
        <v>3033</v>
      </c>
      <c r="N947" s="73" t="n">
        <v>1835</v>
      </c>
      <c r="O947" s="73" t="n">
        <f aca="false">J947-M947-N947</f>
        <v>867</v>
      </c>
      <c r="P947" s="74" t="n">
        <f aca="false">M947/J947</f>
        <v>0.528857890148213</v>
      </c>
      <c r="Q947" s="74" t="n">
        <f aca="false">N947/J947</f>
        <v>0.319965126416739</v>
      </c>
      <c r="R947" s="75" t="n">
        <f aca="false">ABS(P947-Q947)*100</f>
        <v>20.8892763731473</v>
      </c>
      <c r="S947" s="72" t="str">
        <f aca="false">IF(M947&gt;N947,"Flávio Bolsonaro",IF(N947&gt;M947,"Lula","Empate"))</f>
        <v>Flávio Bolsonaro</v>
      </c>
      <c r="T947" s="74" t="n">
        <v>0.415852534562212</v>
      </c>
      <c r="U947" s="74" t="n">
        <v>0.507096774193548</v>
      </c>
      <c r="V947" s="72" t="str">
        <f aca="false">IF(S947="Empate","—",IF((N947&gt;M947)&lt;&gt;(T947&gt;U947),"Sim","Não"))</f>
        <v>Não</v>
      </c>
    </row>
    <row r="948" customFormat="false" ht="15" hidden="false" customHeight="false" outlineLevel="0" collapsed="false">
      <c r="A948" s="72" t="s">
        <v>2234</v>
      </c>
      <c r="B948" s="72" t="s">
        <v>2235</v>
      </c>
      <c r="C948" s="72" t="s">
        <v>306</v>
      </c>
      <c r="D948" s="72" t="s">
        <v>308</v>
      </c>
      <c r="E948" s="72"/>
      <c r="F948" s="73" t="n">
        <v>9497</v>
      </c>
      <c r="G948" s="73" t="n">
        <v>7327</v>
      </c>
      <c r="H948" s="73" t="n">
        <v>2170</v>
      </c>
      <c r="I948" s="74" t="n">
        <f aca="false">H948/F948</f>
        <v>0.228493208381594</v>
      </c>
      <c r="J948" s="73" t="n">
        <v>7158</v>
      </c>
      <c r="K948" s="73" t="n">
        <v>47</v>
      </c>
      <c r="L948" s="73" t="n">
        <v>122</v>
      </c>
      <c r="M948" s="73" t="n">
        <v>4928</v>
      </c>
      <c r="N948" s="73" t="n">
        <v>1722</v>
      </c>
      <c r="O948" s="73" t="n">
        <f aca="false">J948-M948-N948</f>
        <v>508</v>
      </c>
      <c r="P948" s="74" t="n">
        <f aca="false">M948/J948</f>
        <v>0.688460463816709</v>
      </c>
      <c r="Q948" s="74" t="n">
        <f aca="false">N948/J948</f>
        <v>0.24056999161777</v>
      </c>
      <c r="R948" s="75" t="n">
        <f aca="false">ABS(P948-Q948)*100</f>
        <v>44.7890472198938</v>
      </c>
      <c r="S948" s="72" t="str">
        <f aca="false">IF(M948&gt;N948,"Flávio Bolsonaro",IF(N948&gt;M948,"Lula","Empate"))</f>
        <v>Flávio Bolsonaro</v>
      </c>
      <c r="T948" s="74" t="n">
        <v>0.325104872539529</v>
      </c>
      <c r="U948" s="74" t="n">
        <v>0.633268796385931</v>
      </c>
      <c r="V948" s="72" t="str">
        <f aca="false">IF(S948="Empate","—",IF((N948&gt;M948)&lt;&gt;(T948&gt;U948),"Sim","Não"))</f>
        <v>Não</v>
      </c>
    </row>
    <row r="949" customFormat="false" ht="15" hidden="false" customHeight="false" outlineLevel="0" collapsed="false">
      <c r="A949" s="72" t="s">
        <v>2236</v>
      </c>
      <c r="B949" s="72" t="s">
        <v>2237</v>
      </c>
      <c r="C949" s="72" t="s">
        <v>306</v>
      </c>
      <c r="D949" s="72" t="s">
        <v>308</v>
      </c>
      <c r="E949" s="72"/>
      <c r="F949" s="73" t="n">
        <v>49714</v>
      </c>
      <c r="G949" s="73" t="n">
        <v>39055</v>
      </c>
      <c r="H949" s="73" t="n">
        <v>10659</v>
      </c>
      <c r="I949" s="74" t="n">
        <f aca="false">H949/F949</f>
        <v>0.214406404634509</v>
      </c>
      <c r="J949" s="73" t="n">
        <v>37820</v>
      </c>
      <c r="K949" s="73" t="n">
        <v>489</v>
      </c>
      <c r="L949" s="73" t="n">
        <v>746</v>
      </c>
      <c r="M949" s="73" t="n">
        <v>17750</v>
      </c>
      <c r="N949" s="73" t="n">
        <v>14490</v>
      </c>
      <c r="O949" s="73" t="n">
        <f aca="false">J949-M949-N949</f>
        <v>5580</v>
      </c>
      <c r="P949" s="74" t="n">
        <f aca="false">M949/J949</f>
        <v>0.469328397673189</v>
      </c>
      <c r="Q949" s="74" t="n">
        <f aca="false">N949/J949</f>
        <v>0.383130618720254</v>
      </c>
      <c r="R949" s="75" t="n">
        <f aca="false">ABS(P949-Q949)*100</f>
        <v>8.6197778952935</v>
      </c>
      <c r="S949" s="72" t="str">
        <f aca="false">IF(M949&gt;N949,"Flávio Bolsonaro",IF(N949&gt;M949,"Lula","Empate"))</f>
        <v>Flávio Bolsonaro</v>
      </c>
      <c r="T949" s="74" t="n">
        <v>0.441871317739019</v>
      </c>
      <c r="U949" s="74" t="n">
        <v>0.471941900484163</v>
      </c>
      <c r="V949" s="72" t="str">
        <f aca="false">IF(S949="Empate","—",IF((N949&gt;M949)&lt;&gt;(T949&gt;U949),"Sim","Não"))</f>
        <v>Não</v>
      </c>
    </row>
    <row r="950" customFormat="false" ht="15" hidden="false" customHeight="false" outlineLevel="0" collapsed="false">
      <c r="A950" s="72" t="s">
        <v>2238</v>
      </c>
      <c r="B950" s="72" t="s">
        <v>2239</v>
      </c>
      <c r="C950" s="72" t="s">
        <v>306</v>
      </c>
      <c r="D950" s="72" t="s">
        <v>308</v>
      </c>
      <c r="E950" s="72"/>
      <c r="F950" s="73" t="n">
        <v>17515</v>
      </c>
      <c r="G950" s="73" t="n">
        <v>13396</v>
      </c>
      <c r="H950" s="73" t="n">
        <v>4119</v>
      </c>
      <c r="I950" s="74" t="n">
        <f aca="false">H950/F950</f>
        <v>0.235169854410505</v>
      </c>
      <c r="J950" s="73" t="n">
        <v>12822</v>
      </c>
      <c r="K950" s="73" t="n">
        <v>200</v>
      </c>
      <c r="L950" s="73" t="n">
        <v>374</v>
      </c>
      <c r="M950" s="73" t="n">
        <v>6745</v>
      </c>
      <c r="N950" s="73" t="n">
        <v>4127</v>
      </c>
      <c r="O950" s="73" t="n">
        <f aca="false">J950-M950-N950</f>
        <v>1950</v>
      </c>
      <c r="P950" s="74" t="n">
        <f aca="false">M950/J950</f>
        <v>0.526048978318515</v>
      </c>
      <c r="Q950" s="74" t="n">
        <f aca="false">N950/J950</f>
        <v>0.321868663235065</v>
      </c>
      <c r="R950" s="75" t="n">
        <f aca="false">ABS(P950-Q950)*100</f>
        <v>20.418031508345</v>
      </c>
      <c r="S950" s="72" t="str">
        <f aca="false">IF(M950&gt;N950,"Flávio Bolsonaro",IF(N950&gt;M950,"Lula","Empate"))</f>
        <v>Flávio Bolsonaro</v>
      </c>
      <c r="T950" s="74" t="n">
        <v>0.389840569877883</v>
      </c>
      <c r="U950" s="74" t="n">
        <v>0.537143826322931</v>
      </c>
      <c r="V950" s="72" t="str">
        <f aca="false">IF(S950="Empate","—",IF((N950&gt;M950)&lt;&gt;(T950&gt;U950),"Sim","Não"))</f>
        <v>Não</v>
      </c>
    </row>
    <row r="951" customFormat="false" ht="15" hidden="false" customHeight="false" outlineLevel="0" collapsed="false">
      <c r="A951" s="72" t="s">
        <v>2240</v>
      </c>
      <c r="B951" s="72" t="s">
        <v>2241</v>
      </c>
      <c r="C951" s="72" t="s">
        <v>306</v>
      </c>
      <c r="D951" s="72" t="s">
        <v>308</v>
      </c>
      <c r="E951" s="72"/>
      <c r="F951" s="73" t="n">
        <v>3848</v>
      </c>
      <c r="G951" s="73" t="n">
        <v>2806</v>
      </c>
      <c r="H951" s="73" t="n">
        <v>1042</v>
      </c>
      <c r="I951" s="74" t="n">
        <f aca="false">H951/F951</f>
        <v>0.270790020790021</v>
      </c>
      <c r="J951" s="73" t="n">
        <v>2713</v>
      </c>
      <c r="K951" s="73" t="n">
        <v>12</v>
      </c>
      <c r="L951" s="73" t="n">
        <v>81</v>
      </c>
      <c r="M951" s="73" t="n">
        <v>785</v>
      </c>
      <c r="N951" s="73" t="n">
        <v>1453</v>
      </c>
      <c r="O951" s="73" t="n">
        <f aca="false">J951-M951-N951</f>
        <v>475</v>
      </c>
      <c r="P951" s="74" t="n">
        <f aca="false">M951/J951</f>
        <v>0.289347585698489</v>
      </c>
      <c r="Q951" s="74" t="n">
        <f aca="false">N951/J951</f>
        <v>0.535569480280133</v>
      </c>
      <c r="R951" s="75" t="n">
        <f aca="false">ABS(P951-Q951)*100</f>
        <v>24.6221894581644</v>
      </c>
      <c r="S951" s="72" t="str">
        <f aca="false">IF(M951&gt;N951,"Flávio Bolsonaro",IF(N951&gt;M951,"Lula","Empate"))</f>
        <v>Lula</v>
      </c>
      <c r="T951" s="74" t="n">
        <v>0.645707376058041</v>
      </c>
      <c r="U951" s="74" t="n">
        <v>0.28093510681177</v>
      </c>
      <c r="V951" s="72" t="str">
        <f aca="false">IF(S951="Empate","—",IF((N951&gt;M951)&lt;&gt;(T951&gt;U951),"Sim","Não"))</f>
        <v>Não</v>
      </c>
    </row>
    <row r="952" customFormat="false" ht="15" hidden="false" customHeight="false" outlineLevel="0" collapsed="false">
      <c r="A952" s="72" t="s">
        <v>2242</v>
      </c>
      <c r="B952" s="72" t="s">
        <v>2243</v>
      </c>
      <c r="C952" s="72" t="s">
        <v>306</v>
      </c>
      <c r="D952" s="72" t="s">
        <v>308</v>
      </c>
      <c r="E952" s="72"/>
      <c r="F952" s="73" t="n">
        <v>7145</v>
      </c>
      <c r="G952" s="73" t="n">
        <v>5463</v>
      </c>
      <c r="H952" s="73" t="n">
        <v>1682</v>
      </c>
      <c r="I952" s="74" t="n">
        <f aca="false">H952/F952</f>
        <v>0.235409377186844</v>
      </c>
      <c r="J952" s="73" t="n">
        <v>5247</v>
      </c>
      <c r="K952" s="73" t="n">
        <v>50</v>
      </c>
      <c r="L952" s="73" t="n">
        <v>166</v>
      </c>
      <c r="M952" s="73" t="n">
        <v>2938</v>
      </c>
      <c r="N952" s="73" t="n">
        <v>1613</v>
      </c>
      <c r="O952" s="73" t="n">
        <f aca="false">J952-M952-N952</f>
        <v>696</v>
      </c>
      <c r="P952" s="74" t="n">
        <f aca="false">M952/J952</f>
        <v>0.559939012769201</v>
      </c>
      <c r="Q952" s="74" t="n">
        <f aca="false">N952/J952</f>
        <v>0.307413760243949</v>
      </c>
      <c r="R952" s="75" t="n">
        <f aca="false">ABS(P952-Q952)*100</f>
        <v>25.2525252525253</v>
      </c>
      <c r="S952" s="72" t="str">
        <f aca="false">IF(M952&gt;N952,"Flávio Bolsonaro",IF(N952&gt;M952,"Lula","Empate"))</f>
        <v>Flávio Bolsonaro</v>
      </c>
      <c r="T952" s="74" t="n">
        <v>0.422904045339066</v>
      </c>
      <c r="U952" s="74" t="n">
        <v>0.503224545632206</v>
      </c>
      <c r="V952" s="72" t="str">
        <f aca="false">IF(S952="Empate","—",IF((N952&gt;M952)&lt;&gt;(T952&gt;U952),"Sim","Não"))</f>
        <v>Não</v>
      </c>
    </row>
    <row r="953" customFormat="false" ht="15" hidden="false" customHeight="false" outlineLevel="0" collapsed="false">
      <c r="A953" s="72" t="s">
        <v>2244</v>
      </c>
      <c r="B953" s="72" t="s">
        <v>2245</v>
      </c>
      <c r="C953" s="72" t="s">
        <v>306</v>
      </c>
      <c r="D953" s="72" t="s">
        <v>308</v>
      </c>
      <c r="E953" s="72"/>
      <c r="F953" s="73" t="n">
        <v>7930</v>
      </c>
      <c r="G953" s="73" t="n">
        <v>6096</v>
      </c>
      <c r="H953" s="73" t="n">
        <v>1834</v>
      </c>
      <c r="I953" s="74" t="n">
        <f aca="false">H953/F953</f>
        <v>0.231273644388398</v>
      </c>
      <c r="J953" s="73" t="n">
        <v>5856</v>
      </c>
      <c r="K953" s="73" t="n">
        <v>72</v>
      </c>
      <c r="L953" s="73" t="n">
        <v>168</v>
      </c>
      <c r="M953" s="73" t="n">
        <v>3006</v>
      </c>
      <c r="N953" s="73" t="n">
        <v>1886</v>
      </c>
      <c r="O953" s="73" t="n">
        <f aca="false">J953-M953-N953</f>
        <v>964</v>
      </c>
      <c r="P953" s="74" t="n">
        <f aca="false">M953/J953</f>
        <v>0.513319672131148</v>
      </c>
      <c r="Q953" s="74" t="n">
        <f aca="false">N953/J953</f>
        <v>0.322062841530055</v>
      </c>
      <c r="R953" s="75" t="n">
        <f aca="false">ABS(P953-Q953)*100</f>
        <v>19.1256830601093</v>
      </c>
      <c r="S953" s="72" t="str">
        <f aca="false">IF(M953&gt;N953,"Flávio Bolsonaro",IF(N953&gt;M953,"Lula","Empate"))</f>
        <v>Flávio Bolsonaro</v>
      </c>
      <c r="T953" s="74" t="n">
        <v>0.396324986488921</v>
      </c>
      <c r="U953" s="74" t="n">
        <v>0.518465141415961</v>
      </c>
      <c r="V953" s="72" t="str">
        <f aca="false">IF(S953="Empate","—",IF((N953&gt;M953)&lt;&gt;(T953&gt;U953),"Sim","Não"))</f>
        <v>Não</v>
      </c>
    </row>
    <row r="954" customFormat="false" ht="15" hidden="false" customHeight="false" outlineLevel="0" collapsed="false">
      <c r="A954" s="72" t="s">
        <v>2246</v>
      </c>
      <c r="B954" s="72" t="s">
        <v>2247</v>
      </c>
      <c r="C954" s="72" t="s">
        <v>306</v>
      </c>
      <c r="D954" s="72" t="s">
        <v>308</v>
      </c>
      <c r="E954" s="72"/>
      <c r="F954" s="73" t="n">
        <v>38974</v>
      </c>
      <c r="G954" s="73" t="n">
        <v>30063</v>
      </c>
      <c r="H954" s="73" t="n">
        <v>8911</v>
      </c>
      <c r="I954" s="74" t="n">
        <f aca="false">H954/F954</f>
        <v>0.228639605891107</v>
      </c>
      <c r="J954" s="73" t="n">
        <v>28934</v>
      </c>
      <c r="K954" s="73" t="n">
        <v>419</v>
      </c>
      <c r="L954" s="73" t="n">
        <v>710</v>
      </c>
      <c r="M954" s="73" t="n">
        <v>18635</v>
      </c>
      <c r="N954" s="73" t="n">
        <v>7374</v>
      </c>
      <c r="O954" s="73" t="n">
        <f aca="false">J954-M954-N954</f>
        <v>2925</v>
      </c>
      <c r="P954" s="74" t="n">
        <f aca="false">M954/J954</f>
        <v>0.644051980369116</v>
      </c>
      <c r="Q954" s="74" t="n">
        <f aca="false">N954/J954</f>
        <v>0.2548558788968</v>
      </c>
      <c r="R954" s="75" t="n">
        <f aca="false">ABS(P954-Q954)*100</f>
        <v>38.9196101472316</v>
      </c>
      <c r="S954" s="72" t="str">
        <f aca="false">IF(M954&gt;N954,"Flávio Bolsonaro",IF(N954&gt;M954,"Lula","Empate"))</f>
        <v>Flávio Bolsonaro</v>
      </c>
      <c r="T954" s="74" t="n">
        <v>0.340464146426227</v>
      </c>
      <c r="U954" s="74" t="n">
        <v>0.5994902884504</v>
      </c>
      <c r="V954" s="72" t="str">
        <f aca="false">IF(S954="Empate","—",IF((N954&gt;M954)&lt;&gt;(T954&gt;U954),"Sim","Não"))</f>
        <v>Não</v>
      </c>
    </row>
    <row r="955" customFormat="false" ht="15" hidden="false" customHeight="false" outlineLevel="0" collapsed="false">
      <c r="A955" s="72" t="s">
        <v>2248</v>
      </c>
      <c r="B955" s="72" t="s">
        <v>2249</v>
      </c>
      <c r="C955" s="72" t="s">
        <v>306</v>
      </c>
      <c r="D955" s="72" t="s">
        <v>308</v>
      </c>
      <c r="E955" s="72"/>
      <c r="F955" s="73" t="n">
        <v>4023</v>
      </c>
      <c r="G955" s="73" t="n">
        <v>3064</v>
      </c>
      <c r="H955" s="73" t="n">
        <v>959</v>
      </c>
      <c r="I955" s="74" t="n">
        <f aca="false">H955/F955</f>
        <v>0.238379318916232</v>
      </c>
      <c r="J955" s="73" t="n">
        <v>2983</v>
      </c>
      <c r="K955" s="73" t="n">
        <v>12</v>
      </c>
      <c r="L955" s="73" t="n">
        <v>69</v>
      </c>
      <c r="M955" s="73" t="n">
        <v>1750</v>
      </c>
      <c r="N955" s="73" t="n">
        <v>660</v>
      </c>
      <c r="O955" s="73" t="n">
        <f aca="false">J955-M955-N955</f>
        <v>573</v>
      </c>
      <c r="P955" s="74" t="n">
        <f aca="false">M955/J955</f>
        <v>0.586657727120349</v>
      </c>
      <c r="Q955" s="74" t="n">
        <f aca="false">N955/J955</f>
        <v>0.221253771371103</v>
      </c>
      <c r="R955" s="75" t="n">
        <f aca="false">ABS(P955-Q955)*100</f>
        <v>36.5403955749246</v>
      </c>
      <c r="S955" s="72" t="str">
        <f aca="false">IF(M955&gt;N955,"Flávio Bolsonaro",IF(N955&gt;M955,"Lula","Empate"))</f>
        <v>Flávio Bolsonaro</v>
      </c>
      <c r="T955" s="74" t="n">
        <v>0.346314325452017</v>
      </c>
      <c r="U955" s="74" t="n">
        <v>0.601529902642559</v>
      </c>
      <c r="V955" s="72" t="str">
        <f aca="false">IF(S955="Empate","—",IF((N955&gt;M955)&lt;&gt;(T955&gt;U955),"Sim","Não"))</f>
        <v>Não</v>
      </c>
    </row>
    <row r="956" customFormat="false" ht="15" hidden="false" customHeight="false" outlineLevel="0" collapsed="false">
      <c r="A956" s="72" t="s">
        <v>2250</v>
      </c>
      <c r="B956" s="72" t="s">
        <v>2251</v>
      </c>
      <c r="C956" s="72" t="s">
        <v>306</v>
      </c>
      <c r="D956" s="72" t="s">
        <v>308</v>
      </c>
      <c r="E956" s="72"/>
      <c r="F956" s="73" t="n">
        <v>13017</v>
      </c>
      <c r="G956" s="73" t="n">
        <v>9329</v>
      </c>
      <c r="H956" s="73" t="n">
        <v>3688</v>
      </c>
      <c r="I956" s="74" t="n">
        <f aca="false">H956/F956</f>
        <v>0.283321809940847</v>
      </c>
      <c r="J956" s="73" t="n">
        <v>9007</v>
      </c>
      <c r="K956" s="73" t="n">
        <v>63</v>
      </c>
      <c r="L956" s="73" t="n">
        <v>259</v>
      </c>
      <c r="M956" s="73" t="n">
        <v>3808</v>
      </c>
      <c r="N956" s="73" t="n">
        <v>3783</v>
      </c>
      <c r="O956" s="73" t="n">
        <f aca="false">J956-M956-N956</f>
        <v>1416</v>
      </c>
      <c r="P956" s="74" t="n">
        <f aca="false">M956/J956</f>
        <v>0.42278228044854</v>
      </c>
      <c r="Q956" s="74" t="n">
        <f aca="false">N956/J956</f>
        <v>0.420006661485511</v>
      </c>
      <c r="R956" s="75" t="n">
        <f aca="false">ABS(P956-Q956)*100</f>
        <v>0.27756189630288</v>
      </c>
      <c r="S956" s="72" t="str">
        <f aca="false">IF(M956&gt;N956,"Flávio Bolsonaro",IF(N956&gt;M956,"Lula","Empate"))</f>
        <v>Flávio Bolsonaro</v>
      </c>
      <c r="T956" s="74" t="n">
        <v>0.544263726667394</v>
      </c>
      <c r="U956" s="74" t="n">
        <v>0.402248662809737</v>
      </c>
      <c r="V956" s="72" t="str">
        <f aca="false">IF(S956="Empate","—",IF((N956&gt;M956)&lt;&gt;(T956&gt;U956),"Sim","Não"))</f>
        <v>Sim</v>
      </c>
    </row>
    <row r="957" customFormat="false" ht="15" hidden="false" customHeight="false" outlineLevel="0" collapsed="false">
      <c r="A957" s="72" t="s">
        <v>2252</v>
      </c>
      <c r="B957" s="72" t="s">
        <v>2253</v>
      </c>
      <c r="C957" s="72" t="s">
        <v>306</v>
      </c>
      <c r="D957" s="72" t="s">
        <v>308</v>
      </c>
      <c r="E957" s="72"/>
      <c r="F957" s="73" t="n">
        <v>3970</v>
      </c>
      <c r="G957" s="73" t="n">
        <v>3291</v>
      </c>
      <c r="H957" s="73" t="n">
        <v>679</v>
      </c>
      <c r="I957" s="74" t="n">
        <f aca="false">H957/F957</f>
        <v>0.17103274559194</v>
      </c>
      <c r="J957" s="73" t="n">
        <v>3187</v>
      </c>
      <c r="K957" s="73" t="n">
        <v>28</v>
      </c>
      <c r="L957" s="73" t="n">
        <v>76</v>
      </c>
      <c r="M957" s="73" t="n">
        <v>1703</v>
      </c>
      <c r="N957" s="73" t="n">
        <v>991</v>
      </c>
      <c r="O957" s="73" t="n">
        <f aca="false">J957-M957-N957</f>
        <v>493</v>
      </c>
      <c r="P957" s="74" t="n">
        <f aca="false">M957/J957</f>
        <v>0.534358330718544</v>
      </c>
      <c r="Q957" s="74" t="n">
        <f aca="false">N957/J957</f>
        <v>0.310950737370568</v>
      </c>
      <c r="R957" s="75" t="n">
        <f aca="false">ABS(P957-Q957)*100</f>
        <v>22.3407593347976</v>
      </c>
      <c r="S957" s="72" t="str">
        <f aca="false">IF(M957&gt;N957,"Flávio Bolsonaro",IF(N957&gt;M957,"Lula","Empate"))</f>
        <v>Flávio Bolsonaro</v>
      </c>
      <c r="T957" s="74" t="n">
        <v>0.427367711493091</v>
      </c>
      <c r="U957" s="74" t="n">
        <v>0.481294236602629</v>
      </c>
      <c r="V957" s="72" t="str">
        <f aca="false">IF(S957="Empate","—",IF((N957&gt;M957)&lt;&gt;(T957&gt;U957),"Sim","Não"))</f>
        <v>Não</v>
      </c>
    </row>
    <row r="958" customFormat="false" ht="15" hidden="false" customHeight="false" outlineLevel="0" collapsed="false">
      <c r="A958" s="72" t="s">
        <v>2254</v>
      </c>
      <c r="B958" s="72" t="s">
        <v>2255</v>
      </c>
      <c r="C958" s="72" t="s">
        <v>306</v>
      </c>
      <c r="D958" s="72" t="s">
        <v>308</v>
      </c>
      <c r="E958" s="72"/>
      <c r="F958" s="73" t="n">
        <v>2613</v>
      </c>
      <c r="G958" s="73" t="n">
        <v>2000</v>
      </c>
      <c r="H958" s="73" t="n">
        <v>613</v>
      </c>
      <c r="I958" s="74" t="n">
        <f aca="false">H958/F958</f>
        <v>0.234596249521623</v>
      </c>
      <c r="J958" s="73" t="n">
        <v>1926</v>
      </c>
      <c r="K958" s="73" t="n">
        <v>21</v>
      </c>
      <c r="L958" s="73" t="n">
        <v>53</v>
      </c>
      <c r="M958" s="73" t="n">
        <v>766</v>
      </c>
      <c r="N958" s="73" t="n">
        <v>953</v>
      </c>
      <c r="O958" s="73" t="n">
        <f aca="false">J958-M958-N958</f>
        <v>207</v>
      </c>
      <c r="P958" s="74" t="n">
        <f aca="false">M958/J958</f>
        <v>0.397715472481828</v>
      </c>
      <c r="Q958" s="74" t="n">
        <f aca="false">N958/J958</f>
        <v>0.494807892004154</v>
      </c>
      <c r="R958" s="75" t="n">
        <f aca="false">ABS(P958-Q958)*100</f>
        <v>9.70924195223261</v>
      </c>
      <c r="S958" s="72" t="str">
        <f aca="false">IF(M958&gt;N958,"Flávio Bolsonaro",IF(N958&gt;M958,"Lula","Empate"))</f>
        <v>Lula</v>
      </c>
      <c r="T958" s="74" t="n">
        <v>0.588389121338912</v>
      </c>
      <c r="U958" s="74" t="n">
        <v>0.351464435146444</v>
      </c>
      <c r="V958" s="72" t="str">
        <f aca="false">IF(S958="Empate","—",IF((N958&gt;M958)&lt;&gt;(T958&gt;U958),"Sim","Não"))</f>
        <v>Não</v>
      </c>
    </row>
    <row r="959" customFormat="false" ht="15" hidden="false" customHeight="false" outlineLevel="0" collapsed="false">
      <c r="A959" s="72" t="s">
        <v>2256</v>
      </c>
      <c r="B959" s="72" t="s">
        <v>2257</v>
      </c>
      <c r="C959" s="72" t="s">
        <v>306</v>
      </c>
      <c r="D959" s="72" t="s">
        <v>308</v>
      </c>
      <c r="E959" s="72"/>
      <c r="F959" s="73" t="n">
        <v>3112</v>
      </c>
      <c r="G959" s="73" t="n">
        <v>2512</v>
      </c>
      <c r="H959" s="73" t="n">
        <v>600</v>
      </c>
      <c r="I959" s="74" t="n">
        <f aca="false">H959/F959</f>
        <v>0.19280205655527</v>
      </c>
      <c r="J959" s="73" t="n">
        <v>2450</v>
      </c>
      <c r="K959" s="73" t="n">
        <v>8</v>
      </c>
      <c r="L959" s="73" t="n">
        <v>54</v>
      </c>
      <c r="M959" s="73" t="n">
        <v>1582</v>
      </c>
      <c r="N959" s="73" t="n">
        <v>503</v>
      </c>
      <c r="O959" s="73" t="n">
        <f aca="false">J959-M959-N959</f>
        <v>365</v>
      </c>
      <c r="P959" s="74" t="n">
        <f aca="false">M959/J959</f>
        <v>0.645714285714286</v>
      </c>
      <c r="Q959" s="74" t="n">
        <f aca="false">N959/J959</f>
        <v>0.20530612244898</v>
      </c>
      <c r="R959" s="75" t="n">
        <f aca="false">ABS(P959-Q959)*100</f>
        <v>44.0408163265306</v>
      </c>
      <c r="S959" s="72" t="str">
        <f aca="false">IF(M959&gt;N959,"Flávio Bolsonaro",IF(N959&gt;M959,"Lula","Empate"))</f>
        <v>Flávio Bolsonaro</v>
      </c>
      <c r="T959" s="74" t="n">
        <v>0.276281494352737</v>
      </c>
      <c r="U959" s="74" t="n">
        <v>0.656385751520417</v>
      </c>
      <c r="V959" s="72" t="str">
        <f aca="false">IF(S959="Empate","—",IF((N959&gt;M959)&lt;&gt;(T959&gt;U959),"Sim","Não"))</f>
        <v>Não</v>
      </c>
    </row>
    <row r="960" customFormat="false" ht="15" hidden="false" customHeight="false" outlineLevel="0" collapsed="false">
      <c r="A960" s="72" t="s">
        <v>2258</v>
      </c>
      <c r="B960" s="72" t="s">
        <v>2259</v>
      </c>
      <c r="C960" s="72" t="s">
        <v>306</v>
      </c>
      <c r="D960" s="72" t="s">
        <v>308</v>
      </c>
      <c r="E960" s="72"/>
      <c r="F960" s="73" t="n">
        <v>4024</v>
      </c>
      <c r="G960" s="73" t="n">
        <v>3040</v>
      </c>
      <c r="H960" s="73" t="n">
        <v>984</v>
      </c>
      <c r="I960" s="74" t="n">
        <f aca="false">H960/F960</f>
        <v>0.244532803180915</v>
      </c>
      <c r="J960" s="73" t="n">
        <v>2916</v>
      </c>
      <c r="K960" s="73" t="n">
        <v>30</v>
      </c>
      <c r="L960" s="73" t="n">
        <v>94</v>
      </c>
      <c r="M960" s="73" t="n">
        <v>1482</v>
      </c>
      <c r="N960" s="73" t="n">
        <v>1041</v>
      </c>
      <c r="O960" s="73" t="n">
        <f aca="false">J960-M960-N960</f>
        <v>393</v>
      </c>
      <c r="P960" s="74" t="n">
        <f aca="false">M960/J960</f>
        <v>0.508230452674897</v>
      </c>
      <c r="Q960" s="74" t="n">
        <f aca="false">N960/J960</f>
        <v>0.356995884773663</v>
      </c>
      <c r="R960" s="75" t="n">
        <f aca="false">ABS(P960-Q960)*100</f>
        <v>15.1234567901235</v>
      </c>
      <c r="S960" s="72" t="str">
        <f aca="false">IF(M960&gt;N960,"Flávio Bolsonaro",IF(N960&gt;M960,"Lula","Empate"))</f>
        <v>Flávio Bolsonaro</v>
      </c>
      <c r="T960" s="74" t="n">
        <v>0.44755505785741</v>
      </c>
      <c r="U960" s="74" t="n">
        <v>0.449048152295633</v>
      </c>
      <c r="V960" s="72" t="str">
        <f aca="false">IF(S960="Empate","—",IF((N960&gt;M960)&lt;&gt;(T960&gt;U960),"Sim","Não"))</f>
        <v>Não</v>
      </c>
    </row>
    <row r="961" customFormat="false" ht="15" hidden="false" customHeight="false" outlineLevel="0" collapsed="false">
      <c r="A961" s="72" t="s">
        <v>2260</v>
      </c>
      <c r="B961" s="72" t="s">
        <v>2261</v>
      </c>
      <c r="C961" s="72" t="s">
        <v>306</v>
      </c>
      <c r="D961" s="72" t="s">
        <v>308</v>
      </c>
      <c r="E961" s="72"/>
      <c r="F961" s="73" t="n">
        <v>3634</v>
      </c>
      <c r="G961" s="73" t="n">
        <v>2949</v>
      </c>
      <c r="H961" s="73" t="n">
        <v>685</v>
      </c>
      <c r="I961" s="74" t="n">
        <f aca="false">H961/F961</f>
        <v>0.188497523390204</v>
      </c>
      <c r="J961" s="73" t="n">
        <v>2826</v>
      </c>
      <c r="K961" s="73" t="n">
        <v>29</v>
      </c>
      <c r="L961" s="73" t="n">
        <v>94</v>
      </c>
      <c r="M961" s="73" t="n">
        <v>1301</v>
      </c>
      <c r="N961" s="73" t="n">
        <v>830</v>
      </c>
      <c r="O961" s="73" t="n">
        <f aca="false">J961-M961-N961</f>
        <v>695</v>
      </c>
      <c r="P961" s="74" t="n">
        <f aca="false">M961/J961</f>
        <v>0.460368011323425</v>
      </c>
      <c r="Q961" s="74" t="n">
        <f aca="false">N961/J961</f>
        <v>0.293701344656759</v>
      </c>
      <c r="R961" s="75" t="n">
        <f aca="false">ABS(P961-Q961)*100</f>
        <v>16.6666666666667</v>
      </c>
      <c r="S961" s="72" t="str">
        <f aca="false">IF(M961&gt;N961,"Flávio Bolsonaro",IF(N961&gt;M961,"Lula","Empate"))</f>
        <v>Flávio Bolsonaro</v>
      </c>
      <c r="T961" s="74" t="n">
        <v>0.460170433493887</v>
      </c>
      <c r="U961" s="74" t="n">
        <v>0.433864394220082</v>
      </c>
      <c r="V961" s="72" t="str">
        <f aca="false">IF(S961="Empate","—",IF((N961&gt;M961)&lt;&gt;(T961&gt;U961),"Sim","Não"))</f>
        <v>Sim</v>
      </c>
    </row>
    <row r="962" customFormat="false" ht="15" hidden="false" customHeight="false" outlineLevel="0" collapsed="false">
      <c r="A962" s="72" t="s">
        <v>2262</v>
      </c>
      <c r="B962" s="72" t="s">
        <v>2263</v>
      </c>
      <c r="C962" s="72" t="s">
        <v>306</v>
      </c>
      <c r="D962" s="72" t="s">
        <v>308</v>
      </c>
      <c r="E962" s="72"/>
      <c r="F962" s="73" t="n">
        <v>4145</v>
      </c>
      <c r="G962" s="73" t="n">
        <v>2949</v>
      </c>
      <c r="H962" s="73" t="n">
        <v>1196</v>
      </c>
      <c r="I962" s="74" t="n">
        <f aca="false">H962/F962</f>
        <v>0.28854041013269</v>
      </c>
      <c r="J962" s="73" t="n">
        <v>2880</v>
      </c>
      <c r="K962" s="73" t="n">
        <v>20</v>
      </c>
      <c r="L962" s="73" t="n">
        <v>49</v>
      </c>
      <c r="M962" s="73" t="n">
        <v>1263</v>
      </c>
      <c r="N962" s="73" t="n">
        <v>1243</v>
      </c>
      <c r="O962" s="73" t="n">
        <f aca="false">J962-M962-N962</f>
        <v>374</v>
      </c>
      <c r="P962" s="74" t="n">
        <f aca="false">M962/J962</f>
        <v>0.438541666666667</v>
      </c>
      <c r="Q962" s="74" t="n">
        <f aca="false">N962/J962</f>
        <v>0.431597222222222</v>
      </c>
      <c r="R962" s="75" t="n">
        <f aca="false">ABS(P962-Q962)*100</f>
        <v>0.694444444444442</v>
      </c>
      <c r="S962" s="72" t="str">
        <f aca="false">IF(M962&gt;N962,"Flávio Bolsonaro",IF(N962&gt;M962,"Lula","Empate"))</f>
        <v>Flávio Bolsonaro</v>
      </c>
      <c r="T962" s="74" t="n">
        <v>0.589108910891089</v>
      </c>
      <c r="U962" s="74" t="n">
        <v>0.337776085300838</v>
      </c>
      <c r="V962" s="72" t="str">
        <f aca="false">IF(S962="Empate","—",IF((N962&gt;M962)&lt;&gt;(T962&gt;U962),"Sim","Não"))</f>
        <v>Sim</v>
      </c>
    </row>
    <row r="963" customFormat="false" ht="15" hidden="false" customHeight="false" outlineLevel="0" collapsed="false">
      <c r="A963" s="72" t="s">
        <v>2264</v>
      </c>
      <c r="B963" s="72" t="s">
        <v>2265</v>
      </c>
      <c r="C963" s="72" t="s">
        <v>306</v>
      </c>
      <c r="D963" s="72" t="s">
        <v>308</v>
      </c>
      <c r="E963" s="72"/>
      <c r="F963" s="73" t="n">
        <v>2503</v>
      </c>
      <c r="G963" s="73" t="n">
        <v>1972</v>
      </c>
      <c r="H963" s="73" t="n">
        <v>531</v>
      </c>
      <c r="I963" s="74" t="n">
        <f aca="false">H963/F963</f>
        <v>0.212145425489413</v>
      </c>
      <c r="J963" s="73" t="n">
        <v>1924</v>
      </c>
      <c r="K963" s="73" t="n">
        <v>19</v>
      </c>
      <c r="L963" s="73" t="n">
        <v>29</v>
      </c>
      <c r="M963" s="73" t="n">
        <v>1083</v>
      </c>
      <c r="N963" s="73" t="n">
        <v>560</v>
      </c>
      <c r="O963" s="73" t="n">
        <f aca="false">J963-M963-N963</f>
        <v>281</v>
      </c>
      <c r="P963" s="74" t="n">
        <f aca="false">M963/J963</f>
        <v>0.562889812889813</v>
      </c>
      <c r="Q963" s="74" t="n">
        <f aca="false">N963/J963</f>
        <v>0.291060291060291</v>
      </c>
      <c r="R963" s="75" t="n">
        <f aca="false">ABS(P963-Q963)*100</f>
        <v>27.1829521829522</v>
      </c>
      <c r="S963" s="72" t="str">
        <f aca="false">IF(M963&gt;N963,"Flávio Bolsonaro",IF(N963&gt;M963,"Lula","Empate"))</f>
        <v>Flávio Bolsonaro</v>
      </c>
      <c r="T963" s="74" t="n">
        <v>0.377900552486188</v>
      </c>
      <c r="U963" s="74" t="n">
        <v>0.524861878453039</v>
      </c>
      <c r="V963" s="72" t="str">
        <f aca="false">IF(S963="Empate","—",IF((N963&gt;M963)&lt;&gt;(T963&gt;U963),"Sim","Não"))</f>
        <v>Não</v>
      </c>
    </row>
    <row r="964" customFormat="false" ht="15" hidden="false" customHeight="false" outlineLevel="0" collapsed="false">
      <c r="A964" s="72" t="s">
        <v>2266</v>
      </c>
      <c r="B964" s="72" t="s">
        <v>2267</v>
      </c>
      <c r="C964" s="72" t="s">
        <v>306</v>
      </c>
      <c r="D964" s="72" t="s">
        <v>308</v>
      </c>
      <c r="E964" s="72"/>
      <c r="F964" s="73" t="n">
        <v>5110</v>
      </c>
      <c r="G964" s="73" t="n">
        <v>3748</v>
      </c>
      <c r="H964" s="73" t="n">
        <v>1362</v>
      </c>
      <c r="I964" s="74" t="n">
        <f aca="false">H964/F964</f>
        <v>0.266536203522505</v>
      </c>
      <c r="J964" s="73" t="n">
        <v>3559</v>
      </c>
      <c r="K964" s="73" t="n">
        <v>26</v>
      </c>
      <c r="L964" s="73" t="n">
        <v>163</v>
      </c>
      <c r="M964" s="73" t="n">
        <v>1217</v>
      </c>
      <c r="N964" s="73" t="n">
        <v>1821</v>
      </c>
      <c r="O964" s="73" t="n">
        <f aca="false">J964-M964-N964</f>
        <v>521</v>
      </c>
      <c r="P964" s="74" t="n">
        <f aca="false">M964/J964</f>
        <v>0.34194998595111</v>
      </c>
      <c r="Q964" s="74" t="n">
        <f aca="false">N964/J964</f>
        <v>0.511660578814274</v>
      </c>
      <c r="R964" s="75" t="n">
        <f aca="false">ABS(P964-Q964)*100</f>
        <v>16.9710592863164</v>
      </c>
      <c r="S964" s="72" t="str">
        <f aca="false">IF(M964&gt;N964,"Flávio Bolsonaro",IF(N964&gt;M964,"Lula","Empate"))</f>
        <v>Lula</v>
      </c>
      <c r="T964" s="74" t="n">
        <v>0.639766081871345</v>
      </c>
      <c r="U964" s="74" t="n">
        <v>0.303216374269006</v>
      </c>
      <c r="V964" s="72" t="str">
        <f aca="false">IF(S964="Empate","—",IF((N964&gt;M964)&lt;&gt;(T964&gt;U964),"Sim","Não"))</f>
        <v>Não</v>
      </c>
    </row>
    <row r="965" customFormat="false" ht="15" hidden="false" customHeight="false" outlineLevel="0" collapsed="false">
      <c r="A965" s="72" t="s">
        <v>2268</v>
      </c>
      <c r="B965" s="72" t="s">
        <v>2269</v>
      </c>
      <c r="C965" s="72" t="s">
        <v>306</v>
      </c>
      <c r="D965" s="72" t="s">
        <v>308</v>
      </c>
      <c r="E965" s="72"/>
      <c r="F965" s="73" t="n">
        <v>5670</v>
      </c>
      <c r="G965" s="73" t="n">
        <v>4547</v>
      </c>
      <c r="H965" s="73" t="n">
        <v>1123</v>
      </c>
      <c r="I965" s="74" t="n">
        <f aca="false">H965/F965</f>
        <v>0.198059964726631</v>
      </c>
      <c r="J965" s="73" t="n">
        <v>4426</v>
      </c>
      <c r="K965" s="73" t="n">
        <v>15</v>
      </c>
      <c r="L965" s="73" t="n">
        <v>106</v>
      </c>
      <c r="M965" s="73" t="n">
        <v>2381</v>
      </c>
      <c r="N965" s="73" t="n">
        <v>1359</v>
      </c>
      <c r="O965" s="73" t="n">
        <f aca="false">J965-M965-N965</f>
        <v>686</v>
      </c>
      <c r="P965" s="74" t="n">
        <f aca="false">M965/J965</f>
        <v>0.537957523723452</v>
      </c>
      <c r="Q965" s="74" t="n">
        <f aca="false">N965/J965</f>
        <v>0.307049254405784</v>
      </c>
      <c r="R965" s="75" t="n">
        <f aca="false">ABS(P965-Q965)*100</f>
        <v>23.0908269317668</v>
      </c>
      <c r="S965" s="72" t="str">
        <f aca="false">IF(M965&gt;N965,"Flávio Bolsonaro",IF(N965&gt;M965,"Lula","Empate"))</f>
        <v>Flávio Bolsonaro</v>
      </c>
      <c r="T965" s="74" t="n">
        <v>0.458465728551975</v>
      </c>
      <c r="U965" s="74" t="n">
        <v>0.473672265093055</v>
      </c>
      <c r="V965" s="72" t="str">
        <f aca="false">IF(S965="Empate","—",IF((N965&gt;M965)&lt;&gt;(T965&gt;U965),"Sim","Não"))</f>
        <v>Não</v>
      </c>
    </row>
    <row r="966" customFormat="false" ht="15" hidden="false" customHeight="false" outlineLevel="0" collapsed="false">
      <c r="A966" s="72" t="s">
        <v>2270</v>
      </c>
      <c r="B966" s="72" t="s">
        <v>2271</v>
      </c>
      <c r="C966" s="72" t="s">
        <v>306</v>
      </c>
      <c r="D966" s="72" t="s">
        <v>308</v>
      </c>
      <c r="E966" s="72"/>
      <c r="F966" s="73" t="n">
        <v>4159</v>
      </c>
      <c r="G966" s="73" t="n">
        <v>3186</v>
      </c>
      <c r="H966" s="73" t="n">
        <v>973</v>
      </c>
      <c r="I966" s="74" t="n">
        <f aca="false">H966/F966</f>
        <v>0.233950468862707</v>
      </c>
      <c r="J966" s="73" t="n">
        <v>3092</v>
      </c>
      <c r="K966" s="73" t="n">
        <v>23</v>
      </c>
      <c r="L966" s="73" t="n">
        <v>71</v>
      </c>
      <c r="M966" s="73" t="n">
        <v>1907</v>
      </c>
      <c r="N966" s="73" t="n">
        <v>807</v>
      </c>
      <c r="O966" s="73" t="n">
        <f aca="false">J966-M966-N966</f>
        <v>378</v>
      </c>
      <c r="P966" s="74" t="n">
        <f aca="false">M966/J966</f>
        <v>0.616752910737387</v>
      </c>
      <c r="Q966" s="74" t="n">
        <f aca="false">N966/J966</f>
        <v>0.260996119016818</v>
      </c>
      <c r="R966" s="75" t="n">
        <f aca="false">ABS(P966-Q966)*100</f>
        <v>35.5756791720569</v>
      </c>
      <c r="S966" s="72" t="str">
        <f aca="false">IF(M966&gt;N966,"Flávio Bolsonaro",IF(N966&gt;M966,"Lula","Empate"))</f>
        <v>Flávio Bolsonaro</v>
      </c>
      <c r="T966" s="74" t="n">
        <v>0.38148524923703</v>
      </c>
      <c r="U966" s="74" t="n">
        <v>0.557477110885046</v>
      </c>
      <c r="V966" s="72" t="str">
        <f aca="false">IF(S966="Empate","—",IF((N966&gt;M966)&lt;&gt;(T966&gt;U966),"Sim","Não"))</f>
        <v>Não</v>
      </c>
    </row>
    <row r="967" customFormat="false" ht="15" hidden="false" customHeight="false" outlineLevel="0" collapsed="false">
      <c r="A967" s="72" t="s">
        <v>2272</v>
      </c>
      <c r="B967" s="72" t="s">
        <v>2273</v>
      </c>
      <c r="C967" s="72" t="s">
        <v>306</v>
      </c>
      <c r="D967" s="72" t="s">
        <v>308</v>
      </c>
      <c r="E967" s="72"/>
      <c r="F967" s="73" t="n">
        <v>9541</v>
      </c>
      <c r="G967" s="73" t="n">
        <v>7424</v>
      </c>
      <c r="H967" s="73" t="n">
        <v>2117</v>
      </c>
      <c r="I967" s="74" t="n">
        <f aca="false">H967/F967</f>
        <v>0.221884498480243</v>
      </c>
      <c r="J967" s="73" t="n">
        <v>7127</v>
      </c>
      <c r="K967" s="73" t="n">
        <v>74</v>
      </c>
      <c r="L967" s="73" t="n">
        <v>223</v>
      </c>
      <c r="M967" s="73" t="n">
        <v>4251</v>
      </c>
      <c r="N967" s="73" t="n">
        <v>2001</v>
      </c>
      <c r="O967" s="73" t="n">
        <f aca="false">J967-M967-N967</f>
        <v>875</v>
      </c>
      <c r="P967" s="74" t="n">
        <f aca="false">M967/J967</f>
        <v>0.596464150413919</v>
      </c>
      <c r="Q967" s="74" t="n">
        <f aca="false">N967/J967</f>
        <v>0.280763294513821</v>
      </c>
      <c r="R967" s="75" t="n">
        <f aca="false">ABS(P967-Q967)*100</f>
        <v>31.5700855900098</v>
      </c>
      <c r="S967" s="72" t="str">
        <f aca="false">IF(M967&gt;N967,"Flávio Bolsonaro",IF(N967&gt;M967,"Lula","Empate"))</f>
        <v>Flávio Bolsonaro</v>
      </c>
      <c r="T967" s="74" t="n">
        <v>0.415711721662295</v>
      </c>
      <c r="U967" s="74" t="n">
        <v>0.519536103824382</v>
      </c>
      <c r="V967" s="72" t="str">
        <f aca="false">IF(S967="Empate","—",IF((N967&gt;M967)&lt;&gt;(T967&gt;U967),"Sim","Não"))</f>
        <v>Não</v>
      </c>
    </row>
    <row r="968" customFormat="false" ht="15" hidden="false" customHeight="false" outlineLevel="0" collapsed="false">
      <c r="A968" s="72" t="s">
        <v>2274</v>
      </c>
      <c r="B968" s="72" t="s">
        <v>2275</v>
      </c>
      <c r="C968" s="72" t="s">
        <v>306</v>
      </c>
      <c r="D968" s="72" t="s">
        <v>308</v>
      </c>
      <c r="E968" s="72"/>
      <c r="F968" s="73" t="n">
        <v>3214</v>
      </c>
      <c r="G968" s="73" t="n">
        <v>2485</v>
      </c>
      <c r="H968" s="73" t="n">
        <v>729</v>
      </c>
      <c r="I968" s="74" t="n">
        <f aca="false">H968/F968</f>
        <v>0.226820161792159</v>
      </c>
      <c r="J968" s="73" t="n">
        <v>2393</v>
      </c>
      <c r="K968" s="73" t="n">
        <v>17</v>
      </c>
      <c r="L968" s="73" t="n">
        <v>75</v>
      </c>
      <c r="M968" s="73" t="n">
        <v>1099</v>
      </c>
      <c r="N968" s="73" t="n">
        <v>858</v>
      </c>
      <c r="O968" s="73" t="n">
        <f aca="false">J968-M968-N968</f>
        <v>436</v>
      </c>
      <c r="P968" s="74" t="n">
        <f aca="false">M968/J968</f>
        <v>0.459256163811116</v>
      </c>
      <c r="Q968" s="74" t="n">
        <f aca="false">N968/J968</f>
        <v>0.358545758462181</v>
      </c>
      <c r="R968" s="75" t="n">
        <f aca="false">ABS(P968-Q968)*100</f>
        <v>10.0710405348934</v>
      </c>
      <c r="S968" s="72" t="str">
        <f aca="false">IF(M968&gt;N968,"Flávio Bolsonaro",IF(N968&gt;M968,"Lula","Empate"))</f>
        <v>Flávio Bolsonaro</v>
      </c>
      <c r="T968" s="74" t="n">
        <v>0.483072916666667</v>
      </c>
      <c r="U968" s="74" t="n">
        <v>0.439236111111111</v>
      </c>
      <c r="V968" s="72" t="str">
        <f aca="false">IF(S968="Empate","—",IF((N968&gt;M968)&lt;&gt;(T968&gt;U968),"Sim","Não"))</f>
        <v>Sim</v>
      </c>
    </row>
    <row r="969" customFormat="false" ht="15" hidden="false" customHeight="false" outlineLevel="0" collapsed="false">
      <c r="A969" s="72" t="s">
        <v>2276</v>
      </c>
      <c r="B969" s="72" t="s">
        <v>2277</v>
      </c>
      <c r="C969" s="72" t="s">
        <v>306</v>
      </c>
      <c r="D969" s="72" t="s">
        <v>308</v>
      </c>
      <c r="E969" s="72"/>
      <c r="F969" s="73" t="n">
        <v>6624</v>
      </c>
      <c r="G969" s="73" t="n">
        <v>4940</v>
      </c>
      <c r="H969" s="73" t="n">
        <v>1684</v>
      </c>
      <c r="I969" s="74" t="n">
        <f aca="false">H969/F969</f>
        <v>0.254227053140097</v>
      </c>
      <c r="J969" s="73" t="n">
        <v>4809</v>
      </c>
      <c r="K969" s="73" t="n">
        <v>41</v>
      </c>
      <c r="L969" s="73" t="n">
        <v>90</v>
      </c>
      <c r="M969" s="73" t="n">
        <v>2045</v>
      </c>
      <c r="N969" s="73" t="n">
        <v>2093</v>
      </c>
      <c r="O969" s="73" t="n">
        <f aca="false">J969-M969-N969</f>
        <v>671</v>
      </c>
      <c r="P969" s="74" t="n">
        <f aca="false">M969/J969</f>
        <v>0.425244333541277</v>
      </c>
      <c r="Q969" s="74" t="n">
        <f aca="false">N969/J969</f>
        <v>0.435225618631732</v>
      </c>
      <c r="R969" s="75" t="n">
        <f aca="false">ABS(P969-Q969)*100</f>
        <v>0.998128509045537</v>
      </c>
      <c r="S969" s="72" t="str">
        <f aca="false">IF(M969&gt;N969,"Flávio Bolsonaro",IF(N969&gt;M969,"Lula","Empate"))</f>
        <v>Lula</v>
      </c>
      <c r="T969" s="74" t="n">
        <v>0.545337620578778</v>
      </c>
      <c r="U969" s="74" t="n">
        <v>0.393997856377278</v>
      </c>
      <c r="V969" s="72" t="str">
        <f aca="false">IF(S969="Empate","—",IF((N969&gt;M969)&lt;&gt;(T969&gt;U969),"Sim","Não"))</f>
        <v>Não</v>
      </c>
    </row>
    <row r="970" customFormat="false" ht="15" hidden="false" customHeight="false" outlineLevel="0" collapsed="false">
      <c r="A970" s="72" t="s">
        <v>2278</v>
      </c>
      <c r="B970" s="72" t="s">
        <v>2279</v>
      </c>
      <c r="C970" s="72" t="s">
        <v>306</v>
      </c>
      <c r="D970" s="72" t="s">
        <v>308</v>
      </c>
      <c r="E970" s="72"/>
      <c r="F970" s="73" t="n">
        <v>5536</v>
      </c>
      <c r="G970" s="73" t="n">
        <v>4450</v>
      </c>
      <c r="H970" s="73" t="n">
        <v>1086</v>
      </c>
      <c r="I970" s="74" t="n">
        <f aca="false">H970/F970</f>
        <v>0.196170520231214</v>
      </c>
      <c r="J970" s="73" t="n">
        <v>4287</v>
      </c>
      <c r="K970" s="73" t="n">
        <v>37</v>
      </c>
      <c r="L970" s="73" t="n">
        <v>126</v>
      </c>
      <c r="M970" s="73" t="n">
        <v>2259</v>
      </c>
      <c r="N970" s="73" t="n">
        <v>1413</v>
      </c>
      <c r="O970" s="73" t="n">
        <f aca="false">J970-M970-N970</f>
        <v>615</v>
      </c>
      <c r="P970" s="74" t="n">
        <f aca="false">M970/J970</f>
        <v>0.526941917424773</v>
      </c>
      <c r="Q970" s="74" t="n">
        <f aca="false">N970/J970</f>
        <v>0.329601119664101</v>
      </c>
      <c r="R970" s="75" t="n">
        <f aca="false">ABS(P970-Q970)*100</f>
        <v>19.7340797760672</v>
      </c>
      <c r="S970" s="72" t="str">
        <f aca="false">IF(M970&gt;N970,"Flávio Bolsonaro",IF(N970&gt;M970,"Lula","Empate"))</f>
        <v>Flávio Bolsonaro</v>
      </c>
      <c r="T970" s="74" t="n">
        <v>0.429456625357483</v>
      </c>
      <c r="U970" s="74" t="n">
        <v>0.514775977121068</v>
      </c>
      <c r="V970" s="72" t="str">
        <f aca="false">IF(S970="Empate","—",IF((N970&gt;M970)&lt;&gt;(T970&gt;U970),"Sim","Não"))</f>
        <v>Não</v>
      </c>
    </row>
    <row r="971" customFormat="false" ht="15" hidden="false" customHeight="false" outlineLevel="0" collapsed="false">
      <c r="A971" s="72" t="s">
        <v>2280</v>
      </c>
      <c r="B971" s="72" t="s">
        <v>2281</v>
      </c>
      <c r="C971" s="72" t="s">
        <v>306</v>
      </c>
      <c r="D971" s="72" t="s">
        <v>308</v>
      </c>
      <c r="E971" s="72"/>
      <c r="F971" s="73" t="n">
        <v>8767</v>
      </c>
      <c r="G971" s="73" t="n">
        <v>7097</v>
      </c>
      <c r="H971" s="73" t="n">
        <v>1670</v>
      </c>
      <c r="I971" s="74" t="n">
        <f aca="false">H971/F971</f>
        <v>0.190487053724193</v>
      </c>
      <c r="J971" s="73" t="n">
        <v>6873</v>
      </c>
      <c r="K971" s="73" t="n">
        <v>65</v>
      </c>
      <c r="L971" s="73" t="n">
        <v>159</v>
      </c>
      <c r="M971" s="73" t="n">
        <v>4235</v>
      </c>
      <c r="N971" s="73" t="n">
        <v>1644</v>
      </c>
      <c r="O971" s="73" t="n">
        <f aca="false">J971-M971-N971</f>
        <v>994</v>
      </c>
      <c r="P971" s="74" t="n">
        <f aca="false">M971/J971</f>
        <v>0.616179252146079</v>
      </c>
      <c r="Q971" s="74" t="n">
        <f aca="false">N971/J971</f>
        <v>0.239196857267569</v>
      </c>
      <c r="R971" s="75" t="n">
        <f aca="false">ABS(P971-Q971)*100</f>
        <v>37.698239487851</v>
      </c>
      <c r="S971" s="72" t="str">
        <f aca="false">IF(M971&gt;N971,"Flávio Bolsonaro",IF(N971&gt;M971,"Lula","Empate"))</f>
        <v>Flávio Bolsonaro</v>
      </c>
      <c r="T971" s="74" t="n">
        <v>0.322829780661106</v>
      </c>
      <c r="U971" s="74" t="n">
        <v>0.61414890330553</v>
      </c>
      <c r="V971" s="72" t="str">
        <f aca="false">IF(S971="Empate","—",IF((N971&gt;M971)&lt;&gt;(T971&gt;U971),"Sim","Não"))</f>
        <v>Não</v>
      </c>
    </row>
    <row r="972" customFormat="false" ht="15" hidden="false" customHeight="false" outlineLevel="0" collapsed="false">
      <c r="A972" s="72" t="s">
        <v>2282</v>
      </c>
      <c r="B972" s="72" t="s">
        <v>2283</v>
      </c>
      <c r="C972" s="72" t="s">
        <v>306</v>
      </c>
      <c r="D972" s="72" t="s">
        <v>308</v>
      </c>
      <c r="E972" s="72"/>
      <c r="F972" s="73" t="n">
        <v>8526</v>
      </c>
      <c r="G972" s="73" t="n">
        <v>6258</v>
      </c>
      <c r="H972" s="73" t="n">
        <v>2268</v>
      </c>
      <c r="I972" s="74" t="n">
        <f aca="false">H972/F972</f>
        <v>0.266009852216749</v>
      </c>
      <c r="J972" s="73" t="n">
        <v>6018</v>
      </c>
      <c r="K972" s="73" t="n">
        <v>32</v>
      </c>
      <c r="L972" s="73" t="n">
        <v>208</v>
      </c>
      <c r="M972" s="73" t="n">
        <v>2340</v>
      </c>
      <c r="N972" s="73" t="n">
        <v>2674</v>
      </c>
      <c r="O972" s="73" t="n">
        <f aca="false">J972-M972-N972</f>
        <v>1004</v>
      </c>
      <c r="P972" s="74" t="n">
        <f aca="false">M972/J972</f>
        <v>0.388833499501496</v>
      </c>
      <c r="Q972" s="74" t="n">
        <f aca="false">N972/J972</f>
        <v>0.444333665669658</v>
      </c>
      <c r="R972" s="75" t="n">
        <f aca="false">ABS(P972-Q972)*100</f>
        <v>5.55001661681622</v>
      </c>
      <c r="S972" s="72" t="str">
        <f aca="false">IF(M972&gt;N972,"Flávio Bolsonaro",IF(N972&gt;M972,"Lula","Empate"))</f>
        <v>Lula</v>
      </c>
      <c r="T972" s="74" t="n">
        <v>0.536194104672148</v>
      </c>
      <c r="U972" s="74" t="n">
        <v>0.406055744936836</v>
      </c>
      <c r="V972" s="72" t="str">
        <f aca="false">IF(S972="Empate","—",IF((N972&gt;M972)&lt;&gt;(T972&gt;U972),"Sim","Não"))</f>
        <v>Não</v>
      </c>
    </row>
    <row r="973" customFormat="false" ht="15" hidden="false" customHeight="false" outlineLevel="0" collapsed="false">
      <c r="A973" s="72" t="s">
        <v>2284</v>
      </c>
      <c r="B973" s="72" t="s">
        <v>2285</v>
      </c>
      <c r="C973" s="72" t="s">
        <v>306</v>
      </c>
      <c r="D973" s="72" t="s">
        <v>308</v>
      </c>
      <c r="E973" s="72"/>
      <c r="F973" s="73" t="n">
        <v>77711</v>
      </c>
      <c r="G973" s="73" t="n">
        <v>60920</v>
      </c>
      <c r="H973" s="73" t="n">
        <v>16791</v>
      </c>
      <c r="I973" s="74" t="n">
        <f aca="false">H973/F973</f>
        <v>0.216069797068626</v>
      </c>
      <c r="J973" s="73" t="n">
        <v>58674</v>
      </c>
      <c r="K973" s="73" t="n">
        <v>734</v>
      </c>
      <c r="L973" s="73" t="n">
        <v>1512</v>
      </c>
      <c r="M973" s="73" t="n">
        <v>30623</v>
      </c>
      <c r="N973" s="73" t="n">
        <v>18724</v>
      </c>
      <c r="O973" s="73" t="n">
        <f aca="false">J973-M973-N973</f>
        <v>9327</v>
      </c>
      <c r="P973" s="74" t="n">
        <f aca="false">M973/J973</f>
        <v>0.521917714831101</v>
      </c>
      <c r="Q973" s="74" t="n">
        <f aca="false">N973/J973</f>
        <v>0.319119201008965</v>
      </c>
      <c r="R973" s="75" t="n">
        <f aca="false">ABS(P973-Q973)*100</f>
        <v>20.2798513822136</v>
      </c>
      <c r="S973" s="72" t="str">
        <f aca="false">IF(M973&gt;N973,"Flávio Bolsonaro",IF(N973&gt;M973,"Lula","Empate"))</f>
        <v>Flávio Bolsonaro</v>
      </c>
      <c r="T973" s="74" t="n">
        <v>0.409530835572887</v>
      </c>
      <c r="U973" s="74" t="n">
        <v>0.510618116667545</v>
      </c>
      <c r="V973" s="72" t="str">
        <f aca="false">IF(S973="Empate","—",IF((N973&gt;M973)&lt;&gt;(T973&gt;U973),"Sim","Não"))</f>
        <v>Não</v>
      </c>
    </row>
    <row r="974" customFormat="false" ht="15" hidden="false" customHeight="false" outlineLevel="0" collapsed="false">
      <c r="A974" s="72" t="s">
        <v>2286</v>
      </c>
      <c r="B974" s="72" t="s">
        <v>2287</v>
      </c>
      <c r="C974" s="72" t="s">
        <v>306</v>
      </c>
      <c r="D974" s="72" t="s">
        <v>308</v>
      </c>
      <c r="E974" s="72"/>
      <c r="F974" s="73" t="n">
        <v>4706</v>
      </c>
      <c r="G974" s="73" t="n">
        <v>3481</v>
      </c>
      <c r="H974" s="73" t="n">
        <v>1225</v>
      </c>
      <c r="I974" s="74" t="n">
        <f aca="false">H974/F974</f>
        <v>0.260305992350191</v>
      </c>
      <c r="J974" s="73" t="n">
        <v>3379</v>
      </c>
      <c r="K974" s="73" t="n">
        <v>20</v>
      </c>
      <c r="L974" s="73" t="n">
        <v>82</v>
      </c>
      <c r="M974" s="73" t="n">
        <v>1579</v>
      </c>
      <c r="N974" s="73" t="n">
        <v>1433</v>
      </c>
      <c r="O974" s="73" t="n">
        <f aca="false">J974-M974-N974</f>
        <v>367</v>
      </c>
      <c r="P974" s="74" t="n">
        <f aca="false">M974/J974</f>
        <v>0.467298017164842</v>
      </c>
      <c r="Q974" s="74" t="n">
        <f aca="false">N974/J974</f>
        <v>0.42408996744599</v>
      </c>
      <c r="R974" s="75" t="n">
        <f aca="false">ABS(P974-Q974)*100</f>
        <v>4.32080497188517</v>
      </c>
      <c r="S974" s="72" t="str">
        <f aca="false">IF(M974&gt;N974,"Flávio Bolsonaro",IF(N974&gt;M974,"Lula","Empate"))</f>
        <v>Flávio Bolsonaro</v>
      </c>
      <c r="T974" s="74" t="n">
        <v>0.515693751833382</v>
      </c>
      <c r="U974" s="74" t="n">
        <v>0.427104722792608</v>
      </c>
      <c r="V974" s="72" t="str">
        <f aca="false">IF(S974="Empate","—",IF((N974&gt;M974)&lt;&gt;(T974&gt;U974),"Sim","Não"))</f>
        <v>Sim</v>
      </c>
    </row>
    <row r="975" customFormat="false" ht="15" hidden="false" customHeight="false" outlineLevel="0" collapsed="false">
      <c r="A975" s="72" t="s">
        <v>2288</v>
      </c>
      <c r="B975" s="72" t="s">
        <v>2289</v>
      </c>
      <c r="C975" s="72" t="s">
        <v>306</v>
      </c>
      <c r="D975" s="72" t="s">
        <v>308</v>
      </c>
      <c r="E975" s="72"/>
      <c r="F975" s="73" t="n">
        <v>3713</v>
      </c>
      <c r="G975" s="73" t="n">
        <v>3007</v>
      </c>
      <c r="H975" s="73" t="n">
        <v>706</v>
      </c>
      <c r="I975" s="74" t="n">
        <f aca="false">H975/F975</f>
        <v>0.190142741718287</v>
      </c>
      <c r="J975" s="73" t="n">
        <v>2910</v>
      </c>
      <c r="K975" s="73" t="n">
        <v>35</v>
      </c>
      <c r="L975" s="73" t="n">
        <v>62</v>
      </c>
      <c r="M975" s="73" t="n">
        <v>1528</v>
      </c>
      <c r="N975" s="73" t="n">
        <v>905</v>
      </c>
      <c r="O975" s="73" t="n">
        <f aca="false">J975-M975-N975</f>
        <v>477</v>
      </c>
      <c r="P975" s="74" t="n">
        <f aca="false">M975/J975</f>
        <v>0.525085910652921</v>
      </c>
      <c r="Q975" s="74" t="n">
        <f aca="false">N975/J975</f>
        <v>0.310996563573883</v>
      </c>
      <c r="R975" s="75" t="n">
        <f aca="false">ABS(P975-Q975)*100</f>
        <v>21.4089347079038</v>
      </c>
      <c r="S975" s="72" t="str">
        <f aca="false">IF(M975&gt;N975,"Flávio Bolsonaro",IF(N975&gt;M975,"Lula","Empate"))</f>
        <v>Flávio Bolsonaro</v>
      </c>
      <c r="T975" s="74" t="n">
        <v>0.431264728986646</v>
      </c>
      <c r="U975" s="74" t="n">
        <v>0.478790259230165</v>
      </c>
      <c r="V975" s="72" t="str">
        <f aca="false">IF(S975="Empate","—",IF((N975&gt;M975)&lt;&gt;(T975&gt;U975),"Sim","Não"))</f>
        <v>Não</v>
      </c>
    </row>
    <row r="976" customFormat="false" ht="15" hidden="false" customHeight="false" outlineLevel="0" collapsed="false">
      <c r="A976" s="72" t="s">
        <v>2290</v>
      </c>
      <c r="B976" s="72" t="s">
        <v>2291</v>
      </c>
      <c r="C976" s="72" t="s">
        <v>306</v>
      </c>
      <c r="D976" s="72" t="s">
        <v>308</v>
      </c>
      <c r="E976" s="72"/>
      <c r="F976" s="73" t="n">
        <v>4561</v>
      </c>
      <c r="G976" s="73" t="n">
        <v>3750</v>
      </c>
      <c r="H976" s="73" t="n">
        <v>811</v>
      </c>
      <c r="I976" s="74" t="n">
        <f aca="false">H976/F976</f>
        <v>0.177811883358913</v>
      </c>
      <c r="J976" s="73" t="n">
        <v>3627</v>
      </c>
      <c r="K976" s="73" t="n">
        <v>36</v>
      </c>
      <c r="L976" s="73" t="n">
        <v>87</v>
      </c>
      <c r="M976" s="73" t="n">
        <v>1546</v>
      </c>
      <c r="N976" s="73" t="n">
        <v>1583</v>
      </c>
      <c r="O976" s="73" t="n">
        <f aca="false">J976-M976-N976</f>
        <v>498</v>
      </c>
      <c r="P976" s="74" t="n">
        <f aca="false">M976/J976</f>
        <v>0.42624758753791</v>
      </c>
      <c r="Q976" s="74" t="n">
        <f aca="false">N976/J976</f>
        <v>0.436448855803695</v>
      </c>
      <c r="R976" s="75" t="n">
        <f aca="false">ABS(P976-Q976)*100</f>
        <v>1.02012682657844</v>
      </c>
      <c r="S976" s="72" t="str">
        <f aca="false">IF(M976&gt;N976,"Flávio Bolsonaro",IF(N976&gt;M976,"Lula","Empate"))</f>
        <v>Lula</v>
      </c>
      <c r="T976" s="74" t="n">
        <v>0.534427190155289</v>
      </c>
      <c r="U976" s="74" t="n">
        <v>0.384705537650161</v>
      </c>
      <c r="V976" s="72" t="str">
        <f aca="false">IF(S976="Empate","—",IF((N976&gt;M976)&lt;&gt;(T976&gt;U976),"Sim","Não"))</f>
        <v>Não</v>
      </c>
    </row>
    <row r="977" customFormat="false" ht="15" hidden="false" customHeight="false" outlineLevel="0" collapsed="false">
      <c r="A977" s="72" t="s">
        <v>2292</v>
      </c>
      <c r="B977" s="72" t="s">
        <v>2293</v>
      </c>
      <c r="C977" s="72" t="s">
        <v>306</v>
      </c>
      <c r="D977" s="72" t="s">
        <v>308</v>
      </c>
      <c r="E977" s="72"/>
      <c r="F977" s="73" t="n">
        <v>47570</v>
      </c>
      <c r="G977" s="73" t="n">
        <v>35824</v>
      </c>
      <c r="H977" s="73" t="n">
        <v>11746</v>
      </c>
      <c r="I977" s="74" t="n">
        <f aca="false">H977/F977</f>
        <v>0.246920327937776</v>
      </c>
      <c r="J977" s="73" t="n">
        <v>34369</v>
      </c>
      <c r="K977" s="73" t="n">
        <v>475</v>
      </c>
      <c r="L977" s="73" t="n">
        <v>980</v>
      </c>
      <c r="M977" s="73" t="n">
        <v>16866</v>
      </c>
      <c r="N977" s="73" t="n">
        <v>11622</v>
      </c>
      <c r="O977" s="73" t="n">
        <f aca="false">J977-M977-N977</f>
        <v>5881</v>
      </c>
      <c r="P977" s="74" t="n">
        <f aca="false">M977/J977</f>
        <v>0.490732927929239</v>
      </c>
      <c r="Q977" s="74" t="n">
        <f aca="false">N977/J977</f>
        <v>0.338153568622887</v>
      </c>
      <c r="R977" s="75" t="n">
        <f aca="false">ABS(P977-Q977)*100</f>
        <v>15.2579359306352</v>
      </c>
      <c r="S977" s="72" t="str">
        <f aca="false">IF(M977&gt;N977,"Flávio Bolsonaro",IF(N977&gt;M977,"Lula","Empate"))</f>
        <v>Flávio Bolsonaro</v>
      </c>
      <c r="T977" s="74" t="n">
        <v>0.427851396909109</v>
      </c>
      <c r="U977" s="74" t="n">
        <v>0.48800026703161</v>
      </c>
      <c r="V977" s="72" t="str">
        <f aca="false">IF(S977="Empate","—",IF((N977&gt;M977)&lt;&gt;(T977&gt;U977),"Sim","Não"))</f>
        <v>Não</v>
      </c>
    </row>
    <row r="978" customFormat="false" ht="15" hidden="false" customHeight="false" outlineLevel="0" collapsed="false">
      <c r="A978" s="72" t="s">
        <v>2294</v>
      </c>
      <c r="B978" s="72" t="s">
        <v>2295</v>
      </c>
      <c r="C978" s="72" t="s">
        <v>306</v>
      </c>
      <c r="D978" s="72" t="s">
        <v>308</v>
      </c>
      <c r="E978" s="72"/>
      <c r="F978" s="73" t="n">
        <v>10753</v>
      </c>
      <c r="G978" s="73" t="n">
        <v>8631</v>
      </c>
      <c r="H978" s="73" t="n">
        <v>2122</v>
      </c>
      <c r="I978" s="74" t="n">
        <f aca="false">H978/F978</f>
        <v>0.197340277131963</v>
      </c>
      <c r="J978" s="73" t="n">
        <v>8349</v>
      </c>
      <c r="K978" s="73" t="n">
        <v>84</v>
      </c>
      <c r="L978" s="73" t="n">
        <v>198</v>
      </c>
      <c r="M978" s="73" t="n">
        <v>5491</v>
      </c>
      <c r="N978" s="73" t="n">
        <v>1790</v>
      </c>
      <c r="O978" s="73" t="n">
        <f aca="false">J978-M978-N978</f>
        <v>1068</v>
      </c>
      <c r="P978" s="74" t="n">
        <f aca="false">M978/J978</f>
        <v>0.657683554916757</v>
      </c>
      <c r="Q978" s="74" t="n">
        <f aca="false">N978/J978</f>
        <v>0.214396933764523</v>
      </c>
      <c r="R978" s="75" t="n">
        <f aca="false">ABS(P978-Q978)*100</f>
        <v>44.3286621152234</v>
      </c>
      <c r="S978" s="72" t="str">
        <f aca="false">IF(M978&gt;N978,"Flávio Bolsonaro",IF(N978&gt;M978,"Lula","Empate"))</f>
        <v>Flávio Bolsonaro</v>
      </c>
      <c r="T978" s="74" t="n">
        <v>0.271687201408097</v>
      </c>
      <c r="U978" s="74" t="n">
        <v>0.675257731958763</v>
      </c>
      <c r="V978" s="72" t="str">
        <f aca="false">IF(S978="Empate","—",IF((N978&gt;M978)&lt;&gt;(T978&gt;U978),"Sim","Não"))</f>
        <v>Não</v>
      </c>
    </row>
    <row r="979" customFormat="false" ht="15" hidden="false" customHeight="false" outlineLevel="0" collapsed="false">
      <c r="A979" s="72" t="s">
        <v>2296</v>
      </c>
      <c r="B979" s="72" t="s">
        <v>2297</v>
      </c>
      <c r="C979" s="72" t="s">
        <v>306</v>
      </c>
      <c r="D979" s="72" t="s">
        <v>308</v>
      </c>
      <c r="E979" s="72"/>
      <c r="F979" s="73" t="n">
        <v>59437</v>
      </c>
      <c r="G979" s="73" t="n">
        <v>45856</v>
      </c>
      <c r="H979" s="73" t="n">
        <v>13581</v>
      </c>
      <c r="I979" s="74" t="n">
        <f aca="false">H979/F979</f>
        <v>0.228494035701667</v>
      </c>
      <c r="J979" s="73" t="n">
        <v>44063</v>
      </c>
      <c r="K979" s="73" t="n">
        <v>663</v>
      </c>
      <c r="L979" s="73" t="n">
        <v>1130</v>
      </c>
      <c r="M979" s="73" t="n">
        <v>24267</v>
      </c>
      <c r="N979" s="73" t="n">
        <v>12943</v>
      </c>
      <c r="O979" s="73" t="n">
        <f aca="false">J979-M979-N979</f>
        <v>6853</v>
      </c>
      <c r="P979" s="74" t="n">
        <f aca="false">M979/J979</f>
        <v>0.550734176066087</v>
      </c>
      <c r="Q979" s="74" t="n">
        <f aca="false">N979/J979</f>
        <v>0.293738510768672</v>
      </c>
      <c r="R979" s="75" t="n">
        <f aca="false">ABS(P979-Q979)*100</f>
        <v>25.6995665297415</v>
      </c>
      <c r="S979" s="72" t="str">
        <f aca="false">IF(M979&gt;N979,"Flávio Bolsonaro",IF(N979&gt;M979,"Lula","Empate"))</f>
        <v>Flávio Bolsonaro</v>
      </c>
      <c r="T979" s="74" t="n">
        <v>0.40405238682737</v>
      </c>
      <c r="U979" s="74" t="n">
        <v>0.524888488184493</v>
      </c>
      <c r="V979" s="72" t="str">
        <f aca="false">IF(S979="Empate","—",IF((N979&gt;M979)&lt;&gt;(T979&gt;U979),"Sim","Não"))</f>
        <v>Não</v>
      </c>
    </row>
    <row r="980" customFormat="false" ht="15" hidden="false" customHeight="false" outlineLevel="0" collapsed="false">
      <c r="A980" s="72" t="s">
        <v>2298</v>
      </c>
      <c r="B980" s="72" t="s">
        <v>2299</v>
      </c>
      <c r="C980" s="72" t="s">
        <v>306</v>
      </c>
      <c r="D980" s="72" t="s">
        <v>308</v>
      </c>
      <c r="E980" s="72"/>
      <c r="F980" s="73" t="n">
        <v>27861</v>
      </c>
      <c r="G980" s="73" t="n">
        <v>22201</v>
      </c>
      <c r="H980" s="73" t="n">
        <v>5660</v>
      </c>
      <c r="I980" s="74" t="n">
        <f aca="false">H980/F980</f>
        <v>0.203151358529845</v>
      </c>
      <c r="J980" s="73" t="n">
        <v>21192</v>
      </c>
      <c r="K980" s="73" t="n">
        <v>298</v>
      </c>
      <c r="L980" s="73" t="n">
        <v>711</v>
      </c>
      <c r="M980" s="73" t="n">
        <v>13135</v>
      </c>
      <c r="N980" s="73" t="n">
        <v>5065</v>
      </c>
      <c r="O980" s="73" t="n">
        <f aca="false">J980-M980-N980</f>
        <v>2992</v>
      </c>
      <c r="P980" s="74" t="n">
        <f aca="false">M980/J980</f>
        <v>0.619809362023405</v>
      </c>
      <c r="Q980" s="74" t="n">
        <f aca="false">N980/J980</f>
        <v>0.239005285013213</v>
      </c>
      <c r="R980" s="75" t="n">
        <f aca="false">ABS(P980-Q980)*100</f>
        <v>38.0804077010193</v>
      </c>
      <c r="S980" s="72" t="str">
        <f aca="false">IF(M980&gt;N980,"Flávio Bolsonaro",IF(N980&gt;M980,"Lula","Empate"))</f>
        <v>Flávio Bolsonaro</v>
      </c>
      <c r="T980" s="74" t="n">
        <v>0.372706648254094</v>
      </c>
      <c r="U980" s="74" t="n">
        <v>0.553906095876899</v>
      </c>
      <c r="V980" s="72" t="str">
        <f aca="false">IF(S980="Empate","—",IF((N980&gt;M980)&lt;&gt;(T980&gt;U980),"Sim","Não"))</f>
        <v>Não</v>
      </c>
    </row>
    <row r="981" customFormat="false" ht="15" hidden="false" customHeight="false" outlineLevel="0" collapsed="false">
      <c r="A981" s="72" t="s">
        <v>2300</v>
      </c>
      <c r="B981" s="72" t="s">
        <v>307</v>
      </c>
      <c r="C981" s="72" t="s">
        <v>306</v>
      </c>
      <c r="D981" s="72" t="s">
        <v>308</v>
      </c>
      <c r="E981" s="72"/>
      <c r="F981" s="73" t="n">
        <v>19216</v>
      </c>
      <c r="G981" s="73" t="n">
        <v>14381</v>
      </c>
      <c r="H981" s="73" t="n">
        <v>4835</v>
      </c>
      <c r="I981" s="74" t="n">
        <f aca="false">H981/F981</f>
        <v>0.251613238967527</v>
      </c>
      <c r="J981" s="73" t="n">
        <v>13869</v>
      </c>
      <c r="K981" s="73" t="n">
        <v>119</v>
      </c>
      <c r="L981" s="73" t="n">
        <v>393</v>
      </c>
      <c r="M981" s="73" t="n">
        <v>5630</v>
      </c>
      <c r="N981" s="73" t="n">
        <v>6377</v>
      </c>
      <c r="O981" s="73" t="n">
        <f aca="false">J981-M981-N981</f>
        <v>1862</v>
      </c>
      <c r="P981" s="74" t="n">
        <f aca="false">M981/J981</f>
        <v>0.405941307952989</v>
      </c>
      <c r="Q981" s="74" t="n">
        <f aca="false">N981/J981</f>
        <v>0.459802437089913</v>
      </c>
      <c r="R981" s="75" t="n">
        <f aca="false">ABS(P981-Q981)*100</f>
        <v>5.38611291369241</v>
      </c>
      <c r="S981" s="72" t="str">
        <f aca="false">IF(M981&gt;N981,"Flávio Bolsonaro",IF(N981&gt;M981,"Lula","Empate"))</f>
        <v>Lula</v>
      </c>
      <c r="T981" s="74" t="n">
        <v>0.54666295497251</v>
      </c>
      <c r="U981" s="74" t="n">
        <v>0.385691419027072</v>
      </c>
      <c r="V981" s="72" t="str">
        <f aca="false">IF(S981="Empate","—",IF((N981&gt;M981)&lt;&gt;(T981&gt;U981),"Sim","Não"))</f>
        <v>Não</v>
      </c>
    </row>
    <row r="982" customFormat="false" ht="15" hidden="false" customHeight="false" outlineLevel="0" collapsed="false">
      <c r="A982" s="72" t="s">
        <v>2301</v>
      </c>
      <c r="B982" s="72" t="s">
        <v>2302</v>
      </c>
      <c r="C982" s="72" t="s">
        <v>306</v>
      </c>
      <c r="D982" s="72" t="s">
        <v>308</v>
      </c>
      <c r="E982" s="72" t="s">
        <v>385</v>
      </c>
      <c r="F982" s="73" t="n">
        <v>1019261</v>
      </c>
      <c r="G982" s="73" t="n">
        <v>816529</v>
      </c>
      <c r="H982" s="73" t="n">
        <v>202732</v>
      </c>
      <c r="I982" s="74" t="n">
        <f aca="false">H982/F982</f>
        <v>0.198900968446747</v>
      </c>
      <c r="J982" s="73" t="n">
        <v>791095</v>
      </c>
      <c r="K982" s="73" t="n">
        <v>7528</v>
      </c>
      <c r="L982" s="73" t="n">
        <v>17906</v>
      </c>
      <c r="M982" s="73" t="n">
        <v>432608</v>
      </c>
      <c r="N982" s="73" t="n">
        <v>223219</v>
      </c>
      <c r="O982" s="73" t="n">
        <f aca="false">J982-M982-N982</f>
        <v>135268</v>
      </c>
      <c r="P982" s="74" t="n">
        <f aca="false">M982/J982</f>
        <v>0.546847091689367</v>
      </c>
      <c r="Q982" s="74" t="n">
        <f aca="false">N982/J982</f>
        <v>0.282164594644133</v>
      </c>
      <c r="R982" s="75" t="n">
        <f aca="false">ABS(P982-Q982)*100</f>
        <v>26.4682497045235</v>
      </c>
      <c r="S982" s="72" t="str">
        <f aca="false">IF(M982&gt;N982,"Flávio Bolsonaro",IF(N982&gt;M982,"Lula","Empate"))</f>
        <v>Flávio Bolsonaro</v>
      </c>
      <c r="T982" s="74" t="n">
        <v>0.330771592742392</v>
      </c>
      <c r="U982" s="74" t="n">
        <v>0.560900380297039</v>
      </c>
      <c r="V982" s="72" t="str">
        <f aca="false">IF(S982="Empate","—",IF((N982&gt;M982)&lt;&gt;(T982&gt;U982),"Sim","Não"))</f>
        <v>Não</v>
      </c>
    </row>
    <row r="983" customFormat="false" ht="15" hidden="false" customHeight="false" outlineLevel="0" collapsed="false">
      <c r="A983" s="72" t="s">
        <v>2303</v>
      </c>
      <c r="B983" s="72" t="s">
        <v>2304</v>
      </c>
      <c r="C983" s="72" t="s">
        <v>306</v>
      </c>
      <c r="D983" s="72" t="s">
        <v>308</v>
      </c>
      <c r="E983" s="72"/>
      <c r="F983" s="73" t="n">
        <v>4011</v>
      </c>
      <c r="G983" s="73" t="n">
        <v>3073</v>
      </c>
      <c r="H983" s="73" t="n">
        <v>938</v>
      </c>
      <c r="I983" s="74" t="n">
        <f aca="false">H983/F983</f>
        <v>0.233856893542757</v>
      </c>
      <c r="J983" s="73" t="n">
        <v>2946</v>
      </c>
      <c r="K983" s="73" t="n">
        <v>29</v>
      </c>
      <c r="L983" s="73" t="n">
        <v>98</v>
      </c>
      <c r="M983" s="73" t="n">
        <v>1339</v>
      </c>
      <c r="N983" s="73" t="n">
        <v>1317</v>
      </c>
      <c r="O983" s="73" t="n">
        <f aca="false">J983-M983-N983</f>
        <v>290</v>
      </c>
      <c r="P983" s="74" t="n">
        <f aca="false">M983/J983</f>
        <v>0.454514596062458</v>
      </c>
      <c r="Q983" s="74" t="n">
        <f aca="false">N983/J983</f>
        <v>0.447046843177189</v>
      </c>
      <c r="R983" s="75" t="n">
        <f aca="false">ABS(P983-Q983)*100</f>
        <v>0.746775288526819</v>
      </c>
      <c r="S983" s="72" t="str">
        <f aca="false">IF(M983&gt;N983,"Flávio Bolsonaro",IF(N983&gt;M983,"Lula","Empate"))</f>
        <v>Flávio Bolsonaro</v>
      </c>
      <c r="T983" s="74" t="n">
        <v>0.596600763093999</v>
      </c>
      <c r="U983" s="74" t="n">
        <v>0.342351716961499</v>
      </c>
      <c r="V983" s="72" t="str">
        <f aca="false">IF(S983="Empate","—",IF((N983&gt;M983)&lt;&gt;(T983&gt;U983),"Sim","Não"))</f>
        <v>Sim</v>
      </c>
    </row>
    <row r="984" customFormat="false" ht="15" hidden="false" customHeight="false" outlineLevel="0" collapsed="false">
      <c r="A984" s="72" t="s">
        <v>2305</v>
      </c>
      <c r="B984" s="72" t="s">
        <v>2306</v>
      </c>
      <c r="C984" s="72" t="s">
        <v>306</v>
      </c>
      <c r="D984" s="72" t="s">
        <v>308</v>
      </c>
      <c r="E984" s="72"/>
      <c r="F984" s="73" t="n">
        <v>14861</v>
      </c>
      <c r="G984" s="73" t="n">
        <v>11398</v>
      </c>
      <c r="H984" s="73" t="n">
        <v>3463</v>
      </c>
      <c r="I984" s="74" t="n">
        <f aca="false">H984/F984</f>
        <v>0.233026041316197</v>
      </c>
      <c r="J984" s="73" t="n">
        <v>10914</v>
      </c>
      <c r="K984" s="73" t="n">
        <v>118</v>
      </c>
      <c r="L984" s="73" t="n">
        <v>366</v>
      </c>
      <c r="M984" s="73" t="n">
        <v>4939</v>
      </c>
      <c r="N984" s="73" t="n">
        <v>3828</v>
      </c>
      <c r="O984" s="73" t="n">
        <f aca="false">J984-M984-N984</f>
        <v>2147</v>
      </c>
      <c r="P984" s="74" t="n">
        <f aca="false">M984/J984</f>
        <v>0.452538024555617</v>
      </c>
      <c r="Q984" s="74" t="n">
        <f aca="false">N984/J984</f>
        <v>0.350742166025289</v>
      </c>
      <c r="R984" s="75" t="n">
        <f aca="false">ABS(P984-Q984)*100</f>
        <v>10.1795858530328</v>
      </c>
      <c r="S984" s="72" t="str">
        <f aca="false">IF(M984&gt;N984,"Flávio Bolsonaro",IF(N984&gt;M984,"Lula","Empate"))</f>
        <v>Flávio Bolsonaro</v>
      </c>
      <c r="T984" s="74" t="n">
        <v>0.477989292088043</v>
      </c>
      <c r="U984" s="74" t="n">
        <v>0.440214158239143</v>
      </c>
      <c r="V984" s="72" t="str">
        <f aca="false">IF(S984="Empate","—",IF((N984&gt;M984)&lt;&gt;(T984&gt;U984),"Sim","Não"))</f>
        <v>Sim</v>
      </c>
    </row>
    <row r="985" customFormat="false" ht="15" hidden="false" customHeight="false" outlineLevel="0" collapsed="false">
      <c r="A985" s="72" t="s">
        <v>2307</v>
      </c>
      <c r="B985" s="72" t="s">
        <v>2308</v>
      </c>
      <c r="C985" s="72" t="s">
        <v>306</v>
      </c>
      <c r="D985" s="72" t="s">
        <v>308</v>
      </c>
      <c r="E985" s="72"/>
      <c r="F985" s="73" t="n">
        <v>4796</v>
      </c>
      <c r="G985" s="73" t="n">
        <v>3975</v>
      </c>
      <c r="H985" s="73" t="n">
        <v>821</v>
      </c>
      <c r="I985" s="74" t="n">
        <f aca="false">H985/F985</f>
        <v>0.171184320266889</v>
      </c>
      <c r="J985" s="73" t="n">
        <v>3807</v>
      </c>
      <c r="K985" s="73" t="n">
        <v>15</v>
      </c>
      <c r="L985" s="73" t="n">
        <v>153</v>
      </c>
      <c r="M985" s="73" t="n">
        <v>1014</v>
      </c>
      <c r="N985" s="73" t="n">
        <v>1530</v>
      </c>
      <c r="O985" s="73" t="n">
        <f aca="false">J985-M985-N985</f>
        <v>1263</v>
      </c>
      <c r="P985" s="74" t="n">
        <f aca="false">M985/J985</f>
        <v>0.26635145784082</v>
      </c>
      <c r="Q985" s="74" t="n">
        <f aca="false">N985/J985</f>
        <v>0.401891252955083</v>
      </c>
      <c r="R985" s="75" t="n">
        <f aca="false">ABS(P985-Q985)*100</f>
        <v>13.5539795114263</v>
      </c>
      <c r="S985" s="72" t="str">
        <f aca="false">IF(M985&gt;N985,"Flávio Bolsonaro",IF(N985&gt;M985,"Lula","Empate"))</f>
        <v>Lula</v>
      </c>
      <c r="T985" s="74" t="n">
        <v>0.647218863361548</v>
      </c>
      <c r="U985" s="74" t="n">
        <v>0.280834340991536</v>
      </c>
      <c r="V985" s="72" t="str">
        <f aca="false">IF(S985="Empate","—",IF((N985&gt;M985)&lt;&gt;(T985&gt;U985),"Sim","Não"))</f>
        <v>Não</v>
      </c>
    </row>
    <row r="986" customFormat="false" ht="15" hidden="false" customHeight="false" outlineLevel="0" collapsed="false">
      <c r="A986" s="72" t="s">
        <v>2309</v>
      </c>
      <c r="B986" s="72" t="s">
        <v>2310</v>
      </c>
      <c r="C986" s="72" t="s">
        <v>306</v>
      </c>
      <c r="D986" s="72" t="s">
        <v>308</v>
      </c>
      <c r="E986" s="72"/>
      <c r="F986" s="73" t="n">
        <v>2781</v>
      </c>
      <c r="G986" s="73" t="n">
        <v>2296</v>
      </c>
      <c r="H986" s="73" t="n">
        <v>485</v>
      </c>
      <c r="I986" s="74" t="n">
        <f aca="false">H986/F986</f>
        <v>0.174397698669543</v>
      </c>
      <c r="J986" s="73" t="n">
        <v>2205</v>
      </c>
      <c r="K986" s="73" t="n">
        <v>27</v>
      </c>
      <c r="L986" s="73" t="n">
        <v>64</v>
      </c>
      <c r="M986" s="73" t="n">
        <v>1091</v>
      </c>
      <c r="N986" s="73" t="n">
        <v>827</v>
      </c>
      <c r="O986" s="73" t="n">
        <f aca="false">J986-M986-N986</f>
        <v>287</v>
      </c>
      <c r="P986" s="74" t="n">
        <f aca="false">M986/J986</f>
        <v>0.494784580498866</v>
      </c>
      <c r="Q986" s="74" t="n">
        <f aca="false">N986/J986</f>
        <v>0.375056689342404</v>
      </c>
      <c r="R986" s="75" t="n">
        <f aca="false">ABS(P986-Q986)*100</f>
        <v>11.9727891156463</v>
      </c>
      <c r="S986" s="72" t="str">
        <f aca="false">IF(M986&gt;N986,"Flávio Bolsonaro",IF(N986&gt;M986,"Lula","Empate"))</f>
        <v>Flávio Bolsonaro</v>
      </c>
      <c r="T986" s="74" t="n">
        <v>0.469618464437117</v>
      </c>
      <c r="U986" s="74" t="n">
        <v>0.465850211964202</v>
      </c>
      <c r="V986" s="72" t="str">
        <f aca="false">IF(S986="Empate","—",IF((N986&gt;M986)&lt;&gt;(T986&gt;U986),"Sim","Não"))</f>
        <v>Sim</v>
      </c>
    </row>
    <row r="987" customFormat="false" ht="15" hidden="false" customHeight="false" outlineLevel="0" collapsed="false">
      <c r="A987" s="72" t="s">
        <v>2311</v>
      </c>
      <c r="B987" s="72" t="s">
        <v>2312</v>
      </c>
      <c r="C987" s="72" t="s">
        <v>306</v>
      </c>
      <c r="D987" s="72" t="s">
        <v>308</v>
      </c>
      <c r="E987" s="72"/>
      <c r="F987" s="73" t="n">
        <v>3062</v>
      </c>
      <c r="G987" s="73" t="n">
        <v>2146</v>
      </c>
      <c r="H987" s="73" t="n">
        <v>916</v>
      </c>
      <c r="I987" s="74" t="n">
        <f aca="false">H987/F987</f>
        <v>0.299150881776617</v>
      </c>
      <c r="J987" s="73" t="n">
        <v>2080</v>
      </c>
      <c r="K987" s="73" t="n">
        <v>16</v>
      </c>
      <c r="L987" s="73" t="n">
        <v>50</v>
      </c>
      <c r="M987" s="73" t="n">
        <v>806</v>
      </c>
      <c r="N987" s="73" t="n">
        <v>974</v>
      </c>
      <c r="O987" s="73" t="n">
        <f aca="false">J987-M987-N987</f>
        <v>300</v>
      </c>
      <c r="P987" s="74" t="n">
        <f aca="false">M987/J987</f>
        <v>0.3875</v>
      </c>
      <c r="Q987" s="74" t="n">
        <f aca="false">N987/J987</f>
        <v>0.468269230769231</v>
      </c>
      <c r="R987" s="75" t="n">
        <f aca="false">ABS(P987-Q987)*100</f>
        <v>8.07692307692308</v>
      </c>
      <c r="S987" s="72" t="str">
        <f aca="false">IF(M987&gt;N987,"Flávio Bolsonaro",IF(N987&gt;M987,"Lula","Empate"))</f>
        <v>Lula</v>
      </c>
      <c r="T987" s="74" t="n">
        <v>0.610225398570643</v>
      </c>
      <c r="U987" s="74" t="n">
        <v>0.322704782847719</v>
      </c>
      <c r="V987" s="72" t="str">
        <f aca="false">IF(S987="Empate","—",IF((N987&gt;M987)&lt;&gt;(T987&gt;U987),"Sim","Não"))</f>
        <v>Não</v>
      </c>
    </row>
    <row r="988" customFormat="false" ht="15" hidden="false" customHeight="false" outlineLevel="0" collapsed="false">
      <c r="A988" s="72" t="s">
        <v>2313</v>
      </c>
      <c r="B988" s="72" t="s">
        <v>2314</v>
      </c>
      <c r="C988" s="72" t="s">
        <v>306</v>
      </c>
      <c r="D988" s="72" t="s">
        <v>308</v>
      </c>
      <c r="E988" s="72"/>
      <c r="F988" s="73" t="n">
        <v>4192</v>
      </c>
      <c r="G988" s="73" t="n">
        <v>3286</v>
      </c>
      <c r="H988" s="73" t="n">
        <v>906</v>
      </c>
      <c r="I988" s="74" t="n">
        <f aca="false">H988/F988</f>
        <v>0.216125954198473</v>
      </c>
      <c r="J988" s="73" t="n">
        <v>3176</v>
      </c>
      <c r="K988" s="73" t="n">
        <v>28</v>
      </c>
      <c r="L988" s="73" t="n">
        <v>82</v>
      </c>
      <c r="M988" s="73" t="n">
        <v>1650</v>
      </c>
      <c r="N988" s="73" t="n">
        <v>1162</v>
      </c>
      <c r="O988" s="73" t="n">
        <f aca="false">J988-M988-N988</f>
        <v>364</v>
      </c>
      <c r="P988" s="74" t="n">
        <f aca="false">M988/J988</f>
        <v>0.519521410579345</v>
      </c>
      <c r="Q988" s="74" t="n">
        <f aca="false">N988/J988</f>
        <v>0.365869017632242</v>
      </c>
      <c r="R988" s="75" t="n">
        <f aca="false">ABS(P988-Q988)*100</f>
        <v>15.3652392947103</v>
      </c>
      <c r="S988" s="72" t="str">
        <f aca="false">IF(M988&gt;N988,"Flávio Bolsonaro",IF(N988&gt;M988,"Lula","Empate"))</f>
        <v>Flávio Bolsonaro</v>
      </c>
      <c r="T988" s="74" t="n">
        <v>0.453223140495868</v>
      </c>
      <c r="U988" s="74" t="n">
        <v>0.479338842975207</v>
      </c>
      <c r="V988" s="72" t="str">
        <f aca="false">IF(S988="Empate","—",IF((N988&gt;M988)&lt;&gt;(T988&gt;U988),"Sim","Não"))</f>
        <v>Não</v>
      </c>
    </row>
    <row r="989" customFormat="false" ht="15" hidden="false" customHeight="false" outlineLevel="0" collapsed="false">
      <c r="A989" s="72" t="s">
        <v>2315</v>
      </c>
      <c r="B989" s="72" t="s">
        <v>2316</v>
      </c>
      <c r="C989" s="72" t="s">
        <v>306</v>
      </c>
      <c r="D989" s="72" t="s">
        <v>308</v>
      </c>
      <c r="E989" s="72"/>
      <c r="F989" s="73" t="n">
        <v>3869</v>
      </c>
      <c r="G989" s="73" t="n">
        <v>3078</v>
      </c>
      <c r="H989" s="73" t="n">
        <v>791</v>
      </c>
      <c r="I989" s="74" t="n">
        <f aca="false">H989/F989</f>
        <v>0.204445593176531</v>
      </c>
      <c r="J989" s="73" t="n">
        <v>2985</v>
      </c>
      <c r="K989" s="73" t="n">
        <v>33</v>
      </c>
      <c r="L989" s="73" t="n">
        <v>60</v>
      </c>
      <c r="M989" s="73" t="n">
        <v>1420</v>
      </c>
      <c r="N989" s="73" t="n">
        <v>1307</v>
      </c>
      <c r="O989" s="73" t="n">
        <f aca="false">J989-M989-N989</f>
        <v>258</v>
      </c>
      <c r="P989" s="74" t="n">
        <f aca="false">M989/J989</f>
        <v>0.47571189279732</v>
      </c>
      <c r="Q989" s="74" t="n">
        <f aca="false">N989/J989</f>
        <v>0.43785594639866</v>
      </c>
      <c r="R989" s="75" t="n">
        <f aca="false">ABS(P989-Q989)*100</f>
        <v>3.785594639866</v>
      </c>
      <c r="S989" s="72" t="str">
        <f aca="false">IF(M989&gt;N989,"Flávio Bolsonaro",IF(N989&gt;M989,"Lula","Empate"))</f>
        <v>Flávio Bolsonaro</v>
      </c>
      <c r="T989" s="74" t="n">
        <v>0.522951377082625</v>
      </c>
      <c r="U989" s="74" t="n">
        <v>0.421285277116627</v>
      </c>
      <c r="V989" s="72" t="str">
        <f aca="false">IF(S989="Empate","—",IF((N989&gt;M989)&lt;&gt;(T989&gt;U989),"Sim","Não"))</f>
        <v>Sim</v>
      </c>
    </row>
    <row r="990" customFormat="false" ht="15" hidden="false" customHeight="false" outlineLevel="0" collapsed="false">
      <c r="A990" s="72" t="s">
        <v>2317</v>
      </c>
      <c r="B990" s="72" t="s">
        <v>1729</v>
      </c>
      <c r="C990" s="72" t="s">
        <v>306</v>
      </c>
      <c r="D990" s="72" t="s">
        <v>308</v>
      </c>
      <c r="E990" s="72"/>
      <c r="F990" s="73" t="n">
        <v>23574</v>
      </c>
      <c r="G990" s="73" t="n">
        <v>18181</v>
      </c>
      <c r="H990" s="73" t="n">
        <v>5393</v>
      </c>
      <c r="I990" s="74" t="n">
        <f aca="false">H990/F990</f>
        <v>0.228768982777636</v>
      </c>
      <c r="J990" s="73" t="n">
        <v>17516</v>
      </c>
      <c r="K990" s="73" t="n">
        <v>180</v>
      </c>
      <c r="L990" s="73" t="n">
        <v>485</v>
      </c>
      <c r="M990" s="73" t="n">
        <v>7760</v>
      </c>
      <c r="N990" s="73" t="n">
        <v>4838</v>
      </c>
      <c r="O990" s="73" t="n">
        <f aca="false">J990-M990-N990</f>
        <v>4918</v>
      </c>
      <c r="P990" s="74" t="n">
        <f aca="false">M990/J990</f>
        <v>0.443023521351907</v>
      </c>
      <c r="Q990" s="74" t="n">
        <f aca="false">N990/J990</f>
        <v>0.276204612925325</v>
      </c>
      <c r="R990" s="75" t="n">
        <f aca="false">ABS(P990-Q990)*100</f>
        <v>16.6818908426581</v>
      </c>
      <c r="S990" s="72" t="str">
        <f aca="false">IF(M990&gt;N990,"Flávio Bolsonaro",IF(N990&gt;M990,"Lula","Empate"))</f>
        <v>Flávio Bolsonaro</v>
      </c>
      <c r="T990" s="74" t="n">
        <v>0.417924194119731</v>
      </c>
      <c r="U990" s="74" t="n">
        <v>0.484024087849805</v>
      </c>
      <c r="V990" s="72" t="str">
        <f aca="false">IF(S990="Empate","—",IF((N990&gt;M990)&lt;&gt;(T990&gt;U990),"Sim","Não"))</f>
        <v>Não</v>
      </c>
    </row>
    <row r="991" customFormat="false" ht="15" hidden="false" customHeight="false" outlineLevel="0" collapsed="false">
      <c r="A991" s="72" t="s">
        <v>2318</v>
      </c>
      <c r="B991" s="72" t="s">
        <v>2319</v>
      </c>
      <c r="C991" s="72" t="s">
        <v>306</v>
      </c>
      <c r="D991" s="72" t="s">
        <v>308</v>
      </c>
      <c r="E991" s="72"/>
      <c r="F991" s="73" t="n">
        <v>8526</v>
      </c>
      <c r="G991" s="73" t="n">
        <v>6593</v>
      </c>
      <c r="H991" s="73" t="n">
        <v>1933</v>
      </c>
      <c r="I991" s="74" t="n">
        <f aca="false">H991/F991</f>
        <v>0.226718273516303</v>
      </c>
      <c r="J991" s="73" t="n">
        <v>6344</v>
      </c>
      <c r="K991" s="73" t="n">
        <v>40</v>
      </c>
      <c r="L991" s="73" t="n">
        <v>209</v>
      </c>
      <c r="M991" s="73" t="n">
        <v>2363</v>
      </c>
      <c r="N991" s="73" t="n">
        <v>2553</v>
      </c>
      <c r="O991" s="73" t="n">
        <f aca="false">J991-M991-N991</f>
        <v>1428</v>
      </c>
      <c r="P991" s="74" t="n">
        <f aca="false">M991/J991</f>
        <v>0.372477931904161</v>
      </c>
      <c r="Q991" s="74" t="n">
        <f aca="false">N991/J991</f>
        <v>0.402427490542245</v>
      </c>
      <c r="R991" s="75" t="n">
        <f aca="false">ABS(P991-Q991)*100</f>
        <v>2.99495586380832</v>
      </c>
      <c r="S991" s="72" t="str">
        <f aca="false">IF(M991&gt;N991,"Flávio Bolsonaro",IF(N991&gt;M991,"Lula","Empate"))</f>
        <v>Lula</v>
      </c>
      <c r="T991" s="74" t="n">
        <v>0.565483268218108</v>
      </c>
      <c r="U991" s="74" t="n">
        <v>0.359436045524036</v>
      </c>
      <c r="V991" s="72" t="str">
        <f aca="false">IF(S991="Empate","—",IF((N991&gt;M991)&lt;&gt;(T991&gt;U991),"Sim","Não"))</f>
        <v>Não</v>
      </c>
    </row>
    <row r="992" customFormat="false" ht="15" hidden="false" customHeight="false" outlineLevel="0" collapsed="false">
      <c r="A992" s="72" t="s">
        <v>2320</v>
      </c>
      <c r="B992" s="72" t="s">
        <v>2321</v>
      </c>
      <c r="C992" s="72" t="s">
        <v>306</v>
      </c>
      <c r="D992" s="72" t="s">
        <v>308</v>
      </c>
      <c r="E992" s="72"/>
      <c r="F992" s="73" t="n">
        <v>4809</v>
      </c>
      <c r="G992" s="73" t="n">
        <v>3767</v>
      </c>
      <c r="H992" s="73" t="n">
        <v>1042</v>
      </c>
      <c r="I992" s="74" t="n">
        <f aca="false">H992/F992</f>
        <v>0.216677063838636</v>
      </c>
      <c r="J992" s="73" t="n">
        <v>3595</v>
      </c>
      <c r="K992" s="73" t="n">
        <v>43</v>
      </c>
      <c r="L992" s="73" t="n">
        <v>129</v>
      </c>
      <c r="M992" s="73" t="n">
        <v>1564</v>
      </c>
      <c r="N992" s="73" t="n">
        <v>1574</v>
      </c>
      <c r="O992" s="73" t="n">
        <f aca="false">J992-M992-N992</f>
        <v>457</v>
      </c>
      <c r="P992" s="74" t="n">
        <f aca="false">M992/J992</f>
        <v>0.435048678720445</v>
      </c>
      <c r="Q992" s="74" t="n">
        <f aca="false">N992/J992</f>
        <v>0.437830319888734</v>
      </c>
      <c r="R992" s="75" t="n">
        <f aca="false">ABS(P992-Q992)*100</f>
        <v>0.278164116828927</v>
      </c>
      <c r="S992" s="72" t="str">
        <f aca="false">IF(M992&gt;N992,"Flávio Bolsonaro",IF(N992&gt;M992,"Lula","Empate"))</f>
        <v>Lula</v>
      </c>
      <c r="T992" s="74" t="n">
        <v>0.581415174765558</v>
      </c>
      <c r="U992" s="74" t="n">
        <v>0.35464620630861</v>
      </c>
      <c r="V992" s="72" t="str">
        <f aca="false">IF(S992="Empate","—",IF((N992&gt;M992)&lt;&gt;(T992&gt;U992),"Sim","Não"))</f>
        <v>Não</v>
      </c>
    </row>
    <row r="993" customFormat="false" ht="15" hidden="false" customHeight="false" outlineLevel="0" collapsed="false">
      <c r="A993" s="72" t="s">
        <v>2322</v>
      </c>
      <c r="B993" s="72" t="s">
        <v>2323</v>
      </c>
      <c r="C993" s="72" t="s">
        <v>306</v>
      </c>
      <c r="D993" s="72" t="s">
        <v>308</v>
      </c>
      <c r="E993" s="72"/>
      <c r="F993" s="73" t="n">
        <v>12731</v>
      </c>
      <c r="G993" s="73" t="n">
        <v>9889</v>
      </c>
      <c r="H993" s="73" t="n">
        <v>2842</v>
      </c>
      <c r="I993" s="74" t="n">
        <f aca="false">H993/F993</f>
        <v>0.223234624145786</v>
      </c>
      <c r="J993" s="73" t="n">
        <v>9523</v>
      </c>
      <c r="K993" s="73" t="n">
        <v>105</v>
      </c>
      <c r="L993" s="73" t="n">
        <v>261</v>
      </c>
      <c r="M993" s="73" t="n">
        <v>4977</v>
      </c>
      <c r="N993" s="73" t="n">
        <v>3387</v>
      </c>
      <c r="O993" s="73" t="n">
        <f aca="false">J993-M993-N993</f>
        <v>1159</v>
      </c>
      <c r="P993" s="74" t="n">
        <f aca="false">M993/J993</f>
        <v>0.522629423500998</v>
      </c>
      <c r="Q993" s="74" t="n">
        <f aca="false">N993/J993</f>
        <v>0.355665231544681</v>
      </c>
      <c r="R993" s="75" t="n">
        <f aca="false">ABS(P993-Q993)*100</f>
        <v>16.6964191956316</v>
      </c>
      <c r="S993" s="72" t="str">
        <f aca="false">IF(M993&gt;N993,"Flávio Bolsonaro",IF(N993&gt;M993,"Lula","Empate"))</f>
        <v>Flávio Bolsonaro</v>
      </c>
      <c r="T993" s="74" t="n">
        <v>0.489290262822739</v>
      </c>
      <c r="U993" s="74" t="n">
        <v>0.455019103855505</v>
      </c>
      <c r="V993" s="72" t="str">
        <f aca="false">IF(S993="Empate","—",IF((N993&gt;M993)&lt;&gt;(T993&gt;U993),"Sim","Não"))</f>
        <v>Sim</v>
      </c>
    </row>
    <row r="994" customFormat="false" ht="15" hidden="false" customHeight="false" outlineLevel="0" collapsed="false">
      <c r="A994" s="72" t="s">
        <v>2324</v>
      </c>
      <c r="B994" s="72" t="s">
        <v>2325</v>
      </c>
      <c r="C994" s="72" t="s">
        <v>306</v>
      </c>
      <c r="D994" s="72" t="s">
        <v>308</v>
      </c>
      <c r="E994" s="72"/>
      <c r="F994" s="73" t="n">
        <v>40854</v>
      </c>
      <c r="G994" s="73" t="n">
        <v>32068</v>
      </c>
      <c r="H994" s="73" t="n">
        <v>8786</v>
      </c>
      <c r="I994" s="74" t="n">
        <f aca="false">H994/F994</f>
        <v>0.215058501003574</v>
      </c>
      <c r="J994" s="73" t="n">
        <v>30644</v>
      </c>
      <c r="K994" s="73" t="n">
        <v>407</v>
      </c>
      <c r="L994" s="73" t="n">
        <v>1017</v>
      </c>
      <c r="M994" s="73" t="n">
        <v>15356</v>
      </c>
      <c r="N994" s="73" t="n">
        <v>9392</v>
      </c>
      <c r="O994" s="73" t="n">
        <f aca="false">J994-M994-N994</f>
        <v>5896</v>
      </c>
      <c r="P994" s="74" t="n">
        <f aca="false">M994/J994</f>
        <v>0.501109515729017</v>
      </c>
      <c r="Q994" s="74" t="n">
        <f aca="false">N994/J994</f>
        <v>0.306487403733194</v>
      </c>
      <c r="R994" s="75" t="n">
        <f aca="false">ABS(P994-Q994)*100</f>
        <v>19.4622111995823</v>
      </c>
      <c r="S994" s="72" t="str">
        <f aca="false">IF(M994&gt;N994,"Flávio Bolsonaro",IF(N994&gt;M994,"Lula","Empate"))</f>
        <v>Flávio Bolsonaro</v>
      </c>
      <c r="T994" s="74" t="n">
        <v>0.428735142922629</v>
      </c>
      <c r="U994" s="74" t="n">
        <v>0.479224648832717</v>
      </c>
      <c r="V994" s="72" t="str">
        <f aca="false">IF(S994="Empate","—",IF((N994&gt;M994)&lt;&gt;(T994&gt;U994),"Sim","Não"))</f>
        <v>Não</v>
      </c>
    </row>
    <row r="995" customFormat="false" ht="15" hidden="false" customHeight="false" outlineLevel="0" collapsed="false">
      <c r="A995" s="72" t="s">
        <v>2326</v>
      </c>
      <c r="B995" s="72" t="s">
        <v>2327</v>
      </c>
      <c r="C995" s="72" t="s">
        <v>306</v>
      </c>
      <c r="D995" s="72" t="s">
        <v>308</v>
      </c>
      <c r="E995" s="72"/>
      <c r="F995" s="73" t="n">
        <v>20506</v>
      </c>
      <c r="G995" s="73" t="n">
        <v>15655</v>
      </c>
      <c r="H995" s="73" t="n">
        <v>4851</v>
      </c>
      <c r="I995" s="74" t="n">
        <f aca="false">H995/F995</f>
        <v>0.236564907831854</v>
      </c>
      <c r="J995" s="73" t="n">
        <v>15004</v>
      </c>
      <c r="K995" s="73" t="n">
        <v>216</v>
      </c>
      <c r="L995" s="73" t="n">
        <v>435</v>
      </c>
      <c r="M995" s="73" t="n">
        <v>7897</v>
      </c>
      <c r="N995" s="73" t="n">
        <v>5004</v>
      </c>
      <c r="O995" s="73" t="n">
        <f aca="false">J995-M995-N995</f>
        <v>2103</v>
      </c>
      <c r="P995" s="74" t="n">
        <f aca="false">M995/J995</f>
        <v>0.526326312983204</v>
      </c>
      <c r="Q995" s="74" t="n">
        <f aca="false">N995/J995</f>
        <v>0.333511063716342</v>
      </c>
      <c r="R995" s="75" t="n">
        <f aca="false">ABS(P995-Q995)*100</f>
        <v>19.2815249266862</v>
      </c>
      <c r="S995" s="72" t="str">
        <f aca="false">IF(M995&gt;N995,"Flávio Bolsonaro",IF(N995&gt;M995,"Lula","Empate"))</f>
        <v>Flávio Bolsonaro</v>
      </c>
      <c r="T995" s="74" t="n">
        <v>0.447675197641699</v>
      </c>
      <c r="U995" s="74" t="n">
        <v>0.479565858233954</v>
      </c>
      <c r="V995" s="72" t="str">
        <f aca="false">IF(S995="Empate","—",IF((N995&gt;M995)&lt;&gt;(T995&gt;U995),"Sim","Não"))</f>
        <v>Não</v>
      </c>
    </row>
    <row r="996" customFormat="false" ht="15" hidden="false" customHeight="false" outlineLevel="0" collapsed="false">
      <c r="A996" s="72" t="s">
        <v>2328</v>
      </c>
      <c r="B996" s="72" t="s">
        <v>2329</v>
      </c>
      <c r="C996" s="72" t="s">
        <v>306</v>
      </c>
      <c r="D996" s="72" t="s">
        <v>308</v>
      </c>
      <c r="E996" s="72"/>
      <c r="F996" s="73" t="n">
        <v>3148</v>
      </c>
      <c r="G996" s="73" t="n">
        <v>2501</v>
      </c>
      <c r="H996" s="73" t="n">
        <v>647</v>
      </c>
      <c r="I996" s="74" t="n">
        <f aca="false">H996/F996</f>
        <v>0.205527318932656</v>
      </c>
      <c r="J996" s="73" t="n">
        <v>2423</v>
      </c>
      <c r="K996" s="73" t="n">
        <v>20</v>
      </c>
      <c r="L996" s="73" t="n">
        <v>58</v>
      </c>
      <c r="M996" s="73" t="n">
        <v>1389</v>
      </c>
      <c r="N996" s="73" t="n">
        <v>790</v>
      </c>
      <c r="O996" s="73" t="n">
        <f aca="false">J996-M996-N996</f>
        <v>244</v>
      </c>
      <c r="P996" s="74" t="n">
        <f aca="false">M996/J996</f>
        <v>0.573256293850598</v>
      </c>
      <c r="Q996" s="74" t="n">
        <f aca="false">N996/J996</f>
        <v>0.326042096574494</v>
      </c>
      <c r="R996" s="75" t="n">
        <f aca="false">ABS(P996-Q996)*100</f>
        <v>24.7214197276104</v>
      </c>
      <c r="S996" s="72" t="str">
        <f aca="false">IF(M996&gt;N996,"Flávio Bolsonaro",IF(N996&gt;M996,"Lula","Empate"))</f>
        <v>Flávio Bolsonaro</v>
      </c>
      <c r="T996" s="74" t="n">
        <v>0.41963545981773</v>
      </c>
      <c r="U996" s="74" t="n">
        <v>0.52029826014913</v>
      </c>
      <c r="V996" s="72" t="str">
        <f aca="false">IF(S996="Empate","—",IF((N996&gt;M996)&lt;&gt;(T996&gt;U996),"Sim","Não"))</f>
        <v>Não</v>
      </c>
    </row>
    <row r="997" customFormat="false" ht="15" hidden="false" customHeight="false" outlineLevel="0" collapsed="false">
      <c r="A997" s="72" t="s">
        <v>2330</v>
      </c>
      <c r="B997" s="72" t="s">
        <v>2331</v>
      </c>
      <c r="C997" s="72" t="s">
        <v>306</v>
      </c>
      <c r="D997" s="72" t="s">
        <v>308</v>
      </c>
      <c r="E997" s="72"/>
      <c r="F997" s="73" t="n">
        <v>26609</v>
      </c>
      <c r="G997" s="73" t="n">
        <v>20449</v>
      </c>
      <c r="H997" s="73" t="n">
        <v>6160</v>
      </c>
      <c r="I997" s="74" t="n">
        <f aca="false">H997/F997</f>
        <v>0.231500620090947</v>
      </c>
      <c r="J997" s="73" t="n">
        <v>19787</v>
      </c>
      <c r="K997" s="73" t="n">
        <v>195</v>
      </c>
      <c r="L997" s="73" t="n">
        <v>467</v>
      </c>
      <c r="M997" s="73" t="n">
        <v>11368</v>
      </c>
      <c r="N997" s="73" t="n">
        <v>5561</v>
      </c>
      <c r="O997" s="73" t="n">
        <f aca="false">J997-M997-N997</f>
        <v>2858</v>
      </c>
      <c r="P997" s="74" t="n">
        <f aca="false">M997/J997</f>
        <v>0.574518623338556</v>
      </c>
      <c r="Q997" s="74" t="n">
        <f aca="false">N997/J997</f>
        <v>0.281043109112043</v>
      </c>
      <c r="R997" s="75" t="n">
        <f aca="false">ABS(P997-Q997)*100</f>
        <v>29.3475514226512</v>
      </c>
      <c r="S997" s="72" t="str">
        <f aca="false">IF(M997&gt;N997,"Flávio Bolsonaro",IF(N997&gt;M997,"Lula","Empate"))</f>
        <v>Flávio Bolsonaro</v>
      </c>
      <c r="T997" s="74" t="n">
        <v>0.38109375</v>
      </c>
      <c r="U997" s="74" t="n">
        <v>0.540625</v>
      </c>
      <c r="V997" s="72" t="str">
        <f aca="false">IF(S997="Empate","—",IF((N997&gt;M997)&lt;&gt;(T997&gt;U997),"Sim","Não"))</f>
        <v>Não</v>
      </c>
    </row>
    <row r="998" customFormat="false" ht="15" hidden="false" customHeight="false" outlineLevel="0" collapsed="false">
      <c r="A998" s="72" t="s">
        <v>2332</v>
      </c>
      <c r="B998" s="72" t="s">
        <v>2333</v>
      </c>
      <c r="C998" s="72" t="s">
        <v>306</v>
      </c>
      <c r="D998" s="72" t="s">
        <v>308</v>
      </c>
      <c r="E998" s="72"/>
      <c r="F998" s="73" t="n">
        <v>2989</v>
      </c>
      <c r="G998" s="73" t="n">
        <v>2269</v>
      </c>
      <c r="H998" s="73" t="n">
        <v>720</v>
      </c>
      <c r="I998" s="74" t="n">
        <f aca="false">H998/F998</f>
        <v>0.240883238541318</v>
      </c>
      <c r="J998" s="73" t="n">
        <v>2180</v>
      </c>
      <c r="K998" s="73" t="n">
        <v>22</v>
      </c>
      <c r="L998" s="73" t="n">
        <v>67</v>
      </c>
      <c r="M998" s="73" t="n">
        <v>1054</v>
      </c>
      <c r="N998" s="73" t="n">
        <v>781</v>
      </c>
      <c r="O998" s="73" t="n">
        <f aca="false">J998-M998-N998</f>
        <v>345</v>
      </c>
      <c r="P998" s="74" t="n">
        <f aca="false">M998/J998</f>
        <v>0.48348623853211</v>
      </c>
      <c r="Q998" s="74" t="n">
        <f aca="false">N998/J998</f>
        <v>0.358256880733945</v>
      </c>
      <c r="R998" s="75" t="n">
        <f aca="false">ABS(P998-Q998)*100</f>
        <v>12.5229357798165</v>
      </c>
      <c r="S998" s="72" t="str">
        <f aca="false">IF(M998&gt;N998,"Flávio Bolsonaro",IF(N998&gt;M998,"Lula","Empate"))</f>
        <v>Flávio Bolsonaro</v>
      </c>
      <c r="T998" s="74" t="n">
        <v>0.479694218824654</v>
      </c>
      <c r="U998" s="74" t="n">
        <v>0.446727185857621</v>
      </c>
      <c r="V998" s="72" t="str">
        <f aca="false">IF(S998="Empate","—",IF((N998&gt;M998)&lt;&gt;(T998&gt;U998),"Sim","Não"))</f>
        <v>Sim</v>
      </c>
    </row>
    <row r="999" customFormat="false" ht="15" hidden="false" customHeight="false" outlineLevel="0" collapsed="false">
      <c r="A999" s="72" t="s">
        <v>2334</v>
      </c>
      <c r="B999" s="72" t="s">
        <v>2335</v>
      </c>
      <c r="C999" s="72" t="s">
        <v>306</v>
      </c>
      <c r="D999" s="72" t="s">
        <v>308</v>
      </c>
      <c r="E999" s="72"/>
      <c r="F999" s="73" t="n">
        <v>33230</v>
      </c>
      <c r="G999" s="73" t="n">
        <v>25401</v>
      </c>
      <c r="H999" s="73" t="n">
        <v>7829</v>
      </c>
      <c r="I999" s="74" t="n">
        <f aca="false">H999/F999</f>
        <v>0.23560036111947</v>
      </c>
      <c r="J999" s="73" t="n">
        <v>24447</v>
      </c>
      <c r="K999" s="73" t="n">
        <v>350</v>
      </c>
      <c r="L999" s="73" t="n">
        <v>604</v>
      </c>
      <c r="M999" s="73" t="n">
        <v>12900</v>
      </c>
      <c r="N999" s="73" t="n">
        <v>8077</v>
      </c>
      <c r="O999" s="73" t="n">
        <f aca="false">J999-M999-N999</f>
        <v>3470</v>
      </c>
      <c r="P999" s="74" t="n">
        <f aca="false">M999/J999</f>
        <v>0.527672107006995</v>
      </c>
      <c r="Q999" s="74" t="n">
        <f aca="false">N999/J999</f>
        <v>0.330388186689573</v>
      </c>
      <c r="R999" s="75" t="n">
        <f aca="false">ABS(P999-Q999)*100</f>
        <v>19.7283920317421</v>
      </c>
      <c r="S999" s="72" t="str">
        <f aca="false">IF(M999&gt;N999,"Flávio Bolsonaro",IF(N999&gt;M999,"Lula","Empate"))</f>
        <v>Flávio Bolsonaro</v>
      </c>
      <c r="T999" s="74" t="n">
        <v>0.45995501039854</v>
      </c>
      <c r="U999" s="74" t="n">
        <v>0.480327660116294</v>
      </c>
      <c r="V999" s="72" t="str">
        <f aca="false">IF(S999="Empate","—",IF((N999&gt;M999)&lt;&gt;(T999&gt;U999),"Sim","Não"))</f>
        <v>Não</v>
      </c>
    </row>
    <row r="1000" customFormat="false" ht="15" hidden="false" customHeight="false" outlineLevel="0" collapsed="false">
      <c r="A1000" s="72" t="s">
        <v>2336</v>
      </c>
      <c r="B1000" s="72" t="s">
        <v>2337</v>
      </c>
      <c r="C1000" s="72" t="s">
        <v>306</v>
      </c>
      <c r="D1000" s="72" t="s">
        <v>308</v>
      </c>
      <c r="E1000" s="72"/>
      <c r="F1000" s="73" t="n">
        <v>5166</v>
      </c>
      <c r="G1000" s="73" t="n">
        <v>4218</v>
      </c>
      <c r="H1000" s="73" t="n">
        <v>948</v>
      </c>
      <c r="I1000" s="74" t="n">
        <f aca="false">H1000/F1000</f>
        <v>0.183507549361208</v>
      </c>
      <c r="J1000" s="73" t="n">
        <v>4095</v>
      </c>
      <c r="K1000" s="73" t="n">
        <v>28</v>
      </c>
      <c r="L1000" s="73" t="n">
        <v>95</v>
      </c>
      <c r="M1000" s="73" t="n">
        <v>1868</v>
      </c>
      <c r="N1000" s="73" t="n">
        <v>1494</v>
      </c>
      <c r="O1000" s="73" t="n">
        <f aca="false">J1000-M1000-N1000</f>
        <v>733</v>
      </c>
      <c r="P1000" s="74" t="n">
        <f aca="false">M1000/J1000</f>
        <v>0.456166056166056</v>
      </c>
      <c r="Q1000" s="74" t="n">
        <f aca="false">N1000/J1000</f>
        <v>0.364835164835165</v>
      </c>
      <c r="R1000" s="75" t="n">
        <f aca="false">ABS(P1000-Q1000)*100</f>
        <v>9.13308913308913</v>
      </c>
      <c r="S1000" s="72" t="str">
        <f aca="false">IF(M1000&gt;N1000,"Flávio Bolsonaro",IF(N1000&gt;M1000,"Lula","Empate"))</f>
        <v>Flávio Bolsonaro</v>
      </c>
      <c r="T1000" s="74" t="n">
        <v>0.509984639016897</v>
      </c>
      <c r="U1000" s="74" t="n">
        <v>0.426011264720942</v>
      </c>
      <c r="V1000" s="72" t="str">
        <f aca="false">IF(S1000="Empate","—",IF((N1000&gt;M1000)&lt;&gt;(T1000&gt;U1000),"Sim","Não"))</f>
        <v>Sim</v>
      </c>
    </row>
    <row r="1001" customFormat="false" ht="15" hidden="false" customHeight="false" outlineLevel="0" collapsed="false">
      <c r="A1001" s="72" t="s">
        <v>2338</v>
      </c>
      <c r="B1001" s="72" t="s">
        <v>2339</v>
      </c>
      <c r="C1001" s="72" t="s">
        <v>306</v>
      </c>
      <c r="D1001" s="72" t="s">
        <v>308</v>
      </c>
      <c r="E1001" s="72"/>
      <c r="F1001" s="73" t="n">
        <v>5268</v>
      </c>
      <c r="G1001" s="73" t="n">
        <v>4402</v>
      </c>
      <c r="H1001" s="73" t="n">
        <v>866</v>
      </c>
      <c r="I1001" s="74" t="n">
        <f aca="false">H1001/F1001</f>
        <v>0.164388762338648</v>
      </c>
      <c r="J1001" s="73" t="n">
        <v>4252</v>
      </c>
      <c r="K1001" s="73" t="n">
        <v>39</v>
      </c>
      <c r="L1001" s="73" t="n">
        <v>111</v>
      </c>
      <c r="M1001" s="73" t="n">
        <v>1956</v>
      </c>
      <c r="N1001" s="73" t="n">
        <v>1816</v>
      </c>
      <c r="O1001" s="73" t="n">
        <f aca="false">J1001-M1001-N1001</f>
        <v>480</v>
      </c>
      <c r="P1001" s="74" t="n">
        <f aca="false">M1001/J1001</f>
        <v>0.460018814675447</v>
      </c>
      <c r="Q1001" s="74" t="n">
        <f aca="false">N1001/J1001</f>
        <v>0.427093132643462</v>
      </c>
      <c r="R1001" s="75" t="n">
        <f aca="false">ABS(P1001-Q1001)*100</f>
        <v>3.2925682031985</v>
      </c>
      <c r="S1001" s="72" t="str">
        <f aca="false">IF(M1001&gt;N1001,"Flávio Bolsonaro",IF(N1001&gt;M1001,"Lula","Empate"))</f>
        <v>Flávio Bolsonaro</v>
      </c>
      <c r="T1001" s="74" t="n">
        <v>0.523518344308561</v>
      </c>
      <c r="U1001" s="74" t="n">
        <v>0.418156161806209</v>
      </c>
      <c r="V1001" s="72" t="str">
        <f aca="false">IF(S1001="Empate","—",IF((N1001&gt;M1001)&lt;&gt;(T1001&gt;U1001),"Sim","Não"))</f>
        <v>Sim</v>
      </c>
    </row>
    <row r="1002" customFormat="false" ht="15" hidden="false" customHeight="false" outlineLevel="0" collapsed="false">
      <c r="A1002" s="72" t="s">
        <v>2340</v>
      </c>
      <c r="B1002" s="72" t="s">
        <v>2341</v>
      </c>
      <c r="C1002" s="72" t="s">
        <v>306</v>
      </c>
      <c r="D1002" s="72" t="s">
        <v>308</v>
      </c>
      <c r="E1002" s="72"/>
      <c r="F1002" s="73" t="n">
        <v>3668</v>
      </c>
      <c r="G1002" s="73" t="n">
        <v>2870</v>
      </c>
      <c r="H1002" s="73" t="n">
        <v>798</v>
      </c>
      <c r="I1002" s="74" t="n">
        <f aca="false">H1002/F1002</f>
        <v>0.217557251908397</v>
      </c>
      <c r="J1002" s="73" t="n">
        <v>2790</v>
      </c>
      <c r="K1002" s="73" t="n">
        <v>17</v>
      </c>
      <c r="L1002" s="73" t="n">
        <v>63</v>
      </c>
      <c r="M1002" s="73" t="n">
        <v>1610</v>
      </c>
      <c r="N1002" s="73" t="n">
        <v>717</v>
      </c>
      <c r="O1002" s="73" t="n">
        <f aca="false">J1002-M1002-N1002</f>
        <v>463</v>
      </c>
      <c r="P1002" s="74" t="n">
        <f aca="false">M1002/J1002</f>
        <v>0.577060931899642</v>
      </c>
      <c r="Q1002" s="74" t="n">
        <f aca="false">N1002/J1002</f>
        <v>0.256989247311828</v>
      </c>
      <c r="R1002" s="75" t="n">
        <f aca="false">ABS(P1002-Q1002)*100</f>
        <v>32.0071684587814</v>
      </c>
      <c r="S1002" s="72" t="str">
        <f aca="false">IF(M1002&gt;N1002,"Flávio Bolsonaro",IF(N1002&gt;M1002,"Lula","Empate"))</f>
        <v>Flávio Bolsonaro</v>
      </c>
      <c r="T1002" s="74" t="n">
        <v>0.393051031487514</v>
      </c>
      <c r="U1002" s="74" t="n">
        <v>0.532030401737242</v>
      </c>
      <c r="V1002" s="72" t="str">
        <f aca="false">IF(S1002="Empate","—",IF((N1002&gt;M1002)&lt;&gt;(T1002&gt;U1002),"Sim","Não"))</f>
        <v>Não</v>
      </c>
    </row>
    <row r="1003" customFormat="false" ht="15" hidden="false" customHeight="false" outlineLevel="0" collapsed="false">
      <c r="A1003" s="72" t="s">
        <v>2342</v>
      </c>
      <c r="B1003" s="72" t="s">
        <v>2343</v>
      </c>
      <c r="C1003" s="72" t="s">
        <v>306</v>
      </c>
      <c r="D1003" s="72" t="s">
        <v>308</v>
      </c>
      <c r="E1003" s="72"/>
      <c r="F1003" s="73" t="n">
        <v>15697</v>
      </c>
      <c r="G1003" s="73" t="n">
        <v>11803</v>
      </c>
      <c r="H1003" s="73" t="n">
        <v>3894</v>
      </c>
      <c r="I1003" s="74" t="n">
        <f aca="false">H1003/F1003</f>
        <v>0.248072880168185</v>
      </c>
      <c r="J1003" s="73" t="n">
        <v>11395</v>
      </c>
      <c r="K1003" s="73" t="n">
        <v>119</v>
      </c>
      <c r="L1003" s="73" t="n">
        <v>289</v>
      </c>
      <c r="M1003" s="73" t="n">
        <v>5854</v>
      </c>
      <c r="N1003" s="73" t="n">
        <v>4226</v>
      </c>
      <c r="O1003" s="73" t="n">
        <f aca="false">J1003-M1003-N1003</f>
        <v>1315</v>
      </c>
      <c r="P1003" s="74" t="n">
        <f aca="false">M1003/J1003</f>
        <v>0.513734093900834</v>
      </c>
      <c r="Q1003" s="74" t="n">
        <f aca="false">N1003/J1003</f>
        <v>0.370864414216762</v>
      </c>
      <c r="R1003" s="75" t="n">
        <f aca="false">ABS(P1003-Q1003)*100</f>
        <v>14.2869679684072</v>
      </c>
      <c r="S1003" s="72" t="str">
        <f aca="false">IF(M1003&gt;N1003,"Flávio Bolsonaro",IF(N1003&gt;M1003,"Lula","Empate"))</f>
        <v>Flávio Bolsonaro</v>
      </c>
      <c r="T1003" s="74" t="n">
        <v>0.483636681834092</v>
      </c>
      <c r="U1003" s="74" t="n">
        <v>0.454060203010151</v>
      </c>
      <c r="V1003" s="72" t="str">
        <f aca="false">IF(S1003="Empate","—",IF((N1003&gt;M1003)&lt;&gt;(T1003&gt;U1003),"Sim","Não"))</f>
        <v>Sim</v>
      </c>
    </row>
    <row r="1004" customFormat="false" ht="15" hidden="false" customHeight="false" outlineLevel="0" collapsed="false">
      <c r="A1004" s="72" t="s">
        <v>2344</v>
      </c>
      <c r="B1004" s="72" t="s">
        <v>2345</v>
      </c>
      <c r="C1004" s="72" t="s">
        <v>306</v>
      </c>
      <c r="D1004" s="72" t="s">
        <v>308</v>
      </c>
      <c r="E1004" s="72"/>
      <c r="F1004" s="73" t="n">
        <v>6866</v>
      </c>
      <c r="G1004" s="73" t="n">
        <v>5237</v>
      </c>
      <c r="H1004" s="73" t="n">
        <v>1629</v>
      </c>
      <c r="I1004" s="74" t="n">
        <f aca="false">H1004/F1004</f>
        <v>0.237256044276143</v>
      </c>
      <c r="J1004" s="73" t="n">
        <v>5089</v>
      </c>
      <c r="K1004" s="73" t="n">
        <v>29</v>
      </c>
      <c r="L1004" s="73" t="n">
        <v>119</v>
      </c>
      <c r="M1004" s="73" t="n">
        <v>2409</v>
      </c>
      <c r="N1004" s="73" t="n">
        <v>1974</v>
      </c>
      <c r="O1004" s="73" t="n">
        <f aca="false">J1004-M1004-N1004</f>
        <v>706</v>
      </c>
      <c r="P1004" s="74" t="n">
        <f aca="false">M1004/J1004</f>
        <v>0.473373943800354</v>
      </c>
      <c r="Q1004" s="74" t="n">
        <f aca="false">N1004/J1004</f>
        <v>0.387895460797799</v>
      </c>
      <c r="R1004" s="75" t="n">
        <f aca="false">ABS(P1004-Q1004)*100</f>
        <v>8.54784830025545</v>
      </c>
      <c r="S1004" s="72" t="str">
        <f aca="false">IF(M1004&gt;N1004,"Flávio Bolsonaro",IF(N1004&gt;M1004,"Lula","Empate"))</f>
        <v>Flávio Bolsonaro</v>
      </c>
      <c r="T1004" s="74" t="n">
        <v>0.503182179793158</v>
      </c>
      <c r="U1004" s="74" t="n">
        <v>0.449880668257757</v>
      </c>
      <c r="V1004" s="72" t="str">
        <f aca="false">IF(S1004="Empate","—",IF((N1004&gt;M1004)&lt;&gt;(T1004&gt;U1004),"Sim","Não"))</f>
        <v>Sim</v>
      </c>
    </row>
    <row r="1005" customFormat="false" ht="15" hidden="false" customHeight="false" outlineLevel="0" collapsed="false">
      <c r="A1005" s="72" t="s">
        <v>2346</v>
      </c>
      <c r="B1005" s="72" t="s">
        <v>2347</v>
      </c>
      <c r="C1005" s="72" t="s">
        <v>306</v>
      </c>
      <c r="D1005" s="72" t="s">
        <v>308</v>
      </c>
      <c r="E1005" s="72"/>
      <c r="F1005" s="73" t="n">
        <v>21491</v>
      </c>
      <c r="G1005" s="73" t="n">
        <v>17637</v>
      </c>
      <c r="H1005" s="73" t="n">
        <v>3854</v>
      </c>
      <c r="I1005" s="74" t="n">
        <f aca="false">H1005/F1005</f>
        <v>0.179330882695082</v>
      </c>
      <c r="J1005" s="73" t="n">
        <v>17051</v>
      </c>
      <c r="K1005" s="73" t="n">
        <v>186</v>
      </c>
      <c r="L1005" s="73" t="n">
        <v>400</v>
      </c>
      <c r="M1005" s="73" t="n">
        <v>8670</v>
      </c>
      <c r="N1005" s="73" t="n">
        <v>5904</v>
      </c>
      <c r="O1005" s="73" t="n">
        <f aca="false">J1005-M1005-N1005</f>
        <v>2477</v>
      </c>
      <c r="P1005" s="74" t="n">
        <f aca="false">M1005/J1005</f>
        <v>0.508474576271186</v>
      </c>
      <c r="Q1005" s="74" t="n">
        <f aca="false">N1005/J1005</f>
        <v>0.346255351592282</v>
      </c>
      <c r="R1005" s="75" t="n">
        <f aca="false">ABS(P1005-Q1005)*100</f>
        <v>16.2219224678904</v>
      </c>
      <c r="S1005" s="72" t="str">
        <f aca="false">IF(M1005&gt;N1005,"Flávio Bolsonaro",IF(N1005&gt;M1005,"Lula","Empate"))</f>
        <v>Flávio Bolsonaro</v>
      </c>
      <c r="T1005" s="74" t="n">
        <v>0.458345564492456</v>
      </c>
      <c r="U1005" s="74" t="n">
        <v>0.479422297892327</v>
      </c>
      <c r="V1005" s="72" t="str">
        <f aca="false">IF(S1005="Empate","—",IF((N1005&gt;M1005)&lt;&gt;(T1005&gt;U1005),"Sim","Não"))</f>
        <v>Não</v>
      </c>
    </row>
    <row r="1006" customFormat="false" ht="15" hidden="false" customHeight="false" outlineLevel="0" collapsed="false">
      <c r="A1006" s="72" t="s">
        <v>2348</v>
      </c>
      <c r="B1006" s="72" t="s">
        <v>2349</v>
      </c>
      <c r="C1006" s="72" t="s">
        <v>306</v>
      </c>
      <c r="D1006" s="72" t="s">
        <v>308</v>
      </c>
      <c r="E1006" s="72"/>
      <c r="F1006" s="73" t="n">
        <v>4683</v>
      </c>
      <c r="G1006" s="73" t="n">
        <v>3529</v>
      </c>
      <c r="H1006" s="73" t="n">
        <v>1154</v>
      </c>
      <c r="I1006" s="74" t="n">
        <f aca="false">H1006/F1006</f>
        <v>0.246423232970318</v>
      </c>
      <c r="J1006" s="73" t="n">
        <v>3396</v>
      </c>
      <c r="K1006" s="73" t="n">
        <v>30</v>
      </c>
      <c r="L1006" s="73" t="n">
        <v>103</v>
      </c>
      <c r="M1006" s="73" t="n">
        <v>1875</v>
      </c>
      <c r="N1006" s="73" t="n">
        <v>1148</v>
      </c>
      <c r="O1006" s="73" t="n">
        <f aca="false">J1006-M1006-N1006</f>
        <v>373</v>
      </c>
      <c r="P1006" s="74" t="n">
        <f aca="false">M1006/J1006</f>
        <v>0.552120141342756</v>
      </c>
      <c r="Q1006" s="74" t="n">
        <f aca="false">N1006/J1006</f>
        <v>0.338044758539458</v>
      </c>
      <c r="R1006" s="75" t="n">
        <f aca="false">ABS(P1006-Q1006)*100</f>
        <v>21.4075382803298</v>
      </c>
      <c r="S1006" s="72" t="str">
        <f aca="false">IF(M1006&gt;N1006,"Flávio Bolsonaro",IF(N1006&gt;M1006,"Lula","Empate"))</f>
        <v>Flávio Bolsonaro</v>
      </c>
      <c r="T1006" s="74" t="n">
        <v>0.462787136294028</v>
      </c>
      <c r="U1006" s="74" t="n">
        <v>0.467381316998469</v>
      </c>
      <c r="V1006" s="72" t="str">
        <f aca="false">IF(S1006="Empate","—",IF((N1006&gt;M1006)&lt;&gt;(T1006&gt;U1006),"Sim","Não"))</f>
        <v>Não</v>
      </c>
    </row>
    <row r="1007" customFormat="false" ht="15" hidden="false" customHeight="false" outlineLevel="0" collapsed="false">
      <c r="A1007" s="72" t="s">
        <v>2350</v>
      </c>
      <c r="B1007" s="72" t="s">
        <v>2351</v>
      </c>
      <c r="C1007" s="72" t="s">
        <v>306</v>
      </c>
      <c r="D1007" s="72" t="s">
        <v>308</v>
      </c>
      <c r="E1007" s="72"/>
      <c r="F1007" s="73" t="n">
        <v>7690</v>
      </c>
      <c r="G1007" s="73" t="n">
        <v>6335</v>
      </c>
      <c r="H1007" s="73" t="n">
        <v>1355</v>
      </c>
      <c r="I1007" s="74" t="n">
        <f aca="false">H1007/F1007</f>
        <v>0.176202860858257</v>
      </c>
      <c r="J1007" s="73" t="n">
        <v>6113</v>
      </c>
      <c r="K1007" s="73" t="n">
        <v>63</v>
      </c>
      <c r="L1007" s="73" t="n">
        <v>159</v>
      </c>
      <c r="M1007" s="73" t="n">
        <v>3175</v>
      </c>
      <c r="N1007" s="73" t="n">
        <v>2066</v>
      </c>
      <c r="O1007" s="73" t="n">
        <f aca="false">J1007-M1007-N1007</f>
        <v>872</v>
      </c>
      <c r="P1007" s="74" t="n">
        <f aca="false">M1007/J1007</f>
        <v>0.519384917389171</v>
      </c>
      <c r="Q1007" s="74" t="n">
        <f aca="false">N1007/J1007</f>
        <v>0.337968264354654</v>
      </c>
      <c r="R1007" s="75" t="n">
        <f aca="false">ABS(P1007-Q1007)*100</f>
        <v>18.1416653034517</v>
      </c>
      <c r="S1007" s="72" t="str">
        <f aca="false">IF(M1007&gt;N1007,"Flávio Bolsonaro",IF(N1007&gt;M1007,"Lula","Empate"))</f>
        <v>Flávio Bolsonaro</v>
      </c>
      <c r="T1007" s="74" t="n">
        <v>0.443866943866944</v>
      </c>
      <c r="U1007" s="74" t="n">
        <v>0.477823977823978</v>
      </c>
      <c r="V1007" s="72" t="str">
        <f aca="false">IF(S1007="Empate","—",IF((N1007&gt;M1007)&lt;&gt;(T1007&gt;U1007),"Sim","Não"))</f>
        <v>Não</v>
      </c>
    </row>
    <row r="1008" customFormat="false" ht="15" hidden="false" customHeight="false" outlineLevel="0" collapsed="false">
      <c r="A1008" s="72" t="s">
        <v>2352</v>
      </c>
      <c r="B1008" s="72" t="s">
        <v>2353</v>
      </c>
      <c r="C1008" s="72" t="s">
        <v>306</v>
      </c>
      <c r="D1008" s="72" t="s">
        <v>308</v>
      </c>
      <c r="E1008" s="72"/>
      <c r="F1008" s="73" t="n">
        <v>74876</v>
      </c>
      <c r="G1008" s="73" t="n">
        <v>57334</v>
      </c>
      <c r="H1008" s="73" t="n">
        <v>17542</v>
      </c>
      <c r="I1008" s="74" t="n">
        <f aca="false">H1008/F1008</f>
        <v>0.234280677386613</v>
      </c>
      <c r="J1008" s="73" t="n">
        <v>54976</v>
      </c>
      <c r="K1008" s="73" t="n">
        <v>815</v>
      </c>
      <c r="L1008" s="73" t="n">
        <v>1543</v>
      </c>
      <c r="M1008" s="73" t="n">
        <v>31755</v>
      </c>
      <c r="N1008" s="73" t="n">
        <v>15732</v>
      </c>
      <c r="O1008" s="73" t="n">
        <f aca="false">J1008-M1008-N1008</f>
        <v>7489</v>
      </c>
      <c r="P1008" s="74" t="n">
        <f aca="false">M1008/J1008</f>
        <v>0.577615686845169</v>
      </c>
      <c r="Q1008" s="74" t="n">
        <f aca="false">N1008/J1008</f>
        <v>0.286161233993015</v>
      </c>
      <c r="R1008" s="75" t="n">
        <f aca="false">ABS(P1008-Q1008)*100</f>
        <v>29.1454452852154</v>
      </c>
      <c r="S1008" s="72" t="str">
        <f aca="false">IF(M1008&gt;N1008,"Flávio Bolsonaro",IF(N1008&gt;M1008,"Lula","Empate"))</f>
        <v>Flávio Bolsonaro</v>
      </c>
      <c r="T1008" s="74" t="n">
        <v>0.394612337709969</v>
      </c>
      <c r="U1008" s="74" t="n">
        <v>0.524150957236118</v>
      </c>
      <c r="V1008" s="72" t="str">
        <f aca="false">IF(S1008="Empate","—",IF((N1008&gt;M1008)&lt;&gt;(T1008&gt;U1008),"Sim","Não"))</f>
        <v>Não</v>
      </c>
    </row>
    <row r="1009" customFormat="false" ht="15" hidden="false" customHeight="false" outlineLevel="0" collapsed="false">
      <c r="A1009" s="72" t="s">
        <v>2354</v>
      </c>
      <c r="B1009" s="72" t="s">
        <v>2355</v>
      </c>
      <c r="C1009" s="72" t="s">
        <v>306</v>
      </c>
      <c r="D1009" s="72" t="s">
        <v>308</v>
      </c>
      <c r="E1009" s="72"/>
      <c r="F1009" s="73" t="n">
        <v>3148</v>
      </c>
      <c r="G1009" s="73" t="n">
        <v>2345</v>
      </c>
      <c r="H1009" s="73" t="n">
        <v>803</v>
      </c>
      <c r="I1009" s="74" t="n">
        <f aca="false">H1009/F1009</f>
        <v>0.255082592121982</v>
      </c>
      <c r="J1009" s="73" t="n">
        <v>2277</v>
      </c>
      <c r="K1009" s="73" t="n">
        <v>9</v>
      </c>
      <c r="L1009" s="73" t="n">
        <v>59</v>
      </c>
      <c r="M1009" s="73" t="n">
        <v>1054</v>
      </c>
      <c r="N1009" s="73" t="n">
        <v>825</v>
      </c>
      <c r="O1009" s="73" t="n">
        <f aca="false">J1009-M1009-N1009</f>
        <v>398</v>
      </c>
      <c r="P1009" s="74" t="n">
        <f aca="false">M1009/J1009</f>
        <v>0.462889767237593</v>
      </c>
      <c r="Q1009" s="74" t="n">
        <f aca="false">N1009/J1009</f>
        <v>0.36231884057971</v>
      </c>
      <c r="R1009" s="75" t="n">
        <f aca="false">ABS(P1009-Q1009)*100</f>
        <v>10.0570926657883</v>
      </c>
      <c r="S1009" s="72" t="str">
        <f aca="false">IF(M1009&gt;N1009,"Flávio Bolsonaro",IF(N1009&gt;M1009,"Lula","Empate"))</f>
        <v>Flávio Bolsonaro</v>
      </c>
      <c r="T1009" s="74" t="n">
        <v>0.497377205531712</v>
      </c>
      <c r="U1009" s="74" t="n">
        <v>0.425846447305675</v>
      </c>
      <c r="V1009" s="72" t="str">
        <f aca="false">IF(S1009="Empate","—",IF((N1009&gt;M1009)&lt;&gt;(T1009&gt;U1009),"Sim","Não"))</f>
        <v>Sim</v>
      </c>
    </row>
    <row r="1010" customFormat="false" ht="15" hidden="false" customHeight="false" outlineLevel="0" collapsed="false">
      <c r="A1010" s="72" t="s">
        <v>2356</v>
      </c>
      <c r="B1010" s="72" t="s">
        <v>2357</v>
      </c>
      <c r="C1010" s="72" t="s">
        <v>306</v>
      </c>
      <c r="D1010" s="72" t="s">
        <v>308</v>
      </c>
      <c r="E1010" s="72"/>
      <c r="F1010" s="73" t="n">
        <v>5992</v>
      </c>
      <c r="G1010" s="73" t="n">
        <v>4880</v>
      </c>
      <c r="H1010" s="73" t="n">
        <v>1112</v>
      </c>
      <c r="I1010" s="74" t="n">
        <f aca="false">H1010/F1010</f>
        <v>0.185580774365821</v>
      </c>
      <c r="J1010" s="73" t="n">
        <v>4726</v>
      </c>
      <c r="K1010" s="73" t="n">
        <v>37</v>
      </c>
      <c r="L1010" s="73" t="n">
        <v>117</v>
      </c>
      <c r="M1010" s="73" t="n">
        <v>2723</v>
      </c>
      <c r="N1010" s="73" t="n">
        <v>1464</v>
      </c>
      <c r="O1010" s="73" t="n">
        <f aca="false">J1010-M1010-N1010</f>
        <v>539</v>
      </c>
      <c r="P1010" s="74" t="n">
        <f aca="false">M1010/J1010</f>
        <v>0.57617435463394</v>
      </c>
      <c r="Q1010" s="74" t="n">
        <f aca="false">N1010/J1010</f>
        <v>0.309775708844689</v>
      </c>
      <c r="R1010" s="75" t="n">
        <f aca="false">ABS(P1010-Q1010)*100</f>
        <v>26.6398645789251</v>
      </c>
      <c r="S1010" s="72" t="str">
        <f aca="false">IF(M1010&gt;N1010,"Flávio Bolsonaro",IF(N1010&gt;M1010,"Lula","Empate"))</f>
        <v>Flávio Bolsonaro</v>
      </c>
      <c r="T1010" s="74" t="n">
        <v>0.394012766894123</v>
      </c>
      <c r="U1010" s="74" t="n">
        <v>0.530266343825666</v>
      </c>
      <c r="V1010" s="72" t="str">
        <f aca="false">IF(S1010="Empate","—",IF((N1010&gt;M1010)&lt;&gt;(T1010&gt;U1010),"Sim","Não"))</f>
        <v>Não</v>
      </c>
    </row>
    <row r="1011" customFormat="false" ht="15" hidden="false" customHeight="false" outlineLevel="0" collapsed="false">
      <c r="A1011" s="72" t="s">
        <v>2358</v>
      </c>
      <c r="B1011" s="72" t="s">
        <v>2359</v>
      </c>
      <c r="C1011" s="72" t="s">
        <v>306</v>
      </c>
      <c r="D1011" s="72" t="s">
        <v>308</v>
      </c>
      <c r="E1011" s="72"/>
      <c r="F1011" s="73" t="n">
        <v>33457</v>
      </c>
      <c r="G1011" s="73" t="n">
        <v>26202</v>
      </c>
      <c r="H1011" s="73" t="n">
        <v>7255</v>
      </c>
      <c r="I1011" s="74" t="n">
        <f aca="false">H1011/F1011</f>
        <v>0.21684550318319</v>
      </c>
      <c r="J1011" s="73" t="n">
        <v>25426</v>
      </c>
      <c r="K1011" s="73" t="n">
        <v>289</v>
      </c>
      <c r="L1011" s="73" t="n">
        <v>487</v>
      </c>
      <c r="M1011" s="73" t="n">
        <v>15948</v>
      </c>
      <c r="N1011" s="73" t="n">
        <v>5084</v>
      </c>
      <c r="O1011" s="73" t="n">
        <f aca="false">J1011-M1011-N1011</f>
        <v>4394</v>
      </c>
      <c r="P1011" s="74" t="n">
        <f aca="false">M1011/J1011</f>
        <v>0.62723196727759</v>
      </c>
      <c r="Q1011" s="74" t="n">
        <f aca="false">N1011/J1011</f>
        <v>0.199952804216157</v>
      </c>
      <c r="R1011" s="75" t="n">
        <f aca="false">ABS(P1011-Q1011)*100</f>
        <v>42.7279163061433</v>
      </c>
      <c r="S1011" s="72" t="str">
        <f aca="false">IF(M1011&gt;N1011,"Flávio Bolsonaro",IF(N1011&gt;M1011,"Lula","Empate"))</f>
        <v>Flávio Bolsonaro</v>
      </c>
      <c r="T1011" s="74" t="n">
        <v>0.303203980099503</v>
      </c>
      <c r="U1011" s="74" t="n">
        <v>0.624756218905473</v>
      </c>
      <c r="V1011" s="72" t="str">
        <f aca="false">IF(S1011="Empate","—",IF((N1011&gt;M1011)&lt;&gt;(T1011&gt;U1011),"Sim","Não"))</f>
        <v>Não</v>
      </c>
    </row>
    <row r="1012" customFormat="false" ht="15" hidden="false" customHeight="false" outlineLevel="0" collapsed="false">
      <c r="A1012" s="72" t="s">
        <v>2360</v>
      </c>
      <c r="B1012" s="72" t="s">
        <v>2361</v>
      </c>
      <c r="C1012" s="72" t="s">
        <v>306</v>
      </c>
      <c r="D1012" s="72" t="s">
        <v>308</v>
      </c>
      <c r="E1012" s="72"/>
      <c r="F1012" s="73" t="n">
        <v>73593</v>
      </c>
      <c r="G1012" s="73" t="n">
        <v>56961</v>
      </c>
      <c r="H1012" s="73" t="n">
        <v>16632</v>
      </c>
      <c r="I1012" s="74" t="n">
        <f aca="false">H1012/F1012</f>
        <v>0.22599975541152</v>
      </c>
      <c r="J1012" s="73" t="n">
        <v>54913</v>
      </c>
      <c r="K1012" s="73" t="n">
        <v>742</v>
      </c>
      <c r="L1012" s="73" t="n">
        <v>1306</v>
      </c>
      <c r="M1012" s="73" t="n">
        <v>34317</v>
      </c>
      <c r="N1012" s="73" t="n">
        <v>14385</v>
      </c>
      <c r="O1012" s="73" t="n">
        <f aca="false">J1012-M1012-N1012</f>
        <v>6211</v>
      </c>
      <c r="P1012" s="74" t="n">
        <f aca="false">M1012/J1012</f>
        <v>0.624933986487717</v>
      </c>
      <c r="Q1012" s="74" t="n">
        <f aca="false">N1012/J1012</f>
        <v>0.261959827363284</v>
      </c>
      <c r="R1012" s="75" t="n">
        <f aca="false">ABS(P1012-Q1012)*100</f>
        <v>36.2974159124433</v>
      </c>
      <c r="S1012" s="72" t="str">
        <f aca="false">IF(M1012&gt;N1012,"Flávio Bolsonaro",IF(N1012&gt;M1012,"Lula","Empate"))</f>
        <v>Flávio Bolsonaro</v>
      </c>
      <c r="T1012" s="74" t="n">
        <v>0.362909824367781</v>
      </c>
      <c r="U1012" s="74" t="n">
        <v>0.569672521073963</v>
      </c>
      <c r="V1012" s="72" t="str">
        <f aca="false">IF(S1012="Empate","—",IF((N1012&gt;M1012)&lt;&gt;(T1012&gt;U1012),"Sim","Não"))</f>
        <v>Não</v>
      </c>
    </row>
    <row r="1013" customFormat="false" ht="15" hidden="false" customHeight="false" outlineLevel="0" collapsed="false">
      <c r="A1013" s="72" t="s">
        <v>2362</v>
      </c>
      <c r="B1013" s="72" t="s">
        <v>2363</v>
      </c>
      <c r="C1013" s="72" t="s">
        <v>306</v>
      </c>
      <c r="D1013" s="72" t="s">
        <v>308</v>
      </c>
      <c r="E1013" s="72"/>
      <c r="F1013" s="73" t="n">
        <v>3160</v>
      </c>
      <c r="G1013" s="73" t="n">
        <v>2402</v>
      </c>
      <c r="H1013" s="73" t="n">
        <v>758</v>
      </c>
      <c r="I1013" s="74" t="n">
        <f aca="false">H1013/F1013</f>
        <v>0.239873417721519</v>
      </c>
      <c r="J1013" s="73" t="n">
        <v>2325</v>
      </c>
      <c r="K1013" s="73" t="n">
        <v>12</v>
      </c>
      <c r="L1013" s="73" t="n">
        <v>65</v>
      </c>
      <c r="M1013" s="73" t="n">
        <v>1068</v>
      </c>
      <c r="N1013" s="73" t="n">
        <v>862</v>
      </c>
      <c r="O1013" s="73" t="n">
        <f aca="false">J1013-M1013-N1013</f>
        <v>395</v>
      </c>
      <c r="P1013" s="74" t="n">
        <f aca="false">M1013/J1013</f>
        <v>0.459354838709677</v>
      </c>
      <c r="Q1013" s="74" t="n">
        <f aca="false">N1013/J1013</f>
        <v>0.370752688172043</v>
      </c>
      <c r="R1013" s="75" t="n">
        <f aca="false">ABS(P1013-Q1013)*100</f>
        <v>8.86021505376344</v>
      </c>
      <c r="S1013" s="72" t="str">
        <f aca="false">IF(M1013&gt;N1013,"Flávio Bolsonaro",IF(N1013&gt;M1013,"Lula","Empate"))</f>
        <v>Flávio Bolsonaro</v>
      </c>
      <c r="T1013" s="74" t="n">
        <v>0.485510688836105</v>
      </c>
      <c r="U1013" s="74" t="n">
        <v>0.443230403800475</v>
      </c>
      <c r="V1013" s="72" t="str">
        <f aca="false">IF(S1013="Empate","—",IF((N1013&gt;M1013)&lt;&gt;(T1013&gt;U1013),"Sim","Não"))</f>
        <v>Sim</v>
      </c>
    </row>
    <row r="1014" customFormat="false" ht="15" hidden="false" customHeight="false" outlineLevel="0" collapsed="false">
      <c r="A1014" s="72" t="s">
        <v>2364</v>
      </c>
      <c r="B1014" s="72" t="s">
        <v>2365</v>
      </c>
      <c r="C1014" s="72" t="s">
        <v>306</v>
      </c>
      <c r="D1014" s="72" t="s">
        <v>308</v>
      </c>
      <c r="E1014" s="72"/>
      <c r="F1014" s="73" t="n">
        <v>2726</v>
      </c>
      <c r="G1014" s="73" t="n">
        <v>2033</v>
      </c>
      <c r="H1014" s="73" t="n">
        <v>693</v>
      </c>
      <c r="I1014" s="74" t="n">
        <f aca="false">H1014/F1014</f>
        <v>0.254218635363169</v>
      </c>
      <c r="J1014" s="73" t="n">
        <v>1978</v>
      </c>
      <c r="K1014" s="73" t="n">
        <v>7</v>
      </c>
      <c r="L1014" s="73" t="n">
        <v>48</v>
      </c>
      <c r="M1014" s="73" t="n">
        <v>1067</v>
      </c>
      <c r="N1014" s="73" t="n">
        <v>539</v>
      </c>
      <c r="O1014" s="73" t="n">
        <f aca="false">J1014-M1014-N1014</f>
        <v>372</v>
      </c>
      <c r="P1014" s="74" t="n">
        <f aca="false">M1014/J1014</f>
        <v>0.53943377148635</v>
      </c>
      <c r="Q1014" s="74" t="n">
        <f aca="false">N1014/J1014</f>
        <v>0.272497472194136</v>
      </c>
      <c r="R1014" s="75" t="n">
        <f aca="false">ABS(P1014-Q1014)*100</f>
        <v>26.6936299292214</v>
      </c>
      <c r="S1014" s="72" t="str">
        <f aca="false">IF(M1014&gt;N1014,"Flávio Bolsonaro",IF(N1014&gt;M1014,"Lula","Empate"))</f>
        <v>Flávio Bolsonaro</v>
      </c>
      <c r="T1014" s="74" t="n">
        <v>0.371719335832887</v>
      </c>
      <c r="U1014" s="74" t="n">
        <v>0.570433851098018</v>
      </c>
      <c r="V1014" s="72" t="str">
        <f aca="false">IF(S1014="Empate","—",IF((N1014&gt;M1014)&lt;&gt;(T1014&gt;U1014),"Sim","Não"))</f>
        <v>Não</v>
      </c>
    </row>
    <row r="1015" customFormat="false" ht="15" hidden="false" customHeight="false" outlineLevel="0" collapsed="false">
      <c r="A1015" s="72" t="s">
        <v>2366</v>
      </c>
      <c r="B1015" s="72" t="s">
        <v>2367</v>
      </c>
      <c r="C1015" s="72" t="s">
        <v>306</v>
      </c>
      <c r="D1015" s="72" t="s">
        <v>308</v>
      </c>
      <c r="E1015" s="72"/>
      <c r="F1015" s="73" t="n">
        <v>5772</v>
      </c>
      <c r="G1015" s="73" t="n">
        <v>4724</v>
      </c>
      <c r="H1015" s="73" t="n">
        <v>1048</v>
      </c>
      <c r="I1015" s="74" t="n">
        <f aca="false">H1015/F1015</f>
        <v>0.181566181566182</v>
      </c>
      <c r="J1015" s="73" t="n">
        <v>4522</v>
      </c>
      <c r="K1015" s="73" t="n">
        <v>50</v>
      </c>
      <c r="L1015" s="73" t="n">
        <v>152</v>
      </c>
      <c r="M1015" s="73" t="n">
        <v>2583</v>
      </c>
      <c r="N1015" s="73" t="n">
        <v>1455</v>
      </c>
      <c r="O1015" s="73" t="n">
        <f aca="false">J1015-M1015-N1015</f>
        <v>484</v>
      </c>
      <c r="P1015" s="74" t="n">
        <f aca="false">M1015/J1015</f>
        <v>0.571207430340557</v>
      </c>
      <c r="Q1015" s="74" t="n">
        <f aca="false">N1015/J1015</f>
        <v>0.321760283060593</v>
      </c>
      <c r="R1015" s="75" t="n">
        <f aca="false">ABS(P1015-Q1015)*100</f>
        <v>24.9447147279965</v>
      </c>
      <c r="S1015" s="72" t="str">
        <f aca="false">IF(M1015&gt;N1015,"Flávio Bolsonaro",IF(N1015&gt;M1015,"Lula","Empate"))</f>
        <v>Flávio Bolsonaro</v>
      </c>
      <c r="T1015" s="74" t="n">
        <v>0.466697936210131</v>
      </c>
      <c r="U1015" s="74" t="n">
        <v>0.468808630393996</v>
      </c>
      <c r="V1015" s="72" t="str">
        <f aca="false">IF(S1015="Empate","—",IF((N1015&gt;M1015)&lt;&gt;(T1015&gt;U1015),"Sim","Não"))</f>
        <v>Não</v>
      </c>
    </row>
    <row r="1016" customFormat="false" ht="15" hidden="false" customHeight="false" outlineLevel="0" collapsed="false">
      <c r="A1016" s="72" t="s">
        <v>2368</v>
      </c>
      <c r="B1016" s="72" t="s">
        <v>1192</v>
      </c>
      <c r="C1016" s="72" t="s">
        <v>306</v>
      </c>
      <c r="D1016" s="72" t="s">
        <v>308</v>
      </c>
      <c r="E1016" s="72"/>
      <c r="F1016" s="73" t="n">
        <v>14816</v>
      </c>
      <c r="G1016" s="73" t="n">
        <v>11544</v>
      </c>
      <c r="H1016" s="73" t="n">
        <v>3272</v>
      </c>
      <c r="I1016" s="74" t="n">
        <f aca="false">H1016/F1016</f>
        <v>0.220842332613391</v>
      </c>
      <c r="J1016" s="73" t="n">
        <v>11117</v>
      </c>
      <c r="K1016" s="73" t="n">
        <v>102</v>
      </c>
      <c r="L1016" s="73" t="n">
        <v>325</v>
      </c>
      <c r="M1016" s="73" t="n">
        <v>6348</v>
      </c>
      <c r="N1016" s="73" t="n">
        <v>3223</v>
      </c>
      <c r="O1016" s="73" t="n">
        <f aca="false">J1016-M1016-N1016</f>
        <v>1546</v>
      </c>
      <c r="P1016" s="74" t="n">
        <f aca="false">M1016/J1016</f>
        <v>0.571017360798777</v>
      </c>
      <c r="Q1016" s="74" t="n">
        <f aca="false">N1016/J1016</f>
        <v>0.289916344337501</v>
      </c>
      <c r="R1016" s="75" t="n">
        <f aca="false">ABS(P1016-Q1016)*100</f>
        <v>28.1101016461276</v>
      </c>
      <c r="S1016" s="72" t="str">
        <f aca="false">IF(M1016&gt;N1016,"Flávio Bolsonaro",IF(N1016&gt;M1016,"Lula","Empate"))</f>
        <v>Flávio Bolsonaro</v>
      </c>
      <c r="T1016" s="74" t="n">
        <v>0.394416804864566</v>
      </c>
      <c r="U1016" s="74" t="n">
        <v>0.534365210982126</v>
      </c>
      <c r="V1016" s="72" t="str">
        <f aca="false">IF(S1016="Empate","—",IF((N1016&gt;M1016)&lt;&gt;(T1016&gt;U1016),"Sim","Não"))</f>
        <v>Não</v>
      </c>
    </row>
    <row r="1017" customFormat="false" ht="15" hidden="false" customHeight="false" outlineLevel="0" collapsed="false">
      <c r="A1017" s="72" t="s">
        <v>2369</v>
      </c>
      <c r="B1017" s="72" t="s">
        <v>2370</v>
      </c>
      <c r="C1017" s="72" t="s">
        <v>306</v>
      </c>
      <c r="D1017" s="72" t="s">
        <v>308</v>
      </c>
      <c r="E1017" s="72"/>
      <c r="F1017" s="73" t="n">
        <v>1783</v>
      </c>
      <c r="G1017" s="73" t="n">
        <v>1288</v>
      </c>
      <c r="H1017" s="73" t="n">
        <v>495</v>
      </c>
      <c r="I1017" s="74" t="n">
        <f aca="false">H1017/F1017</f>
        <v>0.277621985417835</v>
      </c>
      <c r="J1017" s="73" t="n">
        <v>1249</v>
      </c>
      <c r="K1017" s="73" t="n">
        <v>10</v>
      </c>
      <c r="L1017" s="73" t="n">
        <v>29</v>
      </c>
      <c r="M1017" s="73" t="n">
        <v>673</v>
      </c>
      <c r="N1017" s="73" t="n">
        <v>408</v>
      </c>
      <c r="O1017" s="73" t="n">
        <f aca="false">J1017-M1017-N1017</f>
        <v>168</v>
      </c>
      <c r="P1017" s="74" t="n">
        <f aca="false">M1017/J1017</f>
        <v>0.538831064851882</v>
      </c>
      <c r="Q1017" s="74" t="n">
        <f aca="false">N1017/J1017</f>
        <v>0.326661329063251</v>
      </c>
      <c r="R1017" s="75" t="n">
        <f aca="false">ABS(P1017-Q1017)*100</f>
        <v>21.2169735788631</v>
      </c>
      <c r="S1017" s="72" t="str">
        <f aca="false">IF(M1017&gt;N1017,"Flávio Bolsonaro",IF(N1017&gt;M1017,"Lula","Empate"))</f>
        <v>Flávio Bolsonaro</v>
      </c>
      <c r="T1017" s="74" t="n">
        <v>0.392632524707996</v>
      </c>
      <c r="U1017" s="74" t="n">
        <v>0.548068283917341</v>
      </c>
      <c r="V1017" s="72" t="str">
        <f aca="false">IF(S1017="Empate","—",IF((N1017&gt;M1017)&lt;&gt;(T1017&gt;U1017),"Sim","Não"))</f>
        <v>Não</v>
      </c>
    </row>
    <row r="1018" customFormat="false" ht="15" hidden="false" customHeight="false" outlineLevel="0" collapsed="false">
      <c r="A1018" s="72" t="s">
        <v>2371</v>
      </c>
      <c r="B1018" s="72" t="s">
        <v>2372</v>
      </c>
      <c r="C1018" s="72" t="s">
        <v>306</v>
      </c>
      <c r="D1018" s="72" t="s">
        <v>308</v>
      </c>
      <c r="E1018" s="72"/>
      <c r="F1018" s="73" t="n">
        <v>7348</v>
      </c>
      <c r="G1018" s="73" t="n">
        <v>5776</v>
      </c>
      <c r="H1018" s="73" t="n">
        <v>1572</v>
      </c>
      <c r="I1018" s="74" t="n">
        <f aca="false">H1018/F1018</f>
        <v>0.213935764833968</v>
      </c>
      <c r="J1018" s="73" t="n">
        <v>5523</v>
      </c>
      <c r="K1018" s="73" t="n">
        <v>75</v>
      </c>
      <c r="L1018" s="73" t="n">
        <v>178</v>
      </c>
      <c r="M1018" s="73" t="n">
        <v>2890</v>
      </c>
      <c r="N1018" s="73" t="n">
        <v>1802</v>
      </c>
      <c r="O1018" s="73" t="n">
        <f aca="false">J1018-M1018-N1018</f>
        <v>831</v>
      </c>
      <c r="P1018" s="74" t="n">
        <f aca="false">M1018/J1018</f>
        <v>0.523266340756835</v>
      </c>
      <c r="Q1018" s="74" t="n">
        <f aca="false">N1018/J1018</f>
        <v>0.32627195364838</v>
      </c>
      <c r="R1018" s="75" t="n">
        <f aca="false">ABS(P1018-Q1018)*100</f>
        <v>19.6994387108456</v>
      </c>
      <c r="S1018" s="72" t="str">
        <f aca="false">IF(M1018&gt;N1018,"Flávio Bolsonaro",IF(N1018&gt;M1018,"Lula","Empate"))</f>
        <v>Flávio Bolsonaro</v>
      </c>
      <c r="T1018" s="74" t="n">
        <v>0.453490698139628</v>
      </c>
      <c r="U1018" s="74" t="n">
        <v>0.47369473894779</v>
      </c>
      <c r="V1018" s="72" t="str">
        <f aca="false">IF(S1018="Empate","—",IF((N1018&gt;M1018)&lt;&gt;(T1018&gt;U1018),"Sim","Não"))</f>
        <v>Não</v>
      </c>
    </row>
    <row r="1019" customFormat="false" ht="15" hidden="false" customHeight="false" outlineLevel="0" collapsed="false">
      <c r="A1019" s="72" t="s">
        <v>2373</v>
      </c>
      <c r="B1019" s="72" t="s">
        <v>2374</v>
      </c>
      <c r="C1019" s="72" t="s">
        <v>306</v>
      </c>
      <c r="D1019" s="72" t="s">
        <v>308</v>
      </c>
      <c r="E1019" s="72"/>
      <c r="F1019" s="73" t="n">
        <v>136763</v>
      </c>
      <c r="G1019" s="73" t="n">
        <v>106954</v>
      </c>
      <c r="H1019" s="73" t="n">
        <v>29809</v>
      </c>
      <c r="I1019" s="74" t="n">
        <f aca="false">H1019/F1019</f>
        <v>0.217960998223204</v>
      </c>
      <c r="J1019" s="73" t="n">
        <v>102630</v>
      </c>
      <c r="K1019" s="73" t="n">
        <v>1628</v>
      </c>
      <c r="L1019" s="73" t="n">
        <v>2696</v>
      </c>
      <c r="M1019" s="73" t="n">
        <v>52703</v>
      </c>
      <c r="N1019" s="73" t="n">
        <v>32036</v>
      </c>
      <c r="O1019" s="73" t="n">
        <f aca="false">J1019-M1019-N1019</f>
        <v>17891</v>
      </c>
      <c r="P1019" s="74" t="n">
        <f aca="false">M1019/J1019</f>
        <v>0.51352431063042</v>
      </c>
      <c r="Q1019" s="74" t="n">
        <f aca="false">N1019/J1019</f>
        <v>0.312150443340154</v>
      </c>
      <c r="R1019" s="75" t="n">
        <f aca="false">ABS(P1019-Q1019)*100</f>
        <v>20.1373867290266</v>
      </c>
      <c r="S1019" s="72" t="str">
        <f aca="false">IF(M1019&gt;N1019,"Flávio Bolsonaro",IF(N1019&gt;M1019,"Lula","Empate"))</f>
        <v>Flávio Bolsonaro</v>
      </c>
      <c r="T1019" s="74" t="n">
        <v>0.380779474801282</v>
      </c>
      <c r="U1019" s="74" t="n">
        <v>0.538900911398727</v>
      </c>
      <c r="V1019" s="72" t="str">
        <f aca="false">IF(S1019="Empate","—",IF((N1019&gt;M1019)&lt;&gt;(T1019&gt;U1019),"Sim","Não"))</f>
        <v>Não</v>
      </c>
    </row>
    <row r="1020" customFormat="false" ht="15" hidden="false" customHeight="false" outlineLevel="0" collapsed="false">
      <c r="A1020" s="72" t="s">
        <v>2375</v>
      </c>
      <c r="B1020" s="72" t="s">
        <v>2376</v>
      </c>
      <c r="C1020" s="72" t="s">
        <v>306</v>
      </c>
      <c r="D1020" s="72" t="s">
        <v>308</v>
      </c>
      <c r="E1020" s="72"/>
      <c r="F1020" s="73" t="n">
        <v>3493</v>
      </c>
      <c r="G1020" s="73" t="n">
        <v>2739</v>
      </c>
      <c r="H1020" s="73" t="n">
        <v>754</v>
      </c>
      <c r="I1020" s="74" t="n">
        <f aca="false">H1020/F1020</f>
        <v>0.215860292012597</v>
      </c>
      <c r="J1020" s="73" t="n">
        <v>2662</v>
      </c>
      <c r="K1020" s="73" t="n">
        <v>19</v>
      </c>
      <c r="L1020" s="73" t="n">
        <v>58</v>
      </c>
      <c r="M1020" s="73" t="n">
        <v>1387</v>
      </c>
      <c r="N1020" s="73" t="n">
        <v>743</v>
      </c>
      <c r="O1020" s="73" t="n">
        <f aca="false">J1020-M1020-N1020</f>
        <v>532</v>
      </c>
      <c r="P1020" s="74" t="n">
        <f aca="false">M1020/J1020</f>
        <v>0.521036814425244</v>
      </c>
      <c r="Q1020" s="74" t="n">
        <f aca="false">N1020/J1020</f>
        <v>0.279113448534936</v>
      </c>
      <c r="R1020" s="75" t="n">
        <f aca="false">ABS(P1020-Q1020)*100</f>
        <v>24.1923365890308</v>
      </c>
      <c r="S1020" s="72" t="str">
        <f aca="false">IF(M1020&gt;N1020,"Flávio Bolsonaro",IF(N1020&gt;M1020,"Lula","Empate"))</f>
        <v>Flávio Bolsonaro</v>
      </c>
      <c r="T1020" s="74" t="n">
        <v>0.443154329946783</v>
      </c>
      <c r="U1020" s="74" t="n">
        <v>0.483792936623125</v>
      </c>
      <c r="V1020" s="72" t="str">
        <f aca="false">IF(S1020="Empate","—",IF((N1020&gt;M1020)&lt;&gt;(T1020&gt;U1020),"Sim","Não"))</f>
        <v>Não</v>
      </c>
    </row>
    <row r="1021" customFormat="false" ht="15" hidden="false" customHeight="false" outlineLevel="0" collapsed="false">
      <c r="A1021" s="72" t="s">
        <v>2377</v>
      </c>
      <c r="B1021" s="72" t="s">
        <v>2378</v>
      </c>
      <c r="C1021" s="72" t="s">
        <v>306</v>
      </c>
      <c r="D1021" s="72" t="s">
        <v>308</v>
      </c>
      <c r="E1021" s="72"/>
      <c r="F1021" s="73" t="n">
        <v>6519</v>
      </c>
      <c r="G1021" s="73" t="n">
        <v>5112</v>
      </c>
      <c r="H1021" s="73" t="n">
        <v>1407</v>
      </c>
      <c r="I1021" s="74" t="n">
        <f aca="false">H1021/F1021</f>
        <v>0.215830648872526</v>
      </c>
      <c r="J1021" s="73" t="n">
        <v>4962</v>
      </c>
      <c r="K1021" s="73" t="n">
        <v>33</v>
      </c>
      <c r="L1021" s="73" t="n">
        <v>117</v>
      </c>
      <c r="M1021" s="73" t="n">
        <v>3054</v>
      </c>
      <c r="N1021" s="73" t="n">
        <v>1546</v>
      </c>
      <c r="O1021" s="73" t="n">
        <f aca="false">J1021-M1021-N1021</f>
        <v>362</v>
      </c>
      <c r="P1021" s="74" t="n">
        <f aca="false">M1021/J1021</f>
        <v>0.615477629987908</v>
      </c>
      <c r="Q1021" s="74" t="n">
        <f aca="false">N1021/J1021</f>
        <v>0.311567916162838</v>
      </c>
      <c r="R1021" s="75" t="n">
        <f aca="false">ABS(P1021-Q1021)*100</f>
        <v>30.3909713825071</v>
      </c>
      <c r="S1021" s="72" t="str">
        <f aca="false">IF(M1021&gt;N1021,"Flávio Bolsonaro",IF(N1021&gt;M1021,"Lula","Empate"))</f>
        <v>Flávio Bolsonaro</v>
      </c>
      <c r="T1021" s="74" t="n">
        <v>0.390381575976518</v>
      </c>
      <c r="U1021" s="74" t="n">
        <v>0.551817566041996</v>
      </c>
      <c r="V1021" s="72" t="str">
        <f aca="false">IF(S1021="Empate","—",IF((N1021&gt;M1021)&lt;&gt;(T1021&gt;U1021),"Sim","Não"))</f>
        <v>Não</v>
      </c>
    </row>
    <row r="1022" customFormat="false" ht="15" hidden="false" customHeight="false" outlineLevel="0" collapsed="false">
      <c r="A1022" s="72" t="s">
        <v>2379</v>
      </c>
      <c r="B1022" s="72" t="s">
        <v>2380</v>
      </c>
      <c r="C1022" s="72" t="s">
        <v>306</v>
      </c>
      <c r="D1022" s="72" t="s">
        <v>308</v>
      </c>
      <c r="E1022" s="72"/>
      <c r="F1022" s="73" t="n">
        <v>9165</v>
      </c>
      <c r="G1022" s="73" t="n">
        <v>6931</v>
      </c>
      <c r="H1022" s="73" t="n">
        <v>2234</v>
      </c>
      <c r="I1022" s="74" t="n">
        <f aca="false">H1022/F1022</f>
        <v>0.243753409710857</v>
      </c>
      <c r="J1022" s="73" t="n">
        <v>6696</v>
      </c>
      <c r="K1022" s="73" t="n">
        <v>56</v>
      </c>
      <c r="L1022" s="73" t="n">
        <v>179</v>
      </c>
      <c r="M1022" s="73" t="n">
        <v>3267</v>
      </c>
      <c r="N1022" s="73" t="n">
        <v>2320</v>
      </c>
      <c r="O1022" s="73" t="n">
        <f aca="false">J1022-M1022-N1022</f>
        <v>1109</v>
      </c>
      <c r="P1022" s="74" t="n">
        <f aca="false">M1022/J1022</f>
        <v>0.487903225806452</v>
      </c>
      <c r="Q1022" s="74" t="n">
        <f aca="false">N1022/J1022</f>
        <v>0.34647550776583</v>
      </c>
      <c r="R1022" s="75" t="n">
        <f aca="false">ABS(P1022-Q1022)*100</f>
        <v>14.1427718040621</v>
      </c>
      <c r="S1022" s="72" t="str">
        <f aca="false">IF(M1022&gt;N1022,"Flávio Bolsonaro",IF(N1022&gt;M1022,"Lula","Empate"))</f>
        <v>Flávio Bolsonaro</v>
      </c>
      <c r="T1022" s="74" t="n">
        <v>0.46130329847144</v>
      </c>
      <c r="U1022" s="74" t="n">
        <v>0.485116653258246</v>
      </c>
      <c r="V1022" s="72" t="str">
        <f aca="false">IF(S1022="Empate","—",IF((N1022&gt;M1022)&lt;&gt;(T1022&gt;U1022),"Sim","Não"))</f>
        <v>Não</v>
      </c>
    </row>
    <row r="1023" customFormat="false" ht="15" hidden="false" customHeight="false" outlineLevel="0" collapsed="false">
      <c r="A1023" s="72" t="s">
        <v>2381</v>
      </c>
      <c r="B1023" s="72" t="s">
        <v>2382</v>
      </c>
      <c r="C1023" s="72" t="s">
        <v>306</v>
      </c>
      <c r="D1023" s="72" t="s">
        <v>308</v>
      </c>
      <c r="E1023" s="72"/>
      <c r="F1023" s="73" t="n">
        <v>3001</v>
      </c>
      <c r="G1023" s="73" t="n">
        <v>2245</v>
      </c>
      <c r="H1023" s="73" t="n">
        <v>756</v>
      </c>
      <c r="I1023" s="74" t="n">
        <f aca="false">H1023/F1023</f>
        <v>0.25191602799067</v>
      </c>
      <c r="J1023" s="73" t="n">
        <v>2167</v>
      </c>
      <c r="K1023" s="73" t="n">
        <v>17</v>
      </c>
      <c r="L1023" s="73" t="n">
        <v>61</v>
      </c>
      <c r="M1023" s="73" t="n">
        <v>1079</v>
      </c>
      <c r="N1023" s="73" t="n">
        <v>728</v>
      </c>
      <c r="O1023" s="73" t="n">
        <f aca="false">J1023-M1023-N1023</f>
        <v>360</v>
      </c>
      <c r="P1023" s="74" t="n">
        <f aca="false">M1023/J1023</f>
        <v>0.497923396400554</v>
      </c>
      <c r="Q1023" s="74" t="n">
        <f aca="false">N1023/J1023</f>
        <v>0.335948315643747</v>
      </c>
      <c r="R1023" s="75" t="n">
        <f aca="false">ABS(P1023-Q1023)*100</f>
        <v>16.1975080756807</v>
      </c>
      <c r="S1023" s="72" t="str">
        <f aca="false">IF(M1023&gt;N1023,"Flávio Bolsonaro",IF(N1023&gt;M1023,"Lula","Empate"))</f>
        <v>Flávio Bolsonaro</v>
      </c>
      <c r="T1023" s="74" t="n">
        <v>0.474418604651163</v>
      </c>
      <c r="U1023" s="74" t="n">
        <v>0.464599483204134</v>
      </c>
      <c r="V1023" s="72" t="str">
        <f aca="false">IF(S1023="Empate","—",IF((N1023&gt;M1023)&lt;&gt;(T1023&gt;U1023),"Sim","Não"))</f>
        <v>Sim</v>
      </c>
    </row>
    <row r="1024" customFormat="false" ht="15" hidden="false" customHeight="false" outlineLevel="0" collapsed="false">
      <c r="A1024" s="72" t="s">
        <v>2383</v>
      </c>
      <c r="B1024" s="72" t="s">
        <v>2384</v>
      </c>
      <c r="C1024" s="72" t="s">
        <v>306</v>
      </c>
      <c r="D1024" s="72" t="s">
        <v>308</v>
      </c>
      <c r="E1024" s="72"/>
      <c r="F1024" s="73" t="n">
        <v>3955</v>
      </c>
      <c r="G1024" s="73" t="n">
        <v>3026</v>
      </c>
      <c r="H1024" s="73" t="n">
        <v>929</v>
      </c>
      <c r="I1024" s="74" t="n">
        <f aca="false">H1024/F1024</f>
        <v>0.234892541087231</v>
      </c>
      <c r="J1024" s="73" t="n">
        <v>2908</v>
      </c>
      <c r="K1024" s="73" t="n">
        <v>14</v>
      </c>
      <c r="L1024" s="73" t="n">
        <v>104</v>
      </c>
      <c r="M1024" s="73" t="n">
        <v>1322</v>
      </c>
      <c r="N1024" s="73" t="n">
        <v>1018</v>
      </c>
      <c r="O1024" s="73" t="n">
        <f aca="false">J1024-M1024-N1024</f>
        <v>568</v>
      </c>
      <c r="P1024" s="74" t="n">
        <f aca="false">M1024/J1024</f>
        <v>0.454607977991747</v>
      </c>
      <c r="Q1024" s="74" t="n">
        <f aca="false">N1024/J1024</f>
        <v>0.350068775790922</v>
      </c>
      <c r="R1024" s="75" t="n">
        <f aca="false">ABS(P1024-Q1024)*100</f>
        <v>10.4539202200825</v>
      </c>
      <c r="S1024" s="72" t="str">
        <f aca="false">IF(M1024&gt;N1024,"Flávio Bolsonaro",IF(N1024&gt;M1024,"Lula","Empate"))</f>
        <v>Flávio Bolsonaro</v>
      </c>
      <c r="T1024" s="74" t="n">
        <v>0.495676236596334</v>
      </c>
      <c r="U1024" s="74" t="n">
        <v>0.437910757523348</v>
      </c>
      <c r="V1024" s="72" t="str">
        <f aca="false">IF(S1024="Empate","—",IF((N1024&gt;M1024)&lt;&gt;(T1024&gt;U1024),"Sim","Não"))</f>
        <v>Sim</v>
      </c>
    </row>
    <row r="1025" customFormat="false" ht="15" hidden="false" customHeight="false" outlineLevel="0" collapsed="false">
      <c r="A1025" s="72" t="s">
        <v>2385</v>
      </c>
      <c r="B1025" s="72" t="s">
        <v>2386</v>
      </c>
      <c r="C1025" s="72" t="s">
        <v>306</v>
      </c>
      <c r="D1025" s="72" t="s">
        <v>308</v>
      </c>
      <c r="E1025" s="72"/>
      <c r="F1025" s="73" t="n">
        <v>7553</v>
      </c>
      <c r="G1025" s="73" t="n">
        <v>5972</v>
      </c>
      <c r="H1025" s="73" t="n">
        <v>1581</v>
      </c>
      <c r="I1025" s="74" t="n">
        <f aca="false">H1025/F1025</f>
        <v>0.209320799682245</v>
      </c>
      <c r="J1025" s="73" t="n">
        <v>5750</v>
      </c>
      <c r="K1025" s="73" t="n">
        <v>66</v>
      </c>
      <c r="L1025" s="73" t="n">
        <v>156</v>
      </c>
      <c r="M1025" s="73" t="n">
        <v>2678</v>
      </c>
      <c r="N1025" s="73" t="n">
        <v>2527</v>
      </c>
      <c r="O1025" s="73" t="n">
        <f aca="false">J1025-M1025-N1025</f>
        <v>545</v>
      </c>
      <c r="P1025" s="74" t="n">
        <f aca="false">M1025/J1025</f>
        <v>0.465739130434783</v>
      </c>
      <c r="Q1025" s="74" t="n">
        <f aca="false">N1025/J1025</f>
        <v>0.439478260869565</v>
      </c>
      <c r="R1025" s="75" t="n">
        <f aca="false">ABS(P1025-Q1025)*100</f>
        <v>2.62608695652174</v>
      </c>
      <c r="S1025" s="72" t="str">
        <f aca="false">IF(M1025&gt;N1025,"Flávio Bolsonaro",IF(N1025&gt;M1025,"Lula","Empate"))</f>
        <v>Flávio Bolsonaro</v>
      </c>
      <c r="T1025" s="74" t="n">
        <v>0.54479046520569</v>
      </c>
      <c r="U1025" s="74" t="n">
        <v>0.409650134563629</v>
      </c>
      <c r="V1025" s="72" t="str">
        <f aca="false">IF(S1025="Empate","—",IF((N1025&gt;M1025)&lt;&gt;(T1025&gt;U1025),"Sim","Não"))</f>
        <v>Sim</v>
      </c>
    </row>
    <row r="1026" customFormat="false" ht="15" hidden="false" customHeight="false" outlineLevel="0" collapsed="false">
      <c r="A1026" s="72" t="s">
        <v>2387</v>
      </c>
      <c r="B1026" s="72" t="s">
        <v>2388</v>
      </c>
      <c r="C1026" s="72" t="s">
        <v>306</v>
      </c>
      <c r="D1026" s="72" t="s">
        <v>308</v>
      </c>
      <c r="E1026" s="72"/>
      <c r="F1026" s="73" t="n">
        <v>3345</v>
      </c>
      <c r="G1026" s="73" t="n">
        <v>2686</v>
      </c>
      <c r="H1026" s="73" t="n">
        <v>659</v>
      </c>
      <c r="I1026" s="74" t="n">
        <f aca="false">H1026/F1026</f>
        <v>0.197010463378176</v>
      </c>
      <c r="J1026" s="73" t="n">
        <v>2581</v>
      </c>
      <c r="K1026" s="73" t="n">
        <v>19</v>
      </c>
      <c r="L1026" s="73" t="n">
        <v>86</v>
      </c>
      <c r="M1026" s="73" t="n">
        <v>1167</v>
      </c>
      <c r="N1026" s="73" t="n">
        <v>943</v>
      </c>
      <c r="O1026" s="73" t="n">
        <f aca="false">J1026-M1026-N1026</f>
        <v>471</v>
      </c>
      <c r="P1026" s="74" t="n">
        <f aca="false">M1026/J1026</f>
        <v>0.452150329329717</v>
      </c>
      <c r="Q1026" s="74" t="n">
        <f aca="false">N1026/J1026</f>
        <v>0.36536226268888</v>
      </c>
      <c r="R1026" s="75" t="n">
        <f aca="false">ABS(P1026-Q1026)*100</f>
        <v>8.67880666408369</v>
      </c>
      <c r="S1026" s="72" t="str">
        <f aca="false">IF(M1026&gt;N1026,"Flávio Bolsonaro",IF(N1026&gt;M1026,"Lula","Empate"))</f>
        <v>Flávio Bolsonaro</v>
      </c>
      <c r="T1026" s="74" t="n">
        <v>0.492848385778504</v>
      </c>
      <c r="U1026" s="74" t="n">
        <v>0.427462198610544</v>
      </c>
      <c r="V1026" s="72" t="str">
        <f aca="false">IF(S1026="Empate","—",IF((N1026&gt;M1026)&lt;&gt;(T1026&gt;U1026),"Sim","Não"))</f>
        <v>Sim</v>
      </c>
    </row>
    <row r="1027" customFormat="false" ht="15" hidden="false" customHeight="false" outlineLevel="0" collapsed="false">
      <c r="A1027" s="72" t="s">
        <v>2389</v>
      </c>
      <c r="B1027" s="72" t="s">
        <v>2390</v>
      </c>
      <c r="C1027" s="72" t="s">
        <v>306</v>
      </c>
      <c r="D1027" s="72" t="s">
        <v>308</v>
      </c>
      <c r="E1027" s="72"/>
      <c r="F1027" s="73" t="n">
        <v>22408</v>
      </c>
      <c r="G1027" s="73" t="n">
        <v>16554</v>
      </c>
      <c r="H1027" s="73" t="n">
        <v>5854</v>
      </c>
      <c r="I1027" s="74" t="n">
        <f aca="false">H1027/F1027</f>
        <v>0.261245983577294</v>
      </c>
      <c r="J1027" s="73" t="n">
        <v>16026</v>
      </c>
      <c r="K1027" s="73" t="n">
        <v>177</v>
      </c>
      <c r="L1027" s="73" t="n">
        <v>351</v>
      </c>
      <c r="M1027" s="73" t="n">
        <v>8307</v>
      </c>
      <c r="N1027" s="73" t="n">
        <v>5796</v>
      </c>
      <c r="O1027" s="73" t="n">
        <f aca="false">J1027-M1027-N1027</f>
        <v>1923</v>
      </c>
      <c r="P1027" s="74" t="n">
        <f aca="false">M1027/J1027</f>
        <v>0.518345189067765</v>
      </c>
      <c r="Q1027" s="74" t="n">
        <f aca="false">N1027/J1027</f>
        <v>0.361662298764508</v>
      </c>
      <c r="R1027" s="75" t="n">
        <f aca="false">ABS(P1027-Q1027)*100</f>
        <v>15.6682890303257</v>
      </c>
      <c r="S1027" s="72" t="str">
        <f aca="false">IF(M1027&gt;N1027,"Flávio Bolsonaro",IF(N1027&gt;M1027,"Lula","Empate"))</f>
        <v>Flávio Bolsonaro</v>
      </c>
      <c r="T1027" s="74" t="n">
        <v>0.446339511113848</v>
      </c>
      <c r="U1027" s="74" t="n">
        <v>0.499538205775506</v>
      </c>
      <c r="V1027" s="72" t="str">
        <f aca="false">IF(S1027="Empate","—",IF((N1027&gt;M1027)&lt;&gt;(T1027&gt;U1027),"Sim","Não"))</f>
        <v>Não</v>
      </c>
    </row>
    <row r="1028" customFormat="false" ht="15" hidden="false" customHeight="false" outlineLevel="0" collapsed="false">
      <c r="A1028" s="72" t="s">
        <v>2391</v>
      </c>
      <c r="B1028" s="72" t="s">
        <v>2392</v>
      </c>
      <c r="C1028" s="72" t="s">
        <v>306</v>
      </c>
      <c r="D1028" s="72" t="s">
        <v>308</v>
      </c>
      <c r="E1028" s="72"/>
      <c r="F1028" s="73" t="n">
        <v>51739</v>
      </c>
      <c r="G1028" s="73" t="n">
        <v>39413</v>
      </c>
      <c r="H1028" s="73" t="n">
        <v>12326</v>
      </c>
      <c r="I1028" s="74" t="n">
        <f aca="false">H1028/F1028</f>
        <v>0.238234214035834</v>
      </c>
      <c r="J1028" s="73" t="n">
        <v>37888</v>
      </c>
      <c r="K1028" s="73" t="n">
        <v>485</v>
      </c>
      <c r="L1028" s="73" t="n">
        <v>1040</v>
      </c>
      <c r="M1028" s="73" t="n">
        <v>22904</v>
      </c>
      <c r="N1028" s="73" t="n">
        <v>10358</v>
      </c>
      <c r="O1028" s="73" t="n">
        <f aca="false">J1028-M1028-N1028</f>
        <v>4626</v>
      </c>
      <c r="P1028" s="74" t="n">
        <f aca="false">M1028/J1028</f>
        <v>0.604518581081081</v>
      </c>
      <c r="Q1028" s="74" t="n">
        <f aca="false">N1028/J1028</f>
        <v>0.273384712837838</v>
      </c>
      <c r="R1028" s="75" t="n">
        <f aca="false">ABS(P1028-Q1028)*100</f>
        <v>33.1133868243243</v>
      </c>
      <c r="S1028" s="72" t="str">
        <f aca="false">IF(M1028&gt;N1028,"Flávio Bolsonaro",IF(N1028&gt;M1028,"Lula","Empate"))</f>
        <v>Flávio Bolsonaro</v>
      </c>
      <c r="T1028" s="74" t="n">
        <v>0.402068005567707</v>
      </c>
      <c r="U1028" s="74" t="n">
        <v>0.529869613385223</v>
      </c>
      <c r="V1028" s="72" t="str">
        <f aca="false">IF(S1028="Empate","—",IF((N1028&gt;M1028)&lt;&gt;(T1028&gt;U1028),"Sim","Não"))</f>
        <v>Não</v>
      </c>
    </row>
    <row r="1029" customFormat="false" ht="15" hidden="false" customHeight="false" outlineLevel="0" collapsed="false">
      <c r="A1029" s="72" t="s">
        <v>2393</v>
      </c>
      <c r="B1029" s="72" t="s">
        <v>2394</v>
      </c>
      <c r="C1029" s="72" t="s">
        <v>306</v>
      </c>
      <c r="D1029" s="72" t="s">
        <v>308</v>
      </c>
      <c r="E1029" s="72"/>
      <c r="F1029" s="73" t="n">
        <v>2507</v>
      </c>
      <c r="G1029" s="73" t="n">
        <v>1865</v>
      </c>
      <c r="H1029" s="73" t="n">
        <v>642</v>
      </c>
      <c r="I1029" s="74" t="n">
        <f aca="false">H1029/F1029</f>
        <v>0.256082967690467</v>
      </c>
      <c r="J1029" s="73" t="n">
        <v>1822</v>
      </c>
      <c r="K1029" s="73" t="n">
        <v>8</v>
      </c>
      <c r="L1029" s="73" t="n">
        <v>35</v>
      </c>
      <c r="M1029" s="73" t="n">
        <v>950</v>
      </c>
      <c r="N1029" s="73" t="n">
        <v>541</v>
      </c>
      <c r="O1029" s="73" t="n">
        <f aca="false">J1029-M1029-N1029</f>
        <v>331</v>
      </c>
      <c r="P1029" s="74" t="n">
        <f aca="false">M1029/J1029</f>
        <v>0.521405049396268</v>
      </c>
      <c r="Q1029" s="74" t="n">
        <f aca="false">N1029/J1029</f>
        <v>0.296926454445664</v>
      </c>
      <c r="R1029" s="75" t="n">
        <f aca="false">ABS(P1029-Q1029)*100</f>
        <v>22.4478594950604</v>
      </c>
      <c r="S1029" s="72" t="str">
        <f aca="false">IF(M1029&gt;N1029,"Flávio Bolsonaro",IF(N1029&gt;M1029,"Lula","Empate"))</f>
        <v>Flávio Bolsonaro</v>
      </c>
      <c r="T1029" s="74" t="n">
        <v>0.38953488372093</v>
      </c>
      <c r="U1029" s="74" t="n">
        <v>0.536627906976744</v>
      </c>
      <c r="V1029" s="72" t="str">
        <f aca="false">IF(S1029="Empate","—",IF((N1029&gt;M1029)&lt;&gt;(T1029&gt;U1029),"Sim","Não"))</f>
        <v>Não</v>
      </c>
    </row>
    <row r="1030" customFormat="false" ht="15" hidden="false" customHeight="false" outlineLevel="0" collapsed="false">
      <c r="A1030" s="72" t="s">
        <v>2395</v>
      </c>
      <c r="B1030" s="72" t="s">
        <v>2396</v>
      </c>
      <c r="C1030" s="72" t="s">
        <v>306</v>
      </c>
      <c r="D1030" s="72" t="s">
        <v>308</v>
      </c>
      <c r="E1030" s="72"/>
      <c r="F1030" s="73" t="n">
        <v>5622</v>
      </c>
      <c r="G1030" s="73" t="n">
        <v>4118</v>
      </c>
      <c r="H1030" s="73" t="n">
        <v>1504</v>
      </c>
      <c r="I1030" s="74" t="n">
        <f aca="false">H1030/F1030</f>
        <v>0.267520455353967</v>
      </c>
      <c r="J1030" s="73" t="n">
        <v>3954</v>
      </c>
      <c r="K1030" s="73" t="n">
        <v>20</v>
      </c>
      <c r="L1030" s="73" t="n">
        <v>144</v>
      </c>
      <c r="M1030" s="73" t="n">
        <v>1002</v>
      </c>
      <c r="N1030" s="73" t="n">
        <v>2178</v>
      </c>
      <c r="O1030" s="73" t="n">
        <f aca="false">J1030-M1030-N1030</f>
        <v>774</v>
      </c>
      <c r="P1030" s="74" t="n">
        <f aca="false">M1030/J1030</f>
        <v>0.253414264036419</v>
      </c>
      <c r="Q1030" s="74" t="n">
        <f aca="false">N1030/J1030</f>
        <v>0.550834597875569</v>
      </c>
      <c r="R1030" s="75" t="n">
        <f aca="false">ABS(P1030-Q1030)*100</f>
        <v>29.742033383915</v>
      </c>
      <c r="S1030" s="72" t="str">
        <f aca="false">IF(M1030&gt;N1030,"Flávio Bolsonaro",IF(N1030&gt;M1030,"Lula","Empate"))</f>
        <v>Lula</v>
      </c>
      <c r="T1030" s="74" t="n">
        <v>0.670819835534513</v>
      </c>
      <c r="U1030" s="74" t="n">
        <v>0.260902068278096</v>
      </c>
      <c r="V1030" s="72" t="str">
        <f aca="false">IF(S1030="Empate","—",IF((N1030&gt;M1030)&lt;&gt;(T1030&gt;U1030),"Sim","Não"))</f>
        <v>Não</v>
      </c>
    </row>
    <row r="1031" customFormat="false" ht="15" hidden="false" customHeight="false" outlineLevel="0" collapsed="false">
      <c r="A1031" s="72" t="s">
        <v>2397</v>
      </c>
      <c r="B1031" s="72" t="s">
        <v>2398</v>
      </c>
      <c r="C1031" s="72" t="s">
        <v>306</v>
      </c>
      <c r="D1031" s="72" t="s">
        <v>308</v>
      </c>
      <c r="E1031" s="72"/>
      <c r="F1031" s="73" t="n">
        <v>7109</v>
      </c>
      <c r="G1031" s="73" t="n">
        <v>5522</v>
      </c>
      <c r="H1031" s="73" t="n">
        <v>1587</v>
      </c>
      <c r="I1031" s="74" t="n">
        <f aca="false">H1031/F1031</f>
        <v>0.223238148825433</v>
      </c>
      <c r="J1031" s="73" t="n">
        <v>5369</v>
      </c>
      <c r="K1031" s="73" t="n">
        <v>44</v>
      </c>
      <c r="L1031" s="73" t="n">
        <v>109</v>
      </c>
      <c r="M1031" s="73" t="n">
        <v>3027</v>
      </c>
      <c r="N1031" s="73" t="n">
        <v>1693</v>
      </c>
      <c r="O1031" s="73" t="n">
        <f aca="false">J1031-M1031-N1031</f>
        <v>649</v>
      </c>
      <c r="P1031" s="74" t="n">
        <f aca="false">M1031/J1031</f>
        <v>0.563792140063327</v>
      </c>
      <c r="Q1031" s="74" t="n">
        <f aca="false">N1031/J1031</f>
        <v>0.315328739057553</v>
      </c>
      <c r="R1031" s="75" t="n">
        <f aca="false">ABS(P1031-Q1031)*100</f>
        <v>24.8463401005774</v>
      </c>
      <c r="S1031" s="72" t="str">
        <f aca="false">IF(M1031&gt;N1031,"Flávio Bolsonaro",IF(N1031&gt;M1031,"Lula","Empate"))</f>
        <v>Flávio Bolsonaro</v>
      </c>
      <c r="T1031" s="74" t="n">
        <v>0.391312816517335</v>
      </c>
      <c r="U1031" s="74" t="n">
        <v>0.545578496299182</v>
      </c>
      <c r="V1031" s="72" t="str">
        <f aca="false">IF(S1031="Empate","—",IF((N1031&gt;M1031)&lt;&gt;(T1031&gt;U1031),"Sim","Não"))</f>
        <v>Não</v>
      </c>
    </row>
    <row r="1032" customFormat="false" ht="15" hidden="false" customHeight="false" outlineLevel="0" collapsed="false">
      <c r="A1032" s="72" t="s">
        <v>2399</v>
      </c>
      <c r="B1032" s="72" t="s">
        <v>2400</v>
      </c>
      <c r="C1032" s="72" t="s">
        <v>306</v>
      </c>
      <c r="D1032" s="72" t="s">
        <v>308</v>
      </c>
      <c r="E1032" s="72"/>
      <c r="F1032" s="73" t="n">
        <v>9826</v>
      </c>
      <c r="G1032" s="73" t="n">
        <v>7810</v>
      </c>
      <c r="H1032" s="73" t="n">
        <v>2016</v>
      </c>
      <c r="I1032" s="74" t="n">
        <f aca="false">H1032/F1032</f>
        <v>0.205169957256259</v>
      </c>
      <c r="J1032" s="73" t="n">
        <v>7559</v>
      </c>
      <c r="K1032" s="73" t="n">
        <v>90</v>
      </c>
      <c r="L1032" s="73" t="n">
        <v>161</v>
      </c>
      <c r="M1032" s="73" t="n">
        <v>5303</v>
      </c>
      <c r="N1032" s="73" t="n">
        <v>1787</v>
      </c>
      <c r="O1032" s="73" t="n">
        <f aca="false">J1032-M1032-N1032</f>
        <v>469</v>
      </c>
      <c r="P1032" s="74" t="n">
        <f aca="false">M1032/J1032</f>
        <v>0.701547823786215</v>
      </c>
      <c r="Q1032" s="74" t="n">
        <f aca="false">N1032/J1032</f>
        <v>0.23640693213388</v>
      </c>
      <c r="R1032" s="75" t="n">
        <f aca="false">ABS(P1032-Q1032)*100</f>
        <v>46.5140891652335</v>
      </c>
      <c r="S1032" s="72" t="str">
        <f aca="false">IF(M1032&gt;N1032,"Flávio Bolsonaro",IF(N1032&gt;M1032,"Lula","Empate"))</f>
        <v>Flávio Bolsonaro</v>
      </c>
      <c r="T1032" s="74" t="n">
        <v>0.336463004484305</v>
      </c>
      <c r="U1032" s="74" t="n">
        <v>0.620235426008969</v>
      </c>
      <c r="V1032" s="72" t="str">
        <f aca="false">IF(S1032="Empate","—",IF((N1032&gt;M1032)&lt;&gt;(T1032&gt;U1032),"Sim","Não"))</f>
        <v>Não</v>
      </c>
    </row>
    <row r="1033" customFormat="false" ht="15" hidden="false" customHeight="false" outlineLevel="0" collapsed="false">
      <c r="A1033" s="72" t="s">
        <v>2401</v>
      </c>
      <c r="B1033" s="72" t="s">
        <v>2402</v>
      </c>
      <c r="C1033" s="72" t="s">
        <v>306</v>
      </c>
      <c r="D1033" s="72" t="s">
        <v>308</v>
      </c>
      <c r="E1033" s="72"/>
      <c r="F1033" s="73" t="n">
        <v>3716</v>
      </c>
      <c r="G1033" s="73" t="n">
        <v>2786</v>
      </c>
      <c r="H1033" s="73" t="n">
        <v>930</v>
      </c>
      <c r="I1033" s="74" t="n">
        <f aca="false">H1033/F1033</f>
        <v>0.2502691065662</v>
      </c>
      <c r="J1033" s="73" t="n">
        <v>2727</v>
      </c>
      <c r="K1033" s="73" t="n">
        <v>4</v>
      </c>
      <c r="L1033" s="73" t="n">
        <v>55</v>
      </c>
      <c r="M1033" s="73" t="n">
        <v>1334</v>
      </c>
      <c r="N1033" s="73" t="n">
        <v>1055</v>
      </c>
      <c r="O1033" s="73" t="n">
        <f aca="false">J1033-M1033-N1033</f>
        <v>338</v>
      </c>
      <c r="P1033" s="74" t="n">
        <f aca="false">M1033/J1033</f>
        <v>0.489182251558489</v>
      </c>
      <c r="Q1033" s="74" t="n">
        <f aca="false">N1033/J1033</f>
        <v>0.386872020535387</v>
      </c>
      <c r="R1033" s="75" t="n">
        <f aca="false">ABS(P1033-Q1033)*100</f>
        <v>10.2310231023102</v>
      </c>
      <c r="S1033" s="72" t="str">
        <f aca="false">IF(M1033&gt;N1033,"Flávio Bolsonaro",IF(N1033&gt;M1033,"Lula","Empate"))</f>
        <v>Flávio Bolsonaro</v>
      </c>
      <c r="T1033" s="74" t="n">
        <v>0.483968313843833</v>
      </c>
      <c r="U1033" s="74" t="n">
        <v>0.470011316484346</v>
      </c>
      <c r="V1033" s="72" t="str">
        <f aca="false">IF(S1033="Empate","—",IF((N1033&gt;M1033)&lt;&gt;(T1033&gt;U1033),"Sim","Não"))</f>
        <v>Sim</v>
      </c>
    </row>
    <row r="1034" customFormat="false" ht="15" hidden="false" customHeight="false" outlineLevel="0" collapsed="false">
      <c r="A1034" s="72" t="s">
        <v>2403</v>
      </c>
      <c r="B1034" s="72" t="s">
        <v>1826</v>
      </c>
      <c r="C1034" s="72" t="s">
        <v>306</v>
      </c>
      <c r="D1034" s="72" t="s">
        <v>308</v>
      </c>
      <c r="E1034" s="72"/>
      <c r="F1034" s="73" t="n">
        <v>37180</v>
      </c>
      <c r="G1034" s="73" t="n">
        <v>28972</v>
      </c>
      <c r="H1034" s="73" t="n">
        <v>8208</v>
      </c>
      <c r="I1034" s="74" t="n">
        <f aca="false">H1034/F1034</f>
        <v>0.220763851533082</v>
      </c>
      <c r="J1034" s="73" t="n">
        <v>27892</v>
      </c>
      <c r="K1034" s="73" t="n">
        <v>377</v>
      </c>
      <c r="L1034" s="73" t="n">
        <v>703</v>
      </c>
      <c r="M1034" s="73" t="n">
        <v>15720</v>
      </c>
      <c r="N1034" s="73" t="n">
        <v>7784</v>
      </c>
      <c r="O1034" s="73" t="n">
        <f aca="false">J1034-M1034-N1034</f>
        <v>4388</v>
      </c>
      <c r="P1034" s="74" t="n">
        <f aca="false">M1034/J1034</f>
        <v>0.563602466657106</v>
      </c>
      <c r="Q1034" s="74" t="n">
        <f aca="false">N1034/J1034</f>
        <v>0.279076437688226</v>
      </c>
      <c r="R1034" s="75" t="n">
        <f aca="false">ABS(P1034-Q1034)*100</f>
        <v>28.452602896888</v>
      </c>
      <c r="S1034" s="72" t="str">
        <f aca="false">IF(M1034&gt;N1034,"Flávio Bolsonaro",IF(N1034&gt;M1034,"Lula","Empate"))</f>
        <v>Flávio Bolsonaro</v>
      </c>
      <c r="T1034" s="74" t="n">
        <v>0.414868195056381</v>
      </c>
      <c r="U1034" s="74" t="n">
        <v>0.51224703158838</v>
      </c>
      <c r="V1034" s="72" t="str">
        <f aca="false">IF(S1034="Empate","—",IF((N1034&gt;M1034)&lt;&gt;(T1034&gt;U1034),"Sim","Não"))</f>
        <v>Não</v>
      </c>
    </row>
    <row r="1035" customFormat="false" ht="15" hidden="false" customHeight="false" outlineLevel="0" collapsed="false">
      <c r="A1035" s="72" t="s">
        <v>2404</v>
      </c>
      <c r="B1035" s="72" t="s">
        <v>2405</v>
      </c>
      <c r="C1035" s="72" t="s">
        <v>306</v>
      </c>
      <c r="D1035" s="72" t="s">
        <v>308</v>
      </c>
      <c r="E1035" s="72"/>
      <c r="F1035" s="73" t="n">
        <v>3067</v>
      </c>
      <c r="G1035" s="73" t="n">
        <v>2526</v>
      </c>
      <c r="H1035" s="73" t="n">
        <v>541</v>
      </c>
      <c r="I1035" s="74" t="n">
        <f aca="false">H1035/F1035</f>
        <v>0.176393870231497</v>
      </c>
      <c r="J1035" s="73" t="n">
        <v>2453</v>
      </c>
      <c r="K1035" s="73" t="n">
        <v>15</v>
      </c>
      <c r="L1035" s="73" t="n">
        <v>58</v>
      </c>
      <c r="M1035" s="73" t="n">
        <v>1326</v>
      </c>
      <c r="N1035" s="73" t="n">
        <v>701</v>
      </c>
      <c r="O1035" s="73" t="n">
        <f aca="false">J1035-M1035-N1035</f>
        <v>426</v>
      </c>
      <c r="P1035" s="74" t="n">
        <f aca="false">M1035/J1035</f>
        <v>0.540562576437016</v>
      </c>
      <c r="Q1035" s="74" t="n">
        <f aca="false">N1035/J1035</f>
        <v>0.285772523440685</v>
      </c>
      <c r="R1035" s="75" t="n">
        <f aca="false">ABS(P1035-Q1035)*100</f>
        <v>25.4790052996331</v>
      </c>
      <c r="S1035" s="72" t="str">
        <f aca="false">IF(M1035&gt;N1035,"Flávio Bolsonaro",IF(N1035&gt;M1035,"Lula","Empate"))</f>
        <v>Flávio Bolsonaro</v>
      </c>
      <c r="T1035" s="74" t="n">
        <v>0.372727272727273</v>
      </c>
      <c r="U1035" s="74" t="n">
        <v>0.567099567099567</v>
      </c>
      <c r="V1035" s="72" t="str">
        <f aca="false">IF(S1035="Empate","—",IF((N1035&gt;M1035)&lt;&gt;(T1035&gt;U1035),"Sim","Não"))</f>
        <v>Não</v>
      </c>
    </row>
    <row r="1036" customFormat="false" ht="15" hidden="false" customHeight="false" outlineLevel="0" collapsed="false">
      <c r="A1036" s="72" t="s">
        <v>2406</v>
      </c>
      <c r="B1036" s="72" t="s">
        <v>2407</v>
      </c>
      <c r="C1036" s="72" t="s">
        <v>306</v>
      </c>
      <c r="D1036" s="72" t="s">
        <v>308</v>
      </c>
      <c r="E1036" s="72"/>
      <c r="F1036" s="73" t="n">
        <v>4636</v>
      </c>
      <c r="G1036" s="73" t="n">
        <v>3597</v>
      </c>
      <c r="H1036" s="73" t="n">
        <v>1039</v>
      </c>
      <c r="I1036" s="74" t="n">
        <f aca="false">H1036/F1036</f>
        <v>0.22411561691113</v>
      </c>
      <c r="J1036" s="73" t="n">
        <v>3478</v>
      </c>
      <c r="K1036" s="73" t="n">
        <v>32</v>
      </c>
      <c r="L1036" s="73" t="n">
        <v>87</v>
      </c>
      <c r="M1036" s="73" t="n">
        <v>1370</v>
      </c>
      <c r="N1036" s="73" t="n">
        <v>1561</v>
      </c>
      <c r="O1036" s="73" t="n">
        <f aca="false">J1036-M1036-N1036</f>
        <v>547</v>
      </c>
      <c r="P1036" s="74" t="n">
        <f aca="false">M1036/J1036</f>
        <v>0.393904542840713</v>
      </c>
      <c r="Q1036" s="74" t="n">
        <f aca="false">N1036/J1036</f>
        <v>0.448821161587119</v>
      </c>
      <c r="R1036" s="75" t="n">
        <f aca="false">ABS(P1036-Q1036)*100</f>
        <v>5.4916618746406</v>
      </c>
      <c r="S1036" s="72" t="str">
        <f aca="false">IF(M1036&gt;N1036,"Flávio Bolsonaro",IF(N1036&gt;M1036,"Lula","Empate"))</f>
        <v>Lula</v>
      </c>
      <c r="T1036" s="74" t="n">
        <v>0.574331848552339</v>
      </c>
      <c r="U1036" s="74" t="n">
        <v>0.357739420935412</v>
      </c>
      <c r="V1036" s="72" t="str">
        <f aca="false">IF(S1036="Empate","—",IF((N1036&gt;M1036)&lt;&gt;(T1036&gt;U1036),"Sim","Não"))</f>
        <v>Não</v>
      </c>
    </row>
    <row r="1037" customFormat="false" ht="15" hidden="false" customHeight="false" outlineLevel="0" collapsed="false">
      <c r="A1037" s="72" t="s">
        <v>2408</v>
      </c>
      <c r="B1037" s="72" t="s">
        <v>2409</v>
      </c>
      <c r="C1037" s="72" t="s">
        <v>306</v>
      </c>
      <c r="D1037" s="72" t="s">
        <v>308</v>
      </c>
      <c r="E1037" s="72"/>
      <c r="F1037" s="73" t="n">
        <v>12318</v>
      </c>
      <c r="G1037" s="73" t="n">
        <v>8869</v>
      </c>
      <c r="H1037" s="73" t="n">
        <v>3449</v>
      </c>
      <c r="I1037" s="74" t="n">
        <f aca="false">H1037/F1037</f>
        <v>0.279996752719597</v>
      </c>
      <c r="J1037" s="73" t="n">
        <v>8569</v>
      </c>
      <c r="K1037" s="73" t="n">
        <v>84</v>
      </c>
      <c r="L1037" s="73" t="n">
        <v>216</v>
      </c>
      <c r="M1037" s="73" t="n">
        <v>4454</v>
      </c>
      <c r="N1037" s="73" t="n">
        <v>2768</v>
      </c>
      <c r="O1037" s="73" t="n">
        <f aca="false">J1037-M1037-N1037</f>
        <v>1347</v>
      </c>
      <c r="P1037" s="74" t="n">
        <f aca="false">M1037/J1037</f>
        <v>0.51978060450461</v>
      </c>
      <c r="Q1037" s="74" t="n">
        <f aca="false">N1037/J1037</f>
        <v>0.323024857042829</v>
      </c>
      <c r="R1037" s="75" t="n">
        <f aca="false">ABS(P1037-Q1037)*100</f>
        <v>19.6755747461781</v>
      </c>
      <c r="S1037" s="72" t="str">
        <f aca="false">IF(M1037&gt;N1037,"Flávio Bolsonaro",IF(N1037&gt;M1037,"Lula","Empate"))</f>
        <v>Flávio Bolsonaro</v>
      </c>
      <c r="T1037" s="74" t="n">
        <v>0.441347947761194</v>
      </c>
      <c r="U1037" s="74" t="n">
        <v>0.498717350746269</v>
      </c>
      <c r="V1037" s="72" t="str">
        <f aca="false">IF(S1037="Empate","—",IF((N1037&gt;M1037)&lt;&gt;(T1037&gt;U1037),"Sim","Não"))</f>
        <v>Não</v>
      </c>
    </row>
    <row r="1038" customFormat="false" ht="15" hidden="false" customHeight="false" outlineLevel="0" collapsed="false">
      <c r="A1038" s="72" t="s">
        <v>2410</v>
      </c>
      <c r="B1038" s="72" t="s">
        <v>1286</v>
      </c>
      <c r="C1038" s="72" t="s">
        <v>306</v>
      </c>
      <c r="D1038" s="72" t="s">
        <v>308</v>
      </c>
      <c r="E1038" s="72"/>
      <c r="F1038" s="73" t="n">
        <v>5366</v>
      </c>
      <c r="G1038" s="73" t="n">
        <v>3985</v>
      </c>
      <c r="H1038" s="73" t="n">
        <v>1381</v>
      </c>
      <c r="I1038" s="74" t="n">
        <f aca="false">H1038/F1038</f>
        <v>0.257361162877376</v>
      </c>
      <c r="J1038" s="73" t="n">
        <v>3854</v>
      </c>
      <c r="K1038" s="73" t="n">
        <v>23</v>
      </c>
      <c r="L1038" s="73" t="n">
        <v>108</v>
      </c>
      <c r="M1038" s="73" t="n">
        <v>2041</v>
      </c>
      <c r="N1038" s="73" t="n">
        <v>1418</v>
      </c>
      <c r="O1038" s="73" t="n">
        <f aca="false">J1038-M1038-N1038</f>
        <v>395</v>
      </c>
      <c r="P1038" s="74" t="n">
        <f aca="false">M1038/J1038</f>
        <v>0.529579657498703</v>
      </c>
      <c r="Q1038" s="74" t="n">
        <f aca="false">N1038/J1038</f>
        <v>0.367929423975091</v>
      </c>
      <c r="R1038" s="75" t="n">
        <f aca="false">ABS(P1038-Q1038)*100</f>
        <v>16.1650233523612</v>
      </c>
      <c r="S1038" s="72" t="str">
        <f aca="false">IF(M1038&gt;N1038,"Flávio Bolsonaro",IF(N1038&gt;M1038,"Lula","Empate"))</f>
        <v>Flávio Bolsonaro</v>
      </c>
      <c r="T1038" s="74" t="n">
        <v>0.498898678414097</v>
      </c>
      <c r="U1038" s="74" t="n">
        <v>0.454295154185022</v>
      </c>
      <c r="V1038" s="72" t="str">
        <f aca="false">IF(S1038="Empate","—",IF((N1038&gt;M1038)&lt;&gt;(T1038&gt;U1038),"Sim","Não"))</f>
        <v>Sim</v>
      </c>
    </row>
    <row r="1039" customFormat="false" ht="15" hidden="false" customHeight="false" outlineLevel="0" collapsed="false">
      <c r="A1039" s="72" t="s">
        <v>2411</v>
      </c>
      <c r="B1039" s="72" t="s">
        <v>2412</v>
      </c>
      <c r="C1039" s="72" t="s">
        <v>306</v>
      </c>
      <c r="D1039" s="72" t="s">
        <v>308</v>
      </c>
      <c r="E1039" s="72"/>
      <c r="F1039" s="73" t="n">
        <v>3622</v>
      </c>
      <c r="G1039" s="73" t="n">
        <v>2896</v>
      </c>
      <c r="H1039" s="73" t="n">
        <v>726</v>
      </c>
      <c r="I1039" s="74" t="n">
        <f aca="false">H1039/F1039</f>
        <v>0.200441744892325</v>
      </c>
      <c r="J1039" s="73" t="n">
        <v>2822</v>
      </c>
      <c r="K1039" s="73" t="n">
        <v>16</v>
      </c>
      <c r="L1039" s="73" t="n">
        <v>58</v>
      </c>
      <c r="M1039" s="73" t="n">
        <v>1393</v>
      </c>
      <c r="N1039" s="73" t="n">
        <v>825</v>
      </c>
      <c r="O1039" s="73" t="n">
        <f aca="false">J1039-M1039-N1039</f>
        <v>604</v>
      </c>
      <c r="P1039" s="74" t="n">
        <f aca="false">M1039/J1039</f>
        <v>0.493621545003544</v>
      </c>
      <c r="Q1039" s="74" t="n">
        <f aca="false">N1039/J1039</f>
        <v>0.292345854004252</v>
      </c>
      <c r="R1039" s="75" t="n">
        <f aca="false">ABS(P1039-Q1039)*100</f>
        <v>20.1275690999291</v>
      </c>
      <c r="S1039" s="72" t="str">
        <f aca="false">IF(M1039&gt;N1039,"Flávio Bolsonaro",IF(N1039&gt;M1039,"Lula","Empate"))</f>
        <v>Flávio Bolsonaro</v>
      </c>
      <c r="T1039" s="74" t="n">
        <v>0.41252446183953</v>
      </c>
      <c r="U1039" s="74" t="n">
        <v>0.543639921722114</v>
      </c>
      <c r="V1039" s="72" t="str">
        <f aca="false">IF(S1039="Empate","—",IF((N1039&gt;M1039)&lt;&gt;(T1039&gt;U1039),"Sim","Não"))</f>
        <v>Não</v>
      </c>
    </row>
    <row r="1040" customFormat="false" ht="15" hidden="false" customHeight="false" outlineLevel="0" collapsed="false">
      <c r="A1040" s="72" t="s">
        <v>2413</v>
      </c>
      <c r="B1040" s="72" t="s">
        <v>2414</v>
      </c>
      <c r="C1040" s="72" t="s">
        <v>306</v>
      </c>
      <c r="D1040" s="72" t="s">
        <v>308</v>
      </c>
      <c r="E1040" s="72"/>
      <c r="F1040" s="73" t="n">
        <v>7694</v>
      </c>
      <c r="G1040" s="73" t="n">
        <v>6034</v>
      </c>
      <c r="H1040" s="73" t="n">
        <v>1660</v>
      </c>
      <c r="I1040" s="74" t="n">
        <f aca="false">H1040/F1040</f>
        <v>0.215752534442423</v>
      </c>
      <c r="J1040" s="73" t="n">
        <v>5848</v>
      </c>
      <c r="K1040" s="73" t="n">
        <v>40</v>
      </c>
      <c r="L1040" s="73" t="n">
        <v>146</v>
      </c>
      <c r="M1040" s="73" t="n">
        <v>3359</v>
      </c>
      <c r="N1040" s="73" t="n">
        <v>1744</v>
      </c>
      <c r="O1040" s="73" t="n">
        <f aca="false">J1040-M1040-N1040</f>
        <v>745</v>
      </c>
      <c r="P1040" s="74" t="n">
        <f aca="false">M1040/J1040</f>
        <v>0.574384404924761</v>
      </c>
      <c r="Q1040" s="74" t="n">
        <f aca="false">N1040/J1040</f>
        <v>0.298221614227086</v>
      </c>
      <c r="R1040" s="75" t="n">
        <f aca="false">ABS(P1040-Q1040)*100</f>
        <v>27.6162790697674</v>
      </c>
      <c r="S1040" s="72" t="str">
        <f aca="false">IF(M1040&gt;N1040,"Flávio Bolsonaro",IF(N1040&gt;M1040,"Lula","Empate"))</f>
        <v>Flávio Bolsonaro</v>
      </c>
      <c r="T1040" s="74" t="n">
        <v>0.400434074877916</v>
      </c>
      <c r="U1040" s="74" t="n">
        <v>0.529209621993127</v>
      </c>
      <c r="V1040" s="72" t="str">
        <f aca="false">IF(S1040="Empate","—",IF((N1040&gt;M1040)&lt;&gt;(T1040&gt;U1040),"Sim","Não"))</f>
        <v>Não</v>
      </c>
    </row>
    <row r="1041" customFormat="false" ht="15" hidden="false" customHeight="false" outlineLevel="0" collapsed="false">
      <c r="A1041" s="72" t="s">
        <v>2415</v>
      </c>
      <c r="B1041" s="72" t="s">
        <v>2416</v>
      </c>
      <c r="C1041" s="72" t="s">
        <v>306</v>
      </c>
      <c r="D1041" s="72" t="s">
        <v>308</v>
      </c>
      <c r="E1041" s="72"/>
      <c r="F1041" s="73" t="n">
        <v>25856</v>
      </c>
      <c r="G1041" s="73" t="n">
        <v>19344</v>
      </c>
      <c r="H1041" s="73" t="n">
        <v>6512</v>
      </c>
      <c r="I1041" s="74" t="n">
        <f aca="false">H1041/F1041</f>
        <v>0.251856435643564</v>
      </c>
      <c r="J1041" s="73" t="n">
        <v>18587</v>
      </c>
      <c r="K1041" s="73" t="n">
        <v>222</v>
      </c>
      <c r="L1041" s="73" t="n">
        <v>535</v>
      </c>
      <c r="M1041" s="73" t="n">
        <v>9804</v>
      </c>
      <c r="N1041" s="73" t="n">
        <v>5675</v>
      </c>
      <c r="O1041" s="73" t="n">
        <f aca="false">J1041-M1041-N1041</f>
        <v>3108</v>
      </c>
      <c r="P1041" s="74" t="n">
        <f aca="false">M1041/J1041</f>
        <v>0.527465432829397</v>
      </c>
      <c r="Q1041" s="74" t="n">
        <f aca="false">N1041/J1041</f>
        <v>0.305320923225911</v>
      </c>
      <c r="R1041" s="75" t="n">
        <f aca="false">ABS(P1041-Q1041)*100</f>
        <v>22.2144509603486</v>
      </c>
      <c r="S1041" s="72" t="str">
        <f aca="false">IF(M1041&gt;N1041,"Flávio Bolsonaro",IF(N1041&gt;M1041,"Lula","Empate"))</f>
        <v>Flávio Bolsonaro</v>
      </c>
      <c r="T1041" s="74" t="n">
        <v>0.422999942814662</v>
      </c>
      <c r="U1041" s="74" t="n">
        <v>0.494367244238577</v>
      </c>
      <c r="V1041" s="72" t="str">
        <f aca="false">IF(S1041="Empate","—",IF((N1041&gt;M1041)&lt;&gt;(T1041&gt;U1041),"Sim","Não"))</f>
        <v>Não</v>
      </c>
    </row>
    <row r="1042" customFormat="false" ht="15" hidden="false" customHeight="false" outlineLevel="0" collapsed="false">
      <c r="A1042" s="72" t="s">
        <v>2417</v>
      </c>
      <c r="B1042" s="72" t="s">
        <v>2418</v>
      </c>
      <c r="C1042" s="72" t="s">
        <v>306</v>
      </c>
      <c r="D1042" s="72" t="s">
        <v>308</v>
      </c>
      <c r="E1042" s="72"/>
      <c r="F1042" s="73" t="n">
        <v>28256</v>
      </c>
      <c r="G1042" s="73" t="n">
        <v>20780</v>
      </c>
      <c r="H1042" s="73" t="n">
        <v>7476</v>
      </c>
      <c r="I1042" s="74" t="n">
        <f aca="false">H1042/F1042</f>
        <v>0.264580973952435</v>
      </c>
      <c r="J1042" s="73" t="n">
        <v>19997</v>
      </c>
      <c r="K1042" s="73" t="n">
        <v>174</v>
      </c>
      <c r="L1042" s="73" t="n">
        <v>609</v>
      </c>
      <c r="M1042" s="73" t="n">
        <v>9529</v>
      </c>
      <c r="N1042" s="73" t="n">
        <v>6557</v>
      </c>
      <c r="O1042" s="73" t="n">
        <f aca="false">J1042-M1042-N1042</f>
        <v>3911</v>
      </c>
      <c r="P1042" s="74" t="n">
        <f aca="false">M1042/J1042</f>
        <v>0.476521478221733</v>
      </c>
      <c r="Q1042" s="74" t="n">
        <f aca="false">N1042/J1042</f>
        <v>0.327899184877732</v>
      </c>
      <c r="R1042" s="75" t="n">
        <f aca="false">ABS(P1042-Q1042)*100</f>
        <v>14.8622293344002</v>
      </c>
      <c r="S1042" s="72" t="str">
        <f aca="false">IF(M1042&gt;N1042,"Flávio Bolsonaro",IF(N1042&gt;M1042,"Lula","Empate"))</f>
        <v>Flávio Bolsonaro</v>
      </c>
      <c r="T1042" s="74" t="n">
        <v>0.446712473042781</v>
      </c>
      <c r="U1042" s="74" t="n">
        <v>0.46948191985556</v>
      </c>
      <c r="V1042" s="72" t="str">
        <f aca="false">IF(S1042="Empate","—",IF((N1042&gt;M1042)&lt;&gt;(T1042&gt;U1042),"Sim","Não"))</f>
        <v>Não</v>
      </c>
    </row>
    <row r="1043" customFormat="false" ht="15" hidden="false" customHeight="false" outlineLevel="0" collapsed="false">
      <c r="A1043" s="72" t="s">
        <v>2419</v>
      </c>
      <c r="B1043" s="72" t="s">
        <v>2420</v>
      </c>
      <c r="C1043" s="72" t="s">
        <v>306</v>
      </c>
      <c r="D1043" s="72" t="s">
        <v>308</v>
      </c>
      <c r="E1043" s="72"/>
      <c r="F1043" s="73" t="n">
        <v>2769</v>
      </c>
      <c r="G1043" s="73" t="n">
        <v>2298</v>
      </c>
      <c r="H1043" s="73" t="n">
        <v>471</v>
      </c>
      <c r="I1043" s="74" t="n">
        <f aca="false">H1043/F1043</f>
        <v>0.170097508125677</v>
      </c>
      <c r="J1043" s="73" t="n">
        <v>2204</v>
      </c>
      <c r="K1043" s="73" t="n">
        <v>21</v>
      </c>
      <c r="L1043" s="73" t="n">
        <v>73</v>
      </c>
      <c r="M1043" s="73" t="n">
        <v>1033</v>
      </c>
      <c r="N1043" s="73" t="n">
        <v>627</v>
      </c>
      <c r="O1043" s="73" t="n">
        <f aca="false">J1043-M1043-N1043</f>
        <v>544</v>
      </c>
      <c r="P1043" s="74" t="n">
        <f aca="false">M1043/J1043</f>
        <v>0.468693284936479</v>
      </c>
      <c r="Q1043" s="74" t="n">
        <f aca="false">N1043/J1043</f>
        <v>0.28448275862069</v>
      </c>
      <c r="R1043" s="75" t="n">
        <f aca="false">ABS(P1043-Q1043)*100</f>
        <v>18.4210526315789</v>
      </c>
      <c r="S1043" s="72" t="str">
        <f aca="false">IF(M1043&gt;N1043,"Flávio Bolsonaro",IF(N1043&gt;M1043,"Lula","Empate"))</f>
        <v>Flávio Bolsonaro</v>
      </c>
      <c r="T1043" s="74" t="n">
        <v>0.435858585858586</v>
      </c>
      <c r="U1043" s="74" t="n">
        <v>0.507575757575758</v>
      </c>
      <c r="V1043" s="72" t="str">
        <f aca="false">IF(S1043="Empate","—",IF((N1043&gt;M1043)&lt;&gt;(T1043&gt;U1043),"Sim","Não"))</f>
        <v>Não</v>
      </c>
    </row>
    <row r="1044" customFormat="false" ht="15" hidden="false" customHeight="false" outlineLevel="0" collapsed="false">
      <c r="A1044" s="72" t="s">
        <v>2421</v>
      </c>
      <c r="B1044" s="72" t="s">
        <v>2422</v>
      </c>
      <c r="C1044" s="72" t="s">
        <v>306</v>
      </c>
      <c r="D1044" s="72" t="s">
        <v>308</v>
      </c>
      <c r="E1044" s="72"/>
      <c r="F1044" s="73" t="n">
        <v>2328</v>
      </c>
      <c r="G1044" s="73" t="n">
        <v>1900</v>
      </c>
      <c r="H1044" s="73" t="n">
        <v>428</v>
      </c>
      <c r="I1044" s="74" t="n">
        <f aca="false">H1044/F1044</f>
        <v>0.183848797250859</v>
      </c>
      <c r="J1044" s="73" t="n">
        <v>1809</v>
      </c>
      <c r="K1044" s="73" t="n">
        <v>34</v>
      </c>
      <c r="L1044" s="73" t="n">
        <v>57</v>
      </c>
      <c r="M1044" s="73" t="n">
        <v>816</v>
      </c>
      <c r="N1044" s="73" t="n">
        <v>751</v>
      </c>
      <c r="O1044" s="73" t="n">
        <f aca="false">J1044-M1044-N1044</f>
        <v>242</v>
      </c>
      <c r="P1044" s="74" t="n">
        <f aca="false">M1044/J1044</f>
        <v>0.451077943615257</v>
      </c>
      <c r="Q1044" s="74" t="n">
        <f aca="false">N1044/J1044</f>
        <v>0.415146489773355</v>
      </c>
      <c r="R1044" s="75" t="n">
        <f aca="false">ABS(P1044-Q1044)*100</f>
        <v>3.59314538419016</v>
      </c>
      <c r="S1044" s="72" t="str">
        <f aca="false">IF(M1044&gt;N1044,"Flávio Bolsonaro",IF(N1044&gt;M1044,"Lula","Empate"))</f>
        <v>Flávio Bolsonaro</v>
      </c>
      <c r="T1044" s="74" t="n">
        <v>0.529100529100529</v>
      </c>
      <c r="U1044" s="74" t="n">
        <v>0.384479717813051</v>
      </c>
      <c r="V1044" s="72" t="str">
        <f aca="false">IF(S1044="Empate","—",IF((N1044&gt;M1044)&lt;&gt;(T1044&gt;U1044),"Sim","Não"))</f>
        <v>Sim</v>
      </c>
    </row>
    <row r="1045" customFormat="false" ht="15" hidden="false" customHeight="false" outlineLevel="0" collapsed="false">
      <c r="A1045" s="72" t="s">
        <v>2423</v>
      </c>
      <c r="B1045" s="72" t="s">
        <v>2424</v>
      </c>
      <c r="C1045" s="72" t="s">
        <v>306</v>
      </c>
      <c r="D1045" s="72" t="s">
        <v>308</v>
      </c>
      <c r="E1045" s="72"/>
      <c r="F1045" s="73" t="n">
        <v>9335</v>
      </c>
      <c r="G1045" s="73" t="n">
        <v>7150</v>
      </c>
      <c r="H1045" s="73" t="n">
        <v>2185</v>
      </c>
      <c r="I1045" s="74" t="n">
        <f aca="false">H1045/F1045</f>
        <v>0.234065345474023</v>
      </c>
      <c r="J1045" s="73" t="n">
        <v>6936</v>
      </c>
      <c r="K1045" s="73" t="n">
        <v>43</v>
      </c>
      <c r="L1045" s="73" t="n">
        <v>171</v>
      </c>
      <c r="M1045" s="73" t="n">
        <v>3346</v>
      </c>
      <c r="N1045" s="73" t="n">
        <v>2727</v>
      </c>
      <c r="O1045" s="73" t="n">
        <f aca="false">J1045-M1045-N1045</f>
        <v>863</v>
      </c>
      <c r="P1045" s="74" t="n">
        <f aca="false">M1045/J1045</f>
        <v>0.482410611303345</v>
      </c>
      <c r="Q1045" s="74" t="n">
        <f aca="false">N1045/J1045</f>
        <v>0.393166089965398</v>
      </c>
      <c r="R1045" s="75" t="n">
        <f aca="false">ABS(P1045-Q1045)*100</f>
        <v>8.9244521337947</v>
      </c>
      <c r="S1045" s="72" t="str">
        <f aca="false">IF(M1045&gt;N1045,"Flávio Bolsonaro",IF(N1045&gt;M1045,"Lula","Empate"))</f>
        <v>Flávio Bolsonaro</v>
      </c>
      <c r="T1045" s="74" t="n">
        <v>0.540478026214341</v>
      </c>
      <c r="U1045" s="74" t="n">
        <v>0.414340786430224</v>
      </c>
      <c r="V1045" s="72" t="str">
        <f aca="false">IF(S1045="Empate","—",IF((N1045&gt;M1045)&lt;&gt;(T1045&gt;U1045),"Sim","Não"))</f>
        <v>Sim</v>
      </c>
    </row>
    <row r="1046" customFormat="false" ht="15" hidden="false" customHeight="false" outlineLevel="0" collapsed="false">
      <c r="A1046" s="72" t="s">
        <v>2425</v>
      </c>
      <c r="B1046" s="72" t="s">
        <v>2426</v>
      </c>
      <c r="C1046" s="72" t="s">
        <v>306</v>
      </c>
      <c r="D1046" s="72" t="s">
        <v>308</v>
      </c>
      <c r="E1046" s="72"/>
      <c r="F1046" s="73" t="n">
        <v>6881</v>
      </c>
      <c r="G1046" s="73" t="n">
        <v>5510</v>
      </c>
      <c r="H1046" s="73" t="n">
        <v>1371</v>
      </c>
      <c r="I1046" s="74" t="n">
        <f aca="false">H1046/F1046</f>
        <v>0.199244295887226</v>
      </c>
      <c r="J1046" s="73" t="n">
        <v>5300</v>
      </c>
      <c r="K1046" s="73" t="n">
        <v>76</v>
      </c>
      <c r="L1046" s="73" t="n">
        <v>134</v>
      </c>
      <c r="M1046" s="73" t="n">
        <v>2672</v>
      </c>
      <c r="N1046" s="73" t="n">
        <v>1891</v>
      </c>
      <c r="O1046" s="73" t="n">
        <f aca="false">J1046-M1046-N1046</f>
        <v>737</v>
      </c>
      <c r="P1046" s="74" t="n">
        <f aca="false">M1046/J1046</f>
        <v>0.504150943396227</v>
      </c>
      <c r="Q1046" s="74" t="n">
        <f aca="false">N1046/J1046</f>
        <v>0.356792452830189</v>
      </c>
      <c r="R1046" s="75" t="n">
        <f aca="false">ABS(P1046-Q1046)*100</f>
        <v>14.7358490566038</v>
      </c>
      <c r="S1046" s="72" t="str">
        <f aca="false">IF(M1046&gt;N1046,"Flávio Bolsonaro",IF(N1046&gt;M1046,"Lula","Empate"))</f>
        <v>Flávio Bolsonaro</v>
      </c>
      <c r="T1046" s="74" t="n">
        <v>0.439332949971248</v>
      </c>
      <c r="U1046" s="74" t="n">
        <v>0.490511788384129</v>
      </c>
      <c r="V1046" s="72" t="str">
        <f aca="false">IF(S1046="Empate","—",IF((N1046&gt;M1046)&lt;&gt;(T1046&gt;U1046),"Sim","Não"))</f>
        <v>Não</v>
      </c>
    </row>
    <row r="1047" customFormat="false" ht="15" hidden="false" customHeight="false" outlineLevel="0" collapsed="false">
      <c r="A1047" s="72" t="s">
        <v>2427</v>
      </c>
      <c r="B1047" s="72" t="s">
        <v>2428</v>
      </c>
      <c r="C1047" s="72" t="s">
        <v>306</v>
      </c>
      <c r="D1047" s="72" t="s">
        <v>308</v>
      </c>
      <c r="E1047" s="72"/>
      <c r="F1047" s="73" t="n">
        <v>2680</v>
      </c>
      <c r="G1047" s="73" t="n">
        <v>2100</v>
      </c>
      <c r="H1047" s="73" t="n">
        <v>580</v>
      </c>
      <c r="I1047" s="74" t="n">
        <f aca="false">H1047/F1047</f>
        <v>0.216417910447761</v>
      </c>
      <c r="J1047" s="73" t="n">
        <v>2042</v>
      </c>
      <c r="K1047" s="73" t="n">
        <v>14</v>
      </c>
      <c r="L1047" s="73" t="n">
        <v>44</v>
      </c>
      <c r="M1047" s="73" t="n">
        <v>1036</v>
      </c>
      <c r="N1047" s="73" t="n">
        <v>724</v>
      </c>
      <c r="O1047" s="73" t="n">
        <f aca="false">J1047-M1047-N1047</f>
        <v>282</v>
      </c>
      <c r="P1047" s="74" t="n">
        <f aca="false">M1047/J1047</f>
        <v>0.507345739471107</v>
      </c>
      <c r="Q1047" s="74" t="n">
        <f aca="false">N1047/J1047</f>
        <v>0.354554358472086</v>
      </c>
      <c r="R1047" s="75" t="n">
        <f aca="false">ABS(P1047-Q1047)*100</f>
        <v>15.2791380999021</v>
      </c>
      <c r="S1047" s="72" t="str">
        <f aca="false">IF(M1047&gt;N1047,"Flávio Bolsonaro",IF(N1047&gt;M1047,"Lula","Empate"))</f>
        <v>Flávio Bolsonaro</v>
      </c>
      <c r="T1047" s="74" t="n">
        <v>0.482503696402169</v>
      </c>
      <c r="U1047" s="74" t="n">
        <v>0.470182355840315</v>
      </c>
      <c r="V1047" s="72" t="str">
        <f aca="false">IF(S1047="Empate","—",IF((N1047&gt;M1047)&lt;&gt;(T1047&gt;U1047),"Sim","Não"))</f>
        <v>Sim</v>
      </c>
    </row>
    <row r="1048" customFormat="false" ht="15" hidden="false" customHeight="false" outlineLevel="0" collapsed="false">
      <c r="A1048" s="72" t="s">
        <v>2429</v>
      </c>
      <c r="B1048" s="72" t="s">
        <v>2430</v>
      </c>
      <c r="C1048" s="72" t="s">
        <v>306</v>
      </c>
      <c r="D1048" s="72" t="s">
        <v>308</v>
      </c>
      <c r="E1048" s="72"/>
      <c r="F1048" s="73" t="n">
        <v>3006</v>
      </c>
      <c r="G1048" s="73" t="n">
        <v>2208</v>
      </c>
      <c r="H1048" s="73" t="n">
        <v>798</v>
      </c>
      <c r="I1048" s="74" t="n">
        <f aca="false">H1048/F1048</f>
        <v>0.265469061876248</v>
      </c>
      <c r="J1048" s="73" t="n">
        <v>2117</v>
      </c>
      <c r="K1048" s="73" t="n">
        <v>12</v>
      </c>
      <c r="L1048" s="73" t="n">
        <v>79</v>
      </c>
      <c r="M1048" s="73" t="n">
        <v>585</v>
      </c>
      <c r="N1048" s="73" t="n">
        <v>979</v>
      </c>
      <c r="O1048" s="73" t="n">
        <f aca="false">J1048-M1048-N1048</f>
        <v>553</v>
      </c>
      <c r="P1048" s="74" t="n">
        <f aca="false">M1048/J1048</f>
        <v>0.276334435521965</v>
      </c>
      <c r="Q1048" s="74" t="n">
        <f aca="false">N1048/J1048</f>
        <v>0.4624468587624</v>
      </c>
      <c r="R1048" s="75" t="n">
        <f aca="false">ABS(P1048-Q1048)*100</f>
        <v>18.6112423240435</v>
      </c>
      <c r="S1048" s="72" t="str">
        <f aca="false">IF(M1048&gt;N1048,"Flávio Bolsonaro",IF(N1048&gt;M1048,"Lula","Empate"))</f>
        <v>Lula</v>
      </c>
      <c r="T1048" s="74" t="n">
        <v>0.675939482674475</v>
      </c>
      <c r="U1048" s="74" t="n">
        <v>0.247925817471938</v>
      </c>
      <c r="V1048" s="72" t="str">
        <f aca="false">IF(S1048="Empate","—",IF((N1048&gt;M1048)&lt;&gt;(T1048&gt;U1048),"Sim","Não"))</f>
        <v>Não</v>
      </c>
    </row>
    <row r="1049" customFormat="false" ht="15" hidden="false" customHeight="false" outlineLevel="0" collapsed="false">
      <c r="A1049" s="72" t="s">
        <v>2431</v>
      </c>
      <c r="B1049" s="72" t="s">
        <v>2432</v>
      </c>
      <c r="C1049" s="72" t="s">
        <v>306</v>
      </c>
      <c r="D1049" s="72" t="s">
        <v>308</v>
      </c>
      <c r="E1049" s="72"/>
      <c r="F1049" s="73" t="n">
        <v>8553</v>
      </c>
      <c r="G1049" s="73" t="n">
        <v>6611</v>
      </c>
      <c r="H1049" s="73" t="n">
        <v>1942</v>
      </c>
      <c r="I1049" s="74" t="n">
        <f aca="false">H1049/F1049</f>
        <v>0.227054834560973</v>
      </c>
      <c r="J1049" s="73" t="n">
        <v>6394</v>
      </c>
      <c r="K1049" s="73" t="n">
        <v>61</v>
      </c>
      <c r="L1049" s="73" t="n">
        <v>156</v>
      </c>
      <c r="M1049" s="73" t="n">
        <v>3206</v>
      </c>
      <c r="N1049" s="73" t="n">
        <v>2106</v>
      </c>
      <c r="O1049" s="73" t="n">
        <f aca="false">J1049-M1049-N1049</f>
        <v>1082</v>
      </c>
      <c r="P1049" s="74" t="n">
        <f aca="false">M1049/J1049</f>
        <v>0.501407569596497</v>
      </c>
      <c r="Q1049" s="74" t="n">
        <f aca="false">N1049/J1049</f>
        <v>0.329371285580232</v>
      </c>
      <c r="R1049" s="75" t="n">
        <f aca="false">ABS(P1049-Q1049)*100</f>
        <v>17.2036284016265</v>
      </c>
      <c r="S1049" s="72" t="str">
        <f aca="false">IF(M1049&gt;N1049,"Flávio Bolsonaro",IF(N1049&gt;M1049,"Lula","Empate"))</f>
        <v>Flávio Bolsonaro</v>
      </c>
      <c r="T1049" s="74" t="n">
        <v>0.415259847732539</v>
      </c>
      <c r="U1049" s="74" t="n">
        <v>0.507778881165177</v>
      </c>
      <c r="V1049" s="72" t="str">
        <f aca="false">IF(S1049="Empate","—",IF((N1049&gt;M1049)&lt;&gt;(T1049&gt;U1049),"Sim","Não"))</f>
        <v>Não</v>
      </c>
    </row>
    <row r="1050" customFormat="false" ht="15" hidden="false" customHeight="false" outlineLevel="0" collapsed="false">
      <c r="A1050" s="72" t="s">
        <v>2433</v>
      </c>
      <c r="B1050" s="72" t="s">
        <v>2434</v>
      </c>
      <c r="C1050" s="72" t="s">
        <v>306</v>
      </c>
      <c r="D1050" s="72" t="s">
        <v>308</v>
      </c>
      <c r="E1050" s="72"/>
      <c r="F1050" s="73" t="n">
        <v>3599</v>
      </c>
      <c r="G1050" s="73" t="n">
        <v>2844</v>
      </c>
      <c r="H1050" s="73" t="n">
        <v>755</v>
      </c>
      <c r="I1050" s="74" t="n">
        <f aca="false">H1050/F1050</f>
        <v>0.209780494581828</v>
      </c>
      <c r="J1050" s="73" t="n">
        <v>2747</v>
      </c>
      <c r="K1050" s="73" t="n">
        <v>33</v>
      </c>
      <c r="L1050" s="73" t="n">
        <v>64</v>
      </c>
      <c r="M1050" s="73" t="n">
        <v>1447</v>
      </c>
      <c r="N1050" s="73" t="n">
        <v>951</v>
      </c>
      <c r="O1050" s="73" t="n">
        <f aca="false">J1050-M1050-N1050</f>
        <v>349</v>
      </c>
      <c r="P1050" s="74" t="n">
        <f aca="false">M1050/J1050</f>
        <v>0.526756461594467</v>
      </c>
      <c r="Q1050" s="74" t="n">
        <f aca="false">N1050/J1050</f>
        <v>0.346195850018202</v>
      </c>
      <c r="R1050" s="75" t="n">
        <f aca="false">ABS(P1050-Q1050)*100</f>
        <v>18.0560611576265</v>
      </c>
      <c r="S1050" s="72" t="str">
        <f aca="false">IF(M1050&gt;N1050,"Flávio Bolsonaro",IF(N1050&gt;M1050,"Lula","Empate"))</f>
        <v>Flávio Bolsonaro</v>
      </c>
      <c r="T1050" s="74" t="n">
        <v>0.432187381941821</v>
      </c>
      <c r="U1050" s="74" t="n">
        <v>0.509633547412165</v>
      </c>
      <c r="V1050" s="72" t="str">
        <f aca="false">IF(S1050="Empate","—",IF((N1050&gt;M1050)&lt;&gt;(T1050&gt;U1050),"Sim","Não"))</f>
        <v>Não</v>
      </c>
    </row>
    <row r="1051" customFormat="false" ht="15" hidden="false" customHeight="false" outlineLevel="0" collapsed="false">
      <c r="A1051" s="72" t="s">
        <v>2435</v>
      </c>
      <c r="B1051" s="72" t="s">
        <v>2436</v>
      </c>
      <c r="C1051" s="72" t="s">
        <v>306</v>
      </c>
      <c r="D1051" s="72" t="s">
        <v>308</v>
      </c>
      <c r="E1051" s="72"/>
      <c r="F1051" s="73" t="n">
        <v>58615</v>
      </c>
      <c r="G1051" s="73" t="n">
        <v>46570</v>
      </c>
      <c r="H1051" s="73" t="n">
        <v>12045</v>
      </c>
      <c r="I1051" s="74" t="n">
        <f aca="false">H1051/F1051</f>
        <v>0.20549347436663</v>
      </c>
      <c r="J1051" s="73" t="n">
        <v>44667</v>
      </c>
      <c r="K1051" s="73" t="n">
        <v>796</v>
      </c>
      <c r="L1051" s="73" t="n">
        <v>1107</v>
      </c>
      <c r="M1051" s="73" t="n">
        <v>21705</v>
      </c>
      <c r="N1051" s="73" t="n">
        <v>16994</v>
      </c>
      <c r="O1051" s="73" t="n">
        <f aca="false">J1051-M1051-N1051</f>
        <v>5968</v>
      </c>
      <c r="P1051" s="74" t="n">
        <f aca="false">M1051/J1051</f>
        <v>0.485929209483511</v>
      </c>
      <c r="Q1051" s="74" t="n">
        <f aca="false">N1051/J1051</f>
        <v>0.380459847314572</v>
      </c>
      <c r="R1051" s="75" t="n">
        <f aca="false">ABS(P1051-Q1051)*100</f>
        <v>10.5469362168939</v>
      </c>
      <c r="S1051" s="72" t="str">
        <f aca="false">IF(M1051&gt;N1051,"Flávio Bolsonaro",IF(N1051&gt;M1051,"Lula","Empate"))</f>
        <v>Flávio Bolsonaro</v>
      </c>
      <c r="T1051" s="74" t="n">
        <v>0.431298494424747</v>
      </c>
      <c r="U1051" s="74" t="n">
        <v>0.490236884024459</v>
      </c>
      <c r="V1051" s="72" t="str">
        <f aca="false">IF(S1051="Empate","—",IF((N1051&gt;M1051)&lt;&gt;(T1051&gt;U1051),"Sim","Não"))</f>
        <v>Não</v>
      </c>
    </row>
    <row r="1052" customFormat="false" ht="15" hidden="false" customHeight="false" outlineLevel="0" collapsed="false">
      <c r="A1052" s="72" t="s">
        <v>2437</v>
      </c>
      <c r="B1052" s="72" t="s">
        <v>2438</v>
      </c>
      <c r="C1052" s="72" t="s">
        <v>306</v>
      </c>
      <c r="D1052" s="72" t="s">
        <v>308</v>
      </c>
      <c r="E1052" s="72"/>
      <c r="F1052" s="73" t="n">
        <v>4131</v>
      </c>
      <c r="G1052" s="73" t="n">
        <v>3147</v>
      </c>
      <c r="H1052" s="73" t="n">
        <v>984</v>
      </c>
      <c r="I1052" s="74" t="n">
        <f aca="false">H1052/F1052</f>
        <v>0.238198983297023</v>
      </c>
      <c r="J1052" s="73" t="n">
        <v>3050</v>
      </c>
      <c r="K1052" s="73" t="n">
        <v>26</v>
      </c>
      <c r="L1052" s="73" t="n">
        <v>71</v>
      </c>
      <c r="M1052" s="73" t="n">
        <v>1547</v>
      </c>
      <c r="N1052" s="73" t="n">
        <v>1125</v>
      </c>
      <c r="O1052" s="73" t="n">
        <f aca="false">J1052-M1052-N1052</f>
        <v>378</v>
      </c>
      <c r="P1052" s="74" t="n">
        <f aca="false">M1052/J1052</f>
        <v>0.507213114754098</v>
      </c>
      <c r="Q1052" s="74" t="n">
        <f aca="false">N1052/J1052</f>
        <v>0.368852459016393</v>
      </c>
      <c r="R1052" s="75" t="n">
        <f aca="false">ABS(P1052-Q1052)*100</f>
        <v>13.8360655737705</v>
      </c>
      <c r="S1052" s="72" t="str">
        <f aca="false">IF(M1052&gt;N1052,"Flávio Bolsonaro",IF(N1052&gt;M1052,"Lula","Empate"))</f>
        <v>Flávio Bolsonaro</v>
      </c>
      <c r="T1052" s="74" t="n">
        <v>0.457226064797961</v>
      </c>
      <c r="U1052" s="74" t="n">
        <v>0.476155806334183</v>
      </c>
      <c r="V1052" s="72" t="str">
        <f aca="false">IF(S1052="Empate","—",IF((N1052&gt;M1052)&lt;&gt;(T1052&gt;U1052),"Sim","Não"))</f>
        <v>Não</v>
      </c>
    </row>
    <row r="1053" customFormat="false" ht="15" hidden="false" customHeight="false" outlineLevel="0" collapsed="false">
      <c r="A1053" s="72" t="s">
        <v>2439</v>
      </c>
      <c r="B1053" s="72" t="s">
        <v>2440</v>
      </c>
      <c r="C1053" s="72" t="s">
        <v>306</v>
      </c>
      <c r="D1053" s="72" t="s">
        <v>308</v>
      </c>
      <c r="E1053" s="72"/>
      <c r="F1053" s="73" t="n">
        <v>12089</v>
      </c>
      <c r="G1053" s="73" t="n">
        <v>9720</v>
      </c>
      <c r="H1053" s="73" t="n">
        <v>2369</v>
      </c>
      <c r="I1053" s="74" t="n">
        <f aca="false">H1053/F1053</f>
        <v>0.195963272396393</v>
      </c>
      <c r="J1053" s="73" t="n">
        <v>9333</v>
      </c>
      <c r="K1053" s="73" t="n">
        <v>116</v>
      </c>
      <c r="L1053" s="73" t="n">
        <v>271</v>
      </c>
      <c r="M1053" s="73" t="n">
        <v>5123</v>
      </c>
      <c r="N1053" s="73" t="n">
        <v>2357</v>
      </c>
      <c r="O1053" s="73" t="n">
        <f aca="false">J1053-M1053-N1053</f>
        <v>1853</v>
      </c>
      <c r="P1053" s="74" t="n">
        <f aca="false">M1053/J1053</f>
        <v>0.548912461159327</v>
      </c>
      <c r="Q1053" s="74" t="n">
        <f aca="false">N1053/J1053</f>
        <v>0.252544733740491</v>
      </c>
      <c r="R1053" s="75" t="n">
        <f aca="false">ABS(P1053-Q1053)*100</f>
        <v>29.6367727418836</v>
      </c>
      <c r="S1053" s="72" t="str">
        <f aca="false">IF(M1053&gt;N1053,"Flávio Bolsonaro",IF(N1053&gt;M1053,"Lula","Empate"))</f>
        <v>Flávio Bolsonaro</v>
      </c>
      <c r="T1053" s="74" t="n">
        <v>0.39461084511747</v>
      </c>
      <c r="U1053" s="74" t="n">
        <v>0.496715287829863</v>
      </c>
      <c r="V1053" s="72" t="str">
        <f aca="false">IF(S1053="Empate","—",IF((N1053&gt;M1053)&lt;&gt;(T1053&gt;U1053),"Sim","Não"))</f>
        <v>Não</v>
      </c>
    </row>
    <row r="1054" customFormat="false" ht="15" hidden="false" customHeight="false" outlineLevel="0" collapsed="false">
      <c r="A1054" s="72" t="s">
        <v>2441</v>
      </c>
      <c r="B1054" s="72" t="s">
        <v>2442</v>
      </c>
      <c r="C1054" s="72" t="s">
        <v>306</v>
      </c>
      <c r="D1054" s="72" t="s">
        <v>308</v>
      </c>
      <c r="E1054" s="72"/>
      <c r="F1054" s="73" t="n">
        <v>3766</v>
      </c>
      <c r="G1054" s="73" t="n">
        <v>3086</v>
      </c>
      <c r="H1054" s="73" t="n">
        <v>680</v>
      </c>
      <c r="I1054" s="74" t="n">
        <f aca="false">H1054/F1054</f>
        <v>0.1805629314923</v>
      </c>
      <c r="J1054" s="73" t="n">
        <v>2962</v>
      </c>
      <c r="K1054" s="73" t="n">
        <v>27</v>
      </c>
      <c r="L1054" s="73" t="n">
        <v>97</v>
      </c>
      <c r="M1054" s="73" t="n">
        <v>1605</v>
      </c>
      <c r="N1054" s="73" t="n">
        <v>766</v>
      </c>
      <c r="O1054" s="73" t="n">
        <f aca="false">J1054-M1054-N1054</f>
        <v>591</v>
      </c>
      <c r="P1054" s="74" t="n">
        <f aca="false">M1054/J1054</f>
        <v>0.541863605671843</v>
      </c>
      <c r="Q1054" s="74" t="n">
        <f aca="false">N1054/J1054</f>
        <v>0.258609047940581</v>
      </c>
      <c r="R1054" s="75" t="n">
        <f aca="false">ABS(P1054-Q1054)*100</f>
        <v>28.3254557731263</v>
      </c>
      <c r="S1054" s="72" t="str">
        <f aca="false">IF(M1054&gt;N1054,"Flávio Bolsonaro",IF(N1054&gt;M1054,"Lula","Empate"))</f>
        <v>Flávio Bolsonaro</v>
      </c>
      <c r="T1054" s="74" t="n">
        <v>0.367911479944675</v>
      </c>
      <c r="U1054" s="74" t="n">
        <v>0.54045643153527</v>
      </c>
      <c r="V1054" s="72" t="str">
        <f aca="false">IF(S1054="Empate","—",IF((N1054&gt;M1054)&lt;&gt;(T1054&gt;U1054),"Sim","Não"))</f>
        <v>Não</v>
      </c>
    </row>
    <row r="1055" customFormat="false" ht="15" hidden="false" customHeight="false" outlineLevel="0" collapsed="false">
      <c r="A1055" s="72" t="s">
        <v>2443</v>
      </c>
      <c r="B1055" s="72" t="s">
        <v>2444</v>
      </c>
      <c r="C1055" s="72" t="s">
        <v>306</v>
      </c>
      <c r="D1055" s="72" t="s">
        <v>308</v>
      </c>
      <c r="E1055" s="72"/>
      <c r="F1055" s="73" t="n">
        <v>10501</v>
      </c>
      <c r="G1055" s="73" t="n">
        <v>8142</v>
      </c>
      <c r="H1055" s="73" t="n">
        <v>2359</v>
      </c>
      <c r="I1055" s="74" t="n">
        <f aca="false">H1055/F1055</f>
        <v>0.224645271878869</v>
      </c>
      <c r="J1055" s="73" t="n">
        <v>7771</v>
      </c>
      <c r="K1055" s="73" t="n">
        <v>122</v>
      </c>
      <c r="L1055" s="73" t="n">
        <v>249</v>
      </c>
      <c r="M1055" s="73" t="n">
        <v>3828</v>
      </c>
      <c r="N1055" s="73" t="n">
        <v>2890</v>
      </c>
      <c r="O1055" s="73" t="n">
        <f aca="false">J1055-M1055-N1055</f>
        <v>1053</v>
      </c>
      <c r="P1055" s="74" t="n">
        <f aca="false">M1055/J1055</f>
        <v>0.492600694891262</v>
      </c>
      <c r="Q1055" s="74" t="n">
        <f aca="false">N1055/J1055</f>
        <v>0.371895508943508</v>
      </c>
      <c r="R1055" s="75" t="n">
        <f aca="false">ABS(P1055-Q1055)*100</f>
        <v>12.0705185947754</v>
      </c>
      <c r="S1055" s="72" t="str">
        <f aca="false">IF(M1055&gt;N1055,"Flávio Bolsonaro",IF(N1055&gt;M1055,"Lula","Empate"))</f>
        <v>Flávio Bolsonaro</v>
      </c>
      <c r="T1055" s="74" t="n">
        <v>0.530807101297926</v>
      </c>
      <c r="U1055" s="74" t="n">
        <v>0.404744144412949</v>
      </c>
      <c r="V1055" s="72" t="str">
        <f aca="false">IF(S1055="Empate","—",IF((N1055&gt;M1055)&lt;&gt;(T1055&gt;U1055),"Sim","Não"))</f>
        <v>Sim</v>
      </c>
    </row>
    <row r="1056" customFormat="false" ht="15" hidden="false" customHeight="false" outlineLevel="0" collapsed="false">
      <c r="A1056" s="72" t="s">
        <v>2445</v>
      </c>
      <c r="B1056" s="72" t="s">
        <v>2446</v>
      </c>
      <c r="C1056" s="72" t="s">
        <v>306</v>
      </c>
      <c r="D1056" s="72" t="s">
        <v>308</v>
      </c>
      <c r="E1056" s="72"/>
      <c r="F1056" s="73" t="n">
        <v>20391</v>
      </c>
      <c r="G1056" s="73" t="n">
        <v>15761</v>
      </c>
      <c r="H1056" s="73" t="n">
        <v>4630</v>
      </c>
      <c r="I1056" s="74" t="n">
        <f aca="false">H1056/F1056</f>
        <v>0.227060958265902</v>
      </c>
      <c r="J1056" s="73" t="n">
        <v>15082</v>
      </c>
      <c r="K1056" s="73" t="n">
        <v>182</v>
      </c>
      <c r="L1056" s="73" t="n">
        <v>497</v>
      </c>
      <c r="M1056" s="73" t="n">
        <v>7779</v>
      </c>
      <c r="N1056" s="73" t="n">
        <v>5003</v>
      </c>
      <c r="O1056" s="73" t="n">
        <f aca="false">J1056-M1056-N1056</f>
        <v>2300</v>
      </c>
      <c r="P1056" s="74" t="n">
        <f aca="false">M1056/J1056</f>
        <v>0.51578040047739</v>
      </c>
      <c r="Q1056" s="74" t="n">
        <f aca="false">N1056/J1056</f>
        <v>0.331719931043628</v>
      </c>
      <c r="R1056" s="75" t="n">
        <f aca="false">ABS(P1056-Q1056)*100</f>
        <v>18.4060469433762</v>
      </c>
      <c r="S1056" s="72" t="str">
        <f aca="false">IF(M1056&gt;N1056,"Flávio Bolsonaro",IF(N1056&gt;M1056,"Lula","Empate"))</f>
        <v>Flávio Bolsonaro</v>
      </c>
      <c r="T1056" s="74" t="n">
        <v>0.421830382638492</v>
      </c>
      <c r="U1056" s="74" t="n">
        <v>0.496216447744146</v>
      </c>
      <c r="V1056" s="72" t="str">
        <f aca="false">IF(S1056="Empate","—",IF((N1056&gt;M1056)&lt;&gt;(T1056&gt;U1056),"Sim","Não"))</f>
        <v>Não</v>
      </c>
    </row>
    <row r="1057" customFormat="false" ht="15" hidden="false" customHeight="false" outlineLevel="0" collapsed="false">
      <c r="A1057" s="72" t="s">
        <v>2447</v>
      </c>
      <c r="B1057" s="72" t="s">
        <v>2448</v>
      </c>
      <c r="C1057" s="72" t="s">
        <v>306</v>
      </c>
      <c r="D1057" s="72" t="s">
        <v>308</v>
      </c>
      <c r="E1057" s="72"/>
      <c r="F1057" s="73" t="n">
        <v>3576</v>
      </c>
      <c r="G1057" s="73" t="n">
        <v>2742</v>
      </c>
      <c r="H1057" s="73" t="n">
        <v>834</v>
      </c>
      <c r="I1057" s="74" t="n">
        <f aca="false">H1057/F1057</f>
        <v>0.233221476510067</v>
      </c>
      <c r="J1057" s="73" t="n">
        <v>2661</v>
      </c>
      <c r="K1057" s="73" t="n">
        <v>16</v>
      </c>
      <c r="L1057" s="73" t="n">
        <v>65</v>
      </c>
      <c r="M1057" s="73" t="n">
        <v>1543</v>
      </c>
      <c r="N1057" s="73" t="n">
        <v>791</v>
      </c>
      <c r="O1057" s="73" t="n">
        <f aca="false">J1057-M1057-N1057</f>
        <v>327</v>
      </c>
      <c r="P1057" s="74" t="n">
        <f aca="false">M1057/J1057</f>
        <v>0.579857196542653</v>
      </c>
      <c r="Q1057" s="74" t="n">
        <f aca="false">N1057/J1057</f>
        <v>0.297256670424652</v>
      </c>
      <c r="R1057" s="75" t="n">
        <f aca="false">ABS(P1057-Q1057)*100</f>
        <v>28.2600526118001</v>
      </c>
      <c r="S1057" s="72" t="str">
        <f aca="false">IF(M1057&gt;N1057,"Flávio Bolsonaro",IF(N1057&gt;M1057,"Lula","Empate"))</f>
        <v>Flávio Bolsonaro</v>
      </c>
      <c r="T1057" s="74" t="n">
        <v>0.420140169679085</v>
      </c>
      <c r="U1057" s="74" t="n">
        <v>0.534857985983032</v>
      </c>
      <c r="V1057" s="72" t="str">
        <f aca="false">IF(S1057="Empate","—",IF((N1057&gt;M1057)&lt;&gt;(T1057&gt;U1057),"Sim","Não"))</f>
        <v>Não</v>
      </c>
    </row>
    <row r="1058" customFormat="false" ht="15" hidden="false" customHeight="false" outlineLevel="0" collapsed="false">
      <c r="A1058" s="72" t="s">
        <v>2449</v>
      </c>
      <c r="B1058" s="72" t="s">
        <v>2450</v>
      </c>
      <c r="C1058" s="72" t="s">
        <v>306</v>
      </c>
      <c r="D1058" s="72" t="s">
        <v>308</v>
      </c>
      <c r="E1058" s="72"/>
      <c r="F1058" s="73" t="n">
        <v>23454</v>
      </c>
      <c r="G1058" s="73" t="n">
        <v>18144</v>
      </c>
      <c r="H1058" s="73" t="n">
        <v>5310</v>
      </c>
      <c r="I1058" s="74" t="n">
        <f aca="false">H1058/F1058</f>
        <v>0.226400613967767</v>
      </c>
      <c r="J1058" s="73" t="n">
        <v>17529</v>
      </c>
      <c r="K1058" s="73" t="n">
        <v>181</v>
      </c>
      <c r="L1058" s="73" t="n">
        <v>434</v>
      </c>
      <c r="M1058" s="73" t="n">
        <v>10656</v>
      </c>
      <c r="N1058" s="73" t="n">
        <v>4912</v>
      </c>
      <c r="O1058" s="73" t="n">
        <f aca="false">J1058-M1058-N1058</f>
        <v>1961</v>
      </c>
      <c r="P1058" s="74" t="n">
        <f aca="false">M1058/J1058</f>
        <v>0.607906897141879</v>
      </c>
      <c r="Q1058" s="74" t="n">
        <f aca="false">N1058/J1058</f>
        <v>0.280221347481317</v>
      </c>
      <c r="R1058" s="75" t="n">
        <f aca="false">ABS(P1058-Q1058)*100</f>
        <v>32.7685549660563</v>
      </c>
      <c r="S1058" s="72" t="str">
        <f aca="false">IF(M1058&gt;N1058,"Flávio Bolsonaro",IF(N1058&gt;M1058,"Lula","Empate"))</f>
        <v>Flávio Bolsonaro</v>
      </c>
      <c r="T1058" s="74" t="n">
        <v>0.35886602987999</v>
      </c>
      <c r="U1058" s="74" t="n">
        <v>0.57531227038942</v>
      </c>
      <c r="V1058" s="72" t="str">
        <f aca="false">IF(S1058="Empate","—",IF((N1058&gt;M1058)&lt;&gt;(T1058&gt;U1058),"Sim","Não"))</f>
        <v>Não</v>
      </c>
    </row>
    <row r="1059" customFormat="false" ht="15" hidden="false" customHeight="false" outlineLevel="0" collapsed="false">
      <c r="A1059" s="72" t="s">
        <v>2451</v>
      </c>
      <c r="B1059" s="72" t="s">
        <v>2452</v>
      </c>
      <c r="C1059" s="72" t="s">
        <v>306</v>
      </c>
      <c r="D1059" s="72" t="s">
        <v>308</v>
      </c>
      <c r="E1059" s="72"/>
      <c r="F1059" s="73" t="n">
        <v>2406</v>
      </c>
      <c r="G1059" s="73" t="n">
        <v>1837</v>
      </c>
      <c r="H1059" s="73" t="n">
        <v>569</v>
      </c>
      <c r="I1059" s="74" t="n">
        <f aca="false">H1059/F1059</f>
        <v>0.236492103075644</v>
      </c>
      <c r="J1059" s="73" t="n">
        <v>1762</v>
      </c>
      <c r="K1059" s="73" t="n">
        <v>16</v>
      </c>
      <c r="L1059" s="73" t="n">
        <v>59</v>
      </c>
      <c r="M1059" s="73" t="n">
        <v>902</v>
      </c>
      <c r="N1059" s="73" t="n">
        <v>576</v>
      </c>
      <c r="O1059" s="73" t="n">
        <f aca="false">J1059-M1059-N1059</f>
        <v>284</v>
      </c>
      <c r="P1059" s="74" t="n">
        <f aca="false">M1059/J1059</f>
        <v>0.511918274687855</v>
      </c>
      <c r="Q1059" s="74" t="n">
        <f aca="false">N1059/J1059</f>
        <v>0.326901248581158</v>
      </c>
      <c r="R1059" s="75" t="n">
        <f aca="false">ABS(P1059-Q1059)*100</f>
        <v>18.5017026106697</v>
      </c>
      <c r="S1059" s="72" t="str">
        <f aca="false">IF(M1059&gt;N1059,"Flávio Bolsonaro",IF(N1059&gt;M1059,"Lula","Empate"))</f>
        <v>Flávio Bolsonaro</v>
      </c>
      <c r="T1059" s="74" t="n">
        <v>0.432155074116306</v>
      </c>
      <c r="U1059" s="74" t="n">
        <v>0.490307867730901</v>
      </c>
      <c r="V1059" s="72" t="str">
        <f aca="false">IF(S1059="Empate","—",IF((N1059&gt;M1059)&lt;&gt;(T1059&gt;U1059),"Sim","Não"))</f>
        <v>Não</v>
      </c>
    </row>
    <row r="1060" customFormat="false" ht="15" hidden="false" customHeight="false" outlineLevel="0" collapsed="false">
      <c r="A1060" s="72" t="s">
        <v>2453</v>
      </c>
      <c r="B1060" s="72" t="s">
        <v>2454</v>
      </c>
      <c r="C1060" s="72" t="s">
        <v>306</v>
      </c>
      <c r="D1060" s="72" t="s">
        <v>308</v>
      </c>
      <c r="E1060" s="72"/>
      <c r="F1060" s="73" t="n">
        <v>4428</v>
      </c>
      <c r="G1060" s="73" t="n">
        <v>3477</v>
      </c>
      <c r="H1060" s="73" t="n">
        <v>951</v>
      </c>
      <c r="I1060" s="74" t="n">
        <f aca="false">H1060/F1060</f>
        <v>0.214769647696477</v>
      </c>
      <c r="J1060" s="73" t="n">
        <v>3393</v>
      </c>
      <c r="K1060" s="73" t="n">
        <v>22</v>
      </c>
      <c r="L1060" s="73" t="n">
        <v>62</v>
      </c>
      <c r="M1060" s="73" t="n">
        <v>2068</v>
      </c>
      <c r="N1060" s="73" t="n">
        <v>813</v>
      </c>
      <c r="O1060" s="73" t="n">
        <f aca="false">J1060-M1060-N1060</f>
        <v>512</v>
      </c>
      <c r="P1060" s="74" t="n">
        <f aca="false">M1060/J1060</f>
        <v>0.609490126731506</v>
      </c>
      <c r="Q1060" s="74" t="n">
        <f aca="false">N1060/J1060</f>
        <v>0.239610963748895</v>
      </c>
      <c r="R1060" s="75" t="n">
        <f aca="false">ABS(P1060-Q1060)*100</f>
        <v>36.9879162982611</v>
      </c>
      <c r="S1060" s="72" t="str">
        <f aca="false">IF(M1060&gt;N1060,"Flávio Bolsonaro",IF(N1060&gt;M1060,"Lula","Empate"))</f>
        <v>Flávio Bolsonaro</v>
      </c>
      <c r="T1060" s="74" t="n">
        <v>0.326263256394261</v>
      </c>
      <c r="U1060" s="74" t="n">
        <v>0.606363069245165</v>
      </c>
      <c r="V1060" s="72" t="str">
        <f aca="false">IF(S1060="Empate","—",IF((N1060&gt;M1060)&lt;&gt;(T1060&gt;U1060),"Sim","Não"))</f>
        <v>Não</v>
      </c>
    </row>
    <row r="1061" customFormat="false" ht="15" hidden="false" customHeight="false" outlineLevel="0" collapsed="false">
      <c r="A1061" s="72" t="s">
        <v>2455</v>
      </c>
      <c r="B1061" s="72" t="s">
        <v>2456</v>
      </c>
      <c r="C1061" s="72" t="s">
        <v>306</v>
      </c>
      <c r="D1061" s="72" t="s">
        <v>308</v>
      </c>
      <c r="E1061" s="72"/>
      <c r="F1061" s="73" t="n">
        <v>3038</v>
      </c>
      <c r="G1061" s="73" t="n">
        <v>2367</v>
      </c>
      <c r="H1061" s="73" t="n">
        <v>671</v>
      </c>
      <c r="I1061" s="74" t="n">
        <f aca="false">H1061/F1061</f>
        <v>0.220868992758394</v>
      </c>
      <c r="J1061" s="73" t="n">
        <v>2270</v>
      </c>
      <c r="K1061" s="73" t="n">
        <v>31</v>
      </c>
      <c r="L1061" s="73" t="n">
        <v>66</v>
      </c>
      <c r="M1061" s="73" t="n">
        <v>1108</v>
      </c>
      <c r="N1061" s="73" t="n">
        <v>793</v>
      </c>
      <c r="O1061" s="73" t="n">
        <f aca="false">J1061-M1061-N1061</f>
        <v>369</v>
      </c>
      <c r="P1061" s="74" t="n">
        <f aca="false">M1061/J1061</f>
        <v>0.488105726872247</v>
      </c>
      <c r="Q1061" s="74" t="n">
        <f aca="false">N1061/J1061</f>
        <v>0.349339207048458</v>
      </c>
      <c r="R1061" s="75" t="n">
        <f aca="false">ABS(P1061-Q1061)*100</f>
        <v>13.8766519823789</v>
      </c>
      <c r="S1061" s="72" t="str">
        <f aca="false">IF(M1061&gt;N1061,"Flávio Bolsonaro",IF(N1061&gt;M1061,"Lula","Empate"))</f>
        <v>Flávio Bolsonaro</v>
      </c>
      <c r="T1061" s="74" t="n">
        <v>0.477477477477478</v>
      </c>
      <c r="U1061" s="74" t="n">
        <v>0.441971383147854</v>
      </c>
      <c r="V1061" s="72" t="str">
        <f aca="false">IF(S1061="Empate","—",IF((N1061&gt;M1061)&lt;&gt;(T1061&gt;U1061),"Sim","Não"))</f>
        <v>Sim</v>
      </c>
    </row>
    <row r="1062" customFormat="false" ht="15" hidden="false" customHeight="false" outlineLevel="0" collapsed="false">
      <c r="A1062" s="72" t="s">
        <v>2457</v>
      </c>
      <c r="B1062" s="72" t="s">
        <v>2458</v>
      </c>
      <c r="C1062" s="72" t="s">
        <v>306</v>
      </c>
      <c r="D1062" s="72" t="s">
        <v>308</v>
      </c>
      <c r="E1062" s="72"/>
      <c r="F1062" s="73" t="n">
        <v>7170</v>
      </c>
      <c r="G1062" s="73" t="n">
        <v>5566</v>
      </c>
      <c r="H1062" s="73" t="n">
        <v>1604</v>
      </c>
      <c r="I1062" s="74" t="n">
        <f aca="false">H1062/F1062</f>
        <v>0.22370990237099</v>
      </c>
      <c r="J1062" s="73" t="n">
        <v>5317</v>
      </c>
      <c r="K1062" s="73" t="n">
        <v>72</v>
      </c>
      <c r="L1062" s="73" t="n">
        <v>177</v>
      </c>
      <c r="M1062" s="73" t="n">
        <v>2422</v>
      </c>
      <c r="N1062" s="73" t="n">
        <v>2196</v>
      </c>
      <c r="O1062" s="73" t="n">
        <f aca="false">J1062-M1062-N1062</f>
        <v>699</v>
      </c>
      <c r="P1062" s="74" t="n">
        <f aca="false">M1062/J1062</f>
        <v>0.455520030092157</v>
      </c>
      <c r="Q1062" s="74" t="n">
        <f aca="false">N1062/J1062</f>
        <v>0.413014858002633</v>
      </c>
      <c r="R1062" s="75" t="n">
        <f aca="false">ABS(P1062-Q1062)*100</f>
        <v>4.25051720895242</v>
      </c>
      <c r="S1062" s="72" t="str">
        <f aca="false">IF(M1062&gt;N1062,"Flávio Bolsonaro",IF(N1062&gt;M1062,"Lula","Empate"))</f>
        <v>Flávio Bolsonaro</v>
      </c>
      <c r="T1062" s="74" t="n">
        <v>0.5434034416826</v>
      </c>
      <c r="U1062" s="74" t="n">
        <v>0.386998087954111</v>
      </c>
      <c r="V1062" s="72" t="str">
        <f aca="false">IF(S1062="Empate","—",IF((N1062&gt;M1062)&lt;&gt;(T1062&gt;U1062),"Sim","Não"))</f>
        <v>Sim</v>
      </c>
    </row>
    <row r="1063" customFormat="false" ht="15" hidden="false" customHeight="false" outlineLevel="0" collapsed="false">
      <c r="A1063" s="72" t="s">
        <v>2459</v>
      </c>
      <c r="B1063" s="72" t="s">
        <v>2460</v>
      </c>
      <c r="C1063" s="72" t="s">
        <v>306</v>
      </c>
      <c r="D1063" s="72" t="s">
        <v>308</v>
      </c>
      <c r="E1063" s="72"/>
      <c r="F1063" s="73" t="n">
        <v>9273</v>
      </c>
      <c r="G1063" s="73" t="n">
        <v>7140</v>
      </c>
      <c r="H1063" s="73" t="n">
        <v>2133</v>
      </c>
      <c r="I1063" s="74" t="n">
        <f aca="false">H1063/F1063</f>
        <v>0.230022646392753</v>
      </c>
      <c r="J1063" s="73" t="n">
        <v>6854</v>
      </c>
      <c r="K1063" s="73" t="n">
        <v>52</v>
      </c>
      <c r="L1063" s="73" t="n">
        <v>234</v>
      </c>
      <c r="M1063" s="73" t="n">
        <v>4290</v>
      </c>
      <c r="N1063" s="73" t="n">
        <v>1848</v>
      </c>
      <c r="O1063" s="73" t="n">
        <f aca="false">J1063-M1063-N1063</f>
        <v>716</v>
      </c>
      <c r="P1063" s="74" t="n">
        <f aca="false">M1063/J1063</f>
        <v>0.625911876276627</v>
      </c>
      <c r="Q1063" s="74" t="n">
        <f aca="false">N1063/J1063</f>
        <v>0.269623577473008</v>
      </c>
      <c r="R1063" s="75" t="n">
        <f aca="false">ABS(P1063-Q1063)*100</f>
        <v>35.6288298803618</v>
      </c>
      <c r="S1063" s="72" t="str">
        <f aca="false">IF(M1063&gt;N1063,"Flávio Bolsonaro",IF(N1063&gt;M1063,"Lula","Empate"))</f>
        <v>Flávio Bolsonaro</v>
      </c>
      <c r="T1063" s="74" t="n">
        <v>0.393815727515304</v>
      </c>
      <c r="U1063" s="74" t="n">
        <v>0.549678229477319</v>
      </c>
      <c r="V1063" s="72" t="str">
        <f aca="false">IF(S1063="Empate","—",IF((N1063&gt;M1063)&lt;&gt;(T1063&gt;U1063),"Sim","Não"))</f>
        <v>Não</v>
      </c>
    </row>
    <row r="1064" customFormat="false" ht="15" hidden="false" customHeight="false" outlineLevel="0" collapsed="false">
      <c r="A1064" s="72" t="s">
        <v>2461</v>
      </c>
      <c r="B1064" s="72" t="s">
        <v>2462</v>
      </c>
      <c r="C1064" s="72" t="s">
        <v>306</v>
      </c>
      <c r="D1064" s="72" t="s">
        <v>308</v>
      </c>
      <c r="E1064" s="72"/>
      <c r="F1064" s="73" t="n">
        <v>3152</v>
      </c>
      <c r="G1064" s="73" t="n">
        <v>2352</v>
      </c>
      <c r="H1064" s="73" t="n">
        <v>800</v>
      </c>
      <c r="I1064" s="74" t="n">
        <f aca="false">H1064/F1064</f>
        <v>0.253807106598985</v>
      </c>
      <c r="J1064" s="73" t="n">
        <v>2278</v>
      </c>
      <c r="K1064" s="73" t="n">
        <v>18</v>
      </c>
      <c r="L1064" s="73" t="n">
        <v>56</v>
      </c>
      <c r="M1064" s="73" t="n">
        <v>1258</v>
      </c>
      <c r="N1064" s="73" t="n">
        <v>686</v>
      </c>
      <c r="O1064" s="73" t="n">
        <f aca="false">J1064-M1064-N1064</f>
        <v>334</v>
      </c>
      <c r="P1064" s="74" t="n">
        <f aca="false">M1064/J1064</f>
        <v>0.552238805970149</v>
      </c>
      <c r="Q1064" s="74" t="n">
        <f aca="false">N1064/J1064</f>
        <v>0.301141352063213</v>
      </c>
      <c r="R1064" s="75" t="n">
        <f aca="false">ABS(P1064-Q1064)*100</f>
        <v>25.1097453906936</v>
      </c>
      <c r="S1064" s="72" t="str">
        <f aca="false">IF(M1064&gt;N1064,"Flávio Bolsonaro",IF(N1064&gt;M1064,"Lula","Empate"))</f>
        <v>Flávio Bolsonaro</v>
      </c>
      <c r="T1064" s="74" t="n">
        <v>0.455341506129597</v>
      </c>
      <c r="U1064" s="74" t="n">
        <v>0.482486865148862</v>
      </c>
      <c r="V1064" s="72" t="str">
        <f aca="false">IF(S1064="Empate","—",IF((N1064&gt;M1064)&lt;&gt;(T1064&gt;U1064),"Sim","Não"))</f>
        <v>Não</v>
      </c>
    </row>
    <row r="1065" customFormat="false" ht="15" hidden="false" customHeight="false" outlineLevel="0" collapsed="false">
      <c r="A1065" s="72" t="s">
        <v>2463</v>
      </c>
      <c r="B1065" s="72" t="s">
        <v>2464</v>
      </c>
      <c r="C1065" s="72" t="s">
        <v>306</v>
      </c>
      <c r="D1065" s="72" t="s">
        <v>308</v>
      </c>
      <c r="E1065" s="72"/>
      <c r="F1065" s="73" t="n">
        <v>7530</v>
      </c>
      <c r="G1065" s="73" t="n">
        <v>6127</v>
      </c>
      <c r="H1065" s="73" t="n">
        <v>1403</v>
      </c>
      <c r="I1065" s="74" t="n">
        <f aca="false">H1065/F1065</f>
        <v>0.186321381142098</v>
      </c>
      <c r="J1065" s="73" t="n">
        <v>5852</v>
      </c>
      <c r="K1065" s="73" t="n">
        <v>81</v>
      </c>
      <c r="L1065" s="73" t="n">
        <v>194</v>
      </c>
      <c r="M1065" s="73" t="n">
        <v>3414</v>
      </c>
      <c r="N1065" s="73" t="n">
        <v>1604</v>
      </c>
      <c r="O1065" s="73" t="n">
        <f aca="false">J1065-M1065-N1065</f>
        <v>834</v>
      </c>
      <c r="P1065" s="74" t="n">
        <f aca="false">M1065/J1065</f>
        <v>0.58339029391661</v>
      </c>
      <c r="Q1065" s="74" t="n">
        <f aca="false">N1065/J1065</f>
        <v>0.274094326725906</v>
      </c>
      <c r="R1065" s="75" t="n">
        <f aca="false">ABS(P1065-Q1065)*100</f>
        <v>30.9295967190704</v>
      </c>
      <c r="S1065" s="72" t="str">
        <f aca="false">IF(M1065&gt;N1065,"Flávio Bolsonaro",IF(N1065&gt;M1065,"Lula","Empate"))</f>
        <v>Flávio Bolsonaro</v>
      </c>
      <c r="T1065" s="74" t="n">
        <v>0.364926323449154</v>
      </c>
      <c r="U1065" s="74" t="n">
        <v>0.545388393669274</v>
      </c>
      <c r="V1065" s="72" t="str">
        <f aca="false">IF(S1065="Empate","—",IF((N1065&gt;M1065)&lt;&gt;(T1065&gt;U1065),"Sim","Não"))</f>
        <v>Não</v>
      </c>
    </row>
    <row r="1066" customFormat="false" ht="15" hidden="false" customHeight="false" outlineLevel="0" collapsed="false">
      <c r="A1066" s="72" t="s">
        <v>2465</v>
      </c>
      <c r="B1066" s="72" t="s">
        <v>2466</v>
      </c>
      <c r="C1066" s="72" t="s">
        <v>306</v>
      </c>
      <c r="D1066" s="72" t="s">
        <v>308</v>
      </c>
      <c r="E1066" s="72"/>
      <c r="F1066" s="73" t="n">
        <v>3938</v>
      </c>
      <c r="G1066" s="73" t="n">
        <v>2761</v>
      </c>
      <c r="H1066" s="73" t="n">
        <v>1177</v>
      </c>
      <c r="I1066" s="74" t="n">
        <f aca="false">H1066/F1066</f>
        <v>0.298882681564246</v>
      </c>
      <c r="J1066" s="73" t="n">
        <v>2670</v>
      </c>
      <c r="K1066" s="73" t="n">
        <v>32</v>
      </c>
      <c r="L1066" s="73" t="n">
        <v>59</v>
      </c>
      <c r="M1066" s="73" t="n">
        <v>1229</v>
      </c>
      <c r="N1066" s="73" t="n">
        <v>1097</v>
      </c>
      <c r="O1066" s="73" t="n">
        <f aca="false">J1066-M1066-N1066</f>
        <v>344</v>
      </c>
      <c r="P1066" s="74" t="n">
        <f aca="false">M1066/J1066</f>
        <v>0.460299625468165</v>
      </c>
      <c r="Q1066" s="74" t="n">
        <f aca="false">N1066/J1066</f>
        <v>0.410861423220974</v>
      </c>
      <c r="R1066" s="75" t="n">
        <f aca="false">ABS(P1066-Q1066)*100</f>
        <v>4.9438202247191</v>
      </c>
      <c r="S1066" s="72" t="str">
        <f aca="false">IF(M1066&gt;N1066,"Flávio Bolsonaro",IF(N1066&gt;M1066,"Lula","Empate"))</f>
        <v>Flávio Bolsonaro</v>
      </c>
      <c r="T1066" s="74" t="n">
        <v>0.555837563451777</v>
      </c>
      <c r="U1066" s="74" t="n">
        <v>0.3821609862219</v>
      </c>
      <c r="V1066" s="72" t="str">
        <f aca="false">IF(S1066="Empate","—",IF((N1066&gt;M1066)&lt;&gt;(T1066&gt;U1066),"Sim","Não"))</f>
        <v>Sim</v>
      </c>
    </row>
    <row r="1067" customFormat="false" ht="15" hidden="false" customHeight="false" outlineLevel="0" collapsed="false">
      <c r="A1067" s="72" t="s">
        <v>2467</v>
      </c>
      <c r="B1067" s="72" t="s">
        <v>2468</v>
      </c>
      <c r="C1067" s="72" t="s">
        <v>306</v>
      </c>
      <c r="D1067" s="72" t="s">
        <v>308</v>
      </c>
      <c r="E1067" s="72"/>
      <c r="F1067" s="73" t="n">
        <v>18846</v>
      </c>
      <c r="G1067" s="73" t="n">
        <v>14331</v>
      </c>
      <c r="H1067" s="73" t="n">
        <v>4515</v>
      </c>
      <c r="I1067" s="74" t="n">
        <f aca="false">H1067/F1067</f>
        <v>0.239573384272525</v>
      </c>
      <c r="J1067" s="73" t="n">
        <v>13789</v>
      </c>
      <c r="K1067" s="73" t="n">
        <v>168</v>
      </c>
      <c r="L1067" s="73" t="n">
        <v>374</v>
      </c>
      <c r="M1067" s="73" t="n">
        <v>7002</v>
      </c>
      <c r="N1067" s="73" t="n">
        <v>4435</v>
      </c>
      <c r="O1067" s="73" t="n">
        <f aca="false">J1067-M1067-N1067</f>
        <v>2352</v>
      </c>
      <c r="P1067" s="74" t="n">
        <f aca="false">M1067/J1067</f>
        <v>0.507796069330626</v>
      </c>
      <c r="Q1067" s="74" t="n">
        <f aca="false">N1067/J1067</f>
        <v>0.321633185872797</v>
      </c>
      <c r="R1067" s="75" t="n">
        <f aca="false">ABS(P1067-Q1067)*100</f>
        <v>18.6162883457829</v>
      </c>
      <c r="S1067" s="72" t="str">
        <f aca="false">IF(M1067&gt;N1067,"Flávio Bolsonaro",IF(N1067&gt;M1067,"Lula","Empate"))</f>
        <v>Flávio Bolsonaro</v>
      </c>
      <c r="T1067" s="74" t="n">
        <v>0.433781895727627</v>
      </c>
      <c r="U1067" s="74" t="n">
        <v>0.472681814839326</v>
      </c>
      <c r="V1067" s="72" t="str">
        <f aca="false">IF(S1067="Empate","—",IF((N1067&gt;M1067)&lt;&gt;(T1067&gt;U1067),"Sim","Não"))</f>
        <v>Não</v>
      </c>
    </row>
    <row r="1068" customFormat="false" ht="15" hidden="false" customHeight="false" outlineLevel="0" collapsed="false">
      <c r="A1068" s="72" t="s">
        <v>2469</v>
      </c>
      <c r="B1068" s="72" t="s">
        <v>547</v>
      </c>
      <c r="C1068" s="72" t="s">
        <v>306</v>
      </c>
      <c r="D1068" s="72" t="s">
        <v>308</v>
      </c>
      <c r="E1068" s="72"/>
      <c r="F1068" s="73" t="n">
        <v>9094</v>
      </c>
      <c r="G1068" s="73" t="n">
        <v>7206</v>
      </c>
      <c r="H1068" s="73" t="n">
        <v>1888</v>
      </c>
      <c r="I1068" s="74" t="n">
        <f aca="false">H1068/F1068</f>
        <v>0.207609412799648</v>
      </c>
      <c r="J1068" s="73" t="n">
        <v>6945</v>
      </c>
      <c r="K1068" s="73" t="n">
        <v>43</v>
      </c>
      <c r="L1068" s="73" t="n">
        <v>218</v>
      </c>
      <c r="M1068" s="73" t="n">
        <v>3853</v>
      </c>
      <c r="N1068" s="73" t="n">
        <v>2115</v>
      </c>
      <c r="O1068" s="73" t="n">
        <f aca="false">J1068-M1068-N1068</f>
        <v>977</v>
      </c>
      <c r="P1068" s="74" t="n">
        <f aca="false">M1068/J1068</f>
        <v>0.554787616990641</v>
      </c>
      <c r="Q1068" s="74" t="n">
        <f aca="false">N1068/J1068</f>
        <v>0.304535637149028</v>
      </c>
      <c r="R1068" s="75" t="n">
        <f aca="false">ABS(P1068-Q1068)*100</f>
        <v>25.0251979841613</v>
      </c>
      <c r="S1068" s="72" t="str">
        <f aca="false">IF(M1068&gt;N1068,"Flávio Bolsonaro",IF(N1068&gt;M1068,"Lula","Empate"))</f>
        <v>Flávio Bolsonaro</v>
      </c>
      <c r="T1068" s="74" t="n">
        <v>0.448787446504993</v>
      </c>
      <c r="U1068" s="74" t="n">
        <v>0.496433666191156</v>
      </c>
      <c r="V1068" s="72" t="str">
        <f aca="false">IF(S1068="Empate","—",IF((N1068&gt;M1068)&lt;&gt;(T1068&gt;U1068),"Sim","Não"))</f>
        <v>Não</v>
      </c>
    </row>
    <row r="1069" customFormat="false" ht="15" hidden="false" customHeight="false" outlineLevel="0" collapsed="false">
      <c r="A1069" s="72" t="s">
        <v>2470</v>
      </c>
      <c r="B1069" s="72" t="s">
        <v>2471</v>
      </c>
      <c r="C1069" s="72" t="s">
        <v>306</v>
      </c>
      <c r="D1069" s="72" t="s">
        <v>308</v>
      </c>
      <c r="E1069" s="72"/>
      <c r="F1069" s="73" t="n">
        <v>20745</v>
      </c>
      <c r="G1069" s="73" t="n">
        <v>16355</v>
      </c>
      <c r="H1069" s="73" t="n">
        <v>4390</v>
      </c>
      <c r="I1069" s="74" t="n">
        <f aca="false">H1069/F1069</f>
        <v>0.211617257170403</v>
      </c>
      <c r="J1069" s="73" t="n">
        <v>15619</v>
      </c>
      <c r="K1069" s="73" t="n">
        <v>267</v>
      </c>
      <c r="L1069" s="73" t="n">
        <v>469</v>
      </c>
      <c r="M1069" s="73" t="n">
        <v>8072</v>
      </c>
      <c r="N1069" s="73" t="n">
        <v>5246</v>
      </c>
      <c r="O1069" s="73" t="n">
        <f aca="false">J1069-M1069-N1069</f>
        <v>2301</v>
      </c>
      <c r="P1069" s="74" t="n">
        <f aca="false">M1069/J1069</f>
        <v>0.516806453678212</v>
      </c>
      <c r="Q1069" s="74" t="n">
        <f aca="false">N1069/J1069</f>
        <v>0.335872975222485</v>
      </c>
      <c r="R1069" s="75" t="n">
        <f aca="false">ABS(P1069-Q1069)*100</f>
        <v>18.0933478455727</v>
      </c>
      <c r="S1069" s="72" t="str">
        <f aca="false">IF(M1069&gt;N1069,"Flávio Bolsonaro",IF(N1069&gt;M1069,"Lula","Empate"))</f>
        <v>Flávio Bolsonaro</v>
      </c>
      <c r="T1069" s="74" t="n">
        <v>0.426697581980788</v>
      </c>
      <c r="U1069" s="74" t="n">
        <v>0.496190791652865</v>
      </c>
      <c r="V1069" s="72" t="str">
        <f aca="false">IF(S1069="Empate","—",IF((N1069&gt;M1069)&lt;&gt;(T1069&gt;U1069),"Sim","Não"))</f>
        <v>Não</v>
      </c>
    </row>
    <row r="1070" customFormat="false" ht="15" hidden="false" customHeight="false" outlineLevel="0" collapsed="false">
      <c r="A1070" s="72" t="s">
        <v>2472</v>
      </c>
      <c r="B1070" s="72" t="s">
        <v>2473</v>
      </c>
      <c r="C1070" s="72" t="s">
        <v>306</v>
      </c>
      <c r="D1070" s="72" t="s">
        <v>308</v>
      </c>
      <c r="E1070" s="72"/>
      <c r="F1070" s="73" t="n">
        <v>22071</v>
      </c>
      <c r="G1070" s="73" t="n">
        <v>16866</v>
      </c>
      <c r="H1070" s="73" t="n">
        <v>5205</v>
      </c>
      <c r="I1070" s="74" t="n">
        <f aca="false">H1070/F1070</f>
        <v>0.23582982193829</v>
      </c>
      <c r="J1070" s="73" t="n">
        <v>16043</v>
      </c>
      <c r="K1070" s="73" t="n">
        <v>282</v>
      </c>
      <c r="L1070" s="73" t="n">
        <v>541</v>
      </c>
      <c r="M1070" s="73" t="n">
        <v>9848</v>
      </c>
      <c r="N1070" s="73" t="n">
        <v>4155</v>
      </c>
      <c r="O1070" s="73" t="n">
        <f aca="false">J1070-M1070-N1070</f>
        <v>2040</v>
      </c>
      <c r="P1070" s="74" t="n">
        <f aca="false">M1070/J1070</f>
        <v>0.613850277379543</v>
      </c>
      <c r="Q1070" s="74" t="n">
        <f aca="false">N1070/J1070</f>
        <v>0.258991460450041</v>
      </c>
      <c r="R1070" s="75" t="n">
        <f aca="false">ABS(P1070-Q1070)*100</f>
        <v>35.4858816929502</v>
      </c>
      <c r="S1070" s="72" t="str">
        <f aca="false">IF(M1070&gt;N1070,"Flávio Bolsonaro",IF(N1070&gt;M1070,"Lula","Empate"))</f>
        <v>Flávio Bolsonaro</v>
      </c>
      <c r="T1070" s="74" t="n">
        <v>0.347320080523402</v>
      </c>
      <c r="U1070" s="74" t="n">
        <v>0.577944136889784</v>
      </c>
      <c r="V1070" s="72" t="str">
        <f aca="false">IF(S1070="Empate","—",IF((N1070&gt;M1070)&lt;&gt;(T1070&gt;U1070),"Sim","Não"))</f>
        <v>Não</v>
      </c>
    </row>
    <row r="1071" customFormat="false" ht="15" hidden="false" customHeight="false" outlineLevel="0" collapsed="false">
      <c r="A1071" s="72" t="s">
        <v>2474</v>
      </c>
      <c r="B1071" s="72" t="s">
        <v>2475</v>
      </c>
      <c r="C1071" s="72" t="s">
        <v>306</v>
      </c>
      <c r="D1071" s="72" t="s">
        <v>308</v>
      </c>
      <c r="E1071" s="72"/>
      <c r="F1071" s="73" t="n">
        <v>66587</v>
      </c>
      <c r="G1071" s="73" t="n">
        <v>50984</v>
      </c>
      <c r="H1071" s="73" t="n">
        <v>15603</v>
      </c>
      <c r="I1071" s="74" t="n">
        <f aca="false">H1071/F1071</f>
        <v>0.234325018396984</v>
      </c>
      <c r="J1071" s="73" t="n">
        <v>48865</v>
      </c>
      <c r="K1071" s="73" t="n">
        <v>831</v>
      </c>
      <c r="L1071" s="73" t="n">
        <v>1288</v>
      </c>
      <c r="M1071" s="73" t="n">
        <v>22566</v>
      </c>
      <c r="N1071" s="73" t="n">
        <v>19605</v>
      </c>
      <c r="O1071" s="73" t="n">
        <f aca="false">J1071-M1071-N1071</f>
        <v>6694</v>
      </c>
      <c r="P1071" s="74" t="n">
        <f aca="false">M1071/J1071</f>
        <v>0.46180292642996</v>
      </c>
      <c r="Q1071" s="74" t="n">
        <f aca="false">N1071/J1071</f>
        <v>0.401207408165354</v>
      </c>
      <c r="R1071" s="75" t="n">
        <f aca="false">ABS(P1071-Q1071)*100</f>
        <v>6.05955182646065</v>
      </c>
      <c r="S1071" s="72" t="str">
        <f aca="false">IF(M1071&gt;N1071,"Flávio Bolsonaro",IF(N1071&gt;M1071,"Lula","Empate"))</f>
        <v>Flávio Bolsonaro</v>
      </c>
      <c r="T1071" s="74" t="n">
        <v>0.462971078001753</v>
      </c>
      <c r="U1071" s="74" t="n">
        <v>0.452892199824715</v>
      </c>
      <c r="V1071" s="72" t="str">
        <f aca="false">IF(S1071="Empate","—",IF((N1071&gt;M1071)&lt;&gt;(T1071&gt;U1071),"Sim","Não"))</f>
        <v>Sim</v>
      </c>
    </row>
    <row r="1072" customFormat="false" ht="15" hidden="false" customHeight="false" outlineLevel="0" collapsed="false">
      <c r="A1072" s="72" t="s">
        <v>2476</v>
      </c>
      <c r="B1072" s="72" t="s">
        <v>2477</v>
      </c>
      <c r="C1072" s="72" t="s">
        <v>306</v>
      </c>
      <c r="D1072" s="72" t="s">
        <v>308</v>
      </c>
      <c r="E1072" s="72"/>
      <c r="F1072" s="73" t="n">
        <v>14364</v>
      </c>
      <c r="G1072" s="73" t="n">
        <v>11555</v>
      </c>
      <c r="H1072" s="73" t="n">
        <v>2809</v>
      </c>
      <c r="I1072" s="74" t="n">
        <f aca="false">H1072/F1072</f>
        <v>0.195558340295182</v>
      </c>
      <c r="J1072" s="73" t="n">
        <v>11093</v>
      </c>
      <c r="K1072" s="73" t="n">
        <v>130</v>
      </c>
      <c r="L1072" s="73" t="n">
        <v>332</v>
      </c>
      <c r="M1072" s="73" t="n">
        <v>6199</v>
      </c>
      <c r="N1072" s="73" t="n">
        <v>3283</v>
      </c>
      <c r="O1072" s="73" t="n">
        <f aca="false">J1072-M1072-N1072</f>
        <v>1611</v>
      </c>
      <c r="P1072" s="74" t="n">
        <f aca="false">M1072/J1072</f>
        <v>0.558820878031191</v>
      </c>
      <c r="Q1072" s="74" t="n">
        <f aca="false">N1072/J1072</f>
        <v>0.295952402415938</v>
      </c>
      <c r="R1072" s="75" t="n">
        <f aca="false">ABS(P1072-Q1072)*100</f>
        <v>26.2868475615253</v>
      </c>
      <c r="S1072" s="72" t="str">
        <f aca="false">IF(M1072&gt;N1072,"Flávio Bolsonaro",IF(N1072&gt;M1072,"Lula","Empate"))</f>
        <v>Flávio Bolsonaro</v>
      </c>
      <c r="T1072" s="74" t="n">
        <v>0.44298605414274</v>
      </c>
      <c r="U1072" s="74" t="n">
        <v>0.492024428037554</v>
      </c>
      <c r="V1072" s="72" t="str">
        <f aca="false">IF(S1072="Empate","—",IF((N1072&gt;M1072)&lt;&gt;(T1072&gt;U1072),"Sim","Não"))</f>
        <v>Não</v>
      </c>
    </row>
    <row r="1073" customFormat="false" ht="15" hidden="false" customHeight="false" outlineLevel="0" collapsed="false">
      <c r="A1073" s="72" t="s">
        <v>2478</v>
      </c>
      <c r="B1073" s="72" t="s">
        <v>2479</v>
      </c>
      <c r="C1073" s="72" t="s">
        <v>306</v>
      </c>
      <c r="D1073" s="72" t="s">
        <v>308</v>
      </c>
      <c r="E1073" s="72"/>
      <c r="F1073" s="73" t="n">
        <v>30959</v>
      </c>
      <c r="G1073" s="73" t="n">
        <v>23783</v>
      </c>
      <c r="H1073" s="73" t="n">
        <v>7176</v>
      </c>
      <c r="I1073" s="74" t="n">
        <f aca="false">H1073/F1073</f>
        <v>0.23179043250751</v>
      </c>
      <c r="J1073" s="73" t="n">
        <v>22946</v>
      </c>
      <c r="K1073" s="73" t="n">
        <v>264</v>
      </c>
      <c r="L1073" s="73" t="n">
        <v>573</v>
      </c>
      <c r="M1073" s="73" t="n">
        <v>12662</v>
      </c>
      <c r="N1073" s="73" t="n">
        <v>7786</v>
      </c>
      <c r="O1073" s="73" t="n">
        <f aca="false">J1073-M1073-N1073</f>
        <v>2498</v>
      </c>
      <c r="P1073" s="74" t="n">
        <f aca="false">M1073/J1073</f>
        <v>0.551817310206572</v>
      </c>
      <c r="Q1073" s="74" t="n">
        <f aca="false">N1073/J1073</f>
        <v>0.339318399721084</v>
      </c>
      <c r="R1073" s="75" t="n">
        <f aca="false">ABS(P1073-Q1073)*100</f>
        <v>21.2498910485488</v>
      </c>
      <c r="S1073" s="72" t="str">
        <f aca="false">IF(M1073&gt;N1073,"Flávio Bolsonaro",IF(N1073&gt;M1073,"Lula","Empate"))</f>
        <v>Flávio Bolsonaro</v>
      </c>
      <c r="T1073" s="74" t="n">
        <v>0.437785016286645</v>
      </c>
      <c r="U1073" s="74" t="n">
        <v>0.500977198697068</v>
      </c>
      <c r="V1073" s="72" t="str">
        <f aca="false">IF(S1073="Empate","—",IF((N1073&gt;M1073)&lt;&gt;(T1073&gt;U1073),"Sim","Não"))</f>
        <v>Não</v>
      </c>
    </row>
    <row r="1074" customFormat="false" ht="15" hidden="false" customHeight="false" outlineLevel="0" collapsed="false">
      <c r="A1074" s="72" t="s">
        <v>2480</v>
      </c>
      <c r="B1074" s="72" t="s">
        <v>2481</v>
      </c>
      <c r="C1074" s="72" t="s">
        <v>306</v>
      </c>
      <c r="D1074" s="72" t="s">
        <v>308</v>
      </c>
      <c r="E1074" s="72"/>
      <c r="F1074" s="73" t="n">
        <v>3963</v>
      </c>
      <c r="G1074" s="73" t="n">
        <v>2845</v>
      </c>
      <c r="H1074" s="73" t="n">
        <v>1118</v>
      </c>
      <c r="I1074" s="74" t="n">
        <f aca="false">H1074/F1074</f>
        <v>0.282109512995206</v>
      </c>
      <c r="J1074" s="73" t="n">
        <v>2779</v>
      </c>
      <c r="K1074" s="73" t="n">
        <v>16</v>
      </c>
      <c r="L1074" s="73" t="n">
        <v>50</v>
      </c>
      <c r="M1074" s="73" t="n">
        <v>1474</v>
      </c>
      <c r="N1074" s="73" t="n">
        <v>992</v>
      </c>
      <c r="O1074" s="73" t="n">
        <f aca="false">J1074-M1074-N1074</f>
        <v>313</v>
      </c>
      <c r="P1074" s="74" t="n">
        <f aca="false">M1074/J1074</f>
        <v>0.530406621086722</v>
      </c>
      <c r="Q1074" s="74" t="n">
        <f aca="false">N1074/J1074</f>
        <v>0.356962936308024</v>
      </c>
      <c r="R1074" s="75" t="n">
        <f aca="false">ABS(P1074-Q1074)*100</f>
        <v>17.3443684778697</v>
      </c>
      <c r="S1074" s="72" t="str">
        <f aca="false">IF(M1074&gt;N1074,"Flávio Bolsonaro",IF(N1074&gt;M1074,"Lula","Empate"))</f>
        <v>Flávio Bolsonaro</v>
      </c>
      <c r="T1074" s="74" t="n">
        <v>0.503067484662577</v>
      </c>
      <c r="U1074" s="74" t="n">
        <v>0.440184049079755</v>
      </c>
      <c r="V1074" s="72" t="str">
        <f aca="false">IF(S1074="Empate","—",IF((N1074&gt;M1074)&lt;&gt;(T1074&gt;U1074),"Sim","Não"))</f>
        <v>Sim</v>
      </c>
    </row>
    <row r="1075" customFormat="false" ht="15" hidden="false" customHeight="false" outlineLevel="0" collapsed="false">
      <c r="A1075" s="72" t="s">
        <v>2482</v>
      </c>
      <c r="B1075" s="72" t="s">
        <v>2483</v>
      </c>
      <c r="C1075" s="72" t="s">
        <v>306</v>
      </c>
      <c r="D1075" s="72" t="s">
        <v>308</v>
      </c>
      <c r="E1075" s="72"/>
      <c r="F1075" s="73" t="n">
        <v>3416</v>
      </c>
      <c r="G1075" s="73" t="n">
        <v>2650</v>
      </c>
      <c r="H1075" s="73" t="n">
        <v>766</v>
      </c>
      <c r="I1075" s="74" t="n">
        <f aca="false">H1075/F1075</f>
        <v>0.22423887587822</v>
      </c>
      <c r="J1075" s="73" t="n">
        <v>2541</v>
      </c>
      <c r="K1075" s="73" t="n">
        <v>30</v>
      </c>
      <c r="L1075" s="73" t="n">
        <v>79</v>
      </c>
      <c r="M1075" s="73" t="n">
        <v>1451</v>
      </c>
      <c r="N1075" s="73" t="n">
        <v>838</v>
      </c>
      <c r="O1075" s="73" t="n">
        <f aca="false">J1075-M1075-N1075</f>
        <v>252</v>
      </c>
      <c r="P1075" s="74" t="n">
        <f aca="false">M1075/J1075</f>
        <v>0.57103502558048</v>
      </c>
      <c r="Q1075" s="74" t="n">
        <f aca="false">N1075/J1075</f>
        <v>0.329791420700512</v>
      </c>
      <c r="R1075" s="75" t="n">
        <f aca="false">ABS(P1075-Q1075)*100</f>
        <v>24.1243604879969</v>
      </c>
      <c r="S1075" s="72" t="str">
        <f aca="false">IF(M1075&gt;N1075,"Flávio Bolsonaro",IF(N1075&gt;M1075,"Lula","Empate"))</f>
        <v>Flávio Bolsonaro</v>
      </c>
      <c r="T1075" s="74" t="n">
        <v>0.465265866209262</v>
      </c>
      <c r="U1075" s="74" t="n">
        <v>0.460977701543739</v>
      </c>
      <c r="V1075" s="72" t="str">
        <f aca="false">IF(S1075="Empate","—",IF((N1075&gt;M1075)&lt;&gt;(T1075&gt;U1075),"Sim","Não"))</f>
        <v>Sim</v>
      </c>
    </row>
    <row r="1076" customFormat="false" ht="15" hidden="false" customHeight="false" outlineLevel="0" collapsed="false">
      <c r="A1076" s="72" t="s">
        <v>2484</v>
      </c>
      <c r="B1076" s="72" t="s">
        <v>2485</v>
      </c>
      <c r="C1076" s="72" t="s">
        <v>306</v>
      </c>
      <c r="D1076" s="72" t="s">
        <v>308</v>
      </c>
      <c r="E1076" s="72"/>
      <c r="F1076" s="73" t="n">
        <v>25339</v>
      </c>
      <c r="G1076" s="73" t="n">
        <v>20138</v>
      </c>
      <c r="H1076" s="73" t="n">
        <v>5201</v>
      </c>
      <c r="I1076" s="74" t="n">
        <f aca="false">H1076/F1076</f>
        <v>0.205256718891827</v>
      </c>
      <c r="J1076" s="73" t="n">
        <v>19415</v>
      </c>
      <c r="K1076" s="73" t="n">
        <v>214</v>
      </c>
      <c r="L1076" s="73" t="n">
        <v>509</v>
      </c>
      <c r="M1076" s="73" t="n">
        <v>9593</v>
      </c>
      <c r="N1076" s="73" t="n">
        <v>7175</v>
      </c>
      <c r="O1076" s="73" t="n">
        <f aca="false">J1076-M1076-N1076</f>
        <v>2647</v>
      </c>
      <c r="P1076" s="74" t="n">
        <f aca="false">M1076/J1076</f>
        <v>0.494102498068504</v>
      </c>
      <c r="Q1076" s="74" t="n">
        <f aca="false">N1076/J1076</f>
        <v>0.369559618851404</v>
      </c>
      <c r="R1076" s="75" t="n">
        <f aca="false">ABS(P1076-Q1076)*100</f>
        <v>12.45428792171</v>
      </c>
      <c r="S1076" s="72" t="str">
        <f aca="false">IF(M1076&gt;N1076,"Flávio Bolsonaro",IF(N1076&gt;M1076,"Lula","Empate"))</f>
        <v>Flávio Bolsonaro</v>
      </c>
      <c r="T1076" s="74" t="n">
        <v>0.495968396558255</v>
      </c>
      <c r="U1076" s="74" t="n">
        <v>0.439796525786027</v>
      </c>
      <c r="V1076" s="72" t="str">
        <f aca="false">IF(S1076="Empate","—",IF((N1076&gt;M1076)&lt;&gt;(T1076&gt;U1076),"Sim","Não"))</f>
        <v>Sim</v>
      </c>
    </row>
    <row r="1077" customFormat="false" ht="15" hidden="false" customHeight="false" outlineLevel="0" collapsed="false">
      <c r="A1077" s="72" t="s">
        <v>2486</v>
      </c>
      <c r="B1077" s="72" t="s">
        <v>2487</v>
      </c>
      <c r="C1077" s="72" t="s">
        <v>306</v>
      </c>
      <c r="D1077" s="72" t="s">
        <v>308</v>
      </c>
      <c r="E1077" s="72"/>
      <c r="F1077" s="73" t="n">
        <v>3597</v>
      </c>
      <c r="G1077" s="73" t="n">
        <v>2825</v>
      </c>
      <c r="H1077" s="73" t="n">
        <v>772</v>
      </c>
      <c r="I1077" s="74" t="n">
        <f aca="false">H1077/F1077</f>
        <v>0.214623297192105</v>
      </c>
      <c r="J1077" s="73" t="n">
        <v>2740</v>
      </c>
      <c r="K1077" s="73" t="n">
        <v>16</v>
      </c>
      <c r="L1077" s="73" t="n">
        <v>69</v>
      </c>
      <c r="M1077" s="73" t="n">
        <v>1199</v>
      </c>
      <c r="N1077" s="73" t="n">
        <v>1075</v>
      </c>
      <c r="O1077" s="73" t="n">
        <f aca="false">J1077-M1077-N1077</f>
        <v>466</v>
      </c>
      <c r="P1077" s="74" t="n">
        <f aca="false">M1077/J1077</f>
        <v>0.437591240875912</v>
      </c>
      <c r="Q1077" s="74" t="n">
        <f aca="false">N1077/J1077</f>
        <v>0.392335766423358</v>
      </c>
      <c r="R1077" s="75" t="n">
        <f aca="false">ABS(P1077-Q1077)*100</f>
        <v>4.52554744525547</v>
      </c>
      <c r="S1077" s="72" t="str">
        <f aca="false">IF(M1077&gt;N1077,"Flávio Bolsonaro",IF(N1077&gt;M1077,"Lula","Empate"))</f>
        <v>Flávio Bolsonaro</v>
      </c>
      <c r="T1077" s="74" t="n">
        <v>0.513757523645744</v>
      </c>
      <c r="U1077" s="74" t="n">
        <v>0.411006018916595</v>
      </c>
      <c r="V1077" s="72" t="str">
        <f aca="false">IF(S1077="Empate","—",IF((N1077&gt;M1077)&lt;&gt;(T1077&gt;U1077),"Sim","Não"))</f>
        <v>Sim</v>
      </c>
    </row>
    <row r="1078" customFormat="false" ht="15" hidden="false" customHeight="false" outlineLevel="0" collapsed="false">
      <c r="A1078" s="72" t="s">
        <v>2488</v>
      </c>
      <c r="B1078" s="72" t="s">
        <v>2489</v>
      </c>
      <c r="C1078" s="72" t="s">
        <v>306</v>
      </c>
      <c r="D1078" s="72" t="s">
        <v>308</v>
      </c>
      <c r="E1078" s="72"/>
      <c r="F1078" s="73" t="n">
        <v>35296</v>
      </c>
      <c r="G1078" s="73" t="n">
        <v>27307</v>
      </c>
      <c r="H1078" s="73" t="n">
        <v>7989</v>
      </c>
      <c r="I1078" s="74" t="n">
        <f aca="false">H1078/F1078</f>
        <v>0.226342928377153</v>
      </c>
      <c r="J1078" s="73" t="n">
        <v>26197</v>
      </c>
      <c r="K1078" s="73" t="n">
        <v>382</v>
      </c>
      <c r="L1078" s="73" t="n">
        <v>728</v>
      </c>
      <c r="M1078" s="73" t="n">
        <v>14886</v>
      </c>
      <c r="N1078" s="73" t="n">
        <v>8125</v>
      </c>
      <c r="O1078" s="73" t="n">
        <f aca="false">J1078-M1078-N1078</f>
        <v>3186</v>
      </c>
      <c r="P1078" s="74" t="n">
        <f aca="false">M1078/J1078</f>
        <v>0.568233003779059</v>
      </c>
      <c r="Q1078" s="74" t="n">
        <f aca="false">N1078/J1078</f>
        <v>0.310150017177539</v>
      </c>
      <c r="R1078" s="75" t="n">
        <f aca="false">ABS(P1078-Q1078)*100</f>
        <v>25.8082986601519</v>
      </c>
      <c r="S1078" s="72" t="str">
        <f aca="false">IF(M1078&gt;N1078,"Flávio Bolsonaro",IF(N1078&gt;M1078,"Lula","Empate"))</f>
        <v>Flávio Bolsonaro</v>
      </c>
      <c r="T1078" s="74" t="n">
        <v>0.451033208912148</v>
      </c>
      <c r="U1078" s="74" t="n">
        <v>0.483895794050872</v>
      </c>
      <c r="V1078" s="72" t="str">
        <f aca="false">IF(S1078="Empate","—",IF((N1078&gt;M1078)&lt;&gt;(T1078&gt;U1078),"Sim","Não"))</f>
        <v>Não</v>
      </c>
    </row>
    <row r="1079" customFormat="false" ht="15" hidden="false" customHeight="false" outlineLevel="0" collapsed="false">
      <c r="A1079" s="72" t="s">
        <v>2490</v>
      </c>
      <c r="B1079" s="72" t="s">
        <v>2491</v>
      </c>
      <c r="C1079" s="72" t="s">
        <v>306</v>
      </c>
      <c r="D1079" s="72" t="s">
        <v>308</v>
      </c>
      <c r="E1079" s="72"/>
      <c r="F1079" s="73" t="n">
        <v>9232</v>
      </c>
      <c r="G1079" s="73" t="n">
        <v>7418</v>
      </c>
      <c r="H1079" s="73" t="n">
        <v>1814</v>
      </c>
      <c r="I1079" s="74" t="n">
        <f aca="false">H1079/F1079</f>
        <v>0.196490467937608</v>
      </c>
      <c r="J1079" s="73" t="n">
        <v>7188</v>
      </c>
      <c r="K1079" s="73" t="n">
        <v>83</v>
      </c>
      <c r="L1079" s="73" t="n">
        <v>147</v>
      </c>
      <c r="M1079" s="73" t="n">
        <v>4437</v>
      </c>
      <c r="N1079" s="73" t="n">
        <v>1921</v>
      </c>
      <c r="O1079" s="73" t="n">
        <f aca="false">J1079-M1079-N1079</f>
        <v>830</v>
      </c>
      <c r="P1079" s="74" t="n">
        <f aca="false">M1079/J1079</f>
        <v>0.617278797996661</v>
      </c>
      <c r="Q1079" s="74" t="n">
        <f aca="false">N1079/J1079</f>
        <v>0.267250973845298</v>
      </c>
      <c r="R1079" s="75" t="n">
        <f aca="false">ABS(P1079-Q1079)*100</f>
        <v>35.0027824151363</v>
      </c>
      <c r="S1079" s="72" t="str">
        <f aca="false">IF(M1079&gt;N1079,"Flávio Bolsonaro",IF(N1079&gt;M1079,"Lula","Empate"))</f>
        <v>Flávio Bolsonaro</v>
      </c>
      <c r="T1079" s="74" t="n">
        <v>0.339964891749561</v>
      </c>
      <c r="U1079" s="74" t="n">
        <v>0.601813926272674</v>
      </c>
      <c r="V1079" s="72" t="str">
        <f aca="false">IF(S1079="Empate","—",IF((N1079&gt;M1079)&lt;&gt;(T1079&gt;U1079),"Sim","Não"))</f>
        <v>Não</v>
      </c>
    </row>
    <row r="1080" customFormat="false" ht="15" hidden="false" customHeight="false" outlineLevel="0" collapsed="false">
      <c r="A1080" s="72" t="s">
        <v>2492</v>
      </c>
      <c r="B1080" s="72" t="s">
        <v>2493</v>
      </c>
      <c r="C1080" s="72" t="s">
        <v>306</v>
      </c>
      <c r="D1080" s="72" t="s">
        <v>308</v>
      </c>
      <c r="E1080" s="72"/>
      <c r="F1080" s="73" t="n">
        <v>3946</v>
      </c>
      <c r="G1080" s="73" t="n">
        <v>3135</v>
      </c>
      <c r="H1080" s="73" t="n">
        <v>811</v>
      </c>
      <c r="I1080" s="74" t="n">
        <f aca="false">H1080/F1080</f>
        <v>0.205524581855043</v>
      </c>
      <c r="J1080" s="73" t="n">
        <v>2999</v>
      </c>
      <c r="K1080" s="73" t="n">
        <v>38</v>
      </c>
      <c r="L1080" s="73" t="n">
        <v>98</v>
      </c>
      <c r="M1080" s="73" t="n">
        <v>1738</v>
      </c>
      <c r="N1080" s="73" t="n">
        <v>808</v>
      </c>
      <c r="O1080" s="73" t="n">
        <f aca="false">J1080-M1080-N1080</f>
        <v>453</v>
      </c>
      <c r="P1080" s="74" t="n">
        <f aca="false">M1080/J1080</f>
        <v>0.579526508836279</v>
      </c>
      <c r="Q1080" s="74" t="n">
        <f aca="false">N1080/J1080</f>
        <v>0.269423141047016</v>
      </c>
      <c r="R1080" s="75" t="n">
        <f aca="false">ABS(P1080-Q1080)*100</f>
        <v>31.0103367789263</v>
      </c>
      <c r="S1080" s="72" t="str">
        <f aca="false">IF(M1080&gt;N1080,"Flávio Bolsonaro",IF(N1080&gt;M1080,"Lula","Empate"))</f>
        <v>Flávio Bolsonaro</v>
      </c>
      <c r="T1080" s="74" t="n">
        <v>0.327907765344185</v>
      </c>
      <c r="U1080" s="74" t="n">
        <v>0.599186164801628</v>
      </c>
      <c r="V1080" s="72" t="str">
        <f aca="false">IF(S1080="Empate","—",IF((N1080&gt;M1080)&lt;&gt;(T1080&gt;U1080),"Sim","Não"))</f>
        <v>Não</v>
      </c>
    </row>
    <row r="1081" customFormat="false" ht="15" hidden="false" customHeight="false" outlineLevel="0" collapsed="false">
      <c r="A1081" s="72" t="s">
        <v>2494</v>
      </c>
      <c r="B1081" s="72" t="s">
        <v>2495</v>
      </c>
      <c r="C1081" s="72" t="s">
        <v>306</v>
      </c>
      <c r="D1081" s="72" t="s">
        <v>308</v>
      </c>
      <c r="E1081" s="72"/>
      <c r="F1081" s="73" t="n">
        <v>4413</v>
      </c>
      <c r="G1081" s="73" t="n">
        <v>3415</v>
      </c>
      <c r="H1081" s="73" t="n">
        <v>998</v>
      </c>
      <c r="I1081" s="74" t="n">
        <f aca="false">H1081/F1081</f>
        <v>0.226150011330161</v>
      </c>
      <c r="J1081" s="73" t="n">
        <v>3282</v>
      </c>
      <c r="K1081" s="73" t="n">
        <v>31</v>
      </c>
      <c r="L1081" s="73" t="n">
        <v>102</v>
      </c>
      <c r="M1081" s="73" t="n">
        <v>1779</v>
      </c>
      <c r="N1081" s="73" t="n">
        <v>902</v>
      </c>
      <c r="O1081" s="73" t="n">
        <f aca="false">J1081-M1081-N1081</f>
        <v>601</v>
      </c>
      <c r="P1081" s="74" t="n">
        <f aca="false">M1081/J1081</f>
        <v>0.542047531992687</v>
      </c>
      <c r="Q1081" s="74" t="n">
        <f aca="false">N1081/J1081</f>
        <v>0.274832419256551</v>
      </c>
      <c r="R1081" s="75" t="n">
        <f aca="false">ABS(P1081-Q1081)*100</f>
        <v>26.7215112736137</v>
      </c>
      <c r="S1081" s="72" t="str">
        <f aca="false">IF(M1081&gt;N1081,"Flávio Bolsonaro",IF(N1081&gt;M1081,"Lula","Empate"))</f>
        <v>Flávio Bolsonaro</v>
      </c>
      <c r="T1081" s="74" t="n">
        <v>0.392284055991806</v>
      </c>
      <c r="U1081" s="74" t="n">
        <v>0.530556503926255</v>
      </c>
      <c r="V1081" s="72" t="str">
        <f aca="false">IF(S1081="Empate","—",IF((N1081&gt;M1081)&lt;&gt;(T1081&gt;U1081),"Sim","Não"))</f>
        <v>Não</v>
      </c>
    </row>
    <row r="1082" customFormat="false" ht="15" hidden="false" customHeight="false" outlineLevel="0" collapsed="false">
      <c r="A1082" s="72" t="s">
        <v>2496</v>
      </c>
      <c r="B1082" s="72" t="s">
        <v>2497</v>
      </c>
      <c r="C1082" s="72" t="s">
        <v>306</v>
      </c>
      <c r="D1082" s="72" t="s">
        <v>308</v>
      </c>
      <c r="E1082" s="72"/>
      <c r="F1082" s="73" t="n">
        <v>153307</v>
      </c>
      <c r="G1082" s="73" t="n">
        <v>121346</v>
      </c>
      <c r="H1082" s="73" t="n">
        <v>31961</v>
      </c>
      <c r="I1082" s="74" t="n">
        <f aca="false">H1082/F1082</f>
        <v>0.208477108025074</v>
      </c>
      <c r="J1082" s="73" t="n">
        <v>117044</v>
      </c>
      <c r="K1082" s="73" t="n">
        <v>1729</v>
      </c>
      <c r="L1082" s="73" t="n">
        <v>2573</v>
      </c>
      <c r="M1082" s="73" t="n">
        <v>74548</v>
      </c>
      <c r="N1082" s="73" t="n">
        <v>31329</v>
      </c>
      <c r="O1082" s="73" t="n">
        <f aca="false">J1082-M1082-N1082</f>
        <v>11167</v>
      </c>
      <c r="P1082" s="74" t="n">
        <f aca="false">M1082/J1082</f>
        <v>0.636922866614265</v>
      </c>
      <c r="Q1082" s="74" t="n">
        <f aca="false">N1082/J1082</f>
        <v>0.26766856908513</v>
      </c>
      <c r="R1082" s="75" t="n">
        <f aca="false">ABS(P1082-Q1082)*100</f>
        <v>36.9254297529134</v>
      </c>
      <c r="S1082" s="72" t="str">
        <f aca="false">IF(M1082&gt;N1082,"Flávio Bolsonaro",IF(N1082&gt;M1082,"Lula","Empate"))</f>
        <v>Flávio Bolsonaro</v>
      </c>
      <c r="T1082" s="74" t="n">
        <v>0.376639238878889</v>
      </c>
      <c r="U1082" s="74" t="n">
        <v>0.555614737538111</v>
      </c>
      <c r="V1082" s="72" t="str">
        <f aca="false">IF(S1082="Empate","—",IF((N1082&gt;M1082)&lt;&gt;(T1082&gt;U1082),"Sim","Não"))</f>
        <v>Não</v>
      </c>
    </row>
    <row r="1083" customFormat="false" ht="15" hidden="false" customHeight="false" outlineLevel="0" collapsed="false">
      <c r="A1083" s="72" t="s">
        <v>2498</v>
      </c>
      <c r="B1083" s="72" t="s">
        <v>2499</v>
      </c>
      <c r="C1083" s="72" t="s">
        <v>306</v>
      </c>
      <c r="D1083" s="72" t="s">
        <v>308</v>
      </c>
      <c r="E1083" s="72"/>
      <c r="F1083" s="73" t="n">
        <v>15629</v>
      </c>
      <c r="G1083" s="73" t="n">
        <v>12024</v>
      </c>
      <c r="H1083" s="73" t="n">
        <v>3605</v>
      </c>
      <c r="I1083" s="74" t="n">
        <f aca="false">H1083/F1083</f>
        <v>0.230660950796596</v>
      </c>
      <c r="J1083" s="73" t="n">
        <v>11576</v>
      </c>
      <c r="K1083" s="73" t="n">
        <v>135</v>
      </c>
      <c r="L1083" s="73" t="n">
        <v>313</v>
      </c>
      <c r="M1083" s="73" t="n">
        <v>6987</v>
      </c>
      <c r="N1083" s="73" t="n">
        <v>2690</v>
      </c>
      <c r="O1083" s="73" t="n">
        <f aca="false">J1083-M1083-N1083</f>
        <v>1899</v>
      </c>
      <c r="P1083" s="74" t="n">
        <f aca="false">M1083/J1083</f>
        <v>0.603576364892882</v>
      </c>
      <c r="Q1083" s="74" t="n">
        <f aca="false">N1083/J1083</f>
        <v>0.232377332411887</v>
      </c>
      <c r="R1083" s="75" t="n">
        <f aca="false">ABS(P1083-Q1083)*100</f>
        <v>37.1199032480995</v>
      </c>
      <c r="S1083" s="72" t="str">
        <f aca="false">IF(M1083&gt;N1083,"Flávio Bolsonaro",IF(N1083&gt;M1083,"Lula","Empate"))</f>
        <v>Flávio Bolsonaro</v>
      </c>
      <c r="T1083" s="74" t="n">
        <v>0.311374163664436</v>
      </c>
      <c r="U1083" s="74" t="n">
        <v>0.616229198833419</v>
      </c>
      <c r="V1083" s="72" t="str">
        <f aca="false">IF(S1083="Empate","—",IF((N1083&gt;M1083)&lt;&gt;(T1083&gt;U1083),"Sim","Não"))</f>
        <v>Não</v>
      </c>
    </row>
    <row r="1084" customFormat="false" ht="15" hidden="false" customHeight="false" outlineLevel="0" collapsed="false">
      <c r="A1084" s="72" t="s">
        <v>2500</v>
      </c>
      <c r="B1084" s="72" t="s">
        <v>2501</v>
      </c>
      <c r="C1084" s="72" t="s">
        <v>306</v>
      </c>
      <c r="D1084" s="72" t="s">
        <v>308</v>
      </c>
      <c r="E1084" s="72"/>
      <c r="F1084" s="73" t="n">
        <v>7135</v>
      </c>
      <c r="G1084" s="73" t="n">
        <v>5803</v>
      </c>
      <c r="H1084" s="73" t="n">
        <v>1332</v>
      </c>
      <c r="I1084" s="74" t="n">
        <f aca="false">H1084/F1084</f>
        <v>0.186685353889278</v>
      </c>
      <c r="J1084" s="73" t="n">
        <v>5609</v>
      </c>
      <c r="K1084" s="73" t="n">
        <v>50</v>
      </c>
      <c r="L1084" s="73" t="n">
        <v>144</v>
      </c>
      <c r="M1084" s="73" t="n">
        <v>3053</v>
      </c>
      <c r="N1084" s="73" t="n">
        <v>1872</v>
      </c>
      <c r="O1084" s="73" t="n">
        <f aca="false">J1084-M1084-N1084</f>
        <v>684</v>
      </c>
      <c r="P1084" s="74" t="n">
        <f aca="false">M1084/J1084</f>
        <v>0.544303797468354</v>
      </c>
      <c r="Q1084" s="74" t="n">
        <f aca="false">N1084/J1084</f>
        <v>0.333749331431628</v>
      </c>
      <c r="R1084" s="75" t="n">
        <f aca="false">ABS(P1084-Q1084)*100</f>
        <v>21.0554466036727</v>
      </c>
      <c r="S1084" s="72" t="str">
        <f aca="false">IF(M1084&gt;N1084,"Flávio Bolsonaro",IF(N1084&gt;M1084,"Lula","Empate"))</f>
        <v>Flávio Bolsonaro</v>
      </c>
      <c r="T1084" s="74" t="n">
        <v>0.421246094467929</v>
      </c>
      <c r="U1084" s="74" t="n">
        <v>0.514059915456718</v>
      </c>
      <c r="V1084" s="72" t="str">
        <f aca="false">IF(S1084="Empate","—",IF((N1084&gt;M1084)&lt;&gt;(T1084&gt;U1084),"Sim","Não"))</f>
        <v>Não</v>
      </c>
    </row>
    <row r="1085" customFormat="false" ht="15" hidden="false" customHeight="false" outlineLevel="0" collapsed="false">
      <c r="A1085" s="72" t="s">
        <v>2502</v>
      </c>
      <c r="B1085" s="72" t="s">
        <v>2503</v>
      </c>
      <c r="C1085" s="72" t="s">
        <v>306</v>
      </c>
      <c r="D1085" s="72" t="s">
        <v>308</v>
      </c>
      <c r="E1085" s="72"/>
      <c r="F1085" s="73" t="n">
        <v>5600</v>
      </c>
      <c r="G1085" s="73" t="n">
        <v>4542</v>
      </c>
      <c r="H1085" s="73" t="n">
        <v>1058</v>
      </c>
      <c r="I1085" s="74" t="n">
        <f aca="false">H1085/F1085</f>
        <v>0.188928571428571</v>
      </c>
      <c r="J1085" s="73" t="n">
        <v>4415</v>
      </c>
      <c r="K1085" s="73" t="n">
        <v>48</v>
      </c>
      <c r="L1085" s="73" t="n">
        <v>79</v>
      </c>
      <c r="M1085" s="73" t="n">
        <v>2300</v>
      </c>
      <c r="N1085" s="73" t="n">
        <v>1368</v>
      </c>
      <c r="O1085" s="73" t="n">
        <f aca="false">J1085-M1085-N1085</f>
        <v>747</v>
      </c>
      <c r="P1085" s="74" t="n">
        <f aca="false">M1085/J1085</f>
        <v>0.520951302378256</v>
      </c>
      <c r="Q1085" s="74" t="n">
        <f aca="false">N1085/J1085</f>
        <v>0.309852774631937</v>
      </c>
      <c r="R1085" s="75" t="n">
        <f aca="false">ABS(P1085-Q1085)*100</f>
        <v>21.1098527746319</v>
      </c>
      <c r="S1085" s="72" t="str">
        <f aca="false">IF(M1085&gt;N1085,"Flávio Bolsonaro",IF(N1085&gt;M1085,"Lula","Empate"))</f>
        <v>Flávio Bolsonaro</v>
      </c>
      <c r="T1085" s="74" t="n">
        <v>0.420454545454546</v>
      </c>
      <c r="U1085" s="74" t="n">
        <v>0.507736943907157</v>
      </c>
      <c r="V1085" s="72" t="str">
        <f aca="false">IF(S1085="Empate","—",IF((N1085&gt;M1085)&lt;&gt;(T1085&gt;U1085),"Sim","Não"))</f>
        <v>Não</v>
      </c>
    </row>
    <row r="1086" customFormat="false" ht="15" hidden="false" customHeight="false" outlineLevel="0" collapsed="false">
      <c r="A1086" s="72" t="s">
        <v>2504</v>
      </c>
      <c r="B1086" s="72" t="s">
        <v>2505</v>
      </c>
      <c r="C1086" s="72" t="s">
        <v>306</v>
      </c>
      <c r="D1086" s="72" t="s">
        <v>308</v>
      </c>
      <c r="E1086" s="72"/>
      <c r="F1086" s="73" t="n">
        <v>3504</v>
      </c>
      <c r="G1086" s="73" t="n">
        <v>2753</v>
      </c>
      <c r="H1086" s="73" t="n">
        <v>751</v>
      </c>
      <c r="I1086" s="74" t="n">
        <f aca="false">H1086/F1086</f>
        <v>0.214326484018265</v>
      </c>
      <c r="J1086" s="73" t="n">
        <v>2640</v>
      </c>
      <c r="K1086" s="73" t="n">
        <v>28</v>
      </c>
      <c r="L1086" s="73" t="n">
        <v>85</v>
      </c>
      <c r="M1086" s="73" t="n">
        <v>1430</v>
      </c>
      <c r="N1086" s="73" t="n">
        <v>820</v>
      </c>
      <c r="O1086" s="73" t="n">
        <f aca="false">J1086-M1086-N1086</f>
        <v>390</v>
      </c>
      <c r="P1086" s="74" t="n">
        <f aca="false">M1086/J1086</f>
        <v>0.541666666666667</v>
      </c>
      <c r="Q1086" s="74" t="n">
        <f aca="false">N1086/J1086</f>
        <v>0.310606060606061</v>
      </c>
      <c r="R1086" s="75" t="n">
        <f aca="false">ABS(P1086-Q1086)*100</f>
        <v>23.1060606060606</v>
      </c>
      <c r="S1086" s="72" t="str">
        <f aca="false">IF(M1086&gt;N1086,"Flávio Bolsonaro",IF(N1086&gt;M1086,"Lula","Empate"))</f>
        <v>Flávio Bolsonaro</v>
      </c>
      <c r="T1086" s="74" t="n">
        <v>0.448529411764706</v>
      </c>
      <c r="U1086" s="74" t="n">
        <v>0.470179738562092</v>
      </c>
      <c r="V1086" s="72" t="str">
        <f aca="false">IF(S1086="Empate","—",IF((N1086&gt;M1086)&lt;&gt;(T1086&gt;U1086),"Sim","Não"))</f>
        <v>Não</v>
      </c>
    </row>
    <row r="1087" customFormat="false" ht="15" hidden="false" customHeight="false" outlineLevel="0" collapsed="false">
      <c r="A1087" s="72" t="s">
        <v>2506</v>
      </c>
      <c r="B1087" s="72" t="s">
        <v>2507</v>
      </c>
      <c r="C1087" s="72" t="s">
        <v>306</v>
      </c>
      <c r="D1087" s="72" t="s">
        <v>308</v>
      </c>
      <c r="E1087" s="72"/>
      <c r="F1087" s="73" t="n">
        <v>4208</v>
      </c>
      <c r="G1087" s="73" t="n">
        <v>3150</v>
      </c>
      <c r="H1087" s="73" t="n">
        <v>1058</v>
      </c>
      <c r="I1087" s="74" t="n">
        <f aca="false">H1087/F1087</f>
        <v>0.251425855513308</v>
      </c>
      <c r="J1087" s="73" t="n">
        <v>3066</v>
      </c>
      <c r="K1087" s="73" t="n">
        <v>16</v>
      </c>
      <c r="L1087" s="73" t="n">
        <v>68</v>
      </c>
      <c r="M1087" s="73" t="n">
        <v>1543</v>
      </c>
      <c r="N1087" s="73" t="n">
        <v>1005</v>
      </c>
      <c r="O1087" s="73" t="n">
        <f aca="false">J1087-M1087-N1087</f>
        <v>518</v>
      </c>
      <c r="P1087" s="74" t="n">
        <f aca="false">M1087/J1087</f>
        <v>0.503261578604044</v>
      </c>
      <c r="Q1087" s="74" t="n">
        <f aca="false">N1087/J1087</f>
        <v>0.327788649706458</v>
      </c>
      <c r="R1087" s="75" t="n">
        <f aca="false">ABS(P1087-Q1087)*100</f>
        <v>17.5472928897586</v>
      </c>
      <c r="S1087" s="72" t="str">
        <f aca="false">IF(M1087&gt;N1087,"Flávio Bolsonaro",IF(N1087&gt;M1087,"Lula","Empate"))</f>
        <v>Flávio Bolsonaro</v>
      </c>
      <c r="T1087" s="74" t="n">
        <v>0.456885026737968</v>
      </c>
      <c r="U1087" s="74" t="n">
        <v>0.489973262032086</v>
      </c>
      <c r="V1087" s="72" t="str">
        <f aca="false">IF(S1087="Empate","—",IF((N1087&gt;M1087)&lt;&gt;(T1087&gt;U1087),"Sim","Não"))</f>
        <v>Não</v>
      </c>
    </row>
    <row r="1088" customFormat="false" ht="15" hidden="false" customHeight="false" outlineLevel="0" collapsed="false">
      <c r="A1088" s="72" t="s">
        <v>2508</v>
      </c>
      <c r="B1088" s="72" t="s">
        <v>2509</v>
      </c>
      <c r="C1088" s="72" t="s">
        <v>306</v>
      </c>
      <c r="D1088" s="72" t="s">
        <v>308</v>
      </c>
      <c r="E1088" s="72"/>
      <c r="F1088" s="73" t="n">
        <v>30181</v>
      </c>
      <c r="G1088" s="73" t="n">
        <v>23953</v>
      </c>
      <c r="H1088" s="73" t="n">
        <v>6228</v>
      </c>
      <c r="I1088" s="74" t="n">
        <f aca="false">H1088/F1088</f>
        <v>0.206354991550976</v>
      </c>
      <c r="J1088" s="73" t="n">
        <v>22887</v>
      </c>
      <c r="K1088" s="73" t="n">
        <v>373</v>
      </c>
      <c r="L1088" s="73" t="n">
        <v>693</v>
      </c>
      <c r="M1088" s="73" t="n">
        <v>12658</v>
      </c>
      <c r="N1088" s="73" t="n">
        <v>7501</v>
      </c>
      <c r="O1088" s="73" t="n">
        <f aca="false">J1088-M1088-N1088</f>
        <v>2728</v>
      </c>
      <c r="P1088" s="74" t="n">
        <f aca="false">M1088/J1088</f>
        <v>0.553065058766986</v>
      </c>
      <c r="Q1088" s="74" t="n">
        <f aca="false">N1088/J1088</f>
        <v>0.32774063879058</v>
      </c>
      <c r="R1088" s="75" t="n">
        <f aca="false">ABS(P1088-Q1088)*100</f>
        <v>22.5324419976406</v>
      </c>
      <c r="S1088" s="72" t="str">
        <f aca="false">IF(M1088&gt;N1088,"Flávio Bolsonaro",IF(N1088&gt;M1088,"Lula","Empate"))</f>
        <v>Flávio Bolsonaro</v>
      </c>
      <c r="T1088" s="74" t="n">
        <v>0.460865664947298</v>
      </c>
      <c r="U1088" s="74" t="n">
        <v>0.460596546310832</v>
      </c>
      <c r="V1088" s="72" t="str">
        <f aca="false">IF(S1088="Empate","—",IF((N1088&gt;M1088)&lt;&gt;(T1088&gt;U1088),"Sim","Não"))</f>
        <v>Sim</v>
      </c>
    </row>
    <row r="1089" customFormat="false" ht="15" hidden="false" customHeight="false" outlineLevel="0" collapsed="false">
      <c r="A1089" s="72" t="s">
        <v>2510</v>
      </c>
      <c r="B1089" s="72" t="s">
        <v>2511</v>
      </c>
      <c r="C1089" s="72" t="s">
        <v>306</v>
      </c>
      <c r="D1089" s="72" t="s">
        <v>308</v>
      </c>
      <c r="E1089" s="72"/>
      <c r="F1089" s="73" t="n">
        <v>3820</v>
      </c>
      <c r="G1089" s="73" t="n">
        <v>2974</v>
      </c>
      <c r="H1089" s="73" t="n">
        <v>846</v>
      </c>
      <c r="I1089" s="74" t="n">
        <f aca="false">H1089/F1089</f>
        <v>0.221465968586387</v>
      </c>
      <c r="J1089" s="73" t="n">
        <v>2878</v>
      </c>
      <c r="K1089" s="73" t="n">
        <v>19</v>
      </c>
      <c r="L1089" s="73" t="n">
        <v>77</v>
      </c>
      <c r="M1089" s="73" t="n">
        <v>1576</v>
      </c>
      <c r="N1089" s="73" t="n">
        <v>978</v>
      </c>
      <c r="O1089" s="73" t="n">
        <f aca="false">J1089-M1089-N1089</f>
        <v>324</v>
      </c>
      <c r="P1089" s="74" t="n">
        <f aca="false">M1089/J1089</f>
        <v>0.547602501737318</v>
      </c>
      <c r="Q1089" s="74" t="n">
        <f aca="false">N1089/J1089</f>
        <v>0.339819318971508</v>
      </c>
      <c r="R1089" s="75" t="n">
        <f aca="false">ABS(P1089-Q1089)*100</f>
        <v>20.778318276581</v>
      </c>
      <c r="S1089" s="72" t="str">
        <f aca="false">IF(M1089&gt;N1089,"Flávio Bolsonaro",IF(N1089&gt;M1089,"Lula","Empate"))</f>
        <v>Flávio Bolsonaro</v>
      </c>
      <c r="T1089" s="74" t="n">
        <v>0.408853258975253</v>
      </c>
      <c r="U1089" s="74" t="n">
        <v>0.52701289647961</v>
      </c>
      <c r="V1089" s="72" t="str">
        <f aca="false">IF(S1089="Empate","—",IF((N1089&gt;M1089)&lt;&gt;(T1089&gt;U1089),"Sim","Não"))</f>
        <v>Não</v>
      </c>
    </row>
    <row r="1090" customFormat="false" ht="15" hidden="false" customHeight="false" outlineLevel="0" collapsed="false">
      <c r="A1090" s="72" t="s">
        <v>2512</v>
      </c>
      <c r="B1090" s="72" t="s">
        <v>2513</v>
      </c>
      <c r="C1090" s="72" t="s">
        <v>306</v>
      </c>
      <c r="D1090" s="72" t="s">
        <v>308</v>
      </c>
      <c r="E1090" s="72"/>
      <c r="F1090" s="73" t="n">
        <v>4460</v>
      </c>
      <c r="G1090" s="73" t="n">
        <v>3305</v>
      </c>
      <c r="H1090" s="73" t="n">
        <v>1155</v>
      </c>
      <c r="I1090" s="74" t="n">
        <f aca="false">H1090/F1090</f>
        <v>0.258968609865471</v>
      </c>
      <c r="J1090" s="73" t="n">
        <v>3190</v>
      </c>
      <c r="K1090" s="73" t="n">
        <v>32</v>
      </c>
      <c r="L1090" s="73" t="n">
        <v>83</v>
      </c>
      <c r="M1090" s="73" t="n">
        <v>1669</v>
      </c>
      <c r="N1090" s="73" t="n">
        <v>1132</v>
      </c>
      <c r="O1090" s="73" t="n">
        <f aca="false">J1090-M1090-N1090</f>
        <v>389</v>
      </c>
      <c r="P1090" s="74" t="n">
        <f aca="false">M1090/J1090</f>
        <v>0.523197492163009</v>
      </c>
      <c r="Q1090" s="74" t="n">
        <f aca="false">N1090/J1090</f>
        <v>0.354858934169279</v>
      </c>
      <c r="R1090" s="75" t="n">
        <f aca="false">ABS(P1090-Q1090)*100</f>
        <v>16.833855799373</v>
      </c>
      <c r="S1090" s="72" t="str">
        <f aca="false">IF(M1090&gt;N1090,"Flávio Bolsonaro",IF(N1090&gt;M1090,"Lula","Empate"))</f>
        <v>Flávio Bolsonaro</v>
      </c>
      <c r="T1090" s="74" t="n">
        <v>0.458346531517263</v>
      </c>
      <c r="U1090" s="74" t="n">
        <v>0.489705416534685</v>
      </c>
      <c r="V1090" s="72" t="str">
        <f aca="false">IF(S1090="Empate","—",IF((N1090&gt;M1090)&lt;&gt;(T1090&gt;U1090),"Sim","Não"))</f>
        <v>Não</v>
      </c>
    </row>
    <row r="1091" customFormat="false" ht="15" hidden="false" customHeight="false" outlineLevel="0" collapsed="false">
      <c r="A1091" s="72" t="s">
        <v>2514</v>
      </c>
      <c r="B1091" s="72" t="s">
        <v>2515</v>
      </c>
      <c r="C1091" s="72" t="s">
        <v>306</v>
      </c>
      <c r="D1091" s="72" t="s">
        <v>308</v>
      </c>
      <c r="E1091" s="72"/>
      <c r="F1091" s="73" t="n">
        <v>3048</v>
      </c>
      <c r="G1091" s="73" t="n">
        <v>2383</v>
      </c>
      <c r="H1091" s="73" t="n">
        <v>665</v>
      </c>
      <c r="I1091" s="74" t="n">
        <f aca="false">H1091/F1091</f>
        <v>0.218175853018373</v>
      </c>
      <c r="J1091" s="73" t="n">
        <v>2313</v>
      </c>
      <c r="K1091" s="73" t="n">
        <v>18</v>
      </c>
      <c r="L1091" s="73" t="n">
        <v>52</v>
      </c>
      <c r="M1091" s="73" t="n">
        <v>1069</v>
      </c>
      <c r="N1091" s="73" t="n">
        <v>873</v>
      </c>
      <c r="O1091" s="73" t="n">
        <f aca="false">J1091-M1091-N1091</f>
        <v>371</v>
      </c>
      <c r="P1091" s="74" t="n">
        <f aca="false">M1091/J1091</f>
        <v>0.462170341547774</v>
      </c>
      <c r="Q1091" s="74" t="n">
        <f aca="false">N1091/J1091</f>
        <v>0.377431906614786</v>
      </c>
      <c r="R1091" s="75" t="n">
        <f aca="false">ABS(P1091-Q1091)*100</f>
        <v>8.47384349329875</v>
      </c>
      <c r="S1091" s="72" t="str">
        <f aca="false">IF(M1091&gt;N1091,"Flávio Bolsonaro",IF(N1091&gt;M1091,"Lula","Empate"))</f>
        <v>Flávio Bolsonaro</v>
      </c>
      <c r="T1091" s="74" t="n">
        <v>0.501855287569573</v>
      </c>
      <c r="U1091" s="74" t="n">
        <v>0.436920222634508</v>
      </c>
      <c r="V1091" s="72" t="str">
        <f aca="false">IF(S1091="Empate","—",IF((N1091&gt;M1091)&lt;&gt;(T1091&gt;U1091),"Sim","Não"))</f>
        <v>Sim</v>
      </c>
    </row>
    <row r="1092" customFormat="false" ht="15" hidden="false" customHeight="false" outlineLevel="0" collapsed="false">
      <c r="A1092" s="72" t="s">
        <v>2516</v>
      </c>
      <c r="B1092" s="72" t="s">
        <v>2517</v>
      </c>
      <c r="C1092" s="72" t="s">
        <v>306</v>
      </c>
      <c r="D1092" s="72" t="s">
        <v>308</v>
      </c>
      <c r="E1092" s="72"/>
      <c r="F1092" s="73" t="n">
        <v>3527</v>
      </c>
      <c r="G1092" s="73" t="n">
        <v>2913</v>
      </c>
      <c r="H1092" s="73" t="n">
        <v>614</v>
      </c>
      <c r="I1092" s="74" t="n">
        <f aca="false">H1092/F1092</f>
        <v>0.174085625177204</v>
      </c>
      <c r="J1092" s="73" t="n">
        <v>2809</v>
      </c>
      <c r="K1092" s="73" t="n">
        <v>26</v>
      </c>
      <c r="L1092" s="73" t="n">
        <v>78</v>
      </c>
      <c r="M1092" s="73" t="n">
        <v>1395</v>
      </c>
      <c r="N1092" s="73" t="n">
        <v>936</v>
      </c>
      <c r="O1092" s="73" t="n">
        <f aca="false">J1092-M1092-N1092</f>
        <v>478</v>
      </c>
      <c r="P1092" s="74" t="n">
        <f aca="false">M1092/J1092</f>
        <v>0.496618013527946</v>
      </c>
      <c r="Q1092" s="74" t="n">
        <f aca="false">N1092/J1092</f>
        <v>0.333214667141331</v>
      </c>
      <c r="R1092" s="75" t="n">
        <f aca="false">ABS(P1092-Q1092)*100</f>
        <v>16.3403346386614</v>
      </c>
      <c r="S1092" s="72" t="str">
        <f aca="false">IF(M1092&gt;N1092,"Flávio Bolsonaro",IF(N1092&gt;M1092,"Lula","Empate"))</f>
        <v>Flávio Bolsonaro</v>
      </c>
      <c r="T1092" s="74" t="n">
        <v>0.472684085510689</v>
      </c>
      <c r="U1092" s="74" t="n">
        <v>0.441409342834521</v>
      </c>
      <c r="V1092" s="72" t="str">
        <f aca="false">IF(S1092="Empate","—",IF((N1092&gt;M1092)&lt;&gt;(T1092&gt;U1092),"Sim","Não"))</f>
        <v>Sim</v>
      </c>
    </row>
    <row r="1093" customFormat="false" ht="15" hidden="false" customHeight="false" outlineLevel="0" collapsed="false">
      <c r="A1093" s="72" t="s">
        <v>2518</v>
      </c>
      <c r="B1093" s="72" t="s">
        <v>2519</v>
      </c>
      <c r="C1093" s="72" t="s">
        <v>306</v>
      </c>
      <c r="D1093" s="72" t="s">
        <v>308</v>
      </c>
      <c r="E1093" s="72"/>
      <c r="F1093" s="73" t="n">
        <v>3838</v>
      </c>
      <c r="G1093" s="73" t="n">
        <v>2745</v>
      </c>
      <c r="H1093" s="73" t="n">
        <v>1093</v>
      </c>
      <c r="I1093" s="74" t="n">
        <f aca="false">H1093/F1093</f>
        <v>0.284783741532048</v>
      </c>
      <c r="J1093" s="73" t="n">
        <v>2643</v>
      </c>
      <c r="K1093" s="73" t="n">
        <v>27</v>
      </c>
      <c r="L1093" s="73" t="n">
        <v>75</v>
      </c>
      <c r="M1093" s="73" t="n">
        <v>1320</v>
      </c>
      <c r="N1093" s="73" t="n">
        <v>1097</v>
      </c>
      <c r="O1093" s="73" t="n">
        <f aca="false">J1093-M1093-N1093</f>
        <v>226</v>
      </c>
      <c r="P1093" s="74" t="n">
        <f aca="false">M1093/J1093</f>
        <v>0.499432463110102</v>
      </c>
      <c r="Q1093" s="74" t="n">
        <f aca="false">N1093/J1093</f>
        <v>0.415058645478623</v>
      </c>
      <c r="R1093" s="75" t="n">
        <f aca="false">ABS(P1093-Q1093)*100</f>
        <v>8.43738176314794</v>
      </c>
      <c r="S1093" s="72" t="str">
        <f aca="false">IF(M1093&gt;N1093,"Flávio Bolsonaro",IF(N1093&gt;M1093,"Lula","Empate"))</f>
        <v>Flávio Bolsonaro</v>
      </c>
      <c r="T1093" s="74" t="n">
        <v>0.500863557858377</v>
      </c>
      <c r="U1093" s="74" t="n">
        <v>0.424006908462867</v>
      </c>
      <c r="V1093" s="72" t="str">
        <f aca="false">IF(S1093="Empate","—",IF((N1093&gt;M1093)&lt;&gt;(T1093&gt;U1093),"Sim","Não"))</f>
        <v>Sim</v>
      </c>
    </row>
    <row r="1094" customFormat="false" ht="15" hidden="false" customHeight="false" outlineLevel="0" collapsed="false">
      <c r="A1094" s="72" t="s">
        <v>2520</v>
      </c>
      <c r="B1094" s="72" t="s">
        <v>2521</v>
      </c>
      <c r="C1094" s="72" t="s">
        <v>306</v>
      </c>
      <c r="D1094" s="72" t="s">
        <v>308</v>
      </c>
      <c r="E1094" s="72"/>
      <c r="F1094" s="73" t="n">
        <v>8524</v>
      </c>
      <c r="G1094" s="73" t="n">
        <v>6260</v>
      </c>
      <c r="H1094" s="73" t="n">
        <v>2264</v>
      </c>
      <c r="I1094" s="74" t="n">
        <f aca="false">H1094/F1094</f>
        <v>0.265603003284843</v>
      </c>
      <c r="J1094" s="73" t="n">
        <v>6041</v>
      </c>
      <c r="K1094" s="73" t="n">
        <v>44</v>
      </c>
      <c r="L1094" s="73" t="n">
        <v>175</v>
      </c>
      <c r="M1094" s="73" t="n">
        <v>2672</v>
      </c>
      <c r="N1094" s="73" t="n">
        <v>2639</v>
      </c>
      <c r="O1094" s="73" t="n">
        <f aca="false">J1094-M1094-N1094</f>
        <v>730</v>
      </c>
      <c r="P1094" s="74" t="n">
        <f aca="false">M1094/J1094</f>
        <v>0.442310875682834</v>
      </c>
      <c r="Q1094" s="74" t="n">
        <f aca="false">N1094/J1094</f>
        <v>0.436848203939745</v>
      </c>
      <c r="R1094" s="75" t="n">
        <f aca="false">ABS(P1094-Q1094)*100</f>
        <v>0.54626717430889</v>
      </c>
      <c r="S1094" s="72" t="str">
        <f aca="false">IF(M1094&gt;N1094,"Flávio Bolsonaro",IF(N1094&gt;M1094,"Lula","Empate"))</f>
        <v>Flávio Bolsonaro</v>
      </c>
      <c r="T1094" s="74" t="n">
        <v>0.531153184165232</v>
      </c>
      <c r="U1094" s="74" t="n">
        <v>0.414457831325301</v>
      </c>
      <c r="V1094" s="72" t="str">
        <f aca="false">IF(S1094="Empate","—",IF((N1094&gt;M1094)&lt;&gt;(T1094&gt;U1094),"Sim","Não"))</f>
        <v>Sim</v>
      </c>
    </row>
    <row r="1095" customFormat="false" ht="15" hidden="false" customHeight="false" outlineLevel="0" collapsed="false">
      <c r="A1095" s="72" t="s">
        <v>2522</v>
      </c>
      <c r="B1095" s="72" t="s">
        <v>2523</v>
      </c>
      <c r="C1095" s="72" t="s">
        <v>306</v>
      </c>
      <c r="D1095" s="72" t="s">
        <v>308</v>
      </c>
      <c r="E1095" s="72"/>
      <c r="F1095" s="73" t="n">
        <v>4303</v>
      </c>
      <c r="G1095" s="73" t="n">
        <v>3370</v>
      </c>
      <c r="H1095" s="73" t="n">
        <v>933</v>
      </c>
      <c r="I1095" s="74" t="n">
        <f aca="false">H1095/F1095</f>
        <v>0.216825470601906</v>
      </c>
      <c r="J1095" s="73" t="n">
        <v>3203</v>
      </c>
      <c r="K1095" s="73" t="n">
        <v>50</v>
      </c>
      <c r="L1095" s="73" t="n">
        <v>117</v>
      </c>
      <c r="M1095" s="73" t="n">
        <v>1632</v>
      </c>
      <c r="N1095" s="73" t="n">
        <v>1239</v>
      </c>
      <c r="O1095" s="73" t="n">
        <f aca="false">J1095-M1095-N1095</f>
        <v>332</v>
      </c>
      <c r="P1095" s="74" t="n">
        <f aca="false">M1095/J1095</f>
        <v>0.509522322822354</v>
      </c>
      <c r="Q1095" s="74" t="n">
        <f aca="false">N1095/J1095</f>
        <v>0.38682485170153</v>
      </c>
      <c r="R1095" s="75" t="n">
        <f aca="false">ABS(P1095-Q1095)*100</f>
        <v>12.2697471120824</v>
      </c>
      <c r="S1095" s="72" t="str">
        <f aca="false">IF(M1095&gt;N1095,"Flávio Bolsonaro",IF(N1095&gt;M1095,"Lula","Empate"))</f>
        <v>Flávio Bolsonaro</v>
      </c>
      <c r="T1095" s="74" t="n">
        <v>0.563985672419407</v>
      </c>
      <c r="U1095" s="74" t="n">
        <v>0.390426571149463</v>
      </c>
      <c r="V1095" s="72" t="str">
        <f aca="false">IF(S1095="Empate","—",IF((N1095&gt;M1095)&lt;&gt;(T1095&gt;U1095),"Sim","Não"))</f>
        <v>Sim</v>
      </c>
    </row>
    <row r="1096" customFormat="false" ht="15" hidden="false" customHeight="false" outlineLevel="0" collapsed="false">
      <c r="A1096" s="72" t="s">
        <v>2524</v>
      </c>
      <c r="B1096" s="72" t="s">
        <v>2525</v>
      </c>
      <c r="C1096" s="72" t="s">
        <v>306</v>
      </c>
      <c r="D1096" s="72" t="s">
        <v>308</v>
      </c>
      <c r="E1096" s="72"/>
      <c r="F1096" s="73" t="n">
        <v>7976</v>
      </c>
      <c r="G1096" s="73" t="n">
        <v>6260</v>
      </c>
      <c r="H1096" s="73" t="n">
        <v>1716</v>
      </c>
      <c r="I1096" s="74" t="n">
        <f aca="false">H1096/F1096</f>
        <v>0.215145436308927</v>
      </c>
      <c r="J1096" s="73" t="n">
        <v>6069</v>
      </c>
      <c r="K1096" s="73" t="n">
        <v>44</v>
      </c>
      <c r="L1096" s="73" t="n">
        <v>147</v>
      </c>
      <c r="M1096" s="73" t="n">
        <v>3167</v>
      </c>
      <c r="N1096" s="73" t="n">
        <v>2035</v>
      </c>
      <c r="O1096" s="73" t="n">
        <f aca="false">J1096-M1096-N1096</f>
        <v>867</v>
      </c>
      <c r="P1096" s="74" t="n">
        <f aca="false">M1096/J1096</f>
        <v>0.521832262316691</v>
      </c>
      <c r="Q1096" s="74" t="n">
        <f aca="false">N1096/J1096</f>
        <v>0.335310594826166</v>
      </c>
      <c r="R1096" s="75" t="n">
        <f aca="false">ABS(P1096-Q1096)*100</f>
        <v>18.6521667490526</v>
      </c>
      <c r="S1096" s="72" t="str">
        <f aca="false">IF(M1096&gt;N1096,"Flávio Bolsonaro",IF(N1096&gt;M1096,"Lula","Empate"))</f>
        <v>Flávio Bolsonaro</v>
      </c>
      <c r="T1096" s="74" t="n">
        <v>0.439095856006697</v>
      </c>
      <c r="U1096" s="74" t="n">
        <v>0.487861029719548</v>
      </c>
      <c r="V1096" s="72" t="str">
        <f aca="false">IF(S1096="Empate","—",IF((N1096&gt;M1096)&lt;&gt;(T1096&gt;U1096),"Sim","Não"))</f>
        <v>Não</v>
      </c>
    </row>
    <row r="1097" customFormat="false" ht="15" hidden="false" customHeight="false" outlineLevel="0" collapsed="false">
      <c r="A1097" s="72" t="s">
        <v>2526</v>
      </c>
      <c r="B1097" s="72" t="s">
        <v>2527</v>
      </c>
      <c r="C1097" s="72" t="s">
        <v>306</v>
      </c>
      <c r="D1097" s="72" t="s">
        <v>308</v>
      </c>
      <c r="E1097" s="72"/>
      <c r="F1097" s="73" t="n">
        <v>46706</v>
      </c>
      <c r="G1097" s="73" t="n">
        <v>36393</v>
      </c>
      <c r="H1097" s="73" t="n">
        <v>10313</v>
      </c>
      <c r="I1097" s="74" t="n">
        <f aca="false">H1097/F1097</f>
        <v>0.220806748597611</v>
      </c>
      <c r="J1097" s="73" t="n">
        <v>34823</v>
      </c>
      <c r="K1097" s="73" t="n">
        <v>615</v>
      </c>
      <c r="L1097" s="73" t="n">
        <v>955</v>
      </c>
      <c r="M1097" s="73" t="n">
        <v>17257</v>
      </c>
      <c r="N1097" s="73" t="n">
        <v>12739</v>
      </c>
      <c r="O1097" s="73" t="n">
        <f aca="false">J1097-M1097-N1097</f>
        <v>4827</v>
      </c>
      <c r="P1097" s="74" t="n">
        <f aca="false">M1097/J1097</f>
        <v>0.495563277144416</v>
      </c>
      <c r="Q1097" s="74" t="n">
        <f aca="false">N1097/J1097</f>
        <v>0.365821439852971</v>
      </c>
      <c r="R1097" s="75" t="n">
        <f aca="false">ABS(P1097-Q1097)*100</f>
        <v>12.9741837291445</v>
      </c>
      <c r="S1097" s="72" t="str">
        <f aca="false">IF(M1097&gt;N1097,"Flávio Bolsonaro",IF(N1097&gt;M1097,"Lula","Empate"))</f>
        <v>Flávio Bolsonaro</v>
      </c>
      <c r="T1097" s="74" t="n">
        <v>0.412239797628844</v>
      </c>
      <c r="U1097" s="74" t="n">
        <v>0.500777178385298</v>
      </c>
      <c r="V1097" s="72" t="str">
        <f aca="false">IF(S1097="Empate","—",IF((N1097&gt;M1097)&lt;&gt;(T1097&gt;U1097),"Sim","Não"))</f>
        <v>Não</v>
      </c>
    </row>
    <row r="1098" customFormat="false" ht="15" hidden="false" customHeight="false" outlineLevel="0" collapsed="false">
      <c r="A1098" s="72" t="s">
        <v>2528</v>
      </c>
      <c r="B1098" s="72" t="s">
        <v>2529</v>
      </c>
      <c r="C1098" s="72" t="s">
        <v>306</v>
      </c>
      <c r="D1098" s="72" t="s">
        <v>308</v>
      </c>
      <c r="E1098" s="72"/>
      <c r="F1098" s="73" t="n">
        <v>95243</v>
      </c>
      <c r="G1098" s="73" t="n">
        <v>74896</v>
      </c>
      <c r="H1098" s="73" t="n">
        <v>20347</v>
      </c>
      <c r="I1098" s="74" t="n">
        <f aca="false">H1098/F1098</f>
        <v>0.213632497926357</v>
      </c>
      <c r="J1098" s="73" t="n">
        <v>72040</v>
      </c>
      <c r="K1098" s="73" t="n">
        <v>875</v>
      </c>
      <c r="L1098" s="73" t="n">
        <v>1981</v>
      </c>
      <c r="M1098" s="73" t="n">
        <v>34865</v>
      </c>
      <c r="N1098" s="73" t="n">
        <v>24600</v>
      </c>
      <c r="O1098" s="73" t="n">
        <f aca="false">J1098-M1098-N1098</f>
        <v>12575</v>
      </c>
      <c r="P1098" s="74" t="n">
        <f aca="false">M1098/J1098</f>
        <v>0.483967240421988</v>
      </c>
      <c r="Q1098" s="74" t="n">
        <f aca="false">N1098/J1098</f>
        <v>0.341476957245974</v>
      </c>
      <c r="R1098" s="75" t="n">
        <f aca="false">ABS(P1098-Q1098)*100</f>
        <v>14.2490283176013</v>
      </c>
      <c r="S1098" s="72" t="str">
        <f aca="false">IF(M1098&gt;N1098,"Flávio Bolsonaro",IF(N1098&gt;M1098,"Lula","Empate"))</f>
        <v>Flávio Bolsonaro</v>
      </c>
      <c r="T1098" s="74" t="n">
        <v>0.428072854182572</v>
      </c>
      <c r="U1098" s="74" t="n">
        <v>0.486234672732655</v>
      </c>
      <c r="V1098" s="72" t="str">
        <f aca="false">IF(S1098="Empate","—",IF((N1098&gt;M1098)&lt;&gt;(T1098&gt;U1098),"Sim","Não"))</f>
        <v>Não</v>
      </c>
    </row>
    <row r="1099" customFormat="false" ht="15" hidden="false" customHeight="false" outlineLevel="0" collapsed="false">
      <c r="A1099" s="72" t="s">
        <v>2530</v>
      </c>
      <c r="B1099" s="72" t="s">
        <v>2531</v>
      </c>
      <c r="C1099" s="72" t="s">
        <v>306</v>
      </c>
      <c r="D1099" s="72" t="s">
        <v>308</v>
      </c>
      <c r="E1099" s="72"/>
      <c r="F1099" s="73" t="n">
        <v>6621</v>
      </c>
      <c r="G1099" s="73" t="n">
        <v>4887</v>
      </c>
      <c r="H1099" s="73" t="n">
        <v>1734</v>
      </c>
      <c r="I1099" s="74" t="n">
        <f aca="false">H1099/F1099</f>
        <v>0.261893973719982</v>
      </c>
      <c r="J1099" s="73" t="n">
        <v>4728</v>
      </c>
      <c r="K1099" s="73" t="n">
        <v>50</v>
      </c>
      <c r="L1099" s="73" t="n">
        <v>109</v>
      </c>
      <c r="M1099" s="73" t="n">
        <v>2535</v>
      </c>
      <c r="N1099" s="73" t="n">
        <v>1681</v>
      </c>
      <c r="O1099" s="73" t="n">
        <f aca="false">J1099-M1099-N1099</f>
        <v>512</v>
      </c>
      <c r="P1099" s="74" t="n">
        <f aca="false">M1099/J1099</f>
        <v>0.536167512690355</v>
      </c>
      <c r="Q1099" s="74" t="n">
        <f aca="false">N1099/J1099</f>
        <v>0.355541455160745</v>
      </c>
      <c r="R1099" s="75" t="n">
        <f aca="false">ABS(P1099-Q1099)*100</f>
        <v>18.0626057529611</v>
      </c>
      <c r="S1099" s="72" t="str">
        <f aca="false">IF(M1099&gt;N1099,"Flávio Bolsonaro",IF(N1099&gt;M1099,"Lula","Empate"))</f>
        <v>Flávio Bolsonaro</v>
      </c>
      <c r="T1099" s="74" t="n">
        <v>0.473336271485236</v>
      </c>
      <c r="U1099" s="74" t="n">
        <v>0.467166152490084</v>
      </c>
      <c r="V1099" s="72" t="str">
        <f aca="false">IF(S1099="Empate","—",IF((N1099&gt;M1099)&lt;&gt;(T1099&gt;U1099),"Sim","Não"))</f>
        <v>Sim</v>
      </c>
    </row>
    <row r="1100" customFormat="false" ht="15" hidden="false" customHeight="false" outlineLevel="0" collapsed="false">
      <c r="A1100" s="72" t="s">
        <v>2532</v>
      </c>
      <c r="B1100" s="72" t="s">
        <v>2533</v>
      </c>
      <c r="C1100" s="72" t="s">
        <v>306</v>
      </c>
      <c r="D1100" s="72" t="s">
        <v>308</v>
      </c>
      <c r="E1100" s="72"/>
      <c r="F1100" s="73" t="n">
        <v>16325</v>
      </c>
      <c r="G1100" s="73" t="n">
        <v>13159</v>
      </c>
      <c r="H1100" s="73" t="n">
        <v>3166</v>
      </c>
      <c r="I1100" s="74" t="n">
        <f aca="false">H1100/F1100</f>
        <v>0.193935681470138</v>
      </c>
      <c r="J1100" s="73" t="n">
        <v>12697</v>
      </c>
      <c r="K1100" s="73" t="n">
        <v>150</v>
      </c>
      <c r="L1100" s="73" t="n">
        <v>312</v>
      </c>
      <c r="M1100" s="73" t="n">
        <v>7333</v>
      </c>
      <c r="N1100" s="73" t="n">
        <v>3466</v>
      </c>
      <c r="O1100" s="73" t="n">
        <f aca="false">J1100-M1100-N1100</f>
        <v>1898</v>
      </c>
      <c r="P1100" s="74" t="n">
        <f aca="false">M1100/J1100</f>
        <v>0.577538001102623</v>
      </c>
      <c r="Q1100" s="74" t="n">
        <f aca="false">N1100/J1100</f>
        <v>0.272977868787903</v>
      </c>
      <c r="R1100" s="75" t="n">
        <f aca="false">ABS(P1100-Q1100)*100</f>
        <v>30.456013231472</v>
      </c>
      <c r="S1100" s="72" t="str">
        <f aca="false">IF(M1100&gt;N1100,"Flávio Bolsonaro",IF(N1100&gt;M1100,"Lula","Empate"))</f>
        <v>Flávio Bolsonaro</v>
      </c>
      <c r="T1100" s="74" t="n">
        <v>0.394325419803127</v>
      </c>
      <c r="U1100" s="74" t="n">
        <v>0.507403424600877</v>
      </c>
      <c r="V1100" s="72" t="str">
        <f aca="false">IF(S1100="Empate","—",IF((N1100&gt;M1100)&lt;&gt;(T1100&gt;U1100),"Sim","Não"))</f>
        <v>Não</v>
      </c>
    </row>
    <row r="1101" customFormat="false" ht="15" hidden="false" customHeight="false" outlineLevel="0" collapsed="false">
      <c r="A1101" s="72" t="s">
        <v>2534</v>
      </c>
      <c r="B1101" s="72" t="s">
        <v>2535</v>
      </c>
      <c r="C1101" s="72" t="s">
        <v>306</v>
      </c>
      <c r="D1101" s="72" t="s">
        <v>308</v>
      </c>
      <c r="E1101" s="72"/>
      <c r="F1101" s="73" t="n">
        <v>5580</v>
      </c>
      <c r="G1101" s="73" t="n">
        <v>4261</v>
      </c>
      <c r="H1101" s="73" t="n">
        <v>1319</v>
      </c>
      <c r="I1101" s="74" t="n">
        <f aca="false">H1101/F1101</f>
        <v>0.236379928315412</v>
      </c>
      <c r="J1101" s="73" t="n">
        <v>4053</v>
      </c>
      <c r="K1101" s="73" t="n">
        <v>42</v>
      </c>
      <c r="L1101" s="73" t="n">
        <v>166</v>
      </c>
      <c r="M1101" s="73" t="n">
        <v>1703</v>
      </c>
      <c r="N1101" s="73" t="n">
        <v>1784</v>
      </c>
      <c r="O1101" s="73" t="n">
        <f aca="false">J1101-M1101-N1101</f>
        <v>566</v>
      </c>
      <c r="P1101" s="74" t="n">
        <f aca="false">M1101/J1101</f>
        <v>0.420182580804342</v>
      </c>
      <c r="Q1101" s="74" t="n">
        <f aca="false">N1101/J1101</f>
        <v>0.440167776955342</v>
      </c>
      <c r="R1101" s="75" t="n">
        <f aca="false">ABS(P1101-Q1101)*100</f>
        <v>1.99851961509993</v>
      </c>
      <c r="S1101" s="72" t="str">
        <f aca="false">IF(M1101&gt;N1101,"Flávio Bolsonaro",IF(N1101&gt;M1101,"Lula","Empate"))</f>
        <v>Lula</v>
      </c>
      <c r="T1101" s="74" t="n">
        <v>0.565430886324577</v>
      </c>
      <c r="U1101" s="74" t="n">
        <v>0.362140928062853</v>
      </c>
      <c r="V1101" s="72" t="str">
        <f aca="false">IF(S1101="Empate","—",IF((N1101&gt;M1101)&lt;&gt;(T1101&gt;U1101),"Sim","Não"))</f>
        <v>Não</v>
      </c>
    </row>
    <row r="1102" customFormat="false" ht="15" hidden="false" customHeight="false" outlineLevel="0" collapsed="false">
      <c r="A1102" s="72" t="s">
        <v>2536</v>
      </c>
      <c r="B1102" s="72" t="s">
        <v>1489</v>
      </c>
      <c r="C1102" s="72" t="s">
        <v>306</v>
      </c>
      <c r="D1102" s="72" t="s">
        <v>308</v>
      </c>
      <c r="E1102" s="72"/>
      <c r="F1102" s="73" t="n">
        <v>7284</v>
      </c>
      <c r="G1102" s="73" t="n">
        <v>5326</v>
      </c>
      <c r="H1102" s="73" t="n">
        <v>1958</v>
      </c>
      <c r="I1102" s="74" t="n">
        <f aca="false">H1102/F1102</f>
        <v>0.268808347062054</v>
      </c>
      <c r="J1102" s="73" t="n">
        <v>5042</v>
      </c>
      <c r="K1102" s="73" t="n">
        <v>48</v>
      </c>
      <c r="L1102" s="73" t="n">
        <v>236</v>
      </c>
      <c r="M1102" s="73" t="n">
        <v>1537</v>
      </c>
      <c r="N1102" s="73" t="n">
        <v>2322</v>
      </c>
      <c r="O1102" s="73" t="n">
        <f aca="false">J1102-M1102-N1102</f>
        <v>1183</v>
      </c>
      <c r="P1102" s="74" t="n">
        <f aca="false">M1102/J1102</f>
        <v>0.304839349464498</v>
      </c>
      <c r="Q1102" s="74" t="n">
        <f aca="false">N1102/J1102</f>
        <v>0.460531535105117</v>
      </c>
      <c r="R1102" s="75" t="n">
        <f aca="false">ABS(P1102-Q1102)*100</f>
        <v>15.5692185640619</v>
      </c>
      <c r="S1102" s="72" t="str">
        <f aca="false">IF(M1102&gt;N1102,"Flávio Bolsonaro",IF(N1102&gt;M1102,"Lula","Empate"))</f>
        <v>Lula</v>
      </c>
      <c r="T1102" s="74" t="n">
        <v>0.628853754940712</v>
      </c>
      <c r="U1102" s="74" t="n">
        <v>0.312252964426877</v>
      </c>
      <c r="V1102" s="72" t="str">
        <f aca="false">IF(S1102="Empate","—",IF((N1102&gt;M1102)&lt;&gt;(T1102&gt;U1102),"Sim","Não"))</f>
        <v>Não</v>
      </c>
    </row>
    <row r="1103" customFormat="false" ht="15" hidden="false" customHeight="false" outlineLevel="0" collapsed="false">
      <c r="A1103" s="72" t="s">
        <v>2537</v>
      </c>
      <c r="B1103" s="72" t="s">
        <v>2538</v>
      </c>
      <c r="C1103" s="72" t="s">
        <v>306</v>
      </c>
      <c r="D1103" s="72" t="s">
        <v>308</v>
      </c>
      <c r="E1103" s="72"/>
      <c r="F1103" s="73" t="n">
        <v>5392</v>
      </c>
      <c r="G1103" s="73" t="n">
        <v>4195</v>
      </c>
      <c r="H1103" s="73" t="n">
        <v>1197</v>
      </c>
      <c r="I1103" s="74" t="n">
        <f aca="false">H1103/F1103</f>
        <v>0.221995548961424</v>
      </c>
      <c r="J1103" s="73" t="n">
        <v>3996</v>
      </c>
      <c r="K1103" s="73" t="n">
        <v>62</v>
      </c>
      <c r="L1103" s="73" t="n">
        <v>137</v>
      </c>
      <c r="M1103" s="73" t="n">
        <v>2249</v>
      </c>
      <c r="N1103" s="73" t="n">
        <v>1073</v>
      </c>
      <c r="O1103" s="73" t="n">
        <f aca="false">J1103-M1103-N1103</f>
        <v>674</v>
      </c>
      <c r="P1103" s="74" t="n">
        <f aca="false">M1103/J1103</f>
        <v>0.562812812812813</v>
      </c>
      <c r="Q1103" s="74" t="n">
        <f aca="false">N1103/J1103</f>
        <v>0.268518518518519</v>
      </c>
      <c r="R1103" s="75" t="n">
        <f aca="false">ABS(P1103-Q1103)*100</f>
        <v>29.4294294294294</v>
      </c>
      <c r="S1103" s="72" t="str">
        <f aca="false">IF(M1103&gt;N1103,"Flávio Bolsonaro",IF(N1103&gt;M1103,"Lula","Empate"))</f>
        <v>Flávio Bolsonaro</v>
      </c>
      <c r="T1103" s="74" t="n">
        <v>0.374244920373421</v>
      </c>
      <c r="U1103" s="74" t="n">
        <v>0.550521691378364</v>
      </c>
      <c r="V1103" s="72" t="str">
        <f aca="false">IF(S1103="Empate","—",IF((N1103&gt;M1103)&lt;&gt;(T1103&gt;U1103),"Sim","Não"))</f>
        <v>Não</v>
      </c>
    </row>
    <row r="1104" customFormat="false" ht="15" hidden="false" customHeight="false" outlineLevel="0" collapsed="false">
      <c r="A1104" s="72" t="s">
        <v>2539</v>
      </c>
      <c r="B1104" s="72" t="s">
        <v>2540</v>
      </c>
      <c r="C1104" s="72" t="s">
        <v>306</v>
      </c>
      <c r="D1104" s="72" t="s">
        <v>308</v>
      </c>
      <c r="E1104" s="72"/>
      <c r="F1104" s="73" t="n">
        <v>7763</v>
      </c>
      <c r="G1104" s="73" t="n">
        <v>6089</v>
      </c>
      <c r="H1104" s="73" t="n">
        <v>1674</v>
      </c>
      <c r="I1104" s="74" t="n">
        <f aca="false">H1104/F1104</f>
        <v>0.215638284168492</v>
      </c>
      <c r="J1104" s="73" t="n">
        <v>5860</v>
      </c>
      <c r="K1104" s="73" t="n">
        <v>44</v>
      </c>
      <c r="L1104" s="73" t="n">
        <v>185</v>
      </c>
      <c r="M1104" s="73" t="n">
        <v>2736</v>
      </c>
      <c r="N1104" s="73" t="n">
        <v>2116</v>
      </c>
      <c r="O1104" s="73" t="n">
        <f aca="false">J1104-M1104-N1104</f>
        <v>1008</v>
      </c>
      <c r="P1104" s="74" t="n">
        <f aca="false">M1104/J1104</f>
        <v>0.466894197952218</v>
      </c>
      <c r="Q1104" s="74" t="n">
        <f aca="false">N1104/J1104</f>
        <v>0.361092150170648</v>
      </c>
      <c r="R1104" s="75" t="n">
        <f aca="false">ABS(P1104-Q1104)*100</f>
        <v>10.580204778157</v>
      </c>
      <c r="S1104" s="72" t="str">
        <f aca="false">IF(M1104&gt;N1104,"Flávio Bolsonaro",IF(N1104&gt;M1104,"Lula","Empate"))</f>
        <v>Flávio Bolsonaro</v>
      </c>
      <c r="T1104" s="74" t="n">
        <v>0.487218329861769</v>
      </c>
      <c r="U1104" s="74" t="n">
        <v>0.435144858928233</v>
      </c>
      <c r="V1104" s="72" t="str">
        <f aca="false">IF(S1104="Empate","—",IF((N1104&gt;M1104)&lt;&gt;(T1104&gt;U1104),"Sim","Não"))</f>
        <v>Sim</v>
      </c>
    </row>
    <row r="1105" customFormat="false" ht="15" hidden="false" customHeight="false" outlineLevel="0" collapsed="false">
      <c r="A1105" s="72" t="s">
        <v>2541</v>
      </c>
      <c r="B1105" s="72" t="s">
        <v>2542</v>
      </c>
      <c r="C1105" s="72" t="s">
        <v>306</v>
      </c>
      <c r="D1105" s="72" t="s">
        <v>308</v>
      </c>
      <c r="E1105" s="72"/>
      <c r="F1105" s="73" t="n">
        <v>2198</v>
      </c>
      <c r="G1105" s="73" t="n">
        <v>1650</v>
      </c>
      <c r="H1105" s="73" t="n">
        <v>548</v>
      </c>
      <c r="I1105" s="74" t="n">
        <f aca="false">H1105/F1105</f>
        <v>0.249317561419472</v>
      </c>
      <c r="J1105" s="73" t="n">
        <v>1588</v>
      </c>
      <c r="K1105" s="73" t="n">
        <v>11</v>
      </c>
      <c r="L1105" s="73" t="n">
        <v>51</v>
      </c>
      <c r="M1105" s="73" t="n">
        <v>920</v>
      </c>
      <c r="N1105" s="73" t="n">
        <v>402</v>
      </c>
      <c r="O1105" s="73" t="n">
        <f aca="false">J1105-M1105-N1105</f>
        <v>266</v>
      </c>
      <c r="P1105" s="74" t="n">
        <f aca="false">M1105/J1105</f>
        <v>0.579345088161209</v>
      </c>
      <c r="Q1105" s="74" t="n">
        <f aca="false">N1105/J1105</f>
        <v>0.253148614609572</v>
      </c>
      <c r="R1105" s="75" t="n">
        <f aca="false">ABS(P1105-Q1105)*100</f>
        <v>32.6196473551637</v>
      </c>
      <c r="S1105" s="72" t="str">
        <f aca="false">IF(M1105&gt;N1105,"Flávio Bolsonaro",IF(N1105&gt;M1105,"Lula","Empate"))</f>
        <v>Flávio Bolsonaro</v>
      </c>
      <c r="T1105" s="74" t="n">
        <v>0.39561777236762</v>
      </c>
      <c r="U1105" s="74" t="n">
        <v>0.544735240413877</v>
      </c>
      <c r="V1105" s="72" t="str">
        <f aca="false">IF(S1105="Empate","—",IF((N1105&gt;M1105)&lt;&gt;(T1105&gt;U1105),"Sim","Não"))</f>
        <v>Não</v>
      </c>
    </row>
    <row r="1106" customFormat="false" ht="15" hidden="false" customHeight="false" outlineLevel="0" collapsed="false">
      <c r="A1106" s="72" t="s">
        <v>2543</v>
      </c>
      <c r="B1106" s="72" t="s">
        <v>2544</v>
      </c>
      <c r="C1106" s="72" t="s">
        <v>306</v>
      </c>
      <c r="D1106" s="72" t="s">
        <v>308</v>
      </c>
      <c r="E1106" s="72"/>
      <c r="F1106" s="73" t="n">
        <v>5107</v>
      </c>
      <c r="G1106" s="73" t="n">
        <v>3869</v>
      </c>
      <c r="H1106" s="73" t="n">
        <v>1238</v>
      </c>
      <c r="I1106" s="74" t="n">
        <f aca="false">H1106/F1106</f>
        <v>0.242412375171333</v>
      </c>
      <c r="J1106" s="73" t="n">
        <v>3751</v>
      </c>
      <c r="K1106" s="73" t="n">
        <v>38</v>
      </c>
      <c r="L1106" s="73" t="n">
        <v>80</v>
      </c>
      <c r="M1106" s="73" t="n">
        <v>1464</v>
      </c>
      <c r="N1106" s="73" t="n">
        <v>1635</v>
      </c>
      <c r="O1106" s="73" t="n">
        <f aca="false">J1106-M1106-N1106</f>
        <v>652</v>
      </c>
      <c r="P1106" s="74" t="n">
        <f aca="false">M1106/J1106</f>
        <v>0.39029592108771</v>
      </c>
      <c r="Q1106" s="74" t="n">
        <f aca="false">N1106/J1106</f>
        <v>0.435883764329512</v>
      </c>
      <c r="R1106" s="75" t="n">
        <f aca="false">ABS(P1106-Q1106)*100</f>
        <v>4.55878432418022</v>
      </c>
      <c r="S1106" s="72" t="str">
        <f aca="false">IF(M1106&gt;N1106,"Flávio Bolsonaro",IF(N1106&gt;M1106,"Lula","Empate"))</f>
        <v>Lula</v>
      </c>
      <c r="T1106" s="74" t="n">
        <v>0.51484593837535</v>
      </c>
      <c r="U1106" s="74" t="n">
        <v>0.427450980392157</v>
      </c>
      <c r="V1106" s="72" t="str">
        <f aca="false">IF(S1106="Empate","—",IF((N1106&gt;M1106)&lt;&gt;(T1106&gt;U1106),"Sim","Não"))</f>
        <v>Não</v>
      </c>
    </row>
    <row r="1107" customFormat="false" ht="15" hidden="false" customHeight="false" outlineLevel="0" collapsed="false">
      <c r="A1107" s="72" t="s">
        <v>2545</v>
      </c>
      <c r="B1107" s="72" t="s">
        <v>2546</v>
      </c>
      <c r="C1107" s="72" t="s">
        <v>306</v>
      </c>
      <c r="D1107" s="72" t="s">
        <v>308</v>
      </c>
      <c r="E1107" s="72"/>
      <c r="F1107" s="73" t="n">
        <v>24563</v>
      </c>
      <c r="G1107" s="73" t="n">
        <v>19503</v>
      </c>
      <c r="H1107" s="73" t="n">
        <v>5060</v>
      </c>
      <c r="I1107" s="74" t="n">
        <f aca="false">H1107/F1107</f>
        <v>0.206000895656068</v>
      </c>
      <c r="J1107" s="73" t="n">
        <v>18830</v>
      </c>
      <c r="K1107" s="73" t="n">
        <v>195</v>
      </c>
      <c r="L1107" s="73" t="n">
        <v>478</v>
      </c>
      <c r="M1107" s="73" t="n">
        <v>12796</v>
      </c>
      <c r="N1107" s="73" t="n">
        <v>3785</v>
      </c>
      <c r="O1107" s="73" t="n">
        <f aca="false">J1107-M1107-N1107</f>
        <v>2249</v>
      </c>
      <c r="P1107" s="74" t="n">
        <f aca="false">M1107/J1107</f>
        <v>0.679553903345725</v>
      </c>
      <c r="Q1107" s="74" t="n">
        <f aca="false">N1107/J1107</f>
        <v>0.201009028146575</v>
      </c>
      <c r="R1107" s="75" t="n">
        <f aca="false">ABS(P1107-Q1107)*100</f>
        <v>47.854487519915</v>
      </c>
      <c r="S1107" s="72" t="str">
        <f aca="false">IF(M1107&gt;N1107,"Flávio Bolsonaro",IF(N1107&gt;M1107,"Lula","Empate"))</f>
        <v>Flávio Bolsonaro</v>
      </c>
      <c r="T1107" s="74" t="n">
        <v>0.267882650258213</v>
      </c>
      <c r="U1107" s="74" t="n">
        <v>0.668333150203274</v>
      </c>
      <c r="V1107" s="72" t="str">
        <f aca="false">IF(S1107="Empate","—",IF((N1107&gt;M1107)&lt;&gt;(T1107&gt;U1107),"Sim","Não"))</f>
        <v>Não</v>
      </c>
    </row>
    <row r="1108" customFormat="false" ht="15" hidden="false" customHeight="false" outlineLevel="0" collapsed="false">
      <c r="A1108" s="72" t="s">
        <v>2547</v>
      </c>
      <c r="B1108" s="72" t="s">
        <v>2548</v>
      </c>
      <c r="C1108" s="72" t="s">
        <v>306</v>
      </c>
      <c r="D1108" s="72" t="s">
        <v>308</v>
      </c>
      <c r="E1108" s="72"/>
      <c r="F1108" s="73" t="n">
        <v>18389</v>
      </c>
      <c r="G1108" s="73" t="n">
        <v>13689</v>
      </c>
      <c r="H1108" s="73" t="n">
        <v>4700</v>
      </c>
      <c r="I1108" s="74" t="n">
        <f aca="false">H1108/F1108</f>
        <v>0.255587579531242</v>
      </c>
      <c r="J1108" s="73" t="n">
        <v>13242</v>
      </c>
      <c r="K1108" s="73" t="n">
        <v>106</v>
      </c>
      <c r="L1108" s="73" t="n">
        <v>341</v>
      </c>
      <c r="M1108" s="73" t="n">
        <v>7941</v>
      </c>
      <c r="N1108" s="73" t="n">
        <v>3798</v>
      </c>
      <c r="O1108" s="73" t="n">
        <f aca="false">J1108-M1108-N1108</f>
        <v>1503</v>
      </c>
      <c r="P1108" s="74" t="n">
        <f aca="false">M1108/J1108</f>
        <v>0.599682827367467</v>
      </c>
      <c r="Q1108" s="74" t="n">
        <f aca="false">N1108/J1108</f>
        <v>0.286814680561849</v>
      </c>
      <c r="R1108" s="75" t="n">
        <f aca="false">ABS(P1108-Q1108)*100</f>
        <v>31.2868146805618</v>
      </c>
      <c r="S1108" s="72" t="str">
        <f aca="false">IF(M1108&gt;N1108,"Flávio Bolsonaro",IF(N1108&gt;M1108,"Lula","Empate"))</f>
        <v>Flávio Bolsonaro</v>
      </c>
      <c r="T1108" s="74" t="n">
        <v>0.382251536501274</v>
      </c>
      <c r="U1108" s="74" t="n">
        <v>0.568580422725229</v>
      </c>
      <c r="V1108" s="72" t="str">
        <f aca="false">IF(S1108="Empate","—",IF((N1108&gt;M1108)&lt;&gt;(T1108&gt;U1108),"Sim","Não"))</f>
        <v>Não</v>
      </c>
    </row>
    <row r="1109" customFormat="false" ht="15" hidden="false" customHeight="false" outlineLevel="0" collapsed="false">
      <c r="A1109" s="72" t="s">
        <v>2549</v>
      </c>
      <c r="B1109" s="72" t="s">
        <v>2550</v>
      </c>
      <c r="C1109" s="72" t="s">
        <v>306</v>
      </c>
      <c r="D1109" s="72" t="s">
        <v>308</v>
      </c>
      <c r="E1109" s="72"/>
      <c r="F1109" s="73" t="n">
        <v>4211</v>
      </c>
      <c r="G1109" s="73" t="n">
        <v>3517</v>
      </c>
      <c r="H1109" s="73" t="n">
        <v>694</v>
      </c>
      <c r="I1109" s="74" t="n">
        <f aca="false">H1109/F1109</f>
        <v>0.164806459273332</v>
      </c>
      <c r="J1109" s="73" t="n">
        <v>3393</v>
      </c>
      <c r="K1109" s="73" t="n">
        <v>24</v>
      </c>
      <c r="L1109" s="73" t="n">
        <v>100</v>
      </c>
      <c r="M1109" s="73" t="n">
        <v>1740</v>
      </c>
      <c r="N1109" s="73" t="n">
        <v>973</v>
      </c>
      <c r="O1109" s="73" t="n">
        <f aca="false">J1109-M1109-N1109</f>
        <v>680</v>
      </c>
      <c r="P1109" s="74" t="n">
        <f aca="false">M1109/J1109</f>
        <v>0.512820512820513</v>
      </c>
      <c r="Q1109" s="74" t="n">
        <f aca="false">N1109/J1109</f>
        <v>0.28676687297377</v>
      </c>
      <c r="R1109" s="75" t="n">
        <f aca="false">ABS(P1109-Q1109)*100</f>
        <v>22.6053639846743</v>
      </c>
      <c r="S1109" s="72" t="str">
        <f aca="false">IF(M1109&gt;N1109,"Flávio Bolsonaro",IF(N1109&gt;M1109,"Lula","Empate"))</f>
        <v>Flávio Bolsonaro</v>
      </c>
      <c r="T1109" s="74" t="n">
        <v>0.455709711846318</v>
      </c>
      <c r="U1109" s="74" t="n">
        <v>0.457132692991818</v>
      </c>
      <c r="V1109" s="72" t="str">
        <f aca="false">IF(S1109="Empate","—",IF((N1109&gt;M1109)&lt;&gt;(T1109&gt;U1109),"Sim","Não"))</f>
        <v>Não</v>
      </c>
    </row>
    <row r="1110" customFormat="false" ht="15" hidden="false" customHeight="false" outlineLevel="0" collapsed="false">
      <c r="A1110" s="72" t="s">
        <v>2551</v>
      </c>
      <c r="B1110" s="72" t="s">
        <v>2552</v>
      </c>
      <c r="C1110" s="72" t="s">
        <v>306</v>
      </c>
      <c r="D1110" s="72" t="s">
        <v>308</v>
      </c>
      <c r="E1110" s="72"/>
      <c r="F1110" s="73" t="n">
        <v>2457</v>
      </c>
      <c r="G1110" s="73" t="n">
        <v>1988</v>
      </c>
      <c r="H1110" s="73" t="n">
        <v>469</v>
      </c>
      <c r="I1110" s="74" t="n">
        <f aca="false">H1110/F1110</f>
        <v>0.190883190883191</v>
      </c>
      <c r="J1110" s="73" t="n">
        <v>1901</v>
      </c>
      <c r="K1110" s="73" t="n">
        <v>24</v>
      </c>
      <c r="L1110" s="73" t="n">
        <v>63</v>
      </c>
      <c r="M1110" s="73" t="n">
        <v>1124</v>
      </c>
      <c r="N1110" s="73" t="n">
        <v>479</v>
      </c>
      <c r="O1110" s="73" t="n">
        <f aca="false">J1110-M1110-N1110</f>
        <v>298</v>
      </c>
      <c r="P1110" s="74" t="n">
        <f aca="false">M1110/J1110</f>
        <v>0.591267753813782</v>
      </c>
      <c r="Q1110" s="74" t="n">
        <f aca="false">N1110/J1110</f>
        <v>0.251972645975802</v>
      </c>
      <c r="R1110" s="75" t="n">
        <f aca="false">ABS(P1110-Q1110)*100</f>
        <v>33.929510783798</v>
      </c>
      <c r="S1110" s="72" t="str">
        <f aca="false">IF(M1110&gt;N1110,"Flávio Bolsonaro",IF(N1110&gt;M1110,"Lula","Empate"))</f>
        <v>Flávio Bolsonaro</v>
      </c>
      <c r="T1110" s="74" t="n">
        <v>0.322368421052632</v>
      </c>
      <c r="U1110" s="74" t="n">
        <v>0.601973684210526</v>
      </c>
      <c r="V1110" s="72" t="str">
        <f aca="false">IF(S1110="Empate","—",IF((N1110&gt;M1110)&lt;&gt;(T1110&gt;U1110),"Sim","Não"))</f>
        <v>Não</v>
      </c>
    </row>
    <row r="1111" customFormat="false" ht="15" hidden="false" customHeight="false" outlineLevel="0" collapsed="false">
      <c r="A1111" s="72" t="s">
        <v>2553</v>
      </c>
      <c r="B1111" s="72" t="s">
        <v>2554</v>
      </c>
      <c r="C1111" s="72" t="s">
        <v>306</v>
      </c>
      <c r="D1111" s="72" t="s">
        <v>308</v>
      </c>
      <c r="E1111" s="72"/>
      <c r="F1111" s="73" t="n">
        <v>13332</v>
      </c>
      <c r="G1111" s="73" t="n">
        <v>9888</v>
      </c>
      <c r="H1111" s="73" t="n">
        <v>3444</v>
      </c>
      <c r="I1111" s="74" t="n">
        <f aca="false">H1111/F1111</f>
        <v>0.258325832583258</v>
      </c>
      <c r="J1111" s="73" t="n">
        <v>9487</v>
      </c>
      <c r="K1111" s="73" t="n">
        <v>143</v>
      </c>
      <c r="L1111" s="73" t="n">
        <v>258</v>
      </c>
      <c r="M1111" s="73" t="n">
        <v>4407</v>
      </c>
      <c r="N1111" s="73" t="n">
        <v>4172</v>
      </c>
      <c r="O1111" s="73" t="n">
        <f aca="false">J1111-M1111-N1111</f>
        <v>908</v>
      </c>
      <c r="P1111" s="74" t="n">
        <f aca="false">M1111/J1111</f>
        <v>0.464530410034784</v>
      </c>
      <c r="Q1111" s="74" t="n">
        <f aca="false">N1111/J1111</f>
        <v>0.439759671128913</v>
      </c>
      <c r="R1111" s="75" t="n">
        <f aca="false">ABS(P1111-Q1111)*100</f>
        <v>2.47707389058712</v>
      </c>
      <c r="S1111" s="72" t="str">
        <f aca="false">IF(M1111&gt;N1111,"Flávio Bolsonaro",IF(N1111&gt;M1111,"Lula","Empate"))</f>
        <v>Flávio Bolsonaro</v>
      </c>
      <c r="T1111" s="74" t="n">
        <v>0.546328758890113</v>
      </c>
      <c r="U1111" s="74" t="n">
        <v>0.399979965942102</v>
      </c>
      <c r="V1111" s="72" t="str">
        <f aca="false">IF(S1111="Empate","—",IF((N1111&gt;M1111)&lt;&gt;(T1111&gt;U1111),"Sim","Não"))</f>
        <v>Sim</v>
      </c>
    </row>
    <row r="1112" customFormat="false" ht="15" hidden="false" customHeight="false" outlineLevel="0" collapsed="false">
      <c r="A1112" s="72" t="s">
        <v>2555</v>
      </c>
      <c r="B1112" s="72" t="s">
        <v>2556</v>
      </c>
      <c r="C1112" s="72" t="s">
        <v>306</v>
      </c>
      <c r="D1112" s="72" t="s">
        <v>308</v>
      </c>
      <c r="E1112" s="72"/>
      <c r="F1112" s="73" t="n">
        <v>3498</v>
      </c>
      <c r="G1112" s="73" t="n">
        <v>2370</v>
      </c>
      <c r="H1112" s="73" t="n">
        <v>1128</v>
      </c>
      <c r="I1112" s="74" t="n">
        <f aca="false">H1112/F1112</f>
        <v>0.322469982847341</v>
      </c>
      <c r="J1112" s="73" t="n">
        <v>2259</v>
      </c>
      <c r="K1112" s="73" t="n">
        <v>15</v>
      </c>
      <c r="L1112" s="73" t="n">
        <v>96</v>
      </c>
      <c r="M1112" s="73" t="n">
        <v>877</v>
      </c>
      <c r="N1112" s="73" t="n">
        <v>972</v>
      </c>
      <c r="O1112" s="73" t="n">
        <f aca="false">J1112-M1112-N1112</f>
        <v>410</v>
      </c>
      <c r="P1112" s="74" t="n">
        <f aca="false">M1112/J1112</f>
        <v>0.388224878264719</v>
      </c>
      <c r="Q1112" s="74" t="n">
        <f aca="false">N1112/J1112</f>
        <v>0.430278884462151</v>
      </c>
      <c r="R1112" s="75" t="n">
        <f aca="false">ABS(P1112-Q1112)*100</f>
        <v>4.20540061974325</v>
      </c>
      <c r="S1112" s="72" t="str">
        <f aca="false">IF(M1112&gt;N1112,"Flávio Bolsonaro",IF(N1112&gt;M1112,"Lula","Empate"))</f>
        <v>Lula</v>
      </c>
      <c r="T1112" s="74" t="n">
        <v>0.54857419043016</v>
      </c>
      <c r="U1112" s="74" t="n">
        <v>0.361527307878202</v>
      </c>
      <c r="V1112" s="72" t="str">
        <f aca="false">IF(S1112="Empate","—",IF((N1112&gt;M1112)&lt;&gt;(T1112&gt;U1112),"Sim","Não"))</f>
        <v>Não</v>
      </c>
    </row>
    <row r="1113" customFormat="false" ht="15" hidden="false" customHeight="false" outlineLevel="0" collapsed="false">
      <c r="A1113" s="72" t="s">
        <v>2557</v>
      </c>
      <c r="B1113" s="72" t="s">
        <v>2558</v>
      </c>
      <c r="C1113" s="72" t="s">
        <v>306</v>
      </c>
      <c r="D1113" s="72" t="s">
        <v>308</v>
      </c>
      <c r="E1113" s="72"/>
      <c r="F1113" s="73" t="n">
        <v>4447</v>
      </c>
      <c r="G1113" s="73" t="n">
        <v>3523</v>
      </c>
      <c r="H1113" s="73" t="n">
        <v>924</v>
      </c>
      <c r="I1113" s="74" t="n">
        <f aca="false">H1113/F1113</f>
        <v>0.207780526197436</v>
      </c>
      <c r="J1113" s="73" t="n">
        <v>3396</v>
      </c>
      <c r="K1113" s="73" t="n">
        <v>38</v>
      </c>
      <c r="L1113" s="73" t="n">
        <v>89</v>
      </c>
      <c r="M1113" s="73" t="n">
        <v>1899</v>
      </c>
      <c r="N1113" s="73" t="n">
        <v>1032</v>
      </c>
      <c r="O1113" s="73" t="n">
        <f aca="false">J1113-M1113-N1113</f>
        <v>465</v>
      </c>
      <c r="P1113" s="74" t="n">
        <f aca="false">M1113/J1113</f>
        <v>0.559187279151943</v>
      </c>
      <c r="Q1113" s="74" t="n">
        <f aca="false">N1113/J1113</f>
        <v>0.303886925795053</v>
      </c>
      <c r="R1113" s="75" t="n">
        <f aca="false">ABS(P1113-Q1113)*100</f>
        <v>25.530035335689</v>
      </c>
      <c r="S1113" s="72" t="str">
        <f aca="false">IF(M1113&gt;N1113,"Flávio Bolsonaro",IF(N1113&gt;M1113,"Lula","Empate"))</f>
        <v>Flávio Bolsonaro</v>
      </c>
      <c r="T1113" s="74" t="n">
        <v>0.408525754884547</v>
      </c>
      <c r="U1113" s="74" t="n">
        <v>0.502960331557134</v>
      </c>
      <c r="V1113" s="72" t="str">
        <f aca="false">IF(S1113="Empate","—",IF((N1113&gt;M1113)&lt;&gt;(T1113&gt;U1113),"Sim","Não"))</f>
        <v>Não</v>
      </c>
    </row>
    <row r="1114" customFormat="false" ht="15" hidden="false" customHeight="false" outlineLevel="0" collapsed="false">
      <c r="A1114" s="72" t="s">
        <v>2559</v>
      </c>
      <c r="B1114" s="72" t="s">
        <v>2560</v>
      </c>
      <c r="C1114" s="72" t="s">
        <v>306</v>
      </c>
      <c r="D1114" s="72" t="s">
        <v>308</v>
      </c>
      <c r="E1114" s="72"/>
      <c r="F1114" s="73" t="n">
        <v>3252</v>
      </c>
      <c r="G1114" s="73" t="n">
        <v>2302</v>
      </c>
      <c r="H1114" s="73" t="n">
        <v>950</v>
      </c>
      <c r="I1114" s="74" t="n">
        <f aca="false">H1114/F1114</f>
        <v>0.292127921279213</v>
      </c>
      <c r="J1114" s="73" t="n">
        <v>2205</v>
      </c>
      <c r="K1114" s="73" t="n">
        <v>13</v>
      </c>
      <c r="L1114" s="73" t="n">
        <v>84</v>
      </c>
      <c r="M1114" s="73" t="n">
        <v>640</v>
      </c>
      <c r="N1114" s="73" t="n">
        <v>1223</v>
      </c>
      <c r="O1114" s="73" t="n">
        <f aca="false">J1114-M1114-N1114</f>
        <v>342</v>
      </c>
      <c r="P1114" s="74" t="n">
        <f aca="false">M1114/J1114</f>
        <v>0.290249433106576</v>
      </c>
      <c r="Q1114" s="74" t="n">
        <f aca="false">N1114/J1114</f>
        <v>0.554648526077098</v>
      </c>
      <c r="R1114" s="75" t="n">
        <f aca="false">ABS(P1114-Q1114)*100</f>
        <v>26.4399092970522</v>
      </c>
      <c r="S1114" s="72" t="str">
        <f aca="false">IF(M1114&gt;N1114,"Flávio Bolsonaro",IF(N1114&gt;M1114,"Lula","Empate"))</f>
        <v>Lula</v>
      </c>
      <c r="T1114" s="74" t="n">
        <v>0.639559286463799</v>
      </c>
      <c r="U1114" s="74" t="n">
        <v>0.299580272822665</v>
      </c>
      <c r="V1114" s="72" t="str">
        <f aca="false">IF(S1114="Empate","—",IF((N1114&gt;M1114)&lt;&gt;(T1114&gt;U1114),"Sim","Não"))</f>
        <v>Não</v>
      </c>
    </row>
    <row r="1115" customFormat="false" ht="15" hidden="false" customHeight="false" outlineLevel="0" collapsed="false">
      <c r="A1115" s="72" t="s">
        <v>2561</v>
      </c>
      <c r="B1115" s="72" t="s">
        <v>2562</v>
      </c>
      <c r="C1115" s="72" t="s">
        <v>306</v>
      </c>
      <c r="D1115" s="72" t="s">
        <v>308</v>
      </c>
      <c r="E1115" s="72"/>
      <c r="F1115" s="73" t="n">
        <v>6829</v>
      </c>
      <c r="G1115" s="73" t="n">
        <v>5501</v>
      </c>
      <c r="H1115" s="73" t="n">
        <v>1328</v>
      </c>
      <c r="I1115" s="74" t="n">
        <f aca="false">H1115/F1115</f>
        <v>0.194464782545029</v>
      </c>
      <c r="J1115" s="73" t="n">
        <v>5291</v>
      </c>
      <c r="K1115" s="73" t="n">
        <v>46</v>
      </c>
      <c r="L1115" s="73" t="n">
        <v>164</v>
      </c>
      <c r="M1115" s="73" t="n">
        <v>2576</v>
      </c>
      <c r="N1115" s="73" t="n">
        <v>1796</v>
      </c>
      <c r="O1115" s="73" t="n">
        <f aca="false">J1115-M1115-N1115</f>
        <v>919</v>
      </c>
      <c r="P1115" s="74" t="n">
        <f aca="false">M1115/J1115</f>
        <v>0.486864486864487</v>
      </c>
      <c r="Q1115" s="74" t="n">
        <f aca="false">N1115/J1115</f>
        <v>0.339444339444339</v>
      </c>
      <c r="R1115" s="75" t="n">
        <f aca="false">ABS(P1115-Q1115)*100</f>
        <v>14.7420147420147</v>
      </c>
      <c r="S1115" s="72" t="str">
        <f aca="false">IF(M1115&gt;N1115,"Flávio Bolsonaro",IF(N1115&gt;M1115,"Lula","Empate"))</f>
        <v>Flávio Bolsonaro</v>
      </c>
      <c r="T1115" s="74" t="n">
        <v>0.426090468497577</v>
      </c>
      <c r="U1115" s="74" t="n">
        <v>0.499192245557351</v>
      </c>
      <c r="V1115" s="72" t="str">
        <f aca="false">IF(S1115="Empate","—",IF((N1115&gt;M1115)&lt;&gt;(T1115&gt;U1115),"Sim","Não"))</f>
        <v>Não</v>
      </c>
    </row>
    <row r="1116" customFormat="false" ht="15" hidden="false" customHeight="false" outlineLevel="0" collapsed="false">
      <c r="A1116" s="72" t="s">
        <v>2563</v>
      </c>
      <c r="B1116" s="72" t="s">
        <v>2564</v>
      </c>
      <c r="C1116" s="72" t="s">
        <v>306</v>
      </c>
      <c r="D1116" s="72" t="s">
        <v>308</v>
      </c>
      <c r="E1116" s="72"/>
      <c r="F1116" s="73" t="n">
        <v>95914</v>
      </c>
      <c r="G1116" s="73" t="n">
        <v>74885</v>
      </c>
      <c r="H1116" s="73" t="n">
        <v>21029</v>
      </c>
      <c r="I1116" s="74" t="n">
        <f aca="false">H1116/F1116</f>
        <v>0.219248493442042</v>
      </c>
      <c r="J1116" s="73" t="n">
        <v>72155</v>
      </c>
      <c r="K1116" s="73" t="n">
        <v>891</v>
      </c>
      <c r="L1116" s="73" t="n">
        <v>1839</v>
      </c>
      <c r="M1116" s="73" t="n">
        <v>35469</v>
      </c>
      <c r="N1116" s="73" t="n">
        <v>22580</v>
      </c>
      <c r="O1116" s="73" t="n">
        <f aca="false">J1116-M1116-N1116</f>
        <v>14106</v>
      </c>
      <c r="P1116" s="74" t="n">
        <f aca="false">M1116/J1116</f>
        <v>0.491566765989883</v>
      </c>
      <c r="Q1116" s="74" t="n">
        <f aca="false">N1116/J1116</f>
        <v>0.312937426373779</v>
      </c>
      <c r="R1116" s="75" t="n">
        <f aca="false">ABS(P1116-Q1116)*100</f>
        <v>17.8629339616104</v>
      </c>
      <c r="S1116" s="72" t="str">
        <f aca="false">IF(M1116&gt;N1116,"Flávio Bolsonaro",IF(N1116&gt;M1116,"Lula","Empate"))</f>
        <v>Flávio Bolsonaro</v>
      </c>
      <c r="T1116" s="74" t="n">
        <v>0.410621857712786</v>
      </c>
      <c r="U1116" s="74" t="n">
        <v>0.497901434143592</v>
      </c>
      <c r="V1116" s="72" t="str">
        <f aca="false">IF(S1116="Empate","—",IF((N1116&gt;M1116)&lt;&gt;(T1116&gt;U1116),"Sim","Não"))</f>
        <v>Não</v>
      </c>
    </row>
    <row r="1117" customFormat="false" ht="15" hidden="false" customHeight="false" outlineLevel="0" collapsed="false">
      <c r="A1117" s="72" t="s">
        <v>2565</v>
      </c>
      <c r="B1117" s="72" t="s">
        <v>2566</v>
      </c>
      <c r="C1117" s="72" t="s">
        <v>306</v>
      </c>
      <c r="D1117" s="72" t="s">
        <v>308</v>
      </c>
      <c r="E1117" s="72"/>
      <c r="F1117" s="73" t="n">
        <v>3059</v>
      </c>
      <c r="G1117" s="73" t="n">
        <v>2281</v>
      </c>
      <c r="H1117" s="73" t="n">
        <v>778</v>
      </c>
      <c r="I1117" s="74" t="n">
        <f aca="false">H1117/F1117</f>
        <v>0.254331480876103</v>
      </c>
      <c r="J1117" s="73" t="n">
        <v>2199</v>
      </c>
      <c r="K1117" s="73" t="n">
        <v>13</v>
      </c>
      <c r="L1117" s="73" t="n">
        <v>69</v>
      </c>
      <c r="M1117" s="73" t="n">
        <v>1026</v>
      </c>
      <c r="N1117" s="73" t="n">
        <v>874</v>
      </c>
      <c r="O1117" s="73" t="n">
        <f aca="false">J1117-M1117-N1117</f>
        <v>299</v>
      </c>
      <c r="P1117" s="74" t="n">
        <f aca="false">M1117/J1117</f>
        <v>0.466575716234652</v>
      </c>
      <c r="Q1117" s="74" t="n">
        <f aca="false">N1117/J1117</f>
        <v>0.397453387903593</v>
      </c>
      <c r="R1117" s="75" t="n">
        <f aca="false">ABS(P1117-Q1117)*100</f>
        <v>6.91223283310596</v>
      </c>
      <c r="S1117" s="72" t="str">
        <f aca="false">IF(M1117&gt;N1117,"Flávio Bolsonaro",IF(N1117&gt;M1117,"Lula","Empate"))</f>
        <v>Flávio Bolsonaro</v>
      </c>
      <c r="T1117" s="74" t="n">
        <v>0.47915712322492</v>
      </c>
      <c r="U1117" s="74" t="n">
        <v>0.444800732936326</v>
      </c>
      <c r="V1117" s="72" t="str">
        <f aca="false">IF(S1117="Empate","—",IF((N1117&gt;M1117)&lt;&gt;(T1117&gt;U1117),"Sim","Não"))</f>
        <v>Sim</v>
      </c>
    </row>
    <row r="1118" customFormat="false" ht="15" hidden="false" customHeight="false" outlineLevel="0" collapsed="false">
      <c r="A1118" s="72" t="s">
        <v>2567</v>
      </c>
      <c r="B1118" s="72" t="s">
        <v>2568</v>
      </c>
      <c r="C1118" s="72" t="s">
        <v>306</v>
      </c>
      <c r="D1118" s="72" t="s">
        <v>308</v>
      </c>
      <c r="E1118" s="72"/>
      <c r="F1118" s="73" t="n">
        <v>3894</v>
      </c>
      <c r="G1118" s="73" t="n">
        <v>2948</v>
      </c>
      <c r="H1118" s="73" t="n">
        <v>946</v>
      </c>
      <c r="I1118" s="74" t="n">
        <f aca="false">H1118/F1118</f>
        <v>0.242937853107345</v>
      </c>
      <c r="J1118" s="73" t="n">
        <v>2822</v>
      </c>
      <c r="K1118" s="73" t="n">
        <v>34</v>
      </c>
      <c r="L1118" s="73" t="n">
        <v>92</v>
      </c>
      <c r="M1118" s="73" t="n">
        <v>1226</v>
      </c>
      <c r="N1118" s="73" t="n">
        <v>1139</v>
      </c>
      <c r="O1118" s="73" t="n">
        <f aca="false">J1118-M1118-N1118</f>
        <v>457</v>
      </c>
      <c r="P1118" s="74" t="n">
        <f aca="false">M1118/J1118</f>
        <v>0.434443656980865</v>
      </c>
      <c r="Q1118" s="74" t="n">
        <f aca="false">N1118/J1118</f>
        <v>0.403614457831325</v>
      </c>
      <c r="R1118" s="75" t="n">
        <f aca="false">ABS(P1118-Q1118)*100</f>
        <v>3.08291991495393</v>
      </c>
      <c r="S1118" s="72" t="str">
        <f aca="false">IF(M1118&gt;N1118,"Flávio Bolsonaro",IF(N1118&gt;M1118,"Lula","Empate"))</f>
        <v>Flávio Bolsonaro</v>
      </c>
      <c r="T1118" s="74" t="n">
        <v>0.55</v>
      </c>
      <c r="U1118" s="74" t="n">
        <v>0.374264705882353</v>
      </c>
      <c r="V1118" s="72" t="str">
        <f aca="false">IF(S1118="Empate","—",IF((N1118&gt;M1118)&lt;&gt;(T1118&gt;U1118),"Sim","Não"))</f>
        <v>Sim</v>
      </c>
    </row>
    <row r="1119" customFormat="false" ht="15" hidden="false" customHeight="false" outlineLevel="0" collapsed="false">
      <c r="A1119" s="72" t="s">
        <v>2569</v>
      </c>
      <c r="B1119" s="72" t="s">
        <v>2570</v>
      </c>
      <c r="C1119" s="72" t="s">
        <v>306</v>
      </c>
      <c r="D1119" s="72" t="s">
        <v>308</v>
      </c>
      <c r="E1119" s="72"/>
      <c r="F1119" s="73" t="n">
        <v>4210</v>
      </c>
      <c r="G1119" s="73" t="n">
        <v>3337</v>
      </c>
      <c r="H1119" s="73" t="n">
        <v>873</v>
      </c>
      <c r="I1119" s="74" t="n">
        <f aca="false">H1119/F1119</f>
        <v>0.207363420427553</v>
      </c>
      <c r="J1119" s="73" t="n">
        <v>3237</v>
      </c>
      <c r="K1119" s="73" t="n">
        <v>32</v>
      </c>
      <c r="L1119" s="73" t="n">
        <v>68</v>
      </c>
      <c r="M1119" s="73" t="n">
        <v>1585</v>
      </c>
      <c r="N1119" s="73" t="n">
        <v>1390</v>
      </c>
      <c r="O1119" s="73" t="n">
        <f aca="false">J1119-M1119-N1119</f>
        <v>262</v>
      </c>
      <c r="P1119" s="74" t="n">
        <f aca="false">M1119/J1119</f>
        <v>0.489650911337658</v>
      </c>
      <c r="Q1119" s="74" t="n">
        <f aca="false">N1119/J1119</f>
        <v>0.429409947482237</v>
      </c>
      <c r="R1119" s="75" t="n">
        <f aca="false">ABS(P1119-Q1119)*100</f>
        <v>6.02409638554217</v>
      </c>
      <c r="S1119" s="72" t="str">
        <f aca="false">IF(M1119&gt;N1119,"Flávio Bolsonaro",IF(N1119&gt;M1119,"Lula","Empate"))</f>
        <v>Flávio Bolsonaro</v>
      </c>
      <c r="T1119" s="74" t="n">
        <v>0.565273728539035</v>
      </c>
      <c r="U1119" s="74" t="n">
        <v>0.381924198250729</v>
      </c>
      <c r="V1119" s="72" t="str">
        <f aca="false">IF(S1119="Empate","—",IF((N1119&gt;M1119)&lt;&gt;(T1119&gt;U1119),"Sim","Não"))</f>
        <v>Sim</v>
      </c>
    </row>
    <row r="1120" customFormat="false" ht="15" hidden="false" customHeight="false" outlineLevel="0" collapsed="false">
      <c r="A1120" s="72" t="s">
        <v>2571</v>
      </c>
      <c r="B1120" s="72" t="s">
        <v>2572</v>
      </c>
      <c r="C1120" s="72" t="s">
        <v>306</v>
      </c>
      <c r="D1120" s="72" t="s">
        <v>308</v>
      </c>
      <c r="E1120" s="72"/>
      <c r="F1120" s="73" t="n">
        <v>4582</v>
      </c>
      <c r="G1120" s="73" t="n">
        <v>3634</v>
      </c>
      <c r="H1120" s="73" t="n">
        <v>948</v>
      </c>
      <c r="I1120" s="74" t="n">
        <f aca="false">H1120/F1120</f>
        <v>0.206896551724138</v>
      </c>
      <c r="J1120" s="73" t="n">
        <v>3517</v>
      </c>
      <c r="K1120" s="73" t="n">
        <v>36</v>
      </c>
      <c r="L1120" s="73" t="n">
        <v>81</v>
      </c>
      <c r="M1120" s="73" t="n">
        <v>2108</v>
      </c>
      <c r="N1120" s="73" t="n">
        <v>988</v>
      </c>
      <c r="O1120" s="73" t="n">
        <f aca="false">J1120-M1120-N1120</f>
        <v>421</v>
      </c>
      <c r="P1120" s="74" t="n">
        <f aca="false">M1120/J1120</f>
        <v>0.599374466875178</v>
      </c>
      <c r="Q1120" s="74" t="n">
        <f aca="false">N1120/J1120</f>
        <v>0.28092123969292</v>
      </c>
      <c r="R1120" s="75" t="n">
        <f aca="false">ABS(P1120-Q1120)*100</f>
        <v>31.8453227182258</v>
      </c>
      <c r="S1120" s="72" t="str">
        <f aca="false">IF(M1120&gt;N1120,"Flávio Bolsonaro",IF(N1120&gt;M1120,"Lula","Empate"))</f>
        <v>Flávio Bolsonaro</v>
      </c>
      <c r="T1120" s="74" t="n">
        <v>0.367369285518752</v>
      </c>
      <c r="U1120" s="74" t="n">
        <v>0.566383794141801</v>
      </c>
      <c r="V1120" s="72" t="str">
        <f aca="false">IF(S1120="Empate","—",IF((N1120&gt;M1120)&lt;&gt;(T1120&gt;U1120),"Sim","Não"))</f>
        <v>Não</v>
      </c>
    </row>
    <row r="1121" customFormat="false" ht="15" hidden="false" customHeight="false" outlineLevel="0" collapsed="false">
      <c r="A1121" s="72" t="s">
        <v>2573</v>
      </c>
      <c r="B1121" s="72" t="s">
        <v>2574</v>
      </c>
      <c r="C1121" s="72" t="s">
        <v>306</v>
      </c>
      <c r="D1121" s="72" t="s">
        <v>308</v>
      </c>
      <c r="E1121" s="72"/>
      <c r="F1121" s="73" t="n">
        <v>3080</v>
      </c>
      <c r="G1121" s="73" t="n">
        <v>2251</v>
      </c>
      <c r="H1121" s="73" t="n">
        <v>829</v>
      </c>
      <c r="I1121" s="74" t="n">
        <f aca="false">H1121/F1121</f>
        <v>0.269155844155844</v>
      </c>
      <c r="J1121" s="73" t="n">
        <v>2188</v>
      </c>
      <c r="K1121" s="73" t="n">
        <v>13</v>
      </c>
      <c r="L1121" s="73" t="n">
        <v>50</v>
      </c>
      <c r="M1121" s="73" t="n">
        <v>854</v>
      </c>
      <c r="N1121" s="73" t="n">
        <v>930</v>
      </c>
      <c r="O1121" s="73" t="n">
        <f aca="false">J1121-M1121-N1121</f>
        <v>404</v>
      </c>
      <c r="P1121" s="74" t="n">
        <f aca="false">M1121/J1121</f>
        <v>0.390310786106033</v>
      </c>
      <c r="Q1121" s="74" t="n">
        <f aca="false">N1121/J1121</f>
        <v>0.425045703839123</v>
      </c>
      <c r="R1121" s="75" t="n">
        <f aca="false">ABS(P1121-Q1121)*100</f>
        <v>3.47349177330896</v>
      </c>
      <c r="S1121" s="72" t="str">
        <f aca="false">IF(M1121&gt;N1121,"Flávio Bolsonaro",IF(N1121&gt;M1121,"Lula","Empate"))</f>
        <v>Lula</v>
      </c>
      <c r="T1121" s="74" t="n">
        <v>0.550295857988166</v>
      </c>
      <c r="U1121" s="74" t="n">
        <v>0.38560157790927</v>
      </c>
      <c r="V1121" s="72" t="str">
        <f aca="false">IF(S1121="Empate","—",IF((N1121&gt;M1121)&lt;&gt;(T1121&gt;U1121),"Sim","Não"))</f>
        <v>Não</v>
      </c>
    </row>
    <row r="1122" customFormat="false" ht="15" hidden="false" customHeight="false" outlineLevel="0" collapsed="false">
      <c r="A1122" s="72" t="s">
        <v>2575</v>
      </c>
      <c r="B1122" s="72" t="s">
        <v>2576</v>
      </c>
      <c r="C1122" s="72" t="s">
        <v>306</v>
      </c>
      <c r="D1122" s="72" t="s">
        <v>308</v>
      </c>
      <c r="E1122" s="72"/>
      <c r="F1122" s="73" t="n">
        <v>10812</v>
      </c>
      <c r="G1122" s="73" t="n">
        <v>8703</v>
      </c>
      <c r="H1122" s="73" t="n">
        <v>2109</v>
      </c>
      <c r="I1122" s="74" t="n">
        <f aca="false">H1122/F1122</f>
        <v>0.195061043285239</v>
      </c>
      <c r="J1122" s="73" t="n">
        <v>8336</v>
      </c>
      <c r="K1122" s="73" t="n">
        <v>94</v>
      </c>
      <c r="L1122" s="73" t="n">
        <v>273</v>
      </c>
      <c r="M1122" s="73" t="n">
        <v>4380</v>
      </c>
      <c r="N1122" s="73" t="n">
        <v>2818</v>
      </c>
      <c r="O1122" s="73" t="n">
        <f aca="false">J1122-M1122-N1122</f>
        <v>1138</v>
      </c>
      <c r="P1122" s="74" t="n">
        <f aca="false">M1122/J1122</f>
        <v>0.525431861804223</v>
      </c>
      <c r="Q1122" s="74" t="n">
        <f aca="false">N1122/J1122</f>
        <v>0.338051823416507</v>
      </c>
      <c r="R1122" s="75" t="n">
        <f aca="false">ABS(P1122-Q1122)*100</f>
        <v>18.7380038387716</v>
      </c>
      <c r="S1122" s="72" t="str">
        <f aca="false">IF(M1122&gt;N1122,"Flávio Bolsonaro",IF(N1122&gt;M1122,"Lula","Empate"))</f>
        <v>Flávio Bolsonaro</v>
      </c>
      <c r="T1122" s="74" t="n">
        <v>0.413780260707635</v>
      </c>
      <c r="U1122" s="74" t="n">
        <v>0.519553072625698</v>
      </c>
      <c r="V1122" s="72" t="str">
        <f aca="false">IF(S1122="Empate","—",IF((N1122&gt;M1122)&lt;&gt;(T1122&gt;U1122),"Sim","Não"))</f>
        <v>Não</v>
      </c>
    </row>
    <row r="1123" customFormat="false" ht="15" hidden="false" customHeight="false" outlineLevel="0" collapsed="false">
      <c r="A1123" s="72" t="s">
        <v>2577</v>
      </c>
      <c r="B1123" s="72" t="s">
        <v>2578</v>
      </c>
      <c r="C1123" s="72" t="s">
        <v>306</v>
      </c>
      <c r="D1123" s="72" t="s">
        <v>308</v>
      </c>
      <c r="E1123" s="72"/>
      <c r="F1123" s="73" t="n">
        <v>30439</v>
      </c>
      <c r="G1123" s="73" t="n">
        <v>23078</v>
      </c>
      <c r="H1123" s="73" t="n">
        <v>7361</v>
      </c>
      <c r="I1123" s="74" t="n">
        <f aca="false">H1123/F1123</f>
        <v>0.241827918131345</v>
      </c>
      <c r="J1123" s="73" t="n">
        <v>22251</v>
      </c>
      <c r="K1123" s="73" t="n">
        <v>258</v>
      </c>
      <c r="L1123" s="73" t="n">
        <v>569</v>
      </c>
      <c r="M1123" s="73" t="n">
        <v>12136</v>
      </c>
      <c r="N1123" s="73" t="n">
        <v>7283</v>
      </c>
      <c r="O1123" s="73" t="n">
        <f aca="false">J1123-M1123-N1123</f>
        <v>2832</v>
      </c>
      <c r="P1123" s="74" t="n">
        <f aca="false">M1123/J1123</f>
        <v>0.545413689272392</v>
      </c>
      <c r="Q1123" s="74" t="n">
        <f aca="false">N1123/J1123</f>
        <v>0.327311132083951</v>
      </c>
      <c r="R1123" s="75" t="n">
        <f aca="false">ABS(P1123-Q1123)*100</f>
        <v>21.8102557188441</v>
      </c>
      <c r="S1123" s="72" t="str">
        <f aca="false">IF(M1123&gt;N1123,"Flávio Bolsonaro",IF(N1123&gt;M1123,"Lula","Empate"))</f>
        <v>Flávio Bolsonaro</v>
      </c>
      <c r="T1123" s="74" t="n">
        <v>0.433679621556442</v>
      </c>
      <c r="U1123" s="74" t="n">
        <v>0.499257953807625</v>
      </c>
      <c r="V1123" s="72" t="str">
        <f aca="false">IF(S1123="Empate","—",IF((N1123&gt;M1123)&lt;&gt;(T1123&gt;U1123),"Sim","Não"))</f>
        <v>Não</v>
      </c>
    </row>
    <row r="1124" customFormat="false" ht="15" hidden="false" customHeight="false" outlineLevel="0" collapsed="false">
      <c r="A1124" s="72" t="s">
        <v>2579</v>
      </c>
      <c r="B1124" s="72" t="s">
        <v>2580</v>
      </c>
      <c r="C1124" s="72" t="s">
        <v>306</v>
      </c>
      <c r="D1124" s="72" t="s">
        <v>308</v>
      </c>
      <c r="E1124" s="72"/>
      <c r="F1124" s="73" t="n">
        <v>3949</v>
      </c>
      <c r="G1124" s="73" t="n">
        <v>3057</v>
      </c>
      <c r="H1124" s="73" t="n">
        <v>892</v>
      </c>
      <c r="I1124" s="74" t="n">
        <f aca="false">H1124/F1124</f>
        <v>0.22587996961256</v>
      </c>
      <c r="J1124" s="73" t="n">
        <v>2948</v>
      </c>
      <c r="K1124" s="73" t="n">
        <v>30</v>
      </c>
      <c r="L1124" s="73" t="n">
        <v>79</v>
      </c>
      <c r="M1124" s="73" t="n">
        <v>1334</v>
      </c>
      <c r="N1124" s="73" t="n">
        <v>1060</v>
      </c>
      <c r="O1124" s="73" t="n">
        <f aca="false">J1124-M1124-N1124</f>
        <v>554</v>
      </c>
      <c r="P1124" s="74" t="n">
        <f aca="false">M1124/J1124</f>
        <v>0.452510176390773</v>
      </c>
      <c r="Q1124" s="74" t="n">
        <f aca="false">N1124/J1124</f>
        <v>0.359565807327001</v>
      </c>
      <c r="R1124" s="75" t="n">
        <f aca="false">ABS(P1124-Q1124)*100</f>
        <v>9.29443690637721</v>
      </c>
      <c r="S1124" s="72" t="str">
        <f aca="false">IF(M1124&gt;N1124,"Flávio Bolsonaro",IF(N1124&gt;M1124,"Lula","Empate"))</f>
        <v>Flávio Bolsonaro</v>
      </c>
      <c r="T1124" s="74" t="n">
        <v>0.492770167427702</v>
      </c>
      <c r="U1124" s="74" t="n">
        <v>0.423135464231355</v>
      </c>
      <c r="V1124" s="72" t="str">
        <f aca="false">IF(S1124="Empate","—",IF((N1124&gt;M1124)&lt;&gt;(T1124&gt;U1124),"Sim","Não"))</f>
        <v>Sim</v>
      </c>
    </row>
    <row r="1125" customFormat="false" ht="15" hidden="false" customHeight="false" outlineLevel="0" collapsed="false">
      <c r="A1125" s="72" t="s">
        <v>2581</v>
      </c>
      <c r="B1125" s="72" t="s">
        <v>2582</v>
      </c>
      <c r="C1125" s="72" t="s">
        <v>306</v>
      </c>
      <c r="D1125" s="72" t="s">
        <v>308</v>
      </c>
      <c r="E1125" s="72"/>
      <c r="F1125" s="73" t="n">
        <v>99112</v>
      </c>
      <c r="G1125" s="73" t="n">
        <v>79203</v>
      </c>
      <c r="H1125" s="73" t="n">
        <v>19909</v>
      </c>
      <c r="I1125" s="74" t="n">
        <f aca="false">H1125/F1125</f>
        <v>0.20087375897974</v>
      </c>
      <c r="J1125" s="73" t="n">
        <v>76603</v>
      </c>
      <c r="K1125" s="73" t="n">
        <v>1063</v>
      </c>
      <c r="L1125" s="73" t="n">
        <v>1537</v>
      </c>
      <c r="M1125" s="73" t="n">
        <v>37361</v>
      </c>
      <c r="N1125" s="73" t="n">
        <v>27783</v>
      </c>
      <c r="O1125" s="73" t="n">
        <f aca="false">J1125-M1125-N1125</f>
        <v>11459</v>
      </c>
      <c r="P1125" s="74" t="n">
        <f aca="false">M1125/J1125</f>
        <v>0.487722412960328</v>
      </c>
      <c r="Q1125" s="74" t="n">
        <f aca="false">N1125/J1125</f>
        <v>0.362688145372897</v>
      </c>
      <c r="R1125" s="75" t="n">
        <f aca="false">ABS(P1125-Q1125)*100</f>
        <v>12.5034267587431</v>
      </c>
      <c r="S1125" s="72" t="str">
        <f aca="false">IF(M1125&gt;N1125,"Flávio Bolsonaro",IF(N1125&gt;M1125,"Lula","Empate"))</f>
        <v>Flávio Bolsonaro</v>
      </c>
      <c r="T1125" s="74" t="n">
        <v>0.413454130403767</v>
      </c>
      <c r="U1125" s="74" t="n">
        <v>0.501284063347125</v>
      </c>
      <c r="V1125" s="72" t="str">
        <f aca="false">IF(S1125="Empate","—",IF((N1125&gt;M1125)&lt;&gt;(T1125&gt;U1125),"Sim","Não"))</f>
        <v>Não</v>
      </c>
    </row>
    <row r="1126" customFormat="false" ht="15" hidden="false" customHeight="false" outlineLevel="0" collapsed="false">
      <c r="A1126" s="72" t="s">
        <v>2583</v>
      </c>
      <c r="B1126" s="72" t="s">
        <v>2584</v>
      </c>
      <c r="C1126" s="72" t="s">
        <v>306</v>
      </c>
      <c r="D1126" s="72" t="s">
        <v>308</v>
      </c>
      <c r="E1126" s="72"/>
      <c r="F1126" s="73" t="n">
        <v>4454</v>
      </c>
      <c r="G1126" s="73" t="n">
        <v>3448</v>
      </c>
      <c r="H1126" s="73" t="n">
        <v>1006</v>
      </c>
      <c r="I1126" s="74" t="n">
        <f aca="false">H1126/F1126</f>
        <v>0.22586439155815</v>
      </c>
      <c r="J1126" s="73" t="n">
        <v>3299</v>
      </c>
      <c r="K1126" s="73" t="n">
        <v>34</v>
      </c>
      <c r="L1126" s="73" t="n">
        <v>115</v>
      </c>
      <c r="M1126" s="73" t="n">
        <v>1775</v>
      </c>
      <c r="N1126" s="73" t="n">
        <v>858</v>
      </c>
      <c r="O1126" s="73" t="n">
        <f aca="false">J1126-M1126-N1126</f>
        <v>666</v>
      </c>
      <c r="P1126" s="74" t="n">
        <f aca="false">M1126/J1126</f>
        <v>0.538041830857836</v>
      </c>
      <c r="Q1126" s="74" t="n">
        <f aca="false">N1126/J1126</f>
        <v>0.26007881176114</v>
      </c>
      <c r="R1126" s="75" t="n">
        <f aca="false">ABS(P1126-Q1126)*100</f>
        <v>27.7963019096696</v>
      </c>
      <c r="S1126" s="72" t="str">
        <f aca="false">IF(M1126&gt;N1126,"Flávio Bolsonaro",IF(N1126&gt;M1126,"Lula","Empate"))</f>
        <v>Flávio Bolsonaro</v>
      </c>
      <c r="T1126" s="74" t="n">
        <v>0.36113074204947</v>
      </c>
      <c r="U1126" s="74" t="n">
        <v>0.541342756183746</v>
      </c>
      <c r="V1126" s="72" t="str">
        <f aca="false">IF(S1126="Empate","—",IF((N1126&gt;M1126)&lt;&gt;(T1126&gt;U1126),"Sim","Não"))</f>
        <v>Não</v>
      </c>
    </row>
    <row r="1127" customFormat="false" ht="15" hidden="false" customHeight="false" outlineLevel="0" collapsed="false">
      <c r="A1127" s="72" t="s">
        <v>2585</v>
      </c>
      <c r="B1127" s="72" t="s">
        <v>2586</v>
      </c>
      <c r="C1127" s="72" t="s">
        <v>306</v>
      </c>
      <c r="D1127" s="72" t="s">
        <v>308</v>
      </c>
      <c r="E1127" s="72"/>
      <c r="F1127" s="73" t="n">
        <v>11287</v>
      </c>
      <c r="G1127" s="73" t="n">
        <v>9013</v>
      </c>
      <c r="H1127" s="73" t="n">
        <v>2274</v>
      </c>
      <c r="I1127" s="74" t="n">
        <f aca="false">H1127/F1127</f>
        <v>0.201470718525738</v>
      </c>
      <c r="J1127" s="73" t="n">
        <v>8710</v>
      </c>
      <c r="K1127" s="73" t="n">
        <v>80</v>
      </c>
      <c r="L1127" s="73" t="n">
        <v>223</v>
      </c>
      <c r="M1127" s="73" t="n">
        <v>5501</v>
      </c>
      <c r="N1127" s="73" t="n">
        <v>1942</v>
      </c>
      <c r="O1127" s="73" t="n">
        <f aca="false">J1127-M1127-N1127</f>
        <v>1267</v>
      </c>
      <c r="P1127" s="74" t="n">
        <f aca="false">M1127/J1127</f>
        <v>0.631572904707233</v>
      </c>
      <c r="Q1127" s="74" t="n">
        <f aca="false">N1127/J1127</f>
        <v>0.222962112514351</v>
      </c>
      <c r="R1127" s="75" t="n">
        <f aca="false">ABS(P1127-Q1127)*100</f>
        <v>40.8610792192882</v>
      </c>
      <c r="S1127" s="72" t="str">
        <f aca="false">IF(M1127&gt;N1127,"Flávio Bolsonaro",IF(N1127&gt;M1127,"Lula","Empate"))</f>
        <v>Flávio Bolsonaro</v>
      </c>
      <c r="T1127" s="74" t="n">
        <v>0.334831187758076</v>
      </c>
      <c r="U1127" s="74" t="n">
        <v>0.578333738158854</v>
      </c>
      <c r="V1127" s="72" t="str">
        <f aca="false">IF(S1127="Empate","—",IF((N1127&gt;M1127)&lt;&gt;(T1127&gt;U1127),"Sim","Não"))</f>
        <v>Não</v>
      </c>
    </row>
    <row r="1128" customFormat="false" ht="15" hidden="false" customHeight="false" outlineLevel="0" collapsed="false">
      <c r="A1128" s="72" t="s">
        <v>2587</v>
      </c>
      <c r="B1128" s="72" t="s">
        <v>2588</v>
      </c>
      <c r="C1128" s="72" t="s">
        <v>306</v>
      </c>
      <c r="D1128" s="72" t="s">
        <v>308</v>
      </c>
      <c r="E1128" s="72"/>
      <c r="F1128" s="73" t="n">
        <v>7110</v>
      </c>
      <c r="G1128" s="73" t="n">
        <v>5758</v>
      </c>
      <c r="H1128" s="73" t="n">
        <v>1352</v>
      </c>
      <c r="I1128" s="74" t="n">
        <f aca="false">H1128/F1128</f>
        <v>0.190154711673699</v>
      </c>
      <c r="J1128" s="73" t="n">
        <v>5541</v>
      </c>
      <c r="K1128" s="73" t="n">
        <v>58</v>
      </c>
      <c r="L1128" s="73" t="n">
        <v>159</v>
      </c>
      <c r="M1128" s="73" t="n">
        <v>3054</v>
      </c>
      <c r="N1128" s="73" t="n">
        <v>1928</v>
      </c>
      <c r="O1128" s="73" t="n">
        <f aca="false">J1128-M1128-N1128</f>
        <v>559</v>
      </c>
      <c r="P1128" s="74" t="n">
        <f aca="false">M1128/J1128</f>
        <v>0.551164049810504</v>
      </c>
      <c r="Q1128" s="74" t="n">
        <f aca="false">N1128/J1128</f>
        <v>0.347951633279192</v>
      </c>
      <c r="R1128" s="75" t="n">
        <f aca="false">ABS(P1128-Q1128)*100</f>
        <v>20.3212416531312</v>
      </c>
      <c r="S1128" s="72" t="str">
        <f aca="false">IF(M1128&gt;N1128,"Flávio Bolsonaro",IF(N1128&gt;M1128,"Lula","Empate"))</f>
        <v>Flávio Bolsonaro</v>
      </c>
      <c r="T1128" s="74" t="n">
        <v>0.48202875399361</v>
      </c>
      <c r="U1128" s="74" t="n">
        <v>0.468051118210863</v>
      </c>
      <c r="V1128" s="72" t="str">
        <f aca="false">IF(S1128="Empate","—",IF((N1128&gt;M1128)&lt;&gt;(T1128&gt;U1128),"Sim","Não"))</f>
        <v>Sim</v>
      </c>
    </row>
    <row r="1129" customFormat="false" ht="15" hidden="false" customHeight="false" outlineLevel="0" collapsed="false">
      <c r="A1129" s="72" t="s">
        <v>2589</v>
      </c>
      <c r="B1129" s="72" t="s">
        <v>2590</v>
      </c>
      <c r="C1129" s="72" t="s">
        <v>306</v>
      </c>
      <c r="D1129" s="72" t="s">
        <v>308</v>
      </c>
      <c r="E1129" s="72"/>
      <c r="F1129" s="73" t="n">
        <v>4021</v>
      </c>
      <c r="G1129" s="73" t="n">
        <v>2903</v>
      </c>
      <c r="H1129" s="73" t="n">
        <v>1118</v>
      </c>
      <c r="I1129" s="74" t="n">
        <f aca="false">H1129/F1129</f>
        <v>0.278040288485451</v>
      </c>
      <c r="J1129" s="73" t="n">
        <v>2809</v>
      </c>
      <c r="K1129" s="73" t="n">
        <v>19</v>
      </c>
      <c r="L1129" s="73" t="n">
        <v>75</v>
      </c>
      <c r="M1129" s="73" t="n">
        <v>936</v>
      </c>
      <c r="N1129" s="73" t="n">
        <v>1372</v>
      </c>
      <c r="O1129" s="73" t="n">
        <f aca="false">J1129-M1129-N1129</f>
        <v>501</v>
      </c>
      <c r="P1129" s="74" t="n">
        <f aca="false">M1129/J1129</f>
        <v>0.333214667141331</v>
      </c>
      <c r="Q1129" s="74" t="n">
        <f aca="false">N1129/J1129</f>
        <v>0.488430046279815</v>
      </c>
      <c r="R1129" s="75" t="n">
        <f aca="false">ABS(P1129-Q1129)*100</f>
        <v>15.5215379138483</v>
      </c>
      <c r="S1129" s="72" t="str">
        <f aca="false">IF(M1129&gt;N1129,"Flávio Bolsonaro",IF(N1129&gt;M1129,"Lula","Empate"))</f>
        <v>Lula</v>
      </c>
      <c r="T1129" s="74" t="n">
        <v>0.633357825128582</v>
      </c>
      <c r="U1129" s="74" t="n">
        <v>0.295738427626745</v>
      </c>
      <c r="V1129" s="72" t="str">
        <f aca="false">IF(S1129="Empate","—",IF((N1129&gt;M1129)&lt;&gt;(T1129&gt;U1129),"Sim","Não"))</f>
        <v>Não</v>
      </c>
    </row>
    <row r="1130" customFormat="false" ht="15" hidden="false" customHeight="false" outlineLevel="0" collapsed="false">
      <c r="A1130" s="72" t="s">
        <v>2591</v>
      </c>
      <c r="B1130" s="72" t="s">
        <v>2592</v>
      </c>
      <c r="C1130" s="72" t="s">
        <v>306</v>
      </c>
      <c r="D1130" s="72" t="s">
        <v>308</v>
      </c>
      <c r="E1130" s="72"/>
      <c r="F1130" s="73" t="n">
        <v>6026</v>
      </c>
      <c r="G1130" s="73" t="n">
        <v>4696</v>
      </c>
      <c r="H1130" s="73" t="n">
        <v>1330</v>
      </c>
      <c r="I1130" s="74" t="n">
        <f aca="false">H1130/F1130</f>
        <v>0.220710255559243</v>
      </c>
      <c r="J1130" s="73" t="n">
        <v>4585</v>
      </c>
      <c r="K1130" s="73" t="n">
        <v>29</v>
      </c>
      <c r="L1130" s="73" t="n">
        <v>82</v>
      </c>
      <c r="M1130" s="73" t="n">
        <v>1919</v>
      </c>
      <c r="N1130" s="73" t="n">
        <v>1508</v>
      </c>
      <c r="O1130" s="73" t="n">
        <f aca="false">J1130-M1130-N1130</f>
        <v>1158</v>
      </c>
      <c r="P1130" s="74" t="n">
        <f aca="false">M1130/J1130</f>
        <v>0.418538713195202</v>
      </c>
      <c r="Q1130" s="74" t="n">
        <f aca="false">N1130/J1130</f>
        <v>0.328898582333697</v>
      </c>
      <c r="R1130" s="75" t="n">
        <f aca="false">ABS(P1130-Q1130)*100</f>
        <v>8.96401308615049</v>
      </c>
      <c r="S1130" s="72" t="str">
        <f aca="false">IF(M1130&gt;N1130,"Flávio Bolsonaro",IF(N1130&gt;M1130,"Lula","Empate"))</f>
        <v>Flávio Bolsonaro</v>
      </c>
      <c r="T1130" s="74" t="n">
        <v>0.472436888201958</v>
      </c>
      <c r="U1130" s="74" t="n">
        <v>0.463936115404431</v>
      </c>
      <c r="V1130" s="72" t="str">
        <f aca="false">IF(S1130="Empate","—",IF((N1130&gt;M1130)&lt;&gt;(T1130&gt;U1130),"Sim","Não"))</f>
        <v>Sim</v>
      </c>
    </row>
    <row r="1131" customFormat="false" ht="15" hidden="false" customHeight="false" outlineLevel="0" collapsed="false">
      <c r="A1131" s="72" t="s">
        <v>2593</v>
      </c>
      <c r="B1131" s="72" t="s">
        <v>2594</v>
      </c>
      <c r="C1131" s="72" t="s">
        <v>306</v>
      </c>
      <c r="D1131" s="72" t="s">
        <v>308</v>
      </c>
      <c r="E1131" s="72"/>
      <c r="F1131" s="73" t="n">
        <v>5099</v>
      </c>
      <c r="G1131" s="73" t="n">
        <v>3881</v>
      </c>
      <c r="H1131" s="73" t="n">
        <v>1218</v>
      </c>
      <c r="I1131" s="74" t="n">
        <f aca="false">H1131/F1131</f>
        <v>0.238870366738576</v>
      </c>
      <c r="J1131" s="73" t="n">
        <v>3754</v>
      </c>
      <c r="K1131" s="73" t="n">
        <v>31</v>
      </c>
      <c r="L1131" s="73" t="n">
        <v>96</v>
      </c>
      <c r="M1131" s="73" t="n">
        <v>1906</v>
      </c>
      <c r="N1131" s="73" t="n">
        <v>1024</v>
      </c>
      <c r="O1131" s="73" t="n">
        <f aca="false">J1131-M1131-N1131</f>
        <v>824</v>
      </c>
      <c r="P1131" s="74" t="n">
        <f aca="false">M1131/J1131</f>
        <v>0.507725093233884</v>
      </c>
      <c r="Q1131" s="74" t="n">
        <f aca="false">N1131/J1131</f>
        <v>0.272775705913692</v>
      </c>
      <c r="R1131" s="75" t="n">
        <f aca="false">ABS(P1131-Q1131)*100</f>
        <v>23.4949387320192</v>
      </c>
      <c r="S1131" s="72" t="str">
        <f aca="false">IF(M1131&gt;N1131,"Flávio Bolsonaro",IF(N1131&gt;M1131,"Lula","Empate"))</f>
        <v>Flávio Bolsonaro</v>
      </c>
      <c r="T1131" s="74" t="n">
        <v>0.391381345926801</v>
      </c>
      <c r="U1131" s="74" t="n">
        <v>0.524498229043684</v>
      </c>
      <c r="V1131" s="72" t="str">
        <f aca="false">IF(S1131="Empate","—",IF((N1131&gt;M1131)&lt;&gt;(T1131&gt;U1131),"Sim","Não"))</f>
        <v>Não</v>
      </c>
    </row>
    <row r="1132" customFormat="false" ht="15" hidden="false" customHeight="false" outlineLevel="0" collapsed="false">
      <c r="A1132" s="72" t="s">
        <v>2595</v>
      </c>
      <c r="B1132" s="72" t="s">
        <v>2596</v>
      </c>
      <c r="C1132" s="72" t="s">
        <v>306</v>
      </c>
      <c r="D1132" s="72" t="s">
        <v>308</v>
      </c>
      <c r="E1132" s="72"/>
      <c r="F1132" s="73" t="n">
        <v>2635</v>
      </c>
      <c r="G1132" s="73" t="n">
        <v>2019</v>
      </c>
      <c r="H1132" s="73" t="n">
        <v>616</v>
      </c>
      <c r="I1132" s="74" t="n">
        <f aca="false">H1132/F1132</f>
        <v>0.233776091081594</v>
      </c>
      <c r="J1132" s="73" t="n">
        <v>1962</v>
      </c>
      <c r="K1132" s="73" t="n">
        <v>22</v>
      </c>
      <c r="L1132" s="73" t="n">
        <v>35</v>
      </c>
      <c r="M1132" s="73" t="n">
        <v>1073</v>
      </c>
      <c r="N1132" s="73" t="n">
        <v>602</v>
      </c>
      <c r="O1132" s="73" t="n">
        <f aca="false">J1132-M1132-N1132</f>
        <v>287</v>
      </c>
      <c r="P1132" s="74" t="n">
        <f aca="false">M1132/J1132</f>
        <v>0.546890927624873</v>
      </c>
      <c r="Q1132" s="74" t="n">
        <f aca="false">N1132/J1132</f>
        <v>0.306829765545362</v>
      </c>
      <c r="R1132" s="75" t="n">
        <f aca="false">ABS(P1132-Q1132)*100</f>
        <v>24.0061162079511</v>
      </c>
      <c r="S1132" s="72" t="str">
        <f aca="false">IF(M1132&gt;N1132,"Flávio Bolsonaro",IF(N1132&gt;M1132,"Lula","Empate"))</f>
        <v>Flávio Bolsonaro</v>
      </c>
      <c r="T1132" s="74" t="n">
        <v>0.441143497757848</v>
      </c>
      <c r="U1132" s="74" t="n">
        <v>0.496076233183857</v>
      </c>
      <c r="V1132" s="72" t="str">
        <f aca="false">IF(S1132="Empate","—",IF((N1132&gt;M1132)&lt;&gt;(T1132&gt;U1132),"Sim","Não"))</f>
        <v>Não</v>
      </c>
    </row>
    <row r="1133" customFormat="false" ht="15" hidden="false" customHeight="false" outlineLevel="0" collapsed="false">
      <c r="A1133" s="72" t="s">
        <v>2597</v>
      </c>
      <c r="B1133" s="72" t="s">
        <v>2598</v>
      </c>
      <c r="C1133" s="72" t="s">
        <v>306</v>
      </c>
      <c r="D1133" s="72" t="s">
        <v>308</v>
      </c>
      <c r="E1133" s="72"/>
      <c r="F1133" s="73" t="n">
        <v>125210</v>
      </c>
      <c r="G1133" s="73" t="n">
        <v>98492</v>
      </c>
      <c r="H1133" s="73" t="n">
        <v>26718</v>
      </c>
      <c r="I1133" s="74" t="n">
        <f aca="false">H1133/F1133</f>
        <v>0.21338551233927</v>
      </c>
      <c r="J1133" s="73" t="n">
        <v>94754</v>
      </c>
      <c r="K1133" s="73" t="n">
        <v>1637</v>
      </c>
      <c r="L1133" s="73" t="n">
        <v>2101</v>
      </c>
      <c r="M1133" s="73" t="n">
        <v>44175</v>
      </c>
      <c r="N1133" s="73" t="n">
        <v>37004</v>
      </c>
      <c r="O1133" s="73" t="n">
        <f aca="false">J1133-M1133-N1133</f>
        <v>13575</v>
      </c>
      <c r="P1133" s="74" t="n">
        <f aca="false">M1133/J1133</f>
        <v>0.466207231356988</v>
      </c>
      <c r="Q1133" s="74" t="n">
        <f aca="false">N1133/J1133</f>
        <v>0.390527048990016</v>
      </c>
      <c r="R1133" s="75" t="n">
        <f aca="false">ABS(P1133-Q1133)*100</f>
        <v>7.56801823669713</v>
      </c>
      <c r="S1133" s="72" t="str">
        <f aca="false">IF(M1133&gt;N1133,"Flávio Bolsonaro",IF(N1133&gt;M1133,"Lula","Empate"))</f>
        <v>Flávio Bolsonaro</v>
      </c>
      <c r="T1133" s="74" t="n">
        <v>0.455412568045077</v>
      </c>
      <c r="U1133" s="74" t="n">
        <v>0.465237322127782</v>
      </c>
      <c r="V1133" s="72" t="str">
        <f aca="false">IF(S1133="Empate","—",IF((N1133&gt;M1133)&lt;&gt;(T1133&gt;U1133),"Sim","Não"))</f>
        <v>Não</v>
      </c>
    </row>
    <row r="1134" customFormat="false" ht="15" hidden="false" customHeight="false" outlineLevel="0" collapsed="false">
      <c r="A1134" s="72" t="s">
        <v>2599</v>
      </c>
      <c r="B1134" s="72" t="s">
        <v>2600</v>
      </c>
      <c r="C1134" s="72" t="s">
        <v>304</v>
      </c>
      <c r="D1134" s="72" t="s">
        <v>289</v>
      </c>
      <c r="E1134" s="72"/>
      <c r="F1134" s="73" t="n">
        <v>7467</v>
      </c>
      <c r="G1134" s="73" t="n">
        <v>6035</v>
      </c>
      <c r="H1134" s="73" t="n">
        <v>1432</v>
      </c>
      <c r="I1134" s="74" t="n">
        <f aca="false">H1134/F1134</f>
        <v>0.191777152805678</v>
      </c>
      <c r="J1134" s="73" t="n">
        <v>5864</v>
      </c>
      <c r="K1134" s="73" t="n">
        <v>32</v>
      </c>
      <c r="L1134" s="73" t="n">
        <v>139</v>
      </c>
      <c r="M1134" s="73" t="n">
        <v>793</v>
      </c>
      <c r="N1134" s="73" t="n">
        <v>4920</v>
      </c>
      <c r="O1134" s="73" t="n">
        <f aca="false">J1134-M1134-N1134</f>
        <v>151</v>
      </c>
      <c r="P1134" s="74" t="n">
        <f aca="false">M1134/J1134</f>
        <v>0.135231923601637</v>
      </c>
      <c r="Q1134" s="74" t="n">
        <f aca="false">N1134/J1134</f>
        <v>0.839017735334243</v>
      </c>
      <c r="R1134" s="75" t="n">
        <f aca="false">ABS(P1134-Q1134)*100</f>
        <v>70.3785811732606</v>
      </c>
      <c r="S1134" s="72" t="str">
        <f aca="false">IF(M1134&gt;N1134,"Flávio Bolsonaro",IF(N1134&gt;M1134,"Lula","Empate"))</f>
        <v>Lula</v>
      </c>
      <c r="T1134" s="74" t="n">
        <v>0.874477781997721</v>
      </c>
      <c r="U1134" s="74" t="n">
        <v>0.100645651348272</v>
      </c>
      <c r="V1134" s="72" t="str">
        <f aca="false">IF(S1134="Empate","—",IF((N1134&gt;M1134)&lt;&gt;(T1134&gt;U1134),"Sim","Não"))</f>
        <v>Não</v>
      </c>
    </row>
    <row r="1135" customFormat="false" ht="15" hidden="false" customHeight="false" outlineLevel="0" collapsed="false">
      <c r="A1135" s="72" t="s">
        <v>2601</v>
      </c>
      <c r="B1135" s="72" t="s">
        <v>2602</v>
      </c>
      <c r="C1135" s="72" t="s">
        <v>304</v>
      </c>
      <c r="D1135" s="72" t="s">
        <v>289</v>
      </c>
      <c r="E1135" s="72"/>
      <c r="F1135" s="73" t="n">
        <v>17613</v>
      </c>
      <c r="G1135" s="73" t="n">
        <v>14387</v>
      </c>
      <c r="H1135" s="73" t="n">
        <v>3226</v>
      </c>
      <c r="I1135" s="74" t="n">
        <f aca="false">H1135/F1135</f>
        <v>0.183160165786635</v>
      </c>
      <c r="J1135" s="73" t="n">
        <v>13943</v>
      </c>
      <c r="K1135" s="73" t="n">
        <v>187</v>
      </c>
      <c r="L1135" s="73" t="n">
        <v>257</v>
      </c>
      <c r="M1135" s="73" t="n">
        <v>2724</v>
      </c>
      <c r="N1135" s="73" t="n">
        <v>10696</v>
      </c>
      <c r="O1135" s="73" t="n">
        <f aca="false">J1135-M1135-N1135</f>
        <v>523</v>
      </c>
      <c r="P1135" s="74" t="n">
        <f aca="false">M1135/J1135</f>
        <v>0.19536685074948</v>
      </c>
      <c r="Q1135" s="74" t="n">
        <f aca="false">N1135/J1135</f>
        <v>0.767123287671233</v>
      </c>
      <c r="R1135" s="75" t="n">
        <f aca="false">ABS(P1135-Q1135)*100</f>
        <v>57.1756436921753</v>
      </c>
      <c r="S1135" s="72" t="str">
        <f aca="false">IF(M1135&gt;N1135,"Flávio Bolsonaro",IF(N1135&gt;M1135,"Lula","Empate"))</f>
        <v>Lula</v>
      </c>
      <c r="T1135" s="74" t="n">
        <v>0.775298310863165</v>
      </c>
      <c r="U1135" s="74" t="n">
        <v>0.177281884394855</v>
      </c>
      <c r="V1135" s="72" t="str">
        <f aca="false">IF(S1135="Empate","—",IF((N1135&gt;M1135)&lt;&gt;(T1135&gt;U1135),"Sim","Não"))</f>
        <v>Não</v>
      </c>
    </row>
    <row r="1136" customFormat="false" ht="15" hidden="false" customHeight="false" outlineLevel="0" collapsed="false">
      <c r="A1136" s="72" t="s">
        <v>2603</v>
      </c>
      <c r="B1136" s="72" t="s">
        <v>2604</v>
      </c>
      <c r="C1136" s="72" t="s">
        <v>304</v>
      </c>
      <c r="D1136" s="72" t="s">
        <v>289</v>
      </c>
      <c r="E1136" s="72"/>
      <c r="F1136" s="73" t="n">
        <v>18506</v>
      </c>
      <c r="G1136" s="73" t="n">
        <v>14119</v>
      </c>
      <c r="H1136" s="73" t="n">
        <v>4387</v>
      </c>
      <c r="I1136" s="74" t="n">
        <f aca="false">H1136/F1136</f>
        <v>0.237058251377932</v>
      </c>
      <c r="J1136" s="73" t="n">
        <v>13340</v>
      </c>
      <c r="K1136" s="73" t="n">
        <v>125</v>
      </c>
      <c r="L1136" s="73" t="n">
        <v>654</v>
      </c>
      <c r="M1136" s="73" t="n">
        <v>2651</v>
      </c>
      <c r="N1136" s="73" t="n">
        <v>10166</v>
      </c>
      <c r="O1136" s="73" t="n">
        <f aca="false">J1136-M1136-N1136</f>
        <v>523</v>
      </c>
      <c r="P1136" s="74" t="n">
        <f aca="false">M1136/J1136</f>
        <v>0.198725637181409</v>
      </c>
      <c r="Q1136" s="74" t="n">
        <f aca="false">N1136/J1136</f>
        <v>0.762068965517241</v>
      </c>
      <c r="R1136" s="75" t="n">
        <f aca="false">ABS(P1136-Q1136)*100</f>
        <v>56.3343328335832</v>
      </c>
      <c r="S1136" s="72" t="str">
        <f aca="false">IF(M1136&gt;N1136,"Flávio Bolsonaro",IF(N1136&gt;M1136,"Lula","Empate"))</f>
        <v>Lula</v>
      </c>
      <c r="T1136" s="74" t="n">
        <v>0.818876369810156</v>
      </c>
      <c r="U1136" s="74" t="n">
        <v>0.141688532180892</v>
      </c>
      <c r="V1136" s="72" t="str">
        <f aca="false">IF(S1136="Empate","—",IF((N1136&gt;M1136)&lt;&gt;(T1136&gt;U1136),"Sim","Não"))</f>
        <v>Não</v>
      </c>
    </row>
    <row r="1137" customFormat="false" ht="15" hidden="false" customHeight="false" outlineLevel="0" collapsed="false">
      <c r="A1137" s="72" t="s">
        <v>2605</v>
      </c>
      <c r="B1137" s="72" t="s">
        <v>2606</v>
      </c>
      <c r="C1137" s="72" t="s">
        <v>304</v>
      </c>
      <c r="D1137" s="72" t="s">
        <v>289</v>
      </c>
      <c r="E1137" s="72"/>
      <c r="F1137" s="73" t="n">
        <v>5758</v>
      </c>
      <c r="G1137" s="73" t="n">
        <v>4488</v>
      </c>
      <c r="H1137" s="73" t="n">
        <v>1270</v>
      </c>
      <c r="I1137" s="74" t="n">
        <f aca="false">H1137/F1137</f>
        <v>0.22056269538034</v>
      </c>
      <c r="J1137" s="73" t="n">
        <v>4287</v>
      </c>
      <c r="K1137" s="73" t="n">
        <v>29</v>
      </c>
      <c r="L1137" s="73" t="n">
        <v>172</v>
      </c>
      <c r="M1137" s="73" t="n">
        <v>1234</v>
      </c>
      <c r="N1137" s="73" t="n">
        <v>2890</v>
      </c>
      <c r="O1137" s="73" t="n">
        <f aca="false">J1137-M1137-N1137</f>
        <v>163</v>
      </c>
      <c r="P1137" s="74" t="n">
        <f aca="false">M1137/J1137</f>
        <v>0.287846979239562</v>
      </c>
      <c r="Q1137" s="74" t="n">
        <f aca="false">N1137/J1137</f>
        <v>0.674131094005132</v>
      </c>
      <c r="R1137" s="75" t="n">
        <f aca="false">ABS(P1137-Q1137)*100</f>
        <v>38.628411476557</v>
      </c>
      <c r="S1137" s="72" t="str">
        <f aca="false">IF(M1137&gt;N1137,"Flávio Bolsonaro",IF(N1137&gt;M1137,"Lula","Empate"))</f>
        <v>Lula</v>
      </c>
      <c r="T1137" s="74" t="n">
        <v>0.752785695776108</v>
      </c>
      <c r="U1137" s="74" t="n">
        <v>0.213526820419798</v>
      </c>
      <c r="V1137" s="72" t="str">
        <f aca="false">IF(S1137="Empate","—",IF((N1137&gt;M1137)&lt;&gt;(T1137&gt;U1137),"Sim","Não"))</f>
        <v>Não</v>
      </c>
    </row>
    <row r="1138" customFormat="false" ht="15" hidden="false" customHeight="false" outlineLevel="0" collapsed="false">
      <c r="A1138" s="72" t="s">
        <v>2607</v>
      </c>
      <c r="B1138" s="72" t="s">
        <v>2608</v>
      </c>
      <c r="C1138" s="72" t="s">
        <v>304</v>
      </c>
      <c r="D1138" s="72" t="s">
        <v>289</v>
      </c>
      <c r="E1138" s="72"/>
      <c r="F1138" s="73" t="n">
        <v>18076</v>
      </c>
      <c r="G1138" s="73" t="n">
        <v>14397</v>
      </c>
      <c r="H1138" s="73" t="n">
        <v>3679</v>
      </c>
      <c r="I1138" s="74" t="n">
        <f aca="false">H1138/F1138</f>
        <v>0.203529541934056</v>
      </c>
      <c r="J1138" s="73" t="n">
        <v>13873</v>
      </c>
      <c r="K1138" s="73" t="n">
        <v>94</v>
      </c>
      <c r="L1138" s="73" t="n">
        <v>430</v>
      </c>
      <c r="M1138" s="73" t="n">
        <v>3495</v>
      </c>
      <c r="N1138" s="73" t="n">
        <v>9952</v>
      </c>
      <c r="O1138" s="73" t="n">
        <f aca="false">J1138-M1138-N1138</f>
        <v>426</v>
      </c>
      <c r="P1138" s="74" t="n">
        <f aca="false">M1138/J1138</f>
        <v>0.251928205867512</v>
      </c>
      <c r="Q1138" s="74" t="n">
        <f aca="false">N1138/J1138</f>
        <v>0.717364665176962</v>
      </c>
      <c r="R1138" s="75" t="n">
        <f aca="false">ABS(P1138-Q1138)*100</f>
        <v>46.543645930945</v>
      </c>
      <c r="S1138" s="72" t="str">
        <f aca="false">IF(M1138&gt;N1138,"Flávio Bolsonaro",IF(N1138&gt;M1138,"Lula","Empate"))</f>
        <v>Lula</v>
      </c>
      <c r="T1138" s="74" t="n">
        <v>0.77998189772213</v>
      </c>
      <c r="U1138" s="74" t="n">
        <v>0.189093377583346</v>
      </c>
      <c r="V1138" s="72" t="str">
        <f aca="false">IF(S1138="Empate","—",IF((N1138&gt;M1138)&lt;&gt;(T1138&gt;U1138),"Sim","Não"))</f>
        <v>Não</v>
      </c>
    </row>
    <row r="1139" customFormat="false" ht="15" hidden="false" customHeight="false" outlineLevel="0" collapsed="false">
      <c r="A1139" s="72" t="s">
        <v>2609</v>
      </c>
      <c r="B1139" s="72" t="s">
        <v>2610</v>
      </c>
      <c r="C1139" s="72" t="s">
        <v>304</v>
      </c>
      <c r="D1139" s="72" t="s">
        <v>289</v>
      </c>
      <c r="E1139" s="72"/>
      <c r="F1139" s="73" t="n">
        <v>20251</v>
      </c>
      <c r="G1139" s="73" t="n">
        <v>15671</v>
      </c>
      <c r="H1139" s="73" t="n">
        <v>4580</v>
      </c>
      <c r="I1139" s="74" t="n">
        <f aca="false">H1139/F1139</f>
        <v>0.226161671028591</v>
      </c>
      <c r="J1139" s="73" t="n">
        <v>15068</v>
      </c>
      <c r="K1139" s="73" t="n">
        <v>114</v>
      </c>
      <c r="L1139" s="73" t="n">
        <v>489</v>
      </c>
      <c r="M1139" s="73" t="n">
        <v>3285</v>
      </c>
      <c r="N1139" s="73" t="n">
        <v>11178</v>
      </c>
      <c r="O1139" s="73" t="n">
        <f aca="false">J1139-M1139-N1139</f>
        <v>605</v>
      </c>
      <c r="P1139" s="74" t="n">
        <f aca="false">M1139/J1139</f>
        <v>0.218011680382267</v>
      </c>
      <c r="Q1139" s="74" t="n">
        <f aca="false">N1139/J1139</f>
        <v>0.741837005574728</v>
      </c>
      <c r="R1139" s="75" t="n">
        <f aca="false">ABS(P1139-Q1139)*100</f>
        <v>52.3825325192461</v>
      </c>
      <c r="S1139" s="72" t="str">
        <f aca="false">IF(M1139&gt;N1139,"Flávio Bolsonaro",IF(N1139&gt;M1139,"Lula","Empate"))</f>
        <v>Lula</v>
      </c>
      <c r="T1139" s="74" t="n">
        <v>0.811283141736993</v>
      </c>
      <c r="U1139" s="74" t="n">
        <v>0.158482291182138</v>
      </c>
      <c r="V1139" s="72" t="str">
        <f aca="false">IF(S1139="Empate","—",IF((N1139&gt;M1139)&lt;&gt;(T1139&gt;U1139),"Sim","Não"))</f>
        <v>Não</v>
      </c>
    </row>
    <row r="1140" customFormat="false" ht="15" hidden="false" customHeight="false" outlineLevel="0" collapsed="false">
      <c r="A1140" s="72" t="s">
        <v>2611</v>
      </c>
      <c r="B1140" s="72" t="s">
        <v>2612</v>
      </c>
      <c r="C1140" s="72" t="s">
        <v>304</v>
      </c>
      <c r="D1140" s="72" t="s">
        <v>289</v>
      </c>
      <c r="E1140" s="72"/>
      <c r="F1140" s="73" t="n">
        <v>8142</v>
      </c>
      <c r="G1140" s="73" t="n">
        <v>6345</v>
      </c>
      <c r="H1140" s="73" t="n">
        <v>1797</v>
      </c>
      <c r="I1140" s="74" t="n">
        <f aca="false">H1140/F1140</f>
        <v>0.220707442888725</v>
      </c>
      <c r="J1140" s="73" t="n">
        <v>6077</v>
      </c>
      <c r="K1140" s="73" t="n">
        <v>45</v>
      </c>
      <c r="L1140" s="73" t="n">
        <v>223</v>
      </c>
      <c r="M1140" s="73" t="n">
        <v>2257</v>
      </c>
      <c r="N1140" s="73" t="n">
        <v>3531</v>
      </c>
      <c r="O1140" s="73" t="n">
        <f aca="false">J1140-M1140-N1140</f>
        <v>289</v>
      </c>
      <c r="P1140" s="74" t="n">
        <f aca="false">M1140/J1140</f>
        <v>0.371400362020734</v>
      </c>
      <c r="Q1140" s="74" t="n">
        <f aca="false">N1140/J1140</f>
        <v>0.581043277933191</v>
      </c>
      <c r="R1140" s="75" t="n">
        <f aca="false">ABS(P1140-Q1140)*100</f>
        <v>20.9642915912457</v>
      </c>
      <c r="S1140" s="72" t="str">
        <f aca="false">IF(M1140&gt;N1140,"Flávio Bolsonaro",IF(N1140&gt;M1140,"Lula","Empate"))</f>
        <v>Lula</v>
      </c>
      <c r="T1140" s="74" t="n">
        <v>0.680122116689281</v>
      </c>
      <c r="U1140" s="74" t="n">
        <v>0.280359565807327</v>
      </c>
      <c r="V1140" s="72" t="str">
        <f aca="false">IF(S1140="Empate","—",IF((N1140&gt;M1140)&lt;&gt;(T1140&gt;U1140),"Sim","Não"))</f>
        <v>Não</v>
      </c>
    </row>
    <row r="1141" customFormat="false" ht="15" hidden="false" customHeight="false" outlineLevel="0" collapsed="false">
      <c r="A1141" s="72" t="s">
        <v>2613</v>
      </c>
      <c r="B1141" s="72" t="s">
        <v>2614</v>
      </c>
      <c r="C1141" s="72" t="s">
        <v>304</v>
      </c>
      <c r="D1141" s="72" t="s">
        <v>289</v>
      </c>
      <c r="E1141" s="72"/>
      <c r="F1141" s="73" t="n">
        <v>4953</v>
      </c>
      <c r="G1141" s="73" t="n">
        <v>4388</v>
      </c>
      <c r="H1141" s="73" t="n">
        <v>565</v>
      </c>
      <c r="I1141" s="74" t="n">
        <f aca="false">H1141/F1141</f>
        <v>0.11407227942661</v>
      </c>
      <c r="J1141" s="73" t="n">
        <v>4212</v>
      </c>
      <c r="K1141" s="73" t="n">
        <v>36</v>
      </c>
      <c r="L1141" s="73" t="n">
        <v>140</v>
      </c>
      <c r="M1141" s="73" t="n">
        <v>1209</v>
      </c>
      <c r="N1141" s="73" t="n">
        <v>2816</v>
      </c>
      <c r="O1141" s="73" t="n">
        <f aca="false">J1141-M1141-N1141</f>
        <v>187</v>
      </c>
      <c r="P1141" s="74" t="n">
        <f aca="false">M1141/J1141</f>
        <v>0.287037037037037</v>
      </c>
      <c r="Q1141" s="74" t="n">
        <f aca="false">N1141/J1141</f>
        <v>0.668566001899335</v>
      </c>
      <c r="R1141" s="75" t="n">
        <f aca="false">ABS(P1141-Q1141)*100</f>
        <v>38.1528964862298</v>
      </c>
      <c r="S1141" s="72" t="str">
        <f aca="false">IF(M1141&gt;N1141,"Flávio Bolsonaro",IF(N1141&gt;M1141,"Lula","Empate"))</f>
        <v>Lula</v>
      </c>
      <c r="T1141" s="74" t="n">
        <v>0.744875277846382</v>
      </c>
      <c r="U1141" s="74" t="n">
        <v>0.223018029142998</v>
      </c>
      <c r="V1141" s="72" t="str">
        <f aca="false">IF(S1141="Empate","—",IF((N1141&gt;M1141)&lt;&gt;(T1141&gt;U1141),"Sim","Não"))</f>
        <v>Não</v>
      </c>
    </row>
    <row r="1142" customFormat="false" ht="15" hidden="false" customHeight="false" outlineLevel="0" collapsed="false">
      <c r="A1142" s="72" t="s">
        <v>2615</v>
      </c>
      <c r="B1142" s="72" t="s">
        <v>2616</v>
      </c>
      <c r="C1142" s="72" t="s">
        <v>304</v>
      </c>
      <c r="D1142" s="72" t="s">
        <v>289</v>
      </c>
      <c r="E1142" s="72"/>
      <c r="F1142" s="73" t="n">
        <v>28108</v>
      </c>
      <c r="G1142" s="73" t="n">
        <v>22660</v>
      </c>
      <c r="H1142" s="73" t="n">
        <v>5448</v>
      </c>
      <c r="I1142" s="74" t="n">
        <f aca="false">H1142/F1142</f>
        <v>0.193823822399317</v>
      </c>
      <c r="J1142" s="73" t="n">
        <v>21911</v>
      </c>
      <c r="K1142" s="73" t="n">
        <v>138</v>
      </c>
      <c r="L1142" s="73" t="n">
        <v>611</v>
      </c>
      <c r="M1142" s="73" t="n">
        <v>10256</v>
      </c>
      <c r="N1142" s="73" t="n">
        <v>10878</v>
      </c>
      <c r="O1142" s="73" t="n">
        <f aca="false">J1142-M1142-N1142</f>
        <v>777</v>
      </c>
      <c r="P1142" s="74" t="n">
        <f aca="false">M1142/J1142</f>
        <v>0.468075395919858</v>
      </c>
      <c r="Q1142" s="74" t="n">
        <f aca="false">N1142/J1142</f>
        <v>0.496462963808133</v>
      </c>
      <c r="R1142" s="75" t="n">
        <f aca="false">ABS(P1142-Q1142)*100</f>
        <v>2.83875678882753</v>
      </c>
      <c r="S1142" s="72" t="str">
        <f aca="false">IF(M1142&gt;N1142,"Flávio Bolsonaro",IF(N1142&gt;M1142,"Lula","Empate"))</f>
        <v>Lula</v>
      </c>
      <c r="T1142" s="74" t="n">
        <v>0.570877727042111</v>
      </c>
      <c r="U1142" s="74" t="n">
        <v>0.385794013191274</v>
      </c>
      <c r="V1142" s="72" t="str">
        <f aca="false">IF(S1142="Empate","—",IF((N1142&gt;M1142)&lt;&gt;(T1142&gt;U1142),"Sim","Não"))</f>
        <v>Não</v>
      </c>
    </row>
    <row r="1143" customFormat="false" ht="15" hidden="false" customHeight="false" outlineLevel="0" collapsed="false">
      <c r="A1143" s="72" t="s">
        <v>2617</v>
      </c>
      <c r="B1143" s="72" t="s">
        <v>2618</v>
      </c>
      <c r="C1143" s="72" t="s">
        <v>304</v>
      </c>
      <c r="D1143" s="72" t="s">
        <v>289</v>
      </c>
      <c r="E1143" s="72"/>
      <c r="F1143" s="73" t="n">
        <v>20568</v>
      </c>
      <c r="G1143" s="73" t="n">
        <v>16567</v>
      </c>
      <c r="H1143" s="73" t="n">
        <v>4001</v>
      </c>
      <c r="I1143" s="74" t="n">
        <f aca="false">H1143/F1143</f>
        <v>0.1945254764683</v>
      </c>
      <c r="J1143" s="73" t="n">
        <v>16004</v>
      </c>
      <c r="K1143" s="73" t="n">
        <v>155</v>
      </c>
      <c r="L1143" s="73" t="n">
        <v>408</v>
      </c>
      <c r="M1143" s="73" t="n">
        <v>2995</v>
      </c>
      <c r="N1143" s="73" t="n">
        <v>12395</v>
      </c>
      <c r="O1143" s="73" t="n">
        <f aca="false">J1143-M1143-N1143</f>
        <v>614</v>
      </c>
      <c r="P1143" s="74" t="n">
        <f aca="false">M1143/J1143</f>
        <v>0.187140714821295</v>
      </c>
      <c r="Q1143" s="74" t="n">
        <f aca="false">N1143/J1143</f>
        <v>0.774493876530867</v>
      </c>
      <c r="R1143" s="75" t="n">
        <f aca="false">ABS(P1143-Q1143)*100</f>
        <v>58.7353161709573</v>
      </c>
      <c r="S1143" s="72" t="str">
        <f aca="false">IF(M1143&gt;N1143,"Flávio Bolsonaro",IF(N1143&gt;M1143,"Lula","Empate"))</f>
        <v>Lula</v>
      </c>
      <c r="T1143" s="74" t="n">
        <v>0.817314438052477</v>
      </c>
      <c r="U1143" s="74" t="n">
        <v>0.147607689069735</v>
      </c>
      <c r="V1143" s="72" t="str">
        <f aca="false">IF(S1143="Empate","—",IF((N1143&gt;M1143)&lt;&gt;(T1143&gt;U1143),"Sim","Não"))</f>
        <v>Não</v>
      </c>
    </row>
    <row r="1144" customFormat="false" ht="15" hidden="false" customHeight="false" outlineLevel="0" collapsed="false">
      <c r="A1144" s="72" t="s">
        <v>2619</v>
      </c>
      <c r="B1144" s="72" t="s">
        <v>2620</v>
      </c>
      <c r="C1144" s="72" t="s">
        <v>304</v>
      </c>
      <c r="D1144" s="72" t="s">
        <v>289</v>
      </c>
      <c r="E1144" s="72"/>
      <c r="F1144" s="73" t="n">
        <v>14136</v>
      </c>
      <c r="G1144" s="73" t="n">
        <v>11670</v>
      </c>
      <c r="H1144" s="73" t="n">
        <v>2466</v>
      </c>
      <c r="I1144" s="74" t="n">
        <f aca="false">H1144/F1144</f>
        <v>0.174448217317487</v>
      </c>
      <c r="J1144" s="73" t="n">
        <v>11184</v>
      </c>
      <c r="K1144" s="73" t="n">
        <v>128</v>
      </c>
      <c r="L1144" s="73" t="n">
        <v>358</v>
      </c>
      <c r="M1144" s="73" t="n">
        <v>2663</v>
      </c>
      <c r="N1144" s="73" t="n">
        <v>8150</v>
      </c>
      <c r="O1144" s="73" t="n">
        <f aca="false">J1144-M1144-N1144</f>
        <v>371</v>
      </c>
      <c r="P1144" s="74" t="n">
        <f aca="false">M1144/J1144</f>
        <v>0.238108011444921</v>
      </c>
      <c r="Q1144" s="74" t="n">
        <f aca="false">N1144/J1144</f>
        <v>0.728719599427754</v>
      </c>
      <c r="R1144" s="75" t="n">
        <f aca="false">ABS(P1144-Q1144)*100</f>
        <v>49.0611587982833</v>
      </c>
      <c r="S1144" s="72" t="str">
        <f aca="false">IF(M1144&gt;N1144,"Flávio Bolsonaro",IF(N1144&gt;M1144,"Lula","Empate"))</f>
        <v>Lula</v>
      </c>
      <c r="T1144" s="74" t="n">
        <v>0.782811334824758</v>
      </c>
      <c r="U1144" s="74" t="n">
        <v>0.179530201342282</v>
      </c>
      <c r="V1144" s="72" t="str">
        <f aca="false">IF(S1144="Empate","—",IF((N1144&gt;M1144)&lt;&gt;(T1144&gt;U1144),"Sim","Não"))</f>
        <v>Não</v>
      </c>
    </row>
    <row r="1145" customFormat="false" ht="15" hidden="false" customHeight="false" outlineLevel="0" collapsed="false">
      <c r="A1145" s="72" t="s">
        <v>2621</v>
      </c>
      <c r="B1145" s="72" t="s">
        <v>2622</v>
      </c>
      <c r="C1145" s="72" t="s">
        <v>304</v>
      </c>
      <c r="D1145" s="72" t="s">
        <v>289</v>
      </c>
      <c r="E1145" s="72"/>
      <c r="F1145" s="73" t="n">
        <v>13470</v>
      </c>
      <c r="G1145" s="73" t="n">
        <v>10866</v>
      </c>
      <c r="H1145" s="73" t="n">
        <v>2604</v>
      </c>
      <c r="I1145" s="74" t="n">
        <f aca="false">H1145/F1145</f>
        <v>0.193318485523385</v>
      </c>
      <c r="J1145" s="73" t="n">
        <v>10640</v>
      </c>
      <c r="K1145" s="73" t="n">
        <v>82</v>
      </c>
      <c r="L1145" s="73" t="n">
        <v>144</v>
      </c>
      <c r="M1145" s="73" t="n">
        <v>2991</v>
      </c>
      <c r="N1145" s="73" t="n">
        <v>7164</v>
      </c>
      <c r="O1145" s="73" t="n">
        <f aca="false">J1145-M1145-N1145</f>
        <v>485</v>
      </c>
      <c r="P1145" s="74" t="n">
        <f aca="false">M1145/J1145</f>
        <v>0.281109022556391</v>
      </c>
      <c r="Q1145" s="74" t="n">
        <f aca="false">N1145/J1145</f>
        <v>0.673308270676692</v>
      </c>
      <c r="R1145" s="75" t="n">
        <f aca="false">ABS(P1145-Q1145)*100</f>
        <v>39.2199248120301</v>
      </c>
      <c r="S1145" s="72" t="str">
        <f aca="false">IF(M1145&gt;N1145,"Flávio Bolsonaro",IF(N1145&gt;M1145,"Lula","Empate"))</f>
        <v>Lula</v>
      </c>
      <c r="T1145" s="74" t="n">
        <v>0.712459113886411</v>
      </c>
      <c r="U1145" s="74" t="n">
        <v>0.24323520666072</v>
      </c>
      <c r="V1145" s="72" t="str">
        <f aca="false">IF(S1145="Empate","—",IF((N1145&gt;M1145)&lt;&gt;(T1145&gt;U1145),"Sim","Não"))</f>
        <v>Não</v>
      </c>
    </row>
    <row r="1146" customFormat="false" ht="15" hidden="false" customHeight="false" outlineLevel="0" collapsed="false">
      <c r="A1146" s="72" t="s">
        <v>2623</v>
      </c>
      <c r="B1146" s="72" t="s">
        <v>2624</v>
      </c>
      <c r="C1146" s="72" t="s">
        <v>304</v>
      </c>
      <c r="D1146" s="72" t="s">
        <v>289</v>
      </c>
      <c r="E1146" s="72"/>
      <c r="F1146" s="73" t="n">
        <v>8007</v>
      </c>
      <c r="G1146" s="73" t="n">
        <v>6192</v>
      </c>
      <c r="H1146" s="73" t="n">
        <v>1815</v>
      </c>
      <c r="I1146" s="74" t="n">
        <f aca="false">H1146/F1146</f>
        <v>0.226676657924316</v>
      </c>
      <c r="J1146" s="73" t="n">
        <v>6057</v>
      </c>
      <c r="K1146" s="73" t="n">
        <v>34</v>
      </c>
      <c r="L1146" s="73" t="n">
        <v>101</v>
      </c>
      <c r="M1146" s="73" t="n">
        <v>1383</v>
      </c>
      <c r="N1146" s="73" t="n">
        <v>4443</v>
      </c>
      <c r="O1146" s="73" t="n">
        <f aca="false">J1146-M1146-N1146</f>
        <v>231</v>
      </c>
      <c r="P1146" s="74" t="n">
        <f aca="false">M1146/J1146</f>
        <v>0.228330856859832</v>
      </c>
      <c r="Q1146" s="74" t="n">
        <f aca="false">N1146/J1146</f>
        <v>0.733531451213472</v>
      </c>
      <c r="R1146" s="75" t="n">
        <f aca="false">ABS(P1146-Q1146)*100</f>
        <v>50.520059435364</v>
      </c>
      <c r="S1146" s="72" t="str">
        <f aca="false">IF(M1146&gt;N1146,"Flávio Bolsonaro",IF(N1146&gt;M1146,"Lula","Empate"))</f>
        <v>Lula</v>
      </c>
      <c r="T1146" s="74" t="n">
        <v>0.80135039090263</v>
      </c>
      <c r="U1146" s="74" t="n">
        <v>0.160980810234542</v>
      </c>
      <c r="V1146" s="72" t="str">
        <f aca="false">IF(S1146="Empate","—",IF((N1146&gt;M1146)&lt;&gt;(T1146&gt;U1146),"Sim","Não"))</f>
        <v>Não</v>
      </c>
    </row>
    <row r="1147" customFormat="false" ht="15" hidden="false" customHeight="false" outlineLevel="0" collapsed="false">
      <c r="A1147" s="72" t="s">
        <v>2625</v>
      </c>
      <c r="B1147" s="72" t="s">
        <v>2626</v>
      </c>
      <c r="C1147" s="72" t="s">
        <v>304</v>
      </c>
      <c r="D1147" s="72" t="s">
        <v>289</v>
      </c>
      <c r="E1147" s="72"/>
      <c r="F1147" s="73" t="n">
        <v>32649</v>
      </c>
      <c r="G1147" s="73" t="n">
        <v>25962</v>
      </c>
      <c r="H1147" s="73" t="n">
        <v>6687</v>
      </c>
      <c r="I1147" s="74" t="n">
        <f aca="false">H1147/F1147</f>
        <v>0.204814848846825</v>
      </c>
      <c r="J1147" s="73" t="n">
        <v>24398</v>
      </c>
      <c r="K1147" s="73" t="n">
        <v>432</v>
      </c>
      <c r="L1147" s="73" t="n">
        <v>1132</v>
      </c>
      <c r="M1147" s="73" t="n">
        <v>4020</v>
      </c>
      <c r="N1147" s="73" t="n">
        <v>19509</v>
      </c>
      <c r="O1147" s="73" t="n">
        <f aca="false">J1147-M1147-N1147</f>
        <v>869</v>
      </c>
      <c r="P1147" s="74" t="n">
        <f aca="false">M1147/J1147</f>
        <v>0.164767603901959</v>
      </c>
      <c r="Q1147" s="74" t="n">
        <f aca="false">N1147/J1147</f>
        <v>0.799614722518239</v>
      </c>
      <c r="R1147" s="75" t="n">
        <f aca="false">ABS(P1147-Q1147)*100</f>
        <v>63.484711861628</v>
      </c>
      <c r="S1147" s="72" t="str">
        <f aca="false">IF(M1147&gt;N1147,"Flávio Bolsonaro",IF(N1147&gt;M1147,"Lula","Empate"))</f>
        <v>Lula</v>
      </c>
      <c r="T1147" s="74" t="n">
        <v>0.821070590744295</v>
      </c>
      <c r="U1147" s="74" t="n">
        <v>0.138494348475155</v>
      </c>
      <c r="V1147" s="72" t="str">
        <f aca="false">IF(S1147="Empate","—",IF((N1147&gt;M1147)&lt;&gt;(T1147&gt;U1147),"Sim","Não"))</f>
        <v>Não</v>
      </c>
    </row>
    <row r="1148" customFormat="false" ht="15" hidden="false" customHeight="false" outlineLevel="0" collapsed="false">
      <c r="A1148" s="72" t="s">
        <v>2627</v>
      </c>
      <c r="B1148" s="72" t="s">
        <v>2628</v>
      </c>
      <c r="C1148" s="72" t="s">
        <v>304</v>
      </c>
      <c r="D1148" s="72" t="s">
        <v>289</v>
      </c>
      <c r="E1148" s="72"/>
      <c r="F1148" s="73" t="n">
        <v>20826</v>
      </c>
      <c r="G1148" s="73" t="n">
        <v>16756</v>
      </c>
      <c r="H1148" s="73" t="n">
        <v>4070</v>
      </c>
      <c r="I1148" s="74" t="n">
        <f aca="false">H1148/F1148</f>
        <v>0.195428790934409</v>
      </c>
      <c r="J1148" s="73" t="n">
        <v>16332</v>
      </c>
      <c r="K1148" s="73" t="n">
        <v>81</v>
      </c>
      <c r="L1148" s="73" t="n">
        <v>343</v>
      </c>
      <c r="M1148" s="73" t="n">
        <v>5520</v>
      </c>
      <c r="N1148" s="73" t="n">
        <v>10385</v>
      </c>
      <c r="O1148" s="73" t="n">
        <f aca="false">J1148-M1148-N1148</f>
        <v>427</v>
      </c>
      <c r="P1148" s="74" t="n">
        <f aca="false">M1148/J1148</f>
        <v>0.337986774430566</v>
      </c>
      <c r="Q1148" s="74" t="n">
        <f aca="false">N1148/J1148</f>
        <v>0.635868234141563</v>
      </c>
      <c r="R1148" s="75" t="n">
        <f aca="false">ABS(P1148-Q1148)*100</f>
        <v>29.7881459710997</v>
      </c>
      <c r="S1148" s="72" t="str">
        <f aca="false">IF(M1148&gt;N1148,"Flávio Bolsonaro",IF(N1148&gt;M1148,"Lula","Empate"))</f>
        <v>Lula</v>
      </c>
      <c r="T1148" s="74" t="n">
        <v>0.717526801296435</v>
      </c>
      <c r="U1148" s="74" t="n">
        <v>0.258663674894041</v>
      </c>
      <c r="V1148" s="72" t="str">
        <f aca="false">IF(S1148="Empate","—",IF((N1148&gt;M1148)&lt;&gt;(T1148&gt;U1148),"Sim","Não"))</f>
        <v>Não</v>
      </c>
    </row>
    <row r="1149" customFormat="false" ht="15" hidden="false" customHeight="false" outlineLevel="0" collapsed="false">
      <c r="A1149" s="72" t="s">
        <v>2629</v>
      </c>
      <c r="B1149" s="72" t="s">
        <v>2630</v>
      </c>
      <c r="C1149" s="72" t="s">
        <v>304</v>
      </c>
      <c r="D1149" s="72" t="s">
        <v>289</v>
      </c>
      <c r="E1149" s="72"/>
      <c r="F1149" s="73" t="n">
        <v>24000</v>
      </c>
      <c r="G1149" s="73" t="n">
        <v>18438</v>
      </c>
      <c r="H1149" s="73" t="n">
        <v>5562</v>
      </c>
      <c r="I1149" s="74" t="n">
        <f aca="false">H1149/F1149</f>
        <v>0.23175</v>
      </c>
      <c r="J1149" s="73" t="n">
        <v>17767</v>
      </c>
      <c r="K1149" s="73" t="n">
        <v>269</v>
      </c>
      <c r="L1149" s="73" t="n">
        <v>402</v>
      </c>
      <c r="M1149" s="73" t="n">
        <v>4280</v>
      </c>
      <c r="N1149" s="73" t="n">
        <v>12643</v>
      </c>
      <c r="O1149" s="73" t="n">
        <f aca="false">J1149-M1149-N1149</f>
        <v>844</v>
      </c>
      <c r="P1149" s="74" t="n">
        <f aca="false">M1149/J1149</f>
        <v>0.240896043226206</v>
      </c>
      <c r="Q1149" s="74" t="n">
        <f aca="false">N1149/J1149</f>
        <v>0.711600157595542</v>
      </c>
      <c r="R1149" s="75" t="n">
        <f aca="false">ABS(P1149-Q1149)*100</f>
        <v>47.0704114369336</v>
      </c>
      <c r="S1149" s="72" t="str">
        <f aca="false">IF(M1149&gt;N1149,"Flávio Bolsonaro",IF(N1149&gt;M1149,"Lula","Empate"))</f>
        <v>Lula</v>
      </c>
      <c r="T1149" s="74" t="n">
        <v>0.742118212507868</v>
      </c>
      <c r="U1149" s="74" t="n">
        <v>0.206099444984837</v>
      </c>
      <c r="V1149" s="72" t="str">
        <f aca="false">IF(S1149="Empate","—",IF((N1149&gt;M1149)&lt;&gt;(T1149&gt;U1149),"Sim","Não"))</f>
        <v>Não</v>
      </c>
    </row>
    <row r="1150" customFormat="false" ht="15" hidden="false" customHeight="false" outlineLevel="0" collapsed="false">
      <c r="A1150" s="72" t="s">
        <v>2631</v>
      </c>
      <c r="B1150" s="72" t="s">
        <v>2632</v>
      </c>
      <c r="C1150" s="72" t="s">
        <v>304</v>
      </c>
      <c r="D1150" s="72" t="s">
        <v>289</v>
      </c>
      <c r="E1150" s="72"/>
      <c r="F1150" s="73" t="n">
        <v>11529</v>
      </c>
      <c r="G1150" s="73" t="n">
        <v>9643</v>
      </c>
      <c r="H1150" s="73" t="n">
        <v>1886</v>
      </c>
      <c r="I1150" s="74" t="n">
        <f aca="false">H1150/F1150</f>
        <v>0.163587475062885</v>
      </c>
      <c r="J1150" s="73" t="n">
        <v>9276</v>
      </c>
      <c r="K1150" s="73" t="n">
        <v>105</v>
      </c>
      <c r="L1150" s="73" t="n">
        <v>262</v>
      </c>
      <c r="M1150" s="73" t="n">
        <v>1987</v>
      </c>
      <c r="N1150" s="73" t="n">
        <v>6913</v>
      </c>
      <c r="O1150" s="73" t="n">
        <f aca="false">J1150-M1150-N1150</f>
        <v>376</v>
      </c>
      <c r="P1150" s="74" t="n">
        <f aca="false">M1150/J1150</f>
        <v>0.214208710651143</v>
      </c>
      <c r="Q1150" s="74" t="n">
        <f aca="false">N1150/J1150</f>
        <v>0.745256576110392</v>
      </c>
      <c r="R1150" s="75" t="n">
        <f aca="false">ABS(P1150-Q1150)*100</f>
        <v>53.104786545925</v>
      </c>
      <c r="S1150" s="72" t="str">
        <f aca="false">IF(M1150&gt;N1150,"Flávio Bolsonaro",IF(N1150&gt;M1150,"Lula","Empate"))</f>
        <v>Lula</v>
      </c>
      <c r="T1150" s="74" t="n">
        <v>0.780373254233099</v>
      </c>
      <c r="U1150" s="74" t="n">
        <v>0.182919293041651</v>
      </c>
      <c r="V1150" s="72" t="str">
        <f aca="false">IF(S1150="Empate","—",IF((N1150&gt;M1150)&lt;&gt;(T1150&gt;U1150),"Sim","Não"))</f>
        <v>Não</v>
      </c>
    </row>
    <row r="1151" customFormat="false" ht="15" hidden="false" customHeight="false" outlineLevel="0" collapsed="false">
      <c r="A1151" s="72" t="s">
        <v>2633</v>
      </c>
      <c r="B1151" s="72" t="s">
        <v>2634</v>
      </c>
      <c r="C1151" s="72" t="s">
        <v>304</v>
      </c>
      <c r="D1151" s="72" t="s">
        <v>289</v>
      </c>
      <c r="E1151" s="72"/>
      <c r="F1151" s="73" t="n">
        <v>78000</v>
      </c>
      <c r="G1151" s="73" t="n">
        <v>63185</v>
      </c>
      <c r="H1151" s="73" t="n">
        <v>14815</v>
      </c>
      <c r="I1151" s="74" t="n">
        <f aca="false">H1151/F1151</f>
        <v>0.189935897435897</v>
      </c>
      <c r="J1151" s="73" t="n">
        <v>61426</v>
      </c>
      <c r="K1151" s="73" t="n">
        <v>589</v>
      </c>
      <c r="L1151" s="73" t="n">
        <v>1170</v>
      </c>
      <c r="M1151" s="73" t="n">
        <v>34351</v>
      </c>
      <c r="N1151" s="73" t="n">
        <v>23910</v>
      </c>
      <c r="O1151" s="73" t="n">
        <f aca="false">J1151-M1151-N1151</f>
        <v>3165</v>
      </c>
      <c r="P1151" s="74" t="n">
        <f aca="false">M1151/J1151</f>
        <v>0.559225735030769</v>
      </c>
      <c r="Q1151" s="74" t="n">
        <f aca="false">N1151/J1151</f>
        <v>0.389248852277537</v>
      </c>
      <c r="R1151" s="75" t="n">
        <f aca="false">ABS(P1151-Q1151)*100</f>
        <v>16.9976882753232</v>
      </c>
      <c r="S1151" s="72" t="str">
        <f aca="false">IF(M1151&gt;N1151,"Flávio Bolsonaro",IF(N1151&gt;M1151,"Lula","Empate"))</f>
        <v>Flávio Bolsonaro</v>
      </c>
      <c r="T1151" s="74" t="n">
        <v>0.451552017021569</v>
      </c>
      <c r="U1151" s="74" t="n">
        <v>0.496611129223219</v>
      </c>
      <c r="V1151" s="72" t="str">
        <f aca="false">IF(S1151="Empate","—",IF((N1151&gt;M1151)&lt;&gt;(T1151&gt;U1151),"Sim","Não"))</f>
        <v>Não</v>
      </c>
    </row>
    <row r="1152" customFormat="false" ht="15" hidden="false" customHeight="false" outlineLevel="0" collapsed="false">
      <c r="A1152" s="72" t="s">
        <v>2635</v>
      </c>
      <c r="B1152" s="72" t="s">
        <v>2636</v>
      </c>
      <c r="C1152" s="72" t="s">
        <v>304</v>
      </c>
      <c r="D1152" s="72" t="s">
        <v>289</v>
      </c>
      <c r="E1152" s="72"/>
      <c r="F1152" s="73" t="n">
        <v>71838</v>
      </c>
      <c r="G1152" s="73" t="n">
        <v>59100</v>
      </c>
      <c r="H1152" s="73" t="n">
        <v>12738</v>
      </c>
      <c r="I1152" s="74" t="n">
        <f aca="false">H1152/F1152</f>
        <v>0.177315626827027</v>
      </c>
      <c r="J1152" s="73" t="n">
        <v>56807</v>
      </c>
      <c r="K1152" s="73" t="n">
        <v>706</v>
      </c>
      <c r="L1152" s="73" t="n">
        <v>1587</v>
      </c>
      <c r="M1152" s="73" t="n">
        <v>19904</v>
      </c>
      <c r="N1152" s="73" t="n">
        <v>34459</v>
      </c>
      <c r="O1152" s="73" t="n">
        <f aca="false">J1152-M1152-N1152</f>
        <v>2444</v>
      </c>
      <c r="P1152" s="74" t="n">
        <f aca="false">M1152/J1152</f>
        <v>0.350379354656997</v>
      </c>
      <c r="Q1152" s="74" t="n">
        <f aca="false">N1152/J1152</f>
        <v>0.606597778442798</v>
      </c>
      <c r="R1152" s="75" t="n">
        <f aca="false">ABS(P1152-Q1152)*100</f>
        <v>25.6218423785801</v>
      </c>
      <c r="S1152" s="72" t="str">
        <f aca="false">IF(M1152&gt;N1152,"Flávio Bolsonaro",IF(N1152&gt;M1152,"Lula","Empate"))</f>
        <v>Lula</v>
      </c>
      <c r="T1152" s="74" t="n">
        <v>0.644834910214327</v>
      </c>
      <c r="U1152" s="74" t="n">
        <v>0.310561884533694</v>
      </c>
      <c r="V1152" s="72" t="str">
        <f aca="false">IF(S1152="Empate","—",IF((N1152&gt;M1152)&lt;&gt;(T1152&gt;U1152),"Sim","Não"))</f>
        <v>Não</v>
      </c>
    </row>
    <row r="1153" customFormat="false" ht="15" hidden="false" customHeight="false" outlineLevel="0" collapsed="false">
      <c r="A1153" s="72" t="s">
        <v>2637</v>
      </c>
      <c r="B1153" s="72" t="s">
        <v>2638</v>
      </c>
      <c r="C1153" s="72" t="s">
        <v>304</v>
      </c>
      <c r="D1153" s="72" t="s">
        <v>289</v>
      </c>
      <c r="E1153" s="72"/>
      <c r="F1153" s="73" t="n">
        <v>16057</v>
      </c>
      <c r="G1153" s="73" t="n">
        <v>13207</v>
      </c>
      <c r="H1153" s="73" t="n">
        <v>2850</v>
      </c>
      <c r="I1153" s="74" t="n">
        <f aca="false">H1153/F1153</f>
        <v>0.177492682319238</v>
      </c>
      <c r="J1153" s="73" t="n">
        <v>12724</v>
      </c>
      <c r="K1153" s="73" t="n">
        <v>189</v>
      </c>
      <c r="L1153" s="73" t="n">
        <v>294</v>
      </c>
      <c r="M1153" s="73" t="n">
        <v>2955</v>
      </c>
      <c r="N1153" s="73" t="n">
        <v>9140</v>
      </c>
      <c r="O1153" s="73" t="n">
        <f aca="false">J1153-M1153-N1153</f>
        <v>629</v>
      </c>
      <c r="P1153" s="74" t="n">
        <f aca="false">M1153/J1153</f>
        <v>0.23223828984596</v>
      </c>
      <c r="Q1153" s="74" t="n">
        <f aca="false">N1153/J1153</f>
        <v>0.718327569946558</v>
      </c>
      <c r="R1153" s="75" t="n">
        <f aca="false">ABS(P1153-Q1153)*100</f>
        <v>48.6089280100597</v>
      </c>
      <c r="S1153" s="72" t="str">
        <f aca="false">IF(M1153&gt;N1153,"Flávio Bolsonaro",IF(N1153&gt;M1153,"Lula","Empate"))</f>
        <v>Lula</v>
      </c>
      <c r="T1153" s="74" t="n">
        <v>0.780402754772906</v>
      </c>
      <c r="U1153" s="74" t="n">
        <v>0.177229535350013</v>
      </c>
      <c r="V1153" s="72" t="str">
        <f aca="false">IF(S1153="Empate","—",IF((N1153&gt;M1153)&lt;&gt;(T1153&gt;U1153),"Sim","Não"))</f>
        <v>Não</v>
      </c>
    </row>
    <row r="1154" customFormat="false" ht="15" hidden="false" customHeight="false" outlineLevel="0" collapsed="false">
      <c r="A1154" s="72" t="s">
        <v>2639</v>
      </c>
      <c r="B1154" s="72" t="s">
        <v>2640</v>
      </c>
      <c r="C1154" s="72" t="s">
        <v>304</v>
      </c>
      <c r="D1154" s="72" t="s">
        <v>289</v>
      </c>
      <c r="E1154" s="72"/>
      <c r="F1154" s="73" t="n">
        <v>13893</v>
      </c>
      <c r="G1154" s="73" t="n">
        <v>10881</v>
      </c>
      <c r="H1154" s="73" t="n">
        <v>3012</v>
      </c>
      <c r="I1154" s="74" t="n">
        <f aca="false">H1154/F1154</f>
        <v>0.216799827251134</v>
      </c>
      <c r="J1154" s="73" t="n">
        <v>10541</v>
      </c>
      <c r="K1154" s="73" t="n">
        <v>83</v>
      </c>
      <c r="L1154" s="73" t="n">
        <v>257</v>
      </c>
      <c r="M1154" s="73" t="n">
        <v>1972</v>
      </c>
      <c r="N1154" s="73" t="n">
        <v>8219</v>
      </c>
      <c r="O1154" s="73" t="n">
        <f aca="false">J1154-M1154-N1154</f>
        <v>350</v>
      </c>
      <c r="P1154" s="74" t="n">
        <f aca="false">M1154/J1154</f>
        <v>0.187079024760459</v>
      </c>
      <c r="Q1154" s="74" t="n">
        <f aca="false">N1154/J1154</f>
        <v>0.779717294374348</v>
      </c>
      <c r="R1154" s="75" t="n">
        <f aca="false">ABS(P1154-Q1154)*100</f>
        <v>59.2638269613889</v>
      </c>
      <c r="S1154" s="72" t="str">
        <f aca="false">IF(M1154&gt;N1154,"Flávio Bolsonaro",IF(N1154&gt;M1154,"Lula","Empate"))</f>
        <v>Lula</v>
      </c>
      <c r="T1154" s="74" t="n">
        <v>0.818814638027049</v>
      </c>
      <c r="U1154" s="74" t="n">
        <v>0.142700875099443</v>
      </c>
      <c r="V1154" s="72" t="str">
        <f aca="false">IF(S1154="Empate","—",IF((N1154&gt;M1154)&lt;&gt;(T1154&gt;U1154),"Sim","Não"))</f>
        <v>Não</v>
      </c>
    </row>
    <row r="1155" customFormat="false" ht="15" hidden="false" customHeight="false" outlineLevel="0" collapsed="false">
      <c r="A1155" s="72" t="s">
        <v>2641</v>
      </c>
      <c r="B1155" s="72" t="s">
        <v>2642</v>
      </c>
      <c r="C1155" s="72" t="s">
        <v>304</v>
      </c>
      <c r="D1155" s="72" t="s">
        <v>289</v>
      </c>
      <c r="E1155" s="72"/>
      <c r="F1155" s="73" t="n">
        <v>5647</v>
      </c>
      <c r="G1155" s="73" t="n">
        <v>4078</v>
      </c>
      <c r="H1155" s="73" t="n">
        <v>1569</v>
      </c>
      <c r="I1155" s="74" t="n">
        <f aca="false">H1155/F1155</f>
        <v>0.277846644235877</v>
      </c>
      <c r="J1155" s="73" t="n">
        <v>3936</v>
      </c>
      <c r="K1155" s="73" t="n">
        <v>39</v>
      </c>
      <c r="L1155" s="73" t="n">
        <v>103</v>
      </c>
      <c r="M1155" s="73" t="n">
        <v>521</v>
      </c>
      <c r="N1155" s="73" t="n">
        <v>3283</v>
      </c>
      <c r="O1155" s="73" t="n">
        <f aca="false">J1155-M1155-N1155</f>
        <v>132</v>
      </c>
      <c r="P1155" s="74" t="n">
        <f aca="false">M1155/J1155</f>
        <v>0.132367886178862</v>
      </c>
      <c r="Q1155" s="74" t="n">
        <f aca="false">N1155/J1155</f>
        <v>0.834095528455285</v>
      </c>
      <c r="R1155" s="75" t="n">
        <f aca="false">ABS(P1155-Q1155)*100</f>
        <v>70.1727642276423</v>
      </c>
      <c r="S1155" s="72" t="str">
        <f aca="false">IF(M1155&gt;N1155,"Flávio Bolsonaro",IF(N1155&gt;M1155,"Lula","Empate"))</f>
        <v>Lula</v>
      </c>
      <c r="T1155" s="74" t="n">
        <v>0.868996798292423</v>
      </c>
      <c r="U1155" s="74" t="n">
        <v>0.0984525080042689</v>
      </c>
      <c r="V1155" s="72" t="str">
        <f aca="false">IF(S1155="Empate","—",IF((N1155&gt;M1155)&lt;&gt;(T1155&gt;U1155),"Sim","Não"))</f>
        <v>Não</v>
      </c>
    </row>
    <row r="1156" customFormat="false" ht="15" hidden="false" customHeight="false" outlineLevel="0" collapsed="false">
      <c r="A1156" s="72" t="s">
        <v>2643</v>
      </c>
      <c r="B1156" s="72" t="s">
        <v>2644</v>
      </c>
      <c r="C1156" s="72" t="s">
        <v>304</v>
      </c>
      <c r="D1156" s="72" t="s">
        <v>289</v>
      </c>
      <c r="E1156" s="72"/>
      <c r="F1156" s="73" t="n">
        <v>71213</v>
      </c>
      <c r="G1156" s="73" t="n">
        <v>56886</v>
      </c>
      <c r="H1156" s="73" t="n">
        <v>14327</v>
      </c>
      <c r="I1156" s="74" t="n">
        <f aca="false">H1156/F1156</f>
        <v>0.201185176863775</v>
      </c>
      <c r="J1156" s="73" t="n">
        <v>55383</v>
      </c>
      <c r="K1156" s="73" t="n">
        <v>511</v>
      </c>
      <c r="L1156" s="73" t="n">
        <v>992</v>
      </c>
      <c r="M1156" s="73" t="n">
        <v>30716</v>
      </c>
      <c r="N1156" s="73" t="n">
        <v>21256</v>
      </c>
      <c r="O1156" s="73" t="n">
        <f aca="false">J1156-M1156-N1156</f>
        <v>3411</v>
      </c>
      <c r="P1156" s="74" t="n">
        <f aca="false">M1156/J1156</f>
        <v>0.554610620587545</v>
      </c>
      <c r="Q1156" s="74" t="n">
        <f aca="false">N1156/J1156</f>
        <v>0.383800083057978</v>
      </c>
      <c r="R1156" s="75" t="n">
        <f aca="false">ABS(P1156-Q1156)*100</f>
        <v>17.0810537529567</v>
      </c>
      <c r="S1156" s="72" t="str">
        <f aca="false">IF(M1156&gt;N1156,"Flávio Bolsonaro",IF(N1156&gt;M1156,"Lula","Empate"))</f>
        <v>Flávio Bolsonaro</v>
      </c>
      <c r="T1156" s="74" t="n">
        <v>0.516468014638235</v>
      </c>
      <c r="U1156" s="74" t="n">
        <v>0.43184838386523</v>
      </c>
      <c r="V1156" s="72" t="str">
        <f aca="false">IF(S1156="Empate","—",IF((N1156&gt;M1156)&lt;&gt;(T1156&gt;U1156),"Sim","Não"))</f>
        <v>Sim</v>
      </c>
    </row>
    <row r="1157" customFormat="false" ht="15" hidden="false" customHeight="false" outlineLevel="0" collapsed="false">
      <c r="A1157" s="72" t="s">
        <v>2645</v>
      </c>
      <c r="B1157" s="72" t="s">
        <v>2646</v>
      </c>
      <c r="C1157" s="72" t="s">
        <v>304</v>
      </c>
      <c r="D1157" s="72" t="s">
        <v>289</v>
      </c>
      <c r="E1157" s="72"/>
      <c r="F1157" s="73" t="n">
        <v>63831</v>
      </c>
      <c r="G1157" s="73" t="n">
        <v>51171</v>
      </c>
      <c r="H1157" s="73" t="n">
        <v>12660</v>
      </c>
      <c r="I1157" s="74" t="n">
        <f aca="false">H1157/F1157</f>
        <v>0.198336231611599</v>
      </c>
      <c r="J1157" s="73" t="n">
        <v>49502</v>
      </c>
      <c r="K1157" s="73" t="n">
        <v>470</v>
      </c>
      <c r="L1157" s="73" t="n">
        <v>1199</v>
      </c>
      <c r="M1157" s="73" t="n">
        <v>17483</v>
      </c>
      <c r="N1157" s="73" t="n">
        <v>30259</v>
      </c>
      <c r="O1157" s="73" t="n">
        <f aca="false">J1157-M1157-N1157</f>
        <v>1760</v>
      </c>
      <c r="P1157" s="74" t="n">
        <f aca="false">M1157/J1157</f>
        <v>0.353177649387904</v>
      </c>
      <c r="Q1157" s="74" t="n">
        <f aca="false">N1157/J1157</f>
        <v>0.611268231586603</v>
      </c>
      <c r="R1157" s="75" t="n">
        <f aca="false">ABS(P1157-Q1157)*100</f>
        <v>25.8090582198699</v>
      </c>
      <c r="S1157" s="72" t="str">
        <f aca="false">IF(M1157&gt;N1157,"Flávio Bolsonaro",IF(N1157&gt;M1157,"Lula","Empate"))</f>
        <v>Lula</v>
      </c>
      <c r="T1157" s="74" t="n">
        <v>0.647038050675378</v>
      </c>
      <c r="U1157" s="74" t="n">
        <v>0.316014831817781</v>
      </c>
      <c r="V1157" s="72" t="str">
        <f aca="false">IF(S1157="Empate","—",IF((N1157&gt;M1157)&lt;&gt;(T1157&gt;U1157),"Sim","Não"))</f>
        <v>Não</v>
      </c>
    </row>
    <row r="1158" customFormat="false" ht="15" hidden="false" customHeight="false" outlineLevel="0" collapsed="false">
      <c r="A1158" s="72" t="s">
        <v>2647</v>
      </c>
      <c r="B1158" s="72" t="s">
        <v>2648</v>
      </c>
      <c r="C1158" s="72" t="s">
        <v>304</v>
      </c>
      <c r="D1158" s="72" t="s">
        <v>289</v>
      </c>
      <c r="E1158" s="72"/>
      <c r="F1158" s="73" t="n">
        <v>52533</v>
      </c>
      <c r="G1158" s="73" t="n">
        <v>43807</v>
      </c>
      <c r="H1158" s="73" t="n">
        <v>8726</v>
      </c>
      <c r="I1158" s="74" t="n">
        <f aca="false">H1158/F1158</f>
        <v>0.166105114880171</v>
      </c>
      <c r="J1158" s="73" t="n">
        <v>42351</v>
      </c>
      <c r="K1158" s="73" t="n">
        <v>375</v>
      </c>
      <c r="L1158" s="73" t="n">
        <v>1081</v>
      </c>
      <c r="M1158" s="73" t="n">
        <v>9885</v>
      </c>
      <c r="N1158" s="73" t="n">
        <v>30786</v>
      </c>
      <c r="O1158" s="73" t="n">
        <f aca="false">J1158-M1158-N1158</f>
        <v>1680</v>
      </c>
      <c r="P1158" s="74" t="n">
        <f aca="false">M1158/J1158</f>
        <v>0.233406531132677</v>
      </c>
      <c r="Q1158" s="74" t="n">
        <f aca="false">N1158/J1158</f>
        <v>0.72692498406177</v>
      </c>
      <c r="R1158" s="75" t="n">
        <f aca="false">ABS(P1158-Q1158)*100</f>
        <v>49.3518452929093</v>
      </c>
      <c r="S1158" s="72" t="str">
        <f aca="false">IF(M1158&gt;N1158,"Flávio Bolsonaro",IF(N1158&gt;M1158,"Lula","Empate"))</f>
        <v>Lula</v>
      </c>
      <c r="T1158" s="74" t="n">
        <v>0.785397447410673</v>
      </c>
      <c r="U1158" s="74" t="n">
        <v>0.174762565651618</v>
      </c>
      <c r="V1158" s="72" t="str">
        <f aca="false">IF(S1158="Empate","—",IF((N1158&gt;M1158)&lt;&gt;(T1158&gt;U1158),"Sim","Não"))</f>
        <v>Não</v>
      </c>
    </row>
    <row r="1159" customFormat="false" ht="15" hidden="false" customHeight="false" outlineLevel="0" collapsed="false">
      <c r="A1159" s="72" t="s">
        <v>2649</v>
      </c>
      <c r="B1159" s="72" t="s">
        <v>2650</v>
      </c>
      <c r="C1159" s="72" t="s">
        <v>304</v>
      </c>
      <c r="D1159" s="72" t="s">
        <v>289</v>
      </c>
      <c r="E1159" s="72"/>
      <c r="F1159" s="73" t="n">
        <v>16130</v>
      </c>
      <c r="G1159" s="73" t="n">
        <v>12855</v>
      </c>
      <c r="H1159" s="73" t="n">
        <v>3275</v>
      </c>
      <c r="I1159" s="74" t="n">
        <f aca="false">H1159/F1159</f>
        <v>0.203037817730936</v>
      </c>
      <c r="J1159" s="73" t="n">
        <v>12282</v>
      </c>
      <c r="K1159" s="73" t="n">
        <v>150</v>
      </c>
      <c r="L1159" s="73" t="n">
        <v>423</v>
      </c>
      <c r="M1159" s="73" t="n">
        <v>2003</v>
      </c>
      <c r="N1159" s="73" t="n">
        <v>9666</v>
      </c>
      <c r="O1159" s="73" t="n">
        <f aca="false">J1159-M1159-N1159</f>
        <v>613</v>
      </c>
      <c r="P1159" s="74" t="n">
        <f aca="false">M1159/J1159</f>
        <v>0.163084188242957</v>
      </c>
      <c r="Q1159" s="74" t="n">
        <f aca="false">N1159/J1159</f>
        <v>0.787005373717636</v>
      </c>
      <c r="R1159" s="75" t="n">
        <f aca="false">ABS(P1159-Q1159)*100</f>
        <v>62.3921185474678</v>
      </c>
      <c r="S1159" s="72" t="str">
        <f aca="false">IF(M1159&gt;N1159,"Flávio Bolsonaro",IF(N1159&gt;M1159,"Lula","Empate"))</f>
        <v>Lula</v>
      </c>
      <c r="T1159" s="74" t="n">
        <v>0.846196049743965</v>
      </c>
      <c r="U1159" s="74" t="n">
        <v>0.106254572055596</v>
      </c>
      <c r="V1159" s="72" t="str">
        <f aca="false">IF(S1159="Empate","—",IF((N1159&gt;M1159)&lt;&gt;(T1159&gt;U1159),"Sim","Não"))</f>
        <v>Não</v>
      </c>
    </row>
    <row r="1160" customFormat="false" ht="15" hidden="false" customHeight="false" outlineLevel="0" collapsed="false">
      <c r="A1160" s="72" t="s">
        <v>2651</v>
      </c>
      <c r="B1160" s="72" t="s">
        <v>2652</v>
      </c>
      <c r="C1160" s="72" t="s">
        <v>304</v>
      </c>
      <c r="D1160" s="72" t="s">
        <v>289</v>
      </c>
      <c r="E1160" s="72"/>
      <c r="F1160" s="73" t="n">
        <v>10096</v>
      </c>
      <c r="G1160" s="73" t="n">
        <v>8117</v>
      </c>
      <c r="H1160" s="73" t="n">
        <v>1979</v>
      </c>
      <c r="I1160" s="74" t="n">
        <f aca="false">H1160/F1160</f>
        <v>0.19601822503962</v>
      </c>
      <c r="J1160" s="73" t="n">
        <v>7783</v>
      </c>
      <c r="K1160" s="73" t="n">
        <v>70</v>
      </c>
      <c r="L1160" s="73" t="n">
        <v>264</v>
      </c>
      <c r="M1160" s="73" t="n">
        <v>2095</v>
      </c>
      <c r="N1160" s="73" t="n">
        <v>5466</v>
      </c>
      <c r="O1160" s="73" t="n">
        <f aca="false">J1160-M1160-N1160</f>
        <v>222</v>
      </c>
      <c r="P1160" s="74" t="n">
        <f aca="false">M1160/J1160</f>
        <v>0.269176410124631</v>
      </c>
      <c r="Q1160" s="74" t="n">
        <f aca="false">N1160/J1160</f>
        <v>0.702299884363356</v>
      </c>
      <c r="R1160" s="75" t="n">
        <f aca="false">ABS(P1160-Q1160)*100</f>
        <v>43.3123474238725</v>
      </c>
      <c r="S1160" s="72" t="str">
        <f aca="false">IF(M1160&gt;N1160,"Flávio Bolsonaro",IF(N1160&gt;M1160,"Lula","Empate"))</f>
        <v>Lula</v>
      </c>
      <c r="T1160" s="74" t="n">
        <v>0.773091814159292</v>
      </c>
      <c r="U1160" s="74" t="n">
        <v>0.194690265486726</v>
      </c>
      <c r="V1160" s="72" t="str">
        <f aca="false">IF(S1160="Empate","—",IF((N1160&gt;M1160)&lt;&gt;(T1160&gt;U1160),"Sim","Não"))</f>
        <v>Não</v>
      </c>
    </row>
    <row r="1161" customFormat="false" ht="15" hidden="false" customHeight="false" outlineLevel="0" collapsed="false">
      <c r="A1161" s="72" t="s">
        <v>2653</v>
      </c>
      <c r="B1161" s="72" t="s">
        <v>2654</v>
      </c>
      <c r="C1161" s="72" t="s">
        <v>304</v>
      </c>
      <c r="D1161" s="72" t="s">
        <v>289</v>
      </c>
      <c r="E1161" s="72"/>
      <c r="F1161" s="73" t="n">
        <v>8091</v>
      </c>
      <c r="G1161" s="73" t="n">
        <v>6588</v>
      </c>
      <c r="H1161" s="73" t="n">
        <v>1503</v>
      </c>
      <c r="I1161" s="74" t="n">
        <f aca="false">H1161/F1161</f>
        <v>0.185761957730812</v>
      </c>
      <c r="J1161" s="73" t="n">
        <v>6336</v>
      </c>
      <c r="K1161" s="73" t="n">
        <v>39</v>
      </c>
      <c r="L1161" s="73" t="n">
        <v>213</v>
      </c>
      <c r="M1161" s="73" t="n">
        <v>782</v>
      </c>
      <c r="N1161" s="73" t="n">
        <v>5424</v>
      </c>
      <c r="O1161" s="73" t="n">
        <f aca="false">J1161-M1161-N1161</f>
        <v>130</v>
      </c>
      <c r="P1161" s="74" t="n">
        <f aca="false">M1161/J1161</f>
        <v>0.123421717171717</v>
      </c>
      <c r="Q1161" s="74" t="n">
        <f aca="false">N1161/J1161</f>
        <v>0.856060606060606</v>
      </c>
      <c r="R1161" s="75" t="n">
        <f aca="false">ABS(P1161-Q1161)*100</f>
        <v>73.2638888888889</v>
      </c>
      <c r="S1161" s="72" t="str">
        <f aca="false">IF(M1161&gt;N1161,"Flávio Bolsonaro",IF(N1161&gt;M1161,"Lula","Empate"))</f>
        <v>Lula</v>
      </c>
      <c r="T1161" s="74" t="n">
        <v>0.893539423410907</v>
      </c>
      <c r="U1161" s="74" t="n">
        <v>0.0903091351163599</v>
      </c>
      <c r="V1161" s="72" t="str">
        <f aca="false">IF(S1161="Empate","—",IF((N1161&gt;M1161)&lt;&gt;(T1161&gt;U1161),"Sim","Não"))</f>
        <v>Não</v>
      </c>
    </row>
    <row r="1162" customFormat="false" ht="15" hidden="false" customHeight="false" outlineLevel="0" collapsed="false">
      <c r="A1162" s="72" t="s">
        <v>2655</v>
      </c>
      <c r="B1162" s="72" t="s">
        <v>2656</v>
      </c>
      <c r="C1162" s="72" t="s">
        <v>304</v>
      </c>
      <c r="D1162" s="72" t="s">
        <v>289</v>
      </c>
      <c r="E1162" s="72"/>
      <c r="F1162" s="73" t="n">
        <v>4638</v>
      </c>
      <c r="G1162" s="73" t="n">
        <v>3757</v>
      </c>
      <c r="H1162" s="73" t="n">
        <v>881</v>
      </c>
      <c r="I1162" s="74" t="n">
        <f aca="false">H1162/F1162</f>
        <v>0.189952565761104</v>
      </c>
      <c r="J1162" s="73" t="n">
        <v>3632</v>
      </c>
      <c r="K1162" s="73" t="n">
        <v>20</v>
      </c>
      <c r="L1162" s="73" t="n">
        <v>105</v>
      </c>
      <c r="M1162" s="73" t="n">
        <v>961</v>
      </c>
      <c r="N1162" s="73" t="n">
        <v>2541</v>
      </c>
      <c r="O1162" s="73" t="n">
        <f aca="false">J1162-M1162-N1162</f>
        <v>130</v>
      </c>
      <c r="P1162" s="74" t="n">
        <f aca="false">M1162/J1162</f>
        <v>0.264592511013216</v>
      </c>
      <c r="Q1162" s="74" t="n">
        <f aca="false">N1162/J1162</f>
        <v>0.699614537444934</v>
      </c>
      <c r="R1162" s="75" t="n">
        <f aca="false">ABS(P1162-Q1162)*100</f>
        <v>43.5022026431718</v>
      </c>
      <c r="S1162" s="72" t="str">
        <f aca="false">IF(M1162&gt;N1162,"Flávio Bolsonaro",IF(N1162&gt;M1162,"Lula","Empate"))</f>
        <v>Lula</v>
      </c>
      <c r="T1162" s="74" t="n">
        <v>0.789899643897702</v>
      </c>
      <c r="U1162" s="74" t="n">
        <v>0.179346066688249</v>
      </c>
      <c r="V1162" s="72" t="str">
        <f aca="false">IF(S1162="Empate","—",IF((N1162&gt;M1162)&lt;&gt;(T1162&gt;U1162),"Sim","Não"))</f>
        <v>Não</v>
      </c>
    </row>
    <row r="1163" customFormat="false" ht="15" hidden="false" customHeight="false" outlineLevel="0" collapsed="false">
      <c r="A1163" s="72" t="s">
        <v>2657</v>
      </c>
      <c r="B1163" s="72" t="s">
        <v>2658</v>
      </c>
      <c r="C1163" s="72" t="s">
        <v>304</v>
      </c>
      <c r="D1163" s="72" t="s">
        <v>289</v>
      </c>
      <c r="E1163" s="72"/>
      <c r="F1163" s="73" t="n">
        <v>18606</v>
      </c>
      <c r="G1163" s="73" t="n">
        <v>14655</v>
      </c>
      <c r="H1163" s="73" t="n">
        <v>3951</v>
      </c>
      <c r="I1163" s="74" t="n">
        <f aca="false">H1163/F1163</f>
        <v>0.212350854563044</v>
      </c>
      <c r="J1163" s="73" t="n">
        <v>14001</v>
      </c>
      <c r="K1163" s="73" t="n">
        <v>261</v>
      </c>
      <c r="L1163" s="73" t="n">
        <v>393</v>
      </c>
      <c r="M1163" s="73" t="n">
        <v>2619</v>
      </c>
      <c r="N1163" s="73" t="n">
        <v>10825</v>
      </c>
      <c r="O1163" s="73" t="n">
        <f aca="false">J1163-M1163-N1163</f>
        <v>557</v>
      </c>
      <c r="P1163" s="74" t="n">
        <f aca="false">M1163/J1163</f>
        <v>0.187058067280909</v>
      </c>
      <c r="Q1163" s="74" t="n">
        <f aca="false">N1163/J1163</f>
        <v>0.773159060067138</v>
      </c>
      <c r="R1163" s="75" t="n">
        <f aca="false">ABS(P1163-Q1163)*100</f>
        <v>58.610099278623</v>
      </c>
      <c r="S1163" s="72" t="str">
        <f aca="false">IF(M1163&gt;N1163,"Flávio Bolsonaro",IF(N1163&gt;M1163,"Lula","Empate"))</f>
        <v>Lula</v>
      </c>
      <c r="T1163" s="74" t="n">
        <v>0.799719681321924</v>
      </c>
      <c r="U1163" s="74" t="n">
        <v>0.15454411330776</v>
      </c>
      <c r="V1163" s="72" t="str">
        <f aca="false">IF(S1163="Empate","—",IF((N1163&gt;M1163)&lt;&gt;(T1163&gt;U1163),"Sim","Não"))</f>
        <v>Não</v>
      </c>
    </row>
    <row r="1164" customFormat="false" ht="15" hidden="false" customHeight="false" outlineLevel="0" collapsed="false">
      <c r="A1164" s="72" t="s">
        <v>2659</v>
      </c>
      <c r="B1164" s="72" t="s">
        <v>2660</v>
      </c>
      <c r="C1164" s="72" t="s">
        <v>304</v>
      </c>
      <c r="D1164" s="72" t="s">
        <v>289</v>
      </c>
      <c r="E1164" s="72"/>
      <c r="F1164" s="73" t="n">
        <v>5015</v>
      </c>
      <c r="G1164" s="73" t="n">
        <v>4198</v>
      </c>
      <c r="H1164" s="73" t="n">
        <v>817</v>
      </c>
      <c r="I1164" s="74" t="n">
        <f aca="false">H1164/F1164</f>
        <v>0.162911266201396</v>
      </c>
      <c r="J1164" s="73" t="n">
        <v>4046</v>
      </c>
      <c r="K1164" s="73" t="n">
        <v>35</v>
      </c>
      <c r="L1164" s="73" t="n">
        <v>117</v>
      </c>
      <c r="M1164" s="73" t="n">
        <v>1132</v>
      </c>
      <c r="N1164" s="73" t="n">
        <v>2773</v>
      </c>
      <c r="O1164" s="73" t="n">
        <f aca="false">J1164-M1164-N1164</f>
        <v>141</v>
      </c>
      <c r="P1164" s="74" t="n">
        <f aca="false">M1164/J1164</f>
        <v>0.279782501235788</v>
      </c>
      <c r="Q1164" s="74" t="n">
        <f aca="false">N1164/J1164</f>
        <v>0.68536826495304</v>
      </c>
      <c r="R1164" s="75" t="n">
        <f aca="false">ABS(P1164-Q1164)*100</f>
        <v>40.5585763717252</v>
      </c>
      <c r="S1164" s="72" t="str">
        <f aca="false">IF(M1164&gt;N1164,"Flávio Bolsonaro",IF(N1164&gt;M1164,"Lula","Empate"))</f>
        <v>Lula</v>
      </c>
      <c r="T1164" s="74" t="n">
        <v>0.732279449260581</v>
      </c>
      <c r="U1164" s="74" t="n">
        <v>0.223100458949516</v>
      </c>
      <c r="V1164" s="72" t="str">
        <f aca="false">IF(S1164="Empate","—",IF((N1164&gt;M1164)&lt;&gt;(T1164&gt;U1164),"Sim","Não"))</f>
        <v>Não</v>
      </c>
    </row>
    <row r="1165" customFormat="false" ht="15" hidden="false" customHeight="false" outlineLevel="0" collapsed="false">
      <c r="A1165" s="72" t="s">
        <v>2661</v>
      </c>
      <c r="B1165" s="72" t="s">
        <v>2662</v>
      </c>
      <c r="C1165" s="72" t="s">
        <v>304</v>
      </c>
      <c r="D1165" s="72" t="s">
        <v>289</v>
      </c>
      <c r="E1165" s="72"/>
      <c r="F1165" s="73" t="n">
        <v>6551</v>
      </c>
      <c r="G1165" s="73" t="n">
        <v>5207</v>
      </c>
      <c r="H1165" s="73" t="n">
        <v>1344</v>
      </c>
      <c r="I1165" s="74" t="n">
        <f aca="false">H1165/F1165</f>
        <v>0.205159517630896</v>
      </c>
      <c r="J1165" s="73" t="n">
        <v>5057</v>
      </c>
      <c r="K1165" s="73" t="n">
        <v>40</v>
      </c>
      <c r="L1165" s="73" t="n">
        <v>110</v>
      </c>
      <c r="M1165" s="73" t="n">
        <v>1469</v>
      </c>
      <c r="N1165" s="73" t="n">
        <v>3395</v>
      </c>
      <c r="O1165" s="73" t="n">
        <f aca="false">J1165-M1165-N1165</f>
        <v>193</v>
      </c>
      <c r="P1165" s="74" t="n">
        <f aca="false">M1165/J1165</f>
        <v>0.290488431876607</v>
      </c>
      <c r="Q1165" s="74" t="n">
        <f aca="false">N1165/J1165</f>
        <v>0.671346648210402</v>
      </c>
      <c r="R1165" s="75" t="n">
        <f aca="false">ABS(P1165-Q1165)*100</f>
        <v>38.0858216333795</v>
      </c>
      <c r="S1165" s="72" t="str">
        <f aca="false">IF(M1165&gt;N1165,"Flávio Bolsonaro",IF(N1165&gt;M1165,"Lula","Empate"))</f>
        <v>Lula</v>
      </c>
      <c r="T1165" s="74" t="n">
        <v>0.718790496760259</v>
      </c>
      <c r="U1165" s="74" t="n">
        <v>0.244492440604752</v>
      </c>
      <c r="V1165" s="72" t="str">
        <f aca="false">IF(S1165="Empate","—",IF((N1165&gt;M1165)&lt;&gt;(T1165&gt;U1165),"Sim","Não"))</f>
        <v>Não</v>
      </c>
    </row>
    <row r="1166" customFormat="false" ht="15" hidden="false" customHeight="false" outlineLevel="0" collapsed="false">
      <c r="A1166" s="72" t="s">
        <v>2663</v>
      </c>
      <c r="B1166" s="72" t="s">
        <v>2664</v>
      </c>
      <c r="C1166" s="72" t="s">
        <v>304</v>
      </c>
      <c r="D1166" s="72" t="s">
        <v>289</v>
      </c>
      <c r="E1166" s="72"/>
      <c r="F1166" s="73" t="n">
        <v>26888</v>
      </c>
      <c r="G1166" s="73" t="n">
        <v>20906</v>
      </c>
      <c r="H1166" s="73" t="n">
        <v>5982</v>
      </c>
      <c r="I1166" s="74" t="n">
        <f aca="false">H1166/F1166</f>
        <v>0.222478429038977</v>
      </c>
      <c r="J1166" s="73" t="n">
        <v>20141</v>
      </c>
      <c r="K1166" s="73" t="n">
        <v>155</v>
      </c>
      <c r="L1166" s="73" t="n">
        <v>610</v>
      </c>
      <c r="M1166" s="73" t="n">
        <v>5407</v>
      </c>
      <c r="N1166" s="73" t="n">
        <v>13949</v>
      </c>
      <c r="O1166" s="73" t="n">
        <f aca="false">J1166-M1166-N1166</f>
        <v>785</v>
      </c>
      <c r="P1166" s="74" t="n">
        <f aca="false">M1166/J1166</f>
        <v>0.268457375502706</v>
      </c>
      <c r="Q1166" s="74" t="n">
        <f aca="false">N1166/J1166</f>
        <v>0.69256739983119</v>
      </c>
      <c r="R1166" s="75" t="n">
        <f aca="false">ABS(P1166-Q1166)*100</f>
        <v>42.4110024328484</v>
      </c>
      <c r="S1166" s="72" t="str">
        <f aca="false">IF(M1166&gt;N1166,"Flávio Bolsonaro",IF(N1166&gt;M1166,"Lula","Empate"))</f>
        <v>Lula</v>
      </c>
      <c r="T1166" s="74" t="n">
        <v>0.742269112831973</v>
      </c>
      <c r="U1166" s="74" t="n">
        <v>0.219219375292345</v>
      </c>
      <c r="V1166" s="72" t="str">
        <f aca="false">IF(S1166="Empate","—",IF((N1166&gt;M1166)&lt;&gt;(T1166&gt;U1166),"Sim","Não"))</f>
        <v>Não</v>
      </c>
    </row>
    <row r="1167" customFormat="false" ht="15" hidden="false" customHeight="false" outlineLevel="0" collapsed="false">
      <c r="A1167" s="72" t="s">
        <v>2665</v>
      </c>
      <c r="B1167" s="72" t="s">
        <v>2666</v>
      </c>
      <c r="C1167" s="72" t="s">
        <v>304</v>
      </c>
      <c r="D1167" s="72" t="s">
        <v>289</v>
      </c>
      <c r="E1167" s="72"/>
      <c r="F1167" s="73" t="n">
        <v>19650</v>
      </c>
      <c r="G1167" s="73" t="n">
        <v>15363</v>
      </c>
      <c r="H1167" s="73" t="n">
        <v>4287</v>
      </c>
      <c r="I1167" s="74" t="n">
        <f aca="false">H1167/F1167</f>
        <v>0.218167938931298</v>
      </c>
      <c r="J1167" s="73" t="n">
        <v>14906</v>
      </c>
      <c r="K1167" s="73" t="n">
        <v>91</v>
      </c>
      <c r="L1167" s="73" t="n">
        <v>366</v>
      </c>
      <c r="M1167" s="73" t="n">
        <v>6061</v>
      </c>
      <c r="N1167" s="73" t="n">
        <v>8298</v>
      </c>
      <c r="O1167" s="73" t="n">
        <f aca="false">J1167-M1167-N1167</f>
        <v>547</v>
      </c>
      <c r="P1167" s="74" t="n">
        <f aca="false">M1167/J1167</f>
        <v>0.406614785992218</v>
      </c>
      <c r="Q1167" s="74" t="n">
        <f aca="false">N1167/J1167</f>
        <v>0.556688581779149</v>
      </c>
      <c r="R1167" s="75" t="n">
        <f aca="false">ABS(P1167-Q1167)*100</f>
        <v>15.0073795786931</v>
      </c>
      <c r="S1167" s="72" t="str">
        <f aca="false">IF(M1167&gt;N1167,"Flávio Bolsonaro",IF(N1167&gt;M1167,"Lula","Empate"))</f>
        <v>Lula</v>
      </c>
      <c r="T1167" s="74" t="n">
        <v>0.66820558082694</v>
      </c>
      <c r="U1167" s="74" t="n">
        <v>0.302328739221943</v>
      </c>
      <c r="V1167" s="72" t="str">
        <f aca="false">IF(S1167="Empate","—",IF((N1167&gt;M1167)&lt;&gt;(T1167&gt;U1167),"Sim","Não"))</f>
        <v>Não</v>
      </c>
    </row>
    <row r="1168" customFormat="false" ht="15" hidden="false" customHeight="false" outlineLevel="0" collapsed="false">
      <c r="A1168" s="72" t="s">
        <v>2667</v>
      </c>
      <c r="B1168" s="72" t="s">
        <v>2668</v>
      </c>
      <c r="C1168" s="72" t="s">
        <v>304</v>
      </c>
      <c r="D1168" s="72" t="s">
        <v>289</v>
      </c>
      <c r="E1168" s="72"/>
      <c r="F1168" s="73" t="n">
        <v>11468</v>
      </c>
      <c r="G1168" s="73" t="n">
        <v>9312</v>
      </c>
      <c r="H1168" s="73" t="n">
        <v>2156</v>
      </c>
      <c r="I1168" s="74" t="n">
        <f aca="false">H1168/F1168</f>
        <v>0.188001395186606</v>
      </c>
      <c r="J1168" s="73" t="n">
        <v>9156</v>
      </c>
      <c r="K1168" s="73" t="n">
        <v>51</v>
      </c>
      <c r="L1168" s="73" t="n">
        <v>105</v>
      </c>
      <c r="M1168" s="73" t="n">
        <v>2528</v>
      </c>
      <c r="N1168" s="73" t="n">
        <v>6419</v>
      </c>
      <c r="O1168" s="73" t="n">
        <f aca="false">J1168-M1168-N1168</f>
        <v>209</v>
      </c>
      <c r="P1168" s="74" t="n">
        <f aca="false">M1168/J1168</f>
        <v>0.276103101791175</v>
      </c>
      <c r="Q1168" s="74" t="n">
        <f aca="false">N1168/J1168</f>
        <v>0.701070336391437</v>
      </c>
      <c r="R1168" s="75" t="n">
        <f aca="false">ABS(P1168-Q1168)*100</f>
        <v>42.4967234600262</v>
      </c>
      <c r="S1168" s="72" t="str">
        <f aca="false">IF(M1168&gt;N1168,"Flávio Bolsonaro",IF(N1168&gt;M1168,"Lula","Empate"))</f>
        <v>Lula</v>
      </c>
      <c r="T1168" s="74" t="n">
        <v>0.765621370499419</v>
      </c>
      <c r="U1168" s="74" t="n">
        <v>0.212311265969803</v>
      </c>
      <c r="V1168" s="72" t="str">
        <f aca="false">IF(S1168="Empate","—",IF((N1168&gt;M1168)&lt;&gt;(T1168&gt;U1168),"Sim","Não"))</f>
        <v>Não</v>
      </c>
    </row>
    <row r="1169" customFormat="false" ht="15" hidden="false" customHeight="false" outlineLevel="0" collapsed="false">
      <c r="A1169" s="72" t="s">
        <v>2669</v>
      </c>
      <c r="B1169" s="72" t="s">
        <v>2670</v>
      </c>
      <c r="C1169" s="72" t="s">
        <v>304</v>
      </c>
      <c r="D1169" s="72" t="s">
        <v>289</v>
      </c>
      <c r="E1169" s="72"/>
      <c r="F1169" s="73" t="n">
        <v>25937</v>
      </c>
      <c r="G1169" s="73" t="n">
        <v>20697</v>
      </c>
      <c r="H1169" s="73" t="n">
        <v>5240</v>
      </c>
      <c r="I1169" s="74" t="n">
        <f aca="false">H1169/F1169</f>
        <v>0.202027990901029</v>
      </c>
      <c r="J1169" s="73" t="n">
        <v>20007</v>
      </c>
      <c r="K1169" s="73" t="n">
        <v>179</v>
      </c>
      <c r="L1169" s="73" t="n">
        <v>511</v>
      </c>
      <c r="M1169" s="73" t="n">
        <v>4593</v>
      </c>
      <c r="N1169" s="73" t="n">
        <v>14728</v>
      </c>
      <c r="O1169" s="73" t="n">
        <f aca="false">J1169-M1169-N1169</f>
        <v>686</v>
      </c>
      <c r="P1169" s="74" t="n">
        <f aca="false">M1169/J1169</f>
        <v>0.229569650622282</v>
      </c>
      <c r="Q1169" s="74" t="n">
        <f aca="false">N1169/J1169</f>
        <v>0.736142350177438</v>
      </c>
      <c r="R1169" s="75" t="n">
        <f aca="false">ABS(P1169-Q1169)*100</f>
        <v>50.6572699555156</v>
      </c>
      <c r="S1169" s="72" t="str">
        <f aca="false">IF(M1169&gt;N1169,"Flávio Bolsonaro",IF(N1169&gt;M1169,"Lula","Empate"))</f>
        <v>Lula</v>
      </c>
      <c r="T1169" s="74" t="n">
        <v>0.785213546160483</v>
      </c>
      <c r="U1169" s="74" t="n">
        <v>0.180921052631579</v>
      </c>
      <c r="V1169" s="72" t="str">
        <f aca="false">IF(S1169="Empate","—",IF((N1169&gt;M1169)&lt;&gt;(T1169&gt;U1169),"Sim","Não"))</f>
        <v>Não</v>
      </c>
    </row>
    <row r="1170" customFormat="false" ht="15" hidden="false" customHeight="false" outlineLevel="0" collapsed="false">
      <c r="A1170" s="72" t="s">
        <v>2671</v>
      </c>
      <c r="B1170" s="72" t="s">
        <v>2672</v>
      </c>
      <c r="C1170" s="72" t="s">
        <v>304</v>
      </c>
      <c r="D1170" s="72" t="s">
        <v>289</v>
      </c>
      <c r="E1170" s="72"/>
      <c r="F1170" s="73" t="n">
        <v>8475</v>
      </c>
      <c r="G1170" s="73" t="n">
        <v>6260</v>
      </c>
      <c r="H1170" s="73" t="n">
        <v>2215</v>
      </c>
      <c r="I1170" s="74" t="n">
        <f aca="false">H1170/F1170</f>
        <v>0.261356932153392</v>
      </c>
      <c r="J1170" s="73" t="n">
        <v>6014</v>
      </c>
      <c r="K1170" s="73" t="n">
        <v>44</v>
      </c>
      <c r="L1170" s="73" t="n">
        <v>202</v>
      </c>
      <c r="M1170" s="73" t="n">
        <v>2037</v>
      </c>
      <c r="N1170" s="73" t="n">
        <v>3797</v>
      </c>
      <c r="O1170" s="73" t="n">
        <f aca="false">J1170-M1170-N1170</f>
        <v>180</v>
      </c>
      <c r="P1170" s="74" t="n">
        <f aca="false">M1170/J1170</f>
        <v>0.338709677419355</v>
      </c>
      <c r="Q1170" s="74" t="n">
        <f aca="false">N1170/J1170</f>
        <v>0.631360159627536</v>
      </c>
      <c r="R1170" s="75" t="n">
        <f aca="false">ABS(P1170-Q1170)*100</f>
        <v>29.2650482208181</v>
      </c>
      <c r="S1170" s="72" t="str">
        <f aca="false">IF(M1170&gt;N1170,"Flávio Bolsonaro",IF(N1170&gt;M1170,"Lula","Empate"))</f>
        <v>Lula</v>
      </c>
      <c r="T1170" s="74" t="n">
        <v>0.742252456538171</v>
      </c>
      <c r="U1170" s="74" t="n">
        <v>0.211073318216175</v>
      </c>
      <c r="V1170" s="72" t="str">
        <f aca="false">IF(S1170="Empate","—",IF((N1170&gt;M1170)&lt;&gt;(T1170&gt;U1170),"Sim","Não"))</f>
        <v>Não</v>
      </c>
    </row>
    <row r="1171" customFormat="false" ht="15" hidden="false" customHeight="false" outlineLevel="0" collapsed="false">
      <c r="A1171" s="72" t="s">
        <v>2673</v>
      </c>
      <c r="B1171" s="72" t="s">
        <v>2674</v>
      </c>
      <c r="C1171" s="72" t="s">
        <v>304</v>
      </c>
      <c r="D1171" s="72" t="s">
        <v>289</v>
      </c>
      <c r="E1171" s="72"/>
      <c r="F1171" s="73" t="n">
        <v>22995</v>
      </c>
      <c r="G1171" s="73" t="n">
        <v>17866</v>
      </c>
      <c r="H1171" s="73" t="n">
        <v>5129</v>
      </c>
      <c r="I1171" s="74" t="n">
        <f aca="false">H1171/F1171</f>
        <v>0.223048488801913</v>
      </c>
      <c r="J1171" s="73" t="n">
        <v>17089</v>
      </c>
      <c r="K1171" s="73" t="n">
        <v>166</v>
      </c>
      <c r="L1171" s="73" t="n">
        <v>611</v>
      </c>
      <c r="M1171" s="73" t="n">
        <v>2468</v>
      </c>
      <c r="N1171" s="73" t="n">
        <v>14151</v>
      </c>
      <c r="O1171" s="73" t="n">
        <f aca="false">J1171-M1171-N1171</f>
        <v>470</v>
      </c>
      <c r="P1171" s="74" t="n">
        <f aca="false">M1171/J1171</f>
        <v>0.144420387383697</v>
      </c>
      <c r="Q1171" s="74" t="n">
        <f aca="false">N1171/J1171</f>
        <v>0.828076540464626</v>
      </c>
      <c r="R1171" s="75" t="n">
        <f aca="false">ABS(P1171-Q1171)*100</f>
        <v>68.3656153080929</v>
      </c>
      <c r="S1171" s="72" t="str">
        <f aca="false">IF(M1171&gt;N1171,"Flávio Bolsonaro",IF(N1171&gt;M1171,"Lula","Empate"))</f>
        <v>Lula</v>
      </c>
      <c r="T1171" s="74" t="n">
        <v>0.862532849455638</v>
      </c>
      <c r="U1171" s="74" t="n">
        <v>0.105806532348893</v>
      </c>
      <c r="V1171" s="72" t="str">
        <f aca="false">IF(S1171="Empate","—",IF((N1171&gt;M1171)&lt;&gt;(T1171&gt;U1171),"Sim","Não"))</f>
        <v>Não</v>
      </c>
    </row>
    <row r="1172" customFormat="false" ht="15" hidden="false" customHeight="false" outlineLevel="0" collapsed="false">
      <c r="A1172" s="72" t="s">
        <v>2675</v>
      </c>
      <c r="B1172" s="72" t="s">
        <v>2676</v>
      </c>
      <c r="C1172" s="72" t="s">
        <v>304</v>
      </c>
      <c r="D1172" s="72" t="s">
        <v>289</v>
      </c>
      <c r="E1172" s="72"/>
      <c r="F1172" s="73" t="n">
        <v>17755</v>
      </c>
      <c r="G1172" s="73" t="n">
        <v>13739</v>
      </c>
      <c r="H1172" s="73" t="n">
        <v>4016</v>
      </c>
      <c r="I1172" s="74" t="n">
        <f aca="false">H1172/F1172</f>
        <v>0.226189805688538</v>
      </c>
      <c r="J1172" s="73" t="n">
        <v>12902</v>
      </c>
      <c r="K1172" s="73" t="n">
        <v>130</v>
      </c>
      <c r="L1172" s="73" t="n">
        <v>707</v>
      </c>
      <c r="M1172" s="73" t="n">
        <v>2540</v>
      </c>
      <c r="N1172" s="73" t="n">
        <v>9932</v>
      </c>
      <c r="O1172" s="73" t="n">
        <f aca="false">J1172-M1172-N1172</f>
        <v>430</v>
      </c>
      <c r="P1172" s="74" t="n">
        <f aca="false">M1172/J1172</f>
        <v>0.19686870252674</v>
      </c>
      <c r="Q1172" s="74" t="n">
        <f aca="false">N1172/J1172</f>
        <v>0.769803131297473</v>
      </c>
      <c r="R1172" s="75" t="n">
        <f aca="false">ABS(P1172-Q1172)*100</f>
        <v>57.2934428770733</v>
      </c>
      <c r="S1172" s="72" t="str">
        <f aca="false">IF(M1172&gt;N1172,"Flávio Bolsonaro",IF(N1172&gt;M1172,"Lula","Empate"))</f>
        <v>Lula</v>
      </c>
      <c r="T1172" s="74" t="n">
        <v>0.832598058875431</v>
      </c>
      <c r="U1172" s="74" t="n">
        <v>0.127857543915938</v>
      </c>
      <c r="V1172" s="72" t="str">
        <f aca="false">IF(S1172="Empate","—",IF((N1172&gt;M1172)&lt;&gt;(T1172&gt;U1172),"Sim","Não"))</f>
        <v>Não</v>
      </c>
    </row>
    <row r="1173" customFormat="false" ht="15" hidden="false" customHeight="false" outlineLevel="0" collapsed="false">
      <c r="A1173" s="72" t="s">
        <v>2677</v>
      </c>
      <c r="B1173" s="72" t="s">
        <v>2678</v>
      </c>
      <c r="C1173" s="72" t="s">
        <v>304</v>
      </c>
      <c r="D1173" s="72" t="s">
        <v>289</v>
      </c>
      <c r="E1173" s="72"/>
      <c r="F1173" s="73" t="n">
        <v>42732</v>
      </c>
      <c r="G1173" s="73" t="n">
        <v>32976</v>
      </c>
      <c r="H1173" s="73" t="n">
        <v>9756</v>
      </c>
      <c r="I1173" s="74" t="n">
        <f aca="false">H1173/F1173</f>
        <v>0.228306655433867</v>
      </c>
      <c r="J1173" s="73" t="n">
        <v>32052</v>
      </c>
      <c r="K1173" s="73" t="n">
        <v>186</v>
      </c>
      <c r="L1173" s="73" t="n">
        <v>738</v>
      </c>
      <c r="M1173" s="73" t="n">
        <v>12440</v>
      </c>
      <c r="N1173" s="73" t="n">
        <v>18151</v>
      </c>
      <c r="O1173" s="73" t="n">
        <f aca="false">J1173-M1173-N1173</f>
        <v>1461</v>
      </c>
      <c r="P1173" s="74" t="n">
        <f aca="false">M1173/J1173</f>
        <v>0.388119306127543</v>
      </c>
      <c r="Q1173" s="74" t="n">
        <f aca="false">N1173/J1173</f>
        <v>0.566298514913266</v>
      </c>
      <c r="R1173" s="75" t="n">
        <f aca="false">ABS(P1173-Q1173)*100</f>
        <v>17.8179208785723</v>
      </c>
      <c r="S1173" s="72" t="str">
        <f aca="false">IF(M1173&gt;N1173,"Flávio Bolsonaro",IF(N1173&gt;M1173,"Lula","Empate"))</f>
        <v>Lula</v>
      </c>
      <c r="T1173" s="74" t="n">
        <v>0.668659292884087</v>
      </c>
      <c r="U1173" s="74" t="n">
        <v>0.298925899878524</v>
      </c>
      <c r="V1173" s="72" t="str">
        <f aca="false">IF(S1173="Empate","—",IF((N1173&gt;M1173)&lt;&gt;(T1173&gt;U1173),"Sim","Não"))</f>
        <v>Não</v>
      </c>
    </row>
    <row r="1174" customFormat="false" ht="15" hidden="false" customHeight="false" outlineLevel="0" collapsed="false">
      <c r="A1174" s="72" t="s">
        <v>2679</v>
      </c>
      <c r="B1174" s="72" t="s">
        <v>2680</v>
      </c>
      <c r="C1174" s="72" t="s">
        <v>304</v>
      </c>
      <c r="D1174" s="72" t="s">
        <v>289</v>
      </c>
      <c r="E1174" s="72"/>
      <c r="F1174" s="73" t="n">
        <v>10837</v>
      </c>
      <c r="G1174" s="73" t="n">
        <v>8846</v>
      </c>
      <c r="H1174" s="73" t="n">
        <v>1991</v>
      </c>
      <c r="I1174" s="74" t="n">
        <f aca="false">H1174/F1174</f>
        <v>0.183722432407493</v>
      </c>
      <c r="J1174" s="73" t="n">
        <v>8483</v>
      </c>
      <c r="K1174" s="73" t="n">
        <v>86</v>
      </c>
      <c r="L1174" s="73" t="n">
        <v>277</v>
      </c>
      <c r="M1174" s="73" t="n">
        <v>3637</v>
      </c>
      <c r="N1174" s="73" t="n">
        <v>4432</v>
      </c>
      <c r="O1174" s="73" t="n">
        <f aca="false">J1174-M1174-N1174</f>
        <v>414</v>
      </c>
      <c r="P1174" s="74" t="n">
        <f aca="false">M1174/J1174</f>
        <v>0.428739832606389</v>
      </c>
      <c r="Q1174" s="74" t="n">
        <f aca="false">N1174/J1174</f>
        <v>0.522456678062006</v>
      </c>
      <c r="R1174" s="75" t="n">
        <f aca="false">ABS(P1174-Q1174)*100</f>
        <v>9.37168454556171</v>
      </c>
      <c r="S1174" s="72" t="str">
        <f aca="false">IF(M1174&gt;N1174,"Flávio Bolsonaro",IF(N1174&gt;M1174,"Lula","Empate"))</f>
        <v>Lula</v>
      </c>
      <c r="T1174" s="74" t="n">
        <v>0.609486073884163</v>
      </c>
      <c r="U1174" s="74" t="n">
        <v>0.352639552499709</v>
      </c>
      <c r="V1174" s="72" t="str">
        <f aca="false">IF(S1174="Empate","—",IF((N1174&gt;M1174)&lt;&gt;(T1174&gt;U1174),"Sim","Não"))</f>
        <v>Não</v>
      </c>
    </row>
    <row r="1175" customFormat="false" ht="15" hidden="false" customHeight="false" outlineLevel="0" collapsed="false">
      <c r="A1175" s="72" t="s">
        <v>2681</v>
      </c>
      <c r="B1175" s="72" t="s">
        <v>2682</v>
      </c>
      <c r="C1175" s="72" t="s">
        <v>304</v>
      </c>
      <c r="D1175" s="72" t="s">
        <v>289</v>
      </c>
      <c r="E1175" s="72"/>
      <c r="F1175" s="73" t="n">
        <v>9001</v>
      </c>
      <c r="G1175" s="73" t="n">
        <v>7010</v>
      </c>
      <c r="H1175" s="73" t="n">
        <v>1991</v>
      </c>
      <c r="I1175" s="74" t="n">
        <f aca="false">H1175/F1175</f>
        <v>0.221197644706144</v>
      </c>
      <c r="J1175" s="73" t="n">
        <v>6825</v>
      </c>
      <c r="K1175" s="73" t="n">
        <v>38</v>
      </c>
      <c r="L1175" s="73" t="n">
        <v>147</v>
      </c>
      <c r="M1175" s="73" t="n">
        <v>1417</v>
      </c>
      <c r="N1175" s="73" t="n">
        <v>5206</v>
      </c>
      <c r="O1175" s="73" t="n">
        <f aca="false">J1175-M1175-N1175</f>
        <v>202</v>
      </c>
      <c r="P1175" s="74" t="n">
        <f aca="false">M1175/J1175</f>
        <v>0.207619047619048</v>
      </c>
      <c r="Q1175" s="74" t="n">
        <f aca="false">N1175/J1175</f>
        <v>0.762783882783883</v>
      </c>
      <c r="R1175" s="75" t="n">
        <f aca="false">ABS(P1175-Q1175)*100</f>
        <v>55.5164835164835</v>
      </c>
      <c r="S1175" s="72" t="str">
        <f aca="false">IF(M1175&gt;N1175,"Flávio Bolsonaro",IF(N1175&gt;M1175,"Lula","Empate"))</f>
        <v>Lula</v>
      </c>
      <c r="T1175" s="74" t="n">
        <v>0.800031392246115</v>
      </c>
      <c r="U1175" s="74" t="n">
        <v>0.16480929210485</v>
      </c>
      <c r="V1175" s="72" t="str">
        <f aca="false">IF(S1175="Empate","—",IF((N1175&gt;M1175)&lt;&gt;(T1175&gt;U1175),"Sim","Não"))</f>
        <v>Não</v>
      </c>
    </row>
    <row r="1176" customFormat="false" ht="15" hidden="false" customHeight="false" outlineLevel="0" collapsed="false">
      <c r="A1176" s="72" t="s">
        <v>2683</v>
      </c>
      <c r="B1176" s="72" t="s">
        <v>2684</v>
      </c>
      <c r="C1176" s="72" t="s">
        <v>304</v>
      </c>
      <c r="D1176" s="72" t="s">
        <v>289</v>
      </c>
      <c r="E1176" s="72"/>
      <c r="F1176" s="73" t="n">
        <v>10224</v>
      </c>
      <c r="G1176" s="73" t="n">
        <v>7606</v>
      </c>
      <c r="H1176" s="73" t="n">
        <v>2618</v>
      </c>
      <c r="I1176" s="74" t="n">
        <f aca="false">H1176/F1176</f>
        <v>0.256064162754304</v>
      </c>
      <c r="J1176" s="73" t="n">
        <v>7282</v>
      </c>
      <c r="K1176" s="73" t="n">
        <v>67</v>
      </c>
      <c r="L1176" s="73" t="n">
        <v>257</v>
      </c>
      <c r="M1176" s="73" t="n">
        <v>957</v>
      </c>
      <c r="N1176" s="73" t="n">
        <v>6114</v>
      </c>
      <c r="O1176" s="73" t="n">
        <f aca="false">J1176-M1176-N1176</f>
        <v>211</v>
      </c>
      <c r="P1176" s="74" t="n">
        <f aca="false">M1176/J1176</f>
        <v>0.131419939577039</v>
      </c>
      <c r="Q1176" s="74" t="n">
        <f aca="false">N1176/J1176</f>
        <v>0.839604504257072</v>
      </c>
      <c r="R1176" s="75" t="n">
        <f aca="false">ABS(P1176-Q1176)*100</f>
        <v>70.8184564680033</v>
      </c>
      <c r="S1176" s="72" t="str">
        <f aca="false">IF(M1176&gt;N1176,"Flávio Bolsonaro",IF(N1176&gt;M1176,"Lula","Empate"))</f>
        <v>Lula</v>
      </c>
      <c r="T1176" s="74" t="n">
        <v>0.863021751910641</v>
      </c>
      <c r="U1176" s="74" t="n">
        <v>0.100382128159906</v>
      </c>
      <c r="V1176" s="72" t="str">
        <f aca="false">IF(S1176="Empate","—",IF((N1176&gt;M1176)&lt;&gt;(T1176&gt;U1176),"Sim","Não"))</f>
        <v>Não</v>
      </c>
    </row>
    <row r="1177" customFormat="false" ht="15" hidden="false" customHeight="false" outlineLevel="0" collapsed="false">
      <c r="A1177" s="72" t="s">
        <v>2685</v>
      </c>
      <c r="B1177" s="72" t="s">
        <v>2686</v>
      </c>
      <c r="C1177" s="72" t="s">
        <v>304</v>
      </c>
      <c r="D1177" s="72" t="s">
        <v>289</v>
      </c>
      <c r="E1177" s="72"/>
      <c r="F1177" s="73" t="n">
        <v>16136</v>
      </c>
      <c r="G1177" s="73" t="n">
        <v>12485</v>
      </c>
      <c r="H1177" s="73" t="n">
        <v>3651</v>
      </c>
      <c r="I1177" s="74" t="n">
        <f aca="false">H1177/F1177</f>
        <v>0.22626425384234</v>
      </c>
      <c r="J1177" s="73" t="n">
        <v>12146</v>
      </c>
      <c r="K1177" s="73" t="n">
        <v>90</v>
      </c>
      <c r="L1177" s="73" t="n">
        <v>249</v>
      </c>
      <c r="M1177" s="73" t="n">
        <v>1796</v>
      </c>
      <c r="N1177" s="73" t="n">
        <v>9996</v>
      </c>
      <c r="O1177" s="73" t="n">
        <f aca="false">J1177-M1177-N1177</f>
        <v>354</v>
      </c>
      <c r="P1177" s="74" t="n">
        <f aca="false">M1177/J1177</f>
        <v>0.147867610736045</v>
      </c>
      <c r="Q1177" s="74" t="n">
        <f aca="false">N1177/J1177</f>
        <v>0.822986991602174</v>
      </c>
      <c r="R1177" s="75" t="n">
        <f aca="false">ABS(P1177-Q1177)*100</f>
        <v>67.5119380866129</v>
      </c>
      <c r="S1177" s="72" t="str">
        <f aca="false">IF(M1177&gt;N1177,"Flávio Bolsonaro",IF(N1177&gt;M1177,"Lula","Empate"))</f>
        <v>Lula</v>
      </c>
      <c r="T1177" s="74" t="n">
        <v>0.848755204350412</v>
      </c>
      <c r="U1177" s="74" t="n">
        <v>0.118276828957431</v>
      </c>
      <c r="V1177" s="72" t="str">
        <f aca="false">IF(S1177="Empate","—",IF((N1177&gt;M1177)&lt;&gt;(T1177&gt;U1177),"Sim","Não"))</f>
        <v>Não</v>
      </c>
    </row>
    <row r="1178" customFormat="false" ht="15" hidden="false" customHeight="false" outlineLevel="0" collapsed="false">
      <c r="A1178" s="72" t="s">
        <v>2687</v>
      </c>
      <c r="B1178" s="72" t="s">
        <v>2688</v>
      </c>
      <c r="C1178" s="72" t="s">
        <v>304</v>
      </c>
      <c r="D1178" s="72" t="s">
        <v>289</v>
      </c>
      <c r="E1178" s="72"/>
      <c r="F1178" s="73" t="n">
        <v>9948</v>
      </c>
      <c r="G1178" s="73" t="n">
        <v>7791</v>
      </c>
      <c r="H1178" s="73" t="n">
        <v>2157</v>
      </c>
      <c r="I1178" s="74" t="n">
        <f aca="false">H1178/F1178</f>
        <v>0.216827503015682</v>
      </c>
      <c r="J1178" s="73" t="n">
        <v>7599</v>
      </c>
      <c r="K1178" s="73" t="n">
        <v>59</v>
      </c>
      <c r="L1178" s="73" t="n">
        <v>133</v>
      </c>
      <c r="M1178" s="73" t="n">
        <v>2975</v>
      </c>
      <c r="N1178" s="73" t="n">
        <v>4390</v>
      </c>
      <c r="O1178" s="73" t="n">
        <f aca="false">J1178-M1178-N1178</f>
        <v>234</v>
      </c>
      <c r="P1178" s="74" t="n">
        <f aca="false">M1178/J1178</f>
        <v>0.391498881431767</v>
      </c>
      <c r="Q1178" s="74" t="n">
        <f aca="false">N1178/J1178</f>
        <v>0.577707593104356</v>
      </c>
      <c r="R1178" s="75" t="n">
        <f aca="false">ABS(P1178-Q1178)*100</f>
        <v>18.6208711672588</v>
      </c>
      <c r="S1178" s="72" t="str">
        <f aca="false">IF(M1178&gt;N1178,"Flávio Bolsonaro",IF(N1178&gt;M1178,"Lula","Empate"))</f>
        <v>Lula</v>
      </c>
      <c r="T1178" s="74" t="n">
        <v>0.684427355122219</v>
      </c>
      <c r="U1178" s="74" t="n">
        <v>0.277808294424609</v>
      </c>
      <c r="V1178" s="72" t="str">
        <f aca="false">IF(S1178="Empate","—",IF((N1178&gt;M1178)&lt;&gt;(T1178&gt;U1178),"Sim","Não"))</f>
        <v>Não</v>
      </c>
    </row>
    <row r="1179" customFormat="false" ht="15" hidden="false" customHeight="false" outlineLevel="0" collapsed="false">
      <c r="A1179" s="72" t="s">
        <v>2689</v>
      </c>
      <c r="B1179" s="72" t="s">
        <v>2690</v>
      </c>
      <c r="C1179" s="72" t="s">
        <v>304</v>
      </c>
      <c r="D1179" s="72" t="s">
        <v>289</v>
      </c>
      <c r="E1179" s="72"/>
      <c r="F1179" s="73" t="n">
        <v>14177</v>
      </c>
      <c r="G1179" s="73" t="n">
        <v>11197</v>
      </c>
      <c r="H1179" s="73" t="n">
        <v>2980</v>
      </c>
      <c r="I1179" s="74" t="n">
        <f aca="false">H1179/F1179</f>
        <v>0.210199619101361</v>
      </c>
      <c r="J1179" s="73" t="n">
        <v>10741</v>
      </c>
      <c r="K1179" s="73" t="n">
        <v>112</v>
      </c>
      <c r="L1179" s="73" t="n">
        <v>344</v>
      </c>
      <c r="M1179" s="73" t="n">
        <v>2177</v>
      </c>
      <c r="N1179" s="73" t="n">
        <v>8211</v>
      </c>
      <c r="O1179" s="73" t="n">
        <f aca="false">J1179-M1179-N1179</f>
        <v>353</v>
      </c>
      <c r="P1179" s="74" t="n">
        <f aca="false">M1179/J1179</f>
        <v>0.202681314588958</v>
      </c>
      <c r="Q1179" s="74" t="n">
        <f aca="false">N1179/J1179</f>
        <v>0.764453961456103</v>
      </c>
      <c r="R1179" s="75" t="n">
        <f aca="false">ABS(P1179-Q1179)*100</f>
        <v>56.1772646867145</v>
      </c>
      <c r="S1179" s="72" t="str">
        <f aca="false">IF(M1179&gt;N1179,"Flávio Bolsonaro",IF(N1179&gt;M1179,"Lula","Empate"))</f>
        <v>Lula</v>
      </c>
      <c r="T1179" s="74" t="n">
        <v>0.814795813667146</v>
      </c>
      <c r="U1179" s="74" t="n">
        <v>0.15637184485943</v>
      </c>
      <c r="V1179" s="72" t="str">
        <f aca="false">IF(S1179="Empate","—",IF((N1179&gt;M1179)&lt;&gt;(T1179&gt;U1179),"Sim","Não"))</f>
        <v>Não</v>
      </c>
    </row>
    <row r="1180" customFormat="false" ht="15" hidden="false" customHeight="false" outlineLevel="0" collapsed="false">
      <c r="A1180" s="72" t="s">
        <v>2691</v>
      </c>
      <c r="B1180" s="72" t="s">
        <v>2692</v>
      </c>
      <c r="C1180" s="72" t="s">
        <v>304</v>
      </c>
      <c r="D1180" s="72" t="s">
        <v>289</v>
      </c>
      <c r="E1180" s="72"/>
      <c r="F1180" s="73" t="n">
        <v>8689</v>
      </c>
      <c r="G1180" s="73" t="n">
        <v>7107</v>
      </c>
      <c r="H1180" s="73" t="n">
        <v>1582</v>
      </c>
      <c r="I1180" s="74" t="n">
        <f aca="false">H1180/F1180</f>
        <v>0.182069283001496</v>
      </c>
      <c r="J1180" s="73" t="n">
        <v>6758</v>
      </c>
      <c r="K1180" s="73" t="n">
        <v>73</v>
      </c>
      <c r="L1180" s="73" t="n">
        <v>276</v>
      </c>
      <c r="M1180" s="73" t="n">
        <v>1917</v>
      </c>
      <c r="N1180" s="73" t="n">
        <v>4549</v>
      </c>
      <c r="O1180" s="73" t="n">
        <f aca="false">J1180-M1180-N1180</f>
        <v>292</v>
      </c>
      <c r="P1180" s="74" t="n">
        <f aca="false">M1180/J1180</f>
        <v>0.283663805859722</v>
      </c>
      <c r="Q1180" s="74" t="n">
        <f aca="false">N1180/J1180</f>
        <v>0.673128144421426</v>
      </c>
      <c r="R1180" s="75" t="n">
        <f aca="false">ABS(P1180-Q1180)*100</f>
        <v>38.9464338561705</v>
      </c>
      <c r="S1180" s="72" t="str">
        <f aca="false">IF(M1180&gt;N1180,"Flávio Bolsonaro",IF(N1180&gt;M1180,"Lula","Empate"))</f>
        <v>Lula</v>
      </c>
      <c r="T1180" s="74" t="n">
        <v>0.733444461282013</v>
      </c>
      <c r="U1180" s="74" t="n">
        <v>0.22200333383846</v>
      </c>
      <c r="V1180" s="72" t="str">
        <f aca="false">IF(S1180="Empate","—",IF((N1180&gt;M1180)&lt;&gt;(T1180&gt;U1180),"Sim","Não"))</f>
        <v>Não</v>
      </c>
    </row>
    <row r="1181" customFormat="false" ht="15" hidden="false" customHeight="false" outlineLevel="0" collapsed="false">
      <c r="A1181" s="72" t="s">
        <v>2693</v>
      </c>
      <c r="B1181" s="72" t="s">
        <v>2694</v>
      </c>
      <c r="C1181" s="72" t="s">
        <v>304</v>
      </c>
      <c r="D1181" s="72" t="s">
        <v>289</v>
      </c>
      <c r="E1181" s="72"/>
      <c r="F1181" s="73" t="n">
        <v>18310</v>
      </c>
      <c r="G1181" s="73" t="n">
        <v>14439</v>
      </c>
      <c r="H1181" s="73" t="n">
        <v>3871</v>
      </c>
      <c r="I1181" s="74" t="n">
        <f aca="false">H1181/F1181</f>
        <v>0.211414527580557</v>
      </c>
      <c r="J1181" s="73" t="n">
        <v>13985</v>
      </c>
      <c r="K1181" s="73" t="n">
        <v>126</v>
      </c>
      <c r="L1181" s="73" t="n">
        <v>328</v>
      </c>
      <c r="M1181" s="73" t="n">
        <v>5545</v>
      </c>
      <c r="N1181" s="73" t="n">
        <v>7629</v>
      </c>
      <c r="O1181" s="73" t="n">
        <f aca="false">J1181-M1181-N1181</f>
        <v>811</v>
      </c>
      <c r="P1181" s="74" t="n">
        <f aca="false">M1181/J1181</f>
        <v>0.396496245977833</v>
      </c>
      <c r="Q1181" s="74" t="n">
        <f aca="false">N1181/J1181</f>
        <v>0.545513049696103</v>
      </c>
      <c r="R1181" s="75" t="n">
        <f aca="false">ABS(P1181-Q1181)*100</f>
        <v>14.901680371827</v>
      </c>
      <c r="S1181" s="72" t="str">
        <f aca="false">IF(M1181&gt;N1181,"Flávio Bolsonaro",IF(N1181&gt;M1181,"Lula","Empate"))</f>
        <v>Lula</v>
      </c>
      <c r="T1181" s="74" t="n">
        <v>0.623710569591867</v>
      </c>
      <c r="U1181" s="74" t="n">
        <v>0.331514426670653</v>
      </c>
      <c r="V1181" s="72" t="str">
        <f aca="false">IF(S1181="Empate","—",IF((N1181&gt;M1181)&lt;&gt;(T1181&gt;U1181),"Sim","Não"))</f>
        <v>Não</v>
      </c>
    </row>
    <row r="1182" customFormat="false" ht="15" hidden="false" customHeight="false" outlineLevel="0" collapsed="false">
      <c r="A1182" s="72" t="s">
        <v>2695</v>
      </c>
      <c r="B1182" s="72" t="s">
        <v>2696</v>
      </c>
      <c r="C1182" s="72" t="s">
        <v>304</v>
      </c>
      <c r="D1182" s="72" t="s">
        <v>289</v>
      </c>
      <c r="E1182" s="72"/>
      <c r="F1182" s="73" t="n">
        <v>19093</v>
      </c>
      <c r="G1182" s="73" t="n">
        <v>14893</v>
      </c>
      <c r="H1182" s="73" t="n">
        <v>4200</v>
      </c>
      <c r="I1182" s="74" t="n">
        <f aca="false">H1182/F1182</f>
        <v>0.219975907400618</v>
      </c>
      <c r="J1182" s="73" t="n">
        <v>14390</v>
      </c>
      <c r="K1182" s="73" t="n">
        <v>93</v>
      </c>
      <c r="L1182" s="73" t="n">
        <v>410</v>
      </c>
      <c r="M1182" s="73" t="n">
        <v>4184</v>
      </c>
      <c r="N1182" s="73" t="n">
        <v>9499</v>
      </c>
      <c r="O1182" s="73" t="n">
        <f aca="false">J1182-M1182-N1182</f>
        <v>707</v>
      </c>
      <c r="P1182" s="74" t="n">
        <f aca="false">M1182/J1182</f>
        <v>0.290757470465601</v>
      </c>
      <c r="Q1182" s="74" t="n">
        <f aca="false">N1182/J1182</f>
        <v>0.660111188325226</v>
      </c>
      <c r="R1182" s="75" t="n">
        <f aca="false">ABS(P1182-Q1182)*100</f>
        <v>36.9353717859625</v>
      </c>
      <c r="S1182" s="72" t="str">
        <f aca="false">IF(M1182&gt;N1182,"Flávio Bolsonaro",IF(N1182&gt;M1182,"Lula","Empate"))</f>
        <v>Lula</v>
      </c>
      <c r="T1182" s="74" t="n">
        <v>0.70715229842855</v>
      </c>
      <c r="U1182" s="74" t="n">
        <v>0.246805698340432</v>
      </c>
      <c r="V1182" s="72" t="str">
        <f aca="false">IF(S1182="Empate","—",IF((N1182&gt;M1182)&lt;&gt;(T1182&gt;U1182),"Sim","Não"))</f>
        <v>Não</v>
      </c>
    </row>
    <row r="1183" customFormat="false" ht="15" hidden="false" customHeight="false" outlineLevel="0" collapsed="false">
      <c r="A1183" s="72" t="s">
        <v>2697</v>
      </c>
      <c r="B1183" s="72" t="s">
        <v>2698</v>
      </c>
      <c r="C1183" s="72" t="s">
        <v>304</v>
      </c>
      <c r="D1183" s="72" t="s">
        <v>289</v>
      </c>
      <c r="E1183" s="72"/>
      <c r="F1183" s="73" t="n">
        <v>113420</v>
      </c>
      <c r="G1183" s="73" t="n">
        <v>90472</v>
      </c>
      <c r="H1183" s="73" t="n">
        <v>22948</v>
      </c>
      <c r="I1183" s="74" t="n">
        <f aca="false">H1183/F1183</f>
        <v>0.202327631810968</v>
      </c>
      <c r="J1183" s="73" t="n">
        <v>86605</v>
      </c>
      <c r="K1183" s="73" t="n">
        <v>1164</v>
      </c>
      <c r="L1183" s="73" t="n">
        <v>2703</v>
      </c>
      <c r="M1183" s="73" t="n">
        <v>22555</v>
      </c>
      <c r="N1183" s="73" t="n">
        <v>58914</v>
      </c>
      <c r="O1183" s="73" t="n">
        <f aca="false">J1183-M1183-N1183</f>
        <v>5136</v>
      </c>
      <c r="P1183" s="74" t="n">
        <f aca="false">M1183/J1183</f>
        <v>0.260435309739622</v>
      </c>
      <c r="Q1183" s="74" t="n">
        <f aca="false">N1183/J1183</f>
        <v>0.680260954910225</v>
      </c>
      <c r="R1183" s="75" t="n">
        <f aca="false">ABS(P1183-Q1183)*100</f>
        <v>41.9825645170602</v>
      </c>
      <c r="S1183" s="72" t="str">
        <f aca="false">IF(M1183&gt;N1183,"Flávio Bolsonaro",IF(N1183&gt;M1183,"Lula","Empate"))</f>
        <v>Lula</v>
      </c>
      <c r="T1183" s="74" t="n">
        <v>0.741338133813381</v>
      </c>
      <c r="U1183" s="74" t="n">
        <v>0.203852385238524</v>
      </c>
      <c r="V1183" s="72" t="str">
        <f aca="false">IF(S1183="Empate","—",IF((N1183&gt;M1183)&lt;&gt;(T1183&gt;U1183),"Sim","Não"))</f>
        <v>Não</v>
      </c>
    </row>
    <row r="1184" customFormat="false" ht="15" hidden="false" customHeight="false" outlineLevel="0" collapsed="false">
      <c r="A1184" s="72" t="s">
        <v>2699</v>
      </c>
      <c r="B1184" s="72" t="s">
        <v>2700</v>
      </c>
      <c r="C1184" s="72" t="s">
        <v>304</v>
      </c>
      <c r="D1184" s="72" t="s">
        <v>289</v>
      </c>
      <c r="E1184" s="72"/>
      <c r="F1184" s="73" t="n">
        <v>9329</v>
      </c>
      <c r="G1184" s="73" t="n">
        <v>7573</v>
      </c>
      <c r="H1184" s="73" t="n">
        <v>1756</v>
      </c>
      <c r="I1184" s="74" t="n">
        <f aca="false">H1184/F1184</f>
        <v>0.188230249758817</v>
      </c>
      <c r="J1184" s="73" t="n">
        <v>7240</v>
      </c>
      <c r="K1184" s="73" t="n">
        <v>108</v>
      </c>
      <c r="L1184" s="73" t="n">
        <v>225</v>
      </c>
      <c r="M1184" s="73" t="n">
        <v>1497</v>
      </c>
      <c r="N1184" s="73" t="n">
        <v>5405</v>
      </c>
      <c r="O1184" s="73" t="n">
        <f aca="false">J1184-M1184-N1184</f>
        <v>338</v>
      </c>
      <c r="P1184" s="74" t="n">
        <f aca="false">M1184/J1184</f>
        <v>0.206767955801105</v>
      </c>
      <c r="Q1184" s="74" t="n">
        <f aca="false">N1184/J1184</f>
        <v>0.746546961325967</v>
      </c>
      <c r="R1184" s="75" t="n">
        <f aca="false">ABS(P1184-Q1184)*100</f>
        <v>53.9779005524862</v>
      </c>
      <c r="S1184" s="72" t="str">
        <f aca="false">IF(M1184&gt;N1184,"Flávio Bolsonaro",IF(N1184&gt;M1184,"Lula","Empate"))</f>
        <v>Lula</v>
      </c>
      <c r="T1184" s="74" t="n">
        <v>0.782175180242368</v>
      </c>
      <c r="U1184" s="74" t="n">
        <v>0.17564043564964</v>
      </c>
      <c r="V1184" s="72" t="str">
        <f aca="false">IF(S1184="Empate","—",IF((N1184&gt;M1184)&lt;&gt;(T1184&gt;U1184),"Sim","Não"))</f>
        <v>Não</v>
      </c>
    </row>
    <row r="1185" customFormat="false" ht="15" hidden="false" customHeight="false" outlineLevel="0" collapsed="false">
      <c r="A1185" s="72" t="s">
        <v>2701</v>
      </c>
      <c r="B1185" s="72" t="s">
        <v>2702</v>
      </c>
      <c r="C1185" s="72" t="s">
        <v>304</v>
      </c>
      <c r="D1185" s="72" t="s">
        <v>289</v>
      </c>
      <c r="E1185" s="72"/>
      <c r="F1185" s="73" t="n">
        <v>7808</v>
      </c>
      <c r="G1185" s="73" t="n">
        <v>5790</v>
      </c>
      <c r="H1185" s="73" t="n">
        <v>2018</v>
      </c>
      <c r="I1185" s="74" t="n">
        <f aca="false">H1185/F1185</f>
        <v>0.258452868852459</v>
      </c>
      <c r="J1185" s="73" t="n">
        <v>5524</v>
      </c>
      <c r="K1185" s="73" t="n">
        <v>53</v>
      </c>
      <c r="L1185" s="73" t="n">
        <v>213</v>
      </c>
      <c r="M1185" s="73" t="n">
        <v>701</v>
      </c>
      <c r="N1185" s="73" t="n">
        <v>4630</v>
      </c>
      <c r="O1185" s="73" t="n">
        <f aca="false">J1185-M1185-N1185</f>
        <v>193</v>
      </c>
      <c r="P1185" s="74" t="n">
        <f aca="false">M1185/J1185</f>
        <v>0.126900796524258</v>
      </c>
      <c r="Q1185" s="74" t="n">
        <f aca="false">N1185/J1185</f>
        <v>0.83816075307748</v>
      </c>
      <c r="R1185" s="75" t="n">
        <f aca="false">ABS(P1185-Q1185)*100</f>
        <v>71.1259956553222</v>
      </c>
      <c r="S1185" s="72" t="str">
        <f aca="false">IF(M1185&gt;N1185,"Flávio Bolsonaro",IF(N1185&gt;M1185,"Lula","Empate"))</f>
        <v>Lula</v>
      </c>
      <c r="T1185" s="74" t="n">
        <v>0.885064065786957</v>
      </c>
      <c r="U1185" s="74" t="n">
        <v>0.0895008605851979</v>
      </c>
      <c r="V1185" s="72" t="str">
        <f aca="false">IF(S1185="Empate","—",IF((N1185&gt;M1185)&lt;&gt;(T1185&gt;U1185),"Sim","Não"))</f>
        <v>Não</v>
      </c>
    </row>
    <row r="1186" customFormat="false" ht="15" hidden="false" customHeight="false" outlineLevel="0" collapsed="false">
      <c r="A1186" s="72" t="s">
        <v>2703</v>
      </c>
      <c r="B1186" s="72" t="s">
        <v>2704</v>
      </c>
      <c r="C1186" s="72" t="s">
        <v>304</v>
      </c>
      <c r="D1186" s="72" t="s">
        <v>289</v>
      </c>
      <c r="E1186" s="72"/>
      <c r="F1186" s="73" t="n">
        <v>11932</v>
      </c>
      <c r="G1186" s="73" t="n">
        <v>9594</v>
      </c>
      <c r="H1186" s="73" t="n">
        <v>2338</v>
      </c>
      <c r="I1186" s="74" t="n">
        <f aca="false">H1186/F1186</f>
        <v>0.195943680858196</v>
      </c>
      <c r="J1186" s="73" t="n">
        <v>9315</v>
      </c>
      <c r="K1186" s="73" t="n">
        <v>48</v>
      </c>
      <c r="L1186" s="73" t="n">
        <v>231</v>
      </c>
      <c r="M1186" s="73" t="n">
        <v>2573</v>
      </c>
      <c r="N1186" s="73" t="n">
        <v>6297</v>
      </c>
      <c r="O1186" s="73" t="n">
        <f aca="false">J1186-M1186-N1186</f>
        <v>445</v>
      </c>
      <c r="P1186" s="74" t="n">
        <f aca="false">M1186/J1186</f>
        <v>0.276221148684917</v>
      </c>
      <c r="Q1186" s="74" t="n">
        <f aca="false">N1186/J1186</f>
        <v>0.676006441223833</v>
      </c>
      <c r="R1186" s="75" t="n">
        <f aca="false">ABS(P1186-Q1186)*100</f>
        <v>39.9785292538916</v>
      </c>
      <c r="S1186" s="72" t="str">
        <f aca="false">IF(M1186&gt;N1186,"Flávio Bolsonaro",IF(N1186&gt;M1186,"Lula","Empate"))</f>
        <v>Lula</v>
      </c>
      <c r="T1186" s="74" t="n">
        <v>0.777020230244775</v>
      </c>
      <c r="U1186" s="74" t="n">
        <v>0.184754666368615</v>
      </c>
      <c r="V1186" s="72" t="str">
        <f aca="false">IF(S1186="Empate","—",IF((N1186&gt;M1186)&lt;&gt;(T1186&gt;U1186),"Sim","Não"))</f>
        <v>Não</v>
      </c>
    </row>
    <row r="1187" customFormat="false" ht="15" hidden="false" customHeight="false" outlineLevel="0" collapsed="false">
      <c r="A1187" s="72" t="s">
        <v>2705</v>
      </c>
      <c r="B1187" s="72" t="s">
        <v>2706</v>
      </c>
      <c r="C1187" s="72" t="s">
        <v>304</v>
      </c>
      <c r="D1187" s="72" t="s">
        <v>289</v>
      </c>
      <c r="E1187" s="72"/>
      <c r="F1187" s="73" t="n">
        <v>7966</v>
      </c>
      <c r="G1187" s="73" t="n">
        <v>6679</v>
      </c>
      <c r="H1187" s="73" t="n">
        <v>1287</v>
      </c>
      <c r="I1187" s="74" t="n">
        <f aca="false">H1187/F1187</f>
        <v>0.161561636957068</v>
      </c>
      <c r="J1187" s="73" t="n">
        <v>6502</v>
      </c>
      <c r="K1187" s="73" t="n">
        <v>42</v>
      </c>
      <c r="L1187" s="73" t="n">
        <v>135</v>
      </c>
      <c r="M1187" s="73" t="n">
        <v>1614</v>
      </c>
      <c r="N1187" s="73" t="n">
        <v>4607</v>
      </c>
      <c r="O1187" s="73" t="n">
        <f aca="false">J1187-M1187-N1187</f>
        <v>281</v>
      </c>
      <c r="P1187" s="74" t="n">
        <f aca="false">M1187/J1187</f>
        <v>0.248231313442018</v>
      </c>
      <c r="Q1187" s="74" t="n">
        <f aca="false">N1187/J1187</f>
        <v>0.708551215010766</v>
      </c>
      <c r="R1187" s="75" t="n">
        <f aca="false">ABS(P1187-Q1187)*100</f>
        <v>46.0319901568748</v>
      </c>
      <c r="S1187" s="72" t="str">
        <f aca="false">IF(M1187&gt;N1187,"Flávio Bolsonaro",IF(N1187&gt;M1187,"Lula","Empate"))</f>
        <v>Lula</v>
      </c>
      <c r="T1187" s="74" t="n">
        <v>0.80010511562719</v>
      </c>
      <c r="U1187" s="74" t="n">
        <v>0.174316748423266</v>
      </c>
      <c r="V1187" s="72" t="str">
        <f aca="false">IF(S1187="Empate","—",IF((N1187&gt;M1187)&lt;&gt;(T1187&gt;U1187),"Sim","Não"))</f>
        <v>Não</v>
      </c>
    </row>
    <row r="1188" customFormat="false" ht="15" hidden="false" customHeight="false" outlineLevel="0" collapsed="false">
      <c r="A1188" s="72" t="s">
        <v>2707</v>
      </c>
      <c r="B1188" s="72" t="s">
        <v>2708</v>
      </c>
      <c r="C1188" s="72" t="s">
        <v>304</v>
      </c>
      <c r="D1188" s="72" t="s">
        <v>289</v>
      </c>
      <c r="E1188" s="72"/>
      <c r="F1188" s="73" t="n">
        <v>60242</v>
      </c>
      <c r="G1188" s="73" t="n">
        <v>48047</v>
      </c>
      <c r="H1188" s="73" t="n">
        <v>12195</v>
      </c>
      <c r="I1188" s="74" t="n">
        <f aca="false">H1188/F1188</f>
        <v>0.202433518143488</v>
      </c>
      <c r="J1188" s="73" t="n">
        <v>46444</v>
      </c>
      <c r="K1188" s="73" t="n">
        <v>558</v>
      </c>
      <c r="L1188" s="73" t="n">
        <v>1045</v>
      </c>
      <c r="M1188" s="73" t="n">
        <v>12515</v>
      </c>
      <c r="N1188" s="73" t="n">
        <v>31922</v>
      </c>
      <c r="O1188" s="73" t="n">
        <f aca="false">J1188-M1188-N1188</f>
        <v>2007</v>
      </c>
      <c r="P1188" s="74" t="n">
        <f aca="false">M1188/J1188</f>
        <v>0.26946430109379</v>
      </c>
      <c r="Q1188" s="74" t="n">
        <f aca="false">N1188/J1188</f>
        <v>0.687322366721213</v>
      </c>
      <c r="R1188" s="75" t="n">
        <f aca="false">ABS(P1188-Q1188)*100</f>
        <v>41.7858065627422</v>
      </c>
      <c r="S1188" s="72" t="str">
        <f aca="false">IF(M1188&gt;N1188,"Flávio Bolsonaro",IF(N1188&gt;M1188,"Lula","Empate"))</f>
        <v>Lula</v>
      </c>
      <c r="T1188" s="74" t="n">
        <v>0.72281250729748</v>
      </c>
      <c r="U1188" s="74" t="n">
        <v>0.234920486654368</v>
      </c>
      <c r="V1188" s="72" t="str">
        <f aca="false">IF(S1188="Empate","—",IF((N1188&gt;M1188)&lt;&gt;(T1188&gt;U1188),"Sim","Não"))</f>
        <v>Não</v>
      </c>
    </row>
    <row r="1189" customFormat="false" ht="15" hidden="false" customHeight="false" outlineLevel="0" collapsed="false">
      <c r="A1189" s="72" t="s">
        <v>2709</v>
      </c>
      <c r="B1189" s="72" t="s">
        <v>2710</v>
      </c>
      <c r="C1189" s="72" t="s">
        <v>304</v>
      </c>
      <c r="D1189" s="72" t="s">
        <v>289</v>
      </c>
      <c r="E1189" s="72"/>
      <c r="F1189" s="73" t="n">
        <v>10660</v>
      </c>
      <c r="G1189" s="73" t="n">
        <v>8617</v>
      </c>
      <c r="H1189" s="73" t="n">
        <v>2043</v>
      </c>
      <c r="I1189" s="74" t="n">
        <f aca="false">H1189/F1189</f>
        <v>0.191651031894934</v>
      </c>
      <c r="J1189" s="73" t="n">
        <v>8335</v>
      </c>
      <c r="K1189" s="73" t="n">
        <v>65</v>
      </c>
      <c r="L1189" s="73" t="n">
        <v>217</v>
      </c>
      <c r="M1189" s="73" t="n">
        <v>2700</v>
      </c>
      <c r="N1189" s="73" t="n">
        <v>5207</v>
      </c>
      <c r="O1189" s="73" t="n">
        <f aca="false">J1189-M1189-N1189</f>
        <v>428</v>
      </c>
      <c r="P1189" s="74" t="n">
        <f aca="false">M1189/J1189</f>
        <v>0.323935212957409</v>
      </c>
      <c r="Q1189" s="74" t="n">
        <f aca="false">N1189/J1189</f>
        <v>0.624715056988602</v>
      </c>
      <c r="R1189" s="75" t="n">
        <f aca="false">ABS(P1189-Q1189)*100</f>
        <v>30.0779844031194</v>
      </c>
      <c r="S1189" s="72" t="str">
        <f aca="false">IF(M1189&gt;N1189,"Flávio Bolsonaro",IF(N1189&gt;M1189,"Lula","Empate"))</f>
        <v>Lula</v>
      </c>
      <c r="T1189" s="74" t="n">
        <v>0.698355104015481</v>
      </c>
      <c r="U1189" s="74" t="n">
        <v>0.261369134010643</v>
      </c>
      <c r="V1189" s="72" t="str">
        <f aca="false">IF(S1189="Empate","—",IF((N1189&gt;M1189)&lt;&gt;(T1189&gt;U1189),"Sim","Não"))</f>
        <v>Não</v>
      </c>
    </row>
    <row r="1190" customFormat="false" ht="15" hidden="false" customHeight="false" outlineLevel="0" collapsed="false">
      <c r="A1190" s="72" t="s">
        <v>2711</v>
      </c>
      <c r="B1190" s="72" t="s">
        <v>2712</v>
      </c>
      <c r="C1190" s="72" t="s">
        <v>304</v>
      </c>
      <c r="D1190" s="72" t="s">
        <v>289</v>
      </c>
      <c r="E1190" s="72"/>
      <c r="F1190" s="73" t="n">
        <v>82435</v>
      </c>
      <c r="G1190" s="73" t="n">
        <v>61949</v>
      </c>
      <c r="H1190" s="73" t="n">
        <v>20486</v>
      </c>
      <c r="I1190" s="74" t="n">
        <f aca="false">H1190/F1190</f>
        <v>0.248510948019652</v>
      </c>
      <c r="J1190" s="73" t="n">
        <v>59034</v>
      </c>
      <c r="K1190" s="73" t="n">
        <v>669</v>
      </c>
      <c r="L1190" s="73" t="n">
        <v>2246</v>
      </c>
      <c r="M1190" s="73" t="n">
        <v>14191</v>
      </c>
      <c r="N1190" s="73" t="n">
        <v>42197</v>
      </c>
      <c r="O1190" s="73" t="n">
        <f aca="false">J1190-M1190-N1190</f>
        <v>2646</v>
      </c>
      <c r="P1190" s="74" t="n">
        <f aca="false">M1190/J1190</f>
        <v>0.240386895687231</v>
      </c>
      <c r="Q1190" s="74" t="n">
        <f aca="false">N1190/J1190</f>
        <v>0.71479147609852</v>
      </c>
      <c r="R1190" s="75" t="n">
        <f aca="false">ABS(P1190-Q1190)*100</f>
        <v>47.4404580411288</v>
      </c>
      <c r="S1190" s="72" t="str">
        <f aca="false">IF(M1190&gt;N1190,"Flávio Bolsonaro",IF(N1190&gt;M1190,"Lula","Empate"))</f>
        <v>Lula</v>
      </c>
      <c r="T1190" s="74" t="n">
        <v>0.736094311350219</v>
      </c>
      <c r="U1190" s="74" t="n">
        <v>0.210088281489773</v>
      </c>
      <c r="V1190" s="72" t="str">
        <f aca="false">IF(S1190="Empate","—",IF((N1190&gt;M1190)&lt;&gt;(T1190&gt;U1190),"Sim","Não"))</f>
        <v>Não</v>
      </c>
    </row>
    <row r="1191" customFormat="false" ht="15" hidden="false" customHeight="false" outlineLevel="0" collapsed="false">
      <c r="A1191" s="72" t="s">
        <v>2713</v>
      </c>
      <c r="B1191" s="72" t="s">
        <v>2714</v>
      </c>
      <c r="C1191" s="72" t="s">
        <v>304</v>
      </c>
      <c r="D1191" s="72" t="s">
        <v>289</v>
      </c>
      <c r="E1191" s="72"/>
      <c r="F1191" s="73" t="n">
        <v>33370</v>
      </c>
      <c r="G1191" s="73" t="n">
        <v>25807</v>
      </c>
      <c r="H1191" s="73" t="n">
        <v>7563</v>
      </c>
      <c r="I1191" s="74" t="n">
        <f aca="false">H1191/F1191</f>
        <v>0.226640695235241</v>
      </c>
      <c r="J1191" s="73" t="n">
        <v>24816</v>
      </c>
      <c r="K1191" s="73" t="n">
        <v>220</v>
      </c>
      <c r="L1191" s="73" t="n">
        <v>771</v>
      </c>
      <c r="M1191" s="73" t="n">
        <v>4492</v>
      </c>
      <c r="N1191" s="73" t="n">
        <v>19424</v>
      </c>
      <c r="O1191" s="73" t="n">
        <f aca="false">J1191-M1191-N1191</f>
        <v>900</v>
      </c>
      <c r="P1191" s="74" t="n">
        <f aca="false">M1191/J1191</f>
        <v>0.181012250161186</v>
      </c>
      <c r="Q1191" s="74" t="n">
        <f aca="false">N1191/J1191</f>
        <v>0.782720825274017</v>
      </c>
      <c r="R1191" s="75" t="n">
        <f aca="false">ABS(P1191-Q1191)*100</f>
        <v>60.170857511283</v>
      </c>
      <c r="S1191" s="72" t="str">
        <f aca="false">IF(M1191&gt;N1191,"Flávio Bolsonaro",IF(N1191&gt;M1191,"Lula","Empate"))</f>
        <v>Lula</v>
      </c>
      <c r="T1191" s="74" t="n">
        <v>0.799225361007031</v>
      </c>
      <c r="U1191" s="74" t="n">
        <v>0.158927293394519</v>
      </c>
      <c r="V1191" s="72" t="str">
        <f aca="false">IF(S1191="Empate","—",IF((N1191&gt;M1191)&lt;&gt;(T1191&gt;U1191),"Sim","Não"))</f>
        <v>Não</v>
      </c>
    </row>
    <row r="1192" customFormat="false" ht="15" hidden="false" customHeight="false" outlineLevel="0" collapsed="false">
      <c r="A1192" s="72" t="s">
        <v>2715</v>
      </c>
      <c r="B1192" s="72" t="s">
        <v>2716</v>
      </c>
      <c r="C1192" s="72" t="s">
        <v>304</v>
      </c>
      <c r="D1192" s="72" t="s">
        <v>289</v>
      </c>
      <c r="E1192" s="72"/>
      <c r="F1192" s="73" t="n">
        <v>28426</v>
      </c>
      <c r="G1192" s="73" t="n">
        <v>22487</v>
      </c>
      <c r="H1192" s="73" t="n">
        <v>5939</v>
      </c>
      <c r="I1192" s="74" t="n">
        <f aca="false">H1192/F1192</f>
        <v>0.208928445789066</v>
      </c>
      <c r="J1192" s="73" t="n">
        <v>21379</v>
      </c>
      <c r="K1192" s="73" t="n">
        <v>191</v>
      </c>
      <c r="L1192" s="73" t="n">
        <v>917</v>
      </c>
      <c r="M1192" s="73" t="n">
        <v>5491</v>
      </c>
      <c r="N1192" s="73" t="n">
        <v>14991</v>
      </c>
      <c r="O1192" s="73" t="n">
        <f aca="false">J1192-M1192-N1192</f>
        <v>897</v>
      </c>
      <c r="P1192" s="74" t="n">
        <f aca="false">M1192/J1192</f>
        <v>0.256840825108752</v>
      </c>
      <c r="Q1192" s="74" t="n">
        <f aca="false">N1192/J1192</f>
        <v>0.701202114224239</v>
      </c>
      <c r="R1192" s="75" t="n">
        <f aca="false">ABS(P1192-Q1192)*100</f>
        <v>44.4361289115487</v>
      </c>
      <c r="S1192" s="72" t="str">
        <f aca="false">IF(M1192&gt;N1192,"Flávio Bolsonaro",IF(N1192&gt;M1192,"Lula","Empate"))</f>
        <v>Lula</v>
      </c>
      <c r="T1192" s="74" t="n">
        <v>0.784433777429467</v>
      </c>
      <c r="U1192" s="74" t="n">
        <v>0.183287617554859</v>
      </c>
      <c r="V1192" s="72" t="str">
        <f aca="false">IF(S1192="Empate","—",IF((N1192&gt;M1192)&lt;&gt;(T1192&gt;U1192),"Sim","Não"))</f>
        <v>Não</v>
      </c>
    </row>
    <row r="1193" customFormat="false" ht="15" hidden="false" customHeight="false" outlineLevel="0" collapsed="false">
      <c r="A1193" s="72" t="s">
        <v>2717</v>
      </c>
      <c r="B1193" s="72" t="s">
        <v>2718</v>
      </c>
      <c r="C1193" s="72" t="s">
        <v>304</v>
      </c>
      <c r="D1193" s="72" t="s">
        <v>289</v>
      </c>
      <c r="E1193" s="72"/>
      <c r="F1193" s="73" t="n">
        <v>11878</v>
      </c>
      <c r="G1193" s="73" t="n">
        <v>9342</v>
      </c>
      <c r="H1193" s="73" t="n">
        <v>2536</v>
      </c>
      <c r="I1193" s="74" t="n">
        <f aca="false">H1193/F1193</f>
        <v>0.2135039568951</v>
      </c>
      <c r="J1193" s="73" t="n">
        <v>9060</v>
      </c>
      <c r="K1193" s="73" t="n">
        <v>53</v>
      </c>
      <c r="L1193" s="73" t="n">
        <v>229</v>
      </c>
      <c r="M1193" s="73" t="n">
        <v>2320</v>
      </c>
      <c r="N1193" s="73" t="n">
        <v>6422</v>
      </c>
      <c r="O1193" s="73" t="n">
        <f aca="false">J1193-M1193-N1193</f>
        <v>318</v>
      </c>
      <c r="P1193" s="74" t="n">
        <f aca="false">M1193/J1193</f>
        <v>0.2560706401766</v>
      </c>
      <c r="Q1193" s="74" t="n">
        <f aca="false">N1193/J1193</f>
        <v>0.708830022075055</v>
      </c>
      <c r="R1193" s="75" t="n">
        <f aca="false">ABS(P1193-Q1193)*100</f>
        <v>45.2759381898455</v>
      </c>
      <c r="S1193" s="72" t="str">
        <f aca="false">IF(M1193&gt;N1193,"Flávio Bolsonaro",IF(N1193&gt;M1193,"Lula","Empate"))</f>
        <v>Lula</v>
      </c>
      <c r="T1193" s="74" t="n">
        <v>0.749187558031569</v>
      </c>
      <c r="U1193" s="74" t="n">
        <v>0.210074280408542</v>
      </c>
      <c r="V1193" s="72" t="str">
        <f aca="false">IF(S1193="Empate","—",IF((N1193&gt;M1193)&lt;&gt;(T1193&gt;U1193),"Sim","Não"))</f>
        <v>Não</v>
      </c>
    </row>
    <row r="1194" customFormat="false" ht="15" hidden="false" customHeight="false" outlineLevel="0" collapsed="false">
      <c r="A1194" s="72" t="s">
        <v>2719</v>
      </c>
      <c r="B1194" s="72" t="s">
        <v>2720</v>
      </c>
      <c r="C1194" s="72" t="s">
        <v>304</v>
      </c>
      <c r="D1194" s="72" t="s">
        <v>289</v>
      </c>
      <c r="E1194" s="72"/>
      <c r="F1194" s="73" t="n">
        <v>46886</v>
      </c>
      <c r="G1194" s="73" t="n">
        <v>34637</v>
      </c>
      <c r="H1194" s="73" t="n">
        <v>12249</v>
      </c>
      <c r="I1194" s="74" t="n">
        <f aca="false">H1194/F1194</f>
        <v>0.261250693170669</v>
      </c>
      <c r="J1194" s="73" t="n">
        <v>32876</v>
      </c>
      <c r="K1194" s="73" t="n">
        <v>368</v>
      </c>
      <c r="L1194" s="73" t="n">
        <v>1393</v>
      </c>
      <c r="M1194" s="73" t="n">
        <v>9126</v>
      </c>
      <c r="N1194" s="73" t="n">
        <v>22485</v>
      </c>
      <c r="O1194" s="73" t="n">
        <f aca="false">J1194-M1194-N1194</f>
        <v>1265</v>
      </c>
      <c r="P1194" s="74" t="n">
        <f aca="false">M1194/J1194</f>
        <v>0.277588514417812</v>
      </c>
      <c r="Q1194" s="74" t="n">
        <f aca="false">N1194/J1194</f>
        <v>0.683933568560652</v>
      </c>
      <c r="R1194" s="75" t="n">
        <f aca="false">ABS(P1194-Q1194)*100</f>
        <v>40.634505414284</v>
      </c>
      <c r="S1194" s="72" t="str">
        <f aca="false">IF(M1194&gt;N1194,"Flávio Bolsonaro",IF(N1194&gt;M1194,"Lula","Empate"))</f>
        <v>Lula</v>
      </c>
      <c r="T1194" s="74" t="n">
        <v>0.725734497482633</v>
      </c>
      <c r="U1194" s="74" t="n">
        <v>0.238990504110637</v>
      </c>
      <c r="V1194" s="72" t="str">
        <f aca="false">IF(S1194="Empate","—",IF((N1194&gt;M1194)&lt;&gt;(T1194&gt;U1194),"Sim","Não"))</f>
        <v>Não</v>
      </c>
    </row>
    <row r="1195" customFormat="false" ht="15" hidden="false" customHeight="false" outlineLevel="0" collapsed="false">
      <c r="A1195" s="72" t="s">
        <v>2721</v>
      </c>
      <c r="B1195" s="72" t="s">
        <v>2722</v>
      </c>
      <c r="C1195" s="72" t="s">
        <v>304</v>
      </c>
      <c r="D1195" s="72" t="s">
        <v>289</v>
      </c>
      <c r="E1195" s="72"/>
      <c r="F1195" s="73" t="n">
        <v>26322</v>
      </c>
      <c r="G1195" s="73" t="n">
        <v>20164</v>
      </c>
      <c r="H1195" s="73" t="n">
        <v>6158</v>
      </c>
      <c r="I1195" s="74" t="n">
        <f aca="false">H1195/F1195</f>
        <v>0.233948788086012</v>
      </c>
      <c r="J1195" s="73" t="n">
        <v>19442</v>
      </c>
      <c r="K1195" s="73" t="n">
        <v>282</v>
      </c>
      <c r="L1195" s="73" t="n">
        <v>440</v>
      </c>
      <c r="M1195" s="73" t="n">
        <v>3666</v>
      </c>
      <c r="N1195" s="73" t="n">
        <v>15051</v>
      </c>
      <c r="O1195" s="73" t="n">
        <f aca="false">J1195-M1195-N1195</f>
        <v>725</v>
      </c>
      <c r="P1195" s="74" t="n">
        <f aca="false">M1195/J1195</f>
        <v>0.188560847649419</v>
      </c>
      <c r="Q1195" s="74" t="n">
        <f aca="false">N1195/J1195</f>
        <v>0.774148750128588</v>
      </c>
      <c r="R1195" s="75" t="n">
        <f aca="false">ABS(P1195-Q1195)*100</f>
        <v>58.5587902479169</v>
      </c>
      <c r="S1195" s="72" t="str">
        <f aca="false">IF(M1195&gt;N1195,"Flávio Bolsonaro",IF(N1195&gt;M1195,"Lula","Empate"))</f>
        <v>Lula</v>
      </c>
      <c r="T1195" s="74" t="n">
        <v>0.811619994765768</v>
      </c>
      <c r="U1195" s="74" t="n">
        <v>0.154514524993457</v>
      </c>
      <c r="V1195" s="72" t="str">
        <f aca="false">IF(S1195="Empate","—",IF((N1195&gt;M1195)&lt;&gt;(T1195&gt;U1195),"Sim","Não"))</f>
        <v>Não</v>
      </c>
    </row>
    <row r="1196" customFormat="false" ht="15" hidden="false" customHeight="false" outlineLevel="0" collapsed="false">
      <c r="A1196" s="72" t="s">
        <v>2723</v>
      </c>
      <c r="B1196" s="72" t="s">
        <v>2724</v>
      </c>
      <c r="C1196" s="72" t="s">
        <v>304</v>
      </c>
      <c r="D1196" s="72" t="s">
        <v>289</v>
      </c>
      <c r="E1196" s="72"/>
      <c r="F1196" s="73" t="n">
        <v>14853</v>
      </c>
      <c r="G1196" s="73" t="n">
        <v>12872</v>
      </c>
      <c r="H1196" s="73" t="n">
        <v>1981</v>
      </c>
      <c r="I1196" s="74" t="n">
        <f aca="false">H1196/F1196</f>
        <v>0.133373729212954</v>
      </c>
      <c r="J1196" s="73" t="n">
        <v>12475</v>
      </c>
      <c r="K1196" s="73" t="n">
        <v>72</v>
      </c>
      <c r="L1196" s="73" t="n">
        <v>325</v>
      </c>
      <c r="M1196" s="73" t="n">
        <v>3165</v>
      </c>
      <c r="N1196" s="73" t="n">
        <v>8785</v>
      </c>
      <c r="O1196" s="73" t="n">
        <f aca="false">J1196-M1196-N1196</f>
        <v>525</v>
      </c>
      <c r="P1196" s="74" t="n">
        <f aca="false">M1196/J1196</f>
        <v>0.253707414829659</v>
      </c>
      <c r="Q1196" s="74" t="n">
        <f aca="false">N1196/J1196</f>
        <v>0.704208416833667</v>
      </c>
      <c r="R1196" s="75" t="n">
        <f aca="false">ABS(P1196-Q1196)*100</f>
        <v>45.0501002004008</v>
      </c>
      <c r="S1196" s="72" t="str">
        <f aca="false">IF(M1196&gt;N1196,"Flávio Bolsonaro",IF(N1196&gt;M1196,"Lula","Empate"))</f>
        <v>Lula</v>
      </c>
      <c r="T1196" s="74" t="n">
        <v>0.729532417868938</v>
      </c>
      <c r="U1196" s="74" t="n">
        <v>0.230488440813489</v>
      </c>
      <c r="V1196" s="72" t="str">
        <f aca="false">IF(S1196="Empate","—",IF((N1196&gt;M1196)&lt;&gt;(T1196&gt;U1196),"Sim","Não"))</f>
        <v>Não</v>
      </c>
    </row>
    <row r="1197" customFormat="false" ht="15" hidden="false" customHeight="false" outlineLevel="0" collapsed="false">
      <c r="A1197" s="72" t="s">
        <v>2725</v>
      </c>
      <c r="B1197" s="72" t="s">
        <v>2263</v>
      </c>
      <c r="C1197" s="72" t="s">
        <v>304</v>
      </c>
      <c r="D1197" s="72" t="s">
        <v>289</v>
      </c>
      <c r="E1197" s="72"/>
      <c r="F1197" s="73" t="n">
        <v>12223</v>
      </c>
      <c r="G1197" s="73" t="n">
        <v>9864</v>
      </c>
      <c r="H1197" s="73" t="n">
        <v>2359</v>
      </c>
      <c r="I1197" s="74" t="n">
        <f aca="false">H1197/F1197</f>
        <v>0.192996809293954</v>
      </c>
      <c r="J1197" s="73" t="n">
        <v>9651</v>
      </c>
      <c r="K1197" s="73" t="n">
        <v>78</v>
      </c>
      <c r="L1197" s="73" t="n">
        <v>135</v>
      </c>
      <c r="M1197" s="73" t="n">
        <v>3840</v>
      </c>
      <c r="N1197" s="73" t="n">
        <v>5232</v>
      </c>
      <c r="O1197" s="73" t="n">
        <f aca="false">J1197-M1197-N1197</f>
        <v>579</v>
      </c>
      <c r="P1197" s="74" t="n">
        <f aca="false">M1197/J1197</f>
        <v>0.397886229406279</v>
      </c>
      <c r="Q1197" s="74" t="n">
        <f aca="false">N1197/J1197</f>
        <v>0.542119987566055</v>
      </c>
      <c r="R1197" s="75" t="n">
        <f aca="false">ABS(P1197-Q1197)*100</f>
        <v>14.4233758159776</v>
      </c>
      <c r="S1197" s="72" t="str">
        <f aca="false">IF(M1197&gt;N1197,"Flávio Bolsonaro",IF(N1197&gt;M1197,"Lula","Empate"))</f>
        <v>Lula</v>
      </c>
      <c r="T1197" s="74" t="n">
        <v>0.630242575379733</v>
      </c>
      <c r="U1197" s="74" t="n">
        <v>0.323282702335071</v>
      </c>
      <c r="V1197" s="72" t="str">
        <f aca="false">IF(S1197="Empate","—",IF((N1197&gt;M1197)&lt;&gt;(T1197&gt;U1197),"Sim","Não"))</f>
        <v>Não</v>
      </c>
    </row>
    <row r="1198" customFormat="false" ht="15" hidden="false" customHeight="false" outlineLevel="0" collapsed="false">
      <c r="A1198" s="72" t="s">
        <v>2726</v>
      </c>
      <c r="B1198" s="72" t="s">
        <v>2727</v>
      </c>
      <c r="C1198" s="72" t="s">
        <v>304</v>
      </c>
      <c r="D1198" s="72" t="s">
        <v>289</v>
      </c>
      <c r="E1198" s="72"/>
      <c r="F1198" s="73" t="n">
        <v>17803</v>
      </c>
      <c r="G1198" s="73" t="n">
        <v>14617</v>
      </c>
      <c r="H1198" s="73" t="n">
        <v>3186</v>
      </c>
      <c r="I1198" s="74" t="n">
        <f aca="false">H1198/F1198</f>
        <v>0.178958602482728</v>
      </c>
      <c r="J1198" s="73" t="n">
        <v>14055</v>
      </c>
      <c r="K1198" s="73" t="n">
        <v>155</v>
      </c>
      <c r="L1198" s="73" t="n">
        <v>407</v>
      </c>
      <c r="M1198" s="73" t="n">
        <v>5025</v>
      </c>
      <c r="N1198" s="73" t="n">
        <v>8464</v>
      </c>
      <c r="O1198" s="73" t="n">
        <f aca="false">J1198-M1198-N1198</f>
        <v>566</v>
      </c>
      <c r="P1198" s="74" t="n">
        <f aca="false">M1198/J1198</f>
        <v>0.35752401280683</v>
      </c>
      <c r="Q1198" s="74" t="n">
        <f aca="false">N1198/J1198</f>
        <v>0.602205620775525</v>
      </c>
      <c r="R1198" s="75" t="n">
        <f aca="false">ABS(P1198-Q1198)*100</f>
        <v>24.4681607968694</v>
      </c>
      <c r="S1198" s="72" t="str">
        <f aca="false">IF(M1198&gt;N1198,"Flávio Bolsonaro",IF(N1198&gt;M1198,"Lula","Empate"))</f>
        <v>Lula</v>
      </c>
      <c r="T1198" s="74" t="n">
        <v>0.675310201352255</v>
      </c>
      <c r="U1198" s="74" t="n">
        <v>0.285682442974961</v>
      </c>
      <c r="V1198" s="72" t="str">
        <f aca="false">IF(S1198="Empate","—",IF((N1198&gt;M1198)&lt;&gt;(T1198&gt;U1198),"Sim","Não"))</f>
        <v>Não</v>
      </c>
    </row>
    <row r="1199" customFormat="false" ht="15" hidden="false" customHeight="false" outlineLevel="0" collapsed="false">
      <c r="A1199" s="72" t="s">
        <v>2728</v>
      </c>
      <c r="B1199" s="72" t="s">
        <v>2729</v>
      </c>
      <c r="C1199" s="72" t="s">
        <v>304</v>
      </c>
      <c r="D1199" s="72" t="s">
        <v>289</v>
      </c>
      <c r="E1199" s="72"/>
      <c r="F1199" s="73" t="n">
        <v>9654</v>
      </c>
      <c r="G1199" s="73" t="n">
        <v>7922</v>
      </c>
      <c r="H1199" s="73" t="n">
        <v>1732</v>
      </c>
      <c r="I1199" s="74" t="n">
        <f aca="false">H1199/F1199</f>
        <v>0.17940749948208</v>
      </c>
      <c r="J1199" s="73" t="n">
        <v>7711</v>
      </c>
      <c r="K1199" s="73" t="n">
        <v>49</v>
      </c>
      <c r="L1199" s="73" t="n">
        <v>162</v>
      </c>
      <c r="M1199" s="73" t="n">
        <v>1029</v>
      </c>
      <c r="N1199" s="73" t="n">
        <v>6461</v>
      </c>
      <c r="O1199" s="73" t="n">
        <f aca="false">J1199-M1199-N1199</f>
        <v>221</v>
      </c>
      <c r="P1199" s="74" t="n">
        <f aca="false">M1199/J1199</f>
        <v>0.133445726883673</v>
      </c>
      <c r="Q1199" s="74" t="n">
        <f aca="false">N1199/J1199</f>
        <v>0.837893917779795</v>
      </c>
      <c r="R1199" s="75" t="n">
        <f aca="false">ABS(P1199-Q1199)*100</f>
        <v>70.4448190896122</v>
      </c>
      <c r="S1199" s="72" t="str">
        <f aca="false">IF(M1199&gt;N1199,"Flávio Bolsonaro",IF(N1199&gt;M1199,"Lula","Empate"))</f>
        <v>Lula</v>
      </c>
      <c r="T1199" s="74" t="n">
        <v>0.868340732519423</v>
      </c>
      <c r="U1199" s="74" t="n">
        <v>0.0972530521642619</v>
      </c>
      <c r="V1199" s="72" t="str">
        <f aca="false">IF(S1199="Empate","—",IF((N1199&gt;M1199)&lt;&gt;(T1199&gt;U1199),"Sim","Não"))</f>
        <v>Não</v>
      </c>
    </row>
    <row r="1200" customFormat="false" ht="15" hidden="false" customHeight="false" outlineLevel="0" collapsed="false">
      <c r="A1200" s="72" t="s">
        <v>2730</v>
      </c>
      <c r="B1200" s="72" t="s">
        <v>2731</v>
      </c>
      <c r="C1200" s="72" t="s">
        <v>304</v>
      </c>
      <c r="D1200" s="72" t="s">
        <v>289</v>
      </c>
      <c r="E1200" s="72"/>
      <c r="F1200" s="73" t="n">
        <v>14795</v>
      </c>
      <c r="G1200" s="73" t="n">
        <v>11727</v>
      </c>
      <c r="H1200" s="73" t="n">
        <v>3068</v>
      </c>
      <c r="I1200" s="74" t="n">
        <f aca="false">H1200/F1200</f>
        <v>0.207367353835755</v>
      </c>
      <c r="J1200" s="73" t="n">
        <v>11195</v>
      </c>
      <c r="K1200" s="73" t="n">
        <v>107</v>
      </c>
      <c r="L1200" s="73" t="n">
        <v>425</v>
      </c>
      <c r="M1200" s="73" t="n">
        <v>3135</v>
      </c>
      <c r="N1200" s="73" t="n">
        <v>7640</v>
      </c>
      <c r="O1200" s="73" t="n">
        <f aca="false">J1200-M1200-N1200</f>
        <v>420</v>
      </c>
      <c r="P1200" s="74" t="n">
        <f aca="false">M1200/J1200</f>
        <v>0.280035730236713</v>
      </c>
      <c r="Q1200" s="74" t="n">
        <f aca="false">N1200/J1200</f>
        <v>0.682447521214828</v>
      </c>
      <c r="R1200" s="75" t="n">
        <f aca="false">ABS(P1200-Q1200)*100</f>
        <v>40.2411790978115</v>
      </c>
      <c r="S1200" s="72" t="str">
        <f aca="false">IF(M1200&gt;N1200,"Flávio Bolsonaro",IF(N1200&gt;M1200,"Lula","Empate"))</f>
        <v>Lula</v>
      </c>
      <c r="T1200" s="74" t="n">
        <v>0.740161928073809</v>
      </c>
      <c r="U1200" s="74" t="n">
        <v>0.227075880248541</v>
      </c>
      <c r="V1200" s="72" t="str">
        <f aca="false">IF(S1200="Empate","—",IF((N1200&gt;M1200)&lt;&gt;(T1200&gt;U1200),"Sim","Não"))</f>
        <v>Não</v>
      </c>
    </row>
    <row r="1201" customFormat="false" ht="15" hidden="false" customHeight="false" outlineLevel="0" collapsed="false">
      <c r="A1201" s="72" t="s">
        <v>2732</v>
      </c>
      <c r="B1201" s="72" t="s">
        <v>2733</v>
      </c>
      <c r="C1201" s="72" t="s">
        <v>304</v>
      </c>
      <c r="D1201" s="72" t="s">
        <v>289</v>
      </c>
      <c r="E1201" s="72"/>
      <c r="F1201" s="73" t="n">
        <v>24146</v>
      </c>
      <c r="G1201" s="73" t="n">
        <v>19004</v>
      </c>
      <c r="H1201" s="73" t="n">
        <v>5142</v>
      </c>
      <c r="I1201" s="74" t="n">
        <f aca="false">H1201/F1201</f>
        <v>0.21295452662967</v>
      </c>
      <c r="J1201" s="73" t="n">
        <v>18538</v>
      </c>
      <c r="K1201" s="73" t="n">
        <v>125</v>
      </c>
      <c r="L1201" s="73" t="n">
        <v>341</v>
      </c>
      <c r="M1201" s="73" t="n">
        <v>8837</v>
      </c>
      <c r="N1201" s="73" t="n">
        <v>8519</v>
      </c>
      <c r="O1201" s="73" t="n">
        <f aca="false">J1201-M1201-N1201</f>
        <v>1182</v>
      </c>
      <c r="P1201" s="74" t="n">
        <f aca="false">M1201/J1201</f>
        <v>0.47669651526594</v>
      </c>
      <c r="Q1201" s="74" t="n">
        <f aca="false">N1201/J1201</f>
        <v>0.459542561225591</v>
      </c>
      <c r="R1201" s="75" t="n">
        <f aca="false">ABS(P1201-Q1201)*100</f>
        <v>1.71539540403496</v>
      </c>
      <c r="S1201" s="72" t="str">
        <f aca="false">IF(M1201&gt;N1201,"Flávio Bolsonaro",IF(N1201&gt;M1201,"Lula","Empate"))</f>
        <v>Flávio Bolsonaro</v>
      </c>
      <c r="T1201" s="74" t="n">
        <v>0.541406025824964</v>
      </c>
      <c r="U1201" s="74" t="n">
        <v>0.4119368723099</v>
      </c>
      <c r="V1201" s="72" t="str">
        <f aca="false">IF(S1201="Empate","—",IF((N1201&gt;M1201)&lt;&gt;(T1201&gt;U1201),"Sim","Não"))</f>
        <v>Sim</v>
      </c>
    </row>
    <row r="1202" customFormat="false" ht="15" hidden="false" customHeight="false" outlineLevel="0" collapsed="false">
      <c r="A1202" s="72" t="s">
        <v>2734</v>
      </c>
      <c r="B1202" s="72" t="s">
        <v>2735</v>
      </c>
      <c r="C1202" s="72" t="s">
        <v>304</v>
      </c>
      <c r="D1202" s="72" t="s">
        <v>289</v>
      </c>
      <c r="E1202" s="72"/>
      <c r="F1202" s="73" t="n">
        <v>6389</v>
      </c>
      <c r="G1202" s="73" t="n">
        <v>5211</v>
      </c>
      <c r="H1202" s="73" t="n">
        <v>1178</v>
      </c>
      <c r="I1202" s="74" t="n">
        <f aca="false">H1202/F1202</f>
        <v>0.184379402097355</v>
      </c>
      <c r="J1202" s="73" t="n">
        <v>5020</v>
      </c>
      <c r="K1202" s="73" t="n">
        <v>47</v>
      </c>
      <c r="L1202" s="73" t="n">
        <v>144</v>
      </c>
      <c r="M1202" s="73" t="n">
        <v>1908</v>
      </c>
      <c r="N1202" s="73" t="n">
        <v>2786</v>
      </c>
      <c r="O1202" s="73" t="n">
        <f aca="false">J1202-M1202-N1202</f>
        <v>326</v>
      </c>
      <c r="P1202" s="74" t="n">
        <f aca="false">M1202/J1202</f>
        <v>0.3800796812749</v>
      </c>
      <c r="Q1202" s="74" t="n">
        <f aca="false">N1202/J1202</f>
        <v>0.554980079681275</v>
      </c>
      <c r="R1202" s="75" t="n">
        <f aca="false">ABS(P1202-Q1202)*100</f>
        <v>17.4900398406375</v>
      </c>
      <c r="S1202" s="72" t="str">
        <f aca="false">IF(M1202&gt;N1202,"Flávio Bolsonaro",IF(N1202&gt;M1202,"Lula","Empate"))</f>
        <v>Lula</v>
      </c>
      <c r="T1202" s="74" t="n">
        <v>0.647437227640589</v>
      </c>
      <c r="U1202" s="74" t="n">
        <v>0.30379746835443</v>
      </c>
      <c r="V1202" s="72" t="str">
        <f aca="false">IF(S1202="Empate","—",IF((N1202&gt;M1202)&lt;&gt;(T1202&gt;U1202),"Sim","Não"))</f>
        <v>Não</v>
      </c>
    </row>
    <row r="1203" customFormat="false" ht="15" hidden="false" customHeight="false" outlineLevel="0" collapsed="false">
      <c r="A1203" s="72" t="s">
        <v>2736</v>
      </c>
      <c r="B1203" s="72" t="s">
        <v>2737</v>
      </c>
      <c r="C1203" s="72" t="s">
        <v>304</v>
      </c>
      <c r="D1203" s="72" t="s">
        <v>289</v>
      </c>
      <c r="E1203" s="72"/>
      <c r="F1203" s="73" t="n">
        <v>9487</v>
      </c>
      <c r="G1203" s="73" t="n">
        <v>7960</v>
      </c>
      <c r="H1203" s="73" t="n">
        <v>1527</v>
      </c>
      <c r="I1203" s="74" t="n">
        <f aca="false">H1203/F1203</f>
        <v>0.160957099188363</v>
      </c>
      <c r="J1203" s="73" t="n">
        <v>7742</v>
      </c>
      <c r="K1203" s="73" t="n">
        <v>35</v>
      </c>
      <c r="L1203" s="73" t="n">
        <v>183</v>
      </c>
      <c r="M1203" s="73" t="n">
        <v>2134</v>
      </c>
      <c r="N1203" s="73" t="n">
        <v>5426</v>
      </c>
      <c r="O1203" s="73" t="n">
        <f aca="false">J1203-M1203-N1203</f>
        <v>182</v>
      </c>
      <c r="P1203" s="74" t="n">
        <f aca="false">M1203/J1203</f>
        <v>0.275639369671919</v>
      </c>
      <c r="Q1203" s="74" t="n">
        <f aca="false">N1203/J1203</f>
        <v>0.700852492895893</v>
      </c>
      <c r="R1203" s="75" t="n">
        <f aca="false">ABS(P1203-Q1203)*100</f>
        <v>42.5213123223973</v>
      </c>
      <c r="S1203" s="72" t="str">
        <f aca="false">IF(M1203&gt;N1203,"Flávio Bolsonaro",IF(N1203&gt;M1203,"Lula","Empate"))</f>
        <v>Lula</v>
      </c>
      <c r="T1203" s="74" t="n">
        <v>0.760658914728682</v>
      </c>
      <c r="U1203" s="74" t="n">
        <v>0.214424141749723</v>
      </c>
      <c r="V1203" s="72" t="str">
        <f aca="false">IF(S1203="Empate","—",IF((N1203&gt;M1203)&lt;&gt;(T1203&gt;U1203),"Sim","Não"))</f>
        <v>Não</v>
      </c>
    </row>
    <row r="1204" customFormat="false" ht="15" hidden="false" customHeight="false" outlineLevel="0" collapsed="false">
      <c r="A1204" s="72" t="s">
        <v>2738</v>
      </c>
      <c r="B1204" s="72" t="s">
        <v>2739</v>
      </c>
      <c r="C1204" s="72" t="s">
        <v>304</v>
      </c>
      <c r="D1204" s="72" t="s">
        <v>289</v>
      </c>
      <c r="E1204" s="72"/>
      <c r="F1204" s="73" t="n">
        <v>14076</v>
      </c>
      <c r="G1204" s="73" t="n">
        <v>11715</v>
      </c>
      <c r="H1204" s="73" t="n">
        <v>2361</v>
      </c>
      <c r="I1204" s="74" t="n">
        <f aca="false">H1204/F1204</f>
        <v>0.167732310315431</v>
      </c>
      <c r="J1204" s="73" t="n">
        <v>11298</v>
      </c>
      <c r="K1204" s="73" t="n">
        <v>97</v>
      </c>
      <c r="L1204" s="73" t="n">
        <v>320</v>
      </c>
      <c r="M1204" s="73" t="n">
        <v>5141</v>
      </c>
      <c r="N1204" s="73" t="n">
        <v>5562</v>
      </c>
      <c r="O1204" s="73" t="n">
        <f aca="false">J1204-M1204-N1204</f>
        <v>595</v>
      </c>
      <c r="P1204" s="74" t="n">
        <f aca="false">M1204/J1204</f>
        <v>0.45503628960878</v>
      </c>
      <c r="Q1204" s="74" t="n">
        <f aca="false">N1204/J1204</f>
        <v>0.492299522039299</v>
      </c>
      <c r="R1204" s="75" t="n">
        <f aca="false">ABS(P1204-Q1204)*100</f>
        <v>3.72632324305187</v>
      </c>
      <c r="S1204" s="72" t="str">
        <f aca="false">IF(M1204&gt;N1204,"Flávio Bolsonaro",IF(N1204&gt;M1204,"Lula","Empate"))</f>
        <v>Lula</v>
      </c>
      <c r="T1204" s="74" t="n">
        <v>0.611116635179477</v>
      </c>
      <c r="U1204" s="74" t="n">
        <v>0.335587153226608</v>
      </c>
      <c r="V1204" s="72" t="str">
        <f aca="false">IF(S1204="Empate","—",IF((N1204&gt;M1204)&lt;&gt;(T1204&gt;U1204),"Sim","Não"))</f>
        <v>Não</v>
      </c>
    </row>
    <row r="1205" customFormat="false" ht="15" hidden="false" customHeight="false" outlineLevel="0" collapsed="false">
      <c r="A1205" s="72" t="s">
        <v>2740</v>
      </c>
      <c r="B1205" s="72" t="s">
        <v>2741</v>
      </c>
      <c r="C1205" s="72" t="s">
        <v>304</v>
      </c>
      <c r="D1205" s="72" t="s">
        <v>289</v>
      </c>
      <c r="E1205" s="72"/>
      <c r="F1205" s="73" t="n">
        <v>10569</v>
      </c>
      <c r="G1205" s="73" t="n">
        <v>8820</v>
      </c>
      <c r="H1205" s="73" t="n">
        <v>1749</v>
      </c>
      <c r="I1205" s="74" t="n">
        <f aca="false">H1205/F1205</f>
        <v>0.165483962531933</v>
      </c>
      <c r="J1205" s="73" t="n">
        <v>8531</v>
      </c>
      <c r="K1205" s="73" t="n">
        <v>90</v>
      </c>
      <c r="L1205" s="73" t="n">
        <v>199</v>
      </c>
      <c r="M1205" s="73" t="n">
        <v>2988</v>
      </c>
      <c r="N1205" s="73" t="n">
        <v>5243</v>
      </c>
      <c r="O1205" s="73" t="n">
        <f aca="false">J1205-M1205-N1205</f>
        <v>300</v>
      </c>
      <c r="P1205" s="74" t="n">
        <f aca="false">M1205/J1205</f>
        <v>0.350252022037276</v>
      </c>
      <c r="Q1205" s="74" t="n">
        <f aca="false">N1205/J1205</f>
        <v>0.614582112296331</v>
      </c>
      <c r="R1205" s="75" t="n">
        <f aca="false">ABS(P1205-Q1205)*100</f>
        <v>26.4330090259055</v>
      </c>
      <c r="S1205" s="72" t="str">
        <f aca="false">IF(M1205&gt;N1205,"Flávio Bolsonaro",IF(N1205&gt;M1205,"Lula","Empate"))</f>
        <v>Lula</v>
      </c>
      <c r="T1205" s="74" t="n">
        <v>0.684385807608556</v>
      </c>
      <c r="U1205" s="74" t="n">
        <v>0.277059049570898</v>
      </c>
      <c r="V1205" s="72" t="str">
        <f aca="false">IF(S1205="Empate","—",IF((N1205&gt;M1205)&lt;&gt;(T1205&gt;U1205),"Sim","Não"))</f>
        <v>Não</v>
      </c>
    </row>
    <row r="1206" customFormat="false" ht="15" hidden="false" customHeight="false" outlineLevel="0" collapsed="false">
      <c r="A1206" s="72" t="s">
        <v>2742</v>
      </c>
      <c r="B1206" s="72" t="s">
        <v>2743</v>
      </c>
      <c r="C1206" s="72" t="s">
        <v>304</v>
      </c>
      <c r="D1206" s="72" t="s">
        <v>289</v>
      </c>
      <c r="E1206" s="72"/>
      <c r="F1206" s="73" t="n">
        <v>13022</v>
      </c>
      <c r="G1206" s="73" t="n">
        <v>10092</v>
      </c>
      <c r="H1206" s="73" t="n">
        <v>2930</v>
      </c>
      <c r="I1206" s="74" t="n">
        <f aca="false">H1206/F1206</f>
        <v>0.225003839655967</v>
      </c>
      <c r="J1206" s="73" t="n">
        <v>9570</v>
      </c>
      <c r="K1206" s="73" t="n">
        <v>101</v>
      </c>
      <c r="L1206" s="73" t="n">
        <v>421</v>
      </c>
      <c r="M1206" s="73" t="n">
        <v>2023</v>
      </c>
      <c r="N1206" s="73" t="n">
        <v>7200</v>
      </c>
      <c r="O1206" s="73" t="n">
        <f aca="false">J1206-M1206-N1206</f>
        <v>347</v>
      </c>
      <c r="P1206" s="74" t="n">
        <f aca="false">M1206/J1206</f>
        <v>0.211389759665622</v>
      </c>
      <c r="Q1206" s="74" t="n">
        <f aca="false">N1206/J1206</f>
        <v>0.752351097178683</v>
      </c>
      <c r="R1206" s="75" t="n">
        <f aca="false">ABS(P1206-Q1206)*100</f>
        <v>54.0961337513062</v>
      </c>
      <c r="S1206" s="72" t="str">
        <f aca="false">IF(M1206&gt;N1206,"Flávio Bolsonaro",IF(N1206&gt;M1206,"Lula","Empate"))</f>
        <v>Lula</v>
      </c>
      <c r="T1206" s="74" t="n">
        <v>0.79549945115258</v>
      </c>
      <c r="U1206" s="74" t="n">
        <v>0.163885839736553</v>
      </c>
      <c r="V1206" s="72" t="str">
        <f aca="false">IF(S1206="Empate","—",IF((N1206&gt;M1206)&lt;&gt;(T1206&gt;U1206),"Sim","Não"))</f>
        <v>Não</v>
      </c>
    </row>
    <row r="1207" customFormat="false" ht="15" hidden="false" customHeight="false" outlineLevel="0" collapsed="false">
      <c r="A1207" s="72" t="s">
        <v>2744</v>
      </c>
      <c r="B1207" s="72" t="s">
        <v>2745</v>
      </c>
      <c r="C1207" s="72" t="s">
        <v>304</v>
      </c>
      <c r="D1207" s="72" t="s">
        <v>289</v>
      </c>
      <c r="E1207" s="72"/>
      <c r="F1207" s="73" t="n">
        <v>7329</v>
      </c>
      <c r="G1207" s="73" t="n">
        <v>6319</v>
      </c>
      <c r="H1207" s="73" t="n">
        <v>1010</v>
      </c>
      <c r="I1207" s="74" t="n">
        <f aca="false">H1207/F1207</f>
        <v>0.137808705143949</v>
      </c>
      <c r="J1207" s="73" t="n">
        <v>6083</v>
      </c>
      <c r="K1207" s="73" t="n">
        <v>69</v>
      </c>
      <c r="L1207" s="73" t="n">
        <v>167</v>
      </c>
      <c r="M1207" s="73" t="n">
        <v>1995</v>
      </c>
      <c r="N1207" s="73" t="n">
        <v>3803</v>
      </c>
      <c r="O1207" s="73" t="n">
        <f aca="false">J1207-M1207-N1207</f>
        <v>285</v>
      </c>
      <c r="P1207" s="74" t="n">
        <f aca="false">M1207/J1207</f>
        <v>0.327963176064442</v>
      </c>
      <c r="Q1207" s="74" t="n">
        <f aca="false">N1207/J1207</f>
        <v>0.625184941640638</v>
      </c>
      <c r="R1207" s="75" t="n">
        <f aca="false">ABS(P1207-Q1207)*100</f>
        <v>29.7221765576196</v>
      </c>
      <c r="S1207" s="72" t="str">
        <f aca="false">IF(M1207&gt;N1207,"Flávio Bolsonaro",IF(N1207&gt;M1207,"Lula","Empate"))</f>
        <v>Lula</v>
      </c>
      <c r="T1207" s="74" t="n">
        <v>0.689700130378097</v>
      </c>
      <c r="U1207" s="74" t="n">
        <v>0.271349413298566</v>
      </c>
      <c r="V1207" s="72" t="str">
        <f aca="false">IF(S1207="Empate","—",IF((N1207&gt;M1207)&lt;&gt;(T1207&gt;U1207),"Sim","Não"))</f>
        <v>Não</v>
      </c>
    </row>
    <row r="1208" customFormat="false" ht="15" hidden="false" customHeight="false" outlineLevel="0" collapsed="false">
      <c r="A1208" s="72" t="s">
        <v>2746</v>
      </c>
      <c r="B1208" s="72" t="s">
        <v>2747</v>
      </c>
      <c r="C1208" s="72" t="s">
        <v>304</v>
      </c>
      <c r="D1208" s="72" t="s">
        <v>289</v>
      </c>
      <c r="E1208" s="72"/>
      <c r="F1208" s="73" t="n">
        <v>13629</v>
      </c>
      <c r="G1208" s="73" t="n">
        <v>10523</v>
      </c>
      <c r="H1208" s="73" t="n">
        <v>3106</v>
      </c>
      <c r="I1208" s="74" t="n">
        <f aca="false">H1208/F1208</f>
        <v>0.227896397387923</v>
      </c>
      <c r="J1208" s="73" t="n">
        <v>10097</v>
      </c>
      <c r="K1208" s="73" t="n">
        <v>101</v>
      </c>
      <c r="L1208" s="73" t="n">
        <v>325</v>
      </c>
      <c r="M1208" s="73" t="n">
        <v>2746</v>
      </c>
      <c r="N1208" s="73" t="n">
        <v>7073</v>
      </c>
      <c r="O1208" s="73" t="n">
        <f aca="false">J1208-M1208-N1208</f>
        <v>278</v>
      </c>
      <c r="P1208" s="74" t="n">
        <f aca="false">M1208/J1208</f>
        <v>0.271961968901654</v>
      </c>
      <c r="Q1208" s="74" t="n">
        <f aca="false">N1208/J1208</f>
        <v>0.700505100524908</v>
      </c>
      <c r="R1208" s="75" t="n">
        <f aca="false">ABS(P1208-Q1208)*100</f>
        <v>42.8543131623255</v>
      </c>
      <c r="S1208" s="72" t="str">
        <f aca="false">IF(M1208&gt;N1208,"Flávio Bolsonaro",IF(N1208&gt;M1208,"Lula","Empate"))</f>
        <v>Lula</v>
      </c>
      <c r="T1208" s="74" t="n">
        <v>0.753239740820734</v>
      </c>
      <c r="U1208" s="74" t="n">
        <v>0.208207343412527</v>
      </c>
      <c r="V1208" s="72" t="str">
        <f aca="false">IF(S1208="Empate","—",IF((N1208&gt;M1208)&lt;&gt;(T1208&gt;U1208),"Sim","Não"))</f>
        <v>Não</v>
      </c>
    </row>
    <row r="1209" customFormat="false" ht="15" hidden="false" customHeight="false" outlineLevel="0" collapsed="false">
      <c r="A1209" s="72" t="s">
        <v>2748</v>
      </c>
      <c r="B1209" s="72" t="s">
        <v>2749</v>
      </c>
      <c r="C1209" s="72" t="s">
        <v>304</v>
      </c>
      <c r="D1209" s="72" t="s">
        <v>289</v>
      </c>
      <c r="E1209" s="72"/>
      <c r="F1209" s="73" t="n">
        <v>8077</v>
      </c>
      <c r="G1209" s="73" t="n">
        <v>6408</v>
      </c>
      <c r="H1209" s="73" t="n">
        <v>1669</v>
      </c>
      <c r="I1209" s="74" t="n">
        <f aca="false">H1209/F1209</f>
        <v>0.206636127274978</v>
      </c>
      <c r="J1209" s="73" t="n">
        <v>6140</v>
      </c>
      <c r="K1209" s="73" t="n">
        <v>59</v>
      </c>
      <c r="L1209" s="73" t="n">
        <v>209</v>
      </c>
      <c r="M1209" s="73" t="n">
        <v>1374</v>
      </c>
      <c r="N1209" s="73" t="n">
        <v>4545</v>
      </c>
      <c r="O1209" s="73" t="n">
        <f aca="false">J1209-M1209-N1209</f>
        <v>221</v>
      </c>
      <c r="P1209" s="74" t="n">
        <f aca="false">M1209/J1209</f>
        <v>0.223778501628665</v>
      </c>
      <c r="Q1209" s="74" t="n">
        <f aca="false">N1209/J1209</f>
        <v>0.740228013029316</v>
      </c>
      <c r="R1209" s="75" t="n">
        <f aca="false">ABS(P1209-Q1209)*100</f>
        <v>51.6449511400651</v>
      </c>
      <c r="S1209" s="72" t="str">
        <f aca="false">IF(M1209&gt;N1209,"Flávio Bolsonaro",IF(N1209&gt;M1209,"Lula","Empate"))</f>
        <v>Lula</v>
      </c>
      <c r="T1209" s="74" t="n">
        <v>0.792333333333333</v>
      </c>
      <c r="U1209" s="74" t="n">
        <v>0.167166666666667</v>
      </c>
      <c r="V1209" s="72" t="str">
        <f aca="false">IF(S1209="Empate","—",IF((N1209&gt;M1209)&lt;&gt;(T1209&gt;U1209),"Sim","Não"))</f>
        <v>Não</v>
      </c>
    </row>
    <row r="1210" customFormat="false" ht="15" hidden="false" customHeight="false" outlineLevel="0" collapsed="false">
      <c r="A1210" s="72" t="s">
        <v>2750</v>
      </c>
      <c r="B1210" s="72" t="s">
        <v>2751</v>
      </c>
      <c r="C1210" s="72" t="s">
        <v>304</v>
      </c>
      <c r="D1210" s="72" t="s">
        <v>289</v>
      </c>
      <c r="E1210" s="72"/>
      <c r="F1210" s="73" t="n">
        <v>15378</v>
      </c>
      <c r="G1210" s="73" t="n">
        <v>12429</v>
      </c>
      <c r="H1210" s="73" t="n">
        <v>2949</v>
      </c>
      <c r="I1210" s="74" t="n">
        <f aca="false">H1210/F1210</f>
        <v>0.191767460007803</v>
      </c>
      <c r="J1210" s="73" t="n">
        <v>12094</v>
      </c>
      <c r="K1210" s="73" t="n">
        <v>117</v>
      </c>
      <c r="L1210" s="73" t="n">
        <v>218</v>
      </c>
      <c r="M1210" s="73" t="n">
        <v>5060</v>
      </c>
      <c r="N1210" s="73" t="n">
        <v>6192</v>
      </c>
      <c r="O1210" s="73" t="n">
        <f aca="false">J1210-M1210-N1210</f>
        <v>842</v>
      </c>
      <c r="P1210" s="74" t="n">
        <f aca="false">M1210/J1210</f>
        <v>0.418389283942451</v>
      </c>
      <c r="Q1210" s="74" t="n">
        <f aca="false">N1210/J1210</f>
        <v>0.511989416239458</v>
      </c>
      <c r="R1210" s="75" t="n">
        <f aca="false">ABS(P1210-Q1210)*100</f>
        <v>9.36001322970068</v>
      </c>
      <c r="S1210" s="72" t="str">
        <f aca="false">IF(M1210&gt;N1210,"Flávio Bolsonaro",IF(N1210&gt;M1210,"Lula","Empate"))</f>
        <v>Lula</v>
      </c>
      <c r="T1210" s="74" t="n">
        <v>0.610541464292139</v>
      </c>
      <c r="U1210" s="74" t="n">
        <v>0.34232775679079</v>
      </c>
      <c r="V1210" s="72" t="str">
        <f aca="false">IF(S1210="Empate","—",IF((N1210&gt;M1210)&lt;&gt;(T1210&gt;U1210),"Sim","Não"))</f>
        <v>Não</v>
      </c>
    </row>
    <row r="1211" customFormat="false" ht="15" hidden="false" customHeight="false" outlineLevel="0" collapsed="false">
      <c r="A1211" s="72" t="s">
        <v>2752</v>
      </c>
      <c r="B1211" s="72" t="s">
        <v>2753</v>
      </c>
      <c r="C1211" s="72" t="s">
        <v>304</v>
      </c>
      <c r="D1211" s="72" t="s">
        <v>289</v>
      </c>
      <c r="E1211" s="72"/>
      <c r="F1211" s="73" t="n">
        <v>10692</v>
      </c>
      <c r="G1211" s="73" t="n">
        <v>8509</v>
      </c>
      <c r="H1211" s="73" t="n">
        <v>2183</v>
      </c>
      <c r="I1211" s="74" t="n">
        <f aca="false">H1211/F1211</f>
        <v>0.204171343060232</v>
      </c>
      <c r="J1211" s="73" t="n">
        <v>8212</v>
      </c>
      <c r="K1211" s="73" t="n">
        <v>73</v>
      </c>
      <c r="L1211" s="73" t="n">
        <v>224</v>
      </c>
      <c r="M1211" s="73" t="n">
        <v>1991</v>
      </c>
      <c r="N1211" s="73" t="n">
        <v>5965</v>
      </c>
      <c r="O1211" s="73" t="n">
        <f aca="false">J1211-M1211-N1211</f>
        <v>256</v>
      </c>
      <c r="P1211" s="74" t="n">
        <f aca="false">M1211/J1211</f>
        <v>0.242450073063809</v>
      </c>
      <c r="Q1211" s="74" t="n">
        <f aca="false">N1211/J1211</f>
        <v>0.726376035070628</v>
      </c>
      <c r="R1211" s="75" t="n">
        <f aca="false">ABS(P1211-Q1211)*100</f>
        <v>48.3925962006819</v>
      </c>
      <c r="S1211" s="72" t="str">
        <f aca="false">IF(M1211&gt;N1211,"Flávio Bolsonaro",IF(N1211&gt;M1211,"Lula","Empate"))</f>
        <v>Lula</v>
      </c>
      <c r="T1211" s="74" t="n">
        <v>0.796172839506173</v>
      </c>
      <c r="U1211" s="74" t="n">
        <v>0.172345679012346</v>
      </c>
      <c r="V1211" s="72" t="str">
        <f aca="false">IF(S1211="Empate","—",IF((N1211&gt;M1211)&lt;&gt;(T1211&gt;U1211),"Sim","Não"))</f>
        <v>Não</v>
      </c>
    </row>
    <row r="1212" customFormat="false" ht="15" hidden="false" customHeight="false" outlineLevel="0" collapsed="false">
      <c r="A1212" s="72" t="s">
        <v>2754</v>
      </c>
      <c r="B1212" s="72" t="s">
        <v>2755</v>
      </c>
      <c r="C1212" s="72" t="s">
        <v>304</v>
      </c>
      <c r="D1212" s="72" t="s">
        <v>289</v>
      </c>
      <c r="E1212" s="72"/>
      <c r="F1212" s="73" t="n">
        <v>6417</v>
      </c>
      <c r="G1212" s="73" t="n">
        <v>5133</v>
      </c>
      <c r="H1212" s="73" t="n">
        <v>1284</v>
      </c>
      <c r="I1212" s="74" t="n">
        <f aca="false">H1212/F1212</f>
        <v>0.200093501636279</v>
      </c>
      <c r="J1212" s="73" t="n">
        <v>4870</v>
      </c>
      <c r="K1212" s="73" t="n">
        <v>56</v>
      </c>
      <c r="L1212" s="73" t="n">
        <v>207</v>
      </c>
      <c r="M1212" s="73" t="n">
        <v>1493</v>
      </c>
      <c r="N1212" s="73" t="n">
        <v>3196</v>
      </c>
      <c r="O1212" s="73" t="n">
        <f aca="false">J1212-M1212-N1212</f>
        <v>181</v>
      </c>
      <c r="P1212" s="74" t="n">
        <f aca="false">M1212/J1212</f>
        <v>0.306570841889117</v>
      </c>
      <c r="Q1212" s="74" t="n">
        <f aca="false">N1212/J1212</f>
        <v>0.656262833675565</v>
      </c>
      <c r="R1212" s="75" t="n">
        <f aca="false">ABS(P1212-Q1212)*100</f>
        <v>34.9691991786448</v>
      </c>
      <c r="S1212" s="72" t="str">
        <f aca="false">IF(M1212&gt;N1212,"Flávio Bolsonaro",IF(N1212&gt;M1212,"Lula","Empate"))</f>
        <v>Lula</v>
      </c>
      <c r="T1212" s="74" t="n">
        <v>0.709641751437417</v>
      </c>
      <c r="U1212" s="74" t="n">
        <v>0.255196815568333</v>
      </c>
      <c r="V1212" s="72" t="str">
        <f aca="false">IF(S1212="Empate","—",IF((N1212&gt;M1212)&lt;&gt;(T1212&gt;U1212),"Sim","Não"))</f>
        <v>Não</v>
      </c>
    </row>
    <row r="1213" customFormat="false" ht="15" hidden="false" customHeight="false" outlineLevel="0" collapsed="false">
      <c r="A1213" s="72" t="s">
        <v>2756</v>
      </c>
      <c r="B1213" s="72" t="s">
        <v>2757</v>
      </c>
      <c r="C1213" s="72" t="s">
        <v>304</v>
      </c>
      <c r="D1213" s="72" t="s">
        <v>289</v>
      </c>
      <c r="E1213" s="72"/>
      <c r="F1213" s="73" t="n">
        <v>7695</v>
      </c>
      <c r="G1213" s="73" t="n">
        <v>6181</v>
      </c>
      <c r="H1213" s="73" t="n">
        <v>1514</v>
      </c>
      <c r="I1213" s="74" t="n">
        <f aca="false">H1213/F1213</f>
        <v>0.196751137102014</v>
      </c>
      <c r="J1213" s="73" t="n">
        <v>5991</v>
      </c>
      <c r="K1213" s="73" t="n">
        <v>29</v>
      </c>
      <c r="L1213" s="73" t="n">
        <v>161</v>
      </c>
      <c r="M1213" s="73" t="n">
        <v>1494</v>
      </c>
      <c r="N1213" s="73" t="n">
        <v>4307</v>
      </c>
      <c r="O1213" s="73" t="n">
        <f aca="false">J1213-M1213-N1213</f>
        <v>190</v>
      </c>
      <c r="P1213" s="74" t="n">
        <f aca="false">M1213/J1213</f>
        <v>0.249374061091637</v>
      </c>
      <c r="Q1213" s="74" t="n">
        <f aca="false">N1213/J1213</f>
        <v>0.71891170088466</v>
      </c>
      <c r="R1213" s="75" t="n">
        <f aca="false">ABS(P1213-Q1213)*100</f>
        <v>46.9537639793023</v>
      </c>
      <c r="S1213" s="72" t="str">
        <f aca="false">IF(M1213&gt;N1213,"Flávio Bolsonaro",IF(N1213&gt;M1213,"Lula","Empate"))</f>
        <v>Lula</v>
      </c>
      <c r="T1213" s="74" t="n">
        <v>0.787738371056853</v>
      </c>
      <c r="U1213" s="74" t="n">
        <v>0.176795580110497</v>
      </c>
      <c r="V1213" s="72" t="str">
        <f aca="false">IF(S1213="Empate","—",IF((N1213&gt;M1213)&lt;&gt;(T1213&gt;U1213),"Sim","Não"))</f>
        <v>Não</v>
      </c>
    </row>
    <row r="1214" customFormat="false" ht="15" hidden="false" customHeight="false" outlineLevel="0" collapsed="false">
      <c r="A1214" s="72" t="s">
        <v>2758</v>
      </c>
      <c r="B1214" s="72" t="s">
        <v>2759</v>
      </c>
      <c r="C1214" s="72" t="s">
        <v>304</v>
      </c>
      <c r="D1214" s="72" t="s">
        <v>289</v>
      </c>
      <c r="E1214" s="72"/>
      <c r="F1214" s="73" t="n">
        <v>17561</v>
      </c>
      <c r="G1214" s="73" t="n">
        <v>13833</v>
      </c>
      <c r="H1214" s="73" t="n">
        <v>3728</v>
      </c>
      <c r="I1214" s="74" t="n">
        <f aca="false">H1214/F1214</f>
        <v>0.212288594043619</v>
      </c>
      <c r="J1214" s="73" t="n">
        <v>13528</v>
      </c>
      <c r="K1214" s="73" t="n">
        <v>77</v>
      </c>
      <c r="L1214" s="73" t="n">
        <v>228</v>
      </c>
      <c r="M1214" s="73" t="n">
        <v>4747</v>
      </c>
      <c r="N1214" s="73" t="n">
        <v>8240</v>
      </c>
      <c r="O1214" s="73" t="n">
        <f aca="false">J1214-M1214-N1214</f>
        <v>541</v>
      </c>
      <c r="P1214" s="74" t="n">
        <f aca="false">M1214/J1214</f>
        <v>0.350901833234772</v>
      </c>
      <c r="Q1214" s="74" t="n">
        <f aca="false">N1214/J1214</f>
        <v>0.609107037256062</v>
      </c>
      <c r="R1214" s="75" t="n">
        <f aca="false">ABS(P1214-Q1214)*100</f>
        <v>25.8205204021289</v>
      </c>
      <c r="S1214" s="72" t="str">
        <f aca="false">IF(M1214&gt;N1214,"Flávio Bolsonaro",IF(N1214&gt;M1214,"Lula","Empate"))</f>
        <v>Lula</v>
      </c>
      <c r="T1214" s="74" t="n">
        <v>0.683281412253375</v>
      </c>
      <c r="U1214" s="74" t="n">
        <v>0.282850067896797</v>
      </c>
      <c r="V1214" s="72" t="str">
        <f aca="false">IF(S1214="Empate","—",IF((N1214&gt;M1214)&lt;&gt;(T1214&gt;U1214),"Sim","Não"))</f>
        <v>Não</v>
      </c>
    </row>
    <row r="1215" customFormat="false" ht="15" hidden="false" customHeight="false" outlineLevel="0" collapsed="false">
      <c r="A1215" s="72" t="s">
        <v>2760</v>
      </c>
      <c r="B1215" s="72" t="s">
        <v>2761</v>
      </c>
      <c r="C1215" s="72" t="s">
        <v>304</v>
      </c>
      <c r="D1215" s="72" t="s">
        <v>289</v>
      </c>
      <c r="E1215" s="72"/>
      <c r="F1215" s="73" t="n">
        <v>52273</v>
      </c>
      <c r="G1215" s="73" t="n">
        <v>42204</v>
      </c>
      <c r="H1215" s="73" t="n">
        <v>10069</v>
      </c>
      <c r="I1215" s="74" t="n">
        <f aca="false">H1215/F1215</f>
        <v>0.192623342834733</v>
      </c>
      <c r="J1215" s="73" t="n">
        <v>41112</v>
      </c>
      <c r="K1215" s="73" t="n">
        <v>261</v>
      </c>
      <c r="L1215" s="73" t="n">
        <v>831</v>
      </c>
      <c r="M1215" s="73" t="n">
        <v>16331</v>
      </c>
      <c r="N1215" s="73" t="n">
        <v>23002</v>
      </c>
      <c r="O1215" s="73" t="n">
        <f aca="false">J1215-M1215-N1215</f>
        <v>1779</v>
      </c>
      <c r="P1215" s="74" t="n">
        <f aca="false">M1215/J1215</f>
        <v>0.397231951741584</v>
      </c>
      <c r="Q1215" s="74" t="n">
        <f aca="false">N1215/J1215</f>
        <v>0.559496010897062</v>
      </c>
      <c r="R1215" s="75" t="n">
        <f aca="false">ABS(P1215-Q1215)*100</f>
        <v>16.2264059155478</v>
      </c>
      <c r="S1215" s="72" t="str">
        <f aca="false">IF(M1215&gt;N1215,"Flávio Bolsonaro",IF(N1215&gt;M1215,"Lula","Empate"))</f>
        <v>Lula</v>
      </c>
      <c r="T1215" s="74" t="n">
        <v>0.649539570265581</v>
      </c>
      <c r="U1215" s="74" t="n">
        <v>0.307967436273856</v>
      </c>
      <c r="V1215" s="72" t="str">
        <f aca="false">IF(S1215="Empate","—",IF((N1215&gt;M1215)&lt;&gt;(T1215&gt;U1215),"Sim","Não"))</f>
        <v>Não</v>
      </c>
    </row>
    <row r="1216" customFormat="false" ht="15" hidden="false" customHeight="false" outlineLevel="0" collapsed="false">
      <c r="A1216" s="72" t="s">
        <v>2762</v>
      </c>
      <c r="B1216" s="72" t="s">
        <v>2763</v>
      </c>
      <c r="C1216" s="72" t="s">
        <v>304</v>
      </c>
      <c r="D1216" s="72" t="s">
        <v>289</v>
      </c>
      <c r="E1216" s="72"/>
      <c r="F1216" s="73" t="n">
        <v>6274</v>
      </c>
      <c r="G1216" s="73" t="n">
        <v>5132</v>
      </c>
      <c r="H1216" s="73" t="n">
        <v>1142</v>
      </c>
      <c r="I1216" s="74" t="n">
        <f aca="false">H1216/F1216</f>
        <v>0.182021039209436</v>
      </c>
      <c r="J1216" s="73" t="n">
        <v>4997</v>
      </c>
      <c r="K1216" s="73" t="n">
        <v>34</v>
      </c>
      <c r="L1216" s="73" t="n">
        <v>101</v>
      </c>
      <c r="M1216" s="73" t="n">
        <v>1235</v>
      </c>
      <c r="N1216" s="73" t="n">
        <v>3624</v>
      </c>
      <c r="O1216" s="73" t="n">
        <f aca="false">J1216-M1216-N1216</f>
        <v>138</v>
      </c>
      <c r="P1216" s="74" t="n">
        <f aca="false">M1216/J1216</f>
        <v>0.247148288973384</v>
      </c>
      <c r="Q1216" s="74" t="n">
        <f aca="false">N1216/J1216</f>
        <v>0.725235141084651</v>
      </c>
      <c r="R1216" s="75" t="n">
        <f aca="false">ABS(P1216-Q1216)*100</f>
        <v>47.8086852111267</v>
      </c>
      <c r="S1216" s="72" t="str">
        <f aca="false">IF(M1216&gt;N1216,"Flávio Bolsonaro",IF(N1216&gt;M1216,"Lula","Empate"))</f>
        <v>Lula</v>
      </c>
      <c r="T1216" s="74" t="n">
        <v>0.785454545454545</v>
      </c>
      <c r="U1216" s="74" t="n">
        <v>0.184171122994652</v>
      </c>
      <c r="V1216" s="72" t="str">
        <f aca="false">IF(S1216="Empate","—",IF((N1216&gt;M1216)&lt;&gt;(T1216&gt;U1216),"Sim","Não"))</f>
        <v>Não</v>
      </c>
    </row>
    <row r="1217" customFormat="false" ht="15" hidden="false" customHeight="false" outlineLevel="0" collapsed="false">
      <c r="A1217" s="72" t="s">
        <v>2764</v>
      </c>
      <c r="B1217" s="72" t="s">
        <v>2765</v>
      </c>
      <c r="C1217" s="72" t="s">
        <v>304</v>
      </c>
      <c r="D1217" s="72" t="s">
        <v>289</v>
      </c>
      <c r="E1217" s="72"/>
      <c r="F1217" s="73" t="n">
        <v>9820</v>
      </c>
      <c r="G1217" s="73" t="n">
        <v>7520</v>
      </c>
      <c r="H1217" s="73" t="n">
        <v>2300</v>
      </c>
      <c r="I1217" s="74" t="n">
        <f aca="false">H1217/F1217</f>
        <v>0.234215885947047</v>
      </c>
      <c r="J1217" s="73" t="n">
        <v>7082</v>
      </c>
      <c r="K1217" s="73" t="n">
        <v>113</v>
      </c>
      <c r="L1217" s="73" t="n">
        <v>325</v>
      </c>
      <c r="M1217" s="73" t="n">
        <v>1113</v>
      </c>
      <c r="N1217" s="73" t="n">
        <v>5705</v>
      </c>
      <c r="O1217" s="73" t="n">
        <f aca="false">J1217-M1217-N1217</f>
        <v>264</v>
      </c>
      <c r="P1217" s="74" t="n">
        <f aca="false">M1217/J1217</f>
        <v>0.157158994634284</v>
      </c>
      <c r="Q1217" s="74" t="n">
        <f aca="false">N1217/J1217</f>
        <v>0.805563400169444</v>
      </c>
      <c r="R1217" s="75" t="n">
        <f aca="false">ABS(P1217-Q1217)*100</f>
        <v>64.840440553516</v>
      </c>
      <c r="S1217" s="72" t="str">
        <f aca="false">IF(M1217&gt;N1217,"Flávio Bolsonaro",IF(N1217&gt;M1217,"Lula","Empate"))</f>
        <v>Lula</v>
      </c>
      <c r="T1217" s="74" t="n">
        <v>0.839664310954064</v>
      </c>
      <c r="U1217" s="74" t="n">
        <v>0.124705535924617</v>
      </c>
      <c r="V1217" s="72" t="str">
        <f aca="false">IF(S1217="Empate","—",IF((N1217&gt;M1217)&lt;&gt;(T1217&gt;U1217),"Sim","Não"))</f>
        <v>Não</v>
      </c>
    </row>
    <row r="1218" customFormat="false" ht="15" hidden="false" customHeight="false" outlineLevel="0" collapsed="false">
      <c r="A1218" s="72" t="s">
        <v>2766</v>
      </c>
      <c r="B1218" s="72" t="s">
        <v>2767</v>
      </c>
      <c r="C1218" s="72" t="s">
        <v>304</v>
      </c>
      <c r="D1218" s="72" t="s">
        <v>289</v>
      </c>
      <c r="E1218" s="72"/>
      <c r="F1218" s="73" t="n">
        <v>23439</v>
      </c>
      <c r="G1218" s="73" t="n">
        <v>18570</v>
      </c>
      <c r="H1218" s="73" t="n">
        <v>4869</v>
      </c>
      <c r="I1218" s="74" t="n">
        <f aca="false">H1218/F1218</f>
        <v>0.207730705234865</v>
      </c>
      <c r="J1218" s="73" t="n">
        <v>17843</v>
      </c>
      <c r="K1218" s="73" t="n">
        <v>154</v>
      </c>
      <c r="L1218" s="73" t="n">
        <v>573</v>
      </c>
      <c r="M1218" s="73" t="n">
        <v>3292</v>
      </c>
      <c r="N1218" s="73" t="n">
        <v>13787</v>
      </c>
      <c r="O1218" s="73" t="n">
        <f aca="false">J1218-M1218-N1218</f>
        <v>764</v>
      </c>
      <c r="P1218" s="74" t="n">
        <f aca="false">M1218/J1218</f>
        <v>0.18449812251303</v>
      </c>
      <c r="Q1218" s="74" t="n">
        <f aca="false">N1218/J1218</f>
        <v>0.772683965700835</v>
      </c>
      <c r="R1218" s="75" t="n">
        <f aca="false">ABS(P1218-Q1218)*100</f>
        <v>58.8185843187805</v>
      </c>
      <c r="S1218" s="72" t="str">
        <f aca="false">IF(M1218&gt;N1218,"Flávio Bolsonaro",IF(N1218&gt;M1218,"Lula","Empate"))</f>
        <v>Lula</v>
      </c>
      <c r="T1218" s="74" t="n">
        <v>0.799031190926276</v>
      </c>
      <c r="U1218" s="74" t="n">
        <v>0.161448487712665</v>
      </c>
      <c r="V1218" s="72" t="str">
        <f aca="false">IF(S1218="Empate","—",IF((N1218&gt;M1218)&lt;&gt;(T1218&gt;U1218),"Sim","Não"))</f>
        <v>Não</v>
      </c>
    </row>
    <row r="1219" customFormat="false" ht="15" hidden="false" customHeight="false" outlineLevel="0" collapsed="false">
      <c r="A1219" s="72" t="s">
        <v>2768</v>
      </c>
      <c r="B1219" s="72" t="s">
        <v>2769</v>
      </c>
      <c r="C1219" s="72" t="s">
        <v>304</v>
      </c>
      <c r="D1219" s="72" t="s">
        <v>289</v>
      </c>
      <c r="E1219" s="72"/>
      <c r="F1219" s="73" t="n">
        <v>23106</v>
      </c>
      <c r="G1219" s="73" t="n">
        <v>19268</v>
      </c>
      <c r="H1219" s="73" t="n">
        <v>3838</v>
      </c>
      <c r="I1219" s="74" t="n">
        <f aca="false">H1219/F1219</f>
        <v>0.166104042240111</v>
      </c>
      <c r="J1219" s="73" t="n">
        <v>18695</v>
      </c>
      <c r="K1219" s="73" t="n">
        <v>164</v>
      </c>
      <c r="L1219" s="73" t="n">
        <v>409</v>
      </c>
      <c r="M1219" s="73" t="n">
        <v>3547</v>
      </c>
      <c r="N1219" s="73" t="n">
        <v>14496</v>
      </c>
      <c r="O1219" s="73" t="n">
        <f aca="false">J1219-M1219-N1219</f>
        <v>652</v>
      </c>
      <c r="P1219" s="74" t="n">
        <f aca="false">M1219/J1219</f>
        <v>0.189729874297941</v>
      </c>
      <c r="Q1219" s="74" t="n">
        <f aca="false">N1219/J1219</f>
        <v>0.775394490505483</v>
      </c>
      <c r="R1219" s="75" t="n">
        <f aca="false">ABS(P1219-Q1219)*100</f>
        <v>58.5664616207542</v>
      </c>
      <c r="S1219" s="72" t="str">
        <f aca="false">IF(M1219&gt;N1219,"Flávio Bolsonaro",IF(N1219&gt;M1219,"Lula","Empate"))</f>
        <v>Lula</v>
      </c>
      <c r="T1219" s="74" t="n">
        <v>0.792880823590996</v>
      </c>
      <c r="U1219" s="74" t="n">
        <v>0.165357994532659</v>
      </c>
      <c r="V1219" s="72" t="str">
        <f aca="false">IF(S1219="Empate","—",IF((N1219&gt;M1219)&lt;&gt;(T1219&gt;U1219),"Sim","Não"))</f>
        <v>Não</v>
      </c>
    </row>
    <row r="1220" customFormat="false" ht="15" hidden="false" customHeight="false" outlineLevel="0" collapsed="false">
      <c r="A1220" s="72" t="s">
        <v>2770</v>
      </c>
      <c r="B1220" s="72" t="s">
        <v>2771</v>
      </c>
      <c r="C1220" s="72" t="s">
        <v>304</v>
      </c>
      <c r="D1220" s="72" t="s">
        <v>289</v>
      </c>
      <c r="E1220" s="72"/>
      <c r="F1220" s="73" t="n">
        <v>8484</v>
      </c>
      <c r="G1220" s="73" t="n">
        <v>7115</v>
      </c>
      <c r="H1220" s="73" t="n">
        <v>1369</v>
      </c>
      <c r="I1220" s="74" t="n">
        <f aca="false">H1220/F1220</f>
        <v>0.161362564827911</v>
      </c>
      <c r="J1220" s="73" t="n">
        <v>6833</v>
      </c>
      <c r="K1220" s="73" t="n">
        <v>61</v>
      </c>
      <c r="L1220" s="73" t="n">
        <v>221</v>
      </c>
      <c r="M1220" s="73" t="n">
        <v>2571</v>
      </c>
      <c r="N1220" s="73" t="n">
        <v>4053</v>
      </c>
      <c r="O1220" s="73" t="n">
        <f aca="false">J1220-M1220-N1220</f>
        <v>209</v>
      </c>
      <c r="P1220" s="74" t="n">
        <f aca="false">M1220/J1220</f>
        <v>0.376262256695449</v>
      </c>
      <c r="Q1220" s="74" t="n">
        <f aca="false">N1220/J1220</f>
        <v>0.593150885409044</v>
      </c>
      <c r="R1220" s="75" t="n">
        <f aca="false">ABS(P1220-Q1220)*100</f>
        <v>21.6888628713596</v>
      </c>
      <c r="S1220" s="72" t="str">
        <f aca="false">IF(M1220&gt;N1220,"Flávio Bolsonaro",IF(N1220&gt;M1220,"Lula","Empate"))</f>
        <v>Lula</v>
      </c>
      <c r="T1220" s="74" t="n">
        <v>0.635525321239607</v>
      </c>
      <c r="U1220" s="74" t="n">
        <v>0.317157974300831</v>
      </c>
      <c r="V1220" s="72" t="str">
        <f aca="false">IF(S1220="Empate","—",IF((N1220&gt;M1220)&lt;&gt;(T1220&gt;U1220),"Sim","Não"))</f>
        <v>Não</v>
      </c>
    </row>
    <row r="1221" customFormat="false" ht="15" hidden="false" customHeight="false" outlineLevel="0" collapsed="false">
      <c r="A1221" s="72" t="s">
        <v>2772</v>
      </c>
      <c r="B1221" s="72" t="s">
        <v>2773</v>
      </c>
      <c r="C1221" s="72" t="s">
        <v>304</v>
      </c>
      <c r="D1221" s="72" t="s">
        <v>289</v>
      </c>
      <c r="E1221" s="72"/>
      <c r="F1221" s="73" t="n">
        <v>10867</v>
      </c>
      <c r="G1221" s="73" t="n">
        <v>8587</v>
      </c>
      <c r="H1221" s="73" t="n">
        <v>2280</v>
      </c>
      <c r="I1221" s="74" t="n">
        <f aca="false">H1221/F1221</f>
        <v>0.209809515045551</v>
      </c>
      <c r="J1221" s="73" t="n">
        <v>8283</v>
      </c>
      <c r="K1221" s="73" t="n">
        <v>83</v>
      </c>
      <c r="L1221" s="73" t="n">
        <v>221</v>
      </c>
      <c r="M1221" s="73" t="n">
        <v>1646</v>
      </c>
      <c r="N1221" s="73" t="n">
        <v>6350</v>
      </c>
      <c r="O1221" s="73" t="n">
        <f aca="false">J1221-M1221-N1221</f>
        <v>287</v>
      </c>
      <c r="P1221" s="74" t="n">
        <f aca="false">M1221/J1221</f>
        <v>0.198720270433418</v>
      </c>
      <c r="Q1221" s="74" t="n">
        <f aca="false">N1221/J1221</f>
        <v>0.766630447905348</v>
      </c>
      <c r="R1221" s="75" t="n">
        <f aca="false">ABS(P1221-Q1221)*100</f>
        <v>56.791017747193</v>
      </c>
      <c r="S1221" s="72" t="str">
        <f aca="false">IF(M1221&gt;N1221,"Flávio Bolsonaro",IF(N1221&gt;M1221,"Lula","Empate"))</f>
        <v>Lula</v>
      </c>
      <c r="T1221" s="74" t="n">
        <v>0.813384969139538</v>
      </c>
      <c r="U1221" s="74" t="n">
        <v>0.154181290088346</v>
      </c>
      <c r="V1221" s="72" t="str">
        <f aca="false">IF(S1221="Empate","—",IF((N1221&gt;M1221)&lt;&gt;(T1221&gt;U1221),"Sim","Não"))</f>
        <v>Não</v>
      </c>
    </row>
    <row r="1222" customFormat="false" ht="15" hidden="false" customHeight="false" outlineLevel="0" collapsed="false">
      <c r="A1222" s="72" t="s">
        <v>2774</v>
      </c>
      <c r="B1222" s="72" t="s">
        <v>2775</v>
      </c>
      <c r="C1222" s="72" t="s">
        <v>304</v>
      </c>
      <c r="D1222" s="72" t="s">
        <v>289</v>
      </c>
      <c r="E1222" s="72"/>
      <c r="F1222" s="73" t="n">
        <v>195325</v>
      </c>
      <c r="G1222" s="73" t="n">
        <v>158388</v>
      </c>
      <c r="H1222" s="73" t="n">
        <v>36937</v>
      </c>
      <c r="I1222" s="74" t="n">
        <f aca="false">H1222/F1222</f>
        <v>0.189105337258415</v>
      </c>
      <c r="J1222" s="73" t="n">
        <v>153763</v>
      </c>
      <c r="K1222" s="73" t="n">
        <v>1891</v>
      </c>
      <c r="L1222" s="73" t="n">
        <v>2734</v>
      </c>
      <c r="M1222" s="73" t="n">
        <v>81738</v>
      </c>
      <c r="N1222" s="73" t="n">
        <v>60008</v>
      </c>
      <c r="O1222" s="73" t="n">
        <f aca="false">J1222-M1222-N1222</f>
        <v>12017</v>
      </c>
      <c r="P1222" s="74" t="n">
        <f aca="false">M1222/J1222</f>
        <v>0.531584321325677</v>
      </c>
      <c r="Q1222" s="74" t="n">
        <f aca="false">N1222/J1222</f>
        <v>0.390262937117512</v>
      </c>
      <c r="R1222" s="75" t="n">
        <f aca="false">ABS(P1222-Q1222)*100</f>
        <v>14.1321384208165</v>
      </c>
      <c r="S1222" s="72" t="str">
        <f aca="false">IF(M1222&gt;N1222,"Flávio Bolsonaro",IF(N1222&gt;M1222,"Lula","Empate"))</f>
        <v>Flávio Bolsonaro</v>
      </c>
      <c r="T1222" s="74" t="n">
        <v>0.432760912995357</v>
      </c>
      <c r="U1222" s="74" t="n">
        <v>0.493042552154755</v>
      </c>
      <c r="V1222" s="72" t="str">
        <f aca="false">IF(S1222="Empate","—",IF((N1222&gt;M1222)&lt;&gt;(T1222&gt;U1222),"Sim","Não"))</f>
        <v>Não</v>
      </c>
    </row>
    <row r="1223" customFormat="false" ht="15" hidden="false" customHeight="false" outlineLevel="0" collapsed="false">
      <c r="A1223" s="72" t="s">
        <v>2776</v>
      </c>
      <c r="B1223" s="72" t="s">
        <v>2777</v>
      </c>
      <c r="C1223" s="72" t="s">
        <v>304</v>
      </c>
      <c r="D1223" s="72" t="s">
        <v>289</v>
      </c>
      <c r="E1223" s="72"/>
      <c r="F1223" s="73" t="n">
        <v>11234</v>
      </c>
      <c r="G1223" s="73" t="n">
        <v>8503</v>
      </c>
      <c r="H1223" s="73" t="n">
        <v>2731</v>
      </c>
      <c r="I1223" s="74" t="n">
        <f aca="false">H1223/F1223</f>
        <v>0.243101299626135</v>
      </c>
      <c r="J1223" s="73" t="n">
        <v>8342</v>
      </c>
      <c r="K1223" s="73" t="n">
        <v>40</v>
      </c>
      <c r="L1223" s="73" t="n">
        <v>121</v>
      </c>
      <c r="M1223" s="73" t="n">
        <v>2454</v>
      </c>
      <c r="N1223" s="73" t="n">
        <v>5629</v>
      </c>
      <c r="O1223" s="73" t="n">
        <f aca="false">J1223-M1223-N1223</f>
        <v>259</v>
      </c>
      <c r="P1223" s="74" t="n">
        <f aca="false">M1223/J1223</f>
        <v>0.294174058978662</v>
      </c>
      <c r="Q1223" s="74" t="n">
        <f aca="false">N1223/J1223</f>
        <v>0.674778230640134</v>
      </c>
      <c r="R1223" s="75" t="n">
        <f aca="false">ABS(P1223-Q1223)*100</f>
        <v>38.0604171661472</v>
      </c>
      <c r="S1223" s="72" t="str">
        <f aca="false">IF(M1223&gt;N1223,"Flávio Bolsonaro",IF(N1223&gt;M1223,"Lula","Empate"))</f>
        <v>Lula</v>
      </c>
      <c r="T1223" s="74" t="n">
        <v>0.756335282651072</v>
      </c>
      <c r="U1223" s="74" t="n">
        <v>0.212865497076023</v>
      </c>
      <c r="V1223" s="72" t="str">
        <f aca="false">IF(S1223="Empate","—",IF((N1223&gt;M1223)&lt;&gt;(T1223&gt;U1223),"Sim","Não"))</f>
        <v>Não</v>
      </c>
    </row>
    <row r="1224" customFormat="false" ht="15" hidden="false" customHeight="false" outlineLevel="0" collapsed="false">
      <c r="A1224" s="72" t="s">
        <v>2778</v>
      </c>
      <c r="B1224" s="72" t="s">
        <v>2779</v>
      </c>
      <c r="C1224" s="72" t="s">
        <v>304</v>
      </c>
      <c r="D1224" s="72" t="s">
        <v>289</v>
      </c>
      <c r="E1224" s="72"/>
      <c r="F1224" s="73" t="n">
        <v>47851</v>
      </c>
      <c r="G1224" s="73" t="n">
        <v>37238</v>
      </c>
      <c r="H1224" s="73" t="n">
        <v>10613</v>
      </c>
      <c r="I1224" s="74" t="n">
        <f aca="false">H1224/F1224</f>
        <v>0.221792648011536</v>
      </c>
      <c r="J1224" s="73" t="n">
        <v>35996</v>
      </c>
      <c r="K1224" s="73" t="n">
        <v>380</v>
      </c>
      <c r="L1224" s="73" t="n">
        <v>862</v>
      </c>
      <c r="M1224" s="73" t="n">
        <v>8120</v>
      </c>
      <c r="N1224" s="73" t="n">
        <v>25994</v>
      </c>
      <c r="O1224" s="73" t="n">
        <f aca="false">J1224-M1224-N1224</f>
        <v>1882</v>
      </c>
      <c r="P1224" s="74" t="n">
        <f aca="false">M1224/J1224</f>
        <v>0.225580620068897</v>
      </c>
      <c r="Q1224" s="74" t="n">
        <f aca="false">N1224/J1224</f>
        <v>0.722135792865874</v>
      </c>
      <c r="R1224" s="75" t="n">
        <f aca="false">ABS(P1224-Q1224)*100</f>
        <v>49.6555172796978</v>
      </c>
      <c r="S1224" s="72" t="str">
        <f aca="false">IF(M1224&gt;N1224,"Flávio Bolsonaro",IF(N1224&gt;M1224,"Lula","Empate"))</f>
        <v>Lula</v>
      </c>
      <c r="T1224" s="74" t="n">
        <v>0.769715248824625</v>
      </c>
      <c r="U1224" s="74" t="n">
        <v>0.183092344540051</v>
      </c>
      <c r="V1224" s="72" t="str">
        <f aca="false">IF(S1224="Empate","—",IF((N1224&gt;M1224)&lt;&gt;(T1224&gt;U1224),"Sim","Não"))</f>
        <v>Não</v>
      </c>
    </row>
    <row r="1225" customFormat="false" ht="15" hidden="false" customHeight="false" outlineLevel="0" collapsed="false">
      <c r="A1225" s="72" t="s">
        <v>2780</v>
      </c>
      <c r="B1225" s="72" t="s">
        <v>2781</v>
      </c>
      <c r="C1225" s="72" t="s">
        <v>304</v>
      </c>
      <c r="D1225" s="72" t="s">
        <v>289</v>
      </c>
      <c r="E1225" s="72"/>
      <c r="F1225" s="73" t="n">
        <v>17555</v>
      </c>
      <c r="G1225" s="73" t="n">
        <v>14222</v>
      </c>
      <c r="H1225" s="73" t="n">
        <v>3333</v>
      </c>
      <c r="I1225" s="74" t="n">
        <f aca="false">H1225/F1225</f>
        <v>0.189860438621475</v>
      </c>
      <c r="J1225" s="73" t="n">
        <v>13776</v>
      </c>
      <c r="K1225" s="73" t="n">
        <v>106</v>
      </c>
      <c r="L1225" s="73" t="n">
        <v>340</v>
      </c>
      <c r="M1225" s="73" t="n">
        <v>7048</v>
      </c>
      <c r="N1225" s="73" t="n">
        <v>6167</v>
      </c>
      <c r="O1225" s="73" t="n">
        <f aca="false">J1225-M1225-N1225</f>
        <v>561</v>
      </c>
      <c r="P1225" s="74" t="n">
        <f aca="false">M1225/J1225</f>
        <v>0.511614401858304</v>
      </c>
      <c r="Q1225" s="74" t="n">
        <f aca="false">N1225/J1225</f>
        <v>0.447662601626016</v>
      </c>
      <c r="R1225" s="75" t="n">
        <f aca="false">ABS(P1225-Q1225)*100</f>
        <v>6.3951800232288</v>
      </c>
      <c r="S1225" s="72" t="str">
        <f aca="false">IF(M1225&gt;N1225,"Flávio Bolsonaro",IF(N1225&gt;M1225,"Lula","Empate"))</f>
        <v>Flávio Bolsonaro</v>
      </c>
      <c r="T1225" s="74" t="n">
        <v>0.527107982626928</v>
      </c>
      <c r="U1225" s="74" t="n">
        <v>0.429084918376516</v>
      </c>
      <c r="V1225" s="72" t="str">
        <f aca="false">IF(S1225="Empate","—",IF((N1225&gt;M1225)&lt;&gt;(T1225&gt;U1225),"Sim","Não"))</f>
        <v>Sim</v>
      </c>
    </row>
    <row r="1226" customFormat="false" ht="15" hidden="false" customHeight="false" outlineLevel="0" collapsed="false">
      <c r="A1226" s="72" t="s">
        <v>2782</v>
      </c>
      <c r="B1226" s="72" t="s">
        <v>2783</v>
      </c>
      <c r="C1226" s="72" t="s">
        <v>304</v>
      </c>
      <c r="D1226" s="72" t="s">
        <v>289</v>
      </c>
      <c r="E1226" s="72"/>
      <c r="F1226" s="73" t="n">
        <v>7205</v>
      </c>
      <c r="G1226" s="73" t="n">
        <v>5633</v>
      </c>
      <c r="H1226" s="73" t="n">
        <v>1572</v>
      </c>
      <c r="I1226" s="74" t="n">
        <f aca="false">H1226/F1226</f>
        <v>0.218181818181818</v>
      </c>
      <c r="J1226" s="73" t="n">
        <v>5349</v>
      </c>
      <c r="K1226" s="73" t="n">
        <v>53</v>
      </c>
      <c r="L1226" s="73" t="n">
        <v>231</v>
      </c>
      <c r="M1226" s="73" t="n">
        <v>1219</v>
      </c>
      <c r="N1226" s="73" t="n">
        <v>3987</v>
      </c>
      <c r="O1226" s="73" t="n">
        <f aca="false">J1226-M1226-N1226</f>
        <v>143</v>
      </c>
      <c r="P1226" s="74" t="n">
        <f aca="false">M1226/J1226</f>
        <v>0.227893064124135</v>
      </c>
      <c r="Q1226" s="74" t="n">
        <f aca="false">N1226/J1226</f>
        <v>0.745372966909703</v>
      </c>
      <c r="R1226" s="75" t="n">
        <f aca="false">ABS(P1226-Q1226)*100</f>
        <v>51.7479902785567</v>
      </c>
      <c r="S1226" s="72" t="str">
        <f aca="false">IF(M1226&gt;N1226,"Flávio Bolsonaro",IF(N1226&gt;M1226,"Lula","Empate"))</f>
        <v>Lula</v>
      </c>
      <c r="T1226" s="74" t="n">
        <v>0.808437626160678</v>
      </c>
      <c r="U1226" s="74" t="n">
        <v>0.163907953169156</v>
      </c>
      <c r="V1226" s="72" t="str">
        <f aca="false">IF(S1226="Empate","—",IF((N1226&gt;M1226)&lt;&gt;(T1226&gt;U1226),"Sim","Não"))</f>
        <v>Não</v>
      </c>
    </row>
    <row r="1227" customFormat="false" ht="15" hidden="false" customHeight="false" outlineLevel="0" collapsed="false">
      <c r="A1227" s="72" t="s">
        <v>2784</v>
      </c>
      <c r="B1227" s="72" t="s">
        <v>2785</v>
      </c>
      <c r="C1227" s="72" t="s">
        <v>304</v>
      </c>
      <c r="D1227" s="72" t="s">
        <v>289</v>
      </c>
      <c r="E1227" s="72"/>
      <c r="F1227" s="73" t="n">
        <v>13237</v>
      </c>
      <c r="G1227" s="73" t="n">
        <v>10615</v>
      </c>
      <c r="H1227" s="73" t="n">
        <v>2622</v>
      </c>
      <c r="I1227" s="74" t="n">
        <f aca="false">H1227/F1227</f>
        <v>0.198081136209111</v>
      </c>
      <c r="J1227" s="73" t="n">
        <v>10210</v>
      </c>
      <c r="K1227" s="73" t="n">
        <v>62</v>
      </c>
      <c r="L1227" s="73" t="n">
        <v>343</v>
      </c>
      <c r="M1227" s="73" t="n">
        <v>2548</v>
      </c>
      <c r="N1227" s="73" t="n">
        <v>7398</v>
      </c>
      <c r="O1227" s="73" t="n">
        <f aca="false">J1227-M1227-N1227</f>
        <v>264</v>
      </c>
      <c r="P1227" s="74" t="n">
        <f aca="false">M1227/J1227</f>
        <v>0.249559255631734</v>
      </c>
      <c r="Q1227" s="74" t="n">
        <f aca="false">N1227/J1227</f>
        <v>0.724583741429971</v>
      </c>
      <c r="R1227" s="75" t="n">
        <f aca="false">ABS(P1227-Q1227)*100</f>
        <v>47.5024485798237</v>
      </c>
      <c r="S1227" s="72" t="str">
        <f aca="false">IF(M1227&gt;N1227,"Flávio Bolsonaro",IF(N1227&gt;M1227,"Lula","Empate"))</f>
        <v>Lula</v>
      </c>
      <c r="T1227" s="74" t="n">
        <v>0.766271879257939</v>
      </c>
      <c r="U1227" s="74" t="n">
        <v>0.189707577822031</v>
      </c>
      <c r="V1227" s="72" t="str">
        <f aca="false">IF(S1227="Empate","—",IF((N1227&gt;M1227)&lt;&gt;(T1227&gt;U1227),"Sim","Não"))</f>
        <v>Não</v>
      </c>
    </row>
    <row r="1228" customFormat="false" ht="15" hidden="false" customHeight="false" outlineLevel="0" collapsed="false">
      <c r="A1228" s="72" t="s">
        <v>2786</v>
      </c>
      <c r="B1228" s="72" t="s">
        <v>2787</v>
      </c>
      <c r="C1228" s="72" t="s">
        <v>304</v>
      </c>
      <c r="D1228" s="72" t="s">
        <v>289</v>
      </c>
      <c r="E1228" s="72"/>
      <c r="F1228" s="73" t="n">
        <v>12529</v>
      </c>
      <c r="G1228" s="73" t="n">
        <v>9894</v>
      </c>
      <c r="H1228" s="73" t="n">
        <v>2635</v>
      </c>
      <c r="I1228" s="74" t="n">
        <f aca="false">H1228/F1228</f>
        <v>0.210312075983718</v>
      </c>
      <c r="J1228" s="73" t="n">
        <v>9597</v>
      </c>
      <c r="K1228" s="73" t="n">
        <v>90</v>
      </c>
      <c r="L1228" s="73" t="n">
        <v>207</v>
      </c>
      <c r="M1228" s="73" t="n">
        <v>2503</v>
      </c>
      <c r="N1228" s="73" t="n">
        <v>6750</v>
      </c>
      <c r="O1228" s="73" t="n">
        <f aca="false">J1228-M1228-N1228</f>
        <v>344</v>
      </c>
      <c r="P1228" s="74" t="n">
        <f aca="false">M1228/J1228</f>
        <v>0.260810670001042</v>
      </c>
      <c r="Q1228" s="74" t="n">
        <f aca="false">N1228/J1228</f>
        <v>0.703344795248515</v>
      </c>
      <c r="R1228" s="75" t="n">
        <f aca="false">ABS(P1228-Q1228)*100</f>
        <v>44.2534125247473</v>
      </c>
      <c r="S1228" s="72" t="str">
        <f aca="false">IF(M1228&gt;N1228,"Flávio Bolsonaro",IF(N1228&gt;M1228,"Lula","Empate"))</f>
        <v>Lula</v>
      </c>
      <c r="T1228" s="74" t="n">
        <v>0.770277686313248</v>
      </c>
      <c r="U1228" s="74" t="n">
        <v>0.196904840302931</v>
      </c>
      <c r="V1228" s="72" t="str">
        <f aca="false">IF(S1228="Empate","—",IF((N1228&gt;M1228)&lt;&gt;(T1228&gt;U1228),"Sim","Não"))</f>
        <v>Não</v>
      </c>
    </row>
    <row r="1229" customFormat="false" ht="15" hidden="false" customHeight="false" outlineLevel="0" collapsed="false">
      <c r="A1229" s="72" t="s">
        <v>2788</v>
      </c>
      <c r="B1229" s="72" t="s">
        <v>2789</v>
      </c>
      <c r="C1229" s="72" t="s">
        <v>304</v>
      </c>
      <c r="D1229" s="72" t="s">
        <v>289</v>
      </c>
      <c r="E1229" s="72"/>
      <c r="F1229" s="73" t="n">
        <v>21876</v>
      </c>
      <c r="G1229" s="73" t="n">
        <v>18030</v>
      </c>
      <c r="H1229" s="73" t="n">
        <v>3846</v>
      </c>
      <c r="I1229" s="74" t="n">
        <f aca="false">H1229/F1229</f>
        <v>0.175809105869446</v>
      </c>
      <c r="J1229" s="73" t="n">
        <v>17462</v>
      </c>
      <c r="K1229" s="73" t="n">
        <v>183</v>
      </c>
      <c r="L1229" s="73" t="n">
        <v>385</v>
      </c>
      <c r="M1229" s="73" t="n">
        <v>6924</v>
      </c>
      <c r="N1229" s="73" t="n">
        <v>9489</v>
      </c>
      <c r="O1229" s="73" t="n">
        <f aca="false">J1229-M1229-N1229</f>
        <v>1049</v>
      </c>
      <c r="P1229" s="74" t="n">
        <f aca="false">M1229/J1229</f>
        <v>0.396518153705188</v>
      </c>
      <c r="Q1229" s="74" t="n">
        <f aca="false">N1229/J1229</f>
        <v>0.543408544267552</v>
      </c>
      <c r="R1229" s="75" t="n">
        <f aca="false">ABS(P1229-Q1229)*100</f>
        <v>14.6890390562364</v>
      </c>
      <c r="S1229" s="72" t="str">
        <f aca="false">IF(M1229&gt;N1229,"Flávio Bolsonaro",IF(N1229&gt;M1229,"Lula","Empate"))</f>
        <v>Lula</v>
      </c>
      <c r="T1229" s="74" t="n">
        <v>0.632014321871721</v>
      </c>
      <c r="U1229" s="74" t="n">
        <v>0.316994876226928</v>
      </c>
      <c r="V1229" s="72" t="str">
        <f aca="false">IF(S1229="Empate","—",IF((N1229&gt;M1229)&lt;&gt;(T1229&gt;U1229),"Sim","Não"))</f>
        <v>Não</v>
      </c>
    </row>
    <row r="1230" customFormat="false" ht="15" hidden="false" customHeight="false" outlineLevel="0" collapsed="false">
      <c r="A1230" s="72" t="s">
        <v>2790</v>
      </c>
      <c r="B1230" s="72" t="s">
        <v>2791</v>
      </c>
      <c r="C1230" s="72" t="s">
        <v>304</v>
      </c>
      <c r="D1230" s="72" t="s">
        <v>289</v>
      </c>
      <c r="E1230" s="72"/>
      <c r="F1230" s="73" t="n">
        <v>5092</v>
      </c>
      <c r="G1230" s="73" t="n">
        <v>3890</v>
      </c>
      <c r="H1230" s="73" t="n">
        <v>1202</v>
      </c>
      <c r="I1230" s="74" t="n">
        <f aca="false">H1230/F1230</f>
        <v>0.23605655930872</v>
      </c>
      <c r="J1230" s="73" t="n">
        <v>3793</v>
      </c>
      <c r="K1230" s="73" t="n">
        <v>25</v>
      </c>
      <c r="L1230" s="73" t="n">
        <v>72</v>
      </c>
      <c r="M1230" s="73" t="n">
        <v>873</v>
      </c>
      <c r="N1230" s="73" t="n">
        <v>2795</v>
      </c>
      <c r="O1230" s="73" t="n">
        <f aca="false">J1230-M1230-N1230</f>
        <v>125</v>
      </c>
      <c r="P1230" s="74" t="n">
        <f aca="false">M1230/J1230</f>
        <v>0.230160822567888</v>
      </c>
      <c r="Q1230" s="74" t="n">
        <f aca="false">N1230/J1230</f>
        <v>0.736883733192724</v>
      </c>
      <c r="R1230" s="75" t="n">
        <f aca="false">ABS(P1230-Q1230)*100</f>
        <v>50.6722910624835</v>
      </c>
      <c r="S1230" s="72" t="str">
        <f aca="false">IF(M1230&gt;N1230,"Flávio Bolsonaro",IF(N1230&gt;M1230,"Lula","Empate"))</f>
        <v>Lula</v>
      </c>
      <c r="T1230" s="74" t="n">
        <v>0.787608149595311</v>
      </c>
      <c r="U1230" s="74" t="n">
        <v>0.180295841473626</v>
      </c>
      <c r="V1230" s="72" t="str">
        <f aca="false">IF(S1230="Empate","—",IF((N1230&gt;M1230)&lt;&gt;(T1230&gt;U1230),"Sim","Não"))</f>
        <v>Não</v>
      </c>
    </row>
    <row r="1231" customFormat="false" ht="15" hidden="false" customHeight="false" outlineLevel="0" collapsed="false">
      <c r="A1231" s="72" t="s">
        <v>2792</v>
      </c>
      <c r="B1231" s="72" t="s">
        <v>2793</v>
      </c>
      <c r="C1231" s="72" t="s">
        <v>304</v>
      </c>
      <c r="D1231" s="72" t="s">
        <v>289</v>
      </c>
      <c r="E1231" s="72"/>
      <c r="F1231" s="73" t="n">
        <v>12196</v>
      </c>
      <c r="G1231" s="73" t="n">
        <v>9626</v>
      </c>
      <c r="H1231" s="73" t="n">
        <v>2570</v>
      </c>
      <c r="I1231" s="74" t="n">
        <f aca="false">H1231/F1231</f>
        <v>0.210724827812398</v>
      </c>
      <c r="J1231" s="73" t="n">
        <v>9436</v>
      </c>
      <c r="K1231" s="73" t="n">
        <v>56</v>
      </c>
      <c r="L1231" s="73" t="n">
        <v>134</v>
      </c>
      <c r="M1231" s="73" t="n">
        <v>1896</v>
      </c>
      <c r="N1231" s="73" t="n">
        <v>7269</v>
      </c>
      <c r="O1231" s="73" t="n">
        <f aca="false">J1231-M1231-N1231</f>
        <v>271</v>
      </c>
      <c r="P1231" s="74" t="n">
        <f aca="false">M1231/J1231</f>
        <v>0.200932598558711</v>
      </c>
      <c r="Q1231" s="74" t="n">
        <f aca="false">N1231/J1231</f>
        <v>0.770347604917338</v>
      </c>
      <c r="R1231" s="75" t="n">
        <f aca="false">ABS(P1231-Q1231)*100</f>
        <v>56.9415006358627</v>
      </c>
      <c r="S1231" s="72" t="str">
        <f aca="false">IF(M1231&gt;N1231,"Flávio Bolsonaro",IF(N1231&gt;M1231,"Lula","Empate"))</f>
        <v>Lula</v>
      </c>
      <c r="T1231" s="74" t="n">
        <v>0.821479924787081</v>
      </c>
      <c r="U1231" s="74" t="n">
        <v>0.153744054861188</v>
      </c>
      <c r="V1231" s="72" t="str">
        <f aca="false">IF(S1231="Empate","—",IF((N1231&gt;M1231)&lt;&gt;(T1231&gt;U1231),"Sim","Não"))</f>
        <v>Não</v>
      </c>
    </row>
    <row r="1232" customFormat="false" ht="15" hidden="false" customHeight="false" outlineLevel="0" collapsed="false">
      <c r="A1232" s="72" t="s">
        <v>2794</v>
      </c>
      <c r="B1232" s="72" t="s">
        <v>2795</v>
      </c>
      <c r="C1232" s="72" t="s">
        <v>304</v>
      </c>
      <c r="D1232" s="72" t="s">
        <v>289</v>
      </c>
      <c r="E1232" s="72"/>
      <c r="F1232" s="73" t="n">
        <v>34283</v>
      </c>
      <c r="G1232" s="73" t="n">
        <v>27367</v>
      </c>
      <c r="H1232" s="73" t="n">
        <v>6916</v>
      </c>
      <c r="I1232" s="74" t="n">
        <f aca="false">H1232/F1232</f>
        <v>0.201732637167109</v>
      </c>
      <c r="J1232" s="73" t="n">
        <v>26503</v>
      </c>
      <c r="K1232" s="73" t="n">
        <v>230</v>
      </c>
      <c r="L1232" s="73" t="n">
        <v>634</v>
      </c>
      <c r="M1232" s="73" t="n">
        <v>11613</v>
      </c>
      <c r="N1232" s="73" t="n">
        <v>14008</v>
      </c>
      <c r="O1232" s="73" t="n">
        <f aca="false">J1232-M1232-N1232</f>
        <v>882</v>
      </c>
      <c r="P1232" s="74" t="n">
        <f aca="false">M1232/J1232</f>
        <v>0.438176810172433</v>
      </c>
      <c r="Q1232" s="74" t="n">
        <f aca="false">N1232/J1232</f>
        <v>0.528543938422065</v>
      </c>
      <c r="R1232" s="75" t="n">
        <f aca="false">ABS(P1232-Q1232)*100</f>
        <v>9.03671282496321</v>
      </c>
      <c r="S1232" s="72" t="str">
        <f aca="false">IF(M1232&gt;N1232,"Flávio Bolsonaro",IF(N1232&gt;M1232,"Lula","Empate"))</f>
        <v>Lula</v>
      </c>
      <c r="T1232" s="74" t="n">
        <v>0.590552423011711</v>
      </c>
      <c r="U1232" s="74" t="n">
        <v>0.37987461062261</v>
      </c>
      <c r="V1232" s="72" t="str">
        <f aca="false">IF(S1232="Empate","—",IF((N1232&gt;M1232)&lt;&gt;(T1232&gt;U1232),"Sim","Não"))</f>
        <v>Não</v>
      </c>
    </row>
    <row r="1233" customFormat="false" ht="15" hidden="false" customHeight="false" outlineLevel="0" collapsed="false">
      <c r="A1233" s="72" t="s">
        <v>2796</v>
      </c>
      <c r="B1233" s="72" t="s">
        <v>2797</v>
      </c>
      <c r="C1233" s="72" t="s">
        <v>304</v>
      </c>
      <c r="D1233" s="72" t="s">
        <v>289</v>
      </c>
      <c r="E1233" s="72"/>
      <c r="F1233" s="73" t="n">
        <v>8447</v>
      </c>
      <c r="G1233" s="73" t="n">
        <v>7101</v>
      </c>
      <c r="H1233" s="73" t="n">
        <v>1346</v>
      </c>
      <c r="I1233" s="74" t="n">
        <f aca="false">H1233/F1233</f>
        <v>0.159346513555108</v>
      </c>
      <c r="J1233" s="73" t="n">
        <v>6921</v>
      </c>
      <c r="K1233" s="73" t="n">
        <v>48</v>
      </c>
      <c r="L1233" s="73" t="n">
        <v>132</v>
      </c>
      <c r="M1233" s="73" t="n">
        <v>1936</v>
      </c>
      <c r="N1233" s="73" t="n">
        <v>4831</v>
      </c>
      <c r="O1233" s="73" t="n">
        <f aca="false">J1233-M1233-N1233</f>
        <v>154</v>
      </c>
      <c r="P1233" s="74" t="n">
        <f aca="false">M1233/J1233</f>
        <v>0.27972836295333</v>
      </c>
      <c r="Q1233" s="74" t="n">
        <f aca="false">N1233/J1233</f>
        <v>0.698020517266291</v>
      </c>
      <c r="R1233" s="75" t="n">
        <f aca="false">ABS(P1233-Q1233)*100</f>
        <v>41.8292154312961</v>
      </c>
      <c r="S1233" s="72" t="str">
        <f aca="false">IF(M1233&gt;N1233,"Flávio Bolsonaro",IF(N1233&gt;M1233,"Lula","Empate"))</f>
        <v>Lula</v>
      </c>
      <c r="T1233" s="74" t="n">
        <v>0.7567481740235</v>
      </c>
      <c r="U1233" s="74" t="n">
        <v>0.218164496665608</v>
      </c>
      <c r="V1233" s="72" t="str">
        <f aca="false">IF(S1233="Empate","—",IF((N1233&gt;M1233)&lt;&gt;(T1233&gt;U1233),"Sim","Não"))</f>
        <v>Não</v>
      </c>
    </row>
    <row r="1234" customFormat="false" ht="15" hidden="false" customHeight="false" outlineLevel="0" collapsed="false">
      <c r="A1234" s="72" t="s">
        <v>2798</v>
      </c>
      <c r="B1234" s="72" t="s">
        <v>2799</v>
      </c>
      <c r="C1234" s="72" t="s">
        <v>304</v>
      </c>
      <c r="D1234" s="72" t="s">
        <v>289</v>
      </c>
      <c r="E1234" s="72"/>
      <c r="F1234" s="73" t="n">
        <v>8271</v>
      </c>
      <c r="G1234" s="73" t="n">
        <v>7017</v>
      </c>
      <c r="H1234" s="73" t="n">
        <v>1254</v>
      </c>
      <c r="I1234" s="74" t="n">
        <f aca="false">H1234/F1234</f>
        <v>0.151614073268045</v>
      </c>
      <c r="J1234" s="73" t="n">
        <v>6815</v>
      </c>
      <c r="K1234" s="73" t="n">
        <v>46</v>
      </c>
      <c r="L1234" s="73" t="n">
        <v>156</v>
      </c>
      <c r="M1234" s="73" t="n">
        <v>1860</v>
      </c>
      <c r="N1234" s="73" t="n">
        <v>4759</v>
      </c>
      <c r="O1234" s="73" t="n">
        <f aca="false">J1234-M1234-N1234</f>
        <v>196</v>
      </c>
      <c r="P1234" s="74" t="n">
        <f aca="false">M1234/J1234</f>
        <v>0.272927366104182</v>
      </c>
      <c r="Q1234" s="74" t="n">
        <f aca="false">N1234/J1234</f>
        <v>0.698312545854732</v>
      </c>
      <c r="R1234" s="75" t="n">
        <f aca="false">ABS(P1234-Q1234)*100</f>
        <v>42.538517975055</v>
      </c>
      <c r="S1234" s="72" t="str">
        <f aca="false">IF(M1234&gt;N1234,"Flávio Bolsonaro",IF(N1234&gt;M1234,"Lula","Empate"))</f>
        <v>Lula</v>
      </c>
      <c r="T1234" s="74" t="n">
        <v>0.756482349265854</v>
      </c>
      <c r="U1234" s="74" t="n">
        <v>0.214151827553889</v>
      </c>
      <c r="V1234" s="72" t="str">
        <f aca="false">IF(S1234="Empate","—",IF((N1234&gt;M1234)&lt;&gt;(T1234&gt;U1234),"Sim","Não"))</f>
        <v>Não</v>
      </c>
    </row>
    <row r="1235" customFormat="false" ht="15" hidden="false" customHeight="false" outlineLevel="0" collapsed="false">
      <c r="A1235" s="72" t="s">
        <v>2800</v>
      </c>
      <c r="B1235" s="72" t="s">
        <v>2801</v>
      </c>
      <c r="C1235" s="72" t="s">
        <v>304</v>
      </c>
      <c r="D1235" s="72" t="s">
        <v>289</v>
      </c>
      <c r="E1235" s="72"/>
      <c r="F1235" s="73" t="n">
        <v>9997</v>
      </c>
      <c r="G1235" s="73" t="n">
        <v>7818</v>
      </c>
      <c r="H1235" s="73" t="n">
        <v>2179</v>
      </c>
      <c r="I1235" s="74" t="n">
        <f aca="false">H1235/F1235</f>
        <v>0.217965389616885</v>
      </c>
      <c r="J1235" s="73" t="n">
        <v>7600</v>
      </c>
      <c r="K1235" s="73" t="n">
        <v>57</v>
      </c>
      <c r="L1235" s="73" t="n">
        <v>161</v>
      </c>
      <c r="M1235" s="73" t="n">
        <v>2246</v>
      </c>
      <c r="N1235" s="73" t="n">
        <v>5113</v>
      </c>
      <c r="O1235" s="73" t="n">
        <f aca="false">J1235-M1235-N1235</f>
        <v>241</v>
      </c>
      <c r="P1235" s="74" t="n">
        <f aca="false">M1235/J1235</f>
        <v>0.295526315789474</v>
      </c>
      <c r="Q1235" s="74" t="n">
        <f aca="false">N1235/J1235</f>
        <v>0.672763157894737</v>
      </c>
      <c r="R1235" s="75" t="n">
        <f aca="false">ABS(P1235-Q1235)*100</f>
        <v>37.7236842105263</v>
      </c>
      <c r="S1235" s="72" t="str">
        <f aca="false">IF(M1235&gt;N1235,"Flávio Bolsonaro",IF(N1235&gt;M1235,"Lula","Empate"))</f>
        <v>Lula</v>
      </c>
      <c r="T1235" s="74" t="n">
        <v>0.778544277066029</v>
      </c>
      <c r="U1235" s="74" t="n">
        <v>0.19076446571871</v>
      </c>
      <c r="V1235" s="72" t="str">
        <f aca="false">IF(S1235="Empate","—",IF((N1235&gt;M1235)&lt;&gt;(T1235&gt;U1235),"Sim","Não"))</f>
        <v>Não</v>
      </c>
    </row>
    <row r="1236" customFormat="false" ht="15" hidden="false" customHeight="false" outlineLevel="0" collapsed="false">
      <c r="A1236" s="72" t="s">
        <v>2802</v>
      </c>
      <c r="B1236" s="72" t="s">
        <v>2803</v>
      </c>
      <c r="C1236" s="72" t="s">
        <v>304</v>
      </c>
      <c r="D1236" s="72" t="s">
        <v>289</v>
      </c>
      <c r="E1236" s="72"/>
      <c r="F1236" s="73" t="n">
        <v>8284</v>
      </c>
      <c r="G1236" s="73" t="n">
        <v>6596</v>
      </c>
      <c r="H1236" s="73" t="n">
        <v>1688</v>
      </c>
      <c r="I1236" s="74" t="n">
        <f aca="false">H1236/F1236</f>
        <v>0.203766296475133</v>
      </c>
      <c r="J1236" s="73" t="n">
        <v>6201</v>
      </c>
      <c r="K1236" s="73" t="n">
        <v>45</v>
      </c>
      <c r="L1236" s="73" t="n">
        <v>350</v>
      </c>
      <c r="M1236" s="73" t="n">
        <v>1123</v>
      </c>
      <c r="N1236" s="73" t="n">
        <v>4934</v>
      </c>
      <c r="O1236" s="73" t="n">
        <f aca="false">J1236-M1236-N1236</f>
        <v>144</v>
      </c>
      <c r="P1236" s="74" t="n">
        <f aca="false">M1236/J1236</f>
        <v>0.181099822609257</v>
      </c>
      <c r="Q1236" s="74" t="n">
        <f aca="false">N1236/J1236</f>
        <v>0.795678116432833</v>
      </c>
      <c r="R1236" s="75" t="n">
        <f aca="false">ABS(P1236-Q1236)*100</f>
        <v>61.4578293823577</v>
      </c>
      <c r="S1236" s="72" t="str">
        <f aca="false">IF(M1236&gt;N1236,"Flávio Bolsonaro",IF(N1236&gt;M1236,"Lula","Empate"))</f>
        <v>Lula</v>
      </c>
      <c r="T1236" s="74" t="n">
        <v>0.847796143250689</v>
      </c>
      <c r="U1236" s="74" t="n">
        <v>0.12396694214876</v>
      </c>
      <c r="V1236" s="72" t="str">
        <f aca="false">IF(S1236="Empate","—",IF((N1236&gt;M1236)&lt;&gt;(T1236&gt;U1236),"Sim","Não"))</f>
        <v>Não</v>
      </c>
    </row>
    <row r="1237" customFormat="false" ht="15" hidden="false" customHeight="false" outlineLevel="0" collapsed="false">
      <c r="A1237" s="72" t="s">
        <v>2804</v>
      </c>
      <c r="B1237" s="72" t="s">
        <v>2805</v>
      </c>
      <c r="C1237" s="72" t="s">
        <v>304</v>
      </c>
      <c r="D1237" s="72" t="s">
        <v>289</v>
      </c>
      <c r="E1237" s="72"/>
      <c r="F1237" s="73" t="n">
        <v>6682</v>
      </c>
      <c r="G1237" s="73" t="n">
        <v>5521</v>
      </c>
      <c r="H1237" s="73" t="n">
        <v>1161</v>
      </c>
      <c r="I1237" s="74" t="n">
        <f aca="false">H1237/F1237</f>
        <v>0.173750374139479</v>
      </c>
      <c r="J1237" s="73" t="n">
        <v>5411</v>
      </c>
      <c r="K1237" s="73" t="n">
        <v>26</v>
      </c>
      <c r="L1237" s="73" t="n">
        <v>84</v>
      </c>
      <c r="M1237" s="73" t="n">
        <v>2513</v>
      </c>
      <c r="N1237" s="73" t="n">
        <v>2658</v>
      </c>
      <c r="O1237" s="73" t="n">
        <f aca="false">J1237-M1237-N1237</f>
        <v>240</v>
      </c>
      <c r="P1237" s="74" t="n">
        <f aca="false">M1237/J1237</f>
        <v>0.464424320827943</v>
      </c>
      <c r="Q1237" s="74" t="n">
        <f aca="false">N1237/J1237</f>
        <v>0.491221585658843</v>
      </c>
      <c r="R1237" s="75" t="n">
        <f aca="false">ABS(P1237-Q1237)*100</f>
        <v>2.67972648309</v>
      </c>
      <c r="S1237" s="72" t="str">
        <f aca="false">IF(M1237&gt;N1237,"Flávio Bolsonaro",IF(N1237&gt;M1237,"Lula","Empate"))</f>
        <v>Lula</v>
      </c>
      <c r="T1237" s="74" t="n">
        <v>0.583659995873736</v>
      </c>
      <c r="U1237" s="74" t="n">
        <v>0.371363730142356</v>
      </c>
      <c r="V1237" s="72" t="str">
        <f aca="false">IF(S1237="Empate","—",IF((N1237&gt;M1237)&lt;&gt;(T1237&gt;U1237),"Sim","Não"))</f>
        <v>Não</v>
      </c>
    </row>
    <row r="1238" customFormat="false" ht="15" hidden="false" customHeight="false" outlineLevel="0" collapsed="false">
      <c r="A1238" s="72" t="s">
        <v>2806</v>
      </c>
      <c r="B1238" s="72" t="s">
        <v>2807</v>
      </c>
      <c r="C1238" s="72" t="s">
        <v>304</v>
      </c>
      <c r="D1238" s="72" t="s">
        <v>289</v>
      </c>
      <c r="E1238" s="72"/>
      <c r="F1238" s="73" t="n">
        <v>11183</v>
      </c>
      <c r="G1238" s="73" t="n">
        <v>8944</v>
      </c>
      <c r="H1238" s="73" t="n">
        <v>2239</v>
      </c>
      <c r="I1238" s="74" t="n">
        <f aca="false">H1238/F1238</f>
        <v>0.200214611463829</v>
      </c>
      <c r="J1238" s="73" t="n">
        <v>8545</v>
      </c>
      <c r="K1238" s="73" t="n">
        <v>104</v>
      </c>
      <c r="L1238" s="73" t="n">
        <v>295</v>
      </c>
      <c r="M1238" s="73" t="n">
        <v>2824</v>
      </c>
      <c r="N1238" s="73" t="n">
        <v>5377</v>
      </c>
      <c r="O1238" s="73" t="n">
        <f aca="false">J1238-M1238-N1238</f>
        <v>344</v>
      </c>
      <c r="P1238" s="74" t="n">
        <f aca="false">M1238/J1238</f>
        <v>0.330485664131071</v>
      </c>
      <c r="Q1238" s="74" t="n">
        <f aca="false">N1238/J1238</f>
        <v>0.629256875365711</v>
      </c>
      <c r="R1238" s="75" t="n">
        <f aca="false">ABS(P1238-Q1238)*100</f>
        <v>29.877121123464</v>
      </c>
      <c r="S1238" s="72" t="str">
        <f aca="false">IF(M1238&gt;N1238,"Flávio Bolsonaro",IF(N1238&gt;M1238,"Lula","Empate"))</f>
        <v>Lula</v>
      </c>
      <c r="T1238" s="74" t="n">
        <v>0.668902969312958</v>
      </c>
      <c r="U1238" s="74" t="n">
        <v>0.289104236551124</v>
      </c>
      <c r="V1238" s="72" t="str">
        <f aca="false">IF(S1238="Empate","—",IF((N1238&gt;M1238)&lt;&gt;(T1238&gt;U1238),"Sim","Não"))</f>
        <v>Não</v>
      </c>
    </row>
    <row r="1239" customFormat="false" ht="15" hidden="false" customHeight="false" outlineLevel="0" collapsed="false">
      <c r="A1239" s="72" t="s">
        <v>2808</v>
      </c>
      <c r="B1239" s="72" t="s">
        <v>2809</v>
      </c>
      <c r="C1239" s="72" t="s">
        <v>304</v>
      </c>
      <c r="D1239" s="72" t="s">
        <v>289</v>
      </c>
      <c r="E1239" s="72"/>
      <c r="F1239" s="73" t="n">
        <v>8569</v>
      </c>
      <c r="G1239" s="73" t="n">
        <v>7016</v>
      </c>
      <c r="H1239" s="73" t="n">
        <v>1553</v>
      </c>
      <c r="I1239" s="74" t="n">
        <f aca="false">H1239/F1239</f>
        <v>0.181234683160229</v>
      </c>
      <c r="J1239" s="73" t="n">
        <v>6672</v>
      </c>
      <c r="K1239" s="73" t="n">
        <v>60</v>
      </c>
      <c r="L1239" s="73" t="n">
        <v>284</v>
      </c>
      <c r="M1239" s="73" t="n">
        <v>1894</v>
      </c>
      <c r="N1239" s="73" t="n">
        <v>4513</v>
      </c>
      <c r="O1239" s="73" t="n">
        <f aca="false">J1239-M1239-N1239</f>
        <v>265</v>
      </c>
      <c r="P1239" s="74" t="n">
        <f aca="false">M1239/J1239</f>
        <v>0.283872901678657</v>
      </c>
      <c r="Q1239" s="74" t="n">
        <f aca="false">N1239/J1239</f>
        <v>0.676408872901679</v>
      </c>
      <c r="R1239" s="75" t="n">
        <f aca="false">ABS(P1239-Q1239)*100</f>
        <v>39.2535971223022</v>
      </c>
      <c r="S1239" s="72" t="str">
        <f aca="false">IF(M1239&gt;N1239,"Flávio Bolsonaro",IF(N1239&gt;M1239,"Lula","Empate"))</f>
        <v>Lula</v>
      </c>
      <c r="T1239" s="74" t="n">
        <v>0.759066943601214</v>
      </c>
      <c r="U1239" s="74" t="n">
        <v>0.202428502955744</v>
      </c>
      <c r="V1239" s="72" t="str">
        <f aca="false">IF(S1239="Empate","—",IF((N1239&gt;M1239)&lt;&gt;(T1239&gt;U1239),"Sim","Não"))</f>
        <v>Não</v>
      </c>
    </row>
    <row r="1240" customFormat="false" ht="15" hidden="false" customHeight="false" outlineLevel="0" collapsed="false">
      <c r="A1240" s="72" t="s">
        <v>2810</v>
      </c>
      <c r="B1240" s="72" t="s">
        <v>2811</v>
      </c>
      <c r="C1240" s="72" t="s">
        <v>304</v>
      </c>
      <c r="D1240" s="72" t="s">
        <v>289</v>
      </c>
      <c r="E1240" s="72"/>
      <c r="F1240" s="73" t="n">
        <v>6072</v>
      </c>
      <c r="G1240" s="73" t="n">
        <v>4764</v>
      </c>
      <c r="H1240" s="73" t="n">
        <v>1308</v>
      </c>
      <c r="I1240" s="74" t="n">
        <f aca="false">H1240/F1240</f>
        <v>0.215415019762846</v>
      </c>
      <c r="J1240" s="73" t="n">
        <v>4573</v>
      </c>
      <c r="K1240" s="73" t="n">
        <v>57</v>
      </c>
      <c r="L1240" s="73" t="n">
        <v>134</v>
      </c>
      <c r="M1240" s="73" t="n">
        <v>1552</v>
      </c>
      <c r="N1240" s="73" t="n">
        <v>2796</v>
      </c>
      <c r="O1240" s="73" t="n">
        <f aca="false">J1240-M1240-N1240</f>
        <v>225</v>
      </c>
      <c r="P1240" s="74" t="n">
        <f aca="false">M1240/J1240</f>
        <v>0.339383336977914</v>
      </c>
      <c r="Q1240" s="74" t="n">
        <f aca="false">N1240/J1240</f>
        <v>0.61141482615351</v>
      </c>
      <c r="R1240" s="75" t="n">
        <f aca="false">ABS(P1240-Q1240)*100</f>
        <v>27.2031489175596</v>
      </c>
      <c r="S1240" s="72" t="str">
        <f aca="false">IF(M1240&gt;N1240,"Flávio Bolsonaro",IF(N1240&gt;M1240,"Lula","Empate"))</f>
        <v>Lula</v>
      </c>
      <c r="T1240" s="74" t="n">
        <v>0.652599673583586</v>
      </c>
      <c r="U1240" s="74" t="n">
        <v>0.295873163907671</v>
      </c>
      <c r="V1240" s="72" t="str">
        <f aca="false">IF(S1240="Empate","—",IF((N1240&gt;M1240)&lt;&gt;(T1240&gt;U1240),"Sim","Não"))</f>
        <v>Não</v>
      </c>
    </row>
    <row r="1241" customFormat="false" ht="15" hidden="false" customHeight="false" outlineLevel="0" collapsed="false">
      <c r="A1241" s="72" t="s">
        <v>2812</v>
      </c>
      <c r="B1241" s="72" t="s">
        <v>2813</v>
      </c>
      <c r="C1241" s="72" t="s">
        <v>304</v>
      </c>
      <c r="D1241" s="72" t="s">
        <v>289</v>
      </c>
      <c r="E1241" s="72"/>
      <c r="F1241" s="73" t="n">
        <v>12195</v>
      </c>
      <c r="G1241" s="73" t="n">
        <v>9856</v>
      </c>
      <c r="H1241" s="73" t="n">
        <v>2339</v>
      </c>
      <c r="I1241" s="74" t="n">
        <f aca="false">H1241/F1241</f>
        <v>0.19179991799918</v>
      </c>
      <c r="J1241" s="73" t="n">
        <v>9424</v>
      </c>
      <c r="K1241" s="73" t="n">
        <v>125</v>
      </c>
      <c r="L1241" s="73" t="n">
        <v>307</v>
      </c>
      <c r="M1241" s="73" t="n">
        <v>2179</v>
      </c>
      <c r="N1241" s="73" t="n">
        <v>6787</v>
      </c>
      <c r="O1241" s="73" t="n">
        <f aca="false">J1241-M1241-N1241</f>
        <v>458</v>
      </c>
      <c r="P1241" s="74" t="n">
        <f aca="false">M1241/J1241</f>
        <v>0.231218166383701</v>
      </c>
      <c r="Q1241" s="74" t="n">
        <f aca="false">N1241/J1241</f>
        <v>0.720182512733447</v>
      </c>
      <c r="R1241" s="75" t="n">
        <f aca="false">ABS(P1241-Q1241)*100</f>
        <v>48.8964346349745</v>
      </c>
      <c r="S1241" s="72" t="str">
        <f aca="false">IF(M1241&gt;N1241,"Flávio Bolsonaro",IF(N1241&gt;M1241,"Lula","Empate"))</f>
        <v>Lula</v>
      </c>
      <c r="T1241" s="74" t="n">
        <v>0.757674368152728</v>
      </c>
      <c r="U1241" s="74" t="n">
        <v>0.191235491918863</v>
      </c>
      <c r="V1241" s="72" t="str">
        <f aca="false">IF(S1241="Empate","—",IF((N1241&gt;M1241)&lt;&gt;(T1241&gt;U1241),"Sim","Não"))</f>
        <v>Não</v>
      </c>
    </row>
    <row r="1242" customFormat="false" ht="15" hidden="false" customHeight="false" outlineLevel="0" collapsed="false">
      <c r="A1242" s="72" t="s">
        <v>2814</v>
      </c>
      <c r="B1242" s="72" t="s">
        <v>2815</v>
      </c>
      <c r="C1242" s="72" t="s">
        <v>304</v>
      </c>
      <c r="D1242" s="72" t="s">
        <v>289</v>
      </c>
      <c r="E1242" s="72"/>
      <c r="F1242" s="73" t="n">
        <v>15698</v>
      </c>
      <c r="G1242" s="73" t="n">
        <v>11607</v>
      </c>
      <c r="H1242" s="73" t="n">
        <v>4091</v>
      </c>
      <c r="I1242" s="74" t="n">
        <f aca="false">H1242/F1242</f>
        <v>0.260606446681106</v>
      </c>
      <c r="J1242" s="73" t="n">
        <v>11199</v>
      </c>
      <c r="K1242" s="73" t="n">
        <v>103</v>
      </c>
      <c r="L1242" s="73" t="n">
        <v>305</v>
      </c>
      <c r="M1242" s="73" t="n">
        <v>4102</v>
      </c>
      <c r="N1242" s="73" t="n">
        <v>6625</v>
      </c>
      <c r="O1242" s="73" t="n">
        <f aca="false">J1242-M1242-N1242</f>
        <v>472</v>
      </c>
      <c r="P1242" s="74" t="n">
        <f aca="false">M1242/J1242</f>
        <v>0.36628270381284</v>
      </c>
      <c r="Q1242" s="74" t="n">
        <f aca="false">N1242/J1242</f>
        <v>0.59157067595321</v>
      </c>
      <c r="R1242" s="75" t="n">
        <f aca="false">ABS(P1242-Q1242)*100</f>
        <v>22.528797214037</v>
      </c>
      <c r="S1242" s="72" t="str">
        <f aca="false">IF(M1242&gt;N1242,"Flávio Bolsonaro",IF(N1242&gt;M1242,"Lula","Empate"))</f>
        <v>Lula</v>
      </c>
      <c r="T1242" s="74" t="n">
        <v>0.6743854987188</v>
      </c>
      <c r="U1242" s="74" t="n">
        <v>0.28119958242384</v>
      </c>
      <c r="V1242" s="72" t="str">
        <f aca="false">IF(S1242="Empate","—",IF((N1242&gt;M1242)&lt;&gt;(T1242&gt;U1242),"Sim","Não"))</f>
        <v>Não</v>
      </c>
    </row>
    <row r="1243" customFormat="false" ht="15" hidden="false" customHeight="false" outlineLevel="0" collapsed="false">
      <c r="A1243" s="72" t="s">
        <v>2816</v>
      </c>
      <c r="B1243" s="72" t="s">
        <v>2817</v>
      </c>
      <c r="C1243" s="72" t="s">
        <v>304</v>
      </c>
      <c r="D1243" s="72" t="s">
        <v>289</v>
      </c>
      <c r="E1243" s="72"/>
      <c r="F1243" s="73" t="n">
        <v>6771</v>
      </c>
      <c r="G1243" s="73" t="n">
        <v>5205</v>
      </c>
      <c r="H1243" s="73" t="n">
        <v>1566</v>
      </c>
      <c r="I1243" s="74" t="n">
        <f aca="false">H1243/F1243</f>
        <v>0.231280460788658</v>
      </c>
      <c r="J1243" s="73" t="n">
        <v>5020</v>
      </c>
      <c r="K1243" s="73" t="n">
        <v>35</v>
      </c>
      <c r="L1243" s="73" t="n">
        <v>150</v>
      </c>
      <c r="M1243" s="73" t="n">
        <v>1693</v>
      </c>
      <c r="N1243" s="73" t="n">
        <v>3150</v>
      </c>
      <c r="O1243" s="73" t="n">
        <f aca="false">J1243-M1243-N1243</f>
        <v>177</v>
      </c>
      <c r="P1243" s="74" t="n">
        <f aca="false">M1243/J1243</f>
        <v>0.337250996015936</v>
      </c>
      <c r="Q1243" s="74" t="n">
        <f aca="false">N1243/J1243</f>
        <v>0.627490039840637</v>
      </c>
      <c r="R1243" s="75" t="n">
        <f aca="false">ABS(P1243-Q1243)*100</f>
        <v>29.0239043824701</v>
      </c>
      <c r="S1243" s="72" t="str">
        <f aca="false">IF(M1243&gt;N1243,"Flávio Bolsonaro",IF(N1243&gt;M1243,"Lula","Empate"))</f>
        <v>Lula</v>
      </c>
      <c r="T1243" s="74" t="n">
        <v>0.757622969062987</v>
      </c>
      <c r="U1243" s="74" t="n">
        <v>0.20609837525039</v>
      </c>
      <c r="V1243" s="72" t="str">
        <f aca="false">IF(S1243="Empate","—",IF((N1243&gt;M1243)&lt;&gt;(T1243&gt;U1243),"Sim","Não"))</f>
        <v>Não</v>
      </c>
    </row>
    <row r="1244" customFormat="false" ht="15" hidden="false" customHeight="false" outlineLevel="0" collapsed="false">
      <c r="A1244" s="72" t="s">
        <v>2818</v>
      </c>
      <c r="B1244" s="72" t="s">
        <v>2819</v>
      </c>
      <c r="C1244" s="72" t="s">
        <v>304</v>
      </c>
      <c r="D1244" s="72" t="s">
        <v>289</v>
      </c>
      <c r="E1244" s="72"/>
      <c r="F1244" s="73" t="n">
        <v>8133</v>
      </c>
      <c r="G1244" s="73" t="n">
        <v>6537</v>
      </c>
      <c r="H1244" s="73" t="n">
        <v>1596</v>
      </c>
      <c r="I1244" s="74" t="n">
        <f aca="false">H1244/F1244</f>
        <v>0.196237550719292</v>
      </c>
      <c r="J1244" s="73" t="n">
        <v>6382</v>
      </c>
      <c r="K1244" s="73" t="n">
        <v>60</v>
      </c>
      <c r="L1244" s="73" t="n">
        <v>95</v>
      </c>
      <c r="M1244" s="73" t="n">
        <v>1560</v>
      </c>
      <c r="N1244" s="73" t="n">
        <v>4596</v>
      </c>
      <c r="O1244" s="73" t="n">
        <f aca="false">J1244-M1244-N1244</f>
        <v>226</v>
      </c>
      <c r="P1244" s="74" t="n">
        <f aca="false">M1244/J1244</f>
        <v>0.244437480413663</v>
      </c>
      <c r="Q1244" s="74" t="n">
        <f aca="false">N1244/J1244</f>
        <v>0.72015042306487</v>
      </c>
      <c r="R1244" s="75" t="n">
        <f aca="false">ABS(P1244-Q1244)*100</f>
        <v>47.5712942651207</v>
      </c>
      <c r="S1244" s="72" t="str">
        <f aca="false">IF(M1244&gt;N1244,"Flávio Bolsonaro",IF(N1244&gt;M1244,"Lula","Empate"))</f>
        <v>Lula</v>
      </c>
      <c r="T1244" s="74" t="n">
        <v>0.776092030676892</v>
      </c>
      <c r="U1244" s="74" t="n">
        <v>0.184394798266089</v>
      </c>
      <c r="V1244" s="72" t="str">
        <f aca="false">IF(S1244="Empate","—",IF((N1244&gt;M1244)&lt;&gt;(T1244&gt;U1244),"Sim","Não"))</f>
        <v>Não</v>
      </c>
    </row>
    <row r="1245" customFormat="false" ht="15" hidden="false" customHeight="false" outlineLevel="0" collapsed="false">
      <c r="A1245" s="72" t="s">
        <v>2820</v>
      </c>
      <c r="B1245" s="72" t="s">
        <v>2821</v>
      </c>
      <c r="C1245" s="72" t="s">
        <v>304</v>
      </c>
      <c r="D1245" s="72" t="s">
        <v>289</v>
      </c>
      <c r="E1245" s="72"/>
      <c r="F1245" s="73" t="n">
        <v>16271</v>
      </c>
      <c r="G1245" s="73" t="n">
        <v>13281</v>
      </c>
      <c r="H1245" s="73" t="n">
        <v>2990</v>
      </c>
      <c r="I1245" s="74" t="n">
        <f aca="false">H1245/F1245</f>
        <v>0.183762522278901</v>
      </c>
      <c r="J1245" s="73" t="n">
        <v>12698</v>
      </c>
      <c r="K1245" s="73" t="n">
        <v>166</v>
      </c>
      <c r="L1245" s="73" t="n">
        <v>417</v>
      </c>
      <c r="M1245" s="73" t="n">
        <v>2877</v>
      </c>
      <c r="N1245" s="73" t="n">
        <v>9424</v>
      </c>
      <c r="O1245" s="73" t="n">
        <f aca="false">J1245-M1245-N1245</f>
        <v>397</v>
      </c>
      <c r="P1245" s="74" t="n">
        <f aca="false">M1245/J1245</f>
        <v>0.226571113561191</v>
      </c>
      <c r="Q1245" s="74" t="n">
        <f aca="false">N1245/J1245</f>
        <v>0.742164120333911</v>
      </c>
      <c r="R1245" s="75" t="n">
        <f aca="false">ABS(P1245-Q1245)*100</f>
        <v>51.559300677272</v>
      </c>
      <c r="S1245" s="72" t="str">
        <f aca="false">IF(M1245&gt;N1245,"Flávio Bolsonaro",IF(N1245&gt;M1245,"Lula","Empate"))</f>
        <v>Lula</v>
      </c>
      <c r="T1245" s="74" t="n">
        <v>0.788500678426052</v>
      </c>
      <c r="U1245" s="74" t="n">
        <v>0.173677069199457</v>
      </c>
      <c r="V1245" s="72" t="str">
        <f aca="false">IF(S1245="Empate","—",IF((N1245&gt;M1245)&lt;&gt;(T1245&gt;U1245),"Sim","Não"))</f>
        <v>Não</v>
      </c>
    </row>
    <row r="1246" customFormat="false" ht="15" hidden="false" customHeight="false" outlineLevel="0" collapsed="false">
      <c r="A1246" s="72" t="s">
        <v>2822</v>
      </c>
      <c r="B1246" s="72" t="s">
        <v>2823</v>
      </c>
      <c r="C1246" s="72" t="s">
        <v>304</v>
      </c>
      <c r="D1246" s="72" t="s">
        <v>289</v>
      </c>
      <c r="E1246" s="72"/>
      <c r="F1246" s="73" t="n">
        <v>20053</v>
      </c>
      <c r="G1246" s="73" t="n">
        <v>16419</v>
      </c>
      <c r="H1246" s="73" t="n">
        <v>3634</v>
      </c>
      <c r="I1246" s="74" t="n">
        <f aca="false">H1246/F1246</f>
        <v>0.181219767615818</v>
      </c>
      <c r="J1246" s="73" t="n">
        <v>15805</v>
      </c>
      <c r="K1246" s="73" t="n">
        <v>212</v>
      </c>
      <c r="L1246" s="73" t="n">
        <v>402</v>
      </c>
      <c r="M1246" s="73" t="n">
        <v>4061</v>
      </c>
      <c r="N1246" s="73" t="n">
        <v>11163</v>
      </c>
      <c r="O1246" s="73" t="n">
        <f aca="false">J1246-M1246-N1246</f>
        <v>581</v>
      </c>
      <c r="P1246" s="74" t="n">
        <f aca="false">M1246/J1246</f>
        <v>0.256944005061689</v>
      </c>
      <c r="Q1246" s="74" t="n">
        <f aca="false">N1246/J1246</f>
        <v>0.706295476115153</v>
      </c>
      <c r="R1246" s="75" t="n">
        <f aca="false">ABS(P1246-Q1246)*100</f>
        <v>44.9351471053464</v>
      </c>
      <c r="S1246" s="72" t="str">
        <f aca="false">IF(M1246&gt;N1246,"Flávio Bolsonaro",IF(N1246&gt;M1246,"Lula","Empate"))</f>
        <v>Lula</v>
      </c>
      <c r="T1246" s="74" t="n">
        <v>0.746745801578202</v>
      </c>
      <c r="U1246" s="74" t="n">
        <v>0.21784582181156</v>
      </c>
      <c r="V1246" s="72" t="str">
        <f aca="false">IF(S1246="Empate","—",IF((N1246&gt;M1246)&lt;&gt;(T1246&gt;U1246),"Sim","Não"))</f>
        <v>Não</v>
      </c>
    </row>
    <row r="1247" customFormat="false" ht="15" hidden="false" customHeight="false" outlineLevel="0" collapsed="false">
      <c r="A1247" s="72" t="s">
        <v>2824</v>
      </c>
      <c r="B1247" s="72" t="s">
        <v>2825</v>
      </c>
      <c r="C1247" s="72" t="s">
        <v>304</v>
      </c>
      <c r="D1247" s="72" t="s">
        <v>289</v>
      </c>
      <c r="E1247" s="72"/>
      <c r="F1247" s="73" t="n">
        <v>27285</v>
      </c>
      <c r="G1247" s="73" t="n">
        <v>20919</v>
      </c>
      <c r="H1247" s="73" t="n">
        <v>6366</v>
      </c>
      <c r="I1247" s="74" t="n">
        <f aca="false">H1247/F1247</f>
        <v>0.233315008246289</v>
      </c>
      <c r="J1247" s="73" t="n">
        <v>20129</v>
      </c>
      <c r="K1247" s="73" t="n">
        <v>140</v>
      </c>
      <c r="L1247" s="73" t="n">
        <v>650</v>
      </c>
      <c r="M1247" s="73" t="n">
        <v>3771</v>
      </c>
      <c r="N1247" s="73" t="n">
        <v>15815</v>
      </c>
      <c r="O1247" s="73" t="n">
        <f aca="false">J1247-M1247-N1247</f>
        <v>543</v>
      </c>
      <c r="P1247" s="74" t="n">
        <f aca="false">M1247/J1247</f>
        <v>0.187341646380844</v>
      </c>
      <c r="Q1247" s="74" t="n">
        <f aca="false">N1247/J1247</f>
        <v>0.785682348849918</v>
      </c>
      <c r="R1247" s="75" t="n">
        <f aca="false">ABS(P1247-Q1247)*100</f>
        <v>59.8340702469075</v>
      </c>
      <c r="S1247" s="72" t="str">
        <f aca="false">IF(M1247&gt;N1247,"Flávio Bolsonaro",IF(N1247&gt;M1247,"Lula","Empate"))</f>
        <v>Lula</v>
      </c>
      <c r="T1247" s="74" t="n">
        <v>0.823340642883885</v>
      </c>
      <c r="U1247" s="74" t="n">
        <v>0.137615660266353</v>
      </c>
      <c r="V1247" s="72" t="str">
        <f aca="false">IF(S1247="Empate","—",IF((N1247&gt;M1247)&lt;&gt;(T1247&gt;U1247),"Sim","Não"))</f>
        <v>Não</v>
      </c>
    </row>
    <row r="1248" customFormat="false" ht="15" hidden="false" customHeight="false" outlineLevel="0" collapsed="false">
      <c r="A1248" s="72" t="s">
        <v>2826</v>
      </c>
      <c r="B1248" s="72" t="s">
        <v>2827</v>
      </c>
      <c r="C1248" s="72" t="s">
        <v>304</v>
      </c>
      <c r="D1248" s="72" t="s">
        <v>289</v>
      </c>
      <c r="E1248" s="72"/>
      <c r="F1248" s="73" t="n">
        <v>7654</v>
      </c>
      <c r="G1248" s="73" t="n">
        <v>5732</v>
      </c>
      <c r="H1248" s="73" t="n">
        <v>1922</v>
      </c>
      <c r="I1248" s="74" t="n">
        <f aca="false">H1248/F1248</f>
        <v>0.251110530441599</v>
      </c>
      <c r="J1248" s="73" t="n">
        <v>5537</v>
      </c>
      <c r="K1248" s="73" t="n">
        <v>49</v>
      </c>
      <c r="L1248" s="73" t="n">
        <v>146</v>
      </c>
      <c r="M1248" s="73" t="n">
        <v>1098</v>
      </c>
      <c r="N1248" s="73" t="n">
        <v>4248</v>
      </c>
      <c r="O1248" s="73" t="n">
        <f aca="false">J1248-M1248-N1248</f>
        <v>191</v>
      </c>
      <c r="P1248" s="74" t="n">
        <f aca="false">M1248/J1248</f>
        <v>0.19830232978147</v>
      </c>
      <c r="Q1248" s="74" t="n">
        <f aca="false">N1248/J1248</f>
        <v>0.76720245620372</v>
      </c>
      <c r="R1248" s="75" t="n">
        <f aca="false">ABS(P1248-Q1248)*100</f>
        <v>56.890012642225</v>
      </c>
      <c r="S1248" s="72" t="str">
        <f aca="false">IF(M1248&gt;N1248,"Flávio Bolsonaro",IF(N1248&gt;M1248,"Lula","Empate"))</f>
        <v>Lula</v>
      </c>
      <c r="T1248" s="74" t="n">
        <v>0.826530612244898</v>
      </c>
      <c r="U1248" s="74" t="n">
        <v>0.137755102040816</v>
      </c>
      <c r="V1248" s="72" t="str">
        <f aca="false">IF(S1248="Empate","—",IF((N1248&gt;M1248)&lt;&gt;(T1248&gt;U1248),"Sim","Não"))</f>
        <v>Não</v>
      </c>
    </row>
    <row r="1249" customFormat="false" ht="15" hidden="false" customHeight="false" outlineLevel="0" collapsed="false">
      <c r="A1249" s="72" t="s">
        <v>2828</v>
      </c>
      <c r="B1249" s="72" t="s">
        <v>2829</v>
      </c>
      <c r="C1249" s="72" t="s">
        <v>304</v>
      </c>
      <c r="D1249" s="72" t="s">
        <v>289</v>
      </c>
      <c r="E1249" s="72"/>
      <c r="F1249" s="73" t="n">
        <v>6650</v>
      </c>
      <c r="G1249" s="73" t="n">
        <v>5412</v>
      </c>
      <c r="H1249" s="73" t="n">
        <v>1238</v>
      </c>
      <c r="I1249" s="74" t="n">
        <f aca="false">H1249/F1249</f>
        <v>0.186165413533835</v>
      </c>
      <c r="J1249" s="73" t="n">
        <v>5226</v>
      </c>
      <c r="K1249" s="73" t="n">
        <v>27</v>
      </c>
      <c r="L1249" s="73" t="n">
        <v>159</v>
      </c>
      <c r="M1249" s="73" t="n">
        <v>940</v>
      </c>
      <c r="N1249" s="73" t="n">
        <v>4133</v>
      </c>
      <c r="O1249" s="73" t="n">
        <f aca="false">J1249-M1249-N1249</f>
        <v>153</v>
      </c>
      <c r="P1249" s="74" t="n">
        <f aca="false">M1249/J1249</f>
        <v>0.179869881362419</v>
      </c>
      <c r="Q1249" s="74" t="n">
        <f aca="false">N1249/J1249</f>
        <v>0.790853425181783</v>
      </c>
      <c r="R1249" s="75" t="n">
        <f aca="false">ABS(P1249-Q1249)*100</f>
        <v>61.0983543819365</v>
      </c>
      <c r="S1249" s="72" t="str">
        <f aca="false">IF(M1249&gt;N1249,"Flávio Bolsonaro",IF(N1249&gt;M1249,"Lula","Empate"))</f>
        <v>Lula</v>
      </c>
      <c r="T1249" s="74" t="n">
        <v>0.82292595896521</v>
      </c>
      <c r="U1249" s="74" t="n">
        <v>0.137823371989295</v>
      </c>
      <c r="V1249" s="72" t="str">
        <f aca="false">IF(S1249="Empate","—",IF((N1249&gt;M1249)&lt;&gt;(T1249&gt;U1249),"Sim","Não"))</f>
        <v>Não</v>
      </c>
    </row>
    <row r="1250" customFormat="false" ht="15" hidden="false" customHeight="false" outlineLevel="0" collapsed="false">
      <c r="A1250" s="72" t="s">
        <v>2830</v>
      </c>
      <c r="B1250" s="72" t="s">
        <v>2831</v>
      </c>
      <c r="C1250" s="72" t="s">
        <v>304</v>
      </c>
      <c r="D1250" s="72" t="s">
        <v>289</v>
      </c>
      <c r="E1250" s="72"/>
      <c r="F1250" s="73" t="n">
        <v>16373</v>
      </c>
      <c r="G1250" s="73" t="n">
        <v>13434</v>
      </c>
      <c r="H1250" s="73" t="n">
        <v>2939</v>
      </c>
      <c r="I1250" s="74" t="n">
        <f aca="false">H1250/F1250</f>
        <v>0.179502840041532</v>
      </c>
      <c r="J1250" s="73" t="n">
        <v>12910</v>
      </c>
      <c r="K1250" s="73" t="n">
        <v>68</v>
      </c>
      <c r="L1250" s="73" t="n">
        <v>456</v>
      </c>
      <c r="M1250" s="73" t="n">
        <v>3187</v>
      </c>
      <c r="N1250" s="73" t="n">
        <v>9313</v>
      </c>
      <c r="O1250" s="73" t="n">
        <f aca="false">J1250-M1250-N1250</f>
        <v>410</v>
      </c>
      <c r="P1250" s="74" t="n">
        <f aca="false">M1250/J1250</f>
        <v>0.246862896979086</v>
      </c>
      <c r="Q1250" s="74" t="n">
        <f aca="false">N1250/J1250</f>
        <v>0.721378776142525</v>
      </c>
      <c r="R1250" s="75" t="n">
        <f aca="false">ABS(P1250-Q1250)*100</f>
        <v>47.4515879163439</v>
      </c>
      <c r="S1250" s="72" t="str">
        <f aca="false">IF(M1250&gt;N1250,"Flávio Bolsonaro",IF(N1250&gt;M1250,"Lula","Empate"))</f>
        <v>Lula</v>
      </c>
      <c r="T1250" s="74" t="n">
        <v>0.812330163043478</v>
      </c>
      <c r="U1250" s="74" t="n">
        <v>0.162703804347826</v>
      </c>
      <c r="V1250" s="72" t="str">
        <f aca="false">IF(S1250="Empate","—",IF((N1250&gt;M1250)&lt;&gt;(T1250&gt;U1250),"Sim","Não"))</f>
        <v>Não</v>
      </c>
    </row>
    <row r="1251" customFormat="false" ht="15" hidden="false" customHeight="false" outlineLevel="0" collapsed="false">
      <c r="A1251" s="72" t="s">
        <v>2832</v>
      </c>
      <c r="B1251" s="72" t="s">
        <v>2833</v>
      </c>
      <c r="C1251" s="72" t="s">
        <v>304</v>
      </c>
      <c r="D1251" s="72" t="s">
        <v>289</v>
      </c>
      <c r="E1251" s="72"/>
      <c r="F1251" s="73" t="n">
        <v>16991</v>
      </c>
      <c r="G1251" s="73" t="n">
        <v>13432</v>
      </c>
      <c r="H1251" s="73" t="n">
        <v>3559</v>
      </c>
      <c r="I1251" s="74" t="n">
        <f aca="false">H1251/F1251</f>
        <v>0.209463833794362</v>
      </c>
      <c r="J1251" s="73" t="n">
        <v>13036</v>
      </c>
      <c r="K1251" s="73" t="n">
        <v>116</v>
      </c>
      <c r="L1251" s="73" t="n">
        <v>280</v>
      </c>
      <c r="M1251" s="73" t="n">
        <v>3649</v>
      </c>
      <c r="N1251" s="73" t="n">
        <v>8792</v>
      </c>
      <c r="O1251" s="73" t="n">
        <f aca="false">J1251-M1251-N1251</f>
        <v>595</v>
      </c>
      <c r="P1251" s="74" t="n">
        <f aca="false">M1251/J1251</f>
        <v>0.279917152500767</v>
      </c>
      <c r="Q1251" s="74" t="n">
        <f aca="false">N1251/J1251</f>
        <v>0.674440012273704</v>
      </c>
      <c r="R1251" s="75" t="n">
        <f aca="false">ABS(P1251-Q1251)*100</f>
        <v>39.4522859772936</v>
      </c>
      <c r="S1251" s="72" t="str">
        <f aca="false">IF(M1251&gt;N1251,"Flávio Bolsonaro",IF(N1251&gt;M1251,"Lula","Empate"))</f>
        <v>Lula</v>
      </c>
      <c r="T1251" s="74" t="n">
        <v>0.734396957923452</v>
      </c>
      <c r="U1251" s="74" t="n">
        <v>0.224105150037199</v>
      </c>
      <c r="V1251" s="72" t="str">
        <f aca="false">IF(S1251="Empate","—",IF((N1251&gt;M1251)&lt;&gt;(T1251&gt;U1251),"Sim","Não"))</f>
        <v>Não</v>
      </c>
    </row>
    <row r="1252" customFormat="false" ht="15" hidden="false" customHeight="false" outlineLevel="0" collapsed="false">
      <c r="A1252" s="72" t="s">
        <v>2834</v>
      </c>
      <c r="B1252" s="72" t="s">
        <v>2835</v>
      </c>
      <c r="C1252" s="72" t="s">
        <v>304</v>
      </c>
      <c r="D1252" s="72" t="s">
        <v>289</v>
      </c>
      <c r="E1252" s="72"/>
      <c r="F1252" s="73" t="n">
        <v>12016</v>
      </c>
      <c r="G1252" s="73" t="n">
        <v>9387</v>
      </c>
      <c r="H1252" s="73" t="n">
        <v>2629</v>
      </c>
      <c r="I1252" s="74" t="n">
        <f aca="false">H1252/F1252</f>
        <v>0.218791611185087</v>
      </c>
      <c r="J1252" s="73" t="n">
        <v>9000</v>
      </c>
      <c r="K1252" s="73" t="n">
        <v>112</v>
      </c>
      <c r="L1252" s="73" t="n">
        <v>275</v>
      </c>
      <c r="M1252" s="73" t="n">
        <v>1942</v>
      </c>
      <c r="N1252" s="73" t="n">
        <v>6686</v>
      </c>
      <c r="O1252" s="73" t="n">
        <f aca="false">J1252-M1252-N1252</f>
        <v>372</v>
      </c>
      <c r="P1252" s="74" t="n">
        <f aca="false">M1252/J1252</f>
        <v>0.215777777777778</v>
      </c>
      <c r="Q1252" s="74" t="n">
        <f aca="false">N1252/J1252</f>
        <v>0.742888888888889</v>
      </c>
      <c r="R1252" s="75" t="n">
        <f aca="false">ABS(P1252-Q1252)*100</f>
        <v>52.7111111111111</v>
      </c>
      <c r="S1252" s="72" t="str">
        <f aca="false">IF(M1252&gt;N1252,"Flávio Bolsonaro",IF(N1252&gt;M1252,"Lula","Empate"))</f>
        <v>Lula</v>
      </c>
      <c r="T1252" s="74" t="n">
        <v>0.772524424074297</v>
      </c>
      <c r="U1252" s="74" t="n">
        <v>0.185381739235315</v>
      </c>
      <c r="V1252" s="72" t="str">
        <f aca="false">IF(S1252="Empate","—",IF((N1252&gt;M1252)&lt;&gt;(T1252&gt;U1252),"Sim","Não"))</f>
        <v>Não</v>
      </c>
    </row>
    <row r="1253" customFormat="false" ht="15" hidden="false" customHeight="false" outlineLevel="0" collapsed="false">
      <c r="A1253" s="72" t="s">
        <v>2836</v>
      </c>
      <c r="B1253" s="72" t="s">
        <v>2837</v>
      </c>
      <c r="C1253" s="72" t="s">
        <v>304</v>
      </c>
      <c r="D1253" s="72" t="s">
        <v>289</v>
      </c>
      <c r="E1253" s="72"/>
      <c r="F1253" s="73" t="n">
        <v>7514</v>
      </c>
      <c r="G1253" s="73" t="n">
        <v>6081</v>
      </c>
      <c r="H1253" s="73" t="n">
        <v>1433</v>
      </c>
      <c r="I1253" s="74" t="n">
        <f aca="false">H1253/F1253</f>
        <v>0.190710673409635</v>
      </c>
      <c r="J1253" s="73" t="n">
        <v>5905</v>
      </c>
      <c r="K1253" s="73" t="n">
        <v>53</v>
      </c>
      <c r="L1253" s="73" t="n">
        <v>123</v>
      </c>
      <c r="M1253" s="73" t="n">
        <v>2195</v>
      </c>
      <c r="N1253" s="73" t="n">
        <v>3408</v>
      </c>
      <c r="O1253" s="73" t="n">
        <f aca="false">J1253-M1253-N1253</f>
        <v>302</v>
      </c>
      <c r="P1253" s="74" t="n">
        <f aca="false">M1253/J1253</f>
        <v>0.371718882303133</v>
      </c>
      <c r="Q1253" s="74" t="n">
        <f aca="false">N1253/J1253</f>
        <v>0.577138018628281</v>
      </c>
      <c r="R1253" s="75" t="n">
        <f aca="false">ABS(P1253-Q1253)*100</f>
        <v>20.5419136325148</v>
      </c>
      <c r="S1253" s="72" t="str">
        <f aca="false">IF(M1253&gt;N1253,"Flávio Bolsonaro",IF(N1253&gt;M1253,"Lula","Empate"))</f>
        <v>Lula</v>
      </c>
      <c r="T1253" s="74" t="n">
        <v>0.646907216494845</v>
      </c>
      <c r="U1253" s="74" t="n">
        <v>0.30085910652921</v>
      </c>
      <c r="V1253" s="72" t="str">
        <f aca="false">IF(S1253="Empate","—",IF((N1253&gt;M1253)&lt;&gt;(T1253&gt;U1253),"Sim","Não"))</f>
        <v>Não</v>
      </c>
    </row>
    <row r="1254" customFormat="false" ht="15" hidden="false" customHeight="false" outlineLevel="0" collapsed="false">
      <c r="A1254" s="72" t="s">
        <v>2838</v>
      </c>
      <c r="B1254" s="72" t="s">
        <v>2839</v>
      </c>
      <c r="C1254" s="72" t="s">
        <v>304</v>
      </c>
      <c r="D1254" s="72" t="s">
        <v>289</v>
      </c>
      <c r="E1254" s="72"/>
      <c r="F1254" s="73" t="n">
        <v>21263</v>
      </c>
      <c r="G1254" s="73" t="n">
        <v>16225</v>
      </c>
      <c r="H1254" s="73" t="n">
        <v>5038</v>
      </c>
      <c r="I1254" s="74" t="n">
        <f aca="false">H1254/F1254</f>
        <v>0.236937403000517</v>
      </c>
      <c r="J1254" s="73" t="n">
        <v>15675</v>
      </c>
      <c r="K1254" s="73" t="n">
        <v>114</v>
      </c>
      <c r="L1254" s="73" t="n">
        <v>436</v>
      </c>
      <c r="M1254" s="73" t="n">
        <v>3245</v>
      </c>
      <c r="N1254" s="73" t="n">
        <v>11953</v>
      </c>
      <c r="O1254" s="73" t="n">
        <f aca="false">J1254-M1254-N1254</f>
        <v>477</v>
      </c>
      <c r="P1254" s="74" t="n">
        <f aca="false">M1254/J1254</f>
        <v>0.207017543859649</v>
      </c>
      <c r="Q1254" s="74" t="n">
        <f aca="false">N1254/J1254</f>
        <v>0.762551834130782</v>
      </c>
      <c r="R1254" s="75" t="n">
        <f aca="false">ABS(P1254-Q1254)*100</f>
        <v>55.5534290271132</v>
      </c>
      <c r="S1254" s="72" t="str">
        <f aca="false">IF(M1254&gt;N1254,"Flávio Bolsonaro",IF(N1254&gt;M1254,"Lula","Empate"))</f>
        <v>Lula</v>
      </c>
      <c r="T1254" s="74" t="n">
        <v>0.798505899602039</v>
      </c>
      <c r="U1254" s="74" t="n">
        <v>0.162256510507575</v>
      </c>
      <c r="V1254" s="72" t="str">
        <f aca="false">IF(S1254="Empate","—",IF((N1254&gt;M1254)&lt;&gt;(T1254&gt;U1254),"Sim","Não"))</f>
        <v>Não</v>
      </c>
    </row>
    <row r="1255" customFormat="false" ht="15" hidden="false" customHeight="false" outlineLevel="0" collapsed="false">
      <c r="A1255" s="72" t="s">
        <v>2840</v>
      </c>
      <c r="B1255" s="72" t="s">
        <v>2841</v>
      </c>
      <c r="C1255" s="72" t="s">
        <v>304</v>
      </c>
      <c r="D1255" s="72" t="s">
        <v>289</v>
      </c>
      <c r="E1255" s="72"/>
      <c r="F1255" s="73" t="n">
        <v>16701</v>
      </c>
      <c r="G1255" s="73" t="n">
        <v>13977</v>
      </c>
      <c r="H1255" s="73" t="n">
        <v>2724</v>
      </c>
      <c r="I1255" s="74" t="n">
        <f aca="false">H1255/F1255</f>
        <v>0.163104005748159</v>
      </c>
      <c r="J1255" s="73" t="n">
        <v>13600</v>
      </c>
      <c r="K1255" s="73" t="n">
        <v>85</v>
      </c>
      <c r="L1255" s="73" t="n">
        <v>292</v>
      </c>
      <c r="M1255" s="73" t="n">
        <v>3083</v>
      </c>
      <c r="N1255" s="73" t="n">
        <v>10072</v>
      </c>
      <c r="O1255" s="73" t="n">
        <f aca="false">J1255-M1255-N1255</f>
        <v>445</v>
      </c>
      <c r="P1255" s="74" t="n">
        <f aca="false">M1255/J1255</f>
        <v>0.226691176470588</v>
      </c>
      <c r="Q1255" s="74" t="n">
        <f aca="false">N1255/J1255</f>
        <v>0.740588235294118</v>
      </c>
      <c r="R1255" s="75" t="n">
        <f aca="false">ABS(P1255-Q1255)*100</f>
        <v>51.3897058823529</v>
      </c>
      <c r="S1255" s="72" t="str">
        <f aca="false">IF(M1255&gt;N1255,"Flávio Bolsonaro",IF(N1255&gt;M1255,"Lula","Empate"))</f>
        <v>Lula</v>
      </c>
      <c r="T1255" s="74" t="n">
        <v>0.777310924369748</v>
      </c>
      <c r="U1255" s="74" t="n">
        <v>0.18939883645766</v>
      </c>
      <c r="V1255" s="72" t="str">
        <f aca="false">IF(S1255="Empate","—",IF((N1255&gt;M1255)&lt;&gt;(T1255&gt;U1255),"Sim","Não"))</f>
        <v>Não</v>
      </c>
    </row>
    <row r="1256" customFormat="false" ht="15" hidden="false" customHeight="false" outlineLevel="0" collapsed="false">
      <c r="A1256" s="72" t="s">
        <v>2842</v>
      </c>
      <c r="B1256" s="72" t="s">
        <v>2843</v>
      </c>
      <c r="C1256" s="72" t="s">
        <v>304</v>
      </c>
      <c r="D1256" s="72" t="s">
        <v>289</v>
      </c>
      <c r="E1256" s="72"/>
      <c r="F1256" s="73" t="n">
        <v>10518</v>
      </c>
      <c r="G1256" s="73" t="n">
        <v>8285</v>
      </c>
      <c r="H1256" s="73" t="n">
        <v>2233</v>
      </c>
      <c r="I1256" s="74" t="n">
        <f aca="false">H1256/F1256</f>
        <v>0.212302719148127</v>
      </c>
      <c r="J1256" s="73" t="n">
        <v>7984</v>
      </c>
      <c r="K1256" s="73" t="n">
        <v>39</v>
      </c>
      <c r="L1256" s="73" t="n">
        <v>262</v>
      </c>
      <c r="M1256" s="73" t="n">
        <v>1705</v>
      </c>
      <c r="N1256" s="73" t="n">
        <v>6043</v>
      </c>
      <c r="O1256" s="73" t="n">
        <f aca="false">J1256-M1256-N1256</f>
        <v>236</v>
      </c>
      <c r="P1256" s="74" t="n">
        <f aca="false">M1256/J1256</f>
        <v>0.213552104208417</v>
      </c>
      <c r="Q1256" s="74" t="n">
        <f aca="false">N1256/J1256</f>
        <v>0.75688877755511</v>
      </c>
      <c r="R1256" s="75" t="n">
        <f aca="false">ABS(P1256-Q1256)*100</f>
        <v>54.3336673346693</v>
      </c>
      <c r="S1256" s="72" t="str">
        <f aca="false">IF(M1256&gt;N1256,"Flávio Bolsonaro",IF(N1256&gt;M1256,"Lula","Empate"))</f>
        <v>Lula</v>
      </c>
      <c r="T1256" s="74" t="n">
        <v>0.806764586982886</v>
      </c>
      <c r="U1256" s="74" t="n">
        <v>0.154696132596685</v>
      </c>
      <c r="V1256" s="72" t="str">
        <f aca="false">IF(S1256="Empate","—",IF((N1256&gt;M1256)&lt;&gt;(T1256&gt;U1256),"Sim","Não"))</f>
        <v>Não</v>
      </c>
    </row>
    <row r="1257" customFormat="false" ht="15" hidden="false" customHeight="false" outlineLevel="0" collapsed="false">
      <c r="A1257" s="72" t="s">
        <v>2844</v>
      </c>
      <c r="B1257" s="72" t="s">
        <v>2845</v>
      </c>
      <c r="C1257" s="72" t="s">
        <v>304</v>
      </c>
      <c r="D1257" s="72" t="s">
        <v>289</v>
      </c>
      <c r="E1257" s="72"/>
      <c r="F1257" s="73" t="n">
        <v>4514</v>
      </c>
      <c r="G1257" s="73" t="n">
        <v>3686</v>
      </c>
      <c r="H1257" s="73" t="n">
        <v>828</v>
      </c>
      <c r="I1257" s="74" t="n">
        <f aca="false">H1257/F1257</f>
        <v>0.183429330970315</v>
      </c>
      <c r="J1257" s="73" t="n">
        <v>3509</v>
      </c>
      <c r="K1257" s="73" t="n">
        <v>26</v>
      </c>
      <c r="L1257" s="73" t="n">
        <v>151</v>
      </c>
      <c r="M1257" s="73" t="n">
        <v>1115</v>
      </c>
      <c r="N1257" s="73" t="n">
        <v>2215</v>
      </c>
      <c r="O1257" s="73" t="n">
        <f aca="false">J1257-M1257-N1257</f>
        <v>179</v>
      </c>
      <c r="P1257" s="74" t="n">
        <f aca="false">M1257/J1257</f>
        <v>0.317754345967512</v>
      </c>
      <c r="Q1257" s="74" t="n">
        <f aca="false">N1257/J1257</f>
        <v>0.631233969791964</v>
      </c>
      <c r="R1257" s="75" t="n">
        <f aca="false">ABS(P1257-Q1257)*100</f>
        <v>31.3479623824451</v>
      </c>
      <c r="S1257" s="72" t="str">
        <f aca="false">IF(M1257&gt;N1257,"Flávio Bolsonaro",IF(N1257&gt;M1257,"Lula","Empate"))</f>
        <v>Lula</v>
      </c>
      <c r="T1257" s="74" t="n">
        <v>0.736717126743841</v>
      </c>
      <c r="U1257" s="74" t="n">
        <v>0.211338676165034</v>
      </c>
      <c r="V1257" s="72" t="str">
        <f aca="false">IF(S1257="Empate","—",IF((N1257&gt;M1257)&lt;&gt;(T1257&gt;U1257),"Sim","Não"))</f>
        <v>Não</v>
      </c>
    </row>
    <row r="1258" customFormat="false" ht="15" hidden="false" customHeight="false" outlineLevel="0" collapsed="false">
      <c r="A1258" s="72" t="s">
        <v>2846</v>
      </c>
      <c r="B1258" s="72" t="s">
        <v>2847</v>
      </c>
      <c r="C1258" s="72" t="s">
        <v>304</v>
      </c>
      <c r="D1258" s="72" t="s">
        <v>289</v>
      </c>
      <c r="E1258" s="72"/>
      <c r="F1258" s="73" t="n">
        <v>4134</v>
      </c>
      <c r="G1258" s="73" t="n">
        <v>3285</v>
      </c>
      <c r="H1258" s="73" t="n">
        <v>849</v>
      </c>
      <c r="I1258" s="74" t="n">
        <f aca="false">H1258/F1258</f>
        <v>0.205370101596517</v>
      </c>
      <c r="J1258" s="73" t="n">
        <v>3192</v>
      </c>
      <c r="K1258" s="73" t="n">
        <v>16</v>
      </c>
      <c r="L1258" s="73" t="n">
        <v>77</v>
      </c>
      <c r="M1258" s="73" t="n">
        <v>742</v>
      </c>
      <c r="N1258" s="73" t="n">
        <v>2365</v>
      </c>
      <c r="O1258" s="73" t="n">
        <f aca="false">J1258-M1258-N1258</f>
        <v>85</v>
      </c>
      <c r="P1258" s="74" t="n">
        <f aca="false">M1258/J1258</f>
        <v>0.232456140350877</v>
      </c>
      <c r="Q1258" s="74" t="n">
        <f aca="false">N1258/J1258</f>
        <v>0.740914786967419</v>
      </c>
      <c r="R1258" s="75" t="n">
        <f aca="false">ABS(P1258-Q1258)*100</f>
        <v>50.8458646616541</v>
      </c>
      <c r="S1258" s="72" t="str">
        <f aca="false">IF(M1258&gt;N1258,"Flávio Bolsonaro",IF(N1258&gt;M1258,"Lula","Empate"))</f>
        <v>Lula</v>
      </c>
      <c r="T1258" s="74" t="n">
        <v>0.799798454820289</v>
      </c>
      <c r="U1258" s="74" t="n">
        <v>0.166274773261673</v>
      </c>
      <c r="V1258" s="72" t="str">
        <f aca="false">IF(S1258="Empate","—",IF((N1258&gt;M1258)&lt;&gt;(T1258&gt;U1258),"Sim","Não"))</f>
        <v>Não</v>
      </c>
    </row>
    <row r="1259" customFormat="false" ht="15" hidden="false" customHeight="false" outlineLevel="0" collapsed="false">
      <c r="A1259" s="72" t="s">
        <v>2848</v>
      </c>
      <c r="B1259" s="72" t="s">
        <v>2849</v>
      </c>
      <c r="C1259" s="72" t="s">
        <v>304</v>
      </c>
      <c r="D1259" s="72" t="s">
        <v>289</v>
      </c>
      <c r="E1259" s="72"/>
      <c r="F1259" s="73" t="n">
        <v>13507</v>
      </c>
      <c r="G1259" s="73" t="n">
        <v>10373</v>
      </c>
      <c r="H1259" s="73" t="n">
        <v>3134</v>
      </c>
      <c r="I1259" s="74" t="n">
        <f aca="false">H1259/F1259</f>
        <v>0.232027837417635</v>
      </c>
      <c r="J1259" s="73" t="n">
        <v>9979</v>
      </c>
      <c r="K1259" s="73" t="n">
        <v>92</v>
      </c>
      <c r="L1259" s="73" t="n">
        <v>302</v>
      </c>
      <c r="M1259" s="73" t="n">
        <v>2449</v>
      </c>
      <c r="N1259" s="73" t="n">
        <v>7088</v>
      </c>
      <c r="O1259" s="73" t="n">
        <f aca="false">J1259-M1259-N1259</f>
        <v>442</v>
      </c>
      <c r="P1259" s="74" t="n">
        <f aca="false">M1259/J1259</f>
        <v>0.245415372281792</v>
      </c>
      <c r="Q1259" s="74" t="n">
        <f aca="false">N1259/J1259</f>
        <v>0.710291612386011</v>
      </c>
      <c r="R1259" s="75" t="n">
        <f aca="false">ABS(P1259-Q1259)*100</f>
        <v>46.4876240104219</v>
      </c>
      <c r="S1259" s="72" t="str">
        <f aca="false">IF(M1259&gt;N1259,"Flávio Bolsonaro",IF(N1259&gt;M1259,"Lula","Empate"))</f>
        <v>Lula</v>
      </c>
      <c r="T1259" s="74" t="n">
        <v>0.770921835174172</v>
      </c>
      <c r="U1259" s="74" t="n">
        <v>0.187234494477485</v>
      </c>
      <c r="V1259" s="72" t="str">
        <f aca="false">IF(S1259="Empate","—",IF((N1259&gt;M1259)&lt;&gt;(T1259&gt;U1259),"Sim","Não"))</f>
        <v>Não</v>
      </c>
    </row>
    <row r="1260" customFormat="false" ht="15" hidden="false" customHeight="false" outlineLevel="0" collapsed="false">
      <c r="A1260" s="72" t="s">
        <v>2850</v>
      </c>
      <c r="B1260" s="72" t="s">
        <v>2851</v>
      </c>
      <c r="C1260" s="72" t="s">
        <v>304</v>
      </c>
      <c r="D1260" s="72" t="s">
        <v>289</v>
      </c>
      <c r="E1260" s="72"/>
      <c r="F1260" s="73" t="n">
        <v>14387</v>
      </c>
      <c r="G1260" s="73" t="n">
        <v>11603</v>
      </c>
      <c r="H1260" s="73" t="n">
        <v>2784</v>
      </c>
      <c r="I1260" s="74" t="n">
        <f aca="false">H1260/F1260</f>
        <v>0.193508028080906</v>
      </c>
      <c r="J1260" s="73" t="n">
        <v>11015</v>
      </c>
      <c r="K1260" s="73" t="n">
        <v>124</v>
      </c>
      <c r="L1260" s="73" t="n">
        <v>464</v>
      </c>
      <c r="M1260" s="73" t="n">
        <v>2692</v>
      </c>
      <c r="N1260" s="73" t="n">
        <v>7830</v>
      </c>
      <c r="O1260" s="73" t="n">
        <f aca="false">J1260-M1260-N1260</f>
        <v>493</v>
      </c>
      <c r="P1260" s="74" t="n">
        <f aca="false">M1260/J1260</f>
        <v>0.244394008170676</v>
      </c>
      <c r="Q1260" s="74" t="n">
        <f aca="false">N1260/J1260</f>
        <v>0.710848842487517</v>
      </c>
      <c r="R1260" s="75" t="n">
        <f aca="false">ABS(P1260-Q1260)*100</f>
        <v>46.6454834316841</v>
      </c>
      <c r="S1260" s="72" t="str">
        <f aca="false">IF(M1260&gt;N1260,"Flávio Bolsonaro",IF(N1260&gt;M1260,"Lula","Empate"))</f>
        <v>Lula</v>
      </c>
      <c r="T1260" s="74" t="n">
        <v>0.766988471271909</v>
      </c>
      <c r="U1260" s="74" t="n">
        <v>0.192332927172181</v>
      </c>
      <c r="V1260" s="72" t="str">
        <f aca="false">IF(S1260="Empate","—",IF((N1260&gt;M1260)&lt;&gt;(T1260&gt;U1260),"Sim","Não"))</f>
        <v>Não</v>
      </c>
    </row>
    <row r="1261" customFormat="false" ht="15" hidden="false" customHeight="false" outlineLevel="0" collapsed="false">
      <c r="A1261" s="72" t="s">
        <v>2852</v>
      </c>
      <c r="B1261" s="72" t="s">
        <v>2853</v>
      </c>
      <c r="C1261" s="72" t="s">
        <v>304</v>
      </c>
      <c r="D1261" s="72" t="s">
        <v>289</v>
      </c>
      <c r="E1261" s="72"/>
      <c r="F1261" s="73" t="n">
        <v>11175</v>
      </c>
      <c r="G1261" s="73" t="n">
        <v>8544</v>
      </c>
      <c r="H1261" s="73" t="n">
        <v>2631</v>
      </c>
      <c r="I1261" s="74" t="n">
        <f aca="false">H1261/F1261</f>
        <v>0.235436241610738</v>
      </c>
      <c r="J1261" s="73" t="n">
        <v>8219</v>
      </c>
      <c r="K1261" s="73" t="n">
        <v>83</v>
      </c>
      <c r="L1261" s="73" t="n">
        <v>242</v>
      </c>
      <c r="M1261" s="73" t="n">
        <v>1573</v>
      </c>
      <c r="N1261" s="73" t="n">
        <v>6298</v>
      </c>
      <c r="O1261" s="73" t="n">
        <f aca="false">J1261-M1261-N1261</f>
        <v>348</v>
      </c>
      <c r="P1261" s="74" t="n">
        <f aca="false">M1261/J1261</f>
        <v>0.191385813359289</v>
      </c>
      <c r="Q1261" s="74" t="n">
        <f aca="false">N1261/J1261</f>
        <v>0.766273269254167</v>
      </c>
      <c r="R1261" s="75" t="n">
        <f aca="false">ABS(P1261-Q1261)*100</f>
        <v>57.4887455894878</v>
      </c>
      <c r="S1261" s="72" t="str">
        <f aca="false">IF(M1261&gt;N1261,"Flávio Bolsonaro",IF(N1261&gt;M1261,"Lula","Empate"))</f>
        <v>Lula</v>
      </c>
      <c r="T1261" s="74" t="n">
        <v>0.803989824608381</v>
      </c>
      <c r="U1261" s="74" t="n">
        <v>0.145936537689115</v>
      </c>
      <c r="V1261" s="72" t="str">
        <f aca="false">IF(S1261="Empate","—",IF((N1261&gt;M1261)&lt;&gt;(T1261&gt;U1261),"Sim","Não"))</f>
        <v>Não</v>
      </c>
    </row>
    <row r="1262" customFormat="false" ht="15" hidden="false" customHeight="false" outlineLevel="0" collapsed="false">
      <c r="A1262" s="72" t="s">
        <v>2854</v>
      </c>
      <c r="B1262" s="72" t="s">
        <v>2855</v>
      </c>
      <c r="C1262" s="72" t="s">
        <v>304</v>
      </c>
      <c r="D1262" s="72" t="s">
        <v>289</v>
      </c>
      <c r="E1262" s="72"/>
      <c r="F1262" s="73" t="n">
        <v>17179</v>
      </c>
      <c r="G1262" s="73" t="n">
        <v>12744</v>
      </c>
      <c r="H1262" s="73" t="n">
        <v>4435</v>
      </c>
      <c r="I1262" s="74" t="n">
        <f aca="false">H1262/F1262</f>
        <v>0.25816403748763</v>
      </c>
      <c r="J1262" s="73" t="n">
        <v>12321</v>
      </c>
      <c r="K1262" s="73" t="n">
        <v>120</v>
      </c>
      <c r="L1262" s="73" t="n">
        <v>303</v>
      </c>
      <c r="M1262" s="73" t="n">
        <v>1949</v>
      </c>
      <c r="N1262" s="73" t="n">
        <v>9975</v>
      </c>
      <c r="O1262" s="73" t="n">
        <f aca="false">J1262-M1262-N1262</f>
        <v>397</v>
      </c>
      <c r="P1262" s="74" t="n">
        <f aca="false">M1262/J1262</f>
        <v>0.158185212239266</v>
      </c>
      <c r="Q1262" s="74" t="n">
        <f aca="false">N1262/J1262</f>
        <v>0.809593377160945</v>
      </c>
      <c r="R1262" s="75" t="n">
        <f aca="false">ABS(P1262-Q1262)*100</f>
        <v>65.1408164921678</v>
      </c>
      <c r="S1262" s="72" t="str">
        <f aca="false">IF(M1262&gt;N1262,"Flávio Bolsonaro",IF(N1262&gt;M1262,"Lula","Empate"))</f>
        <v>Lula</v>
      </c>
      <c r="T1262" s="74" t="n">
        <v>0.835302174285225</v>
      </c>
      <c r="U1262" s="74" t="n">
        <v>0.135764423900017</v>
      </c>
      <c r="V1262" s="72" t="str">
        <f aca="false">IF(S1262="Empate","—",IF((N1262&gt;M1262)&lt;&gt;(T1262&gt;U1262),"Sim","Não"))</f>
        <v>Não</v>
      </c>
    </row>
    <row r="1263" customFormat="false" ht="15" hidden="false" customHeight="false" outlineLevel="0" collapsed="false">
      <c r="A1263" s="72" t="s">
        <v>2856</v>
      </c>
      <c r="B1263" s="72" t="s">
        <v>2857</v>
      </c>
      <c r="C1263" s="72" t="s">
        <v>304</v>
      </c>
      <c r="D1263" s="72" t="s">
        <v>289</v>
      </c>
      <c r="E1263" s="72"/>
      <c r="F1263" s="73" t="n">
        <v>14960</v>
      </c>
      <c r="G1263" s="73" t="n">
        <v>11151</v>
      </c>
      <c r="H1263" s="73" t="n">
        <v>3809</v>
      </c>
      <c r="I1263" s="74" t="n">
        <f aca="false">H1263/F1263</f>
        <v>0.254612299465241</v>
      </c>
      <c r="J1263" s="73" t="n">
        <v>10627</v>
      </c>
      <c r="K1263" s="73" t="n">
        <v>58</v>
      </c>
      <c r="L1263" s="73" t="n">
        <v>466</v>
      </c>
      <c r="M1263" s="73" t="n">
        <v>2263</v>
      </c>
      <c r="N1263" s="73" t="n">
        <v>8082</v>
      </c>
      <c r="O1263" s="73" t="n">
        <f aca="false">J1263-M1263-N1263</f>
        <v>282</v>
      </c>
      <c r="P1263" s="74" t="n">
        <f aca="false">M1263/J1263</f>
        <v>0.212948150936294</v>
      </c>
      <c r="Q1263" s="74" t="n">
        <f aca="false">N1263/J1263</f>
        <v>0.760515667639033</v>
      </c>
      <c r="R1263" s="75" t="n">
        <f aca="false">ABS(P1263-Q1263)*100</f>
        <v>54.7567516702738</v>
      </c>
      <c r="S1263" s="72" t="str">
        <f aca="false">IF(M1263&gt;N1263,"Flávio Bolsonaro",IF(N1263&gt;M1263,"Lula","Empate"))</f>
        <v>Lula</v>
      </c>
      <c r="T1263" s="74" t="n">
        <v>0.817807957153787</v>
      </c>
      <c r="U1263" s="74" t="n">
        <v>0.151874521805662</v>
      </c>
      <c r="V1263" s="72" t="str">
        <f aca="false">IF(S1263="Empate","—",IF((N1263&gt;M1263)&lt;&gt;(T1263&gt;U1263),"Sim","Não"))</f>
        <v>Não</v>
      </c>
    </row>
    <row r="1264" customFormat="false" ht="15" hidden="false" customHeight="false" outlineLevel="0" collapsed="false">
      <c r="A1264" s="72" t="s">
        <v>2858</v>
      </c>
      <c r="B1264" s="72" t="s">
        <v>2859</v>
      </c>
      <c r="C1264" s="72" t="s">
        <v>304</v>
      </c>
      <c r="D1264" s="72" t="s">
        <v>289</v>
      </c>
      <c r="E1264" s="72"/>
      <c r="F1264" s="73" t="n">
        <v>26242</v>
      </c>
      <c r="G1264" s="73" t="n">
        <v>19971</v>
      </c>
      <c r="H1264" s="73" t="n">
        <v>6271</v>
      </c>
      <c r="I1264" s="74" t="n">
        <f aca="false">H1264/F1264</f>
        <v>0.238968066458349</v>
      </c>
      <c r="J1264" s="73" t="n">
        <v>18895</v>
      </c>
      <c r="K1264" s="73" t="n">
        <v>149</v>
      </c>
      <c r="L1264" s="73" t="n">
        <v>927</v>
      </c>
      <c r="M1264" s="73" t="n">
        <v>2921</v>
      </c>
      <c r="N1264" s="73" t="n">
        <v>15317</v>
      </c>
      <c r="O1264" s="73" t="n">
        <f aca="false">J1264-M1264-N1264</f>
        <v>657</v>
      </c>
      <c r="P1264" s="74" t="n">
        <f aca="false">M1264/J1264</f>
        <v>0.154591161682985</v>
      </c>
      <c r="Q1264" s="74" t="n">
        <f aca="false">N1264/J1264</f>
        <v>0.81063773485049</v>
      </c>
      <c r="R1264" s="75" t="n">
        <f aca="false">ABS(P1264-Q1264)*100</f>
        <v>65.6046573167505</v>
      </c>
      <c r="S1264" s="72" t="str">
        <f aca="false">IF(M1264&gt;N1264,"Flávio Bolsonaro",IF(N1264&gt;M1264,"Lula","Empate"))</f>
        <v>Lula</v>
      </c>
      <c r="T1264" s="74" t="n">
        <v>0.849341703238709</v>
      </c>
      <c r="U1264" s="74" t="n">
        <v>0.11499361146603</v>
      </c>
      <c r="V1264" s="72" t="str">
        <f aca="false">IF(S1264="Empate","—",IF((N1264&gt;M1264)&lt;&gt;(T1264&gt;U1264),"Sim","Não"))</f>
        <v>Não</v>
      </c>
    </row>
    <row r="1265" customFormat="false" ht="15" hidden="false" customHeight="false" outlineLevel="0" collapsed="false">
      <c r="A1265" s="72" t="s">
        <v>2860</v>
      </c>
      <c r="B1265" s="72" t="s">
        <v>2861</v>
      </c>
      <c r="C1265" s="72" t="s">
        <v>304</v>
      </c>
      <c r="D1265" s="72" t="s">
        <v>289</v>
      </c>
      <c r="E1265" s="72"/>
      <c r="F1265" s="73" t="n">
        <v>14692</v>
      </c>
      <c r="G1265" s="73" t="n">
        <v>11483</v>
      </c>
      <c r="H1265" s="73" t="n">
        <v>3209</v>
      </c>
      <c r="I1265" s="74" t="n">
        <f aca="false">H1265/F1265</f>
        <v>0.218418186768309</v>
      </c>
      <c r="J1265" s="73" t="n">
        <v>10766</v>
      </c>
      <c r="K1265" s="73" t="n">
        <v>104</v>
      </c>
      <c r="L1265" s="73" t="n">
        <v>613</v>
      </c>
      <c r="M1265" s="73" t="n">
        <v>2538</v>
      </c>
      <c r="N1265" s="73" t="n">
        <v>7791</v>
      </c>
      <c r="O1265" s="73" t="n">
        <f aca="false">J1265-M1265-N1265</f>
        <v>437</v>
      </c>
      <c r="P1265" s="74" t="n">
        <f aca="false">M1265/J1265</f>
        <v>0.235742151216794</v>
      </c>
      <c r="Q1265" s="74" t="n">
        <f aca="false">N1265/J1265</f>
        <v>0.723667100130039</v>
      </c>
      <c r="R1265" s="75" t="n">
        <f aca="false">ABS(P1265-Q1265)*100</f>
        <v>48.7924948913245</v>
      </c>
      <c r="S1265" s="72" t="str">
        <f aca="false">IF(M1265&gt;N1265,"Flávio Bolsonaro",IF(N1265&gt;M1265,"Lula","Empate"))</f>
        <v>Lula</v>
      </c>
      <c r="T1265" s="74" t="n">
        <v>0.787158023683136</v>
      </c>
      <c r="U1265" s="74" t="n">
        <v>0.171498570845243</v>
      </c>
      <c r="V1265" s="72" t="str">
        <f aca="false">IF(S1265="Empate","—",IF((N1265&gt;M1265)&lt;&gt;(T1265&gt;U1265),"Sim","Não"))</f>
        <v>Não</v>
      </c>
    </row>
    <row r="1266" customFormat="false" ht="15" hidden="false" customHeight="false" outlineLevel="0" collapsed="false">
      <c r="A1266" s="72" t="s">
        <v>2862</v>
      </c>
      <c r="B1266" s="72" t="s">
        <v>2863</v>
      </c>
      <c r="C1266" s="72" t="s">
        <v>304</v>
      </c>
      <c r="D1266" s="72" t="s">
        <v>289</v>
      </c>
      <c r="E1266" s="72"/>
      <c r="F1266" s="73" t="n">
        <v>15148</v>
      </c>
      <c r="G1266" s="73" t="n">
        <v>11969</v>
      </c>
      <c r="H1266" s="73" t="n">
        <v>3179</v>
      </c>
      <c r="I1266" s="74" t="n">
        <f aca="false">H1266/F1266</f>
        <v>0.209862688143649</v>
      </c>
      <c r="J1266" s="73" t="n">
        <v>11508</v>
      </c>
      <c r="K1266" s="73" t="n">
        <v>99</v>
      </c>
      <c r="L1266" s="73" t="n">
        <v>362</v>
      </c>
      <c r="M1266" s="73" t="n">
        <v>3103</v>
      </c>
      <c r="N1266" s="73" t="n">
        <v>8003</v>
      </c>
      <c r="O1266" s="73" t="n">
        <f aca="false">J1266-M1266-N1266</f>
        <v>402</v>
      </c>
      <c r="P1266" s="74" t="n">
        <f aca="false">M1266/J1266</f>
        <v>0.269638512339242</v>
      </c>
      <c r="Q1266" s="74" t="n">
        <f aca="false">N1266/J1266</f>
        <v>0.69542926659715</v>
      </c>
      <c r="R1266" s="75" t="n">
        <f aca="false">ABS(P1266-Q1266)*100</f>
        <v>42.5790754257908</v>
      </c>
      <c r="S1266" s="72" t="str">
        <f aca="false">IF(M1266&gt;N1266,"Flávio Bolsonaro",IF(N1266&gt;M1266,"Lula","Empate"))</f>
        <v>Lula</v>
      </c>
      <c r="T1266" s="74" t="n">
        <v>0.787881574108128</v>
      </c>
      <c r="U1266" s="74" t="n">
        <v>0.184902537697683</v>
      </c>
      <c r="V1266" s="72" t="str">
        <f aca="false">IF(S1266="Empate","—",IF((N1266&gt;M1266)&lt;&gt;(T1266&gt;U1266),"Sim","Não"))</f>
        <v>Não</v>
      </c>
    </row>
    <row r="1267" customFormat="false" ht="15" hidden="false" customHeight="false" outlineLevel="0" collapsed="false">
      <c r="A1267" s="72" t="s">
        <v>2864</v>
      </c>
      <c r="B1267" s="72" t="s">
        <v>2865</v>
      </c>
      <c r="C1267" s="72" t="s">
        <v>304</v>
      </c>
      <c r="D1267" s="72" t="s">
        <v>289</v>
      </c>
      <c r="E1267" s="72"/>
      <c r="F1267" s="73" t="n">
        <v>15080</v>
      </c>
      <c r="G1267" s="73" t="n">
        <v>12407</v>
      </c>
      <c r="H1267" s="73" t="n">
        <v>2673</v>
      </c>
      <c r="I1267" s="74" t="n">
        <f aca="false">H1267/F1267</f>
        <v>0.177254641909814</v>
      </c>
      <c r="J1267" s="73" t="n">
        <v>12074</v>
      </c>
      <c r="K1267" s="73" t="n">
        <v>85</v>
      </c>
      <c r="L1267" s="73" t="n">
        <v>248</v>
      </c>
      <c r="M1267" s="73" t="n">
        <v>2204</v>
      </c>
      <c r="N1267" s="73" t="n">
        <v>9352</v>
      </c>
      <c r="O1267" s="73" t="n">
        <f aca="false">J1267-M1267-N1267</f>
        <v>518</v>
      </c>
      <c r="P1267" s="74" t="n">
        <f aca="false">M1267/J1267</f>
        <v>0.182540997184032</v>
      </c>
      <c r="Q1267" s="74" t="n">
        <f aca="false">N1267/J1267</f>
        <v>0.774556899122081</v>
      </c>
      <c r="R1267" s="75" t="n">
        <f aca="false">ABS(P1267-Q1267)*100</f>
        <v>59.2015901938049</v>
      </c>
      <c r="S1267" s="72" t="str">
        <f aca="false">IF(M1267&gt;N1267,"Flávio Bolsonaro",IF(N1267&gt;M1267,"Lula","Empate"))</f>
        <v>Lula</v>
      </c>
      <c r="T1267" s="74" t="n">
        <v>0.805066982593639</v>
      </c>
      <c r="U1267" s="74" t="n">
        <v>0.148090768249339</v>
      </c>
      <c r="V1267" s="72" t="str">
        <f aca="false">IF(S1267="Empate","—",IF((N1267&gt;M1267)&lt;&gt;(T1267&gt;U1267),"Sim","Não"))</f>
        <v>Não</v>
      </c>
    </row>
    <row r="1268" customFormat="false" ht="15" hidden="false" customHeight="false" outlineLevel="0" collapsed="false">
      <c r="A1268" s="72" t="s">
        <v>2866</v>
      </c>
      <c r="B1268" s="72" t="s">
        <v>2867</v>
      </c>
      <c r="C1268" s="72" t="s">
        <v>304</v>
      </c>
      <c r="D1268" s="72" t="s">
        <v>289</v>
      </c>
      <c r="E1268" s="72"/>
      <c r="F1268" s="73" t="n">
        <v>16850</v>
      </c>
      <c r="G1268" s="73" t="n">
        <v>12975</v>
      </c>
      <c r="H1268" s="73" t="n">
        <v>3875</v>
      </c>
      <c r="I1268" s="74" t="n">
        <f aca="false">H1268/F1268</f>
        <v>0.229970326409496</v>
      </c>
      <c r="J1268" s="73" t="n">
        <v>12441</v>
      </c>
      <c r="K1268" s="73" t="n">
        <v>89</v>
      </c>
      <c r="L1268" s="73" t="n">
        <v>445</v>
      </c>
      <c r="M1268" s="73" t="n">
        <v>4106</v>
      </c>
      <c r="N1268" s="73" t="n">
        <v>7966</v>
      </c>
      <c r="O1268" s="73" t="n">
        <f aca="false">J1268-M1268-N1268</f>
        <v>369</v>
      </c>
      <c r="P1268" s="74" t="n">
        <f aca="false">M1268/J1268</f>
        <v>0.33003777831364</v>
      </c>
      <c r="Q1268" s="74" t="n">
        <f aca="false">N1268/J1268</f>
        <v>0.640302226509123</v>
      </c>
      <c r="R1268" s="75" t="n">
        <f aca="false">ABS(P1268-Q1268)*100</f>
        <v>31.0264448195483</v>
      </c>
      <c r="S1268" s="72" t="str">
        <f aca="false">IF(M1268&gt;N1268,"Flávio Bolsonaro",IF(N1268&gt;M1268,"Lula","Empate"))</f>
        <v>Lula</v>
      </c>
      <c r="T1268" s="74" t="n">
        <v>0.72196931377508</v>
      </c>
      <c r="U1268" s="74" t="n">
        <v>0.246922947226437</v>
      </c>
      <c r="V1268" s="72" t="str">
        <f aca="false">IF(S1268="Empate","—",IF((N1268&gt;M1268)&lt;&gt;(T1268&gt;U1268),"Sim","Não"))</f>
        <v>Não</v>
      </c>
    </row>
    <row r="1269" customFormat="false" ht="15" hidden="false" customHeight="false" outlineLevel="0" collapsed="false">
      <c r="A1269" s="72" t="s">
        <v>2868</v>
      </c>
      <c r="B1269" s="72" t="s">
        <v>2869</v>
      </c>
      <c r="C1269" s="72" t="s">
        <v>304</v>
      </c>
      <c r="D1269" s="72" t="s">
        <v>289</v>
      </c>
      <c r="E1269" s="72"/>
      <c r="F1269" s="73" t="n">
        <v>90287</v>
      </c>
      <c r="G1269" s="73" t="n">
        <v>77066</v>
      </c>
      <c r="H1269" s="73" t="n">
        <v>13221</v>
      </c>
      <c r="I1269" s="74" t="n">
        <f aca="false">H1269/F1269</f>
        <v>0.146433041301627</v>
      </c>
      <c r="J1269" s="73" t="n">
        <v>74270</v>
      </c>
      <c r="K1269" s="73" t="n">
        <v>1428</v>
      </c>
      <c r="L1269" s="73" t="n">
        <v>1368</v>
      </c>
      <c r="M1269" s="73" t="n">
        <v>26083</v>
      </c>
      <c r="N1269" s="73" t="n">
        <v>42191</v>
      </c>
      <c r="O1269" s="73" t="n">
        <f aca="false">J1269-M1269-N1269</f>
        <v>5996</v>
      </c>
      <c r="P1269" s="74" t="n">
        <f aca="false">M1269/J1269</f>
        <v>0.351191598222701</v>
      </c>
      <c r="Q1269" s="74" t="n">
        <f aca="false">N1269/J1269</f>
        <v>0.568075939140972</v>
      </c>
      <c r="R1269" s="75" t="n">
        <f aca="false">ABS(P1269-Q1269)*100</f>
        <v>21.6884340918271</v>
      </c>
      <c r="S1269" s="72" t="str">
        <f aca="false">IF(M1269&gt;N1269,"Flávio Bolsonaro",IF(N1269&gt;M1269,"Lula","Empate"))</f>
        <v>Lula</v>
      </c>
      <c r="T1269" s="74" t="n">
        <v>0.604532293806512</v>
      </c>
      <c r="U1269" s="74" t="n">
        <v>0.318392831146984</v>
      </c>
      <c r="V1269" s="72" t="str">
        <f aca="false">IF(S1269="Empate","—",IF((N1269&gt;M1269)&lt;&gt;(T1269&gt;U1269),"Sim","Não"))</f>
        <v>Não</v>
      </c>
    </row>
    <row r="1270" customFormat="false" ht="15" hidden="false" customHeight="false" outlineLevel="0" collapsed="false">
      <c r="A1270" s="72" t="s">
        <v>2870</v>
      </c>
      <c r="B1270" s="72" t="s">
        <v>2871</v>
      </c>
      <c r="C1270" s="72" t="s">
        <v>304</v>
      </c>
      <c r="D1270" s="72" t="s">
        <v>289</v>
      </c>
      <c r="E1270" s="72"/>
      <c r="F1270" s="73" t="n">
        <v>28040</v>
      </c>
      <c r="G1270" s="73" t="n">
        <v>23067</v>
      </c>
      <c r="H1270" s="73" t="n">
        <v>4973</v>
      </c>
      <c r="I1270" s="74" t="n">
        <f aca="false">H1270/F1270</f>
        <v>0.177353780313837</v>
      </c>
      <c r="J1270" s="73" t="n">
        <v>22399</v>
      </c>
      <c r="K1270" s="73" t="n">
        <v>226</v>
      </c>
      <c r="L1270" s="73" t="n">
        <v>442</v>
      </c>
      <c r="M1270" s="73" t="n">
        <v>7977</v>
      </c>
      <c r="N1270" s="73" t="n">
        <v>13363</v>
      </c>
      <c r="O1270" s="73" t="n">
        <f aca="false">J1270-M1270-N1270</f>
        <v>1059</v>
      </c>
      <c r="P1270" s="74" t="n">
        <f aca="false">M1270/J1270</f>
        <v>0.35613197017724</v>
      </c>
      <c r="Q1270" s="74" t="n">
        <f aca="false">N1270/J1270</f>
        <v>0.596589133443457</v>
      </c>
      <c r="R1270" s="75" t="n">
        <f aca="false">ABS(P1270-Q1270)*100</f>
        <v>24.0457163266217</v>
      </c>
      <c r="S1270" s="72" t="str">
        <f aca="false">IF(M1270&gt;N1270,"Flávio Bolsonaro",IF(N1270&gt;M1270,"Lula","Empate"))</f>
        <v>Lula</v>
      </c>
      <c r="T1270" s="74" t="n">
        <v>0.638153763344398</v>
      </c>
      <c r="U1270" s="74" t="n">
        <v>0.320669238360097</v>
      </c>
      <c r="V1270" s="72" t="str">
        <f aca="false">IF(S1270="Empate","—",IF((N1270&gt;M1270)&lt;&gt;(T1270&gt;U1270),"Sim","Não"))</f>
        <v>Não</v>
      </c>
    </row>
    <row r="1271" customFormat="false" ht="15" hidden="false" customHeight="false" outlineLevel="0" collapsed="false">
      <c r="A1271" s="72" t="s">
        <v>2872</v>
      </c>
      <c r="B1271" s="72" t="s">
        <v>2873</v>
      </c>
      <c r="C1271" s="72" t="s">
        <v>304</v>
      </c>
      <c r="D1271" s="72" t="s">
        <v>289</v>
      </c>
      <c r="E1271" s="72"/>
      <c r="F1271" s="73" t="n">
        <v>18241</v>
      </c>
      <c r="G1271" s="73" t="n">
        <v>13750</v>
      </c>
      <c r="H1271" s="73" t="n">
        <v>4491</v>
      </c>
      <c r="I1271" s="74" t="n">
        <f aca="false">H1271/F1271</f>
        <v>0.246203607258374</v>
      </c>
      <c r="J1271" s="73" t="n">
        <v>13269</v>
      </c>
      <c r="K1271" s="73" t="n">
        <v>98</v>
      </c>
      <c r="L1271" s="73" t="n">
        <v>383</v>
      </c>
      <c r="M1271" s="73" t="n">
        <v>2319</v>
      </c>
      <c r="N1271" s="73" t="n">
        <v>10516</v>
      </c>
      <c r="O1271" s="73" t="n">
        <f aca="false">J1271-M1271-N1271</f>
        <v>434</v>
      </c>
      <c r="P1271" s="74" t="n">
        <f aca="false">M1271/J1271</f>
        <v>0.174768256839249</v>
      </c>
      <c r="Q1271" s="74" t="n">
        <f aca="false">N1271/J1271</f>
        <v>0.79252392795237</v>
      </c>
      <c r="R1271" s="75" t="n">
        <f aca="false">ABS(P1271-Q1271)*100</f>
        <v>61.7755671113121</v>
      </c>
      <c r="S1271" s="72" t="str">
        <f aca="false">IF(M1271&gt;N1271,"Flávio Bolsonaro",IF(N1271&gt;M1271,"Lula","Empate"))</f>
        <v>Lula</v>
      </c>
      <c r="T1271" s="74" t="n">
        <v>0.832130107100357</v>
      </c>
      <c r="U1271" s="74" t="n">
        <v>0.137802459341531</v>
      </c>
      <c r="V1271" s="72" t="str">
        <f aca="false">IF(S1271="Empate","—",IF((N1271&gt;M1271)&lt;&gt;(T1271&gt;U1271),"Sim","Não"))</f>
        <v>Não</v>
      </c>
    </row>
    <row r="1272" customFormat="false" ht="15" hidden="false" customHeight="false" outlineLevel="0" collapsed="false">
      <c r="A1272" s="72" t="s">
        <v>2874</v>
      </c>
      <c r="B1272" s="72" t="s">
        <v>2875</v>
      </c>
      <c r="C1272" s="72" t="s">
        <v>304</v>
      </c>
      <c r="D1272" s="72" t="s">
        <v>289</v>
      </c>
      <c r="E1272" s="72"/>
      <c r="F1272" s="73" t="n">
        <v>26013</v>
      </c>
      <c r="G1272" s="73" t="n">
        <v>19307</v>
      </c>
      <c r="H1272" s="73" t="n">
        <v>6706</v>
      </c>
      <c r="I1272" s="74" t="n">
        <f aca="false">H1272/F1272</f>
        <v>0.25779417983316</v>
      </c>
      <c r="J1272" s="73" t="n">
        <v>18638</v>
      </c>
      <c r="K1272" s="73" t="n">
        <v>119</v>
      </c>
      <c r="L1272" s="73" t="n">
        <v>550</v>
      </c>
      <c r="M1272" s="73" t="n">
        <v>2746</v>
      </c>
      <c r="N1272" s="73" t="n">
        <v>15251</v>
      </c>
      <c r="O1272" s="73" t="n">
        <f aca="false">J1272-M1272-N1272</f>
        <v>641</v>
      </c>
      <c r="P1272" s="74" t="n">
        <f aca="false">M1272/J1272</f>
        <v>0.147333404871767</v>
      </c>
      <c r="Q1272" s="74" t="n">
        <f aca="false">N1272/J1272</f>
        <v>0.818274492971349</v>
      </c>
      <c r="R1272" s="75" t="n">
        <f aca="false">ABS(P1272-Q1272)*100</f>
        <v>67.0941088099582</v>
      </c>
      <c r="S1272" s="72" t="str">
        <f aca="false">IF(M1272&gt;N1272,"Flávio Bolsonaro",IF(N1272&gt;M1272,"Lula","Empate"))</f>
        <v>Lula</v>
      </c>
      <c r="T1272" s="74" t="n">
        <v>0.842044833242209</v>
      </c>
      <c r="U1272" s="74" t="n">
        <v>0.12547840349918</v>
      </c>
      <c r="V1272" s="72" t="str">
        <f aca="false">IF(S1272="Empate","—",IF((N1272&gt;M1272)&lt;&gt;(T1272&gt;U1272),"Sim","Não"))</f>
        <v>Não</v>
      </c>
    </row>
    <row r="1273" customFormat="false" ht="15" hidden="false" customHeight="false" outlineLevel="0" collapsed="false">
      <c r="A1273" s="72" t="s">
        <v>2876</v>
      </c>
      <c r="B1273" s="72" t="s">
        <v>2877</v>
      </c>
      <c r="C1273" s="72" t="s">
        <v>304</v>
      </c>
      <c r="D1273" s="72" t="s">
        <v>289</v>
      </c>
      <c r="E1273" s="72"/>
      <c r="F1273" s="73" t="n">
        <v>11291</v>
      </c>
      <c r="G1273" s="73" t="n">
        <v>9055</v>
      </c>
      <c r="H1273" s="73" t="n">
        <v>2236</v>
      </c>
      <c r="I1273" s="74" t="n">
        <f aca="false">H1273/F1273</f>
        <v>0.198033832255779</v>
      </c>
      <c r="J1273" s="73" t="n">
        <v>8705</v>
      </c>
      <c r="K1273" s="73" t="n">
        <v>102</v>
      </c>
      <c r="L1273" s="73" t="n">
        <v>248</v>
      </c>
      <c r="M1273" s="73" t="n">
        <v>1564</v>
      </c>
      <c r="N1273" s="73" t="n">
        <v>6900</v>
      </c>
      <c r="O1273" s="73" t="n">
        <f aca="false">J1273-M1273-N1273</f>
        <v>241</v>
      </c>
      <c r="P1273" s="74" t="n">
        <f aca="false">M1273/J1273</f>
        <v>0.179666858127513</v>
      </c>
      <c r="Q1273" s="74" t="n">
        <f aca="false">N1273/J1273</f>
        <v>0.792647903503734</v>
      </c>
      <c r="R1273" s="75" t="n">
        <f aca="false">ABS(P1273-Q1273)*100</f>
        <v>61.2981045376221</v>
      </c>
      <c r="S1273" s="72" t="str">
        <f aca="false">IF(M1273&gt;N1273,"Flávio Bolsonaro",IF(N1273&gt;M1273,"Lula","Empate"))</f>
        <v>Lula</v>
      </c>
      <c r="T1273" s="74" t="n">
        <v>0.811844168375347</v>
      </c>
      <c r="U1273" s="74" t="n">
        <v>0.159570618743216</v>
      </c>
      <c r="V1273" s="72" t="str">
        <f aca="false">IF(S1273="Empate","—",IF((N1273&gt;M1273)&lt;&gt;(T1273&gt;U1273),"Sim","Não"))</f>
        <v>Não</v>
      </c>
    </row>
    <row r="1274" customFormat="false" ht="15" hidden="false" customHeight="false" outlineLevel="0" collapsed="false">
      <c r="A1274" s="72" t="s">
        <v>2878</v>
      </c>
      <c r="B1274" s="72" t="s">
        <v>2879</v>
      </c>
      <c r="C1274" s="72" t="s">
        <v>304</v>
      </c>
      <c r="D1274" s="72" t="s">
        <v>289</v>
      </c>
      <c r="E1274" s="72"/>
      <c r="F1274" s="73" t="n">
        <v>16364</v>
      </c>
      <c r="G1274" s="73" t="n">
        <v>12605</v>
      </c>
      <c r="H1274" s="73" t="n">
        <v>3759</v>
      </c>
      <c r="I1274" s="74" t="n">
        <f aca="false">H1274/F1274</f>
        <v>0.22971156196529</v>
      </c>
      <c r="J1274" s="73" t="n">
        <v>12024</v>
      </c>
      <c r="K1274" s="73" t="n">
        <v>98</v>
      </c>
      <c r="L1274" s="73" t="n">
        <v>483</v>
      </c>
      <c r="M1274" s="73" t="n">
        <v>2690</v>
      </c>
      <c r="N1274" s="73" t="n">
        <v>8907</v>
      </c>
      <c r="O1274" s="73" t="n">
        <f aca="false">J1274-M1274-N1274</f>
        <v>427</v>
      </c>
      <c r="P1274" s="74" t="n">
        <f aca="false">M1274/J1274</f>
        <v>0.223719228210246</v>
      </c>
      <c r="Q1274" s="74" t="n">
        <f aca="false">N1274/J1274</f>
        <v>0.740768463073852</v>
      </c>
      <c r="R1274" s="75" t="n">
        <f aca="false">ABS(P1274-Q1274)*100</f>
        <v>51.7049234863606</v>
      </c>
      <c r="S1274" s="72" t="str">
        <f aca="false">IF(M1274&gt;N1274,"Flávio Bolsonaro",IF(N1274&gt;M1274,"Lula","Empate"))</f>
        <v>Lula</v>
      </c>
      <c r="T1274" s="74" t="n">
        <v>0.809449208443272</v>
      </c>
      <c r="U1274" s="74" t="n">
        <v>0.161444591029024</v>
      </c>
      <c r="V1274" s="72" t="str">
        <f aca="false">IF(S1274="Empate","—",IF((N1274&gt;M1274)&lt;&gt;(T1274&gt;U1274),"Sim","Não"))</f>
        <v>Não</v>
      </c>
    </row>
    <row r="1275" customFormat="false" ht="15" hidden="false" customHeight="false" outlineLevel="0" collapsed="false">
      <c r="A1275" s="72" t="s">
        <v>2880</v>
      </c>
      <c r="B1275" s="72" t="s">
        <v>2881</v>
      </c>
      <c r="C1275" s="72" t="s">
        <v>304</v>
      </c>
      <c r="D1275" s="72" t="s">
        <v>289</v>
      </c>
      <c r="E1275" s="72"/>
      <c r="F1275" s="73" t="n">
        <v>25951</v>
      </c>
      <c r="G1275" s="73" t="n">
        <v>19854</v>
      </c>
      <c r="H1275" s="73" t="n">
        <v>6097</v>
      </c>
      <c r="I1275" s="74" t="n">
        <f aca="false">H1275/F1275</f>
        <v>0.234942776771608</v>
      </c>
      <c r="J1275" s="73" t="n">
        <v>19140</v>
      </c>
      <c r="K1275" s="73" t="n">
        <v>219</v>
      </c>
      <c r="L1275" s="73" t="n">
        <v>495</v>
      </c>
      <c r="M1275" s="73" t="n">
        <v>4802</v>
      </c>
      <c r="N1275" s="73" t="n">
        <v>13575</v>
      </c>
      <c r="O1275" s="73" t="n">
        <f aca="false">J1275-M1275-N1275</f>
        <v>763</v>
      </c>
      <c r="P1275" s="74" t="n">
        <f aca="false">M1275/J1275</f>
        <v>0.250888192267503</v>
      </c>
      <c r="Q1275" s="74" t="n">
        <f aca="false">N1275/J1275</f>
        <v>0.709247648902821</v>
      </c>
      <c r="R1275" s="75" t="n">
        <f aca="false">ABS(P1275-Q1275)*100</f>
        <v>45.8359456635319</v>
      </c>
      <c r="S1275" s="72" t="str">
        <f aca="false">IF(M1275&gt;N1275,"Flávio Bolsonaro",IF(N1275&gt;M1275,"Lula","Empate"))</f>
        <v>Lula</v>
      </c>
      <c r="T1275" s="74" t="n">
        <v>0.756609808102346</v>
      </c>
      <c r="U1275" s="74" t="n">
        <v>0.20362473347548</v>
      </c>
      <c r="V1275" s="72" t="str">
        <f aca="false">IF(S1275="Empate","—",IF((N1275&gt;M1275)&lt;&gt;(T1275&gt;U1275),"Sim","Não"))</f>
        <v>Não</v>
      </c>
    </row>
    <row r="1276" customFormat="false" ht="15" hidden="false" customHeight="false" outlineLevel="0" collapsed="false">
      <c r="A1276" s="72" t="s">
        <v>2882</v>
      </c>
      <c r="B1276" s="72" t="s">
        <v>2883</v>
      </c>
      <c r="C1276" s="72" t="s">
        <v>304</v>
      </c>
      <c r="D1276" s="72" t="s">
        <v>289</v>
      </c>
      <c r="E1276" s="72"/>
      <c r="F1276" s="73" t="n">
        <v>62812</v>
      </c>
      <c r="G1276" s="73" t="n">
        <v>48166</v>
      </c>
      <c r="H1276" s="73" t="n">
        <v>14646</v>
      </c>
      <c r="I1276" s="74" t="n">
        <f aca="false">H1276/F1276</f>
        <v>0.233172005349296</v>
      </c>
      <c r="J1276" s="73" t="n">
        <v>46536</v>
      </c>
      <c r="K1276" s="73" t="n">
        <v>574</v>
      </c>
      <c r="L1276" s="73" t="n">
        <v>1056</v>
      </c>
      <c r="M1276" s="73" t="n">
        <v>12115</v>
      </c>
      <c r="N1276" s="73" t="n">
        <v>31826</v>
      </c>
      <c r="O1276" s="73" t="n">
        <f aca="false">J1276-M1276-N1276</f>
        <v>2595</v>
      </c>
      <c r="P1276" s="74" t="n">
        <f aca="false">M1276/J1276</f>
        <v>0.260336083892041</v>
      </c>
      <c r="Q1276" s="74" t="n">
        <f aca="false">N1276/J1276</f>
        <v>0.683900636066701</v>
      </c>
      <c r="R1276" s="75" t="n">
        <f aca="false">ABS(P1276-Q1276)*100</f>
        <v>42.3564552174661</v>
      </c>
      <c r="S1276" s="72" t="str">
        <f aca="false">IF(M1276&gt;N1276,"Flávio Bolsonaro",IF(N1276&gt;M1276,"Lula","Empate"))</f>
        <v>Lula</v>
      </c>
      <c r="T1276" s="74" t="n">
        <v>0.715397729821885</v>
      </c>
      <c r="U1276" s="74" t="n">
        <v>0.227601058818251</v>
      </c>
      <c r="V1276" s="72" t="str">
        <f aca="false">IF(S1276="Empate","—",IF((N1276&gt;M1276)&lt;&gt;(T1276&gt;U1276),"Sim","Não"))</f>
        <v>Não</v>
      </c>
    </row>
    <row r="1277" customFormat="false" ht="15" hidden="false" customHeight="false" outlineLevel="0" collapsed="false">
      <c r="A1277" s="72" t="s">
        <v>2884</v>
      </c>
      <c r="B1277" s="72" t="s">
        <v>2885</v>
      </c>
      <c r="C1277" s="72" t="s">
        <v>304</v>
      </c>
      <c r="D1277" s="72" t="s">
        <v>289</v>
      </c>
      <c r="E1277" s="72"/>
      <c r="F1277" s="73" t="n">
        <v>18787</v>
      </c>
      <c r="G1277" s="73" t="n">
        <v>15068</v>
      </c>
      <c r="H1277" s="73" t="n">
        <v>3719</v>
      </c>
      <c r="I1277" s="74" t="n">
        <f aca="false">H1277/F1277</f>
        <v>0.19795603342737</v>
      </c>
      <c r="J1277" s="73" t="n">
        <v>14470</v>
      </c>
      <c r="K1277" s="73" t="n">
        <v>119</v>
      </c>
      <c r="L1277" s="73" t="n">
        <v>479</v>
      </c>
      <c r="M1277" s="73" t="n">
        <v>3667</v>
      </c>
      <c r="N1277" s="73" t="n">
        <v>10313</v>
      </c>
      <c r="O1277" s="73" t="n">
        <f aca="false">J1277-M1277-N1277</f>
        <v>490</v>
      </c>
      <c r="P1277" s="74" t="n">
        <f aca="false">M1277/J1277</f>
        <v>0.253420870767104</v>
      </c>
      <c r="Q1277" s="74" t="n">
        <f aca="false">N1277/J1277</f>
        <v>0.71271596406358</v>
      </c>
      <c r="R1277" s="75" t="n">
        <f aca="false">ABS(P1277-Q1277)*100</f>
        <v>45.9295093296476</v>
      </c>
      <c r="S1277" s="72" t="str">
        <f aca="false">IF(M1277&gt;N1277,"Flávio Bolsonaro",IF(N1277&gt;M1277,"Lula","Empate"))</f>
        <v>Lula</v>
      </c>
      <c r="T1277" s="74" t="n">
        <v>0.779561835438521</v>
      </c>
      <c r="U1277" s="74" t="n">
        <v>0.186184257475202</v>
      </c>
      <c r="V1277" s="72" t="str">
        <f aca="false">IF(S1277="Empate","—",IF((N1277&gt;M1277)&lt;&gt;(T1277&gt;U1277),"Sim","Não"))</f>
        <v>Não</v>
      </c>
    </row>
    <row r="1278" customFormat="false" ht="15" hidden="false" customHeight="false" outlineLevel="0" collapsed="false">
      <c r="A1278" s="72" t="s">
        <v>2886</v>
      </c>
      <c r="B1278" s="72" t="s">
        <v>2887</v>
      </c>
      <c r="C1278" s="72" t="s">
        <v>304</v>
      </c>
      <c r="D1278" s="72" t="s">
        <v>289</v>
      </c>
      <c r="E1278" s="72"/>
      <c r="F1278" s="73" t="n">
        <v>12904</v>
      </c>
      <c r="G1278" s="73" t="n">
        <v>9553</v>
      </c>
      <c r="H1278" s="73" t="n">
        <v>3351</v>
      </c>
      <c r="I1278" s="74" t="n">
        <f aca="false">H1278/F1278</f>
        <v>0.259686918784873</v>
      </c>
      <c r="J1278" s="73" t="n">
        <v>9158</v>
      </c>
      <c r="K1278" s="73" t="n">
        <v>78</v>
      </c>
      <c r="L1278" s="73" t="n">
        <v>317</v>
      </c>
      <c r="M1278" s="73" t="n">
        <v>1827</v>
      </c>
      <c r="N1278" s="73" t="n">
        <v>7017</v>
      </c>
      <c r="O1278" s="73" t="n">
        <f aca="false">J1278-M1278-N1278</f>
        <v>314</v>
      </c>
      <c r="P1278" s="74" t="n">
        <f aca="false">M1278/J1278</f>
        <v>0.199497706922909</v>
      </c>
      <c r="Q1278" s="74" t="n">
        <f aca="false">N1278/J1278</f>
        <v>0.766215330858266</v>
      </c>
      <c r="R1278" s="75" t="n">
        <f aca="false">ABS(P1278-Q1278)*100</f>
        <v>56.6717623935357</v>
      </c>
      <c r="S1278" s="72" t="str">
        <f aca="false">IF(M1278&gt;N1278,"Flávio Bolsonaro",IF(N1278&gt;M1278,"Lula","Empate"))</f>
        <v>Lula</v>
      </c>
      <c r="T1278" s="74" t="n">
        <v>0.810321864594895</v>
      </c>
      <c r="U1278" s="74" t="n">
        <v>0.156714761376249</v>
      </c>
      <c r="V1278" s="72" t="str">
        <f aca="false">IF(S1278="Empate","—",IF((N1278&gt;M1278)&lt;&gt;(T1278&gt;U1278),"Sim","Não"))</f>
        <v>Não</v>
      </c>
    </row>
    <row r="1279" customFormat="false" ht="15" hidden="false" customHeight="false" outlineLevel="0" collapsed="false">
      <c r="A1279" s="72" t="s">
        <v>2888</v>
      </c>
      <c r="B1279" s="72" t="s">
        <v>2889</v>
      </c>
      <c r="C1279" s="72" t="s">
        <v>304</v>
      </c>
      <c r="D1279" s="72" t="s">
        <v>289</v>
      </c>
      <c r="E1279" s="72"/>
      <c r="F1279" s="73" t="n">
        <v>18862</v>
      </c>
      <c r="G1279" s="73" t="n">
        <v>15208</v>
      </c>
      <c r="H1279" s="73" t="n">
        <v>3654</v>
      </c>
      <c r="I1279" s="74" t="n">
        <f aca="false">H1279/F1279</f>
        <v>0.193722828968296</v>
      </c>
      <c r="J1279" s="73" t="n">
        <v>14852</v>
      </c>
      <c r="K1279" s="73" t="n">
        <v>122</v>
      </c>
      <c r="L1279" s="73" t="n">
        <v>234</v>
      </c>
      <c r="M1279" s="73" t="n">
        <v>6221</v>
      </c>
      <c r="N1279" s="73" t="n">
        <v>7812</v>
      </c>
      <c r="O1279" s="73" t="n">
        <f aca="false">J1279-M1279-N1279</f>
        <v>819</v>
      </c>
      <c r="P1279" s="74" t="n">
        <f aca="false">M1279/J1279</f>
        <v>0.418866145973606</v>
      </c>
      <c r="Q1279" s="74" t="n">
        <f aca="false">N1279/J1279</f>
        <v>0.525989765688123</v>
      </c>
      <c r="R1279" s="75" t="n">
        <f aca="false">ABS(P1279-Q1279)*100</f>
        <v>10.7123619714517</v>
      </c>
      <c r="S1279" s="72" t="str">
        <f aca="false">IF(M1279&gt;N1279,"Flávio Bolsonaro",IF(N1279&gt;M1279,"Lula","Empate"))</f>
        <v>Lula</v>
      </c>
      <c r="T1279" s="74" t="n">
        <v>0.598883572567783</v>
      </c>
      <c r="U1279" s="74" t="n">
        <v>0.353849499782514</v>
      </c>
      <c r="V1279" s="72" t="str">
        <f aca="false">IF(S1279="Empate","—",IF((N1279&gt;M1279)&lt;&gt;(T1279&gt;U1279),"Sim","Não"))</f>
        <v>Não</v>
      </c>
    </row>
    <row r="1280" customFormat="false" ht="15" hidden="false" customHeight="false" outlineLevel="0" collapsed="false">
      <c r="A1280" s="72" t="s">
        <v>2890</v>
      </c>
      <c r="B1280" s="72" t="s">
        <v>2891</v>
      </c>
      <c r="C1280" s="72" t="s">
        <v>304</v>
      </c>
      <c r="D1280" s="72" t="s">
        <v>289</v>
      </c>
      <c r="E1280" s="72"/>
      <c r="F1280" s="73" t="n">
        <v>7200</v>
      </c>
      <c r="G1280" s="73" t="n">
        <v>5325</v>
      </c>
      <c r="H1280" s="73" t="n">
        <v>1875</v>
      </c>
      <c r="I1280" s="74" t="n">
        <f aca="false">H1280/F1280</f>
        <v>0.260416666666667</v>
      </c>
      <c r="J1280" s="73" t="n">
        <v>5188</v>
      </c>
      <c r="K1280" s="73" t="n">
        <v>50</v>
      </c>
      <c r="L1280" s="73" t="n">
        <v>87</v>
      </c>
      <c r="M1280" s="73" t="n">
        <v>1362</v>
      </c>
      <c r="N1280" s="73" t="n">
        <v>3587</v>
      </c>
      <c r="O1280" s="73" t="n">
        <f aca="false">J1280-M1280-N1280</f>
        <v>239</v>
      </c>
      <c r="P1280" s="74" t="n">
        <f aca="false">M1280/J1280</f>
        <v>0.262528912875867</v>
      </c>
      <c r="Q1280" s="74" t="n">
        <f aca="false">N1280/J1280</f>
        <v>0.691403238242097</v>
      </c>
      <c r="R1280" s="75" t="n">
        <f aca="false">ABS(P1280-Q1280)*100</f>
        <v>42.887432536623</v>
      </c>
      <c r="S1280" s="72" t="str">
        <f aca="false">IF(M1280&gt;N1280,"Flávio Bolsonaro",IF(N1280&gt;M1280,"Lula","Empate"))</f>
        <v>Lula</v>
      </c>
      <c r="T1280" s="74" t="n">
        <v>0.715513626834382</v>
      </c>
      <c r="U1280" s="74" t="n">
        <v>0.236477987421384</v>
      </c>
      <c r="V1280" s="72" t="str">
        <f aca="false">IF(S1280="Empate","—",IF((N1280&gt;M1280)&lt;&gt;(T1280&gt;U1280),"Sim","Não"))</f>
        <v>Não</v>
      </c>
    </row>
    <row r="1281" customFormat="false" ht="15" hidden="false" customHeight="false" outlineLevel="0" collapsed="false">
      <c r="A1281" s="72" t="s">
        <v>2892</v>
      </c>
      <c r="B1281" s="72" t="s">
        <v>2893</v>
      </c>
      <c r="C1281" s="72" t="s">
        <v>304</v>
      </c>
      <c r="D1281" s="72" t="s">
        <v>289</v>
      </c>
      <c r="E1281" s="72"/>
      <c r="F1281" s="73" t="n">
        <v>14763</v>
      </c>
      <c r="G1281" s="73" t="n">
        <v>11711</v>
      </c>
      <c r="H1281" s="73" t="n">
        <v>3052</v>
      </c>
      <c r="I1281" s="74" t="n">
        <f aca="false">H1281/F1281</f>
        <v>0.206733048838312</v>
      </c>
      <c r="J1281" s="73" t="n">
        <v>11191</v>
      </c>
      <c r="K1281" s="73" t="n">
        <v>112</v>
      </c>
      <c r="L1281" s="73" t="n">
        <v>408</v>
      </c>
      <c r="M1281" s="73" t="n">
        <v>3189</v>
      </c>
      <c r="N1281" s="73" t="n">
        <v>7691</v>
      </c>
      <c r="O1281" s="73" t="n">
        <f aca="false">J1281-M1281-N1281</f>
        <v>311</v>
      </c>
      <c r="P1281" s="74" t="n">
        <f aca="false">M1281/J1281</f>
        <v>0.284961129479046</v>
      </c>
      <c r="Q1281" s="74" t="n">
        <f aca="false">N1281/J1281</f>
        <v>0.687248681976588</v>
      </c>
      <c r="R1281" s="75" t="n">
        <f aca="false">ABS(P1281-Q1281)*100</f>
        <v>40.2287552497543</v>
      </c>
      <c r="S1281" s="72" t="str">
        <f aca="false">IF(M1281&gt;N1281,"Flávio Bolsonaro",IF(N1281&gt;M1281,"Lula","Empate"))</f>
        <v>Lula</v>
      </c>
      <c r="T1281" s="74" t="n">
        <v>0.716076493732272</v>
      </c>
      <c r="U1281" s="74" t="n">
        <v>0.241833653582213</v>
      </c>
      <c r="V1281" s="72" t="str">
        <f aca="false">IF(S1281="Empate","—",IF((N1281&gt;M1281)&lt;&gt;(T1281&gt;U1281),"Sim","Não"))</f>
        <v>Não</v>
      </c>
    </row>
    <row r="1282" customFormat="false" ht="15" hidden="false" customHeight="false" outlineLevel="0" collapsed="false">
      <c r="A1282" s="72" t="s">
        <v>2894</v>
      </c>
      <c r="B1282" s="72" t="s">
        <v>1378</v>
      </c>
      <c r="C1282" s="72" t="s">
        <v>304</v>
      </c>
      <c r="D1282" s="72" t="s">
        <v>289</v>
      </c>
      <c r="E1282" s="72"/>
      <c r="F1282" s="73" t="n">
        <v>32781</v>
      </c>
      <c r="G1282" s="73" t="n">
        <v>27169</v>
      </c>
      <c r="H1282" s="73" t="n">
        <v>5612</v>
      </c>
      <c r="I1282" s="74" t="n">
        <f aca="false">H1282/F1282</f>
        <v>0.171196729813001</v>
      </c>
      <c r="J1282" s="73" t="n">
        <v>26158</v>
      </c>
      <c r="K1282" s="73" t="n">
        <v>270</v>
      </c>
      <c r="L1282" s="73" t="n">
        <v>741</v>
      </c>
      <c r="M1282" s="73" t="n">
        <v>9559</v>
      </c>
      <c r="N1282" s="73" t="n">
        <v>15452</v>
      </c>
      <c r="O1282" s="73" t="n">
        <f aca="false">J1282-M1282-N1282</f>
        <v>1147</v>
      </c>
      <c r="P1282" s="74" t="n">
        <f aca="false">M1282/J1282</f>
        <v>0.365433137089992</v>
      </c>
      <c r="Q1282" s="74" t="n">
        <f aca="false">N1282/J1282</f>
        <v>0.590717944797003</v>
      </c>
      <c r="R1282" s="75" t="n">
        <f aca="false">ABS(P1282-Q1282)*100</f>
        <v>22.5284807707011</v>
      </c>
      <c r="S1282" s="72" t="str">
        <f aca="false">IF(M1282&gt;N1282,"Flávio Bolsonaro",IF(N1282&gt;M1282,"Lula","Empate"))</f>
        <v>Lula</v>
      </c>
      <c r="T1282" s="74" t="n">
        <v>0.658736950196817</v>
      </c>
      <c r="U1282" s="74" t="n">
        <v>0.303611158651378</v>
      </c>
      <c r="V1282" s="72" t="str">
        <f aca="false">IF(S1282="Empate","—",IF((N1282&gt;M1282)&lt;&gt;(T1282&gt;U1282),"Sim","Não"))</f>
        <v>Não</v>
      </c>
    </row>
    <row r="1283" customFormat="false" ht="15" hidden="false" customHeight="false" outlineLevel="0" collapsed="false">
      <c r="A1283" s="72" t="s">
        <v>2895</v>
      </c>
      <c r="B1283" s="72" t="s">
        <v>2896</v>
      </c>
      <c r="C1283" s="72" t="s">
        <v>304</v>
      </c>
      <c r="D1283" s="72" t="s">
        <v>289</v>
      </c>
      <c r="E1283" s="72"/>
      <c r="F1283" s="73" t="n">
        <v>10017</v>
      </c>
      <c r="G1283" s="73" t="n">
        <v>7827</v>
      </c>
      <c r="H1283" s="73" t="n">
        <v>2190</v>
      </c>
      <c r="I1283" s="74" t="n">
        <f aca="false">H1283/F1283</f>
        <v>0.218628331835879</v>
      </c>
      <c r="J1283" s="73" t="n">
        <v>7604</v>
      </c>
      <c r="K1283" s="73" t="n">
        <v>52</v>
      </c>
      <c r="L1283" s="73" t="n">
        <v>171</v>
      </c>
      <c r="M1283" s="73" t="n">
        <v>1356</v>
      </c>
      <c r="N1283" s="73" t="n">
        <v>5992</v>
      </c>
      <c r="O1283" s="73" t="n">
        <f aca="false">J1283-M1283-N1283</f>
        <v>256</v>
      </c>
      <c r="P1283" s="74" t="n">
        <f aca="false">M1283/J1283</f>
        <v>0.17832719621252</v>
      </c>
      <c r="Q1283" s="74" t="n">
        <f aca="false">N1283/J1283</f>
        <v>0.788006312467123</v>
      </c>
      <c r="R1283" s="75" t="n">
        <f aca="false">ABS(P1283-Q1283)*100</f>
        <v>60.9679116254603</v>
      </c>
      <c r="S1283" s="72" t="str">
        <f aca="false">IF(M1283&gt;N1283,"Flávio Bolsonaro",IF(N1283&gt;M1283,"Lula","Empate"))</f>
        <v>Lula</v>
      </c>
      <c r="T1283" s="74" t="n">
        <v>0.81235510705032</v>
      </c>
      <c r="U1283" s="74" t="n">
        <v>0.149324969316787</v>
      </c>
      <c r="V1283" s="72" t="str">
        <f aca="false">IF(S1283="Empate","—",IF((N1283&gt;M1283)&lt;&gt;(T1283&gt;U1283),"Sim","Não"))</f>
        <v>Não</v>
      </c>
    </row>
    <row r="1284" customFormat="false" ht="15" hidden="false" customHeight="false" outlineLevel="0" collapsed="false">
      <c r="A1284" s="72" t="s">
        <v>2897</v>
      </c>
      <c r="B1284" s="72" t="s">
        <v>2898</v>
      </c>
      <c r="C1284" s="72" t="s">
        <v>304</v>
      </c>
      <c r="D1284" s="72" t="s">
        <v>289</v>
      </c>
      <c r="E1284" s="72"/>
      <c r="F1284" s="73" t="n">
        <v>5728</v>
      </c>
      <c r="G1284" s="73" t="n">
        <v>4592</v>
      </c>
      <c r="H1284" s="73" t="n">
        <v>1136</v>
      </c>
      <c r="I1284" s="74" t="n">
        <f aca="false">H1284/F1284</f>
        <v>0.198324022346369</v>
      </c>
      <c r="J1284" s="73" t="n">
        <v>4449</v>
      </c>
      <c r="K1284" s="73" t="n">
        <v>25</v>
      </c>
      <c r="L1284" s="73" t="n">
        <v>118</v>
      </c>
      <c r="M1284" s="73" t="n">
        <v>1076</v>
      </c>
      <c r="N1284" s="73" t="n">
        <v>3182</v>
      </c>
      <c r="O1284" s="73" t="n">
        <f aca="false">J1284-M1284-N1284</f>
        <v>191</v>
      </c>
      <c r="P1284" s="74" t="n">
        <f aca="false">M1284/J1284</f>
        <v>0.241852101595864</v>
      </c>
      <c r="Q1284" s="74" t="n">
        <f aca="false">N1284/J1284</f>
        <v>0.715216902674758</v>
      </c>
      <c r="R1284" s="75" t="n">
        <f aca="false">ABS(P1284-Q1284)*100</f>
        <v>47.3364801078894</v>
      </c>
      <c r="S1284" s="72" t="str">
        <f aca="false">IF(M1284&gt;N1284,"Flávio Bolsonaro",IF(N1284&gt;M1284,"Lula","Empate"))</f>
        <v>Lula</v>
      </c>
      <c r="T1284" s="74" t="n">
        <v>0.781891960436216</v>
      </c>
      <c r="U1284" s="74" t="n">
        <v>0.165356327669287</v>
      </c>
      <c r="V1284" s="72" t="str">
        <f aca="false">IF(S1284="Empate","—",IF((N1284&gt;M1284)&lt;&gt;(T1284&gt;U1284),"Sim","Não"))</f>
        <v>Não</v>
      </c>
    </row>
    <row r="1285" customFormat="false" ht="15" hidden="false" customHeight="false" outlineLevel="0" collapsed="false">
      <c r="A1285" s="72" t="s">
        <v>2899</v>
      </c>
      <c r="B1285" s="72" t="s">
        <v>2900</v>
      </c>
      <c r="C1285" s="72" t="s">
        <v>304</v>
      </c>
      <c r="D1285" s="72" t="s">
        <v>289</v>
      </c>
      <c r="E1285" s="72"/>
      <c r="F1285" s="73" t="n">
        <v>15655</v>
      </c>
      <c r="G1285" s="73" t="n">
        <v>11574</v>
      </c>
      <c r="H1285" s="73" t="n">
        <v>4081</v>
      </c>
      <c r="I1285" s="74" t="n">
        <f aca="false">H1285/F1285</f>
        <v>0.260683487703609</v>
      </c>
      <c r="J1285" s="73" t="n">
        <v>11260</v>
      </c>
      <c r="K1285" s="73" t="n">
        <v>85</v>
      </c>
      <c r="L1285" s="73" t="n">
        <v>229</v>
      </c>
      <c r="M1285" s="73" t="n">
        <v>1887</v>
      </c>
      <c r="N1285" s="73" t="n">
        <v>8815</v>
      </c>
      <c r="O1285" s="73" t="n">
        <f aca="false">J1285-M1285-N1285</f>
        <v>558</v>
      </c>
      <c r="P1285" s="74" t="n">
        <f aca="false">M1285/J1285</f>
        <v>0.167584369449378</v>
      </c>
      <c r="Q1285" s="74" t="n">
        <f aca="false">N1285/J1285</f>
        <v>0.782859680284192</v>
      </c>
      <c r="R1285" s="75" t="n">
        <f aca="false">ABS(P1285-Q1285)*100</f>
        <v>61.5275310834814</v>
      </c>
      <c r="S1285" s="72" t="str">
        <f aca="false">IF(M1285&gt;N1285,"Flávio Bolsonaro",IF(N1285&gt;M1285,"Lula","Empate"))</f>
        <v>Lula</v>
      </c>
      <c r="T1285" s="74" t="n">
        <v>0.820045994633959</v>
      </c>
      <c r="U1285" s="74" t="n">
        <v>0.148524338827137</v>
      </c>
      <c r="V1285" s="72" t="str">
        <f aca="false">IF(S1285="Empate","—",IF((N1285&gt;M1285)&lt;&gt;(T1285&gt;U1285),"Sim","Não"))</f>
        <v>Não</v>
      </c>
    </row>
    <row r="1286" customFormat="false" ht="15" hidden="false" customHeight="false" outlineLevel="0" collapsed="false">
      <c r="A1286" s="72" t="s">
        <v>2901</v>
      </c>
      <c r="B1286" s="72" t="s">
        <v>2902</v>
      </c>
      <c r="C1286" s="72" t="s">
        <v>304</v>
      </c>
      <c r="D1286" s="72" t="s">
        <v>289</v>
      </c>
      <c r="E1286" s="72"/>
      <c r="F1286" s="73" t="n">
        <v>10343</v>
      </c>
      <c r="G1286" s="73" t="n">
        <v>8192</v>
      </c>
      <c r="H1286" s="73" t="n">
        <v>2151</v>
      </c>
      <c r="I1286" s="74" t="n">
        <f aca="false">H1286/F1286</f>
        <v>0.207966740790873</v>
      </c>
      <c r="J1286" s="73" t="n">
        <v>7946</v>
      </c>
      <c r="K1286" s="73" t="n">
        <v>57</v>
      </c>
      <c r="L1286" s="73" t="n">
        <v>189</v>
      </c>
      <c r="M1286" s="73" t="n">
        <v>1179</v>
      </c>
      <c r="N1286" s="73" t="n">
        <v>6488</v>
      </c>
      <c r="O1286" s="73" t="n">
        <f aca="false">J1286-M1286-N1286</f>
        <v>279</v>
      </c>
      <c r="P1286" s="74" t="n">
        <f aca="false">M1286/J1286</f>
        <v>0.148376541656179</v>
      </c>
      <c r="Q1286" s="74" t="n">
        <f aca="false">N1286/J1286</f>
        <v>0.816511452303046</v>
      </c>
      <c r="R1286" s="75" t="n">
        <f aca="false">ABS(P1286-Q1286)*100</f>
        <v>66.8134910646866</v>
      </c>
      <c r="S1286" s="72" t="str">
        <f aca="false">IF(M1286&gt;N1286,"Flávio Bolsonaro",IF(N1286&gt;M1286,"Lula","Empate"))</f>
        <v>Lula</v>
      </c>
      <c r="T1286" s="74" t="n">
        <v>0.845042417815483</v>
      </c>
      <c r="U1286" s="74" t="n">
        <v>0.118239660657476</v>
      </c>
      <c r="V1286" s="72" t="str">
        <f aca="false">IF(S1286="Empate","—",IF((N1286&gt;M1286)&lt;&gt;(T1286&gt;U1286),"Sim","Não"))</f>
        <v>Não</v>
      </c>
    </row>
    <row r="1287" customFormat="false" ht="15" hidden="false" customHeight="false" outlineLevel="0" collapsed="false">
      <c r="A1287" s="72" t="s">
        <v>2903</v>
      </c>
      <c r="B1287" s="72" t="s">
        <v>2904</v>
      </c>
      <c r="C1287" s="72" t="s">
        <v>304</v>
      </c>
      <c r="D1287" s="72" t="s">
        <v>289</v>
      </c>
      <c r="E1287" s="72"/>
      <c r="F1287" s="73" t="n">
        <v>11110</v>
      </c>
      <c r="G1287" s="73" t="n">
        <v>9220</v>
      </c>
      <c r="H1287" s="73" t="n">
        <v>1890</v>
      </c>
      <c r="I1287" s="74" t="n">
        <f aca="false">H1287/F1287</f>
        <v>0.17011701170117</v>
      </c>
      <c r="J1287" s="73" t="n">
        <v>8851</v>
      </c>
      <c r="K1287" s="73" t="n">
        <v>94</v>
      </c>
      <c r="L1287" s="73" t="n">
        <v>275</v>
      </c>
      <c r="M1287" s="73" t="n">
        <v>1408</v>
      </c>
      <c r="N1287" s="73" t="n">
        <v>7136</v>
      </c>
      <c r="O1287" s="73" t="n">
        <f aca="false">J1287-M1287-N1287</f>
        <v>307</v>
      </c>
      <c r="P1287" s="74" t="n">
        <f aca="false">M1287/J1287</f>
        <v>0.159078070274545</v>
      </c>
      <c r="Q1287" s="74" t="n">
        <f aca="false">N1287/J1287</f>
        <v>0.8062365834369</v>
      </c>
      <c r="R1287" s="75" t="n">
        <f aca="false">ABS(P1287-Q1287)*100</f>
        <v>64.7158513162354</v>
      </c>
      <c r="S1287" s="72" t="str">
        <f aca="false">IF(M1287&gt;N1287,"Flávio Bolsonaro",IF(N1287&gt;M1287,"Lula","Empate"))</f>
        <v>Lula</v>
      </c>
      <c r="T1287" s="74" t="n">
        <v>0.852372583479789</v>
      </c>
      <c r="U1287" s="74" t="n">
        <v>0.116871704745167</v>
      </c>
      <c r="V1287" s="72" t="str">
        <f aca="false">IF(S1287="Empate","—",IF((N1287&gt;M1287)&lt;&gt;(T1287&gt;U1287),"Sim","Não"))</f>
        <v>Não</v>
      </c>
    </row>
    <row r="1288" customFormat="false" ht="15" hidden="false" customHeight="false" outlineLevel="0" collapsed="false">
      <c r="A1288" s="72" t="s">
        <v>2905</v>
      </c>
      <c r="B1288" s="72" t="s">
        <v>2906</v>
      </c>
      <c r="C1288" s="72" t="s">
        <v>304</v>
      </c>
      <c r="D1288" s="72" t="s">
        <v>289</v>
      </c>
      <c r="E1288" s="72"/>
      <c r="F1288" s="73" t="n">
        <v>24288</v>
      </c>
      <c r="G1288" s="73" t="n">
        <v>20466</v>
      </c>
      <c r="H1288" s="73" t="n">
        <v>3822</v>
      </c>
      <c r="I1288" s="74" t="n">
        <f aca="false">H1288/F1288</f>
        <v>0.157361660079051</v>
      </c>
      <c r="J1288" s="73" t="n">
        <v>19767</v>
      </c>
      <c r="K1288" s="73" t="n">
        <v>298</v>
      </c>
      <c r="L1288" s="73" t="n">
        <v>401</v>
      </c>
      <c r="M1288" s="73" t="n">
        <v>6856</v>
      </c>
      <c r="N1288" s="73" t="n">
        <v>11674</v>
      </c>
      <c r="O1288" s="73" t="n">
        <f aca="false">J1288-M1288-N1288</f>
        <v>1237</v>
      </c>
      <c r="P1288" s="74" t="n">
        <f aca="false">M1288/J1288</f>
        <v>0.346840694086103</v>
      </c>
      <c r="Q1288" s="74" t="n">
        <f aca="false">N1288/J1288</f>
        <v>0.590580260029342</v>
      </c>
      <c r="R1288" s="75" t="n">
        <f aca="false">ABS(P1288-Q1288)*100</f>
        <v>24.3739565943239</v>
      </c>
      <c r="S1288" s="72" t="str">
        <f aca="false">IF(M1288&gt;N1288,"Flávio Bolsonaro",IF(N1288&gt;M1288,"Lula","Empate"))</f>
        <v>Lula</v>
      </c>
      <c r="T1288" s="74" t="n">
        <v>0.650283553875236</v>
      </c>
      <c r="U1288" s="74" t="n">
        <v>0.299164583206293</v>
      </c>
      <c r="V1288" s="72" t="str">
        <f aca="false">IF(S1288="Empate","—",IF((N1288&gt;M1288)&lt;&gt;(T1288&gt;U1288),"Sim","Não"))</f>
        <v>Não</v>
      </c>
    </row>
    <row r="1289" customFormat="false" ht="15" hidden="false" customHeight="false" outlineLevel="0" collapsed="false">
      <c r="A1289" s="72" t="s">
        <v>2907</v>
      </c>
      <c r="B1289" s="72" t="s">
        <v>2908</v>
      </c>
      <c r="C1289" s="72" t="s">
        <v>304</v>
      </c>
      <c r="D1289" s="72" t="s">
        <v>289</v>
      </c>
      <c r="E1289" s="72"/>
      <c r="F1289" s="73" t="n">
        <v>16914</v>
      </c>
      <c r="G1289" s="73" t="n">
        <v>13298</v>
      </c>
      <c r="H1289" s="73" t="n">
        <v>3616</v>
      </c>
      <c r="I1289" s="74" t="n">
        <f aca="false">H1289/F1289</f>
        <v>0.213787395057349</v>
      </c>
      <c r="J1289" s="73" t="n">
        <v>12791</v>
      </c>
      <c r="K1289" s="73" t="n">
        <v>102</v>
      </c>
      <c r="L1289" s="73" t="n">
        <v>405</v>
      </c>
      <c r="M1289" s="73" t="n">
        <v>4283</v>
      </c>
      <c r="N1289" s="73" t="n">
        <v>7981</v>
      </c>
      <c r="O1289" s="73" t="n">
        <f aca="false">J1289-M1289-N1289</f>
        <v>527</v>
      </c>
      <c r="P1289" s="74" t="n">
        <f aca="false">M1289/J1289</f>
        <v>0.334844812758971</v>
      </c>
      <c r="Q1289" s="74" t="n">
        <f aca="false">N1289/J1289</f>
        <v>0.62395434289735</v>
      </c>
      <c r="R1289" s="75" t="n">
        <f aca="false">ABS(P1289-Q1289)*100</f>
        <v>28.9109530138379</v>
      </c>
      <c r="S1289" s="72" t="str">
        <f aca="false">IF(M1289&gt;N1289,"Flávio Bolsonaro",IF(N1289&gt;M1289,"Lula","Empate"))</f>
        <v>Lula</v>
      </c>
      <c r="T1289" s="74" t="n">
        <v>0.709626424827357</v>
      </c>
      <c r="U1289" s="74" t="n">
        <v>0.258257758548964</v>
      </c>
      <c r="V1289" s="72" t="str">
        <f aca="false">IF(S1289="Empate","—",IF((N1289&gt;M1289)&lt;&gt;(T1289&gt;U1289),"Sim","Não"))</f>
        <v>Não</v>
      </c>
    </row>
    <row r="1290" customFormat="false" ht="15" hidden="false" customHeight="false" outlineLevel="0" collapsed="false">
      <c r="A1290" s="72" t="s">
        <v>2909</v>
      </c>
      <c r="B1290" s="72" t="s">
        <v>2910</v>
      </c>
      <c r="C1290" s="72" t="s">
        <v>304</v>
      </c>
      <c r="D1290" s="72" t="s">
        <v>289</v>
      </c>
      <c r="E1290" s="72"/>
      <c r="F1290" s="73" t="n">
        <v>6276</v>
      </c>
      <c r="G1290" s="73" t="n">
        <v>5020</v>
      </c>
      <c r="H1290" s="73" t="n">
        <v>1256</v>
      </c>
      <c r="I1290" s="74" t="n">
        <f aca="false">H1290/F1290</f>
        <v>0.20012746972594</v>
      </c>
      <c r="J1290" s="73" t="n">
        <v>4909</v>
      </c>
      <c r="K1290" s="73" t="n">
        <v>34</v>
      </c>
      <c r="L1290" s="73" t="n">
        <v>77</v>
      </c>
      <c r="M1290" s="73" t="n">
        <v>1786</v>
      </c>
      <c r="N1290" s="73" t="n">
        <v>2865</v>
      </c>
      <c r="O1290" s="73" t="n">
        <f aca="false">J1290-M1290-N1290</f>
        <v>258</v>
      </c>
      <c r="P1290" s="74" t="n">
        <f aca="false">M1290/J1290</f>
        <v>0.363821552250968</v>
      </c>
      <c r="Q1290" s="74" t="n">
        <f aca="false">N1290/J1290</f>
        <v>0.583621918924425</v>
      </c>
      <c r="R1290" s="75" t="n">
        <f aca="false">ABS(P1290-Q1290)*100</f>
        <v>21.9800366673457</v>
      </c>
      <c r="S1290" s="72" t="str">
        <f aca="false">IF(M1290&gt;N1290,"Flávio Bolsonaro",IF(N1290&gt;M1290,"Lula","Empate"))</f>
        <v>Lula</v>
      </c>
      <c r="T1290" s="74" t="n">
        <v>0.653783893160664</v>
      </c>
      <c r="U1290" s="74" t="n">
        <v>0.303723188992311</v>
      </c>
      <c r="V1290" s="72" t="str">
        <f aca="false">IF(S1290="Empate","—",IF((N1290&gt;M1290)&lt;&gt;(T1290&gt;U1290),"Sim","Não"))</f>
        <v>Não</v>
      </c>
    </row>
    <row r="1291" customFormat="false" ht="15" hidden="false" customHeight="false" outlineLevel="0" collapsed="false">
      <c r="A1291" s="72" t="s">
        <v>2911</v>
      </c>
      <c r="B1291" s="72" t="s">
        <v>2912</v>
      </c>
      <c r="C1291" s="72" t="s">
        <v>304</v>
      </c>
      <c r="D1291" s="72" t="s">
        <v>289</v>
      </c>
      <c r="E1291" s="72"/>
      <c r="F1291" s="73" t="n">
        <v>32344</v>
      </c>
      <c r="G1291" s="73" t="n">
        <v>26074</v>
      </c>
      <c r="H1291" s="73" t="n">
        <v>6270</v>
      </c>
      <c r="I1291" s="74" t="n">
        <f aca="false">H1291/F1291</f>
        <v>0.193853574078654</v>
      </c>
      <c r="J1291" s="73" t="n">
        <v>25229</v>
      </c>
      <c r="K1291" s="73" t="n">
        <v>339</v>
      </c>
      <c r="L1291" s="73" t="n">
        <v>506</v>
      </c>
      <c r="M1291" s="73" t="n">
        <v>5916</v>
      </c>
      <c r="N1291" s="73" t="n">
        <v>17853</v>
      </c>
      <c r="O1291" s="73" t="n">
        <f aca="false">J1291-M1291-N1291</f>
        <v>1460</v>
      </c>
      <c r="P1291" s="74" t="n">
        <f aca="false">M1291/J1291</f>
        <v>0.234492052796385</v>
      </c>
      <c r="Q1291" s="74" t="n">
        <f aca="false">N1291/J1291</f>
        <v>0.707638035593959</v>
      </c>
      <c r="R1291" s="75" t="n">
        <f aca="false">ABS(P1291-Q1291)*100</f>
        <v>47.3145982797574</v>
      </c>
      <c r="S1291" s="72" t="str">
        <f aca="false">IF(M1291&gt;N1291,"Flávio Bolsonaro",IF(N1291&gt;M1291,"Lula","Empate"))</f>
        <v>Lula</v>
      </c>
      <c r="T1291" s="74" t="n">
        <v>0.746555550902467</v>
      </c>
      <c r="U1291" s="74" t="n">
        <v>0.199170819548557</v>
      </c>
      <c r="V1291" s="72" t="str">
        <f aca="false">IF(S1291="Empate","—",IF((N1291&gt;M1291)&lt;&gt;(T1291&gt;U1291),"Sim","Não"))</f>
        <v>Não</v>
      </c>
    </row>
    <row r="1292" customFormat="false" ht="15" hidden="false" customHeight="false" outlineLevel="0" collapsed="false">
      <c r="A1292" s="72" t="s">
        <v>2913</v>
      </c>
      <c r="B1292" s="72" t="s">
        <v>2914</v>
      </c>
      <c r="C1292" s="72" t="s">
        <v>304</v>
      </c>
      <c r="D1292" s="72" t="s">
        <v>289</v>
      </c>
      <c r="E1292" s="72"/>
      <c r="F1292" s="73" t="n">
        <v>5411</v>
      </c>
      <c r="G1292" s="73" t="n">
        <v>4402</v>
      </c>
      <c r="H1292" s="73" t="n">
        <v>1009</v>
      </c>
      <c r="I1292" s="74" t="n">
        <f aca="false">H1292/F1292</f>
        <v>0.18647200147847</v>
      </c>
      <c r="J1292" s="73" t="n">
        <v>4252</v>
      </c>
      <c r="K1292" s="73" t="n">
        <v>31</v>
      </c>
      <c r="L1292" s="73" t="n">
        <v>119</v>
      </c>
      <c r="M1292" s="73" t="n">
        <v>1624</v>
      </c>
      <c r="N1292" s="73" t="n">
        <v>2482</v>
      </c>
      <c r="O1292" s="73" t="n">
        <f aca="false">J1292-M1292-N1292</f>
        <v>146</v>
      </c>
      <c r="P1292" s="74" t="n">
        <f aca="false">M1292/J1292</f>
        <v>0.381937911571025</v>
      </c>
      <c r="Q1292" s="74" t="n">
        <f aca="false">N1292/J1292</f>
        <v>0.583725305738476</v>
      </c>
      <c r="R1292" s="75" t="n">
        <f aca="false">ABS(P1292-Q1292)*100</f>
        <v>20.1787394167451</v>
      </c>
      <c r="S1292" s="72" t="str">
        <f aca="false">IF(M1292&gt;N1292,"Flávio Bolsonaro",IF(N1292&gt;M1292,"Lula","Empate"))</f>
        <v>Lula</v>
      </c>
      <c r="T1292" s="74" t="n">
        <v>0.699976651879524</v>
      </c>
      <c r="U1292" s="74" t="n">
        <v>0.268503385477469</v>
      </c>
      <c r="V1292" s="72" t="str">
        <f aca="false">IF(S1292="Empate","—",IF((N1292&gt;M1292)&lt;&gt;(T1292&gt;U1292),"Sim","Não"))</f>
        <v>Não</v>
      </c>
    </row>
    <row r="1293" customFormat="false" ht="15" hidden="false" customHeight="false" outlineLevel="0" collapsed="false">
      <c r="A1293" s="72" t="s">
        <v>2915</v>
      </c>
      <c r="B1293" s="72" t="s">
        <v>2916</v>
      </c>
      <c r="C1293" s="72" t="s">
        <v>304</v>
      </c>
      <c r="D1293" s="72" t="s">
        <v>289</v>
      </c>
      <c r="E1293" s="72"/>
      <c r="F1293" s="73" t="n">
        <v>6119</v>
      </c>
      <c r="G1293" s="73" t="n">
        <v>5015</v>
      </c>
      <c r="H1293" s="73" t="n">
        <v>1104</v>
      </c>
      <c r="I1293" s="74" t="n">
        <f aca="false">H1293/F1293</f>
        <v>0.180421637522471</v>
      </c>
      <c r="J1293" s="73" t="n">
        <v>4867</v>
      </c>
      <c r="K1293" s="73" t="n">
        <v>33</v>
      </c>
      <c r="L1293" s="73" t="n">
        <v>115</v>
      </c>
      <c r="M1293" s="73" t="n">
        <v>1242</v>
      </c>
      <c r="N1293" s="73" t="n">
        <v>3503</v>
      </c>
      <c r="O1293" s="73" t="n">
        <f aca="false">J1293-M1293-N1293</f>
        <v>122</v>
      </c>
      <c r="P1293" s="74" t="n">
        <f aca="false">M1293/J1293</f>
        <v>0.255188000821862</v>
      </c>
      <c r="Q1293" s="74" t="n">
        <f aca="false">N1293/J1293</f>
        <v>0.719745222929936</v>
      </c>
      <c r="R1293" s="75" t="n">
        <f aca="false">ABS(P1293-Q1293)*100</f>
        <v>46.4557222108075</v>
      </c>
      <c r="S1293" s="72" t="str">
        <f aca="false">IF(M1293&gt;N1293,"Flávio Bolsonaro",IF(N1293&gt;M1293,"Lula","Empate"))</f>
        <v>Lula</v>
      </c>
      <c r="T1293" s="74" t="n">
        <v>0.798297314996726</v>
      </c>
      <c r="U1293" s="74" t="n">
        <v>0.170268500327439</v>
      </c>
      <c r="V1293" s="72" t="str">
        <f aca="false">IF(S1293="Empate","—",IF((N1293&gt;M1293)&lt;&gt;(T1293&gt;U1293),"Sim","Não"))</f>
        <v>Não</v>
      </c>
    </row>
    <row r="1294" customFormat="false" ht="15" hidden="false" customHeight="false" outlineLevel="0" collapsed="false">
      <c r="A1294" s="72" t="s">
        <v>2917</v>
      </c>
      <c r="B1294" s="72" t="s">
        <v>2918</v>
      </c>
      <c r="C1294" s="72" t="s">
        <v>304</v>
      </c>
      <c r="D1294" s="72" t="s">
        <v>289</v>
      </c>
      <c r="E1294" s="72"/>
      <c r="F1294" s="73" t="n">
        <v>24651</v>
      </c>
      <c r="G1294" s="73" t="n">
        <v>18218</v>
      </c>
      <c r="H1294" s="73" t="n">
        <v>6433</v>
      </c>
      <c r="I1294" s="74" t="n">
        <f aca="false">H1294/F1294</f>
        <v>0.260963044095574</v>
      </c>
      <c r="J1294" s="73" t="n">
        <v>17610</v>
      </c>
      <c r="K1294" s="73" t="n">
        <v>154</v>
      </c>
      <c r="L1294" s="73" t="n">
        <v>454</v>
      </c>
      <c r="M1294" s="73" t="n">
        <v>4631</v>
      </c>
      <c r="N1294" s="73" t="n">
        <v>12149</v>
      </c>
      <c r="O1294" s="73" t="n">
        <f aca="false">J1294-M1294-N1294</f>
        <v>830</v>
      </c>
      <c r="P1294" s="74" t="n">
        <f aca="false">M1294/J1294</f>
        <v>0.26297558205565</v>
      </c>
      <c r="Q1294" s="74" t="n">
        <f aca="false">N1294/J1294</f>
        <v>0.689892106757524</v>
      </c>
      <c r="R1294" s="75" t="n">
        <f aca="false">ABS(P1294-Q1294)*100</f>
        <v>42.6916524701874</v>
      </c>
      <c r="S1294" s="72" t="str">
        <f aca="false">IF(M1294&gt;N1294,"Flávio Bolsonaro",IF(N1294&gt;M1294,"Lula","Empate"))</f>
        <v>Lula</v>
      </c>
      <c r="T1294" s="74" t="n">
        <v>0.74734671599248</v>
      </c>
      <c r="U1294" s="74" t="n">
        <v>0.215962156589241</v>
      </c>
      <c r="V1294" s="72" t="str">
        <f aca="false">IF(S1294="Empate","—",IF((N1294&gt;M1294)&lt;&gt;(T1294&gt;U1294),"Sim","Não"))</f>
        <v>Não</v>
      </c>
    </row>
    <row r="1295" customFormat="false" ht="15" hidden="false" customHeight="false" outlineLevel="0" collapsed="false">
      <c r="A1295" s="72" t="s">
        <v>2919</v>
      </c>
      <c r="B1295" s="72" t="s">
        <v>1434</v>
      </c>
      <c r="C1295" s="72" t="s">
        <v>304</v>
      </c>
      <c r="D1295" s="72" t="s">
        <v>289</v>
      </c>
      <c r="E1295" s="72"/>
      <c r="F1295" s="73" t="n">
        <v>63447</v>
      </c>
      <c r="G1295" s="73" t="n">
        <v>51029</v>
      </c>
      <c r="H1295" s="73" t="n">
        <v>12418</v>
      </c>
      <c r="I1295" s="74" t="n">
        <f aca="false">H1295/F1295</f>
        <v>0.195722413983325</v>
      </c>
      <c r="J1295" s="73" t="n">
        <v>49425</v>
      </c>
      <c r="K1295" s="73" t="n">
        <v>623</v>
      </c>
      <c r="L1295" s="73" t="n">
        <v>981</v>
      </c>
      <c r="M1295" s="73" t="n">
        <v>17834</v>
      </c>
      <c r="N1295" s="73" t="n">
        <v>29154</v>
      </c>
      <c r="O1295" s="73" t="n">
        <f aca="false">J1295-M1295-N1295</f>
        <v>2437</v>
      </c>
      <c r="P1295" s="74" t="n">
        <f aca="false">M1295/J1295</f>
        <v>0.360829539706626</v>
      </c>
      <c r="Q1295" s="74" t="n">
        <f aca="false">N1295/J1295</f>
        <v>0.589863429438543</v>
      </c>
      <c r="R1295" s="75" t="n">
        <f aca="false">ABS(P1295-Q1295)*100</f>
        <v>22.9033889731917</v>
      </c>
      <c r="S1295" s="72" t="str">
        <f aca="false">IF(M1295&gt;N1295,"Flávio Bolsonaro",IF(N1295&gt;M1295,"Lula","Empate"))</f>
        <v>Lula</v>
      </c>
      <c r="T1295" s="74" t="n">
        <v>0.646020031628888</v>
      </c>
      <c r="U1295" s="74" t="n">
        <v>0.307744684589703</v>
      </c>
      <c r="V1295" s="72" t="str">
        <f aca="false">IF(S1295="Empate","—",IF((N1295&gt;M1295)&lt;&gt;(T1295&gt;U1295),"Sim","Não"))</f>
        <v>Não</v>
      </c>
    </row>
    <row r="1296" customFormat="false" ht="15" hidden="false" customHeight="false" outlineLevel="0" collapsed="false">
      <c r="A1296" s="72" t="s">
        <v>2920</v>
      </c>
      <c r="B1296" s="72" t="s">
        <v>1436</v>
      </c>
      <c r="C1296" s="72" t="s">
        <v>304</v>
      </c>
      <c r="D1296" s="72" t="s">
        <v>289</v>
      </c>
      <c r="E1296" s="72"/>
      <c r="F1296" s="73" t="n">
        <v>45122</v>
      </c>
      <c r="G1296" s="73" t="n">
        <v>35089</v>
      </c>
      <c r="H1296" s="73" t="n">
        <v>10033</v>
      </c>
      <c r="I1296" s="74" t="n">
        <f aca="false">H1296/F1296</f>
        <v>0.22235273259164</v>
      </c>
      <c r="J1296" s="73" t="n">
        <v>33838</v>
      </c>
      <c r="K1296" s="73" t="n">
        <v>277</v>
      </c>
      <c r="L1296" s="73" t="n">
        <v>974</v>
      </c>
      <c r="M1296" s="73" t="n">
        <v>10041</v>
      </c>
      <c r="N1296" s="73" t="n">
        <v>22466</v>
      </c>
      <c r="O1296" s="73" t="n">
        <f aca="false">J1296-M1296-N1296</f>
        <v>1331</v>
      </c>
      <c r="P1296" s="74" t="n">
        <f aca="false">M1296/J1296</f>
        <v>0.296737395827177</v>
      </c>
      <c r="Q1296" s="74" t="n">
        <f aca="false">N1296/J1296</f>
        <v>0.663928128139961</v>
      </c>
      <c r="R1296" s="75" t="n">
        <f aca="false">ABS(P1296-Q1296)*100</f>
        <v>36.7190732312784</v>
      </c>
      <c r="S1296" s="72" t="str">
        <f aca="false">IF(M1296&gt;N1296,"Flávio Bolsonaro",IF(N1296&gt;M1296,"Lula","Empate"))</f>
        <v>Lula</v>
      </c>
      <c r="T1296" s="74" t="n">
        <v>0.763246554364472</v>
      </c>
      <c r="U1296" s="74" t="n">
        <v>0.205788667687596</v>
      </c>
      <c r="V1296" s="72" t="str">
        <f aca="false">IF(S1296="Empate","—",IF((N1296&gt;M1296)&lt;&gt;(T1296&gt;U1296),"Sim","Não"))</f>
        <v>Não</v>
      </c>
    </row>
    <row r="1297" customFormat="false" ht="15" hidden="false" customHeight="false" outlineLevel="0" collapsed="false">
      <c r="A1297" s="72" t="s">
        <v>2921</v>
      </c>
      <c r="B1297" s="72" t="s">
        <v>2922</v>
      </c>
      <c r="C1297" s="72" t="s">
        <v>304</v>
      </c>
      <c r="D1297" s="72" t="s">
        <v>289</v>
      </c>
      <c r="E1297" s="72"/>
      <c r="F1297" s="73" t="n">
        <v>17081</v>
      </c>
      <c r="G1297" s="73" t="n">
        <v>13391</v>
      </c>
      <c r="H1297" s="73" t="n">
        <v>3690</v>
      </c>
      <c r="I1297" s="74" t="n">
        <f aca="false">H1297/F1297</f>
        <v>0.216029506469176</v>
      </c>
      <c r="J1297" s="73" t="n">
        <v>12943</v>
      </c>
      <c r="K1297" s="73" t="n">
        <v>133</v>
      </c>
      <c r="L1297" s="73" t="n">
        <v>315</v>
      </c>
      <c r="M1297" s="73" t="n">
        <v>4219</v>
      </c>
      <c r="N1297" s="73" t="n">
        <v>8146</v>
      </c>
      <c r="O1297" s="73" t="n">
        <f aca="false">J1297-M1297-N1297</f>
        <v>578</v>
      </c>
      <c r="P1297" s="74" t="n">
        <f aca="false">M1297/J1297</f>
        <v>0.325967704550722</v>
      </c>
      <c r="Q1297" s="74" t="n">
        <f aca="false">N1297/J1297</f>
        <v>0.62937495171135</v>
      </c>
      <c r="R1297" s="75" t="n">
        <f aca="false">ABS(P1297-Q1297)*100</f>
        <v>30.3407247160627</v>
      </c>
      <c r="S1297" s="72" t="str">
        <f aca="false">IF(M1297&gt;N1297,"Flávio Bolsonaro",IF(N1297&gt;M1297,"Lula","Empate"))</f>
        <v>Lula</v>
      </c>
      <c r="T1297" s="74" t="n">
        <v>0.706152142970109</v>
      </c>
      <c r="U1297" s="74" t="n">
        <v>0.258105329748537</v>
      </c>
      <c r="V1297" s="72" t="str">
        <f aca="false">IF(S1297="Empate","—",IF((N1297&gt;M1297)&lt;&gt;(T1297&gt;U1297),"Sim","Não"))</f>
        <v>Não</v>
      </c>
    </row>
    <row r="1298" customFormat="false" ht="15" hidden="false" customHeight="false" outlineLevel="0" collapsed="false">
      <c r="A1298" s="72" t="s">
        <v>2923</v>
      </c>
      <c r="B1298" s="72" t="s">
        <v>2924</v>
      </c>
      <c r="C1298" s="72" t="s">
        <v>304</v>
      </c>
      <c r="D1298" s="72" t="s">
        <v>289</v>
      </c>
      <c r="E1298" s="72"/>
      <c r="F1298" s="73" t="n">
        <v>21175</v>
      </c>
      <c r="G1298" s="73" t="n">
        <v>16774</v>
      </c>
      <c r="H1298" s="73" t="n">
        <v>4401</v>
      </c>
      <c r="I1298" s="74" t="n">
        <f aca="false">H1298/F1298</f>
        <v>0.207839433293979</v>
      </c>
      <c r="J1298" s="73" t="n">
        <v>16072</v>
      </c>
      <c r="K1298" s="73" t="n">
        <v>154</v>
      </c>
      <c r="L1298" s="73" t="n">
        <v>548</v>
      </c>
      <c r="M1298" s="73" t="n">
        <v>3215</v>
      </c>
      <c r="N1298" s="73" t="n">
        <v>12320</v>
      </c>
      <c r="O1298" s="73" t="n">
        <f aca="false">J1298-M1298-N1298</f>
        <v>537</v>
      </c>
      <c r="P1298" s="74" t="n">
        <f aca="false">M1298/J1298</f>
        <v>0.200037332005973</v>
      </c>
      <c r="Q1298" s="74" t="n">
        <f aca="false">N1298/J1298</f>
        <v>0.766550522648084</v>
      </c>
      <c r="R1298" s="75" t="n">
        <f aca="false">ABS(P1298-Q1298)*100</f>
        <v>56.6513190642111</v>
      </c>
      <c r="S1298" s="72" t="str">
        <f aca="false">IF(M1298&gt;N1298,"Flávio Bolsonaro",IF(N1298&gt;M1298,"Lula","Empate"))</f>
        <v>Lula</v>
      </c>
      <c r="T1298" s="74" t="n">
        <v>0.80102814209451</v>
      </c>
      <c r="U1298" s="74" t="n">
        <v>0.158834772292889</v>
      </c>
      <c r="V1298" s="72" t="str">
        <f aca="false">IF(S1298="Empate","—",IF((N1298&gt;M1298)&lt;&gt;(T1298&gt;U1298),"Sim","Não"))</f>
        <v>Não</v>
      </c>
    </row>
    <row r="1299" customFormat="false" ht="15" hidden="false" customHeight="false" outlineLevel="0" collapsed="false">
      <c r="A1299" s="72" t="s">
        <v>2925</v>
      </c>
      <c r="B1299" s="72" t="s">
        <v>2926</v>
      </c>
      <c r="C1299" s="72" t="s">
        <v>304</v>
      </c>
      <c r="D1299" s="72" t="s">
        <v>289</v>
      </c>
      <c r="E1299" s="72"/>
      <c r="F1299" s="73" t="n">
        <v>28000</v>
      </c>
      <c r="G1299" s="73" t="n">
        <v>21478</v>
      </c>
      <c r="H1299" s="73" t="n">
        <v>6522</v>
      </c>
      <c r="I1299" s="74" t="n">
        <f aca="false">H1299/F1299</f>
        <v>0.232928571428571</v>
      </c>
      <c r="J1299" s="73" t="n">
        <v>20667</v>
      </c>
      <c r="K1299" s="73" t="n">
        <v>290</v>
      </c>
      <c r="L1299" s="73" t="n">
        <v>521</v>
      </c>
      <c r="M1299" s="73" t="n">
        <v>4539</v>
      </c>
      <c r="N1299" s="73" t="n">
        <v>15361</v>
      </c>
      <c r="O1299" s="73" t="n">
        <f aca="false">J1299-M1299-N1299</f>
        <v>767</v>
      </c>
      <c r="P1299" s="74" t="n">
        <f aca="false">M1299/J1299</f>
        <v>0.219625489911453</v>
      </c>
      <c r="Q1299" s="74" t="n">
        <f aca="false">N1299/J1299</f>
        <v>0.743262205448299</v>
      </c>
      <c r="R1299" s="75" t="n">
        <f aca="false">ABS(P1299-Q1299)*100</f>
        <v>52.3636715536846</v>
      </c>
      <c r="S1299" s="72" t="str">
        <f aca="false">IF(M1299&gt;N1299,"Flávio Bolsonaro",IF(N1299&gt;M1299,"Lula","Empate"))</f>
        <v>Lula</v>
      </c>
      <c r="T1299" s="74" t="n">
        <v>0.784661881375142</v>
      </c>
      <c r="U1299" s="74" t="n">
        <v>0.170327594581467</v>
      </c>
      <c r="V1299" s="72" t="str">
        <f aca="false">IF(S1299="Empate","—",IF((N1299&gt;M1299)&lt;&gt;(T1299&gt;U1299),"Sim","Não"))</f>
        <v>Não</v>
      </c>
    </row>
    <row r="1300" customFormat="false" ht="15" hidden="false" customHeight="false" outlineLevel="0" collapsed="false">
      <c r="A1300" s="72" t="s">
        <v>2927</v>
      </c>
      <c r="B1300" s="72" t="s">
        <v>2928</v>
      </c>
      <c r="C1300" s="72" t="s">
        <v>304</v>
      </c>
      <c r="D1300" s="72" t="s">
        <v>289</v>
      </c>
      <c r="E1300" s="72"/>
      <c r="F1300" s="73" t="n">
        <v>8165</v>
      </c>
      <c r="G1300" s="73" t="n">
        <v>6250</v>
      </c>
      <c r="H1300" s="73" t="n">
        <v>1915</v>
      </c>
      <c r="I1300" s="74" t="n">
        <f aca="false">H1300/F1300</f>
        <v>0.234537660747091</v>
      </c>
      <c r="J1300" s="73" t="n">
        <v>6056</v>
      </c>
      <c r="K1300" s="73" t="n">
        <v>40</v>
      </c>
      <c r="L1300" s="73" t="n">
        <v>154</v>
      </c>
      <c r="M1300" s="73" t="n">
        <v>1309</v>
      </c>
      <c r="N1300" s="73" t="n">
        <v>4555</v>
      </c>
      <c r="O1300" s="73" t="n">
        <f aca="false">J1300-M1300-N1300</f>
        <v>192</v>
      </c>
      <c r="P1300" s="74" t="n">
        <f aca="false">M1300/J1300</f>
        <v>0.21614927344782</v>
      </c>
      <c r="Q1300" s="74" t="n">
        <f aca="false">N1300/J1300</f>
        <v>0.752146631439894</v>
      </c>
      <c r="R1300" s="75" t="n">
        <f aca="false">ABS(P1300-Q1300)*100</f>
        <v>53.5997357992074</v>
      </c>
      <c r="S1300" s="72" t="str">
        <f aca="false">IF(M1300&gt;N1300,"Flávio Bolsonaro",IF(N1300&gt;M1300,"Lula","Empate"))</f>
        <v>Lula</v>
      </c>
      <c r="T1300" s="74" t="n">
        <v>0.792230315643427</v>
      </c>
      <c r="U1300" s="74" t="n">
        <v>0.180194242108914</v>
      </c>
      <c r="V1300" s="72" t="str">
        <f aca="false">IF(S1300="Empate","—",IF((N1300&gt;M1300)&lt;&gt;(T1300&gt;U1300),"Sim","Não"))</f>
        <v>Não</v>
      </c>
    </row>
    <row r="1301" customFormat="false" ht="15" hidden="false" customHeight="false" outlineLevel="0" collapsed="false">
      <c r="A1301" s="72" t="s">
        <v>2929</v>
      </c>
      <c r="B1301" s="72" t="s">
        <v>2930</v>
      </c>
      <c r="C1301" s="72" t="s">
        <v>304</v>
      </c>
      <c r="D1301" s="72" t="s">
        <v>289</v>
      </c>
      <c r="E1301" s="72"/>
      <c r="F1301" s="73" t="n">
        <v>13330</v>
      </c>
      <c r="G1301" s="73" t="n">
        <v>10920</v>
      </c>
      <c r="H1301" s="73" t="n">
        <v>2410</v>
      </c>
      <c r="I1301" s="74" t="n">
        <f aca="false">H1301/F1301</f>
        <v>0.1807951987997</v>
      </c>
      <c r="J1301" s="73" t="n">
        <v>10530</v>
      </c>
      <c r="K1301" s="73" t="n">
        <v>92</v>
      </c>
      <c r="L1301" s="73" t="n">
        <v>298</v>
      </c>
      <c r="M1301" s="73" t="n">
        <v>1987</v>
      </c>
      <c r="N1301" s="73" t="n">
        <v>8084</v>
      </c>
      <c r="O1301" s="73" t="n">
        <f aca="false">J1301-M1301-N1301</f>
        <v>459</v>
      </c>
      <c r="P1301" s="74" t="n">
        <f aca="false">M1301/J1301</f>
        <v>0.188698955365622</v>
      </c>
      <c r="Q1301" s="74" t="n">
        <f aca="false">N1301/J1301</f>
        <v>0.767711301044634</v>
      </c>
      <c r="R1301" s="75" t="n">
        <f aca="false">ABS(P1301-Q1301)*100</f>
        <v>57.9012345679012</v>
      </c>
      <c r="S1301" s="72" t="str">
        <f aca="false">IF(M1301&gt;N1301,"Flávio Bolsonaro",IF(N1301&gt;M1301,"Lula","Empate"))</f>
        <v>Lula</v>
      </c>
      <c r="T1301" s="74" t="n">
        <v>0.826026924404556</v>
      </c>
      <c r="U1301" s="74" t="n">
        <v>0.138188931078127</v>
      </c>
      <c r="V1301" s="72" t="str">
        <f aca="false">IF(S1301="Empate","—",IF((N1301&gt;M1301)&lt;&gt;(T1301&gt;U1301),"Sim","Não"))</f>
        <v>Não</v>
      </c>
    </row>
    <row r="1302" customFormat="false" ht="15" hidden="false" customHeight="false" outlineLevel="0" collapsed="false">
      <c r="A1302" s="72" t="s">
        <v>2931</v>
      </c>
      <c r="B1302" s="72" t="s">
        <v>2932</v>
      </c>
      <c r="C1302" s="72" t="s">
        <v>304</v>
      </c>
      <c r="D1302" s="72" t="s">
        <v>289</v>
      </c>
      <c r="E1302" s="72"/>
      <c r="F1302" s="73" t="n">
        <v>15375</v>
      </c>
      <c r="G1302" s="73" t="n">
        <v>12718</v>
      </c>
      <c r="H1302" s="73" t="n">
        <v>2657</v>
      </c>
      <c r="I1302" s="74" t="n">
        <f aca="false">H1302/F1302</f>
        <v>0.172813008130081</v>
      </c>
      <c r="J1302" s="73" t="n">
        <v>12257</v>
      </c>
      <c r="K1302" s="73" t="n">
        <v>93</v>
      </c>
      <c r="L1302" s="73" t="n">
        <v>368</v>
      </c>
      <c r="M1302" s="73" t="n">
        <v>3736</v>
      </c>
      <c r="N1302" s="73" t="n">
        <v>8069</v>
      </c>
      <c r="O1302" s="73" t="n">
        <f aca="false">J1302-M1302-N1302</f>
        <v>452</v>
      </c>
      <c r="P1302" s="74" t="n">
        <f aca="false">M1302/J1302</f>
        <v>0.304805417312556</v>
      </c>
      <c r="Q1302" s="74" t="n">
        <f aca="false">N1302/J1302</f>
        <v>0.658317696010443</v>
      </c>
      <c r="R1302" s="75" t="n">
        <f aca="false">ABS(P1302-Q1302)*100</f>
        <v>35.3512278697887</v>
      </c>
      <c r="S1302" s="72" t="str">
        <f aca="false">IF(M1302&gt;N1302,"Flávio Bolsonaro",IF(N1302&gt;M1302,"Lula","Empate"))</f>
        <v>Lula</v>
      </c>
      <c r="T1302" s="74" t="n">
        <v>0.708865217008539</v>
      </c>
      <c r="U1302" s="74" t="n">
        <v>0.247557003257329</v>
      </c>
      <c r="V1302" s="72" t="str">
        <f aca="false">IF(S1302="Empate","—",IF((N1302&gt;M1302)&lt;&gt;(T1302&gt;U1302),"Sim","Não"))</f>
        <v>Não</v>
      </c>
    </row>
    <row r="1303" customFormat="false" ht="15" hidden="false" customHeight="false" outlineLevel="0" collapsed="false">
      <c r="A1303" s="72" t="s">
        <v>2933</v>
      </c>
      <c r="B1303" s="72" t="s">
        <v>2934</v>
      </c>
      <c r="C1303" s="72" t="s">
        <v>304</v>
      </c>
      <c r="D1303" s="72" t="s">
        <v>289</v>
      </c>
      <c r="E1303" s="72"/>
      <c r="F1303" s="73" t="n">
        <v>7469</v>
      </c>
      <c r="G1303" s="73" t="n">
        <v>6098</v>
      </c>
      <c r="H1303" s="73" t="n">
        <v>1371</v>
      </c>
      <c r="I1303" s="74" t="n">
        <f aca="false">H1303/F1303</f>
        <v>0.183558709331905</v>
      </c>
      <c r="J1303" s="73" t="n">
        <v>5862</v>
      </c>
      <c r="K1303" s="73" t="n">
        <v>51</v>
      </c>
      <c r="L1303" s="73" t="n">
        <v>185</v>
      </c>
      <c r="M1303" s="73" t="n">
        <v>1559</v>
      </c>
      <c r="N1303" s="73" t="n">
        <v>4078</v>
      </c>
      <c r="O1303" s="73" t="n">
        <f aca="false">J1303-M1303-N1303</f>
        <v>225</v>
      </c>
      <c r="P1303" s="74" t="n">
        <f aca="false">M1303/J1303</f>
        <v>0.265950187649267</v>
      </c>
      <c r="Q1303" s="74" t="n">
        <f aca="false">N1303/J1303</f>
        <v>0.695667007847151</v>
      </c>
      <c r="R1303" s="75" t="n">
        <f aca="false">ABS(P1303-Q1303)*100</f>
        <v>42.9716820197885</v>
      </c>
      <c r="S1303" s="72" t="str">
        <f aca="false">IF(M1303&gt;N1303,"Flávio Bolsonaro",IF(N1303&gt;M1303,"Lula","Empate"))</f>
        <v>Lula</v>
      </c>
      <c r="T1303" s="74" t="n">
        <v>0.74218009478673</v>
      </c>
      <c r="U1303" s="74" t="n">
        <v>0.206824644549763</v>
      </c>
      <c r="V1303" s="72" t="str">
        <f aca="false">IF(S1303="Empate","—",IF((N1303&gt;M1303)&lt;&gt;(T1303&gt;U1303),"Sim","Não"))</f>
        <v>Não</v>
      </c>
    </row>
    <row r="1304" customFormat="false" ht="15" hidden="false" customHeight="false" outlineLevel="0" collapsed="false">
      <c r="A1304" s="72" t="s">
        <v>2935</v>
      </c>
      <c r="B1304" s="72" t="s">
        <v>2936</v>
      </c>
      <c r="C1304" s="72" t="s">
        <v>304</v>
      </c>
      <c r="D1304" s="72" t="s">
        <v>289</v>
      </c>
      <c r="E1304" s="72"/>
      <c r="F1304" s="73" t="n">
        <v>8450</v>
      </c>
      <c r="G1304" s="73" t="n">
        <v>6424</v>
      </c>
      <c r="H1304" s="73" t="n">
        <v>2026</v>
      </c>
      <c r="I1304" s="74" t="n">
        <f aca="false">H1304/F1304</f>
        <v>0.239763313609467</v>
      </c>
      <c r="J1304" s="73" t="n">
        <v>6200</v>
      </c>
      <c r="K1304" s="73" t="n">
        <v>56</v>
      </c>
      <c r="L1304" s="73" t="n">
        <v>168</v>
      </c>
      <c r="M1304" s="73" t="n">
        <v>1587</v>
      </c>
      <c r="N1304" s="73" t="n">
        <v>4446</v>
      </c>
      <c r="O1304" s="73" t="n">
        <f aca="false">J1304-M1304-N1304</f>
        <v>167</v>
      </c>
      <c r="P1304" s="74" t="n">
        <f aca="false">M1304/J1304</f>
        <v>0.255967741935484</v>
      </c>
      <c r="Q1304" s="74" t="n">
        <f aca="false">N1304/J1304</f>
        <v>0.717096774193548</v>
      </c>
      <c r="R1304" s="75" t="n">
        <f aca="false">ABS(P1304-Q1304)*100</f>
        <v>46.1129032258065</v>
      </c>
      <c r="S1304" s="72" t="str">
        <f aca="false">IF(M1304&gt;N1304,"Flávio Bolsonaro",IF(N1304&gt;M1304,"Lula","Empate"))</f>
        <v>Lula</v>
      </c>
      <c r="T1304" s="74" t="n">
        <v>0.76961203213126</v>
      </c>
      <c r="U1304" s="74" t="n">
        <v>0.199965817808922</v>
      </c>
      <c r="V1304" s="72" t="str">
        <f aca="false">IF(S1304="Empate","—",IF((N1304&gt;M1304)&lt;&gt;(T1304&gt;U1304),"Sim","Não"))</f>
        <v>Não</v>
      </c>
    </row>
    <row r="1305" customFormat="false" ht="15" hidden="false" customHeight="false" outlineLevel="0" collapsed="false">
      <c r="A1305" s="72" t="s">
        <v>2937</v>
      </c>
      <c r="B1305" s="72" t="s">
        <v>2938</v>
      </c>
      <c r="C1305" s="72" t="s">
        <v>304</v>
      </c>
      <c r="D1305" s="72" t="s">
        <v>289</v>
      </c>
      <c r="E1305" s="72"/>
      <c r="F1305" s="73" t="n">
        <v>12262</v>
      </c>
      <c r="G1305" s="73" t="n">
        <v>9901</v>
      </c>
      <c r="H1305" s="73" t="n">
        <v>2361</v>
      </c>
      <c r="I1305" s="74" t="n">
        <f aca="false">H1305/F1305</f>
        <v>0.192546077312021</v>
      </c>
      <c r="J1305" s="73" t="n">
        <v>9580</v>
      </c>
      <c r="K1305" s="73" t="n">
        <v>83</v>
      </c>
      <c r="L1305" s="73" t="n">
        <v>238</v>
      </c>
      <c r="M1305" s="73" t="n">
        <v>3366</v>
      </c>
      <c r="N1305" s="73" t="n">
        <v>5633</v>
      </c>
      <c r="O1305" s="73" t="n">
        <f aca="false">J1305-M1305-N1305</f>
        <v>581</v>
      </c>
      <c r="P1305" s="74" t="n">
        <f aca="false">M1305/J1305</f>
        <v>0.351356993736952</v>
      </c>
      <c r="Q1305" s="74" t="n">
        <f aca="false">N1305/J1305</f>
        <v>0.587995824634656</v>
      </c>
      <c r="R1305" s="75" t="n">
        <f aca="false">ABS(P1305-Q1305)*100</f>
        <v>23.6638830897703</v>
      </c>
      <c r="S1305" s="72" t="str">
        <f aca="false">IF(M1305&gt;N1305,"Flávio Bolsonaro",IF(N1305&gt;M1305,"Lula","Empate"))</f>
        <v>Lula</v>
      </c>
      <c r="T1305" s="74" t="n">
        <v>0.675975810885102</v>
      </c>
      <c r="U1305" s="74" t="n">
        <v>0.28521165475536</v>
      </c>
      <c r="V1305" s="72" t="str">
        <f aca="false">IF(S1305="Empate","—",IF((N1305&gt;M1305)&lt;&gt;(T1305&gt;U1305),"Sim","Não"))</f>
        <v>Não</v>
      </c>
    </row>
    <row r="1306" customFormat="false" ht="15" hidden="false" customHeight="false" outlineLevel="0" collapsed="false">
      <c r="A1306" s="72" t="s">
        <v>2939</v>
      </c>
      <c r="B1306" s="72" t="s">
        <v>2940</v>
      </c>
      <c r="C1306" s="72" t="s">
        <v>304</v>
      </c>
      <c r="D1306" s="72" t="s">
        <v>289</v>
      </c>
      <c r="E1306" s="72"/>
      <c r="F1306" s="73" t="n">
        <v>9228</v>
      </c>
      <c r="G1306" s="73" t="n">
        <v>7061</v>
      </c>
      <c r="H1306" s="73" t="n">
        <v>2167</v>
      </c>
      <c r="I1306" s="74" t="n">
        <f aca="false">H1306/F1306</f>
        <v>0.234828781967924</v>
      </c>
      <c r="J1306" s="73" t="n">
        <v>6817</v>
      </c>
      <c r="K1306" s="73" t="n">
        <v>70</v>
      </c>
      <c r="L1306" s="73" t="n">
        <v>174</v>
      </c>
      <c r="M1306" s="73" t="n">
        <v>743</v>
      </c>
      <c r="N1306" s="73" t="n">
        <v>5912</v>
      </c>
      <c r="O1306" s="73" t="n">
        <f aca="false">J1306-M1306-N1306</f>
        <v>162</v>
      </c>
      <c r="P1306" s="74" t="n">
        <f aca="false">M1306/J1306</f>
        <v>0.108992225319055</v>
      </c>
      <c r="Q1306" s="74" t="n">
        <f aca="false">N1306/J1306</f>
        <v>0.867243655566965</v>
      </c>
      <c r="R1306" s="75" t="n">
        <f aca="false">ABS(P1306-Q1306)*100</f>
        <v>75.825143024791</v>
      </c>
      <c r="S1306" s="72" t="str">
        <f aca="false">IF(M1306&gt;N1306,"Flávio Bolsonaro",IF(N1306&gt;M1306,"Lula","Empate"))</f>
        <v>Lula</v>
      </c>
      <c r="T1306" s="74" t="n">
        <v>0.893728761198641</v>
      </c>
      <c r="U1306" s="74" t="n">
        <v>0.0871177015755329</v>
      </c>
      <c r="V1306" s="72" t="str">
        <f aca="false">IF(S1306="Empate","—",IF((N1306&gt;M1306)&lt;&gt;(T1306&gt;U1306),"Sim","Não"))</f>
        <v>Não</v>
      </c>
    </row>
    <row r="1307" customFormat="false" ht="15" hidden="false" customHeight="false" outlineLevel="0" collapsed="false">
      <c r="A1307" s="72" t="s">
        <v>2941</v>
      </c>
      <c r="B1307" s="72" t="s">
        <v>2942</v>
      </c>
      <c r="C1307" s="72" t="s">
        <v>304</v>
      </c>
      <c r="D1307" s="72" t="s">
        <v>289</v>
      </c>
      <c r="E1307" s="72"/>
      <c r="F1307" s="73" t="n">
        <v>8257</v>
      </c>
      <c r="G1307" s="73" t="n">
        <v>6963</v>
      </c>
      <c r="H1307" s="73" t="n">
        <v>1294</v>
      </c>
      <c r="I1307" s="74" t="n">
        <f aca="false">H1307/F1307</f>
        <v>0.156715514109241</v>
      </c>
      <c r="J1307" s="73" t="n">
        <v>6701</v>
      </c>
      <c r="K1307" s="73" t="n">
        <v>44</v>
      </c>
      <c r="L1307" s="73" t="n">
        <v>218</v>
      </c>
      <c r="M1307" s="73" t="n">
        <v>1795</v>
      </c>
      <c r="N1307" s="73" t="n">
        <v>4731</v>
      </c>
      <c r="O1307" s="73" t="n">
        <f aca="false">J1307-M1307-N1307</f>
        <v>175</v>
      </c>
      <c r="P1307" s="74" t="n">
        <f aca="false">M1307/J1307</f>
        <v>0.267870467094464</v>
      </c>
      <c r="Q1307" s="74" t="n">
        <f aca="false">N1307/J1307</f>
        <v>0.706014027757051</v>
      </c>
      <c r="R1307" s="75" t="n">
        <f aca="false">ABS(P1307-Q1307)*100</f>
        <v>43.8143560662588</v>
      </c>
      <c r="S1307" s="72" t="str">
        <f aca="false">IF(M1307&gt;N1307,"Flávio Bolsonaro",IF(N1307&gt;M1307,"Lula","Empate"))</f>
        <v>Lula</v>
      </c>
      <c r="T1307" s="74" t="n">
        <v>0.778568115045616</v>
      </c>
      <c r="U1307" s="74" t="n">
        <v>0.194371424153394</v>
      </c>
      <c r="V1307" s="72" t="str">
        <f aca="false">IF(S1307="Empate","—",IF((N1307&gt;M1307)&lt;&gt;(T1307&gt;U1307),"Sim","Não"))</f>
        <v>Não</v>
      </c>
    </row>
    <row r="1308" customFormat="false" ht="15" hidden="false" customHeight="false" outlineLevel="0" collapsed="false">
      <c r="A1308" s="72" t="s">
        <v>2943</v>
      </c>
      <c r="B1308" s="72" t="s">
        <v>2944</v>
      </c>
      <c r="C1308" s="72" t="s">
        <v>304</v>
      </c>
      <c r="D1308" s="72" t="s">
        <v>289</v>
      </c>
      <c r="E1308" s="72"/>
      <c r="F1308" s="73" t="n">
        <v>4707</v>
      </c>
      <c r="G1308" s="73" t="n">
        <v>3677</v>
      </c>
      <c r="H1308" s="73" t="n">
        <v>1030</v>
      </c>
      <c r="I1308" s="74" t="n">
        <f aca="false">H1308/F1308</f>
        <v>0.218823029530487</v>
      </c>
      <c r="J1308" s="73" t="n">
        <v>3431</v>
      </c>
      <c r="K1308" s="73" t="n">
        <v>35</v>
      </c>
      <c r="L1308" s="73" t="n">
        <v>211</v>
      </c>
      <c r="M1308" s="73" t="n">
        <v>610</v>
      </c>
      <c r="N1308" s="73" t="n">
        <v>2696</v>
      </c>
      <c r="O1308" s="73" t="n">
        <f aca="false">J1308-M1308-N1308</f>
        <v>125</v>
      </c>
      <c r="P1308" s="74" t="n">
        <f aca="false">M1308/J1308</f>
        <v>0.177790731565141</v>
      </c>
      <c r="Q1308" s="74" t="n">
        <f aca="false">N1308/J1308</f>
        <v>0.785776741474789</v>
      </c>
      <c r="R1308" s="75" t="n">
        <f aca="false">ABS(P1308-Q1308)*100</f>
        <v>60.7986009909647</v>
      </c>
      <c r="S1308" s="72" t="str">
        <f aca="false">IF(M1308&gt;N1308,"Flávio Bolsonaro",IF(N1308&gt;M1308,"Lula","Empate"))</f>
        <v>Lula</v>
      </c>
      <c r="T1308" s="74" t="n">
        <v>0.859839108910891</v>
      </c>
      <c r="U1308" s="74" t="n">
        <v>0.10210396039604</v>
      </c>
      <c r="V1308" s="72" t="str">
        <f aca="false">IF(S1308="Empate","—",IF((N1308&gt;M1308)&lt;&gt;(T1308&gt;U1308),"Sim","Não"))</f>
        <v>Não</v>
      </c>
    </row>
    <row r="1309" customFormat="false" ht="15" hidden="false" customHeight="false" outlineLevel="0" collapsed="false">
      <c r="A1309" s="72" t="s">
        <v>2945</v>
      </c>
      <c r="B1309" s="72" t="s">
        <v>2946</v>
      </c>
      <c r="C1309" s="72" t="s">
        <v>304</v>
      </c>
      <c r="D1309" s="72" t="s">
        <v>289</v>
      </c>
      <c r="E1309" s="72"/>
      <c r="F1309" s="73" t="n">
        <v>16310</v>
      </c>
      <c r="G1309" s="73" t="n">
        <v>13269</v>
      </c>
      <c r="H1309" s="73" t="n">
        <v>3041</v>
      </c>
      <c r="I1309" s="74" t="n">
        <f aca="false">H1309/F1309</f>
        <v>0.186450030656039</v>
      </c>
      <c r="J1309" s="73" t="n">
        <v>12834</v>
      </c>
      <c r="K1309" s="73" t="n">
        <v>102</v>
      </c>
      <c r="L1309" s="73" t="n">
        <v>333</v>
      </c>
      <c r="M1309" s="73" t="n">
        <v>2271</v>
      </c>
      <c r="N1309" s="73" t="n">
        <v>10179</v>
      </c>
      <c r="O1309" s="73" t="n">
        <f aca="false">J1309-M1309-N1309</f>
        <v>384</v>
      </c>
      <c r="P1309" s="74" t="n">
        <f aca="false">M1309/J1309</f>
        <v>0.176951846657317</v>
      </c>
      <c r="Q1309" s="74" t="n">
        <f aca="false">N1309/J1309</f>
        <v>0.79312762973352</v>
      </c>
      <c r="R1309" s="75" t="n">
        <f aca="false">ABS(P1309-Q1309)*100</f>
        <v>61.6175783076204</v>
      </c>
      <c r="S1309" s="72" t="str">
        <f aca="false">IF(M1309&gt;N1309,"Flávio Bolsonaro",IF(N1309&gt;M1309,"Lula","Empate"))</f>
        <v>Lula</v>
      </c>
      <c r="T1309" s="74" t="n">
        <v>0.839896373056995</v>
      </c>
      <c r="U1309" s="74" t="n">
        <v>0.134715025906736</v>
      </c>
      <c r="V1309" s="72" t="str">
        <f aca="false">IF(S1309="Empate","—",IF((N1309&gt;M1309)&lt;&gt;(T1309&gt;U1309),"Sim","Não"))</f>
        <v>Não</v>
      </c>
    </row>
    <row r="1310" customFormat="false" ht="15" hidden="false" customHeight="false" outlineLevel="0" collapsed="false">
      <c r="A1310" s="72" t="s">
        <v>2947</v>
      </c>
      <c r="B1310" s="72" t="s">
        <v>2948</v>
      </c>
      <c r="C1310" s="72" t="s">
        <v>304</v>
      </c>
      <c r="D1310" s="72" t="s">
        <v>289</v>
      </c>
      <c r="E1310" s="72"/>
      <c r="F1310" s="73" t="n">
        <v>29322</v>
      </c>
      <c r="G1310" s="73" t="n">
        <v>21660</v>
      </c>
      <c r="H1310" s="73" t="n">
        <v>7662</v>
      </c>
      <c r="I1310" s="74" t="n">
        <f aca="false">H1310/F1310</f>
        <v>0.261305504399427</v>
      </c>
      <c r="J1310" s="73" t="n">
        <v>20757</v>
      </c>
      <c r="K1310" s="73" t="n">
        <v>292</v>
      </c>
      <c r="L1310" s="73" t="n">
        <v>611</v>
      </c>
      <c r="M1310" s="73" t="n">
        <v>4479</v>
      </c>
      <c r="N1310" s="73" t="n">
        <v>15522</v>
      </c>
      <c r="O1310" s="73" t="n">
        <f aca="false">J1310-M1310-N1310</f>
        <v>756</v>
      </c>
      <c r="P1310" s="74" t="n">
        <f aca="false">M1310/J1310</f>
        <v>0.215782627547333</v>
      </c>
      <c r="Q1310" s="74" t="n">
        <f aca="false">N1310/J1310</f>
        <v>0.747795924266513</v>
      </c>
      <c r="R1310" s="75" t="n">
        <f aca="false">ABS(P1310-Q1310)*100</f>
        <v>53.2013296719179</v>
      </c>
      <c r="S1310" s="72" t="str">
        <f aca="false">IF(M1310&gt;N1310,"Flávio Bolsonaro",IF(N1310&gt;M1310,"Lula","Empate"))</f>
        <v>Lula</v>
      </c>
      <c r="T1310" s="74" t="n">
        <v>0.785611008625418</v>
      </c>
      <c r="U1310" s="74" t="n">
        <v>0.178192152365758</v>
      </c>
      <c r="V1310" s="72" t="str">
        <f aca="false">IF(S1310="Empate","—",IF((N1310&gt;M1310)&lt;&gt;(T1310&gt;U1310),"Sim","Não"))</f>
        <v>Não</v>
      </c>
    </row>
    <row r="1311" customFormat="false" ht="15" hidden="false" customHeight="false" outlineLevel="0" collapsed="false">
      <c r="A1311" s="72" t="s">
        <v>2949</v>
      </c>
      <c r="B1311" s="72" t="s">
        <v>2950</v>
      </c>
      <c r="C1311" s="72" t="s">
        <v>304</v>
      </c>
      <c r="D1311" s="72" t="s">
        <v>289</v>
      </c>
      <c r="E1311" s="72"/>
      <c r="F1311" s="73" t="n">
        <v>21808</v>
      </c>
      <c r="G1311" s="73" t="n">
        <v>17139</v>
      </c>
      <c r="H1311" s="73" t="n">
        <v>4669</v>
      </c>
      <c r="I1311" s="74" t="n">
        <f aca="false">H1311/F1311</f>
        <v>0.214095744680851</v>
      </c>
      <c r="J1311" s="73" t="n">
        <v>16380</v>
      </c>
      <c r="K1311" s="73" t="n">
        <v>168</v>
      </c>
      <c r="L1311" s="73" t="n">
        <v>591</v>
      </c>
      <c r="M1311" s="73" t="n">
        <v>3867</v>
      </c>
      <c r="N1311" s="73" t="n">
        <v>11932</v>
      </c>
      <c r="O1311" s="73" t="n">
        <f aca="false">J1311-M1311-N1311</f>
        <v>581</v>
      </c>
      <c r="P1311" s="74" t="n">
        <f aca="false">M1311/J1311</f>
        <v>0.236080586080586</v>
      </c>
      <c r="Q1311" s="74" t="n">
        <f aca="false">N1311/J1311</f>
        <v>0.728449328449328</v>
      </c>
      <c r="R1311" s="75" t="n">
        <f aca="false">ABS(P1311-Q1311)*100</f>
        <v>49.2368742368742</v>
      </c>
      <c r="S1311" s="72" t="str">
        <f aca="false">IF(M1311&gt;N1311,"Flávio Bolsonaro",IF(N1311&gt;M1311,"Lula","Empate"))</f>
        <v>Lula</v>
      </c>
      <c r="T1311" s="74" t="n">
        <v>0.778878504672897</v>
      </c>
      <c r="U1311" s="74" t="n">
        <v>0.180186915887851</v>
      </c>
      <c r="V1311" s="72" t="str">
        <f aca="false">IF(S1311="Empate","—",IF((N1311&gt;M1311)&lt;&gt;(T1311&gt;U1311),"Sim","Não"))</f>
        <v>Não</v>
      </c>
    </row>
    <row r="1312" customFormat="false" ht="15" hidden="false" customHeight="false" outlineLevel="0" collapsed="false">
      <c r="A1312" s="72" t="s">
        <v>2951</v>
      </c>
      <c r="B1312" s="72" t="s">
        <v>2952</v>
      </c>
      <c r="C1312" s="72" t="s">
        <v>304</v>
      </c>
      <c r="D1312" s="72" t="s">
        <v>289</v>
      </c>
      <c r="E1312" s="72"/>
      <c r="F1312" s="73" t="n">
        <v>6763</v>
      </c>
      <c r="G1312" s="73" t="n">
        <v>5635</v>
      </c>
      <c r="H1312" s="73" t="n">
        <v>1128</v>
      </c>
      <c r="I1312" s="74" t="n">
        <f aca="false">H1312/F1312</f>
        <v>0.166789886145202</v>
      </c>
      <c r="J1312" s="73" t="n">
        <v>5423</v>
      </c>
      <c r="K1312" s="73" t="n">
        <v>30</v>
      </c>
      <c r="L1312" s="73" t="n">
        <v>182</v>
      </c>
      <c r="M1312" s="73" t="n">
        <v>1623</v>
      </c>
      <c r="N1312" s="73" t="n">
        <v>3578</v>
      </c>
      <c r="O1312" s="73" t="n">
        <f aca="false">J1312-M1312-N1312</f>
        <v>222</v>
      </c>
      <c r="P1312" s="74" t="n">
        <f aca="false">M1312/J1312</f>
        <v>0.299280840862991</v>
      </c>
      <c r="Q1312" s="74" t="n">
        <f aca="false">N1312/J1312</f>
        <v>0.65978240826111</v>
      </c>
      <c r="R1312" s="75" t="n">
        <f aca="false">ABS(P1312-Q1312)*100</f>
        <v>36.0501567398119</v>
      </c>
      <c r="S1312" s="72" t="str">
        <f aca="false">IF(M1312&gt;N1312,"Flávio Bolsonaro",IF(N1312&gt;M1312,"Lula","Empate"))</f>
        <v>Lula</v>
      </c>
      <c r="T1312" s="74" t="n">
        <v>0.771171171171171</v>
      </c>
      <c r="U1312" s="74" t="n">
        <v>0.193793793793794</v>
      </c>
      <c r="V1312" s="72" t="str">
        <f aca="false">IF(S1312="Empate","—",IF((N1312&gt;M1312)&lt;&gt;(T1312&gt;U1312),"Sim","Não"))</f>
        <v>Não</v>
      </c>
    </row>
    <row r="1313" customFormat="false" ht="15" hidden="false" customHeight="false" outlineLevel="0" collapsed="false">
      <c r="A1313" s="72" t="s">
        <v>2953</v>
      </c>
      <c r="B1313" s="72" t="s">
        <v>2954</v>
      </c>
      <c r="C1313" s="72" t="s">
        <v>304</v>
      </c>
      <c r="D1313" s="72" t="s">
        <v>289</v>
      </c>
      <c r="E1313" s="72"/>
      <c r="F1313" s="73" t="n">
        <v>28537</v>
      </c>
      <c r="G1313" s="73" t="n">
        <v>23143</v>
      </c>
      <c r="H1313" s="73" t="n">
        <v>5394</v>
      </c>
      <c r="I1313" s="74" t="n">
        <f aca="false">H1313/F1313</f>
        <v>0.189017766408522</v>
      </c>
      <c r="J1313" s="73" t="n">
        <v>21925</v>
      </c>
      <c r="K1313" s="73" t="n">
        <v>248</v>
      </c>
      <c r="L1313" s="73" t="n">
        <v>970</v>
      </c>
      <c r="M1313" s="73" t="n">
        <v>7793</v>
      </c>
      <c r="N1313" s="73" t="n">
        <v>13306</v>
      </c>
      <c r="O1313" s="73" t="n">
        <f aca="false">J1313-M1313-N1313</f>
        <v>826</v>
      </c>
      <c r="P1313" s="74" t="n">
        <f aca="false">M1313/J1313</f>
        <v>0.355438996579247</v>
      </c>
      <c r="Q1313" s="74" t="n">
        <f aca="false">N1313/J1313</f>
        <v>0.606887115165336</v>
      </c>
      <c r="R1313" s="75" t="n">
        <f aca="false">ABS(P1313-Q1313)*100</f>
        <v>25.1448118586089</v>
      </c>
      <c r="S1313" s="72" t="str">
        <f aca="false">IF(M1313&gt;N1313,"Flávio Bolsonaro",IF(N1313&gt;M1313,"Lula","Empate"))</f>
        <v>Lula</v>
      </c>
      <c r="T1313" s="74" t="n">
        <v>0.680997462424361</v>
      </c>
      <c r="U1313" s="74" t="n">
        <v>0.282793285184462</v>
      </c>
      <c r="V1313" s="72" t="str">
        <f aca="false">IF(S1313="Empate","—",IF((N1313&gt;M1313)&lt;&gt;(T1313&gt;U1313),"Sim","Não"))</f>
        <v>Não</v>
      </c>
    </row>
    <row r="1314" customFormat="false" ht="15" hidden="false" customHeight="false" outlineLevel="0" collapsed="false">
      <c r="A1314" s="72" t="s">
        <v>2955</v>
      </c>
      <c r="B1314" s="72" t="s">
        <v>2956</v>
      </c>
      <c r="C1314" s="72" t="s">
        <v>304</v>
      </c>
      <c r="D1314" s="72" t="s">
        <v>289</v>
      </c>
      <c r="E1314" s="72"/>
      <c r="F1314" s="73" t="n">
        <v>8123</v>
      </c>
      <c r="G1314" s="73" t="n">
        <v>6482</v>
      </c>
      <c r="H1314" s="73" t="n">
        <v>1641</v>
      </c>
      <c r="I1314" s="74" t="n">
        <f aca="false">H1314/F1314</f>
        <v>0.202018958512865</v>
      </c>
      <c r="J1314" s="73" t="n">
        <v>6302</v>
      </c>
      <c r="K1314" s="73" t="n">
        <v>43</v>
      </c>
      <c r="L1314" s="73" t="n">
        <v>137</v>
      </c>
      <c r="M1314" s="73" t="n">
        <v>2839</v>
      </c>
      <c r="N1314" s="73" t="n">
        <v>3230</v>
      </c>
      <c r="O1314" s="73" t="n">
        <f aca="false">J1314-M1314-N1314</f>
        <v>233</v>
      </c>
      <c r="P1314" s="74" t="n">
        <f aca="false">M1314/J1314</f>
        <v>0.450491907331006</v>
      </c>
      <c r="Q1314" s="74" t="n">
        <f aca="false">N1314/J1314</f>
        <v>0.512535702951444</v>
      </c>
      <c r="R1314" s="75" t="n">
        <f aca="false">ABS(P1314-Q1314)*100</f>
        <v>6.2043795620438</v>
      </c>
      <c r="S1314" s="72" t="str">
        <f aca="false">IF(M1314&gt;N1314,"Flávio Bolsonaro",IF(N1314&gt;M1314,"Lula","Empate"))</f>
        <v>Lula</v>
      </c>
      <c r="T1314" s="74" t="n">
        <v>0.598467177607464</v>
      </c>
      <c r="U1314" s="74" t="n">
        <v>0.360713095634788</v>
      </c>
      <c r="V1314" s="72" t="str">
        <f aca="false">IF(S1314="Empate","—",IF((N1314&gt;M1314)&lt;&gt;(T1314&gt;U1314),"Sim","Não"))</f>
        <v>Não</v>
      </c>
    </row>
    <row r="1315" customFormat="false" ht="15" hidden="false" customHeight="false" outlineLevel="0" collapsed="false">
      <c r="A1315" s="72" t="s">
        <v>2957</v>
      </c>
      <c r="B1315" s="72" t="s">
        <v>2958</v>
      </c>
      <c r="C1315" s="72" t="s">
        <v>304</v>
      </c>
      <c r="D1315" s="72" t="s">
        <v>289</v>
      </c>
      <c r="E1315" s="72"/>
      <c r="F1315" s="73" t="n">
        <v>9159</v>
      </c>
      <c r="G1315" s="73" t="n">
        <v>7246</v>
      </c>
      <c r="H1315" s="73" t="n">
        <v>1913</v>
      </c>
      <c r="I1315" s="74" t="n">
        <f aca="false">H1315/F1315</f>
        <v>0.20886559668086</v>
      </c>
      <c r="J1315" s="73" t="n">
        <v>6895</v>
      </c>
      <c r="K1315" s="73" t="n">
        <v>86</v>
      </c>
      <c r="L1315" s="73" t="n">
        <v>265</v>
      </c>
      <c r="M1315" s="73" t="n">
        <v>1033</v>
      </c>
      <c r="N1315" s="73" t="n">
        <v>5660</v>
      </c>
      <c r="O1315" s="73" t="n">
        <f aca="false">J1315-M1315-N1315</f>
        <v>202</v>
      </c>
      <c r="P1315" s="74" t="n">
        <f aca="false">M1315/J1315</f>
        <v>0.149818709209572</v>
      </c>
      <c r="Q1315" s="74" t="n">
        <f aca="false">N1315/J1315</f>
        <v>0.820884699057288</v>
      </c>
      <c r="R1315" s="75" t="n">
        <f aca="false">ABS(P1315-Q1315)*100</f>
        <v>67.1065989847716</v>
      </c>
      <c r="S1315" s="72" t="str">
        <f aca="false">IF(M1315&gt;N1315,"Flávio Bolsonaro",IF(N1315&gt;M1315,"Lula","Empate"))</f>
        <v>Lula</v>
      </c>
      <c r="T1315" s="74" t="n">
        <v>0.860633886255924</v>
      </c>
      <c r="U1315" s="74" t="n">
        <v>0.106931279620853</v>
      </c>
      <c r="V1315" s="72" t="str">
        <f aca="false">IF(S1315="Empate","—",IF((N1315&gt;M1315)&lt;&gt;(T1315&gt;U1315),"Sim","Não"))</f>
        <v>Não</v>
      </c>
    </row>
    <row r="1316" customFormat="false" ht="15" hidden="false" customHeight="false" outlineLevel="0" collapsed="false">
      <c r="A1316" s="72" t="s">
        <v>2959</v>
      </c>
      <c r="B1316" s="72" t="s">
        <v>2960</v>
      </c>
      <c r="C1316" s="72" t="s">
        <v>304</v>
      </c>
      <c r="D1316" s="72" t="s">
        <v>289</v>
      </c>
      <c r="E1316" s="72"/>
      <c r="F1316" s="73" t="n">
        <v>4224</v>
      </c>
      <c r="G1316" s="73" t="n">
        <v>3297</v>
      </c>
      <c r="H1316" s="73" t="n">
        <v>927</v>
      </c>
      <c r="I1316" s="74" t="n">
        <f aca="false">H1316/F1316</f>
        <v>0.219460227272727</v>
      </c>
      <c r="J1316" s="73" t="n">
        <v>3138</v>
      </c>
      <c r="K1316" s="73" t="n">
        <v>27</v>
      </c>
      <c r="L1316" s="73" t="n">
        <v>132</v>
      </c>
      <c r="M1316" s="73" t="n">
        <v>1005</v>
      </c>
      <c r="N1316" s="73" t="n">
        <v>1987</v>
      </c>
      <c r="O1316" s="73" t="n">
        <f aca="false">J1316-M1316-N1316</f>
        <v>146</v>
      </c>
      <c r="P1316" s="74" t="n">
        <f aca="false">M1316/J1316</f>
        <v>0.320267686424474</v>
      </c>
      <c r="Q1316" s="74" t="n">
        <f aca="false">N1316/J1316</f>
        <v>0.633205863607393</v>
      </c>
      <c r="R1316" s="75" t="n">
        <f aca="false">ABS(P1316-Q1316)*100</f>
        <v>31.2938177182919</v>
      </c>
      <c r="S1316" s="72" t="str">
        <f aca="false">IF(M1316&gt;N1316,"Flávio Bolsonaro",IF(N1316&gt;M1316,"Lula","Empate"))</f>
        <v>Lula</v>
      </c>
      <c r="T1316" s="74" t="n">
        <v>0.762084333219061</v>
      </c>
      <c r="U1316" s="74" t="n">
        <v>0.214604045251971</v>
      </c>
      <c r="V1316" s="72" t="str">
        <f aca="false">IF(S1316="Empate","—",IF((N1316&gt;M1316)&lt;&gt;(T1316&gt;U1316),"Sim","Não"))</f>
        <v>Não</v>
      </c>
    </row>
    <row r="1317" customFormat="false" ht="15" hidden="false" customHeight="false" outlineLevel="0" collapsed="false">
      <c r="A1317" s="72" t="s">
        <v>2961</v>
      </c>
      <c r="B1317" s="72" t="s">
        <v>2962</v>
      </c>
      <c r="C1317" s="72" t="s">
        <v>304</v>
      </c>
      <c r="D1317" s="72" t="s">
        <v>289</v>
      </c>
      <c r="E1317" s="72"/>
      <c r="F1317" s="73" t="n">
        <v>131324</v>
      </c>
      <c r="G1317" s="73" t="n">
        <v>109700</v>
      </c>
      <c r="H1317" s="73" t="n">
        <v>21624</v>
      </c>
      <c r="I1317" s="74" t="n">
        <f aca="false">H1317/F1317</f>
        <v>0.164661448021687</v>
      </c>
      <c r="J1317" s="73" t="n">
        <v>105538</v>
      </c>
      <c r="K1317" s="73" t="n">
        <v>2024</v>
      </c>
      <c r="L1317" s="73" t="n">
        <v>2138</v>
      </c>
      <c r="M1317" s="73" t="n">
        <v>36443</v>
      </c>
      <c r="N1317" s="73" t="n">
        <v>61232</v>
      </c>
      <c r="O1317" s="73" t="n">
        <f aca="false">J1317-M1317-N1317</f>
        <v>7863</v>
      </c>
      <c r="P1317" s="74" t="n">
        <f aca="false">M1317/J1317</f>
        <v>0.345306903674506</v>
      </c>
      <c r="Q1317" s="74" t="n">
        <f aca="false">N1317/J1317</f>
        <v>0.580189126191514</v>
      </c>
      <c r="R1317" s="75" t="n">
        <f aca="false">ABS(P1317-Q1317)*100</f>
        <v>23.4882222517008</v>
      </c>
      <c r="S1317" s="72" t="str">
        <f aca="false">IF(M1317&gt;N1317,"Flávio Bolsonaro",IF(N1317&gt;M1317,"Lula","Empate"))</f>
        <v>Lula</v>
      </c>
      <c r="T1317" s="74" t="n">
        <v>0.615984320557491</v>
      </c>
      <c r="U1317" s="74" t="n">
        <v>0.314002613240418</v>
      </c>
      <c r="V1317" s="72" t="str">
        <f aca="false">IF(S1317="Empate","—",IF((N1317&gt;M1317)&lt;&gt;(T1317&gt;U1317),"Sim","Não"))</f>
        <v>Não</v>
      </c>
    </row>
    <row r="1318" customFormat="false" ht="15" hidden="false" customHeight="false" outlineLevel="0" collapsed="false">
      <c r="A1318" s="72" t="s">
        <v>2963</v>
      </c>
      <c r="B1318" s="72" t="s">
        <v>2964</v>
      </c>
      <c r="C1318" s="72" t="s">
        <v>304</v>
      </c>
      <c r="D1318" s="72" t="s">
        <v>289</v>
      </c>
      <c r="E1318" s="72"/>
      <c r="F1318" s="73" t="n">
        <v>6388</v>
      </c>
      <c r="G1318" s="73" t="n">
        <v>5187</v>
      </c>
      <c r="H1318" s="73" t="n">
        <v>1201</v>
      </c>
      <c r="I1318" s="74" t="n">
        <f aca="false">H1318/F1318</f>
        <v>0.18800876643707</v>
      </c>
      <c r="J1318" s="73" t="n">
        <v>5029</v>
      </c>
      <c r="K1318" s="73" t="n">
        <v>42</v>
      </c>
      <c r="L1318" s="73" t="n">
        <v>116</v>
      </c>
      <c r="M1318" s="73" t="n">
        <v>920</v>
      </c>
      <c r="N1318" s="73" t="n">
        <v>3950</v>
      </c>
      <c r="O1318" s="73" t="n">
        <f aca="false">J1318-M1318-N1318</f>
        <v>159</v>
      </c>
      <c r="P1318" s="74" t="n">
        <f aca="false">M1318/J1318</f>
        <v>0.182938954066415</v>
      </c>
      <c r="Q1318" s="74" t="n">
        <f aca="false">N1318/J1318</f>
        <v>0.785444422350368</v>
      </c>
      <c r="R1318" s="75" t="n">
        <f aca="false">ABS(P1318-Q1318)*100</f>
        <v>60.2505468283953</v>
      </c>
      <c r="S1318" s="72" t="str">
        <f aca="false">IF(M1318&gt;N1318,"Flávio Bolsonaro",IF(N1318&gt;M1318,"Lula","Empate"))</f>
        <v>Lula</v>
      </c>
      <c r="T1318" s="74" t="n">
        <v>0.839834881320949</v>
      </c>
      <c r="U1318" s="74" t="n">
        <v>0.133333333333333</v>
      </c>
      <c r="V1318" s="72" t="str">
        <f aca="false">IF(S1318="Empate","—",IF((N1318&gt;M1318)&lt;&gt;(T1318&gt;U1318),"Sim","Não"))</f>
        <v>Não</v>
      </c>
    </row>
    <row r="1319" customFormat="false" ht="15" hidden="false" customHeight="false" outlineLevel="0" collapsed="false">
      <c r="A1319" s="72" t="s">
        <v>2965</v>
      </c>
      <c r="B1319" s="72" t="s">
        <v>2966</v>
      </c>
      <c r="C1319" s="72" t="s">
        <v>304</v>
      </c>
      <c r="D1319" s="72" t="s">
        <v>289</v>
      </c>
      <c r="E1319" s="72"/>
      <c r="F1319" s="73" t="n">
        <v>20103</v>
      </c>
      <c r="G1319" s="73" t="n">
        <v>15087</v>
      </c>
      <c r="H1319" s="73" t="n">
        <v>5016</v>
      </c>
      <c r="I1319" s="74" t="n">
        <f aca="false">H1319/F1319</f>
        <v>0.249514997761528</v>
      </c>
      <c r="J1319" s="73" t="n">
        <v>14635</v>
      </c>
      <c r="K1319" s="73" t="n">
        <v>111</v>
      </c>
      <c r="L1319" s="73" t="n">
        <v>341</v>
      </c>
      <c r="M1319" s="73" t="n">
        <v>2214</v>
      </c>
      <c r="N1319" s="73" t="n">
        <v>12009</v>
      </c>
      <c r="O1319" s="73" t="n">
        <f aca="false">J1319-M1319-N1319</f>
        <v>412</v>
      </c>
      <c r="P1319" s="74" t="n">
        <f aca="false">M1319/J1319</f>
        <v>0.151281175264776</v>
      </c>
      <c r="Q1319" s="74" t="n">
        <f aca="false">N1319/J1319</f>
        <v>0.820567133583874</v>
      </c>
      <c r="R1319" s="75" t="n">
        <f aca="false">ABS(P1319-Q1319)*100</f>
        <v>66.9285958319098</v>
      </c>
      <c r="S1319" s="72" t="str">
        <f aca="false">IF(M1319&gt;N1319,"Flávio Bolsonaro",IF(N1319&gt;M1319,"Lula","Empate"))</f>
        <v>Lula</v>
      </c>
      <c r="T1319" s="74" t="n">
        <v>0.844344273841386</v>
      </c>
      <c r="U1319" s="74" t="n">
        <v>0.12332722918721</v>
      </c>
      <c r="V1319" s="72" t="str">
        <f aca="false">IF(S1319="Empate","—",IF((N1319&gt;M1319)&lt;&gt;(T1319&gt;U1319),"Sim","Não"))</f>
        <v>Não</v>
      </c>
    </row>
    <row r="1320" customFormat="false" ht="15" hidden="false" customHeight="false" outlineLevel="0" collapsed="false">
      <c r="A1320" s="72" t="s">
        <v>2967</v>
      </c>
      <c r="B1320" s="72" t="s">
        <v>2968</v>
      </c>
      <c r="C1320" s="72" t="s">
        <v>304</v>
      </c>
      <c r="D1320" s="72" t="s">
        <v>289</v>
      </c>
      <c r="E1320" s="72"/>
      <c r="F1320" s="73" t="n">
        <v>10141</v>
      </c>
      <c r="G1320" s="73" t="n">
        <v>7437</v>
      </c>
      <c r="H1320" s="73" t="n">
        <v>2704</v>
      </c>
      <c r="I1320" s="74" t="n">
        <f aca="false">H1320/F1320</f>
        <v>0.266640370772113</v>
      </c>
      <c r="J1320" s="73" t="n">
        <v>7211</v>
      </c>
      <c r="K1320" s="73" t="n">
        <v>47</v>
      </c>
      <c r="L1320" s="73" t="n">
        <v>179</v>
      </c>
      <c r="M1320" s="73" t="n">
        <v>2140</v>
      </c>
      <c r="N1320" s="73" t="n">
        <v>4808</v>
      </c>
      <c r="O1320" s="73" t="n">
        <f aca="false">J1320-M1320-N1320</f>
        <v>263</v>
      </c>
      <c r="P1320" s="74" t="n">
        <f aca="false">M1320/J1320</f>
        <v>0.29676882540563</v>
      </c>
      <c r="Q1320" s="74" t="n">
        <f aca="false">N1320/J1320</f>
        <v>0.666759118014145</v>
      </c>
      <c r="R1320" s="75" t="n">
        <f aca="false">ABS(P1320-Q1320)*100</f>
        <v>36.9990292608515</v>
      </c>
      <c r="S1320" s="72" t="str">
        <f aca="false">IF(M1320&gt;N1320,"Flávio Bolsonaro",IF(N1320&gt;M1320,"Lula","Empate"))</f>
        <v>Lula</v>
      </c>
      <c r="T1320" s="74" t="n">
        <v>0.734306979356832</v>
      </c>
      <c r="U1320" s="74" t="n">
        <v>0.230023873051538</v>
      </c>
      <c r="V1320" s="72" t="str">
        <f aca="false">IF(S1320="Empate","—",IF((N1320&gt;M1320)&lt;&gt;(T1320&gt;U1320),"Sim","Não"))</f>
        <v>Não</v>
      </c>
    </row>
    <row r="1321" customFormat="false" ht="15" hidden="false" customHeight="false" outlineLevel="0" collapsed="false">
      <c r="A1321" s="72" t="s">
        <v>2969</v>
      </c>
      <c r="B1321" s="72" t="s">
        <v>2970</v>
      </c>
      <c r="C1321" s="72" t="s">
        <v>304</v>
      </c>
      <c r="D1321" s="72" t="s">
        <v>289</v>
      </c>
      <c r="E1321" s="72"/>
      <c r="F1321" s="73" t="n">
        <v>8599</v>
      </c>
      <c r="G1321" s="73" t="n">
        <v>7245</v>
      </c>
      <c r="H1321" s="73" t="n">
        <v>1354</v>
      </c>
      <c r="I1321" s="74" t="n">
        <f aca="false">H1321/F1321</f>
        <v>0.157460169787185</v>
      </c>
      <c r="J1321" s="73" t="n">
        <v>7073</v>
      </c>
      <c r="K1321" s="73" t="n">
        <v>47</v>
      </c>
      <c r="L1321" s="73" t="n">
        <v>125</v>
      </c>
      <c r="M1321" s="73" t="n">
        <v>3013</v>
      </c>
      <c r="N1321" s="73" t="n">
        <v>3697</v>
      </c>
      <c r="O1321" s="73" t="n">
        <f aca="false">J1321-M1321-N1321</f>
        <v>363</v>
      </c>
      <c r="P1321" s="74" t="n">
        <f aca="false">M1321/J1321</f>
        <v>0.425986144493143</v>
      </c>
      <c r="Q1321" s="74" t="n">
        <f aca="false">N1321/J1321</f>
        <v>0.522691927046515</v>
      </c>
      <c r="R1321" s="75" t="n">
        <f aca="false">ABS(P1321-Q1321)*100</f>
        <v>9.6705782553372</v>
      </c>
      <c r="S1321" s="72" t="str">
        <f aca="false">IF(M1321&gt;N1321,"Flávio Bolsonaro",IF(N1321&gt;M1321,"Lula","Empate"))</f>
        <v>Lula</v>
      </c>
      <c r="T1321" s="74" t="n">
        <v>0.614021689323354</v>
      </c>
      <c r="U1321" s="74" t="n">
        <v>0.343057889109516</v>
      </c>
      <c r="V1321" s="72" t="str">
        <f aca="false">IF(S1321="Empate","—",IF((N1321&gt;M1321)&lt;&gt;(T1321&gt;U1321),"Sim","Não"))</f>
        <v>Não</v>
      </c>
    </row>
    <row r="1322" customFormat="false" ht="15" hidden="false" customHeight="false" outlineLevel="0" collapsed="false">
      <c r="A1322" s="72" t="s">
        <v>2971</v>
      </c>
      <c r="B1322" s="72" t="s">
        <v>2972</v>
      </c>
      <c r="C1322" s="72" t="s">
        <v>304</v>
      </c>
      <c r="D1322" s="72" t="s">
        <v>289</v>
      </c>
      <c r="E1322" s="72"/>
      <c r="F1322" s="73" t="n">
        <v>14327</v>
      </c>
      <c r="G1322" s="73" t="n">
        <v>10968</v>
      </c>
      <c r="H1322" s="73" t="n">
        <v>3359</v>
      </c>
      <c r="I1322" s="74" t="n">
        <f aca="false">H1322/F1322</f>
        <v>0.234452432470161</v>
      </c>
      <c r="J1322" s="73" t="n">
        <v>10607</v>
      </c>
      <c r="K1322" s="73" t="n">
        <v>52</v>
      </c>
      <c r="L1322" s="73" t="n">
        <v>309</v>
      </c>
      <c r="M1322" s="73" t="n">
        <v>1565</v>
      </c>
      <c r="N1322" s="73" t="n">
        <v>8738</v>
      </c>
      <c r="O1322" s="73" t="n">
        <f aca="false">J1322-M1322-N1322</f>
        <v>304</v>
      </c>
      <c r="P1322" s="74" t="n">
        <f aca="false">M1322/J1322</f>
        <v>0.147544074667672</v>
      </c>
      <c r="Q1322" s="74" t="n">
        <f aca="false">N1322/J1322</f>
        <v>0.823795606674837</v>
      </c>
      <c r="R1322" s="75" t="n">
        <f aca="false">ABS(P1322-Q1322)*100</f>
        <v>67.6251532007165</v>
      </c>
      <c r="S1322" s="72" t="str">
        <f aca="false">IF(M1322&gt;N1322,"Flávio Bolsonaro",IF(N1322&gt;M1322,"Lula","Empate"))</f>
        <v>Lula</v>
      </c>
      <c r="T1322" s="74" t="n">
        <v>0.86144578313253</v>
      </c>
      <c r="U1322" s="74" t="n">
        <v>0.111396405293304</v>
      </c>
      <c r="V1322" s="72" t="str">
        <f aca="false">IF(S1322="Empate","—",IF((N1322&gt;M1322)&lt;&gt;(T1322&gt;U1322),"Sim","Não"))</f>
        <v>Não</v>
      </c>
    </row>
    <row r="1323" customFormat="false" ht="15" hidden="false" customHeight="false" outlineLevel="0" collapsed="false">
      <c r="A1323" s="72" t="s">
        <v>2973</v>
      </c>
      <c r="B1323" s="72" t="s">
        <v>2974</v>
      </c>
      <c r="C1323" s="72" t="s">
        <v>304</v>
      </c>
      <c r="D1323" s="72" t="s">
        <v>289</v>
      </c>
      <c r="E1323" s="72"/>
      <c r="F1323" s="73" t="n">
        <v>19533</v>
      </c>
      <c r="G1323" s="73" t="n">
        <v>15553</v>
      </c>
      <c r="H1323" s="73" t="n">
        <v>3980</v>
      </c>
      <c r="I1323" s="74" t="n">
        <f aca="false">H1323/F1323</f>
        <v>0.2037577433062</v>
      </c>
      <c r="J1323" s="73" t="n">
        <v>14801</v>
      </c>
      <c r="K1323" s="73" t="n">
        <v>219</v>
      </c>
      <c r="L1323" s="73" t="n">
        <v>533</v>
      </c>
      <c r="M1323" s="73" t="n">
        <v>3700</v>
      </c>
      <c r="N1323" s="73" t="n">
        <v>10402</v>
      </c>
      <c r="O1323" s="73" t="n">
        <f aca="false">J1323-M1323-N1323</f>
        <v>699</v>
      </c>
      <c r="P1323" s="74" t="n">
        <f aca="false">M1323/J1323</f>
        <v>0.249983109249375</v>
      </c>
      <c r="Q1323" s="74" t="n">
        <f aca="false">N1323/J1323</f>
        <v>0.702790352003243</v>
      </c>
      <c r="R1323" s="75" t="n">
        <f aca="false">ABS(P1323-Q1323)*100</f>
        <v>45.2807242753868</v>
      </c>
      <c r="S1323" s="72" t="str">
        <f aca="false">IF(M1323&gt;N1323,"Flávio Bolsonaro",IF(N1323&gt;M1323,"Lula","Empate"))</f>
        <v>Lula</v>
      </c>
      <c r="T1323" s="74" t="n">
        <v>0.762180414857694</v>
      </c>
      <c r="U1323" s="74" t="n">
        <v>0.193025980290814</v>
      </c>
      <c r="V1323" s="72" t="str">
        <f aca="false">IF(S1323="Empate","—",IF((N1323&gt;M1323)&lt;&gt;(T1323&gt;U1323),"Sim","Não"))</f>
        <v>Não</v>
      </c>
    </row>
    <row r="1324" customFormat="false" ht="15" hidden="false" customHeight="false" outlineLevel="0" collapsed="false">
      <c r="A1324" s="72" t="s">
        <v>2975</v>
      </c>
      <c r="B1324" s="72" t="s">
        <v>2976</v>
      </c>
      <c r="C1324" s="72" t="s">
        <v>304</v>
      </c>
      <c r="D1324" s="72" t="s">
        <v>289</v>
      </c>
      <c r="E1324" s="72" t="s">
        <v>385</v>
      </c>
      <c r="F1324" s="73" t="n">
        <v>761443</v>
      </c>
      <c r="G1324" s="73" t="n">
        <v>642000</v>
      </c>
      <c r="H1324" s="73" t="n">
        <v>119443</v>
      </c>
      <c r="I1324" s="74" t="n">
        <f aca="false">H1324/F1324</f>
        <v>0.156864006892177</v>
      </c>
      <c r="J1324" s="73" t="n">
        <v>619322</v>
      </c>
      <c r="K1324" s="73" t="n">
        <v>11228</v>
      </c>
      <c r="L1324" s="73" t="n">
        <v>11450</v>
      </c>
      <c r="M1324" s="73" t="n">
        <v>229253</v>
      </c>
      <c r="N1324" s="73" t="n">
        <v>337598</v>
      </c>
      <c r="O1324" s="73" t="n">
        <f aca="false">J1324-M1324-N1324</f>
        <v>52471</v>
      </c>
      <c r="P1324" s="74" t="n">
        <f aca="false">M1324/J1324</f>
        <v>0.370167699516568</v>
      </c>
      <c r="Q1324" s="74" t="n">
        <f aca="false">N1324/J1324</f>
        <v>0.545109006300438</v>
      </c>
      <c r="R1324" s="75" t="n">
        <f aca="false">ABS(P1324-Q1324)*100</f>
        <v>17.494130678387</v>
      </c>
      <c r="S1324" s="72" t="str">
        <f aca="false">IF(M1324&gt;N1324,"Flávio Bolsonaro",IF(N1324&gt;M1324,"Lula","Empate"))</f>
        <v>Lula</v>
      </c>
      <c r="T1324" s="74" t="n">
        <v>0.565011255269513</v>
      </c>
      <c r="U1324" s="74" t="n">
        <v>0.344026521507797</v>
      </c>
      <c r="V1324" s="72" t="str">
        <f aca="false">IF(S1324="Empate","—",IF((N1324&gt;M1324)&lt;&gt;(T1324&gt;U1324),"Sim","Não"))</f>
        <v>Não</v>
      </c>
    </row>
    <row r="1325" customFormat="false" ht="15" hidden="false" customHeight="false" outlineLevel="0" collapsed="false">
      <c r="A1325" s="72" t="s">
        <v>2977</v>
      </c>
      <c r="B1325" s="72" t="s">
        <v>2978</v>
      </c>
      <c r="C1325" s="72" t="s">
        <v>304</v>
      </c>
      <c r="D1325" s="72" t="s">
        <v>289</v>
      </c>
      <c r="E1325" s="72"/>
      <c r="F1325" s="73" t="n">
        <v>17211</v>
      </c>
      <c r="G1325" s="73" t="n">
        <v>13036</v>
      </c>
      <c r="H1325" s="73" t="n">
        <v>4175</v>
      </c>
      <c r="I1325" s="74" t="n">
        <f aca="false">H1325/F1325</f>
        <v>0.242577421416536</v>
      </c>
      <c r="J1325" s="73" t="n">
        <v>12570</v>
      </c>
      <c r="K1325" s="73" t="n">
        <v>91</v>
      </c>
      <c r="L1325" s="73" t="n">
        <v>375</v>
      </c>
      <c r="M1325" s="73" t="n">
        <v>2181</v>
      </c>
      <c r="N1325" s="73" t="n">
        <v>10117</v>
      </c>
      <c r="O1325" s="73" t="n">
        <f aca="false">J1325-M1325-N1325</f>
        <v>272</v>
      </c>
      <c r="P1325" s="74" t="n">
        <f aca="false">M1325/J1325</f>
        <v>0.173508353221957</v>
      </c>
      <c r="Q1325" s="74" t="n">
        <f aca="false">N1325/J1325</f>
        <v>0.804852824184566</v>
      </c>
      <c r="R1325" s="75" t="n">
        <f aca="false">ABS(P1325-Q1325)*100</f>
        <v>63.1344470962609</v>
      </c>
      <c r="S1325" s="72" t="str">
        <f aca="false">IF(M1325&gt;N1325,"Flávio Bolsonaro",IF(N1325&gt;M1325,"Lula","Empate"))</f>
        <v>Lula</v>
      </c>
      <c r="T1325" s="74" t="n">
        <v>0.839540155440415</v>
      </c>
      <c r="U1325" s="74" t="n">
        <v>0.132772020725389</v>
      </c>
      <c r="V1325" s="72" t="str">
        <f aca="false">IF(S1325="Empate","—",IF((N1325&gt;M1325)&lt;&gt;(T1325&gt;U1325),"Sim","Não"))</f>
        <v>Não</v>
      </c>
    </row>
    <row r="1326" customFormat="false" ht="15" hidden="false" customHeight="false" outlineLevel="0" collapsed="false">
      <c r="A1326" s="72" t="s">
        <v>2979</v>
      </c>
      <c r="B1326" s="72" t="s">
        <v>2980</v>
      </c>
      <c r="C1326" s="72" t="s">
        <v>304</v>
      </c>
      <c r="D1326" s="72" t="s">
        <v>289</v>
      </c>
      <c r="E1326" s="72"/>
      <c r="F1326" s="73" t="n">
        <v>30147</v>
      </c>
      <c r="G1326" s="73" t="n">
        <v>22755</v>
      </c>
      <c r="H1326" s="73" t="n">
        <v>7392</v>
      </c>
      <c r="I1326" s="74" t="n">
        <f aca="false">H1326/F1326</f>
        <v>0.245198527216638</v>
      </c>
      <c r="J1326" s="73" t="n">
        <v>21873</v>
      </c>
      <c r="K1326" s="73" t="n">
        <v>182</v>
      </c>
      <c r="L1326" s="73" t="n">
        <v>700</v>
      </c>
      <c r="M1326" s="73" t="n">
        <v>5836</v>
      </c>
      <c r="N1326" s="73" t="n">
        <v>15258</v>
      </c>
      <c r="O1326" s="73" t="n">
        <f aca="false">J1326-M1326-N1326</f>
        <v>779</v>
      </c>
      <c r="P1326" s="74" t="n">
        <f aca="false">M1326/J1326</f>
        <v>0.266812965756869</v>
      </c>
      <c r="Q1326" s="74" t="n">
        <f aca="false">N1326/J1326</f>
        <v>0.697572349471952</v>
      </c>
      <c r="R1326" s="75" t="n">
        <f aca="false">ABS(P1326-Q1326)*100</f>
        <v>43.0759383715083</v>
      </c>
      <c r="S1326" s="72" t="str">
        <f aca="false">IF(M1326&gt;N1326,"Flávio Bolsonaro",IF(N1326&gt;M1326,"Lula","Empate"))</f>
        <v>Lula</v>
      </c>
      <c r="T1326" s="74" t="n">
        <v>0.74935960591133</v>
      </c>
      <c r="U1326" s="74" t="n">
        <v>0.216059113300493</v>
      </c>
      <c r="V1326" s="72" t="str">
        <f aca="false">IF(S1326="Empate","—",IF((N1326&gt;M1326)&lt;&gt;(T1326&gt;U1326),"Sim","Não"))</f>
        <v>Não</v>
      </c>
    </row>
    <row r="1327" customFormat="false" ht="15" hidden="false" customHeight="false" outlineLevel="0" collapsed="false">
      <c r="A1327" s="72" t="s">
        <v>2981</v>
      </c>
      <c r="B1327" s="72" t="s">
        <v>2982</v>
      </c>
      <c r="C1327" s="72" t="s">
        <v>304</v>
      </c>
      <c r="D1327" s="72" t="s">
        <v>289</v>
      </c>
      <c r="E1327" s="72"/>
      <c r="F1327" s="73" t="n">
        <v>9693</v>
      </c>
      <c r="G1327" s="73" t="n">
        <v>7166</v>
      </c>
      <c r="H1327" s="73" t="n">
        <v>2527</v>
      </c>
      <c r="I1327" s="74" t="n">
        <f aca="false">H1327/F1327</f>
        <v>0.26070360053647</v>
      </c>
      <c r="J1327" s="73" t="n">
        <v>6982</v>
      </c>
      <c r="K1327" s="73" t="n">
        <v>35</v>
      </c>
      <c r="L1327" s="73" t="n">
        <v>149</v>
      </c>
      <c r="M1327" s="73" t="n">
        <v>3052</v>
      </c>
      <c r="N1327" s="73" t="n">
        <v>3683</v>
      </c>
      <c r="O1327" s="73" t="n">
        <f aca="false">J1327-M1327-N1327</f>
        <v>247</v>
      </c>
      <c r="P1327" s="74" t="n">
        <f aca="false">M1327/J1327</f>
        <v>0.437124033228301</v>
      </c>
      <c r="Q1327" s="74" t="n">
        <f aca="false">N1327/J1327</f>
        <v>0.527499283872816</v>
      </c>
      <c r="R1327" s="75" t="n">
        <f aca="false">ABS(P1327-Q1327)*100</f>
        <v>9.03752506445145</v>
      </c>
      <c r="S1327" s="72" t="str">
        <f aca="false">IF(M1327&gt;N1327,"Flávio Bolsonaro",IF(N1327&gt;M1327,"Lula","Empate"))</f>
        <v>Lula</v>
      </c>
      <c r="T1327" s="74" t="n">
        <v>0.636931570536104</v>
      </c>
      <c r="U1327" s="74" t="n">
        <v>0.329362196716548</v>
      </c>
      <c r="V1327" s="72" t="str">
        <f aca="false">IF(S1327="Empate","—",IF((N1327&gt;M1327)&lt;&gt;(T1327&gt;U1327),"Sim","Não"))</f>
        <v>Não</v>
      </c>
    </row>
    <row r="1328" customFormat="false" ht="15" hidden="false" customHeight="false" outlineLevel="0" collapsed="false">
      <c r="A1328" s="72" t="s">
        <v>2983</v>
      </c>
      <c r="B1328" s="72" t="s">
        <v>2984</v>
      </c>
      <c r="C1328" s="72" t="s">
        <v>304</v>
      </c>
      <c r="D1328" s="72" t="s">
        <v>289</v>
      </c>
      <c r="E1328" s="72"/>
      <c r="F1328" s="73" t="n">
        <v>4689</v>
      </c>
      <c r="G1328" s="73" t="n">
        <v>3900</v>
      </c>
      <c r="H1328" s="73" t="n">
        <v>789</v>
      </c>
      <c r="I1328" s="74" t="n">
        <f aca="false">H1328/F1328</f>
        <v>0.168266154830454</v>
      </c>
      <c r="J1328" s="73" t="n">
        <v>3802</v>
      </c>
      <c r="K1328" s="73" t="n">
        <v>26</v>
      </c>
      <c r="L1328" s="73" t="n">
        <v>72</v>
      </c>
      <c r="M1328" s="73" t="n">
        <v>2477</v>
      </c>
      <c r="N1328" s="73" t="n">
        <v>1195</v>
      </c>
      <c r="O1328" s="73" t="n">
        <f aca="false">J1328-M1328-N1328</f>
        <v>130</v>
      </c>
      <c r="P1328" s="74" t="n">
        <f aca="false">M1328/J1328</f>
        <v>0.65149921094161</v>
      </c>
      <c r="Q1328" s="74" t="n">
        <f aca="false">N1328/J1328</f>
        <v>0.314308258811152</v>
      </c>
      <c r="R1328" s="75" t="n">
        <f aca="false">ABS(P1328-Q1328)*100</f>
        <v>33.7190952130458</v>
      </c>
      <c r="S1328" s="72" t="str">
        <f aca="false">IF(M1328&gt;N1328,"Flávio Bolsonaro",IF(N1328&gt;M1328,"Lula","Empate"))</f>
        <v>Flávio Bolsonaro</v>
      </c>
      <c r="T1328" s="74" t="n">
        <v>0.373829122906614</v>
      </c>
      <c r="U1328" s="74" t="n">
        <v>0.586148169174</v>
      </c>
      <c r="V1328" s="72" t="str">
        <f aca="false">IF(S1328="Empate","—",IF((N1328&gt;M1328)&lt;&gt;(T1328&gt;U1328),"Sim","Não"))</f>
        <v>Não</v>
      </c>
    </row>
    <row r="1329" customFormat="false" ht="15" hidden="false" customHeight="false" outlineLevel="0" collapsed="false">
      <c r="A1329" s="72" t="s">
        <v>2985</v>
      </c>
      <c r="B1329" s="72" t="s">
        <v>2986</v>
      </c>
      <c r="C1329" s="72" t="s">
        <v>304</v>
      </c>
      <c r="D1329" s="72" t="s">
        <v>289</v>
      </c>
      <c r="E1329" s="72"/>
      <c r="F1329" s="73" t="n">
        <v>15701</v>
      </c>
      <c r="G1329" s="73" t="n">
        <v>12665</v>
      </c>
      <c r="H1329" s="73" t="n">
        <v>3036</v>
      </c>
      <c r="I1329" s="74" t="n">
        <f aca="false">H1329/F1329</f>
        <v>0.193363480033119</v>
      </c>
      <c r="J1329" s="73" t="n">
        <v>12177</v>
      </c>
      <c r="K1329" s="73" t="n">
        <v>122</v>
      </c>
      <c r="L1329" s="73" t="n">
        <v>366</v>
      </c>
      <c r="M1329" s="73" t="n">
        <v>4486</v>
      </c>
      <c r="N1329" s="73" t="n">
        <v>7163</v>
      </c>
      <c r="O1329" s="73" t="n">
        <f aca="false">J1329-M1329-N1329</f>
        <v>528</v>
      </c>
      <c r="P1329" s="74" t="n">
        <f aca="false">M1329/J1329</f>
        <v>0.368399441570173</v>
      </c>
      <c r="Q1329" s="74" t="n">
        <f aca="false">N1329/J1329</f>
        <v>0.588240124825491</v>
      </c>
      <c r="R1329" s="75" t="n">
        <f aca="false">ABS(P1329-Q1329)*100</f>
        <v>21.9840683255317</v>
      </c>
      <c r="S1329" s="72" t="str">
        <f aca="false">IF(M1329&gt;N1329,"Flávio Bolsonaro",IF(N1329&gt;M1329,"Lula","Empate"))</f>
        <v>Lula</v>
      </c>
      <c r="T1329" s="74" t="n">
        <v>0.68304154690358</v>
      </c>
      <c r="U1329" s="74" t="n">
        <v>0.282727985367128</v>
      </c>
      <c r="V1329" s="72" t="str">
        <f aca="false">IF(S1329="Empate","—",IF((N1329&gt;M1329)&lt;&gt;(T1329&gt;U1329),"Sim","Não"))</f>
        <v>Não</v>
      </c>
    </row>
    <row r="1330" customFormat="false" ht="15" hidden="false" customHeight="false" outlineLevel="0" collapsed="false">
      <c r="A1330" s="72" t="s">
        <v>2987</v>
      </c>
      <c r="B1330" s="72" t="s">
        <v>2988</v>
      </c>
      <c r="C1330" s="72" t="s">
        <v>304</v>
      </c>
      <c r="D1330" s="72" t="s">
        <v>289</v>
      </c>
      <c r="E1330" s="72"/>
      <c r="F1330" s="73" t="n">
        <v>5160</v>
      </c>
      <c r="G1330" s="73" t="n">
        <v>4024</v>
      </c>
      <c r="H1330" s="73" t="n">
        <v>1136</v>
      </c>
      <c r="I1330" s="74" t="n">
        <f aca="false">H1330/F1330</f>
        <v>0.22015503875969</v>
      </c>
      <c r="J1330" s="73" t="n">
        <v>3855</v>
      </c>
      <c r="K1330" s="73" t="n">
        <v>41</v>
      </c>
      <c r="L1330" s="73" t="n">
        <v>128</v>
      </c>
      <c r="M1330" s="73" t="n">
        <v>978</v>
      </c>
      <c r="N1330" s="73" t="n">
        <v>2738</v>
      </c>
      <c r="O1330" s="73" t="n">
        <f aca="false">J1330-M1330-N1330</f>
        <v>139</v>
      </c>
      <c r="P1330" s="74" t="n">
        <f aca="false">M1330/J1330</f>
        <v>0.253696498054475</v>
      </c>
      <c r="Q1330" s="74" t="n">
        <f aca="false">N1330/J1330</f>
        <v>0.710246433203632</v>
      </c>
      <c r="R1330" s="75" t="n">
        <f aca="false">ABS(P1330-Q1330)*100</f>
        <v>45.6549935149157</v>
      </c>
      <c r="S1330" s="72" t="str">
        <f aca="false">IF(M1330&gt;N1330,"Flávio Bolsonaro",IF(N1330&gt;M1330,"Lula","Empate"))</f>
        <v>Lula</v>
      </c>
      <c r="T1330" s="74" t="n">
        <v>0.776986012140406</v>
      </c>
      <c r="U1330" s="74" t="n">
        <v>0.174980205859066</v>
      </c>
      <c r="V1330" s="72" t="str">
        <f aca="false">IF(S1330="Empate","—",IF((N1330&gt;M1330)&lt;&gt;(T1330&gt;U1330),"Sim","Não"))</f>
        <v>Não</v>
      </c>
    </row>
    <row r="1331" customFormat="false" ht="15" hidden="false" customHeight="false" outlineLevel="0" collapsed="false">
      <c r="A1331" s="72" t="s">
        <v>2989</v>
      </c>
      <c r="B1331" s="72" t="s">
        <v>2990</v>
      </c>
      <c r="C1331" s="72" t="s">
        <v>304</v>
      </c>
      <c r="D1331" s="72" t="s">
        <v>289</v>
      </c>
      <c r="E1331" s="72"/>
      <c r="F1331" s="73" t="n">
        <v>4547</v>
      </c>
      <c r="G1331" s="73" t="n">
        <v>3565</v>
      </c>
      <c r="H1331" s="73" t="n">
        <v>982</v>
      </c>
      <c r="I1331" s="74" t="n">
        <f aca="false">H1331/F1331</f>
        <v>0.215966571365736</v>
      </c>
      <c r="J1331" s="73" t="n">
        <v>3442</v>
      </c>
      <c r="K1331" s="73" t="n">
        <v>20</v>
      </c>
      <c r="L1331" s="73" t="n">
        <v>103</v>
      </c>
      <c r="M1331" s="73" t="n">
        <v>811</v>
      </c>
      <c r="N1331" s="73" t="n">
        <v>2521</v>
      </c>
      <c r="O1331" s="73" t="n">
        <f aca="false">J1331-M1331-N1331</f>
        <v>110</v>
      </c>
      <c r="P1331" s="74" t="n">
        <f aca="false">M1331/J1331</f>
        <v>0.2356188262638</v>
      </c>
      <c r="Q1331" s="74" t="n">
        <f aca="false">N1331/J1331</f>
        <v>0.732423009877978</v>
      </c>
      <c r="R1331" s="75" t="n">
        <f aca="false">ABS(P1331-Q1331)*100</f>
        <v>49.6804183614178</v>
      </c>
      <c r="S1331" s="72" t="str">
        <f aca="false">IF(M1331&gt;N1331,"Flávio Bolsonaro",IF(N1331&gt;M1331,"Lula","Empate"))</f>
        <v>Lula</v>
      </c>
      <c r="T1331" s="74" t="n">
        <v>0.806535569693464</v>
      </c>
      <c r="U1331" s="74" t="n">
        <v>0.16657027183343</v>
      </c>
      <c r="V1331" s="72" t="str">
        <f aca="false">IF(S1331="Empate","—",IF((N1331&gt;M1331)&lt;&gt;(T1331&gt;U1331),"Sim","Não"))</f>
        <v>Não</v>
      </c>
    </row>
    <row r="1332" customFormat="false" ht="15" hidden="false" customHeight="false" outlineLevel="0" collapsed="false">
      <c r="A1332" s="72" t="s">
        <v>2991</v>
      </c>
      <c r="B1332" s="72" t="s">
        <v>2992</v>
      </c>
      <c r="C1332" s="72" t="s">
        <v>304</v>
      </c>
      <c r="D1332" s="72" t="s">
        <v>289</v>
      </c>
      <c r="E1332" s="72"/>
      <c r="F1332" s="73" t="n">
        <v>16729</v>
      </c>
      <c r="G1332" s="73" t="n">
        <v>12300</v>
      </c>
      <c r="H1332" s="73" t="n">
        <v>4429</v>
      </c>
      <c r="I1332" s="74" t="n">
        <f aca="false">H1332/F1332</f>
        <v>0.264749835614801</v>
      </c>
      <c r="J1332" s="73" t="n">
        <v>11642</v>
      </c>
      <c r="K1332" s="73" t="n">
        <v>194</v>
      </c>
      <c r="L1332" s="73" t="n">
        <v>464</v>
      </c>
      <c r="M1332" s="73" t="n">
        <v>2069</v>
      </c>
      <c r="N1332" s="73" t="n">
        <v>9148</v>
      </c>
      <c r="O1332" s="73" t="n">
        <f aca="false">J1332-M1332-N1332</f>
        <v>425</v>
      </c>
      <c r="P1332" s="74" t="n">
        <f aca="false">M1332/J1332</f>
        <v>0.177718605050679</v>
      </c>
      <c r="Q1332" s="74" t="n">
        <f aca="false">N1332/J1332</f>
        <v>0.785775639924412</v>
      </c>
      <c r="R1332" s="75" t="n">
        <f aca="false">ABS(P1332-Q1332)*100</f>
        <v>60.8057034873733</v>
      </c>
      <c r="S1332" s="72" t="str">
        <f aca="false">IF(M1332&gt;N1332,"Flávio Bolsonaro",IF(N1332&gt;M1332,"Lula","Empate"))</f>
        <v>Lula</v>
      </c>
      <c r="T1332" s="74" t="n">
        <v>0.81476160545928</v>
      </c>
      <c r="U1332" s="74" t="n">
        <v>0.151656640028733</v>
      </c>
      <c r="V1332" s="72" t="str">
        <f aca="false">IF(S1332="Empate","—",IF((N1332&gt;M1332)&lt;&gt;(T1332&gt;U1332),"Sim","Não"))</f>
        <v>Não</v>
      </c>
    </row>
    <row r="1333" customFormat="false" ht="15" hidden="false" customHeight="false" outlineLevel="0" collapsed="false">
      <c r="A1333" s="72" t="s">
        <v>2993</v>
      </c>
      <c r="B1333" s="72" t="s">
        <v>2994</v>
      </c>
      <c r="C1333" s="72" t="s">
        <v>304</v>
      </c>
      <c r="D1333" s="72" t="s">
        <v>289</v>
      </c>
      <c r="E1333" s="72"/>
      <c r="F1333" s="73" t="n">
        <v>13984</v>
      </c>
      <c r="G1333" s="73" t="n">
        <v>11927</v>
      </c>
      <c r="H1333" s="73" t="n">
        <v>2057</v>
      </c>
      <c r="I1333" s="74" t="n">
        <f aca="false">H1333/F1333</f>
        <v>0.147096681922197</v>
      </c>
      <c r="J1333" s="73" t="n">
        <v>11607</v>
      </c>
      <c r="K1333" s="73" t="n">
        <v>95</v>
      </c>
      <c r="L1333" s="73" t="n">
        <v>225</v>
      </c>
      <c r="M1333" s="73" t="n">
        <v>4420</v>
      </c>
      <c r="N1333" s="73" t="n">
        <v>6635</v>
      </c>
      <c r="O1333" s="73" t="n">
        <f aca="false">J1333-M1333-N1333</f>
        <v>552</v>
      </c>
      <c r="P1333" s="74" t="n">
        <f aca="false">M1333/J1333</f>
        <v>0.380804686826915</v>
      </c>
      <c r="Q1333" s="74" t="n">
        <f aca="false">N1333/J1333</f>
        <v>0.571637804772982</v>
      </c>
      <c r="R1333" s="75" t="n">
        <f aca="false">ABS(P1333-Q1333)*100</f>
        <v>19.0833117946067</v>
      </c>
      <c r="S1333" s="72" t="str">
        <f aca="false">IF(M1333&gt;N1333,"Flávio Bolsonaro",IF(N1333&gt;M1333,"Lula","Empate"))</f>
        <v>Lula</v>
      </c>
      <c r="T1333" s="74" t="n">
        <v>0.660334690185436</v>
      </c>
      <c r="U1333" s="74" t="n">
        <v>0.288738127544098</v>
      </c>
      <c r="V1333" s="72" t="str">
        <f aca="false">IF(S1333="Empate","—",IF((N1333&gt;M1333)&lt;&gt;(T1333&gt;U1333),"Sim","Não"))</f>
        <v>Não</v>
      </c>
    </row>
    <row r="1334" customFormat="false" ht="15" hidden="false" customHeight="false" outlineLevel="0" collapsed="false">
      <c r="A1334" s="72" t="s">
        <v>2995</v>
      </c>
      <c r="B1334" s="72" t="s">
        <v>2996</v>
      </c>
      <c r="C1334" s="72" t="s">
        <v>304</v>
      </c>
      <c r="D1334" s="72" t="s">
        <v>289</v>
      </c>
      <c r="E1334" s="72"/>
      <c r="F1334" s="73" t="n">
        <v>6854</v>
      </c>
      <c r="G1334" s="73" t="n">
        <v>5594</v>
      </c>
      <c r="H1334" s="73" t="n">
        <v>1260</v>
      </c>
      <c r="I1334" s="74" t="n">
        <f aca="false">H1334/F1334</f>
        <v>0.18383425736796</v>
      </c>
      <c r="J1334" s="73" t="n">
        <v>5398</v>
      </c>
      <c r="K1334" s="73" t="n">
        <v>34</v>
      </c>
      <c r="L1334" s="73" t="n">
        <v>162</v>
      </c>
      <c r="M1334" s="73" t="n">
        <v>2390</v>
      </c>
      <c r="N1334" s="73" t="n">
        <v>2715</v>
      </c>
      <c r="O1334" s="73" t="n">
        <f aca="false">J1334-M1334-N1334</f>
        <v>293</v>
      </c>
      <c r="P1334" s="74" t="n">
        <f aca="false">M1334/J1334</f>
        <v>0.442756576509819</v>
      </c>
      <c r="Q1334" s="74" t="n">
        <f aca="false">N1334/J1334</f>
        <v>0.502964060763246</v>
      </c>
      <c r="R1334" s="75" t="n">
        <f aca="false">ABS(P1334-Q1334)*100</f>
        <v>6.02074842534272</v>
      </c>
      <c r="S1334" s="72" t="str">
        <f aca="false">IF(M1334&gt;N1334,"Flávio Bolsonaro",IF(N1334&gt;M1334,"Lula","Empate"))</f>
        <v>Lula</v>
      </c>
      <c r="T1334" s="74" t="n">
        <v>0.646696528555431</v>
      </c>
      <c r="U1334" s="74" t="n">
        <v>0.312989921612542</v>
      </c>
      <c r="V1334" s="72" t="str">
        <f aca="false">IF(S1334="Empate","—",IF((N1334&gt;M1334)&lt;&gt;(T1334&gt;U1334),"Sim","Não"))</f>
        <v>Não</v>
      </c>
    </row>
    <row r="1335" customFormat="false" ht="15" hidden="false" customHeight="false" outlineLevel="0" collapsed="false">
      <c r="A1335" s="72" t="s">
        <v>2997</v>
      </c>
      <c r="B1335" s="72" t="s">
        <v>2998</v>
      </c>
      <c r="C1335" s="72" t="s">
        <v>304</v>
      </c>
      <c r="D1335" s="72" t="s">
        <v>289</v>
      </c>
      <c r="E1335" s="72"/>
      <c r="F1335" s="73" t="n">
        <v>21254</v>
      </c>
      <c r="G1335" s="73" t="n">
        <v>15483</v>
      </c>
      <c r="H1335" s="73" t="n">
        <v>5771</v>
      </c>
      <c r="I1335" s="74" t="n">
        <f aca="false">H1335/F1335</f>
        <v>0.271525359932248</v>
      </c>
      <c r="J1335" s="73" t="n">
        <v>14810</v>
      </c>
      <c r="K1335" s="73" t="n">
        <v>105</v>
      </c>
      <c r="L1335" s="73" t="n">
        <v>568</v>
      </c>
      <c r="M1335" s="73" t="n">
        <v>2776</v>
      </c>
      <c r="N1335" s="73" t="n">
        <v>11441</v>
      </c>
      <c r="O1335" s="73" t="n">
        <f aca="false">J1335-M1335-N1335</f>
        <v>593</v>
      </c>
      <c r="P1335" s="74" t="n">
        <f aca="false">M1335/J1335</f>
        <v>0.187440918298447</v>
      </c>
      <c r="Q1335" s="74" t="n">
        <f aca="false">N1335/J1335</f>
        <v>0.772518568534774</v>
      </c>
      <c r="R1335" s="75" t="n">
        <f aca="false">ABS(P1335-Q1335)*100</f>
        <v>58.5077650236327</v>
      </c>
      <c r="S1335" s="72" t="str">
        <f aca="false">IF(M1335&gt;N1335,"Flávio Bolsonaro",IF(N1335&gt;M1335,"Lula","Empate"))</f>
        <v>Lula</v>
      </c>
      <c r="T1335" s="74" t="n">
        <v>0.803947738128688</v>
      </c>
      <c r="U1335" s="74" t="n">
        <v>0.15060410227592</v>
      </c>
      <c r="V1335" s="72" t="str">
        <f aca="false">IF(S1335="Empate","—",IF((N1335&gt;M1335)&lt;&gt;(T1335&gt;U1335),"Sim","Não"))</f>
        <v>Não</v>
      </c>
    </row>
    <row r="1336" customFormat="false" ht="15" hidden="false" customHeight="false" outlineLevel="0" collapsed="false">
      <c r="A1336" s="72" t="s">
        <v>2999</v>
      </c>
      <c r="B1336" s="72" t="s">
        <v>3000</v>
      </c>
      <c r="C1336" s="72" t="s">
        <v>304</v>
      </c>
      <c r="D1336" s="72" t="s">
        <v>289</v>
      </c>
      <c r="E1336" s="72"/>
      <c r="F1336" s="73" t="n">
        <v>124767</v>
      </c>
      <c r="G1336" s="73" t="n">
        <v>105358</v>
      </c>
      <c r="H1336" s="73" t="n">
        <v>19409</v>
      </c>
      <c r="I1336" s="74" t="n">
        <f aca="false">H1336/F1336</f>
        <v>0.155561967507434</v>
      </c>
      <c r="J1336" s="73" t="n">
        <v>100929</v>
      </c>
      <c r="K1336" s="73" t="n">
        <v>1283</v>
      </c>
      <c r="L1336" s="73" t="n">
        <v>3146</v>
      </c>
      <c r="M1336" s="73" t="n">
        <v>28444</v>
      </c>
      <c r="N1336" s="73" t="n">
        <v>67010</v>
      </c>
      <c r="O1336" s="73" t="n">
        <f aca="false">J1336-M1336-N1336</f>
        <v>5475</v>
      </c>
      <c r="P1336" s="74" t="n">
        <f aca="false">M1336/J1336</f>
        <v>0.281821874783264</v>
      </c>
      <c r="Q1336" s="74" t="n">
        <f aca="false">N1336/J1336</f>
        <v>0.663932071059854</v>
      </c>
      <c r="R1336" s="75" t="n">
        <f aca="false">ABS(P1336-Q1336)*100</f>
        <v>38.2110196276591</v>
      </c>
      <c r="S1336" s="72" t="str">
        <f aca="false">IF(M1336&gt;N1336,"Flávio Bolsonaro",IF(N1336&gt;M1336,"Lula","Empate"))</f>
        <v>Lula</v>
      </c>
      <c r="T1336" s="74" t="n">
        <v>0.710494026477236</v>
      </c>
      <c r="U1336" s="74" t="n">
        <v>0.227822624044775</v>
      </c>
      <c r="V1336" s="72" t="str">
        <f aca="false">IF(S1336="Empate","—",IF((N1336&gt;M1336)&lt;&gt;(T1336&gt;U1336),"Sim","Não"))</f>
        <v>Não</v>
      </c>
    </row>
    <row r="1337" customFormat="false" ht="15" hidden="false" customHeight="false" outlineLevel="0" collapsed="false">
      <c r="A1337" s="72" t="s">
        <v>3001</v>
      </c>
      <c r="B1337" s="72" t="s">
        <v>3002</v>
      </c>
      <c r="C1337" s="72" t="s">
        <v>304</v>
      </c>
      <c r="D1337" s="72" t="s">
        <v>289</v>
      </c>
      <c r="E1337" s="72"/>
      <c r="F1337" s="73" t="n">
        <v>16878</v>
      </c>
      <c r="G1337" s="73" t="n">
        <v>13895</v>
      </c>
      <c r="H1337" s="73" t="n">
        <v>2983</v>
      </c>
      <c r="I1337" s="74" t="n">
        <f aca="false">H1337/F1337</f>
        <v>0.176738950112573</v>
      </c>
      <c r="J1337" s="73" t="n">
        <v>13429</v>
      </c>
      <c r="K1337" s="73" t="n">
        <v>152</v>
      </c>
      <c r="L1337" s="73" t="n">
        <v>314</v>
      </c>
      <c r="M1337" s="73" t="n">
        <v>4744</v>
      </c>
      <c r="N1337" s="73" t="n">
        <v>8059</v>
      </c>
      <c r="O1337" s="73" t="n">
        <f aca="false">J1337-M1337-N1337</f>
        <v>626</v>
      </c>
      <c r="P1337" s="74" t="n">
        <f aca="false">M1337/J1337</f>
        <v>0.353265321319532</v>
      </c>
      <c r="Q1337" s="74" t="n">
        <f aca="false">N1337/J1337</f>
        <v>0.600119145133666</v>
      </c>
      <c r="R1337" s="75" t="n">
        <f aca="false">ABS(P1337-Q1337)*100</f>
        <v>24.6853823814134</v>
      </c>
      <c r="S1337" s="72" t="str">
        <f aca="false">IF(M1337&gt;N1337,"Flávio Bolsonaro",IF(N1337&gt;M1337,"Lula","Empate"))</f>
        <v>Lula</v>
      </c>
      <c r="T1337" s="74" t="n">
        <v>0.660187408038411</v>
      </c>
      <c r="U1337" s="74" t="n">
        <v>0.289940370169597</v>
      </c>
      <c r="V1337" s="72" t="str">
        <f aca="false">IF(S1337="Empate","—",IF((N1337&gt;M1337)&lt;&gt;(T1337&gt;U1337),"Sim","Não"))</f>
        <v>Não</v>
      </c>
    </row>
    <row r="1338" customFormat="false" ht="15" hidden="false" customHeight="false" outlineLevel="0" collapsed="false">
      <c r="A1338" s="72" t="s">
        <v>3003</v>
      </c>
      <c r="B1338" s="72" t="s">
        <v>3004</v>
      </c>
      <c r="C1338" s="72" t="s">
        <v>304</v>
      </c>
      <c r="D1338" s="72" t="s">
        <v>289</v>
      </c>
      <c r="E1338" s="72"/>
      <c r="F1338" s="73" t="n">
        <v>6051</v>
      </c>
      <c r="G1338" s="73" t="n">
        <v>4509</v>
      </c>
      <c r="H1338" s="73" t="n">
        <v>1542</v>
      </c>
      <c r="I1338" s="74" t="n">
        <f aca="false">H1338/F1338</f>
        <v>0.254833911750124</v>
      </c>
      <c r="J1338" s="73" t="n">
        <v>4332</v>
      </c>
      <c r="K1338" s="73" t="n">
        <v>20</v>
      </c>
      <c r="L1338" s="73" t="n">
        <v>157</v>
      </c>
      <c r="M1338" s="73" t="n">
        <v>1024</v>
      </c>
      <c r="N1338" s="73" t="n">
        <v>3161</v>
      </c>
      <c r="O1338" s="73" t="n">
        <f aca="false">J1338-M1338-N1338</f>
        <v>147</v>
      </c>
      <c r="P1338" s="74" t="n">
        <f aca="false">M1338/J1338</f>
        <v>0.236380424746076</v>
      </c>
      <c r="Q1338" s="74" t="n">
        <f aca="false">N1338/J1338</f>
        <v>0.729686057248384</v>
      </c>
      <c r="R1338" s="75" t="n">
        <f aca="false">ABS(P1338-Q1338)*100</f>
        <v>49.3305632502308</v>
      </c>
      <c r="S1338" s="72" t="str">
        <f aca="false">IF(M1338&gt;N1338,"Flávio Bolsonaro",IF(N1338&gt;M1338,"Lula","Empate"))</f>
        <v>Lula</v>
      </c>
      <c r="T1338" s="74" t="n">
        <v>0.808440797186401</v>
      </c>
      <c r="U1338" s="74" t="n">
        <v>0.172098475967175</v>
      </c>
      <c r="V1338" s="72" t="str">
        <f aca="false">IF(S1338="Empate","—",IF((N1338&gt;M1338)&lt;&gt;(T1338&gt;U1338),"Sim","Não"))</f>
        <v>Não</v>
      </c>
    </row>
    <row r="1339" customFormat="false" ht="15" hidden="false" customHeight="false" outlineLevel="0" collapsed="false">
      <c r="A1339" s="72" t="s">
        <v>3005</v>
      </c>
      <c r="B1339" s="72" t="s">
        <v>3006</v>
      </c>
      <c r="C1339" s="72" t="s">
        <v>304</v>
      </c>
      <c r="D1339" s="72" t="s">
        <v>289</v>
      </c>
      <c r="E1339" s="72"/>
      <c r="F1339" s="73" t="n">
        <v>28443</v>
      </c>
      <c r="G1339" s="73" t="n">
        <v>22571</v>
      </c>
      <c r="H1339" s="73" t="n">
        <v>5872</v>
      </c>
      <c r="I1339" s="74" t="n">
        <f aca="false">H1339/F1339</f>
        <v>0.206447983686672</v>
      </c>
      <c r="J1339" s="73" t="n">
        <v>21633</v>
      </c>
      <c r="K1339" s="73" t="n">
        <v>240</v>
      </c>
      <c r="L1339" s="73" t="n">
        <v>698</v>
      </c>
      <c r="M1339" s="73" t="n">
        <v>7114</v>
      </c>
      <c r="N1339" s="73" t="n">
        <v>13758</v>
      </c>
      <c r="O1339" s="73" t="n">
        <f aca="false">J1339-M1339-N1339</f>
        <v>761</v>
      </c>
      <c r="P1339" s="74" t="n">
        <f aca="false">M1339/J1339</f>
        <v>0.328849442980631</v>
      </c>
      <c r="Q1339" s="74" t="n">
        <f aca="false">N1339/J1339</f>
        <v>0.635972819303841</v>
      </c>
      <c r="R1339" s="75" t="n">
        <f aca="false">ABS(P1339-Q1339)*100</f>
        <v>30.712337632321</v>
      </c>
      <c r="S1339" s="72" t="str">
        <f aca="false">IF(M1339&gt;N1339,"Flávio Bolsonaro",IF(N1339&gt;M1339,"Lula","Empate"))</f>
        <v>Lula</v>
      </c>
      <c r="T1339" s="74" t="n">
        <v>0.695925067593666</v>
      </c>
      <c r="U1339" s="74" t="n">
        <v>0.26264967168791</v>
      </c>
      <c r="V1339" s="72" t="str">
        <f aca="false">IF(S1339="Empate","—",IF((N1339&gt;M1339)&lt;&gt;(T1339&gt;U1339),"Sim","Não"))</f>
        <v>Não</v>
      </c>
    </row>
    <row r="1340" customFormat="false" ht="15" hidden="false" customHeight="false" outlineLevel="0" collapsed="false">
      <c r="A1340" s="72" t="s">
        <v>3007</v>
      </c>
      <c r="B1340" s="72" t="s">
        <v>3008</v>
      </c>
      <c r="C1340" s="72" t="s">
        <v>304</v>
      </c>
      <c r="D1340" s="72" t="s">
        <v>289</v>
      </c>
      <c r="E1340" s="72"/>
      <c r="F1340" s="73" t="n">
        <v>28166</v>
      </c>
      <c r="G1340" s="73" t="n">
        <v>22760</v>
      </c>
      <c r="H1340" s="73" t="n">
        <v>5406</v>
      </c>
      <c r="I1340" s="74" t="n">
        <f aca="false">H1340/F1340</f>
        <v>0.191933536888447</v>
      </c>
      <c r="J1340" s="73" t="n">
        <v>22096</v>
      </c>
      <c r="K1340" s="73" t="n">
        <v>159</v>
      </c>
      <c r="L1340" s="73" t="n">
        <v>505</v>
      </c>
      <c r="M1340" s="73" t="n">
        <v>4502</v>
      </c>
      <c r="N1340" s="73" t="n">
        <v>16792</v>
      </c>
      <c r="O1340" s="73" t="n">
        <f aca="false">J1340-M1340-N1340</f>
        <v>802</v>
      </c>
      <c r="P1340" s="74" t="n">
        <f aca="false">M1340/J1340</f>
        <v>0.203747284576394</v>
      </c>
      <c r="Q1340" s="74" t="n">
        <f aca="false">N1340/J1340</f>
        <v>0.759956553222303</v>
      </c>
      <c r="R1340" s="75" t="n">
        <f aca="false">ABS(P1340-Q1340)*100</f>
        <v>55.6209268645909</v>
      </c>
      <c r="S1340" s="72" t="str">
        <f aca="false">IF(M1340&gt;N1340,"Flávio Bolsonaro",IF(N1340&gt;M1340,"Lula","Empate"))</f>
        <v>Lula</v>
      </c>
      <c r="T1340" s="74" t="n">
        <v>0.788387159156836</v>
      </c>
      <c r="U1340" s="74" t="n">
        <v>0.179510732933669</v>
      </c>
      <c r="V1340" s="72" t="str">
        <f aca="false">IF(S1340="Empate","—",IF((N1340&gt;M1340)&lt;&gt;(T1340&gt;U1340),"Sim","Não"))</f>
        <v>Não</v>
      </c>
    </row>
    <row r="1341" customFormat="false" ht="15" hidden="false" customHeight="false" outlineLevel="0" collapsed="false">
      <c r="A1341" s="72" t="s">
        <v>3009</v>
      </c>
      <c r="B1341" s="72" t="s">
        <v>3010</v>
      </c>
      <c r="C1341" s="72" t="s">
        <v>304</v>
      </c>
      <c r="D1341" s="72" t="s">
        <v>289</v>
      </c>
      <c r="E1341" s="72"/>
      <c r="F1341" s="73" t="n">
        <v>15977</v>
      </c>
      <c r="G1341" s="73" t="n">
        <v>11725</v>
      </c>
      <c r="H1341" s="73" t="n">
        <v>4252</v>
      </c>
      <c r="I1341" s="74" t="n">
        <f aca="false">H1341/F1341</f>
        <v>0.266132565562997</v>
      </c>
      <c r="J1341" s="73" t="n">
        <v>11360</v>
      </c>
      <c r="K1341" s="73" t="n">
        <v>107</v>
      </c>
      <c r="L1341" s="73" t="n">
        <v>258</v>
      </c>
      <c r="M1341" s="73" t="n">
        <v>2773</v>
      </c>
      <c r="N1341" s="73" t="n">
        <v>8018</v>
      </c>
      <c r="O1341" s="73" t="n">
        <f aca="false">J1341-M1341-N1341</f>
        <v>569</v>
      </c>
      <c r="P1341" s="74" t="n">
        <f aca="false">M1341/J1341</f>
        <v>0.244102112676056</v>
      </c>
      <c r="Q1341" s="74" t="n">
        <f aca="false">N1341/J1341</f>
        <v>0.70580985915493</v>
      </c>
      <c r="R1341" s="75" t="n">
        <f aca="false">ABS(P1341-Q1341)*100</f>
        <v>46.1707746478873</v>
      </c>
      <c r="S1341" s="72" t="str">
        <f aca="false">IF(M1341&gt;N1341,"Flávio Bolsonaro",IF(N1341&gt;M1341,"Lula","Empate"))</f>
        <v>Lula</v>
      </c>
      <c r="T1341" s="74" t="n">
        <v>0.784945229847393</v>
      </c>
      <c r="U1341" s="74" t="n">
        <v>0.181069188278251</v>
      </c>
      <c r="V1341" s="72" t="str">
        <f aca="false">IF(S1341="Empate","—",IF((N1341&gt;M1341)&lt;&gt;(T1341&gt;U1341),"Sim","Não"))</f>
        <v>Não</v>
      </c>
    </row>
    <row r="1342" customFormat="false" ht="15" hidden="false" customHeight="false" outlineLevel="0" collapsed="false">
      <c r="A1342" s="72" t="s">
        <v>3011</v>
      </c>
      <c r="B1342" s="72" t="s">
        <v>3012</v>
      </c>
      <c r="C1342" s="72" t="s">
        <v>304</v>
      </c>
      <c r="D1342" s="72" t="s">
        <v>289</v>
      </c>
      <c r="E1342" s="72"/>
      <c r="F1342" s="73" t="n">
        <v>43215</v>
      </c>
      <c r="G1342" s="73" t="n">
        <v>33914</v>
      </c>
      <c r="H1342" s="73" t="n">
        <v>9301</v>
      </c>
      <c r="I1342" s="74" t="n">
        <f aca="false">H1342/F1342</f>
        <v>0.215226194608354</v>
      </c>
      <c r="J1342" s="73" t="n">
        <v>32432</v>
      </c>
      <c r="K1342" s="73" t="n">
        <v>448</v>
      </c>
      <c r="L1342" s="73" t="n">
        <v>1034</v>
      </c>
      <c r="M1342" s="73" t="n">
        <v>7838</v>
      </c>
      <c r="N1342" s="73" t="n">
        <v>23022</v>
      </c>
      <c r="O1342" s="73" t="n">
        <f aca="false">J1342-M1342-N1342</f>
        <v>1572</v>
      </c>
      <c r="P1342" s="74" t="n">
        <f aca="false">M1342/J1342</f>
        <v>0.24167488899852</v>
      </c>
      <c r="Q1342" s="74" t="n">
        <f aca="false">N1342/J1342</f>
        <v>0.709854464726196</v>
      </c>
      <c r="R1342" s="75" t="n">
        <f aca="false">ABS(P1342-Q1342)*100</f>
        <v>46.8179575727677</v>
      </c>
      <c r="S1342" s="72" t="str">
        <f aca="false">IF(M1342&gt;N1342,"Flávio Bolsonaro",IF(N1342&gt;M1342,"Lula","Empate"))</f>
        <v>Lula</v>
      </c>
      <c r="T1342" s="74" t="n">
        <v>0.733907789488139</v>
      </c>
      <c r="U1342" s="74" t="n">
        <v>0.203680181262659</v>
      </c>
      <c r="V1342" s="72" t="str">
        <f aca="false">IF(S1342="Empate","—",IF((N1342&gt;M1342)&lt;&gt;(T1342&gt;U1342),"Sim","Não"))</f>
        <v>Não</v>
      </c>
    </row>
    <row r="1343" customFormat="false" ht="15" hidden="false" customHeight="false" outlineLevel="0" collapsed="false">
      <c r="A1343" s="72" t="s">
        <v>3013</v>
      </c>
      <c r="B1343" s="72" t="s">
        <v>3014</v>
      </c>
      <c r="C1343" s="72" t="s">
        <v>304</v>
      </c>
      <c r="D1343" s="72" t="s">
        <v>289</v>
      </c>
      <c r="E1343" s="72"/>
      <c r="F1343" s="73" t="n">
        <v>25803</v>
      </c>
      <c r="G1343" s="73" t="n">
        <v>20337</v>
      </c>
      <c r="H1343" s="73" t="n">
        <v>5466</v>
      </c>
      <c r="I1343" s="74" t="n">
        <f aca="false">H1343/F1343</f>
        <v>0.211835833042669</v>
      </c>
      <c r="J1343" s="73" t="n">
        <v>19491</v>
      </c>
      <c r="K1343" s="73" t="n">
        <v>179</v>
      </c>
      <c r="L1343" s="73" t="n">
        <v>667</v>
      </c>
      <c r="M1343" s="73" t="n">
        <v>3826</v>
      </c>
      <c r="N1343" s="73" t="n">
        <v>15137</v>
      </c>
      <c r="O1343" s="73" t="n">
        <f aca="false">J1343-M1343-N1343</f>
        <v>528</v>
      </c>
      <c r="P1343" s="74" t="n">
        <f aca="false">M1343/J1343</f>
        <v>0.19629572623262</v>
      </c>
      <c r="Q1343" s="74" t="n">
        <f aca="false">N1343/J1343</f>
        <v>0.776614847878508</v>
      </c>
      <c r="R1343" s="75" t="n">
        <f aca="false">ABS(P1343-Q1343)*100</f>
        <v>58.0319121645888</v>
      </c>
      <c r="S1343" s="72" t="str">
        <f aca="false">IF(M1343&gt;N1343,"Flávio Bolsonaro",IF(N1343&gt;M1343,"Lula","Empate"))</f>
        <v>Lula</v>
      </c>
      <c r="T1343" s="74" t="n">
        <v>0.818564944888697</v>
      </c>
      <c r="U1343" s="74" t="n">
        <v>0.153068943159715</v>
      </c>
      <c r="V1343" s="72" t="str">
        <f aca="false">IF(S1343="Empate","—",IF((N1343&gt;M1343)&lt;&gt;(T1343&gt;U1343),"Sim","Não"))</f>
        <v>Não</v>
      </c>
    </row>
    <row r="1344" customFormat="false" ht="15" hidden="false" customHeight="false" outlineLevel="0" collapsed="false">
      <c r="A1344" s="72" t="s">
        <v>3015</v>
      </c>
      <c r="B1344" s="72" t="s">
        <v>3016</v>
      </c>
      <c r="C1344" s="72" t="s">
        <v>304</v>
      </c>
      <c r="D1344" s="72" t="s">
        <v>289</v>
      </c>
      <c r="E1344" s="72"/>
      <c r="F1344" s="73" t="n">
        <v>32648</v>
      </c>
      <c r="G1344" s="73" t="n">
        <v>25476</v>
      </c>
      <c r="H1344" s="73" t="n">
        <v>7172</v>
      </c>
      <c r="I1344" s="74" t="n">
        <f aca="false">H1344/F1344</f>
        <v>0.219676549865229</v>
      </c>
      <c r="J1344" s="73" t="n">
        <v>24399</v>
      </c>
      <c r="K1344" s="73" t="n">
        <v>204</v>
      </c>
      <c r="L1344" s="73" t="n">
        <v>873</v>
      </c>
      <c r="M1344" s="73" t="n">
        <v>5599</v>
      </c>
      <c r="N1344" s="73" t="n">
        <v>17844</v>
      </c>
      <c r="O1344" s="73" t="n">
        <f aca="false">J1344-M1344-N1344</f>
        <v>956</v>
      </c>
      <c r="P1344" s="74" t="n">
        <f aca="false">M1344/J1344</f>
        <v>0.229476617894176</v>
      </c>
      <c r="Q1344" s="74" t="n">
        <f aca="false">N1344/J1344</f>
        <v>0.731341448420017</v>
      </c>
      <c r="R1344" s="75" t="n">
        <f aca="false">ABS(P1344-Q1344)*100</f>
        <v>50.1864830525841</v>
      </c>
      <c r="S1344" s="72" t="str">
        <f aca="false">IF(M1344&gt;N1344,"Flávio Bolsonaro",IF(N1344&gt;M1344,"Lula","Empate"))</f>
        <v>Lula</v>
      </c>
      <c r="T1344" s="74" t="n">
        <v>0.801569409520506</v>
      </c>
      <c r="U1344" s="74" t="n">
        <v>0.162446891528657</v>
      </c>
      <c r="V1344" s="72" t="str">
        <f aca="false">IF(S1344="Empate","—",IF((N1344&gt;M1344)&lt;&gt;(T1344&gt;U1344),"Sim","Não"))</f>
        <v>Não</v>
      </c>
    </row>
    <row r="1345" customFormat="false" ht="15" hidden="false" customHeight="false" outlineLevel="0" collapsed="false">
      <c r="A1345" s="72" t="s">
        <v>3017</v>
      </c>
      <c r="B1345" s="72" t="s">
        <v>2102</v>
      </c>
      <c r="C1345" s="72" t="s">
        <v>304</v>
      </c>
      <c r="D1345" s="72" t="s">
        <v>289</v>
      </c>
      <c r="E1345" s="72"/>
      <c r="F1345" s="73" t="n">
        <v>39769</v>
      </c>
      <c r="G1345" s="73" t="n">
        <v>31042</v>
      </c>
      <c r="H1345" s="73" t="n">
        <v>8727</v>
      </c>
      <c r="I1345" s="74" t="n">
        <f aca="false">H1345/F1345</f>
        <v>0.219442279162161</v>
      </c>
      <c r="J1345" s="73" t="n">
        <v>30098</v>
      </c>
      <c r="K1345" s="73" t="n">
        <v>318</v>
      </c>
      <c r="L1345" s="73" t="n">
        <v>626</v>
      </c>
      <c r="M1345" s="73" t="n">
        <v>8910</v>
      </c>
      <c r="N1345" s="73" t="n">
        <v>19880</v>
      </c>
      <c r="O1345" s="73" t="n">
        <f aca="false">J1345-M1345-N1345</f>
        <v>1308</v>
      </c>
      <c r="P1345" s="74" t="n">
        <f aca="false">M1345/J1345</f>
        <v>0.296032959000598</v>
      </c>
      <c r="Q1345" s="74" t="n">
        <f aca="false">N1345/J1345</f>
        <v>0.660509003920526</v>
      </c>
      <c r="R1345" s="75" t="n">
        <f aca="false">ABS(P1345-Q1345)*100</f>
        <v>36.4476044919928</v>
      </c>
      <c r="S1345" s="72" t="str">
        <f aca="false">IF(M1345&gt;N1345,"Flávio Bolsonaro",IF(N1345&gt;M1345,"Lula","Empate"))</f>
        <v>Lula</v>
      </c>
      <c r="T1345" s="74" t="n">
        <v>0.704983894988397</v>
      </c>
      <c r="U1345" s="74" t="n">
        <v>0.254528452187165</v>
      </c>
      <c r="V1345" s="72" t="str">
        <f aca="false">IF(S1345="Empate","—",IF((N1345&gt;M1345)&lt;&gt;(T1345&gt;U1345),"Sim","Não"))</f>
        <v>Não</v>
      </c>
    </row>
    <row r="1346" customFormat="false" ht="15" hidden="false" customHeight="false" outlineLevel="0" collapsed="false">
      <c r="A1346" s="72" t="s">
        <v>3018</v>
      </c>
      <c r="B1346" s="72" t="s">
        <v>3019</v>
      </c>
      <c r="C1346" s="72" t="s">
        <v>304</v>
      </c>
      <c r="D1346" s="72" t="s">
        <v>289</v>
      </c>
      <c r="E1346" s="72"/>
      <c r="F1346" s="73" t="n">
        <v>8903</v>
      </c>
      <c r="G1346" s="73" t="n">
        <v>6671</v>
      </c>
      <c r="H1346" s="73" t="n">
        <v>2232</v>
      </c>
      <c r="I1346" s="74" t="n">
        <f aca="false">H1346/F1346</f>
        <v>0.250702010558239</v>
      </c>
      <c r="J1346" s="73" t="n">
        <v>6485</v>
      </c>
      <c r="K1346" s="73" t="n">
        <v>57</v>
      </c>
      <c r="L1346" s="73" t="n">
        <v>129</v>
      </c>
      <c r="M1346" s="73" t="n">
        <v>2666</v>
      </c>
      <c r="N1346" s="73" t="n">
        <v>3534</v>
      </c>
      <c r="O1346" s="73" t="n">
        <f aca="false">J1346-M1346-N1346</f>
        <v>285</v>
      </c>
      <c r="P1346" s="74" t="n">
        <f aca="false">M1346/J1346</f>
        <v>0.411102544333076</v>
      </c>
      <c r="Q1346" s="74" t="n">
        <f aca="false">N1346/J1346</f>
        <v>0.544949884348497</v>
      </c>
      <c r="R1346" s="75" t="n">
        <f aca="false">ABS(P1346-Q1346)*100</f>
        <v>13.384734001542</v>
      </c>
      <c r="S1346" s="72" t="str">
        <f aca="false">IF(M1346&gt;N1346,"Flávio Bolsonaro",IF(N1346&gt;M1346,"Lula","Empate"))</f>
        <v>Lula</v>
      </c>
      <c r="T1346" s="74" t="n">
        <v>0.62202189311011</v>
      </c>
      <c r="U1346" s="74" t="n">
        <v>0.331294269156471</v>
      </c>
      <c r="V1346" s="72" t="str">
        <f aca="false">IF(S1346="Empate","—",IF((N1346&gt;M1346)&lt;&gt;(T1346&gt;U1346),"Sim","Não"))</f>
        <v>Não</v>
      </c>
    </row>
    <row r="1347" customFormat="false" ht="15" hidden="false" customHeight="false" outlineLevel="0" collapsed="false">
      <c r="A1347" s="72" t="s">
        <v>3020</v>
      </c>
      <c r="B1347" s="72" t="s">
        <v>3021</v>
      </c>
      <c r="C1347" s="72" t="s">
        <v>304</v>
      </c>
      <c r="D1347" s="72" t="s">
        <v>289</v>
      </c>
      <c r="E1347" s="72"/>
      <c r="F1347" s="73" t="n">
        <v>22898</v>
      </c>
      <c r="G1347" s="73" t="n">
        <v>18470</v>
      </c>
      <c r="H1347" s="73" t="n">
        <v>4428</v>
      </c>
      <c r="I1347" s="74" t="n">
        <f aca="false">H1347/F1347</f>
        <v>0.193379334439689</v>
      </c>
      <c r="J1347" s="73" t="n">
        <v>17791</v>
      </c>
      <c r="K1347" s="73" t="n">
        <v>189</v>
      </c>
      <c r="L1347" s="73" t="n">
        <v>490</v>
      </c>
      <c r="M1347" s="73" t="n">
        <v>5446</v>
      </c>
      <c r="N1347" s="73" t="n">
        <v>11621</v>
      </c>
      <c r="O1347" s="73" t="n">
        <f aca="false">J1347-M1347-N1347</f>
        <v>724</v>
      </c>
      <c r="P1347" s="74" t="n">
        <f aca="false">M1347/J1347</f>
        <v>0.306109830813333</v>
      </c>
      <c r="Q1347" s="74" t="n">
        <f aca="false">N1347/J1347</f>
        <v>0.653195435894553</v>
      </c>
      <c r="R1347" s="75" t="n">
        <f aca="false">ABS(P1347-Q1347)*100</f>
        <v>34.7085605081221</v>
      </c>
      <c r="S1347" s="72" t="str">
        <f aca="false">IF(M1347&gt;N1347,"Flávio Bolsonaro",IF(N1347&gt;M1347,"Lula","Empate"))</f>
        <v>Lula</v>
      </c>
      <c r="T1347" s="74" t="n">
        <v>0.711443073018803</v>
      </c>
      <c r="U1347" s="74" t="n">
        <v>0.250028838389664</v>
      </c>
      <c r="V1347" s="72" t="str">
        <f aca="false">IF(S1347="Empate","—",IF((N1347&gt;M1347)&lt;&gt;(T1347&gt;U1347),"Sim","Não"))</f>
        <v>Não</v>
      </c>
    </row>
    <row r="1348" customFormat="false" ht="15" hidden="false" customHeight="false" outlineLevel="0" collapsed="false">
      <c r="A1348" s="72" t="s">
        <v>3022</v>
      </c>
      <c r="B1348" s="72" t="s">
        <v>3023</v>
      </c>
      <c r="C1348" s="72" t="s">
        <v>304</v>
      </c>
      <c r="D1348" s="72" t="s">
        <v>289</v>
      </c>
      <c r="E1348" s="72"/>
      <c r="F1348" s="73" t="n">
        <v>24683</v>
      </c>
      <c r="G1348" s="73" t="n">
        <v>19338</v>
      </c>
      <c r="H1348" s="73" t="n">
        <v>5345</v>
      </c>
      <c r="I1348" s="74" t="n">
        <f aca="false">H1348/F1348</f>
        <v>0.216545800753555</v>
      </c>
      <c r="J1348" s="73" t="n">
        <v>18779</v>
      </c>
      <c r="K1348" s="73" t="n">
        <v>204</v>
      </c>
      <c r="L1348" s="73" t="n">
        <v>355</v>
      </c>
      <c r="M1348" s="73" t="n">
        <v>5409</v>
      </c>
      <c r="N1348" s="73" t="n">
        <v>12723</v>
      </c>
      <c r="O1348" s="73" t="n">
        <f aca="false">J1348-M1348-N1348</f>
        <v>647</v>
      </c>
      <c r="P1348" s="74" t="n">
        <f aca="false">M1348/J1348</f>
        <v>0.288034506629746</v>
      </c>
      <c r="Q1348" s="74" t="n">
        <f aca="false">N1348/J1348</f>
        <v>0.677512114596091</v>
      </c>
      <c r="R1348" s="75" t="n">
        <f aca="false">ABS(P1348-Q1348)*100</f>
        <v>38.9477607966345</v>
      </c>
      <c r="S1348" s="72" t="str">
        <f aca="false">IF(M1348&gt;N1348,"Flávio Bolsonaro",IF(N1348&gt;M1348,"Lula","Empate"))</f>
        <v>Lula</v>
      </c>
      <c r="T1348" s="74" t="n">
        <v>0.712271041690078</v>
      </c>
      <c r="U1348" s="74" t="n">
        <v>0.252837397460389</v>
      </c>
      <c r="V1348" s="72" t="str">
        <f aca="false">IF(S1348="Empate","—",IF((N1348&gt;M1348)&lt;&gt;(T1348&gt;U1348),"Sim","Não"))</f>
        <v>Não</v>
      </c>
    </row>
    <row r="1349" customFormat="false" ht="15" hidden="false" customHeight="false" outlineLevel="0" collapsed="false">
      <c r="A1349" s="72" t="s">
        <v>3024</v>
      </c>
      <c r="B1349" s="72" t="s">
        <v>3025</v>
      </c>
      <c r="C1349" s="72" t="s">
        <v>304</v>
      </c>
      <c r="D1349" s="72" t="s">
        <v>289</v>
      </c>
      <c r="E1349" s="72"/>
      <c r="F1349" s="73" t="n">
        <v>33014</v>
      </c>
      <c r="G1349" s="73" t="n">
        <v>25899</v>
      </c>
      <c r="H1349" s="73" t="n">
        <v>7115</v>
      </c>
      <c r="I1349" s="74" t="n">
        <f aca="false">H1349/F1349</f>
        <v>0.215514630156903</v>
      </c>
      <c r="J1349" s="73" t="n">
        <v>25129</v>
      </c>
      <c r="K1349" s="73" t="n">
        <v>234</v>
      </c>
      <c r="L1349" s="73" t="n">
        <v>536</v>
      </c>
      <c r="M1349" s="73" t="n">
        <v>7316</v>
      </c>
      <c r="N1349" s="73" t="n">
        <v>16901</v>
      </c>
      <c r="O1349" s="73" t="n">
        <f aca="false">J1349-M1349-N1349</f>
        <v>912</v>
      </c>
      <c r="P1349" s="74" t="n">
        <f aca="false">M1349/J1349</f>
        <v>0.291137729316726</v>
      </c>
      <c r="Q1349" s="74" t="n">
        <f aca="false">N1349/J1349</f>
        <v>0.672569541167575</v>
      </c>
      <c r="R1349" s="75" t="n">
        <f aca="false">ABS(P1349-Q1349)*100</f>
        <v>38.143181185085</v>
      </c>
      <c r="S1349" s="72" t="str">
        <f aca="false">IF(M1349&gt;N1349,"Flávio Bolsonaro",IF(N1349&gt;M1349,"Lula","Empate"))</f>
        <v>Lula</v>
      </c>
      <c r="T1349" s="74" t="n">
        <v>0.718651477573669</v>
      </c>
      <c r="U1349" s="74" t="n">
        <v>0.243053512127454</v>
      </c>
      <c r="V1349" s="72" t="str">
        <f aca="false">IF(S1349="Empate","—",IF((N1349&gt;M1349)&lt;&gt;(T1349&gt;U1349),"Sim","Não"))</f>
        <v>Não</v>
      </c>
    </row>
    <row r="1350" customFormat="false" ht="15" hidden="false" customHeight="false" outlineLevel="0" collapsed="false">
      <c r="A1350" s="72" t="s">
        <v>3026</v>
      </c>
      <c r="B1350" s="72" t="s">
        <v>3027</v>
      </c>
      <c r="C1350" s="72" t="s">
        <v>304</v>
      </c>
      <c r="D1350" s="72" t="s">
        <v>289</v>
      </c>
      <c r="E1350" s="72"/>
      <c r="F1350" s="73" t="n">
        <v>11520</v>
      </c>
      <c r="G1350" s="73" t="n">
        <v>8715</v>
      </c>
      <c r="H1350" s="73" t="n">
        <v>2805</v>
      </c>
      <c r="I1350" s="74" t="n">
        <f aca="false">H1350/F1350</f>
        <v>0.243489583333333</v>
      </c>
      <c r="J1350" s="73" t="n">
        <v>8341</v>
      </c>
      <c r="K1350" s="73" t="n">
        <v>105</v>
      </c>
      <c r="L1350" s="73" t="n">
        <v>269</v>
      </c>
      <c r="M1350" s="73" t="n">
        <v>1493</v>
      </c>
      <c r="N1350" s="73" t="n">
        <v>6572</v>
      </c>
      <c r="O1350" s="73" t="n">
        <f aca="false">J1350-M1350-N1350</f>
        <v>276</v>
      </c>
      <c r="P1350" s="74" t="n">
        <f aca="false">M1350/J1350</f>
        <v>0.178995324301643</v>
      </c>
      <c r="Q1350" s="74" t="n">
        <f aca="false">N1350/J1350</f>
        <v>0.787915118091356</v>
      </c>
      <c r="R1350" s="75" t="n">
        <f aca="false">ABS(P1350-Q1350)*100</f>
        <v>60.8919793789714</v>
      </c>
      <c r="S1350" s="72" t="str">
        <f aca="false">IF(M1350&gt;N1350,"Flávio Bolsonaro",IF(N1350&gt;M1350,"Lula","Empate"))</f>
        <v>Lula</v>
      </c>
      <c r="T1350" s="74" t="n">
        <v>0.817680941647884</v>
      </c>
      <c r="U1350" s="74" t="n">
        <v>0.146255947908841</v>
      </c>
      <c r="V1350" s="72" t="str">
        <f aca="false">IF(S1350="Empate","—",IF((N1350&gt;M1350)&lt;&gt;(T1350&gt;U1350),"Sim","Não"))</f>
        <v>Não</v>
      </c>
    </row>
    <row r="1351" customFormat="false" ht="15" hidden="false" customHeight="false" outlineLevel="0" collapsed="false">
      <c r="A1351" s="72" t="s">
        <v>3028</v>
      </c>
      <c r="B1351" s="72" t="s">
        <v>3029</v>
      </c>
      <c r="C1351" s="72" t="s">
        <v>283</v>
      </c>
      <c r="D1351" s="72" t="s">
        <v>282</v>
      </c>
      <c r="E1351" s="72"/>
      <c r="F1351" s="73" t="n">
        <v>5720</v>
      </c>
      <c r="G1351" s="73" t="n">
        <v>4597</v>
      </c>
      <c r="H1351" s="73" t="n">
        <v>1123</v>
      </c>
      <c r="I1351" s="74" t="n">
        <f aca="false">H1351/F1351</f>
        <v>0.196328671328671</v>
      </c>
      <c r="J1351" s="73" t="n">
        <v>4374</v>
      </c>
      <c r="K1351" s="73" t="n">
        <v>66</v>
      </c>
      <c r="L1351" s="73" t="n">
        <v>157</v>
      </c>
      <c r="M1351" s="73" t="n">
        <v>2285</v>
      </c>
      <c r="N1351" s="73" t="n">
        <v>1742</v>
      </c>
      <c r="O1351" s="73" t="n">
        <f aca="false">J1351-M1351-N1351</f>
        <v>347</v>
      </c>
      <c r="P1351" s="74" t="n">
        <f aca="false">M1351/J1351</f>
        <v>0.522405121170553</v>
      </c>
      <c r="Q1351" s="74" t="n">
        <f aca="false">N1351/J1351</f>
        <v>0.398262459990855</v>
      </c>
      <c r="R1351" s="75" t="n">
        <f aca="false">ABS(P1351-Q1351)*100</f>
        <v>12.4142661179698</v>
      </c>
      <c r="S1351" s="72" t="str">
        <f aca="false">IF(M1351&gt;N1351,"Flávio Bolsonaro",IF(N1351&gt;M1351,"Lula","Empate"))</f>
        <v>Flávio Bolsonaro</v>
      </c>
      <c r="T1351" s="74" t="n">
        <v>0.508908177249886</v>
      </c>
      <c r="U1351" s="74" t="n">
        <v>0.426907263590681</v>
      </c>
      <c r="V1351" s="72" t="str">
        <f aca="false">IF(S1351="Empate","—",IF((N1351&gt;M1351)&lt;&gt;(T1351&gt;U1351),"Sim","Não"))</f>
        <v>Sim</v>
      </c>
    </row>
    <row r="1352" customFormat="false" ht="15" hidden="false" customHeight="false" outlineLevel="0" collapsed="false">
      <c r="A1352" s="72" t="s">
        <v>3030</v>
      </c>
      <c r="B1352" s="72" t="s">
        <v>3031</v>
      </c>
      <c r="C1352" s="72" t="s">
        <v>283</v>
      </c>
      <c r="D1352" s="72" t="s">
        <v>282</v>
      </c>
      <c r="E1352" s="72"/>
      <c r="F1352" s="73" t="n">
        <v>17445</v>
      </c>
      <c r="G1352" s="73" t="n">
        <v>13969</v>
      </c>
      <c r="H1352" s="73" t="n">
        <v>3476</v>
      </c>
      <c r="I1352" s="74" t="n">
        <f aca="false">H1352/F1352</f>
        <v>0.199254800802522</v>
      </c>
      <c r="J1352" s="73" t="n">
        <v>13365</v>
      </c>
      <c r="K1352" s="73" t="n">
        <v>264</v>
      </c>
      <c r="L1352" s="73" t="n">
        <v>340</v>
      </c>
      <c r="M1352" s="73" t="n">
        <v>7518</v>
      </c>
      <c r="N1352" s="73" t="n">
        <v>4853</v>
      </c>
      <c r="O1352" s="73" t="n">
        <f aca="false">J1352-M1352-N1352</f>
        <v>994</v>
      </c>
      <c r="P1352" s="74" t="n">
        <f aca="false">M1352/J1352</f>
        <v>0.562514029180696</v>
      </c>
      <c r="Q1352" s="74" t="n">
        <f aca="false">N1352/J1352</f>
        <v>0.363112607557052</v>
      </c>
      <c r="R1352" s="75" t="n">
        <f aca="false">ABS(P1352-Q1352)*100</f>
        <v>19.9401421623644</v>
      </c>
      <c r="S1352" s="72" t="str">
        <f aca="false">IF(M1352&gt;N1352,"Flávio Bolsonaro",IF(N1352&gt;M1352,"Lula","Empate"))</f>
        <v>Flávio Bolsonaro</v>
      </c>
      <c r="T1352" s="74" t="n">
        <v>0.45058910162003</v>
      </c>
      <c r="U1352" s="74" t="n">
        <v>0.478939617083947</v>
      </c>
      <c r="V1352" s="72" t="str">
        <f aca="false">IF(S1352="Empate","—",IF((N1352&gt;M1352)&lt;&gt;(T1352&gt;U1352),"Sim","Não"))</f>
        <v>Não</v>
      </c>
    </row>
    <row r="1353" customFormat="false" ht="15" hidden="false" customHeight="false" outlineLevel="0" collapsed="false">
      <c r="A1353" s="72" t="s">
        <v>3032</v>
      </c>
      <c r="B1353" s="72" t="s">
        <v>3033</v>
      </c>
      <c r="C1353" s="72" t="s">
        <v>283</v>
      </c>
      <c r="D1353" s="72" t="s">
        <v>282</v>
      </c>
      <c r="E1353" s="72"/>
      <c r="F1353" s="73" t="n">
        <v>12103</v>
      </c>
      <c r="G1353" s="73" t="n">
        <v>9483</v>
      </c>
      <c r="H1353" s="73" t="n">
        <v>2620</v>
      </c>
      <c r="I1353" s="74" t="n">
        <f aca="false">H1353/F1353</f>
        <v>0.216475254069239</v>
      </c>
      <c r="J1353" s="73" t="n">
        <v>8920</v>
      </c>
      <c r="K1353" s="73" t="n">
        <v>197</v>
      </c>
      <c r="L1353" s="73" t="n">
        <v>366</v>
      </c>
      <c r="M1353" s="73" t="n">
        <v>3728</v>
      </c>
      <c r="N1353" s="73" t="n">
        <v>4657</v>
      </c>
      <c r="O1353" s="73" t="n">
        <f aca="false">J1353-M1353-N1353</f>
        <v>535</v>
      </c>
      <c r="P1353" s="74" t="n">
        <f aca="false">M1353/J1353</f>
        <v>0.417937219730942</v>
      </c>
      <c r="Q1353" s="74" t="n">
        <f aca="false">N1353/J1353</f>
        <v>0.522085201793722</v>
      </c>
      <c r="R1353" s="75" t="n">
        <f aca="false">ABS(P1353-Q1353)*100</f>
        <v>10.414798206278</v>
      </c>
      <c r="S1353" s="72" t="str">
        <f aca="false">IF(M1353&gt;N1353,"Flávio Bolsonaro",IF(N1353&gt;M1353,"Lula","Empate"))</f>
        <v>Lula</v>
      </c>
      <c r="T1353" s="74" t="n">
        <v>0.579972183588317</v>
      </c>
      <c r="U1353" s="74" t="n">
        <v>0.36381548446917</v>
      </c>
      <c r="V1353" s="72" t="str">
        <f aca="false">IF(S1353="Empate","—",IF((N1353&gt;M1353)&lt;&gt;(T1353&gt;U1353),"Sim","Não"))</f>
        <v>Não</v>
      </c>
    </row>
    <row r="1354" customFormat="false" ht="15" hidden="false" customHeight="false" outlineLevel="0" collapsed="false">
      <c r="A1354" s="72" t="s">
        <v>3034</v>
      </c>
      <c r="B1354" s="72" t="s">
        <v>3035</v>
      </c>
      <c r="C1354" s="72" t="s">
        <v>283</v>
      </c>
      <c r="D1354" s="72" t="s">
        <v>282</v>
      </c>
      <c r="E1354" s="72"/>
      <c r="F1354" s="73" t="n">
        <v>3518</v>
      </c>
      <c r="G1354" s="73" t="n">
        <v>2683</v>
      </c>
      <c r="H1354" s="73" t="n">
        <v>835</v>
      </c>
      <c r="I1354" s="74" t="n">
        <f aca="false">H1354/F1354</f>
        <v>0.237350767481524</v>
      </c>
      <c r="J1354" s="73" t="n">
        <v>2515</v>
      </c>
      <c r="K1354" s="73" t="n">
        <v>39</v>
      </c>
      <c r="L1354" s="73" t="n">
        <v>129</v>
      </c>
      <c r="M1354" s="73" t="n">
        <v>776</v>
      </c>
      <c r="N1354" s="73" t="n">
        <v>1577</v>
      </c>
      <c r="O1354" s="73" t="n">
        <f aca="false">J1354-M1354-N1354</f>
        <v>162</v>
      </c>
      <c r="P1354" s="74" t="n">
        <f aca="false">M1354/J1354</f>
        <v>0.308548707753479</v>
      </c>
      <c r="Q1354" s="74" t="n">
        <f aca="false">N1354/J1354</f>
        <v>0.627037773359841</v>
      </c>
      <c r="R1354" s="75" t="n">
        <f aca="false">ABS(P1354-Q1354)*100</f>
        <v>31.8489065606362</v>
      </c>
      <c r="S1354" s="72" t="str">
        <f aca="false">IF(M1354&gt;N1354,"Flávio Bolsonaro",IF(N1354&gt;M1354,"Lula","Empate"))</f>
        <v>Lula</v>
      </c>
      <c r="T1354" s="74" t="n">
        <v>0.678628389154705</v>
      </c>
      <c r="U1354" s="74" t="n">
        <v>0.265151515151515</v>
      </c>
      <c r="V1354" s="72" t="str">
        <f aca="false">IF(S1354="Empate","—",IF((N1354&gt;M1354)&lt;&gt;(T1354&gt;U1354),"Sim","Não"))</f>
        <v>Não</v>
      </c>
    </row>
    <row r="1355" customFormat="false" ht="15" hidden="false" customHeight="false" outlineLevel="0" collapsed="false">
      <c r="A1355" s="72" t="s">
        <v>3036</v>
      </c>
      <c r="B1355" s="72" t="s">
        <v>3037</v>
      </c>
      <c r="C1355" s="72" t="s">
        <v>283</v>
      </c>
      <c r="D1355" s="72" t="s">
        <v>282</v>
      </c>
      <c r="E1355" s="72"/>
      <c r="F1355" s="73" t="n">
        <v>4331</v>
      </c>
      <c r="G1355" s="73" t="n">
        <v>3305</v>
      </c>
      <c r="H1355" s="73" t="n">
        <v>1026</v>
      </c>
      <c r="I1355" s="74" t="n">
        <f aca="false">H1355/F1355</f>
        <v>0.236896790579543</v>
      </c>
      <c r="J1355" s="73" t="n">
        <v>3096</v>
      </c>
      <c r="K1355" s="73" t="n">
        <v>86</v>
      </c>
      <c r="L1355" s="73" t="n">
        <v>123</v>
      </c>
      <c r="M1355" s="73" t="n">
        <v>1443</v>
      </c>
      <c r="N1355" s="73" t="n">
        <v>1367</v>
      </c>
      <c r="O1355" s="73" t="n">
        <f aca="false">J1355-M1355-N1355</f>
        <v>286</v>
      </c>
      <c r="P1355" s="74" t="n">
        <f aca="false">M1355/J1355</f>
        <v>0.466085271317829</v>
      </c>
      <c r="Q1355" s="74" t="n">
        <f aca="false">N1355/J1355</f>
        <v>0.441537467700258</v>
      </c>
      <c r="R1355" s="75" t="n">
        <f aca="false">ABS(P1355-Q1355)*100</f>
        <v>2.4547803617571</v>
      </c>
      <c r="S1355" s="72" t="str">
        <f aca="false">IF(M1355&gt;N1355,"Flávio Bolsonaro",IF(N1355&gt;M1355,"Lula","Empate"))</f>
        <v>Flávio Bolsonaro</v>
      </c>
      <c r="T1355" s="74" t="n">
        <v>0.509683995922528</v>
      </c>
      <c r="U1355" s="74" t="n">
        <v>0.419639823309548</v>
      </c>
      <c r="V1355" s="72" t="str">
        <f aca="false">IF(S1355="Empate","—",IF((N1355&gt;M1355)&lt;&gt;(T1355&gt;U1355),"Sim","Não"))</f>
        <v>Sim</v>
      </c>
    </row>
    <row r="1356" customFormat="false" ht="15" hidden="false" customHeight="false" outlineLevel="0" collapsed="false">
      <c r="A1356" s="72" t="s">
        <v>3038</v>
      </c>
      <c r="B1356" s="72" t="s">
        <v>3039</v>
      </c>
      <c r="C1356" s="72" t="s">
        <v>283</v>
      </c>
      <c r="D1356" s="72" t="s">
        <v>282</v>
      </c>
      <c r="E1356" s="72"/>
      <c r="F1356" s="73" t="n">
        <v>19149</v>
      </c>
      <c r="G1356" s="73" t="n">
        <v>14096</v>
      </c>
      <c r="H1356" s="73" t="n">
        <v>5053</v>
      </c>
      <c r="I1356" s="74" t="n">
        <f aca="false">H1356/F1356</f>
        <v>0.263878009295525</v>
      </c>
      <c r="J1356" s="73" t="n">
        <v>13582</v>
      </c>
      <c r="K1356" s="73" t="n">
        <v>237</v>
      </c>
      <c r="L1356" s="73" t="n">
        <v>277</v>
      </c>
      <c r="M1356" s="73" t="n">
        <v>7590</v>
      </c>
      <c r="N1356" s="73" t="n">
        <v>5379</v>
      </c>
      <c r="O1356" s="73" t="n">
        <f aca="false">J1356-M1356-N1356</f>
        <v>613</v>
      </c>
      <c r="P1356" s="74" t="n">
        <f aca="false">M1356/J1356</f>
        <v>0.558827860403475</v>
      </c>
      <c r="Q1356" s="74" t="n">
        <f aca="false">N1356/J1356</f>
        <v>0.396038874981593</v>
      </c>
      <c r="R1356" s="75" t="n">
        <f aca="false">ABS(P1356-Q1356)*100</f>
        <v>16.2788985421882</v>
      </c>
      <c r="S1356" s="72" t="str">
        <f aca="false">IF(M1356&gt;N1356,"Flávio Bolsonaro",IF(N1356&gt;M1356,"Lula","Empate"))</f>
        <v>Flávio Bolsonaro</v>
      </c>
      <c r="T1356" s="74" t="n">
        <v>0.440551784541274</v>
      </c>
      <c r="U1356" s="74" t="n">
        <v>0.509159915334647</v>
      </c>
      <c r="V1356" s="72" t="str">
        <f aca="false">IF(S1356="Empate","—",IF((N1356&gt;M1356)&lt;&gt;(T1356&gt;U1356),"Sim","Não"))</f>
        <v>Não</v>
      </c>
    </row>
    <row r="1357" customFormat="false" ht="15" hidden="false" customHeight="false" outlineLevel="0" collapsed="false">
      <c r="A1357" s="72" t="s">
        <v>3040</v>
      </c>
      <c r="B1357" s="72" t="s">
        <v>3041</v>
      </c>
      <c r="C1357" s="72" t="s">
        <v>283</v>
      </c>
      <c r="D1357" s="72" t="s">
        <v>282</v>
      </c>
      <c r="E1357" s="72"/>
      <c r="F1357" s="73" t="n">
        <v>4838</v>
      </c>
      <c r="G1357" s="73" t="n">
        <v>3792</v>
      </c>
      <c r="H1357" s="73" t="n">
        <v>1046</v>
      </c>
      <c r="I1357" s="74" t="n">
        <f aca="false">H1357/F1357</f>
        <v>0.216205043406366</v>
      </c>
      <c r="J1357" s="73" t="n">
        <v>3525</v>
      </c>
      <c r="K1357" s="73" t="n">
        <v>85</v>
      </c>
      <c r="L1357" s="73" t="n">
        <v>182</v>
      </c>
      <c r="M1357" s="73" t="n">
        <v>1634</v>
      </c>
      <c r="N1357" s="73" t="n">
        <v>1603</v>
      </c>
      <c r="O1357" s="73" t="n">
        <f aca="false">J1357-M1357-N1357</f>
        <v>288</v>
      </c>
      <c r="P1357" s="74" t="n">
        <f aca="false">M1357/J1357</f>
        <v>0.46354609929078</v>
      </c>
      <c r="Q1357" s="74" t="n">
        <f aca="false">N1357/J1357</f>
        <v>0.454751773049645</v>
      </c>
      <c r="R1357" s="75" t="n">
        <f aca="false">ABS(P1357-Q1357)*100</f>
        <v>0.87943262411348</v>
      </c>
      <c r="S1357" s="72" t="str">
        <f aca="false">IF(M1357&gt;N1357,"Flávio Bolsonaro",IF(N1357&gt;M1357,"Lula","Empate"))</f>
        <v>Flávio Bolsonaro</v>
      </c>
      <c r="T1357" s="74" t="n">
        <v>0.515208613728129</v>
      </c>
      <c r="U1357" s="74" t="n">
        <v>0.415881561238223</v>
      </c>
      <c r="V1357" s="72" t="str">
        <f aca="false">IF(S1357="Empate","—",IF((N1357&gt;M1357)&lt;&gt;(T1357&gt;U1357),"Sim","Não"))</f>
        <v>Sim</v>
      </c>
    </row>
    <row r="1358" customFormat="false" ht="15" hidden="false" customHeight="false" outlineLevel="0" collapsed="false">
      <c r="A1358" s="72" t="s">
        <v>3042</v>
      </c>
      <c r="B1358" s="72" t="s">
        <v>3043</v>
      </c>
      <c r="C1358" s="72" t="s">
        <v>283</v>
      </c>
      <c r="D1358" s="72" t="s">
        <v>282</v>
      </c>
      <c r="E1358" s="72"/>
      <c r="F1358" s="73" t="n">
        <v>2619</v>
      </c>
      <c r="G1358" s="73" t="n">
        <v>2046</v>
      </c>
      <c r="H1358" s="73" t="n">
        <v>573</v>
      </c>
      <c r="I1358" s="74" t="n">
        <f aca="false">H1358/F1358</f>
        <v>0.218785796105384</v>
      </c>
      <c r="J1358" s="73" t="n">
        <v>1965</v>
      </c>
      <c r="K1358" s="73" t="n">
        <v>41</v>
      </c>
      <c r="L1358" s="73" t="n">
        <v>40</v>
      </c>
      <c r="M1358" s="73" t="n">
        <v>1240</v>
      </c>
      <c r="N1358" s="73" t="n">
        <v>573</v>
      </c>
      <c r="O1358" s="73" t="n">
        <f aca="false">J1358-M1358-N1358</f>
        <v>152</v>
      </c>
      <c r="P1358" s="74" t="n">
        <f aca="false">M1358/J1358</f>
        <v>0.631043256997455</v>
      </c>
      <c r="Q1358" s="74" t="n">
        <f aca="false">N1358/J1358</f>
        <v>0.291603053435115</v>
      </c>
      <c r="R1358" s="75" t="n">
        <f aca="false">ABS(P1358-Q1358)*100</f>
        <v>33.9440203562341</v>
      </c>
      <c r="S1358" s="72" t="str">
        <f aca="false">IF(M1358&gt;N1358,"Flávio Bolsonaro",IF(N1358&gt;M1358,"Lula","Empate"))</f>
        <v>Flávio Bolsonaro</v>
      </c>
      <c r="T1358" s="74" t="n">
        <v>0.327744726879394</v>
      </c>
      <c r="U1358" s="74" t="n">
        <v>0.590048674959438</v>
      </c>
      <c r="V1358" s="72" t="str">
        <f aca="false">IF(S1358="Empate","—",IF((N1358&gt;M1358)&lt;&gt;(T1358&gt;U1358),"Sim","Não"))</f>
        <v>Não</v>
      </c>
    </row>
    <row r="1359" customFormat="false" ht="15" hidden="false" customHeight="false" outlineLevel="0" collapsed="false">
      <c r="A1359" s="72" t="s">
        <v>3044</v>
      </c>
      <c r="B1359" s="72" t="s">
        <v>3045</v>
      </c>
      <c r="C1359" s="72" t="s">
        <v>283</v>
      </c>
      <c r="D1359" s="72" t="s">
        <v>282</v>
      </c>
      <c r="E1359" s="72"/>
      <c r="F1359" s="73" t="n">
        <v>3575</v>
      </c>
      <c r="G1359" s="73" t="n">
        <v>2790</v>
      </c>
      <c r="H1359" s="73" t="n">
        <v>785</v>
      </c>
      <c r="I1359" s="74" t="n">
        <f aca="false">H1359/F1359</f>
        <v>0.21958041958042</v>
      </c>
      <c r="J1359" s="73" t="n">
        <v>2674</v>
      </c>
      <c r="K1359" s="73" t="n">
        <v>41</v>
      </c>
      <c r="L1359" s="73" t="n">
        <v>75</v>
      </c>
      <c r="M1359" s="73" t="n">
        <v>1776</v>
      </c>
      <c r="N1359" s="73" t="n">
        <v>748</v>
      </c>
      <c r="O1359" s="73" t="n">
        <f aca="false">J1359-M1359-N1359</f>
        <v>150</v>
      </c>
      <c r="P1359" s="74" t="n">
        <f aca="false">M1359/J1359</f>
        <v>0.664173522812266</v>
      </c>
      <c r="Q1359" s="74" t="n">
        <f aca="false">N1359/J1359</f>
        <v>0.279730740463725</v>
      </c>
      <c r="R1359" s="75" t="n">
        <f aca="false">ABS(P1359-Q1359)*100</f>
        <v>38.4442782348542</v>
      </c>
      <c r="S1359" s="72" t="str">
        <f aca="false">IF(M1359&gt;N1359,"Flávio Bolsonaro",IF(N1359&gt;M1359,"Lula","Empate"))</f>
        <v>Flávio Bolsonaro</v>
      </c>
      <c r="T1359" s="74" t="n">
        <v>0.313386524822695</v>
      </c>
      <c r="U1359" s="74" t="n">
        <v>0.627659574468085</v>
      </c>
      <c r="V1359" s="72" t="str">
        <f aca="false">IF(S1359="Empate","—",IF((N1359&gt;M1359)&lt;&gt;(T1359&gt;U1359),"Sim","Não"))</f>
        <v>Não</v>
      </c>
    </row>
    <row r="1360" customFormat="false" ht="15" hidden="false" customHeight="false" outlineLevel="0" collapsed="false">
      <c r="A1360" s="72" t="s">
        <v>3046</v>
      </c>
      <c r="B1360" s="72" t="s">
        <v>3047</v>
      </c>
      <c r="C1360" s="72" t="s">
        <v>283</v>
      </c>
      <c r="D1360" s="72" t="s">
        <v>282</v>
      </c>
      <c r="E1360" s="72"/>
      <c r="F1360" s="73" t="n">
        <v>61027</v>
      </c>
      <c r="G1360" s="73" t="n">
        <v>45855</v>
      </c>
      <c r="H1360" s="73" t="n">
        <v>15172</v>
      </c>
      <c r="I1360" s="74" t="n">
        <f aca="false">H1360/F1360</f>
        <v>0.248611270421289</v>
      </c>
      <c r="J1360" s="73" t="n">
        <v>43642</v>
      </c>
      <c r="K1360" s="73" t="n">
        <v>1133</v>
      </c>
      <c r="L1360" s="73" t="n">
        <v>1080</v>
      </c>
      <c r="M1360" s="73" t="n">
        <v>25475</v>
      </c>
      <c r="N1360" s="73" t="n">
        <v>15031</v>
      </c>
      <c r="O1360" s="73" t="n">
        <f aca="false">J1360-M1360-N1360</f>
        <v>3136</v>
      </c>
      <c r="P1360" s="74" t="n">
        <f aca="false">M1360/J1360</f>
        <v>0.583726685303148</v>
      </c>
      <c r="Q1360" s="74" t="n">
        <f aca="false">N1360/J1360</f>
        <v>0.344415929609092</v>
      </c>
      <c r="R1360" s="75" t="n">
        <f aca="false">ABS(P1360-Q1360)*100</f>
        <v>23.9310755694056</v>
      </c>
      <c r="S1360" s="72" t="str">
        <f aca="false">IF(M1360&gt;N1360,"Flávio Bolsonaro",IF(N1360&gt;M1360,"Lula","Empate"))</f>
        <v>Flávio Bolsonaro</v>
      </c>
      <c r="T1360" s="74" t="n">
        <v>0.400306748466258</v>
      </c>
      <c r="U1360" s="74" t="n">
        <v>0.5232951009158</v>
      </c>
      <c r="V1360" s="72" t="str">
        <f aca="false">IF(S1360="Empate","—",IF((N1360&gt;M1360)&lt;&gt;(T1360&gt;U1360),"Sim","Não"))</f>
        <v>Não</v>
      </c>
    </row>
    <row r="1361" customFormat="false" ht="15" hidden="false" customHeight="false" outlineLevel="0" collapsed="false">
      <c r="A1361" s="72" t="s">
        <v>3048</v>
      </c>
      <c r="B1361" s="72" t="s">
        <v>3049</v>
      </c>
      <c r="C1361" s="72" t="s">
        <v>283</v>
      </c>
      <c r="D1361" s="72" t="s">
        <v>282</v>
      </c>
      <c r="E1361" s="72"/>
      <c r="F1361" s="73" t="n">
        <v>6138</v>
      </c>
      <c r="G1361" s="73" t="n">
        <v>5037</v>
      </c>
      <c r="H1361" s="73" t="n">
        <v>1101</v>
      </c>
      <c r="I1361" s="74" t="n">
        <f aca="false">H1361/F1361</f>
        <v>0.179374389051808</v>
      </c>
      <c r="J1361" s="73" t="n">
        <v>4701</v>
      </c>
      <c r="K1361" s="73" t="n">
        <v>112</v>
      </c>
      <c r="L1361" s="73" t="n">
        <v>224</v>
      </c>
      <c r="M1361" s="73" t="n">
        <v>1993</v>
      </c>
      <c r="N1361" s="73" t="n">
        <v>2215</v>
      </c>
      <c r="O1361" s="73" t="n">
        <f aca="false">J1361-M1361-N1361</f>
        <v>493</v>
      </c>
      <c r="P1361" s="74" t="n">
        <f aca="false">M1361/J1361</f>
        <v>0.42395235056371</v>
      </c>
      <c r="Q1361" s="74" t="n">
        <f aca="false">N1361/J1361</f>
        <v>0.471176345458413</v>
      </c>
      <c r="R1361" s="75" t="n">
        <f aca="false">ABS(P1361-Q1361)*100</f>
        <v>4.72239948947033</v>
      </c>
      <c r="S1361" s="72" t="str">
        <f aca="false">IF(M1361&gt;N1361,"Flávio Bolsonaro",IF(N1361&gt;M1361,"Lula","Empate"))</f>
        <v>Lula</v>
      </c>
      <c r="T1361" s="74" t="n">
        <v>0.570774263904035</v>
      </c>
      <c r="U1361" s="74" t="n">
        <v>0.341112322791712</v>
      </c>
      <c r="V1361" s="72" t="str">
        <f aca="false">IF(S1361="Empate","—",IF((N1361&gt;M1361)&lt;&gt;(T1361&gt;U1361),"Sim","Não"))</f>
        <v>Não</v>
      </c>
    </row>
    <row r="1362" customFormat="false" ht="15" hidden="false" customHeight="false" outlineLevel="0" collapsed="false">
      <c r="A1362" s="72" t="s">
        <v>3050</v>
      </c>
      <c r="B1362" s="72" t="s">
        <v>3051</v>
      </c>
      <c r="C1362" s="72" t="s">
        <v>283</v>
      </c>
      <c r="D1362" s="72" t="s">
        <v>282</v>
      </c>
      <c r="E1362" s="72"/>
      <c r="F1362" s="73" t="n">
        <v>31120</v>
      </c>
      <c r="G1362" s="73" t="n">
        <v>22411</v>
      </c>
      <c r="H1362" s="73" t="n">
        <v>8709</v>
      </c>
      <c r="I1362" s="74" t="n">
        <f aca="false">H1362/F1362</f>
        <v>0.279852185089974</v>
      </c>
      <c r="J1362" s="73" t="n">
        <v>21351</v>
      </c>
      <c r="K1362" s="73" t="n">
        <v>277</v>
      </c>
      <c r="L1362" s="73" t="n">
        <v>783</v>
      </c>
      <c r="M1362" s="73" t="n">
        <v>6331</v>
      </c>
      <c r="N1362" s="73" t="n">
        <v>14005</v>
      </c>
      <c r="O1362" s="73" t="n">
        <f aca="false">J1362-M1362-N1362</f>
        <v>1015</v>
      </c>
      <c r="P1362" s="74" t="n">
        <f aca="false">M1362/J1362</f>
        <v>0.296520069317596</v>
      </c>
      <c r="Q1362" s="74" t="n">
        <f aca="false">N1362/J1362</f>
        <v>0.655941173715517</v>
      </c>
      <c r="R1362" s="75" t="n">
        <f aca="false">ABS(P1362-Q1362)*100</f>
        <v>35.942110439792</v>
      </c>
      <c r="S1362" s="72" t="str">
        <f aca="false">IF(M1362&gt;N1362,"Flávio Bolsonaro",IF(N1362&gt;M1362,"Lula","Empate"))</f>
        <v>Lula</v>
      </c>
      <c r="T1362" s="74" t="n">
        <v>0.703241296518608</v>
      </c>
      <c r="U1362" s="74" t="n">
        <v>0.251380552220888</v>
      </c>
      <c r="V1362" s="72" t="str">
        <f aca="false">IF(S1362="Empate","—",IF((N1362&gt;M1362)&lt;&gt;(T1362&gt;U1362),"Sim","Não"))</f>
        <v>Não</v>
      </c>
    </row>
    <row r="1363" customFormat="false" ht="15" hidden="false" customHeight="false" outlineLevel="0" collapsed="false">
      <c r="A1363" s="72" t="s">
        <v>3052</v>
      </c>
      <c r="B1363" s="72" t="s">
        <v>3053</v>
      </c>
      <c r="C1363" s="72" t="s">
        <v>283</v>
      </c>
      <c r="D1363" s="72" t="s">
        <v>282</v>
      </c>
      <c r="E1363" s="72"/>
      <c r="F1363" s="73" t="n">
        <v>6064</v>
      </c>
      <c r="G1363" s="73" t="n">
        <v>4701</v>
      </c>
      <c r="H1363" s="73" t="n">
        <v>1363</v>
      </c>
      <c r="I1363" s="74" t="n">
        <f aca="false">H1363/F1363</f>
        <v>0.224769129287599</v>
      </c>
      <c r="J1363" s="73" t="n">
        <v>4500</v>
      </c>
      <c r="K1363" s="73" t="n">
        <v>91</v>
      </c>
      <c r="L1363" s="73" t="n">
        <v>110</v>
      </c>
      <c r="M1363" s="73" t="n">
        <v>2117</v>
      </c>
      <c r="N1363" s="73" t="n">
        <v>2182</v>
      </c>
      <c r="O1363" s="73" t="n">
        <f aca="false">J1363-M1363-N1363</f>
        <v>201</v>
      </c>
      <c r="P1363" s="74" t="n">
        <f aca="false">M1363/J1363</f>
        <v>0.470444444444444</v>
      </c>
      <c r="Q1363" s="74" t="n">
        <f aca="false">N1363/J1363</f>
        <v>0.484888888888889</v>
      </c>
      <c r="R1363" s="75" t="n">
        <f aca="false">ABS(P1363-Q1363)*100</f>
        <v>1.44444444444444</v>
      </c>
      <c r="S1363" s="72" t="str">
        <f aca="false">IF(M1363&gt;N1363,"Flávio Bolsonaro",IF(N1363&gt;M1363,"Lula","Empate"))</f>
        <v>Lula</v>
      </c>
      <c r="T1363" s="74" t="n">
        <v>0.549305397403781</v>
      </c>
      <c r="U1363" s="74" t="n">
        <v>0.403552721475746</v>
      </c>
      <c r="V1363" s="72" t="str">
        <f aca="false">IF(S1363="Empate","—",IF((N1363&gt;M1363)&lt;&gt;(T1363&gt;U1363),"Sim","Não"))</f>
        <v>Não</v>
      </c>
    </row>
    <row r="1364" customFormat="false" ht="15" hidden="false" customHeight="false" outlineLevel="0" collapsed="false">
      <c r="A1364" s="72" t="s">
        <v>3054</v>
      </c>
      <c r="B1364" s="72" t="s">
        <v>3055</v>
      </c>
      <c r="C1364" s="72" t="s">
        <v>283</v>
      </c>
      <c r="D1364" s="72" t="s">
        <v>282</v>
      </c>
      <c r="E1364" s="72"/>
      <c r="F1364" s="73" t="n">
        <v>16047</v>
      </c>
      <c r="G1364" s="73" t="n">
        <v>12536</v>
      </c>
      <c r="H1364" s="73" t="n">
        <v>3511</v>
      </c>
      <c r="I1364" s="74" t="n">
        <f aca="false">H1364/F1364</f>
        <v>0.218794790303484</v>
      </c>
      <c r="J1364" s="73" t="n">
        <v>12001</v>
      </c>
      <c r="K1364" s="73" t="n">
        <v>206</v>
      </c>
      <c r="L1364" s="73" t="n">
        <v>329</v>
      </c>
      <c r="M1364" s="73" t="n">
        <v>6537</v>
      </c>
      <c r="N1364" s="73" t="n">
        <v>4443</v>
      </c>
      <c r="O1364" s="73" t="n">
        <f aca="false">J1364-M1364-N1364</f>
        <v>1021</v>
      </c>
      <c r="P1364" s="74" t="n">
        <f aca="false">M1364/J1364</f>
        <v>0.544704607949338</v>
      </c>
      <c r="Q1364" s="74" t="n">
        <f aca="false">N1364/J1364</f>
        <v>0.3702191484043</v>
      </c>
      <c r="R1364" s="75" t="n">
        <f aca="false">ABS(P1364-Q1364)*100</f>
        <v>17.4485459545038</v>
      </c>
      <c r="S1364" s="72" t="str">
        <f aca="false">IF(M1364&gt;N1364,"Flávio Bolsonaro",IF(N1364&gt;M1364,"Lula","Empate"))</f>
        <v>Flávio Bolsonaro</v>
      </c>
      <c r="T1364" s="74" t="n">
        <v>0.44123556002009</v>
      </c>
      <c r="U1364" s="74" t="n">
        <v>0.480160723254646</v>
      </c>
      <c r="V1364" s="72" t="str">
        <f aca="false">IF(S1364="Empate","—",IF((N1364&gt;M1364)&lt;&gt;(T1364&gt;U1364),"Sim","Não"))</f>
        <v>Não</v>
      </c>
    </row>
    <row r="1365" customFormat="false" ht="15" hidden="false" customHeight="false" outlineLevel="0" collapsed="false">
      <c r="A1365" s="72" t="s">
        <v>3056</v>
      </c>
      <c r="B1365" s="72" t="s">
        <v>3057</v>
      </c>
      <c r="C1365" s="72" t="s">
        <v>283</v>
      </c>
      <c r="D1365" s="72" t="s">
        <v>282</v>
      </c>
      <c r="E1365" s="72"/>
      <c r="F1365" s="73" t="n">
        <v>12246</v>
      </c>
      <c r="G1365" s="73" t="n">
        <v>9725</v>
      </c>
      <c r="H1365" s="73" t="n">
        <v>2521</v>
      </c>
      <c r="I1365" s="74" t="n">
        <f aca="false">H1365/F1365</f>
        <v>0.205863138984158</v>
      </c>
      <c r="J1365" s="73" t="n">
        <v>9286</v>
      </c>
      <c r="K1365" s="73" t="n">
        <v>203</v>
      </c>
      <c r="L1365" s="73" t="n">
        <v>236</v>
      </c>
      <c r="M1365" s="73" t="n">
        <v>5080</v>
      </c>
      <c r="N1365" s="73" t="n">
        <v>3615</v>
      </c>
      <c r="O1365" s="73" t="n">
        <f aca="false">J1365-M1365-N1365</f>
        <v>591</v>
      </c>
      <c r="P1365" s="74" t="n">
        <f aca="false">M1365/J1365</f>
        <v>0.547060090458755</v>
      </c>
      <c r="Q1365" s="74" t="n">
        <f aca="false">N1365/J1365</f>
        <v>0.389295713978031</v>
      </c>
      <c r="R1365" s="75" t="n">
        <f aca="false">ABS(P1365-Q1365)*100</f>
        <v>15.7764376480724</v>
      </c>
      <c r="S1365" s="72" t="str">
        <f aca="false">IF(M1365&gt;N1365,"Flávio Bolsonaro",IF(N1365&gt;M1365,"Lula","Empate"))</f>
        <v>Flávio Bolsonaro</v>
      </c>
      <c r="T1365" s="74" t="n">
        <v>0.440134359085491</v>
      </c>
      <c r="U1365" s="74" t="n">
        <v>0.508939213349225</v>
      </c>
      <c r="V1365" s="72" t="str">
        <f aca="false">IF(S1365="Empate","—",IF((N1365&gt;M1365)&lt;&gt;(T1365&gt;U1365),"Sim","Não"))</f>
        <v>Não</v>
      </c>
    </row>
    <row r="1366" customFormat="false" ht="15" hidden="false" customHeight="false" outlineLevel="0" collapsed="false">
      <c r="A1366" s="72" t="s">
        <v>3058</v>
      </c>
      <c r="B1366" s="72" t="s">
        <v>3059</v>
      </c>
      <c r="C1366" s="72" t="s">
        <v>283</v>
      </c>
      <c r="D1366" s="72" t="s">
        <v>282</v>
      </c>
      <c r="E1366" s="72"/>
      <c r="F1366" s="73" t="n">
        <v>4564</v>
      </c>
      <c r="G1366" s="73" t="n">
        <v>3796</v>
      </c>
      <c r="H1366" s="73" t="n">
        <v>768</v>
      </c>
      <c r="I1366" s="74" t="n">
        <f aca="false">H1366/F1366</f>
        <v>0.168273444347064</v>
      </c>
      <c r="J1366" s="73" t="n">
        <v>3698</v>
      </c>
      <c r="K1366" s="73" t="n">
        <v>36</v>
      </c>
      <c r="L1366" s="73" t="n">
        <v>62</v>
      </c>
      <c r="M1366" s="73" t="n">
        <v>2512</v>
      </c>
      <c r="N1366" s="73" t="n">
        <v>1010</v>
      </c>
      <c r="O1366" s="73" t="n">
        <f aca="false">J1366-M1366-N1366</f>
        <v>176</v>
      </c>
      <c r="P1366" s="74" t="n">
        <f aca="false">M1366/J1366</f>
        <v>0.679286100594916</v>
      </c>
      <c r="Q1366" s="74" t="n">
        <f aca="false">N1366/J1366</f>
        <v>0.273120605732829</v>
      </c>
      <c r="R1366" s="75" t="n">
        <f aca="false">ABS(P1366-Q1366)*100</f>
        <v>40.6165494862088</v>
      </c>
      <c r="S1366" s="72" t="str">
        <f aca="false">IF(M1366&gt;N1366,"Flávio Bolsonaro",IF(N1366&gt;M1366,"Lula","Empate"))</f>
        <v>Flávio Bolsonaro</v>
      </c>
      <c r="T1366" s="74" t="n">
        <v>0.287408243929983</v>
      </c>
      <c r="U1366" s="74" t="n">
        <v>0.673348390739695</v>
      </c>
      <c r="V1366" s="72" t="str">
        <f aca="false">IF(S1366="Empate","—",IF((N1366&gt;M1366)&lt;&gt;(T1366&gt;U1366),"Sim","Não"))</f>
        <v>Não</v>
      </c>
    </row>
    <row r="1367" customFormat="false" ht="15" hidden="false" customHeight="false" outlineLevel="0" collapsed="false">
      <c r="A1367" s="72" t="s">
        <v>3060</v>
      </c>
      <c r="B1367" s="72" t="s">
        <v>3061</v>
      </c>
      <c r="C1367" s="72" t="s">
        <v>283</v>
      </c>
      <c r="D1367" s="72" t="s">
        <v>282</v>
      </c>
      <c r="E1367" s="72"/>
      <c r="F1367" s="73" t="n">
        <v>7177</v>
      </c>
      <c r="G1367" s="73" t="n">
        <v>5776</v>
      </c>
      <c r="H1367" s="73" t="n">
        <v>1401</v>
      </c>
      <c r="I1367" s="74" t="n">
        <f aca="false">H1367/F1367</f>
        <v>0.195206910965585</v>
      </c>
      <c r="J1367" s="73" t="n">
        <v>5521</v>
      </c>
      <c r="K1367" s="73" t="n">
        <v>95</v>
      </c>
      <c r="L1367" s="73" t="n">
        <v>160</v>
      </c>
      <c r="M1367" s="73" t="n">
        <v>3473</v>
      </c>
      <c r="N1367" s="73" t="n">
        <v>1767</v>
      </c>
      <c r="O1367" s="73" t="n">
        <f aca="false">J1367-M1367-N1367</f>
        <v>281</v>
      </c>
      <c r="P1367" s="74" t="n">
        <f aca="false">M1367/J1367</f>
        <v>0.629052707842782</v>
      </c>
      <c r="Q1367" s="74" t="n">
        <f aca="false">N1367/J1367</f>
        <v>0.3200507154501</v>
      </c>
      <c r="R1367" s="75" t="n">
        <f aca="false">ABS(P1367-Q1367)*100</f>
        <v>30.9001992392683</v>
      </c>
      <c r="S1367" s="72" t="str">
        <f aca="false">IF(M1367&gt;N1367,"Flávio Bolsonaro",IF(N1367&gt;M1367,"Lula","Empate"))</f>
        <v>Flávio Bolsonaro</v>
      </c>
      <c r="T1367" s="74" t="n">
        <v>0.349935436266372</v>
      </c>
      <c r="U1367" s="74" t="n">
        <v>0.602656336469286</v>
      </c>
      <c r="V1367" s="72" t="str">
        <f aca="false">IF(S1367="Empate","—",IF((N1367&gt;M1367)&lt;&gt;(T1367&gt;U1367),"Sim","Não"))</f>
        <v>Não</v>
      </c>
    </row>
    <row r="1368" customFormat="false" ht="15" hidden="false" customHeight="false" outlineLevel="0" collapsed="false">
      <c r="A1368" s="72" t="s">
        <v>3062</v>
      </c>
      <c r="B1368" s="72" t="s">
        <v>3063</v>
      </c>
      <c r="C1368" s="72" t="s">
        <v>283</v>
      </c>
      <c r="D1368" s="72" t="s">
        <v>282</v>
      </c>
      <c r="E1368" s="72"/>
      <c r="F1368" s="73" t="n">
        <v>10053</v>
      </c>
      <c r="G1368" s="73" t="n">
        <v>7171</v>
      </c>
      <c r="H1368" s="73" t="n">
        <v>2882</v>
      </c>
      <c r="I1368" s="74" t="n">
        <f aca="false">H1368/F1368</f>
        <v>0.286680592857853</v>
      </c>
      <c r="J1368" s="73" t="n">
        <v>6727</v>
      </c>
      <c r="K1368" s="73" t="n">
        <v>167</v>
      </c>
      <c r="L1368" s="73" t="n">
        <v>277</v>
      </c>
      <c r="M1368" s="73" t="n">
        <v>2205</v>
      </c>
      <c r="N1368" s="73" t="n">
        <v>4069</v>
      </c>
      <c r="O1368" s="73" t="n">
        <f aca="false">J1368-M1368-N1368</f>
        <v>453</v>
      </c>
      <c r="P1368" s="74" t="n">
        <f aca="false">M1368/J1368</f>
        <v>0.327783558792924</v>
      </c>
      <c r="Q1368" s="74" t="n">
        <f aca="false">N1368/J1368</f>
        <v>0.604875873346217</v>
      </c>
      <c r="R1368" s="75" t="n">
        <f aca="false">ABS(P1368-Q1368)*100</f>
        <v>27.7092314553293</v>
      </c>
      <c r="S1368" s="72" t="str">
        <f aca="false">IF(M1368&gt;N1368,"Flávio Bolsonaro",IF(N1368&gt;M1368,"Lula","Empate"))</f>
        <v>Lula</v>
      </c>
      <c r="T1368" s="74" t="n">
        <v>0.708754208754209</v>
      </c>
      <c r="U1368" s="74" t="n">
        <v>0.224747474747475</v>
      </c>
      <c r="V1368" s="72" t="str">
        <f aca="false">IF(S1368="Empate","—",IF((N1368&gt;M1368)&lt;&gt;(T1368&gt;U1368),"Sim","Não"))</f>
        <v>Não</v>
      </c>
    </row>
    <row r="1369" customFormat="false" ht="15" hidden="false" customHeight="false" outlineLevel="0" collapsed="false">
      <c r="A1369" s="72" t="s">
        <v>3064</v>
      </c>
      <c r="B1369" s="72" t="s">
        <v>3065</v>
      </c>
      <c r="C1369" s="72" t="s">
        <v>283</v>
      </c>
      <c r="D1369" s="72" t="s">
        <v>282</v>
      </c>
      <c r="E1369" s="72"/>
      <c r="F1369" s="73" t="n">
        <v>4518</v>
      </c>
      <c r="G1369" s="73" t="n">
        <v>3572</v>
      </c>
      <c r="H1369" s="73" t="n">
        <v>946</v>
      </c>
      <c r="I1369" s="74" t="n">
        <f aca="false">H1369/F1369</f>
        <v>0.209384683488269</v>
      </c>
      <c r="J1369" s="73" t="n">
        <v>3462</v>
      </c>
      <c r="K1369" s="73" t="n">
        <v>38</v>
      </c>
      <c r="L1369" s="73" t="n">
        <v>72</v>
      </c>
      <c r="M1369" s="73" t="n">
        <v>1586</v>
      </c>
      <c r="N1369" s="73" t="n">
        <v>1710</v>
      </c>
      <c r="O1369" s="73" t="n">
        <f aca="false">J1369-M1369-N1369</f>
        <v>166</v>
      </c>
      <c r="P1369" s="74" t="n">
        <f aca="false">M1369/J1369</f>
        <v>0.458116695551704</v>
      </c>
      <c r="Q1369" s="74" t="n">
        <f aca="false">N1369/J1369</f>
        <v>0.493934142114385</v>
      </c>
      <c r="R1369" s="75" t="n">
        <f aca="false">ABS(P1369-Q1369)*100</f>
        <v>3.58174465626805</v>
      </c>
      <c r="S1369" s="72" t="str">
        <f aca="false">IF(M1369&gt;N1369,"Flávio Bolsonaro",IF(N1369&gt;M1369,"Lula","Empate"))</f>
        <v>Lula</v>
      </c>
      <c r="T1369" s="74" t="n">
        <v>0.549758745476478</v>
      </c>
      <c r="U1369" s="74" t="n">
        <v>0.412846803377563</v>
      </c>
      <c r="V1369" s="72" t="str">
        <f aca="false">IF(S1369="Empate","—",IF((N1369&gt;M1369)&lt;&gt;(T1369&gt;U1369),"Sim","Não"))</f>
        <v>Não</v>
      </c>
    </row>
    <row r="1370" customFormat="false" ht="15" hidden="false" customHeight="false" outlineLevel="0" collapsed="false">
      <c r="A1370" s="72" t="s">
        <v>3066</v>
      </c>
      <c r="B1370" s="72" t="s">
        <v>3067</v>
      </c>
      <c r="C1370" s="72" t="s">
        <v>283</v>
      </c>
      <c r="D1370" s="72" t="s">
        <v>282</v>
      </c>
      <c r="E1370" s="72"/>
      <c r="F1370" s="73" t="n">
        <v>13098</v>
      </c>
      <c r="G1370" s="73" t="n">
        <v>9877</v>
      </c>
      <c r="H1370" s="73" t="n">
        <v>3221</v>
      </c>
      <c r="I1370" s="74" t="n">
        <f aca="false">H1370/F1370</f>
        <v>0.245915406932356</v>
      </c>
      <c r="J1370" s="73" t="n">
        <v>9202</v>
      </c>
      <c r="K1370" s="73" t="n">
        <v>226</v>
      </c>
      <c r="L1370" s="73" t="n">
        <v>449</v>
      </c>
      <c r="M1370" s="73" t="n">
        <v>3095</v>
      </c>
      <c r="N1370" s="73" t="n">
        <v>5519</v>
      </c>
      <c r="O1370" s="73" t="n">
        <f aca="false">J1370-M1370-N1370</f>
        <v>588</v>
      </c>
      <c r="P1370" s="74" t="n">
        <f aca="false">M1370/J1370</f>
        <v>0.336339926103021</v>
      </c>
      <c r="Q1370" s="74" t="n">
        <f aca="false">N1370/J1370</f>
        <v>0.599760921538796</v>
      </c>
      <c r="R1370" s="75" t="n">
        <f aca="false">ABS(P1370-Q1370)*100</f>
        <v>26.3420995435775</v>
      </c>
      <c r="S1370" s="72" t="str">
        <f aca="false">IF(M1370&gt;N1370,"Flávio Bolsonaro",IF(N1370&gt;M1370,"Lula","Empate"))</f>
        <v>Lula</v>
      </c>
      <c r="T1370" s="74" t="n">
        <v>0.659461120786805</v>
      </c>
      <c r="U1370" s="74" t="n">
        <v>0.272717959225489</v>
      </c>
      <c r="V1370" s="72" t="str">
        <f aca="false">IF(S1370="Empate","—",IF((N1370&gt;M1370)&lt;&gt;(T1370&gt;U1370),"Sim","Não"))</f>
        <v>Não</v>
      </c>
    </row>
    <row r="1371" customFormat="false" ht="15" hidden="false" customHeight="false" outlineLevel="0" collapsed="false">
      <c r="A1371" s="72" t="s">
        <v>3068</v>
      </c>
      <c r="B1371" s="72" t="s">
        <v>3069</v>
      </c>
      <c r="C1371" s="72" t="s">
        <v>283</v>
      </c>
      <c r="D1371" s="72" t="s">
        <v>282</v>
      </c>
      <c r="E1371" s="72"/>
      <c r="F1371" s="73" t="n">
        <v>4946</v>
      </c>
      <c r="G1371" s="73" t="n">
        <v>3336</v>
      </c>
      <c r="H1371" s="73" t="n">
        <v>1610</v>
      </c>
      <c r="I1371" s="74" t="n">
        <f aca="false">H1371/F1371</f>
        <v>0.325515568135867</v>
      </c>
      <c r="J1371" s="73" t="n">
        <v>3109</v>
      </c>
      <c r="K1371" s="73" t="n">
        <v>57</v>
      </c>
      <c r="L1371" s="73" t="n">
        <v>170</v>
      </c>
      <c r="M1371" s="73" t="n">
        <v>981</v>
      </c>
      <c r="N1371" s="73" t="n">
        <v>1913</v>
      </c>
      <c r="O1371" s="73" t="n">
        <f aca="false">J1371-M1371-N1371</f>
        <v>215</v>
      </c>
      <c r="P1371" s="74" t="n">
        <f aca="false">M1371/J1371</f>
        <v>0.315535541974912</v>
      </c>
      <c r="Q1371" s="74" t="n">
        <f aca="false">N1371/J1371</f>
        <v>0.615310389192667</v>
      </c>
      <c r="R1371" s="75" t="n">
        <f aca="false">ABS(P1371-Q1371)*100</f>
        <v>29.9774847217755</v>
      </c>
      <c r="S1371" s="72" t="str">
        <f aca="false">IF(M1371&gt;N1371,"Flávio Bolsonaro",IF(N1371&gt;M1371,"Lula","Empate"))</f>
        <v>Lula</v>
      </c>
      <c r="T1371" s="74" t="n">
        <v>0.736608665984306</v>
      </c>
      <c r="U1371" s="74" t="n">
        <v>0.20402592971682</v>
      </c>
      <c r="V1371" s="72" t="str">
        <f aca="false">IF(S1371="Empate","—",IF((N1371&gt;M1371)&lt;&gt;(T1371&gt;U1371),"Sim","Não"))</f>
        <v>Não</v>
      </c>
    </row>
    <row r="1372" customFormat="false" ht="15" hidden="false" customHeight="false" outlineLevel="0" collapsed="false">
      <c r="A1372" s="72" t="s">
        <v>3070</v>
      </c>
      <c r="B1372" s="72" t="s">
        <v>3071</v>
      </c>
      <c r="C1372" s="72" t="s">
        <v>283</v>
      </c>
      <c r="D1372" s="72" t="s">
        <v>282</v>
      </c>
      <c r="E1372" s="72"/>
      <c r="F1372" s="73" t="n">
        <v>27004</v>
      </c>
      <c r="G1372" s="73" t="n">
        <v>20323</v>
      </c>
      <c r="H1372" s="73" t="n">
        <v>6681</v>
      </c>
      <c r="I1372" s="74" t="n">
        <f aca="false">H1372/F1372</f>
        <v>0.247407791438305</v>
      </c>
      <c r="J1372" s="73" t="n">
        <v>19450</v>
      </c>
      <c r="K1372" s="73" t="n">
        <v>386</v>
      </c>
      <c r="L1372" s="73" t="n">
        <v>487</v>
      </c>
      <c r="M1372" s="73" t="n">
        <v>8346</v>
      </c>
      <c r="N1372" s="73" t="n">
        <v>9703</v>
      </c>
      <c r="O1372" s="73" t="n">
        <f aca="false">J1372-M1372-N1372</f>
        <v>1401</v>
      </c>
      <c r="P1372" s="74" t="n">
        <f aca="false">M1372/J1372</f>
        <v>0.429100257069409</v>
      </c>
      <c r="Q1372" s="74" t="n">
        <f aca="false">N1372/J1372</f>
        <v>0.498868894601542</v>
      </c>
      <c r="R1372" s="75" t="n">
        <f aca="false">ABS(P1372-Q1372)*100</f>
        <v>6.97686375321337</v>
      </c>
      <c r="S1372" s="72" t="str">
        <f aca="false">IF(M1372&gt;N1372,"Flávio Bolsonaro",IF(N1372&gt;M1372,"Lula","Empate"))</f>
        <v>Lula</v>
      </c>
      <c r="T1372" s="74" t="n">
        <v>0.538959470556978</v>
      </c>
      <c r="U1372" s="74" t="n">
        <v>0.394425390077774</v>
      </c>
      <c r="V1372" s="72" t="str">
        <f aca="false">IF(S1372="Empate","—",IF((N1372&gt;M1372)&lt;&gt;(T1372&gt;U1372),"Sim","Não"))</f>
        <v>Não</v>
      </c>
    </row>
    <row r="1373" customFormat="false" ht="15" hidden="false" customHeight="false" outlineLevel="0" collapsed="false">
      <c r="A1373" s="72" t="s">
        <v>3072</v>
      </c>
      <c r="B1373" s="72" t="s">
        <v>3073</v>
      </c>
      <c r="C1373" s="72" t="s">
        <v>283</v>
      </c>
      <c r="D1373" s="72" t="s">
        <v>282</v>
      </c>
      <c r="E1373" s="72"/>
      <c r="F1373" s="73" t="n">
        <v>4531</v>
      </c>
      <c r="G1373" s="73" t="n">
        <v>3508</v>
      </c>
      <c r="H1373" s="73" t="n">
        <v>1023</v>
      </c>
      <c r="I1373" s="74" t="n">
        <f aca="false">H1373/F1373</f>
        <v>0.225777973957184</v>
      </c>
      <c r="J1373" s="73" t="n">
        <v>3360</v>
      </c>
      <c r="K1373" s="73" t="n">
        <v>48</v>
      </c>
      <c r="L1373" s="73" t="n">
        <v>100</v>
      </c>
      <c r="M1373" s="73" t="n">
        <v>854</v>
      </c>
      <c r="N1373" s="73" t="n">
        <v>2298</v>
      </c>
      <c r="O1373" s="73" t="n">
        <f aca="false">J1373-M1373-N1373</f>
        <v>208</v>
      </c>
      <c r="P1373" s="74" t="n">
        <f aca="false">M1373/J1373</f>
        <v>0.254166666666667</v>
      </c>
      <c r="Q1373" s="74" t="n">
        <f aca="false">N1373/J1373</f>
        <v>0.683928571428571</v>
      </c>
      <c r="R1373" s="75" t="n">
        <f aca="false">ABS(P1373-Q1373)*100</f>
        <v>42.9761904761905</v>
      </c>
      <c r="S1373" s="72" t="str">
        <f aca="false">IF(M1373&gt;N1373,"Flávio Bolsonaro",IF(N1373&gt;M1373,"Lula","Empate"))</f>
        <v>Lula</v>
      </c>
      <c r="T1373" s="74" t="n">
        <v>0.742001163467132</v>
      </c>
      <c r="U1373" s="74" t="n">
        <v>0.2065154159395</v>
      </c>
      <c r="V1373" s="72" t="str">
        <f aca="false">IF(S1373="Empate","—",IF((N1373&gt;M1373)&lt;&gt;(T1373&gt;U1373),"Sim","Não"))</f>
        <v>Não</v>
      </c>
    </row>
    <row r="1374" customFormat="false" ht="15" hidden="false" customHeight="false" outlineLevel="0" collapsed="false">
      <c r="A1374" s="72" t="s">
        <v>3074</v>
      </c>
      <c r="B1374" s="72" t="s">
        <v>3075</v>
      </c>
      <c r="C1374" s="72" t="s">
        <v>283</v>
      </c>
      <c r="D1374" s="72" t="s">
        <v>282</v>
      </c>
      <c r="E1374" s="72"/>
      <c r="F1374" s="73" t="n">
        <v>30179</v>
      </c>
      <c r="G1374" s="73" t="n">
        <v>22852</v>
      </c>
      <c r="H1374" s="73" t="n">
        <v>7327</v>
      </c>
      <c r="I1374" s="74" t="n">
        <f aca="false">H1374/F1374</f>
        <v>0.242784717850161</v>
      </c>
      <c r="J1374" s="73" t="n">
        <v>21463</v>
      </c>
      <c r="K1374" s="73" t="n">
        <v>614</v>
      </c>
      <c r="L1374" s="73" t="n">
        <v>775</v>
      </c>
      <c r="M1374" s="73" t="n">
        <v>13467</v>
      </c>
      <c r="N1374" s="73" t="n">
        <v>6054</v>
      </c>
      <c r="O1374" s="73" t="n">
        <f aca="false">J1374-M1374-N1374</f>
        <v>1942</v>
      </c>
      <c r="P1374" s="74" t="n">
        <f aca="false">M1374/J1374</f>
        <v>0.627451893957042</v>
      </c>
      <c r="Q1374" s="74" t="n">
        <f aca="false">N1374/J1374</f>
        <v>0.282066812654335</v>
      </c>
      <c r="R1374" s="75" t="n">
        <f aca="false">ABS(P1374-Q1374)*100</f>
        <v>34.5385081302707</v>
      </c>
      <c r="S1374" s="72" t="str">
        <f aca="false">IF(M1374&gt;N1374,"Flávio Bolsonaro",IF(N1374&gt;M1374,"Lula","Empate"))</f>
        <v>Flávio Bolsonaro</v>
      </c>
      <c r="T1374" s="74" t="n">
        <v>0.322976911006501</v>
      </c>
      <c r="U1374" s="74" t="n">
        <v>0.594082044384667</v>
      </c>
      <c r="V1374" s="72" t="str">
        <f aca="false">IF(S1374="Empate","—",IF((N1374&gt;M1374)&lt;&gt;(T1374&gt;U1374),"Sim","Não"))</f>
        <v>Não</v>
      </c>
    </row>
    <row r="1375" customFormat="false" ht="15" hidden="false" customHeight="false" outlineLevel="0" collapsed="false">
      <c r="A1375" s="72" t="s">
        <v>3076</v>
      </c>
      <c r="B1375" s="72" t="s">
        <v>3077</v>
      </c>
      <c r="C1375" s="72" t="s">
        <v>283</v>
      </c>
      <c r="D1375" s="72" t="s">
        <v>282</v>
      </c>
      <c r="E1375" s="72"/>
      <c r="F1375" s="73" t="n">
        <v>9886</v>
      </c>
      <c r="G1375" s="73" t="n">
        <v>7216</v>
      </c>
      <c r="H1375" s="73" t="n">
        <v>2670</v>
      </c>
      <c r="I1375" s="74" t="n">
        <f aca="false">H1375/F1375</f>
        <v>0.270078899453773</v>
      </c>
      <c r="J1375" s="73" t="n">
        <v>6748</v>
      </c>
      <c r="K1375" s="73" t="n">
        <v>212</v>
      </c>
      <c r="L1375" s="73" t="n">
        <v>256</v>
      </c>
      <c r="M1375" s="73" t="n">
        <v>3036</v>
      </c>
      <c r="N1375" s="73" t="n">
        <v>3190</v>
      </c>
      <c r="O1375" s="73" t="n">
        <f aca="false">J1375-M1375-N1375</f>
        <v>522</v>
      </c>
      <c r="P1375" s="74" t="n">
        <f aca="false">M1375/J1375</f>
        <v>0.449911084765857</v>
      </c>
      <c r="Q1375" s="74" t="n">
        <f aca="false">N1375/J1375</f>
        <v>0.472732661529342</v>
      </c>
      <c r="R1375" s="75" t="n">
        <f aca="false">ABS(P1375-Q1375)*100</f>
        <v>2.28215767634855</v>
      </c>
      <c r="S1375" s="72" t="str">
        <f aca="false">IF(M1375&gt;N1375,"Flávio Bolsonaro",IF(N1375&gt;M1375,"Lula","Empate"))</f>
        <v>Lula</v>
      </c>
      <c r="T1375" s="74" t="n">
        <v>0.544124103614811</v>
      </c>
      <c r="U1375" s="74" t="n">
        <v>0.372310844431436</v>
      </c>
      <c r="V1375" s="72" t="str">
        <f aca="false">IF(S1375="Empate","—",IF((N1375&gt;M1375)&lt;&gt;(T1375&gt;U1375),"Sim","Não"))</f>
        <v>Não</v>
      </c>
    </row>
    <row r="1376" customFormat="false" ht="15" hidden="false" customHeight="false" outlineLevel="0" collapsed="false">
      <c r="A1376" s="72" t="s">
        <v>3078</v>
      </c>
      <c r="B1376" s="72" t="s">
        <v>3079</v>
      </c>
      <c r="C1376" s="72" t="s">
        <v>283</v>
      </c>
      <c r="D1376" s="72" t="s">
        <v>282</v>
      </c>
      <c r="E1376" s="72"/>
      <c r="F1376" s="73" t="n">
        <v>6879</v>
      </c>
      <c r="G1376" s="73" t="n">
        <v>4967</v>
      </c>
      <c r="H1376" s="73" t="n">
        <v>1912</v>
      </c>
      <c r="I1376" s="74" t="n">
        <f aca="false">H1376/F1376</f>
        <v>0.277947376072104</v>
      </c>
      <c r="J1376" s="73" t="n">
        <v>4692</v>
      </c>
      <c r="K1376" s="73" t="n">
        <v>66</v>
      </c>
      <c r="L1376" s="73" t="n">
        <v>209</v>
      </c>
      <c r="M1376" s="73" t="n">
        <v>2302</v>
      </c>
      <c r="N1376" s="73" t="n">
        <v>2069</v>
      </c>
      <c r="O1376" s="73" t="n">
        <f aca="false">J1376-M1376-N1376</f>
        <v>321</v>
      </c>
      <c r="P1376" s="74" t="n">
        <f aca="false">M1376/J1376</f>
        <v>0.490622335890878</v>
      </c>
      <c r="Q1376" s="74" t="n">
        <f aca="false">N1376/J1376</f>
        <v>0.440963341858483</v>
      </c>
      <c r="R1376" s="75" t="n">
        <f aca="false">ABS(P1376-Q1376)*100</f>
        <v>4.96589940323956</v>
      </c>
      <c r="S1376" s="72" t="str">
        <f aca="false">IF(M1376&gt;N1376,"Flávio Bolsonaro",IF(N1376&gt;M1376,"Lula","Empate"))</f>
        <v>Flávio Bolsonaro</v>
      </c>
      <c r="T1376" s="74" t="n">
        <v>0.532971996386631</v>
      </c>
      <c r="U1376" s="74" t="n">
        <v>0.404923215898826</v>
      </c>
      <c r="V1376" s="72" t="str">
        <f aca="false">IF(S1376="Empate","—",IF((N1376&gt;M1376)&lt;&gt;(T1376&gt;U1376),"Sim","Não"))</f>
        <v>Sim</v>
      </c>
    </row>
    <row r="1377" customFormat="false" ht="15" hidden="false" customHeight="false" outlineLevel="0" collapsed="false">
      <c r="A1377" s="72" t="s">
        <v>3080</v>
      </c>
      <c r="B1377" s="72" t="s">
        <v>3081</v>
      </c>
      <c r="C1377" s="72" t="s">
        <v>283</v>
      </c>
      <c r="D1377" s="72" t="s">
        <v>282</v>
      </c>
      <c r="E1377" s="72"/>
      <c r="F1377" s="73" t="n">
        <v>9889</v>
      </c>
      <c r="G1377" s="73" t="n">
        <v>7776</v>
      </c>
      <c r="H1377" s="73" t="n">
        <v>2113</v>
      </c>
      <c r="I1377" s="74" t="n">
        <f aca="false">H1377/F1377</f>
        <v>0.213671756497118</v>
      </c>
      <c r="J1377" s="73" t="n">
        <v>7248</v>
      </c>
      <c r="K1377" s="73" t="n">
        <v>228</v>
      </c>
      <c r="L1377" s="73" t="n">
        <v>300</v>
      </c>
      <c r="M1377" s="73" t="n">
        <v>2599</v>
      </c>
      <c r="N1377" s="73" t="n">
        <v>4036</v>
      </c>
      <c r="O1377" s="73" t="n">
        <f aca="false">J1377-M1377-N1377</f>
        <v>613</v>
      </c>
      <c r="P1377" s="74" t="n">
        <f aca="false">M1377/J1377</f>
        <v>0.358581677704194</v>
      </c>
      <c r="Q1377" s="74" t="n">
        <f aca="false">N1377/J1377</f>
        <v>0.556843267108168</v>
      </c>
      <c r="R1377" s="75" t="n">
        <f aca="false">ABS(P1377-Q1377)*100</f>
        <v>19.8261589403974</v>
      </c>
      <c r="S1377" s="72" t="str">
        <f aca="false">IF(M1377&gt;N1377,"Flávio Bolsonaro",IF(N1377&gt;M1377,"Lula","Empate"))</f>
        <v>Lula</v>
      </c>
      <c r="T1377" s="74" t="n">
        <v>0.630824372759857</v>
      </c>
      <c r="U1377" s="74" t="n">
        <v>0.294182519988972</v>
      </c>
      <c r="V1377" s="72" t="str">
        <f aca="false">IF(S1377="Empate","—",IF((N1377&gt;M1377)&lt;&gt;(T1377&gt;U1377),"Sim","Não"))</f>
        <v>Não</v>
      </c>
    </row>
    <row r="1378" customFormat="false" ht="15" hidden="false" customHeight="false" outlineLevel="0" collapsed="false">
      <c r="A1378" s="72" t="s">
        <v>3082</v>
      </c>
      <c r="B1378" s="72" t="s">
        <v>3083</v>
      </c>
      <c r="C1378" s="72" t="s">
        <v>283</v>
      </c>
      <c r="D1378" s="72" t="s">
        <v>282</v>
      </c>
      <c r="E1378" s="72"/>
      <c r="F1378" s="73" t="n">
        <v>9101</v>
      </c>
      <c r="G1378" s="73" t="n">
        <v>6790</v>
      </c>
      <c r="H1378" s="73" t="n">
        <v>2311</v>
      </c>
      <c r="I1378" s="74" t="n">
        <f aca="false">H1378/F1378</f>
        <v>0.253928139764861</v>
      </c>
      <c r="J1378" s="73" t="n">
        <v>6406</v>
      </c>
      <c r="K1378" s="73" t="n">
        <v>134</v>
      </c>
      <c r="L1378" s="73" t="n">
        <v>250</v>
      </c>
      <c r="M1378" s="73" t="n">
        <v>2883</v>
      </c>
      <c r="N1378" s="73" t="n">
        <v>3172</v>
      </c>
      <c r="O1378" s="73" t="n">
        <f aca="false">J1378-M1378-N1378</f>
        <v>351</v>
      </c>
      <c r="P1378" s="74" t="n">
        <f aca="false">M1378/J1378</f>
        <v>0.450046831095848</v>
      </c>
      <c r="Q1378" s="74" t="n">
        <f aca="false">N1378/J1378</f>
        <v>0.49516078676241</v>
      </c>
      <c r="R1378" s="75" t="n">
        <f aca="false">ABS(P1378-Q1378)*100</f>
        <v>4.51139556665626</v>
      </c>
      <c r="S1378" s="72" t="str">
        <f aca="false">IF(M1378&gt;N1378,"Flávio Bolsonaro",IF(N1378&gt;M1378,"Lula","Empate"))</f>
        <v>Lula</v>
      </c>
      <c r="T1378" s="74" t="n">
        <v>0.544335359202119</v>
      </c>
      <c r="U1378" s="74" t="n">
        <v>0.380239987533115</v>
      </c>
      <c r="V1378" s="72" t="str">
        <f aca="false">IF(S1378="Empate","—",IF((N1378&gt;M1378)&lt;&gt;(T1378&gt;U1378),"Sim","Não"))</f>
        <v>Não</v>
      </c>
    </row>
    <row r="1379" customFormat="false" ht="15" hidden="false" customHeight="false" outlineLevel="0" collapsed="false">
      <c r="A1379" s="72" t="s">
        <v>3084</v>
      </c>
      <c r="B1379" s="72" t="s">
        <v>3085</v>
      </c>
      <c r="C1379" s="72" t="s">
        <v>283</v>
      </c>
      <c r="D1379" s="72" t="s">
        <v>282</v>
      </c>
      <c r="E1379" s="72"/>
      <c r="F1379" s="73" t="n">
        <v>1915</v>
      </c>
      <c r="G1379" s="73" t="n">
        <v>1551</v>
      </c>
      <c r="H1379" s="73" t="n">
        <v>364</v>
      </c>
      <c r="I1379" s="74" t="n">
        <f aca="false">H1379/F1379</f>
        <v>0.190078328981723</v>
      </c>
      <c r="J1379" s="73" t="n">
        <v>1493</v>
      </c>
      <c r="K1379" s="73" t="n">
        <v>19</v>
      </c>
      <c r="L1379" s="73" t="n">
        <v>39</v>
      </c>
      <c r="M1379" s="73" t="n">
        <v>661</v>
      </c>
      <c r="N1379" s="73" t="n">
        <v>711</v>
      </c>
      <c r="O1379" s="73" t="n">
        <f aca="false">J1379-M1379-N1379</f>
        <v>121</v>
      </c>
      <c r="P1379" s="74" t="n">
        <f aca="false">M1379/J1379</f>
        <v>0.442732752846618</v>
      </c>
      <c r="Q1379" s="74" t="n">
        <f aca="false">N1379/J1379</f>
        <v>0.47622237106497</v>
      </c>
      <c r="R1379" s="75" t="n">
        <f aca="false">ABS(P1379-Q1379)*100</f>
        <v>3.34896182183523</v>
      </c>
      <c r="S1379" s="72" t="str">
        <f aca="false">IF(M1379&gt;N1379,"Flávio Bolsonaro",IF(N1379&gt;M1379,"Lula","Empate"))</f>
        <v>Lula</v>
      </c>
      <c r="T1379" s="74" t="n">
        <v>0.57552973342447</v>
      </c>
      <c r="U1379" s="74" t="n">
        <v>0.36637047163363</v>
      </c>
      <c r="V1379" s="72" t="str">
        <f aca="false">IF(S1379="Empate","—",IF((N1379&gt;M1379)&lt;&gt;(T1379&gt;U1379),"Sim","Não"))</f>
        <v>Não</v>
      </c>
    </row>
    <row r="1380" customFormat="false" ht="15" hidden="false" customHeight="false" outlineLevel="0" collapsed="false">
      <c r="A1380" s="72" t="s">
        <v>3086</v>
      </c>
      <c r="B1380" s="72" t="s">
        <v>3087</v>
      </c>
      <c r="C1380" s="72" t="s">
        <v>283</v>
      </c>
      <c r="D1380" s="72" t="s">
        <v>282</v>
      </c>
      <c r="E1380" s="72"/>
      <c r="F1380" s="73" t="n">
        <v>2839</v>
      </c>
      <c r="G1380" s="73" t="n">
        <v>2130</v>
      </c>
      <c r="H1380" s="73" t="n">
        <v>709</v>
      </c>
      <c r="I1380" s="74" t="n">
        <f aca="false">H1380/F1380</f>
        <v>0.249735822472702</v>
      </c>
      <c r="J1380" s="73" t="n">
        <v>1987</v>
      </c>
      <c r="K1380" s="73" t="n">
        <v>48</v>
      </c>
      <c r="L1380" s="73" t="n">
        <v>95</v>
      </c>
      <c r="M1380" s="73" t="n">
        <v>796</v>
      </c>
      <c r="N1380" s="73" t="n">
        <v>1061</v>
      </c>
      <c r="O1380" s="73" t="n">
        <f aca="false">J1380-M1380-N1380</f>
        <v>130</v>
      </c>
      <c r="P1380" s="74" t="n">
        <f aca="false">M1380/J1380</f>
        <v>0.400603925515853</v>
      </c>
      <c r="Q1380" s="74" t="n">
        <f aca="false">N1380/J1380</f>
        <v>0.533970810266734</v>
      </c>
      <c r="R1380" s="75" t="n">
        <f aca="false">ABS(P1380-Q1380)*100</f>
        <v>13.3366884750881</v>
      </c>
      <c r="S1380" s="72" t="str">
        <f aca="false">IF(M1380&gt;N1380,"Flávio Bolsonaro",IF(N1380&gt;M1380,"Lula","Empate"))</f>
        <v>Lula</v>
      </c>
      <c r="T1380" s="74" t="n">
        <v>0.618798955613577</v>
      </c>
      <c r="U1380" s="74" t="n">
        <v>0.298694516971279</v>
      </c>
      <c r="V1380" s="72" t="str">
        <f aca="false">IF(S1380="Empate","—",IF((N1380&gt;M1380)&lt;&gt;(T1380&gt;U1380),"Sim","Não"))</f>
        <v>Não</v>
      </c>
    </row>
    <row r="1381" customFormat="false" ht="15" hidden="false" customHeight="false" outlineLevel="0" collapsed="false">
      <c r="A1381" s="72" t="s">
        <v>3088</v>
      </c>
      <c r="B1381" s="72" t="s">
        <v>3089</v>
      </c>
      <c r="C1381" s="72" t="s">
        <v>283</v>
      </c>
      <c r="D1381" s="72" t="s">
        <v>282</v>
      </c>
      <c r="E1381" s="72"/>
      <c r="F1381" s="73" t="n">
        <v>90272</v>
      </c>
      <c r="G1381" s="73" t="n">
        <v>69735</v>
      </c>
      <c r="H1381" s="73" t="n">
        <v>20537</v>
      </c>
      <c r="I1381" s="74" t="n">
        <f aca="false">H1381/F1381</f>
        <v>0.227501329315845</v>
      </c>
      <c r="J1381" s="73" t="n">
        <v>66984</v>
      </c>
      <c r="K1381" s="73" t="n">
        <v>1081</v>
      </c>
      <c r="L1381" s="73" t="n">
        <v>1670</v>
      </c>
      <c r="M1381" s="73" t="n">
        <v>40252</v>
      </c>
      <c r="N1381" s="73" t="n">
        <v>20925</v>
      </c>
      <c r="O1381" s="73" t="n">
        <f aca="false">J1381-M1381-N1381</f>
        <v>5807</v>
      </c>
      <c r="P1381" s="74" t="n">
        <f aca="false">M1381/J1381</f>
        <v>0.600919622596441</v>
      </c>
      <c r="Q1381" s="74" t="n">
        <f aca="false">N1381/J1381</f>
        <v>0.312388032963096</v>
      </c>
      <c r="R1381" s="75" t="n">
        <f aca="false">ABS(P1381-Q1381)*100</f>
        <v>28.8531589633345</v>
      </c>
      <c r="S1381" s="72" t="str">
        <f aca="false">IF(M1381&gt;N1381,"Flávio Bolsonaro",IF(N1381&gt;M1381,"Lula","Empate"))</f>
        <v>Flávio Bolsonaro</v>
      </c>
      <c r="T1381" s="74" t="n">
        <v>0.37078230067243</v>
      </c>
      <c r="U1381" s="74" t="n">
        <v>0.552098342939481</v>
      </c>
      <c r="V1381" s="72" t="str">
        <f aca="false">IF(S1381="Empate","—",IF((N1381&gt;M1381)&lt;&gt;(T1381&gt;U1381),"Sim","Não"))</f>
        <v>Não</v>
      </c>
    </row>
    <row r="1382" customFormat="false" ht="15" hidden="false" customHeight="false" outlineLevel="0" collapsed="false">
      <c r="A1382" s="72" t="s">
        <v>3090</v>
      </c>
      <c r="B1382" s="72" t="s">
        <v>3091</v>
      </c>
      <c r="C1382" s="72" t="s">
        <v>283</v>
      </c>
      <c r="D1382" s="72" t="s">
        <v>282</v>
      </c>
      <c r="E1382" s="72"/>
      <c r="F1382" s="73" t="n">
        <v>2872</v>
      </c>
      <c r="G1382" s="73" t="n">
        <v>2240</v>
      </c>
      <c r="H1382" s="73" t="n">
        <v>632</v>
      </c>
      <c r="I1382" s="74" t="n">
        <f aca="false">H1382/F1382</f>
        <v>0.220055710306407</v>
      </c>
      <c r="J1382" s="73" t="n">
        <v>2095</v>
      </c>
      <c r="K1382" s="73" t="n">
        <v>64</v>
      </c>
      <c r="L1382" s="73" t="n">
        <v>81</v>
      </c>
      <c r="M1382" s="73" t="n">
        <v>751</v>
      </c>
      <c r="N1382" s="73" t="n">
        <v>1167</v>
      </c>
      <c r="O1382" s="73" t="n">
        <f aca="false">J1382-M1382-N1382</f>
        <v>177</v>
      </c>
      <c r="P1382" s="74" t="n">
        <f aca="false">M1382/J1382</f>
        <v>0.358472553699284</v>
      </c>
      <c r="Q1382" s="74" t="n">
        <f aca="false">N1382/J1382</f>
        <v>0.557040572792363</v>
      </c>
      <c r="R1382" s="75" t="n">
        <f aca="false">ABS(P1382-Q1382)*100</f>
        <v>19.8568019093079</v>
      </c>
      <c r="S1382" s="72" t="str">
        <f aca="false">IF(M1382&gt;N1382,"Flávio Bolsonaro",IF(N1382&gt;M1382,"Lula","Empate"))</f>
        <v>Lula</v>
      </c>
      <c r="T1382" s="74" t="n">
        <v>0.67609756097561</v>
      </c>
      <c r="U1382" s="74" t="n">
        <v>0.262439024390244</v>
      </c>
      <c r="V1382" s="72" t="str">
        <f aca="false">IF(S1382="Empate","—",IF((N1382&gt;M1382)&lt;&gt;(T1382&gt;U1382),"Sim","Não"))</f>
        <v>Não</v>
      </c>
    </row>
    <row r="1383" customFormat="false" ht="15" hidden="false" customHeight="false" outlineLevel="0" collapsed="false">
      <c r="A1383" s="72" t="s">
        <v>3092</v>
      </c>
      <c r="B1383" s="72" t="s">
        <v>3093</v>
      </c>
      <c r="C1383" s="72" t="s">
        <v>283</v>
      </c>
      <c r="D1383" s="72" t="s">
        <v>282</v>
      </c>
      <c r="E1383" s="72"/>
      <c r="F1383" s="73" t="n">
        <v>6500</v>
      </c>
      <c r="G1383" s="73" t="n">
        <v>5353</v>
      </c>
      <c r="H1383" s="73" t="n">
        <v>1147</v>
      </c>
      <c r="I1383" s="74" t="n">
        <f aca="false">H1383/F1383</f>
        <v>0.176461538461538</v>
      </c>
      <c r="J1383" s="73" t="n">
        <v>4914</v>
      </c>
      <c r="K1383" s="73" t="n">
        <v>155</v>
      </c>
      <c r="L1383" s="73" t="n">
        <v>284</v>
      </c>
      <c r="M1383" s="73" t="n">
        <v>1333</v>
      </c>
      <c r="N1383" s="73" t="n">
        <v>3282</v>
      </c>
      <c r="O1383" s="73" t="n">
        <f aca="false">J1383-M1383-N1383</f>
        <v>299</v>
      </c>
      <c r="P1383" s="74" t="n">
        <f aca="false">M1383/J1383</f>
        <v>0.271265771265771</v>
      </c>
      <c r="Q1383" s="74" t="n">
        <f aca="false">N1383/J1383</f>
        <v>0.667887667887668</v>
      </c>
      <c r="R1383" s="75" t="n">
        <f aca="false">ABS(P1383-Q1383)*100</f>
        <v>39.6621896621897</v>
      </c>
      <c r="S1383" s="72" t="str">
        <f aca="false">IF(M1383&gt;N1383,"Flávio Bolsonaro",IF(N1383&gt;M1383,"Lula","Empate"))</f>
        <v>Lula</v>
      </c>
      <c r="T1383" s="74" t="n">
        <v>0.730187908496732</v>
      </c>
      <c r="U1383" s="74" t="n">
        <v>0.21343954248366</v>
      </c>
      <c r="V1383" s="72" t="str">
        <f aca="false">IF(S1383="Empate","—",IF((N1383&gt;M1383)&lt;&gt;(T1383&gt;U1383),"Sim","Não"))</f>
        <v>Não</v>
      </c>
    </row>
    <row r="1384" customFormat="false" ht="15" hidden="false" customHeight="false" outlineLevel="0" collapsed="false">
      <c r="A1384" s="72" t="s">
        <v>3094</v>
      </c>
      <c r="B1384" s="72" t="s">
        <v>3095</v>
      </c>
      <c r="C1384" s="72" t="s">
        <v>283</v>
      </c>
      <c r="D1384" s="72" t="s">
        <v>282</v>
      </c>
      <c r="E1384" s="72"/>
      <c r="F1384" s="73" t="n">
        <v>7006</v>
      </c>
      <c r="G1384" s="73" t="n">
        <v>5494</v>
      </c>
      <c r="H1384" s="73" t="n">
        <v>1512</v>
      </c>
      <c r="I1384" s="74" t="n">
        <f aca="false">H1384/F1384</f>
        <v>0.215815015700828</v>
      </c>
      <c r="J1384" s="73" t="n">
        <v>5303</v>
      </c>
      <c r="K1384" s="73" t="n">
        <v>71</v>
      </c>
      <c r="L1384" s="73" t="n">
        <v>120</v>
      </c>
      <c r="M1384" s="73" t="n">
        <v>2786</v>
      </c>
      <c r="N1384" s="73" t="n">
        <v>2044</v>
      </c>
      <c r="O1384" s="73" t="n">
        <f aca="false">J1384-M1384-N1384</f>
        <v>473</v>
      </c>
      <c r="P1384" s="74" t="n">
        <f aca="false">M1384/J1384</f>
        <v>0.525363002074298</v>
      </c>
      <c r="Q1384" s="74" t="n">
        <f aca="false">N1384/J1384</f>
        <v>0.385442202526872</v>
      </c>
      <c r="R1384" s="75" t="n">
        <f aca="false">ABS(P1384-Q1384)*100</f>
        <v>13.9920799547426</v>
      </c>
      <c r="S1384" s="72" t="str">
        <f aca="false">IF(M1384&gt;N1384,"Flávio Bolsonaro",IF(N1384&gt;M1384,"Lula","Empate"))</f>
        <v>Flávio Bolsonaro</v>
      </c>
      <c r="T1384" s="74" t="n">
        <v>0.49184339314845</v>
      </c>
      <c r="U1384" s="74" t="n">
        <v>0.446982055464927</v>
      </c>
      <c r="V1384" s="72" t="str">
        <f aca="false">IF(S1384="Empate","—",IF((N1384&gt;M1384)&lt;&gt;(T1384&gt;U1384),"Sim","Não"))</f>
        <v>Sim</v>
      </c>
    </row>
    <row r="1385" customFormat="false" ht="15" hidden="false" customHeight="false" outlineLevel="0" collapsed="false">
      <c r="A1385" s="72" t="s">
        <v>3096</v>
      </c>
      <c r="B1385" s="72" t="s">
        <v>3097</v>
      </c>
      <c r="C1385" s="72" t="s">
        <v>283</v>
      </c>
      <c r="D1385" s="72" t="s">
        <v>282</v>
      </c>
      <c r="E1385" s="72"/>
      <c r="F1385" s="73" t="n">
        <v>3487</v>
      </c>
      <c r="G1385" s="73" t="n">
        <v>2711</v>
      </c>
      <c r="H1385" s="73" t="n">
        <v>776</v>
      </c>
      <c r="I1385" s="74" t="n">
        <f aca="false">H1385/F1385</f>
        <v>0.222540866073989</v>
      </c>
      <c r="J1385" s="73" t="n">
        <v>2548</v>
      </c>
      <c r="K1385" s="73" t="n">
        <v>62</v>
      </c>
      <c r="L1385" s="73" t="n">
        <v>101</v>
      </c>
      <c r="M1385" s="73" t="n">
        <v>1704</v>
      </c>
      <c r="N1385" s="73" t="n">
        <v>703</v>
      </c>
      <c r="O1385" s="73" t="n">
        <f aca="false">J1385-M1385-N1385</f>
        <v>141</v>
      </c>
      <c r="P1385" s="74" t="n">
        <f aca="false">M1385/J1385</f>
        <v>0.668759811616955</v>
      </c>
      <c r="Q1385" s="74" t="n">
        <f aca="false">N1385/J1385</f>
        <v>0.275902668759812</v>
      </c>
      <c r="R1385" s="75" t="n">
        <f aca="false">ABS(P1385-Q1385)*100</f>
        <v>39.2857142857143</v>
      </c>
      <c r="S1385" s="72" t="str">
        <f aca="false">IF(M1385&gt;N1385,"Flávio Bolsonaro",IF(N1385&gt;M1385,"Lula","Empate"))</f>
        <v>Flávio Bolsonaro</v>
      </c>
      <c r="T1385" s="74" t="n">
        <v>0.354907843977711</v>
      </c>
      <c r="U1385" s="74" t="n">
        <v>0.57136733819117</v>
      </c>
      <c r="V1385" s="72" t="str">
        <f aca="false">IF(S1385="Empate","—",IF((N1385&gt;M1385)&lt;&gt;(T1385&gt;U1385),"Sim","Não"))</f>
        <v>Não</v>
      </c>
    </row>
    <row r="1386" customFormat="false" ht="15" hidden="false" customHeight="false" outlineLevel="0" collapsed="false">
      <c r="A1386" s="72" t="s">
        <v>3098</v>
      </c>
      <c r="B1386" s="72" t="s">
        <v>3099</v>
      </c>
      <c r="C1386" s="72" t="s">
        <v>283</v>
      </c>
      <c r="D1386" s="72" t="s">
        <v>282</v>
      </c>
      <c r="E1386" s="72"/>
      <c r="F1386" s="73" t="n">
        <v>81839</v>
      </c>
      <c r="G1386" s="73" t="n">
        <v>63006</v>
      </c>
      <c r="H1386" s="73" t="n">
        <v>18833</v>
      </c>
      <c r="I1386" s="74" t="n">
        <f aca="false">H1386/F1386</f>
        <v>0.230122557704762</v>
      </c>
      <c r="J1386" s="73" t="n">
        <v>59879</v>
      </c>
      <c r="K1386" s="73" t="n">
        <v>1325</v>
      </c>
      <c r="L1386" s="73" t="n">
        <v>1802</v>
      </c>
      <c r="M1386" s="73" t="n">
        <v>31626</v>
      </c>
      <c r="N1386" s="73" t="n">
        <v>21347</v>
      </c>
      <c r="O1386" s="73" t="n">
        <f aca="false">J1386-M1386-N1386</f>
        <v>6906</v>
      </c>
      <c r="P1386" s="74" t="n">
        <f aca="false">M1386/J1386</f>
        <v>0.528165133018254</v>
      </c>
      <c r="Q1386" s="74" t="n">
        <f aca="false">N1386/J1386</f>
        <v>0.356502279597188</v>
      </c>
      <c r="R1386" s="75" t="n">
        <f aca="false">ABS(P1386-Q1386)*100</f>
        <v>17.1662853421066</v>
      </c>
      <c r="S1386" s="72" t="str">
        <f aca="false">IF(M1386&gt;N1386,"Flávio Bolsonaro",IF(N1386&gt;M1386,"Lula","Empate"))</f>
        <v>Flávio Bolsonaro</v>
      </c>
      <c r="T1386" s="74" t="n">
        <v>0.431361430310712</v>
      </c>
      <c r="U1386" s="74" t="n">
        <v>0.469971146950416</v>
      </c>
      <c r="V1386" s="72" t="str">
        <f aca="false">IF(S1386="Empate","—",IF((N1386&gt;M1386)&lt;&gt;(T1386&gt;U1386),"Sim","Não"))</f>
        <v>Não</v>
      </c>
    </row>
    <row r="1387" customFormat="false" ht="15" hidden="false" customHeight="false" outlineLevel="0" collapsed="false">
      <c r="A1387" s="72" t="s">
        <v>3100</v>
      </c>
      <c r="B1387" s="72" t="s">
        <v>3101</v>
      </c>
      <c r="C1387" s="72" t="s">
        <v>283</v>
      </c>
      <c r="D1387" s="72" t="s">
        <v>282</v>
      </c>
      <c r="E1387" s="72"/>
      <c r="F1387" s="73" t="n">
        <v>2834</v>
      </c>
      <c r="G1387" s="73" t="n">
        <v>2208</v>
      </c>
      <c r="H1387" s="73" t="n">
        <v>626</v>
      </c>
      <c r="I1387" s="74" t="n">
        <f aca="false">H1387/F1387</f>
        <v>0.220889202540579</v>
      </c>
      <c r="J1387" s="73" t="n">
        <v>2103</v>
      </c>
      <c r="K1387" s="73" t="n">
        <v>40</v>
      </c>
      <c r="L1387" s="73" t="n">
        <v>65</v>
      </c>
      <c r="M1387" s="73" t="n">
        <v>944</v>
      </c>
      <c r="N1387" s="73" t="n">
        <v>998</v>
      </c>
      <c r="O1387" s="73" t="n">
        <f aca="false">J1387-M1387-N1387</f>
        <v>161</v>
      </c>
      <c r="P1387" s="74" t="n">
        <f aca="false">M1387/J1387</f>
        <v>0.448882548739895</v>
      </c>
      <c r="Q1387" s="74" t="n">
        <f aca="false">N1387/J1387</f>
        <v>0.474560152163576</v>
      </c>
      <c r="R1387" s="75" t="n">
        <f aca="false">ABS(P1387-Q1387)*100</f>
        <v>2.56776034236804</v>
      </c>
      <c r="S1387" s="72" t="str">
        <f aca="false">IF(M1387&gt;N1387,"Flávio Bolsonaro",IF(N1387&gt;M1387,"Lula","Empate"))</f>
        <v>Lula</v>
      </c>
      <c r="T1387" s="74" t="n">
        <v>0.556558682952735</v>
      </c>
      <c r="U1387" s="74" t="n">
        <v>0.348911311736591</v>
      </c>
      <c r="V1387" s="72" t="str">
        <f aca="false">IF(S1387="Empate","—",IF((N1387&gt;M1387)&lt;&gt;(T1387&gt;U1387),"Sim","Não"))</f>
        <v>Não</v>
      </c>
    </row>
    <row r="1388" customFormat="false" ht="15" hidden="false" customHeight="false" outlineLevel="0" collapsed="false">
      <c r="A1388" s="72" t="s">
        <v>3102</v>
      </c>
      <c r="B1388" s="72" t="s">
        <v>3103</v>
      </c>
      <c r="C1388" s="72" t="s">
        <v>283</v>
      </c>
      <c r="D1388" s="72" t="s">
        <v>282</v>
      </c>
      <c r="E1388" s="72"/>
      <c r="F1388" s="73" t="n">
        <v>28297</v>
      </c>
      <c r="G1388" s="73" t="n">
        <v>19735</v>
      </c>
      <c r="H1388" s="73" t="n">
        <v>8562</v>
      </c>
      <c r="I1388" s="74" t="n">
        <f aca="false">H1388/F1388</f>
        <v>0.302576244831608</v>
      </c>
      <c r="J1388" s="73" t="n">
        <v>18847</v>
      </c>
      <c r="K1388" s="73" t="n">
        <v>316</v>
      </c>
      <c r="L1388" s="73" t="n">
        <v>572</v>
      </c>
      <c r="M1388" s="73" t="n">
        <v>6666</v>
      </c>
      <c r="N1388" s="73" t="n">
        <v>11299</v>
      </c>
      <c r="O1388" s="73" t="n">
        <f aca="false">J1388-M1388-N1388</f>
        <v>882</v>
      </c>
      <c r="P1388" s="74" t="n">
        <f aca="false">M1388/J1388</f>
        <v>0.353690242478909</v>
      </c>
      <c r="Q1388" s="74" t="n">
        <f aca="false">N1388/J1388</f>
        <v>0.599511858651244</v>
      </c>
      <c r="R1388" s="75" t="n">
        <f aca="false">ABS(P1388-Q1388)*100</f>
        <v>24.5821616172335</v>
      </c>
      <c r="S1388" s="72" t="str">
        <f aca="false">IF(M1388&gt;N1388,"Flávio Bolsonaro",IF(N1388&gt;M1388,"Lula","Empate"))</f>
        <v>Lula</v>
      </c>
      <c r="T1388" s="74" t="n">
        <v>0.650063715441299</v>
      </c>
      <c r="U1388" s="74" t="n">
        <v>0.305390880381185</v>
      </c>
      <c r="V1388" s="72" t="str">
        <f aca="false">IF(S1388="Empate","—",IF((N1388&gt;M1388)&lt;&gt;(T1388&gt;U1388),"Sim","Não"))</f>
        <v>Não</v>
      </c>
    </row>
    <row r="1389" customFormat="false" ht="15" hidden="false" customHeight="false" outlineLevel="0" collapsed="false">
      <c r="A1389" s="72" t="s">
        <v>3104</v>
      </c>
      <c r="B1389" s="72" t="s">
        <v>3105</v>
      </c>
      <c r="C1389" s="72" t="s">
        <v>283</v>
      </c>
      <c r="D1389" s="72" t="s">
        <v>282</v>
      </c>
      <c r="E1389" s="72"/>
      <c r="F1389" s="73" t="n">
        <v>6636</v>
      </c>
      <c r="G1389" s="73" t="n">
        <v>5551</v>
      </c>
      <c r="H1389" s="73" t="n">
        <v>1085</v>
      </c>
      <c r="I1389" s="74" t="n">
        <f aca="false">H1389/F1389</f>
        <v>0.163502109704641</v>
      </c>
      <c r="J1389" s="73" t="n">
        <v>5313</v>
      </c>
      <c r="K1389" s="73" t="n">
        <v>88</v>
      </c>
      <c r="L1389" s="73" t="n">
        <v>150</v>
      </c>
      <c r="M1389" s="73" t="n">
        <v>3338</v>
      </c>
      <c r="N1389" s="73" t="n">
        <v>1557</v>
      </c>
      <c r="O1389" s="73" t="n">
        <f aca="false">J1389-M1389-N1389</f>
        <v>418</v>
      </c>
      <c r="P1389" s="74" t="n">
        <f aca="false">M1389/J1389</f>
        <v>0.628270280444194</v>
      </c>
      <c r="Q1389" s="74" t="n">
        <f aca="false">N1389/J1389</f>
        <v>0.293054771315641</v>
      </c>
      <c r="R1389" s="75" t="n">
        <f aca="false">ABS(P1389-Q1389)*100</f>
        <v>33.5215509128553</v>
      </c>
      <c r="S1389" s="72" t="str">
        <f aca="false">IF(M1389&gt;N1389,"Flávio Bolsonaro",IF(N1389&gt;M1389,"Lula","Empate"))</f>
        <v>Flávio Bolsonaro</v>
      </c>
      <c r="T1389" s="74" t="n">
        <v>0.395224940805051</v>
      </c>
      <c r="U1389" s="74" t="n">
        <v>0.533741120757695</v>
      </c>
      <c r="V1389" s="72" t="str">
        <f aca="false">IF(S1389="Empate","—",IF((N1389&gt;M1389)&lt;&gt;(T1389&gt;U1389),"Sim","Não"))</f>
        <v>Não</v>
      </c>
    </row>
    <row r="1390" customFormat="false" ht="15" hidden="false" customHeight="false" outlineLevel="0" collapsed="false">
      <c r="A1390" s="72" t="s">
        <v>3106</v>
      </c>
      <c r="B1390" s="72" t="s">
        <v>3107</v>
      </c>
      <c r="C1390" s="72" t="s">
        <v>283</v>
      </c>
      <c r="D1390" s="72" t="s">
        <v>282</v>
      </c>
      <c r="E1390" s="72"/>
      <c r="F1390" s="73" t="n">
        <v>7685</v>
      </c>
      <c r="G1390" s="73" t="n">
        <v>6043</v>
      </c>
      <c r="H1390" s="73" t="n">
        <v>1642</v>
      </c>
      <c r="I1390" s="74" t="n">
        <f aca="false">H1390/F1390</f>
        <v>0.213662979830839</v>
      </c>
      <c r="J1390" s="73" t="n">
        <v>5668</v>
      </c>
      <c r="K1390" s="73" t="n">
        <v>139</v>
      </c>
      <c r="L1390" s="73" t="n">
        <v>236</v>
      </c>
      <c r="M1390" s="73" t="n">
        <v>3193</v>
      </c>
      <c r="N1390" s="73" t="n">
        <v>1988</v>
      </c>
      <c r="O1390" s="73" t="n">
        <f aca="false">J1390-M1390-N1390</f>
        <v>487</v>
      </c>
      <c r="P1390" s="74" t="n">
        <f aca="false">M1390/J1390</f>
        <v>0.56333803810868</v>
      </c>
      <c r="Q1390" s="74" t="n">
        <f aca="false">N1390/J1390</f>
        <v>0.350741002117149</v>
      </c>
      <c r="R1390" s="75" t="n">
        <f aca="false">ABS(P1390-Q1390)*100</f>
        <v>21.2597035991531</v>
      </c>
      <c r="S1390" s="72" t="str">
        <f aca="false">IF(M1390&gt;N1390,"Flávio Bolsonaro",IF(N1390&gt;M1390,"Lula","Empate"))</f>
        <v>Flávio Bolsonaro</v>
      </c>
      <c r="T1390" s="74" t="n">
        <v>0.411466811358293</v>
      </c>
      <c r="U1390" s="74" t="n">
        <v>0.514197865798517</v>
      </c>
      <c r="V1390" s="72" t="str">
        <f aca="false">IF(S1390="Empate","—",IF((N1390&gt;M1390)&lt;&gt;(T1390&gt;U1390),"Sim","Não"))</f>
        <v>Não</v>
      </c>
    </row>
    <row r="1391" customFormat="false" ht="15" hidden="false" customHeight="false" outlineLevel="0" collapsed="false">
      <c r="A1391" s="72" t="s">
        <v>3108</v>
      </c>
      <c r="B1391" s="72" t="s">
        <v>3109</v>
      </c>
      <c r="C1391" s="72" t="s">
        <v>283</v>
      </c>
      <c r="D1391" s="72" t="s">
        <v>282</v>
      </c>
      <c r="E1391" s="72"/>
      <c r="F1391" s="73" t="n">
        <v>33540</v>
      </c>
      <c r="G1391" s="73" t="n">
        <v>26302</v>
      </c>
      <c r="H1391" s="73" t="n">
        <v>7238</v>
      </c>
      <c r="I1391" s="74" t="n">
        <f aca="false">H1391/F1391</f>
        <v>0.215802027429934</v>
      </c>
      <c r="J1391" s="73" t="n">
        <v>24832</v>
      </c>
      <c r="K1391" s="73" t="n">
        <v>714</v>
      </c>
      <c r="L1391" s="73" t="n">
        <v>756</v>
      </c>
      <c r="M1391" s="73" t="n">
        <v>14028</v>
      </c>
      <c r="N1391" s="73" t="n">
        <v>8408</v>
      </c>
      <c r="O1391" s="73" t="n">
        <f aca="false">J1391-M1391-N1391</f>
        <v>2396</v>
      </c>
      <c r="P1391" s="74" t="n">
        <f aca="false">M1391/J1391</f>
        <v>0.564916237113402</v>
      </c>
      <c r="Q1391" s="74" t="n">
        <f aca="false">N1391/J1391</f>
        <v>0.338595360824742</v>
      </c>
      <c r="R1391" s="75" t="n">
        <f aca="false">ABS(P1391-Q1391)*100</f>
        <v>22.632087628866</v>
      </c>
      <c r="S1391" s="72" t="str">
        <f aca="false">IF(M1391&gt;N1391,"Flávio Bolsonaro",IF(N1391&gt;M1391,"Lula","Empate"))</f>
        <v>Flávio Bolsonaro</v>
      </c>
      <c r="T1391" s="74" t="n">
        <v>0.411851366835816</v>
      </c>
      <c r="U1391" s="74" t="n">
        <v>0.48915534457358</v>
      </c>
      <c r="V1391" s="72" t="str">
        <f aca="false">IF(S1391="Empate","—",IF((N1391&gt;M1391)&lt;&gt;(T1391&gt;U1391),"Sim","Não"))</f>
        <v>Não</v>
      </c>
    </row>
    <row r="1392" customFormat="false" ht="15" hidden="false" customHeight="false" outlineLevel="0" collapsed="false">
      <c r="A1392" s="72" t="s">
        <v>3110</v>
      </c>
      <c r="B1392" s="72" t="s">
        <v>3111</v>
      </c>
      <c r="C1392" s="72" t="s">
        <v>283</v>
      </c>
      <c r="D1392" s="72" t="s">
        <v>282</v>
      </c>
      <c r="E1392" s="72"/>
      <c r="F1392" s="73" t="n">
        <v>11770</v>
      </c>
      <c r="G1392" s="73" t="n">
        <v>9048</v>
      </c>
      <c r="H1392" s="73" t="n">
        <v>2722</v>
      </c>
      <c r="I1392" s="74" t="n">
        <f aca="false">H1392/F1392</f>
        <v>0.231265930331351</v>
      </c>
      <c r="J1392" s="73" t="n">
        <v>8584</v>
      </c>
      <c r="K1392" s="73" t="n">
        <v>219</v>
      </c>
      <c r="L1392" s="73" t="n">
        <v>245</v>
      </c>
      <c r="M1392" s="73" t="n">
        <v>4959</v>
      </c>
      <c r="N1392" s="73" t="n">
        <v>2900</v>
      </c>
      <c r="O1392" s="73" t="n">
        <f aca="false">J1392-M1392-N1392</f>
        <v>725</v>
      </c>
      <c r="P1392" s="74" t="n">
        <f aca="false">M1392/J1392</f>
        <v>0.577702702702703</v>
      </c>
      <c r="Q1392" s="74" t="n">
        <f aca="false">N1392/J1392</f>
        <v>0.337837837837838</v>
      </c>
      <c r="R1392" s="75" t="n">
        <f aca="false">ABS(P1392-Q1392)*100</f>
        <v>23.9864864864865</v>
      </c>
      <c r="S1392" s="72" t="str">
        <f aca="false">IF(M1392&gt;N1392,"Flávio Bolsonaro",IF(N1392&gt;M1392,"Lula","Empate"))</f>
        <v>Flávio Bolsonaro</v>
      </c>
      <c r="T1392" s="74" t="n">
        <v>0.388793596340766</v>
      </c>
      <c r="U1392" s="74" t="n">
        <v>0.52590051457976</v>
      </c>
      <c r="V1392" s="72" t="str">
        <f aca="false">IF(S1392="Empate","—",IF((N1392&gt;M1392)&lt;&gt;(T1392&gt;U1392),"Sim","Não"))</f>
        <v>Não</v>
      </c>
    </row>
    <row r="1393" customFormat="false" ht="15" hidden="false" customHeight="false" outlineLevel="0" collapsed="false">
      <c r="A1393" s="72" t="s">
        <v>3112</v>
      </c>
      <c r="B1393" s="72" t="s">
        <v>3113</v>
      </c>
      <c r="C1393" s="72" t="s">
        <v>283</v>
      </c>
      <c r="D1393" s="72" t="s">
        <v>282</v>
      </c>
      <c r="E1393" s="72"/>
      <c r="F1393" s="73" t="n">
        <v>3035</v>
      </c>
      <c r="G1393" s="73" t="n">
        <v>2438</v>
      </c>
      <c r="H1393" s="73" t="n">
        <v>597</v>
      </c>
      <c r="I1393" s="74" t="n">
        <f aca="false">H1393/F1393</f>
        <v>0.19670510708402</v>
      </c>
      <c r="J1393" s="73" t="n">
        <v>2360</v>
      </c>
      <c r="K1393" s="73" t="n">
        <v>29</v>
      </c>
      <c r="L1393" s="73" t="n">
        <v>49</v>
      </c>
      <c r="M1393" s="73" t="n">
        <v>807</v>
      </c>
      <c r="N1393" s="73" t="n">
        <v>1434</v>
      </c>
      <c r="O1393" s="73" t="n">
        <f aca="false">J1393-M1393-N1393</f>
        <v>119</v>
      </c>
      <c r="P1393" s="74" t="n">
        <f aca="false">M1393/J1393</f>
        <v>0.341949152542373</v>
      </c>
      <c r="Q1393" s="74" t="n">
        <f aca="false">N1393/J1393</f>
        <v>0.607627118644068</v>
      </c>
      <c r="R1393" s="75" t="n">
        <f aca="false">ABS(P1393-Q1393)*100</f>
        <v>26.5677966101695</v>
      </c>
      <c r="S1393" s="72" t="str">
        <f aca="false">IF(M1393&gt;N1393,"Flávio Bolsonaro",IF(N1393&gt;M1393,"Lula","Empate"))</f>
        <v>Lula</v>
      </c>
      <c r="T1393" s="74" t="n">
        <v>0.683787405091559</v>
      </c>
      <c r="U1393" s="74" t="n">
        <v>0.271103171058508</v>
      </c>
      <c r="V1393" s="72" t="str">
        <f aca="false">IF(S1393="Empate","—",IF((N1393&gt;M1393)&lt;&gt;(T1393&gt;U1393),"Sim","Não"))</f>
        <v>Não</v>
      </c>
    </row>
    <row r="1394" customFormat="false" ht="15" hidden="false" customHeight="false" outlineLevel="0" collapsed="false">
      <c r="A1394" s="72" t="s">
        <v>3114</v>
      </c>
      <c r="B1394" s="72" t="s">
        <v>3115</v>
      </c>
      <c r="C1394" s="72" t="s">
        <v>283</v>
      </c>
      <c r="D1394" s="72" t="s">
        <v>282</v>
      </c>
      <c r="E1394" s="72"/>
      <c r="F1394" s="73" t="n">
        <v>5172</v>
      </c>
      <c r="G1394" s="73" t="n">
        <v>3782</v>
      </c>
      <c r="H1394" s="73" t="n">
        <v>1390</v>
      </c>
      <c r="I1394" s="74" t="n">
        <f aca="false">H1394/F1394</f>
        <v>0.268754833720031</v>
      </c>
      <c r="J1394" s="73" t="n">
        <v>3564</v>
      </c>
      <c r="K1394" s="73" t="n">
        <v>88</v>
      </c>
      <c r="L1394" s="73" t="n">
        <v>130</v>
      </c>
      <c r="M1394" s="73" t="n">
        <v>1263</v>
      </c>
      <c r="N1394" s="73" t="n">
        <v>2016</v>
      </c>
      <c r="O1394" s="73" t="n">
        <f aca="false">J1394-M1394-N1394</f>
        <v>285</v>
      </c>
      <c r="P1394" s="74" t="n">
        <f aca="false">M1394/J1394</f>
        <v>0.354377104377104</v>
      </c>
      <c r="Q1394" s="74" t="n">
        <f aca="false">N1394/J1394</f>
        <v>0.565656565656566</v>
      </c>
      <c r="R1394" s="75" t="n">
        <f aca="false">ABS(P1394-Q1394)*100</f>
        <v>21.1279461279461</v>
      </c>
      <c r="S1394" s="72" t="str">
        <f aca="false">IF(M1394&gt;N1394,"Flávio Bolsonaro",IF(N1394&gt;M1394,"Lula","Empate"))</f>
        <v>Lula</v>
      </c>
      <c r="T1394" s="74" t="n">
        <v>0.677691107644306</v>
      </c>
      <c r="U1394" s="74" t="n">
        <v>0.264898595943838</v>
      </c>
      <c r="V1394" s="72" t="str">
        <f aca="false">IF(S1394="Empate","—",IF((N1394&gt;M1394)&lt;&gt;(T1394&gt;U1394),"Sim","Não"))</f>
        <v>Não</v>
      </c>
    </row>
    <row r="1395" customFormat="false" ht="15" hidden="false" customHeight="false" outlineLevel="0" collapsed="false">
      <c r="A1395" s="72" t="s">
        <v>3116</v>
      </c>
      <c r="B1395" s="72" t="s">
        <v>3117</v>
      </c>
      <c r="C1395" s="72" t="s">
        <v>283</v>
      </c>
      <c r="D1395" s="72" t="s">
        <v>282</v>
      </c>
      <c r="E1395" s="72"/>
      <c r="F1395" s="73" t="n">
        <v>14460</v>
      </c>
      <c r="G1395" s="73" t="n">
        <v>10322</v>
      </c>
      <c r="H1395" s="73" t="n">
        <v>4138</v>
      </c>
      <c r="I1395" s="74" t="n">
        <f aca="false">H1395/F1395</f>
        <v>0.286168741355463</v>
      </c>
      <c r="J1395" s="73" t="n">
        <v>9895</v>
      </c>
      <c r="K1395" s="73" t="n">
        <v>110</v>
      </c>
      <c r="L1395" s="73" t="n">
        <v>317</v>
      </c>
      <c r="M1395" s="73" t="n">
        <v>4172</v>
      </c>
      <c r="N1395" s="73" t="n">
        <v>5115</v>
      </c>
      <c r="O1395" s="73" t="n">
        <f aca="false">J1395-M1395-N1395</f>
        <v>608</v>
      </c>
      <c r="P1395" s="74" t="n">
        <f aca="false">M1395/J1395</f>
        <v>0.421627084386054</v>
      </c>
      <c r="Q1395" s="74" t="n">
        <f aca="false">N1395/J1395</f>
        <v>0.516927741283477</v>
      </c>
      <c r="R1395" s="75" t="n">
        <f aca="false">ABS(P1395-Q1395)*100</f>
        <v>9.5300656897423</v>
      </c>
      <c r="S1395" s="72" t="str">
        <f aca="false">IF(M1395&gt;N1395,"Flávio Bolsonaro",IF(N1395&gt;M1395,"Lula","Empate"))</f>
        <v>Lula</v>
      </c>
      <c r="T1395" s="74" t="n">
        <v>0.598728174175469</v>
      </c>
      <c r="U1395" s="74" t="n">
        <v>0.345979737012287</v>
      </c>
      <c r="V1395" s="72" t="str">
        <f aca="false">IF(S1395="Empate","—",IF((N1395&gt;M1395)&lt;&gt;(T1395&gt;U1395),"Sim","Não"))</f>
        <v>Não</v>
      </c>
    </row>
    <row r="1396" customFormat="false" ht="15" hidden="false" customHeight="false" outlineLevel="0" collapsed="false">
      <c r="A1396" s="72" t="s">
        <v>3118</v>
      </c>
      <c r="B1396" s="72" t="s">
        <v>3119</v>
      </c>
      <c r="C1396" s="72" t="s">
        <v>283</v>
      </c>
      <c r="D1396" s="72" t="s">
        <v>282</v>
      </c>
      <c r="E1396" s="72"/>
      <c r="F1396" s="73" t="n">
        <v>10808</v>
      </c>
      <c r="G1396" s="73" t="n">
        <v>8655</v>
      </c>
      <c r="H1396" s="73" t="n">
        <v>2153</v>
      </c>
      <c r="I1396" s="74" t="n">
        <f aca="false">H1396/F1396</f>
        <v>0.19920429311621</v>
      </c>
      <c r="J1396" s="73" t="n">
        <v>8265</v>
      </c>
      <c r="K1396" s="73" t="n">
        <v>168</v>
      </c>
      <c r="L1396" s="73" t="n">
        <v>222</v>
      </c>
      <c r="M1396" s="73" t="n">
        <v>4028</v>
      </c>
      <c r="N1396" s="73" t="n">
        <v>3703</v>
      </c>
      <c r="O1396" s="73" t="n">
        <f aca="false">J1396-M1396-N1396</f>
        <v>534</v>
      </c>
      <c r="P1396" s="74" t="n">
        <f aca="false">M1396/J1396</f>
        <v>0.48735632183908</v>
      </c>
      <c r="Q1396" s="74" t="n">
        <f aca="false">N1396/J1396</f>
        <v>0.448033877797943</v>
      </c>
      <c r="R1396" s="75" t="n">
        <f aca="false">ABS(P1396-Q1396)*100</f>
        <v>3.93224440411373</v>
      </c>
      <c r="S1396" s="72" t="str">
        <f aca="false">IF(M1396&gt;N1396,"Flávio Bolsonaro",IF(N1396&gt;M1396,"Lula","Empate"))</f>
        <v>Flávio Bolsonaro</v>
      </c>
      <c r="T1396" s="74" t="n">
        <v>0.510653579123773</v>
      </c>
      <c r="U1396" s="74" t="n">
        <v>0.438711994254249</v>
      </c>
      <c r="V1396" s="72" t="str">
        <f aca="false">IF(S1396="Empate","—",IF((N1396&gt;M1396)&lt;&gt;(T1396&gt;U1396),"Sim","Não"))</f>
        <v>Sim</v>
      </c>
    </row>
    <row r="1397" customFormat="false" ht="15" hidden="false" customHeight="false" outlineLevel="0" collapsed="false">
      <c r="A1397" s="72" t="s">
        <v>3120</v>
      </c>
      <c r="B1397" s="72" t="s">
        <v>3121</v>
      </c>
      <c r="C1397" s="72" t="s">
        <v>283</v>
      </c>
      <c r="D1397" s="72" t="s">
        <v>282</v>
      </c>
      <c r="E1397" s="72"/>
      <c r="F1397" s="73" t="n">
        <v>11033</v>
      </c>
      <c r="G1397" s="73" t="n">
        <v>7658</v>
      </c>
      <c r="H1397" s="73" t="n">
        <v>3375</v>
      </c>
      <c r="I1397" s="74" t="n">
        <f aca="false">H1397/F1397</f>
        <v>0.305900480377051</v>
      </c>
      <c r="J1397" s="73" t="n">
        <v>7317</v>
      </c>
      <c r="K1397" s="73" t="n">
        <v>80</v>
      </c>
      <c r="L1397" s="73" t="n">
        <v>261</v>
      </c>
      <c r="M1397" s="73" t="n">
        <v>2507</v>
      </c>
      <c r="N1397" s="73" t="n">
        <v>4475</v>
      </c>
      <c r="O1397" s="73" t="n">
        <f aca="false">J1397-M1397-N1397</f>
        <v>335</v>
      </c>
      <c r="P1397" s="74" t="n">
        <f aca="false">M1397/J1397</f>
        <v>0.342626759600929</v>
      </c>
      <c r="Q1397" s="74" t="n">
        <f aca="false">N1397/J1397</f>
        <v>0.611589449227826</v>
      </c>
      <c r="R1397" s="75" t="n">
        <f aca="false">ABS(P1397-Q1397)*100</f>
        <v>26.8962689626896</v>
      </c>
      <c r="S1397" s="72" t="str">
        <f aca="false">IF(M1397&gt;N1397,"Flávio Bolsonaro",IF(N1397&gt;M1397,"Lula","Empate"))</f>
        <v>Lula</v>
      </c>
      <c r="T1397" s="74" t="n">
        <v>0.672540983606557</v>
      </c>
      <c r="U1397" s="74" t="n">
        <v>0.285109289617486</v>
      </c>
      <c r="V1397" s="72" t="str">
        <f aca="false">IF(S1397="Empate","—",IF((N1397&gt;M1397)&lt;&gt;(T1397&gt;U1397),"Sim","Não"))</f>
        <v>Não</v>
      </c>
    </row>
    <row r="1398" customFormat="false" ht="15" hidden="false" customHeight="false" outlineLevel="0" collapsed="false">
      <c r="A1398" s="72" t="s">
        <v>3122</v>
      </c>
      <c r="B1398" s="72" t="s">
        <v>3123</v>
      </c>
      <c r="C1398" s="72" t="s">
        <v>283</v>
      </c>
      <c r="D1398" s="72" t="s">
        <v>282</v>
      </c>
      <c r="E1398" s="72"/>
      <c r="F1398" s="73" t="n">
        <v>4467</v>
      </c>
      <c r="G1398" s="73" t="n">
        <v>3101</v>
      </c>
      <c r="H1398" s="73" t="n">
        <v>1366</v>
      </c>
      <c r="I1398" s="74" t="n">
        <f aca="false">H1398/F1398</f>
        <v>0.30579807477054</v>
      </c>
      <c r="J1398" s="73" t="n">
        <v>2947</v>
      </c>
      <c r="K1398" s="73" t="n">
        <v>55</v>
      </c>
      <c r="L1398" s="73" t="n">
        <v>99</v>
      </c>
      <c r="M1398" s="73" t="n">
        <v>1234</v>
      </c>
      <c r="N1398" s="73" t="n">
        <v>1501</v>
      </c>
      <c r="O1398" s="73" t="n">
        <f aca="false">J1398-M1398-N1398</f>
        <v>212</v>
      </c>
      <c r="P1398" s="74" t="n">
        <f aca="false">M1398/J1398</f>
        <v>0.418730912792671</v>
      </c>
      <c r="Q1398" s="74" t="n">
        <f aca="false">N1398/J1398</f>
        <v>0.509331523583305</v>
      </c>
      <c r="R1398" s="75" t="n">
        <f aca="false">ABS(P1398-Q1398)*100</f>
        <v>9.06006107906345</v>
      </c>
      <c r="S1398" s="72" t="str">
        <f aca="false">IF(M1398&gt;N1398,"Flávio Bolsonaro",IF(N1398&gt;M1398,"Lula","Empate"))</f>
        <v>Lula</v>
      </c>
      <c r="T1398" s="74" t="n">
        <v>0.568061906436863</v>
      </c>
      <c r="U1398" s="74" t="n">
        <v>0.361589869855786</v>
      </c>
      <c r="V1398" s="72" t="str">
        <f aca="false">IF(S1398="Empate","—",IF((N1398&gt;M1398)&lt;&gt;(T1398&gt;U1398),"Sim","Não"))</f>
        <v>Não</v>
      </c>
    </row>
    <row r="1399" customFormat="false" ht="15" hidden="false" customHeight="false" outlineLevel="0" collapsed="false">
      <c r="A1399" s="72" t="s">
        <v>3124</v>
      </c>
      <c r="B1399" s="72" t="s">
        <v>3125</v>
      </c>
      <c r="C1399" s="72" t="s">
        <v>283</v>
      </c>
      <c r="D1399" s="72" t="s">
        <v>282</v>
      </c>
      <c r="E1399" s="72"/>
      <c r="F1399" s="73" t="n">
        <v>8227</v>
      </c>
      <c r="G1399" s="73" t="n">
        <v>5412</v>
      </c>
      <c r="H1399" s="73" t="n">
        <v>2815</v>
      </c>
      <c r="I1399" s="74" t="n">
        <f aca="false">H1399/F1399</f>
        <v>0.342166038653215</v>
      </c>
      <c r="J1399" s="73" t="n">
        <v>5073</v>
      </c>
      <c r="K1399" s="73" t="n">
        <v>114</v>
      </c>
      <c r="L1399" s="73" t="n">
        <v>225</v>
      </c>
      <c r="M1399" s="73" t="n">
        <v>2061</v>
      </c>
      <c r="N1399" s="73" t="n">
        <v>2771</v>
      </c>
      <c r="O1399" s="73" t="n">
        <f aca="false">J1399-M1399-N1399</f>
        <v>241</v>
      </c>
      <c r="P1399" s="74" t="n">
        <f aca="false">M1399/J1399</f>
        <v>0.406268480189237</v>
      </c>
      <c r="Q1399" s="74" t="n">
        <f aca="false">N1399/J1399</f>
        <v>0.546225113345161</v>
      </c>
      <c r="R1399" s="75" t="n">
        <f aca="false">ABS(P1399-Q1399)*100</f>
        <v>13.9956633155924</v>
      </c>
      <c r="S1399" s="72" t="str">
        <f aca="false">IF(M1399&gt;N1399,"Flávio Bolsonaro",IF(N1399&gt;M1399,"Lula","Empate"))</f>
        <v>Lula</v>
      </c>
      <c r="T1399" s="74" t="n">
        <v>0.597894736842105</v>
      </c>
      <c r="U1399" s="74" t="n">
        <v>0.355215311004785</v>
      </c>
      <c r="V1399" s="72" t="str">
        <f aca="false">IF(S1399="Empate","—",IF((N1399&gt;M1399)&lt;&gt;(T1399&gt;U1399),"Sim","Não"))</f>
        <v>Não</v>
      </c>
    </row>
    <row r="1400" customFormat="false" ht="15" hidden="false" customHeight="false" outlineLevel="0" collapsed="false">
      <c r="A1400" s="72" t="s">
        <v>3126</v>
      </c>
      <c r="B1400" s="72" t="s">
        <v>3127</v>
      </c>
      <c r="C1400" s="72" t="s">
        <v>283</v>
      </c>
      <c r="D1400" s="72" t="s">
        <v>282</v>
      </c>
      <c r="E1400" s="72"/>
      <c r="F1400" s="73" t="n">
        <v>15621</v>
      </c>
      <c r="G1400" s="73" t="n">
        <v>12336</v>
      </c>
      <c r="H1400" s="73" t="n">
        <v>3285</v>
      </c>
      <c r="I1400" s="74" t="n">
        <f aca="false">H1400/F1400</f>
        <v>0.210293835221817</v>
      </c>
      <c r="J1400" s="73" t="n">
        <v>11735</v>
      </c>
      <c r="K1400" s="73" t="n">
        <v>238</v>
      </c>
      <c r="L1400" s="73" t="n">
        <v>363</v>
      </c>
      <c r="M1400" s="73" t="n">
        <v>6905</v>
      </c>
      <c r="N1400" s="73" t="n">
        <v>3846</v>
      </c>
      <c r="O1400" s="73" t="n">
        <f aca="false">J1400-M1400-N1400</f>
        <v>984</v>
      </c>
      <c r="P1400" s="74" t="n">
        <f aca="false">M1400/J1400</f>
        <v>0.588410737111206</v>
      </c>
      <c r="Q1400" s="74" t="n">
        <f aca="false">N1400/J1400</f>
        <v>0.327737537281636</v>
      </c>
      <c r="R1400" s="75" t="n">
        <f aca="false">ABS(P1400-Q1400)*100</f>
        <v>26.067319982957</v>
      </c>
      <c r="S1400" s="72" t="str">
        <f aca="false">IF(M1400&gt;N1400,"Flávio Bolsonaro",IF(N1400&gt;M1400,"Lula","Empate"))</f>
        <v>Flávio Bolsonaro</v>
      </c>
      <c r="T1400" s="74" t="n">
        <v>0.350738577808313</v>
      </c>
      <c r="U1400" s="74" t="n">
        <v>0.57557540364136</v>
      </c>
      <c r="V1400" s="72" t="str">
        <f aca="false">IF(S1400="Empate","—",IF((N1400&gt;M1400)&lt;&gt;(T1400&gt;U1400),"Sim","Não"))</f>
        <v>Não</v>
      </c>
    </row>
    <row r="1401" customFormat="false" ht="15" hidden="false" customHeight="false" outlineLevel="0" collapsed="false">
      <c r="A1401" s="72" t="s">
        <v>3128</v>
      </c>
      <c r="B1401" s="72" t="s">
        <v>3129</v>
      </c>
      <c r="C1401" s="72" t="s">
        <v>283</v>
      </c>
      <c r="D1401" s="72" t="s">
        <v>282</v>
      </c>
      <c r="E1401" s="72"/>
      <c r="F1401" s="73" t="n">
        <v>7093</v>
      </c>
      <c r="G1401" s="73" t="n">
        <v>5685</v>
      </c>
      <c r="H1401" s="73" t="n">
        <v>1408</v>
      </c>
      <c r="I1401" s="74" t="n">
        <f aca="false">H1401/F1401</f>
        <v>0.198505568870718</v>
      </c>
      <c r="J1401" s="73" t="n">
        <v>5405</v>
      </c>
      <c r="K1401" s="73" t="n">
        <v>123</v>
      </c>
      <c r="L1401" s="73" t="n">
        <v>157</v>
      </c>
      <c r="M1401" s="73" t="n">
        <v>2492</v>
      </c>
      <c r="N1401" s="73" t="n">
        <v>2375</v>
      </c>
      <c r="O1401" s="73" t="n">
        <f aca="false">J1401-M1401-N1401</f>
        <v>538</v>
      </c>
      <c r="P1401" s="74" t="n">
        <f aca="false">M1401/J1401</f>
        <v>0.461054579093432</v>
      </c>
      <c r="Q1401" s="74" t="n">
        <f aca="false">N1401/J1401</f>
        <v>0.43940795559667</v>
      </c>
      <c r="R1401" s="75" t="n">
        <f aca="false">ABS(P1401-Q1401)*100</f>
        <v>2.16466234967623</v>
      </c>
      <c r="S1401" s="72" t="str">
        <f aca="false">IF(M1401&gt;N1401,"Flávio Bolsonaro",IF(N1401&gt;M1401,"Lula","Empate"))</f>
        <v>Flávio Bolsonaro</v>
      </c>
      <c r="T1401" s="74" t="n">
        <v>0.501220198986296</v>
      </c>
      <c r="U1401" s="74" t="n">
        <v>0.405481509292285</v>
      </c>
      <c r="V1401" s="72" t="str">
        <f aca="false">IF(S1401="Empate","—",IF((N1401&gt;M1401)&lt;&gt;(T1401&gt;U1401),"Sim","Não"))</f>
        <v>Sim</v>
      </c>
    </row>
    <row r="1402" customFormat="false" ht="15" hidden="false" customHeight="false" outlineLevel="0" collapsed="false">
      <c r="A1402" s="72" t="s">
        <v>3130</v>
      </c>
      <c r="B1402" s="72" t="s">
        <v>3131</v>
      </c>
      <c r="C1402" s="72" t="s">
        <v>283</v>
      </c>
      <c r="D1402" s="72" t="s">
        <v>282</v>
      </c>
      <c r="E1402" s="72"/>
      <c r="F1402" s="73" t="n">
        <v>19001</v>
      </c>
      <c r="G1402" s="73" t="n">
        <v>14059</v>
      </c>
      <c r="H1402" s="73" t="n">
        <v>4942</v>
      </c>
      <c r="I1402" s="74" t="n">
        <f aca="false">H1402/F1402</f>
        <v>0.260091574127677</v>
      </c>
      <c r="J1402" s="73" t="n">
        <v>13270</v>
      </c>
      <c r="K1402" s="73" t="n">
        <v>369</v>
      </c>
      <c r="L1402" s="73" t="n">
        <v>420</v>
      </c>
      <c r="M1402" s="73" t="n">
        <v>6202</v>
      </c>
      <c r="N1402" s="73" t="n">
        <v>5851</v>
      </c>
      <c r="O1402" s="73" t="n">
        <f aca="false">J1402-M1402-N1402</f>
        <v>1217</v>
      </c>
      <c r="P1402" s="74" t="n">
        <f aca="false">M1402/J1402</f>
        <v>0.467370007535795</v>
      </c>
      <c r="Q1402" s="74" t="n">
        <f aca="false">N1402/J1402</f>
        <v>0.440919366993218</v>
      </c>
      <c r="R1402" s="75" t="n">
        <f aca="false">ABS(P1402-Q1402)*100</f>
        <v>2.64506405425773</v>
      </c>
      <c r="S1402" s="72" t="str">
        <f aca="false">IF(M1402&gt;N1402,"Flávio Bolsonaro",IF(N1402&gt;M1402,"Lula","Empate"))</f>
        <v>Flávio Bolsonaro</v>
      </c>
      <c r="T1402" s="74" t="n">
        <v>0.520650359294476</v>
      </c>
      <c r="U1402" s="74" t="n">
        <v>0.401538796544966</v>
      </c>
      <c r="V1402" s="72" t="str">
        <f aca="false">IF(S1402="Empate","—",IF((N1402&gt;M1402)&lt;&gt;(T1402&gt;U1402),"Sim","Não"))</f>
        <v>Sim</v>
      </c>
    </row>
    <row r="1403" customFormat="false" ht="15" hidden="false" customHeight="false" outlineLevel="0" collapsed="false">
      <c r="A1403" s="72" t="s">
        <v>3132</v>
      </c>
      <c r="B1403" s="72" t="s">
        <v>3133</v>
      </c>
      <c r="C1403" s="72" t="s">
        <v>283</v>
      </c>
      <c r="D1403" s="72" t="s">
        <v>282</v>
      </c>
      <c r="E1403" s="72"/>
      <c r="F1403" s="73" t="n">
        <v>4576</v>
      </c>
      <c r="G1403" s="73" t="n">
        <v>3218</v>
      </c>
      <c r="H1403" s="73" t="n">
        <v>1358</v>
      </c>
      <c r="I1403" s="74" t="n">
        <f aca="false">H1403/F1403</f>
        <v>0.296765734265734</v>
      </c>
      <c r="J1403" s="73" t="n">
        <v>2982</v>
      </c>
      <c r="K1403" s="73" t="n">
        <v>51</v>
      </c>
      <c r="L1403" s="73" t="n">
        <v>185</v>
      </c>
      <c r="M1403" s="73" t="n">
        <v>630</v>
      </c>
      <c r="N1403" s="73" t="n">
        <v>2237</v>
      </c>
      <c r="O1403" s="73" t="n">
        <f aca="false">J1403-M1403-N1403</f>
        <v>115</v>
      </c>
      <c r="P1403" s="74" t="n">
        <f aca="false">M1403/J1403</f>
        <v>0.211267605633803</v>
      </c>
      <c r="Q1403" s="74" t="n">
        <f aca="false">N1403/J1403</f>
        <v>0.750167672702884</v>
      </c>
      <c r="R1403" s="75" t="n">
        <f aca="false">ABS(P1403-Q1403)*100</f>
        <v>53.8900067069081</v>
      </c>
      <c r="S1403" s="72" t="str">
        <f aca="false">IF(M1403&gt;N1403,"Flávio Bolsonaro",IF(N1403&gt;M1403,"Lula","Empate"))</f>
        <v>Lula</v>
      </c>
      <c r="T1403" s="74" t="n">
        <v>0.782068502350571</v>
      </c>
      <c r="U1403" s="74" t="n">
        <v>0.172934855607791</v>
      </c>
      <c r="V1403" s="72" t="str">
        <f aca="false">IF(S1403="Empate","—",IF((N1403&gt;M1403)&lt;&gt;(T1403&gt;U1403),"Sim","Não"))</f>
        <v>Não</v>
      </c>
    </row>
    <row r="1404" customFormat="false" ht="15" hidden="false" customHeight="false" outlineLevel="0" collapsed="false">
      <c r="A1404" s="72" t="s">
        <v>3134</v>
      </c>
      <c r="B1404" s="72" t="s">
        <v>3135</v>
      </c>
      <c r="C1404" s="72" t="s">
        <v>283</v>
      </c>
      <c r="D1404" s="72" t="s">
        <v>282</v>
      </c>
      <c r="E1404" s="72"/>
      <c r="F1404" s="73" t="n">
        <v>5237</v>
      </c>
      <c r="G1404" s="73" t="n">
        <v>4136</v>
      </c>
      <c r="H1404" s="73" t="n">
        <v>1101</v>
      </c>
      <c r="I1404" s="74" t="n">
        <f aca="false">H1404/F1404</f>
        <v>0.210234867290433</v>
      </c>
      <c r="J1404" s="73" t="n">
        <v>3944</v>
      </c>
      <c r="K1404" s="73" t="n">
        <v>89</v>
      </c>
      <c r="L1404" s="73" t="n">
        <v>103</v>
      </c>
      <c r="M1404" s="73" t="n">
        <v>2242</v>
      </c>
      <c r="N1404" s="73" t="n">
        <v>1359</v>
      </c>
      <c r="O1404" s="73" t="n">
        <f aca="false">J1404-M1404-N1404</f>
        <v>343</v>
      </c>
      <c r="P1404" s="74" t="n">
        <f aca="false">M1404/J1404</f>
        <v>0.568458417849899</v>
      </c>
      <c r="Q1404" s="74" t="n">
        <f aca="false">N1404/J1404</f>
        <v>0.344574036511156</v>
      </c>
      <c r="R1404" s="75" t="n">
        <f aca="false">ABS(P1404-Q1404)*100</f>
        <v>22.3884381338742</v>
      </c>
      <c r="S1404" s="72" t="str">
        <f aca="false">IF(M1404&gt;N1404,"Flávio Bolsonaro",IF(N1404&gt;M1404,"Lula","Empate"))</f>
        <v>Flávio Bolsonaro</v>
      </c>
      <c r="T1404" s="74" t="n">
        <v>0.392127176381529</v>
      </c>
      <c r="U1404" s="74" t="n">
        <v>0.532677264698461</v>
      </c>
      <c r="V1404" s="72" t="str">
        <f aca="false">IF(S1404="Empate","—",IF((N1404&gt;M1404)&lt;&gt;(T1404&gt;U1404),"Sim","Não"))</f>
        <v>Não</v>
      </c>
    </row>
    <row r="1405" customFormat="false" ht="15" hidden="false" customHeight="false" outlineLevel="0" collapsed="false">
      <c r="A1405" s="72" t="s">
        <v>3136</v>
      </c>
      <c r="B1405" s="72" t="s">
        <v>3137</v>
      </c>
      <c r="C1405" s="72" t="s">
        <v>283</v>
      </c>
      <c r="D1405" s="72" t="s">
        <v>282</v>
      </c>
      <c r="E1405" s="72"/>
      <c r="F1405" s="73" t="n">
        <v>99361</v>
      </c>
      <c r="G1405" s="73" t="n">
        <v>78398</v>
      </c>
      <c r="H1405" s="73" t="n">
        <v>20963</v>
      </c>
      <c r="I1405" s="74" t="n">
        <f aca="false">H1405/F1405</f>
        <v>0.210978150380934</v>
      </c>
      <c r="J1405" s="73" t="n">
        <v>73323</v>
      </c>
      <c r="K1405" s="73" t="n">
        <v>1985</v>
      </c>
      <c r="L1405" s="73" t="n">
        <v>3090</v>
      </c>
      <c r="M1405" s="73" t="n">
        <v>31062</v>
      </c>
      <c r="N1405" s="73" t="n">
        <v>35266</v>
      </c>
      <c r="O1405" s="73" t="n">
        <f aca="false">J1405-M1405-N1405</f>
        <v>6995</v>
      </c>
      <c r="P1405" s="74" t="n">
        <f aca="false">M1405/J1405</f>
        <v>0.42363242093204</v>
      </c>
      <c r="Q1405" s="74" t="n">
        <f aca="false">N1405/J1405</f>
        <v>0.480967772731612</v>
      </c>
      <c r="R1405" s="75" t="n">
        <f aca="false">ABS(P1405-Q1405)*100</f>
        <v>5.73353517995718</v>
      </c>
      <c r="S1405" s="72" t="str">
        <f aca="false">IF(M1405&gt;N1405,"Flávio Bolsonaro",IF(N1405&gt;M1405,"Lula","Empate"))</f>
        <v>Lula</v>
      </c>
      <c r="T1405" s="74" t="n">
        <v>0.542868914554565</v>
      </c>
      <c r="U1405" s="74" t="n">
        <v>0.375872197339217</v>
      </c>
      <c r="V1405" s="72" t="str">
        <f aca="false">IF(S1405="Empate","—",IF((N1405&gt;M1405)&lt;&gt;(T1405&gt;U1405),"Sim","Não"))</f>
        <v>Não</v>
      </c>
    </row>
    <row r="1406" customFormat="false" ht="15" hidden="false" customHeight="false" outlineLevel="0" collapsed="false">
      <c r="A1406" s="72" t="s">
        <v>3138</v>
      </c>
      <c r="B1406" s="72" t="s">
        <v>3139</v>
      </c>
      <c r="C1406" s="72" t="s">
        <v>283</v>
      </c>
      <c r="D1406" s="72" t="s">
        <v>282</v>
      </c>
      <c r="E1406" s="72"/>
      <c r="F1406" s="73" t="n">
        <v>5500</v>
      </c>
      <c r="G1406" s="73" t="n">
        <v>4133</v>
      </c>
      <c r="H1406" s="73" t="n">
        <v>1367</v>
      </c>
      <c r="I1406" s="74" t="n">
        <f aca="false">H1406/F1406</f>
        <v>0.248545454545455</v>
      </c>
      <c r="J1406" s="73" t="n">
        <v>3865</v>
      </c>
      <c r="K1406" s="73" t="n">
        <v>90</v>
      </c>
      <c r="L1406" s="73" t="n">
        <v>178</v>
      </c>
      <c r="M1406" s="73" t="n">
        <v>1145</v>
      </c>
      <c r="N1406" s="73" t="n">
        <v>2513</v>
      </c>
      <c r="O1406" s="73" t="n">
        <f aca="false">J1406-M1406-N1406</f>
        <v>207</v>
      </c>
      <c r="P1406" s="74" t="n">
        <f aca="false">M1406/J1406</f>
        <v>0.296248382923674</v>
      </c>
      <c r="Q1406" s="74" t="n">
        <f aca="false">N1406/J1406</f>
        <v>0.65019404915912</v>
      </c>
      <c r="R1406" s="75" t="n">
        <f aca="false">ABS(P1406-Q1406)*100</f>
        <v>35.3945666235446</v>
      </c>
      <c r="S1406" s="72" t="str">
        <f aca="false">IF(M1406&gt;N1406,"Flávio Bolsonaro",IF(N1406&gt;M1406,"Lula","Empate"))</f>
        <v>Lula</v>
      </c>
      <c r="T1406" s="74" t="n">
        <v>0.716076162930827</v>
      </c>
      <c r="U1406" s="74" t="n">
        <v>0.22704266088214</v>
      </c>
      <c r="V1406" s="72" t="str">
        <f aca="false">IF(S1406="Empate","—",IF((N1406&gt;M1406)&lt;&gt;(T1406&gt;U1406),"Sim","Não"))</f>
        <v>Não</v>
      </c>
    </row>
    <row r="1407" customFormat="false" ht="15" hidden="false" customHeight="false" outlineLevel="0" collapsed="false">
      <c r="A1407" s="72" t="s">
        <v>3140</v>
      </c>
      <c r="B1407" s="72" t="s">
        <v>3141</v>
      </c>
      <c r="C1407" s="72" t="s">
        <v>283</v>
      </c>
      <c r="D1407" s="72" t="s">
        <v>282</v>
      </c>
      <c r="E1407" s="72"/>
      <c r="F1407" s="73" t="n">
        <v>17476</v>
      </c>
      <c r="G1407" s="73" t="n">
        <v>13791</v>
      </c>
      <c r="H1407" s="73" t="n">
        <v>3685</v>
      </c>
      <c r="I1407" s="74" t="n">
        <f aca="false">H1407/F1407</f>
        <v>0.210860608834974</v>
      </c>
      <c r="J1407" s="73" t="n">
        <v>12656</v>
      </c>
      <c r="K1407" s="73" t="n">
        <v>525</v>
      </c>
      <c r="L1407" s="73" t="n">
        <v>610</v>
      </c>
      <c r="M1407" s="73" t="n">
        <v>5110</v>
      </c>
      <c r="N1407" s="73" t="n">
        <v>6454</v>
      </c>
      <c r="O1407" s="73" t="n">
        <f aca="false">J1407-M1407-N1407</f>
        <v>1092</v>
      </c>
      <c r="P1407" s="74" t="n">
        <f aca="false">M1407/J1407</f>
        <v>0.403761061946903</v>
      </c>
      <c r="Q1407" s="74" t="n">
        <f aca="false">N1407/J1407</f>
        <v>0.509955752212389</v>
      </c>
      <c r="R1407" s="75" t="n">
        <f aca="false">ABS(P1407-Q1407)*100</f>
        <v>10.6194690265487</v>
      </c>
      <c r="S1407" s="72" t="str">
        <f aca="false">IF(M1407&gt;N1407,"Flávio Bolsonaro",IF(N1407&gt;M1407,"Lula","Empate"))</f>
        <v>Lula</v>
      </c>
      <c r="T1407" s="74" t="n">
        <v>0.575369608291419</v>
      </c>
      <c r="U1407" s="74" t="n">
        <v>0.345145557079713</v>
      </c>
      <c r="V1407" s="72" t="str">
        <f aca="false">IF(S1407="Empate","—",IF((N1407&gt;M1407)&lt;&gt;(T1407&gt;U1407),"Sim","Não"))</f>
        <v>Não</v>
      </c>
    </row>
    <row r="1408" customFormat="false" ht="15" hidden="false" customHeight="false" outlineLevel="0" collapsed="false">
      <c r="A1408" s="72" t="s">
        <v>3142</v>
      </c>
      <c r="B1408" s="72" t="s">
        <v>3143</v>
      </c>
      <c r="C1408" s="72" t="s">
        <v>283</v>
      </c>
      <c r="D1408" s="72" t="s">
        <v>282</v>
      </c>
      <c r="E1408" s="72"/>
      <c r="F1408" s="73" t="n">
        <v>24133</v>
      </c>
      <c r="G1408" s="73" t="n">
        <v>19178</v>
      </c>
      <c r="H1408" s="73" t="n">
        <v>4955</v>
      </c>
      <c r="I1408" s="74" t="n">
        <f aca="false">H1408/F1408</f>
        <v>0.205320515476733</v>
      </c>
      <c r="J1408" s="73" t="n">
        <v>17714</v>
      </c>
      <c r="K1408" s="73" t="n">
        <v>638</v>
      </c>
      <c r="L1408" s="73" t="n">
        <v>826</v>
      </c>
      <c r="M1408" s="73" t="n">
        <v>7794</v>
      </c>
      <c r="N1408" s="73" t="n">
        <v>7920</v>
      </c>
      <c r="O1408" s="73" t="n">
        <f aca="false">J1408-M1408-N1408</f>
        <v>2000</v>
      </c>
      <c r="P1408" s="74" t="n">
        <f aca="false">M1408/J1408</f>
        <v>0.439990967596252</v>
      </c>
      <c r="Q1408" s="74" t="n">
        <f aca="false">N1408/J1408</f>
        <v>0.447103985548154</v>
      </c>
      <c r="R1408" s="75" t="n">
        <f aca="false">ABS(P1408-Q1408)*100</f>
        <v>0.711301795190245</v>
      </c>
      <c r="S1408" s="72" t="str">
        <f aca="false">IF(M1408&gt;N1408,"Flávio Bolsonaro",IF(N1408&gt;M1408,"Lula","Empate"))</f>
        <v>Lula</v>
      </c>
      <c r="T1408" s="74" t="n">
        <v>0.544781363169558</v>
      </c>
      <c r="U1408" s="74" t="n">
        <v>0.357440138370899</v>
      </c>
      <c r="V1408" s="72" t="str">
        <f aca="false">IF(S1408="Empate","—",IF((N1408&gt;M1408)&lt;&gt;(T1408&gt;U1408),"Sim","Não"))</f>
        <v>Não</v>
      </c>
    </row>
    <row r="1409" customFormat="false" ht="15" hidden="false" customHeight="false" outlineLevel="0" collapsed="false">
      <c r="A1409" s="72" t="s">
        <v>3144</v>
      </c>
      <c r="B1409" s="72" t="s">
        <v>3145</v>
      </c>
      <c r="C1409" s="72" t="s">
        <v>283</v>
      </c>
      <c r="D1409" s="72" t="s">
        <v>282</v>
      </c>
      <c r="E1409" s="72"/>
      <c r="F1409" s="73" t="n">
        <v>5613</v>
      </c>
      <c r="G1409" s="73" t="n">
        <v>4270</v>
      </c>
      <c r="H1409" s="73" t="n">
        <v>1343</v>
      </c>
      <c r="I1409" s="74" t="n">
        <f aca="false">H1409/F1409</f>
        <v>0.239265989666845</v>
      </c>
      <c r="J1409" s="73" t="n">
        <v>4116</v>
      </c>
      <c r="K1409" s="73" t="n">
        <v>49</v>
      </c>
      <c r="L1409" s="73" t="n">
        <v>105</v>
      </c>
      <c r="M1409" s="73" t="n">
        <v>1535</v>
      </c>
      <c r="N1409" s="73" t="n">
        <v>2394</v>
      </c>
      <c r="O1409" s="73" t="n">
        <f aca="false">J1409-M1409-N1409</f>
        <v>187</v>
      </c>
      <c r="P1409" s="74" t="n">
        <f aca="false">M1409/J1409</f>
        <v>0.372934888241011</v>
      </c>
      <c r="Q1409" s="74" t="n">
        <f aca="false">N1409/J1409</f>
        <v>0.581632653061225</v>
      </c>
      <c r="R1409" s="75" t="n">
        <f aca="false">ABS(P1409-Q1409)*100</f>
        <v>20.8697764820214</v>
      </c>
      <c r="S1409" s="72" t="str">
        <f aca="false">IF(M1409&gt;N1409,"Flávio Bolsonaro",IF(N1409&gt;M1409,"Lula","Empate"))</f>
        <v>Lula</v>
      </c>
      <c r="T1409" s="74" t="n">
        <v>0.645732298739088</v>
      </c>
      <c r="U1409" s="74" t="n">
        <v>0.314500484966052</v>
      </c>
      <c r="V1409" s="72" t="str">
        <f aca="false">IF(S1409="Empate","—",IF((N1409&gt;M1409)&lt;&gt;(T1409&gt;U1409),"Sim","Não"))</f>
        <v>Não</v>
      </c>
    </row>
    <row r="1410" customFormat="false" ht="15" hidden="false" customHeight="false" outlineLevel="0" collapsed="false">
      <c r="A1410" s="72" t="s">
        <v>3146</v>
      </c>
      <c r="B1410" s="72" t="s">
        <v>3147</v>
      </c>
      <c r="C1410" s="72" t="s">
        <v>283</v>
      </c>
      <c r="D1410" s="72" t="s">
        <v>282</v>
      </c>
      <c r="E1410" s="72"/>
      <c r="F1410" s="73" t="n">
        <v>8231</v>
      </c>
      <c r="G1410" s="73" t="n">
        <v>6598</v>
      </c>
      <c r="H1410" s="73" t="n">
        <v>1633</v>
      </c>
      <c r="I1410" s="74" t="n">
        <f aca="false">H1410/F1410</f>
        <v>0.198396306645608</v>
      </c>
      <c r="J1410" s="73" t="n">
        <v>6240</v>
      </c>
      <c r="K1410" s="73" t="n">
        <v>162</v>
      </c>
      <c r="L1410" s="73" t="n">
        <v>196</v>
      </c>
      <c r="M1410" s="73" t="n">
        <v>2305</v>
      </c>
      <c r="N1410" s="73" t="n">
        <v>3508</v>
      </c>
      <c r="O1410" s="73" t="n">
        <f aca="false">J1410-M1410-N1410</f>
        <v>427</v>
      </c>
      <c r="P1410" s="74" t="n">
        <f aca="false">M1410/J1410</f>
        <v>0.369391025641026</v>
      </c>
      <c r="Q1410" s="74" t="n">
        <f aca="false">N1410/J1410</f>
        <v>0.562179487179487</v>
      </c>
      <c r="R1410" s="75" t="n">
        <f aca="false">ABS(P1410-Q1410)*100</f>
        <v>19.2788461538462</v>
      </c>
      <c r="S1410" s="72" t="str">
        <f aca="false">IF(M1410&gt;N1410,"Flávio Bolsonaro",IF(N1410&gt;M1410,"Lula","Empate"))</f>
        <v>Lula</v>
      </c>
      <c r="T1410" s="74" t="n">
        <v>0.627129540340726</v>
      </c>
      <c r="U1410" s="74" t="n">
        <v>0.303600128576021</v>
      </c>
      <c r="V1410" s="72" t="str">
        <f aca="false">IF(S1410="Empate","—",IF((N1410&gt;M1410)&lt;&gt;(T1410&gt;U1410),"Sim","Não"))</f>
        <v>Não</v>
      </c>
    </row>
    <row r="1411" customFormat="false" ht="15" hidden="false" customHeight="false" outlineLevel="0" collapsed="false">
      <c r="A1411" s="72" t="s">
        <v>3148</v>
      </c>
      <c r="B1411" s="72" t="s">
        <v>3149</v>
      </c>
      <c r="C1411" s="72" t="s">
        <v>283</v>
      </c>
      <c r="D1411" s="72" t="s">
        <v>282</v>
      </c>
      <c r="E1411" s="72"/>
      <c r="F1411" s="73" t="n">
        <v>3228</v>
      </c>
      <c r="G1411" s="73" t="n">
        <v>2593</v>
      </c>
      <c r="H1411" s="73" t="n">
        <v>635</v>
      </c>
      <c r="I1411" s="74" t="n">
        <f aca="false">H1411/F1411</f>
        <v>0.196716232961586</v>
      </c>
      <c r="J1411" s="73" t="n">
        <v>2497</v>
      </c>
      <c r="K1411" s="73" t="n">
        <v>35</v>
      </c>
      <c r="L1411" s="73" t="n">
        <v>61</v>
      </c>
      <c r="M1411" s="73" t="n">
        <v>876</v>
      </c>
      <c r="N1411" s="73" t="n">
        <v>1470</v>
      </c>
      <c r="O1411" s="73" t="n">
        <f aca="false">J1411-M1411-N1411</f>
        <v>151</v>
      </c>
      <c r="P1411" s="74" t="n">
        <f aca="false">M1411/J1411</f>
        <v>0.350820985182219</v>
      </c>
      <c r="Q1411" s="74" t="n">
        <f aca="false">N1411/J1411</f>
        <v>0.588706447737285</v>
      </c>
      <c r="R1411" s="75" t="n">
        <f aca="false">ABS(P1411-Q1411)*100</f>
        <v>23.7885462555066</v>
      </c>
      <c r="S1411" s="72" t="str">
        <f aca="false">IF(M1411&gt;N1411,"Flávio Bolsonaro",IF(N1411&gt;M1411,"Lula","Empate"))</f>
        <v>Lula</v>
      </c>
      <c r="T1411" s="74" t="n">
        <v>0.645324347093513</v>
      </c>
      <c r="U1411" s="74" t="n">
        <v>0.292333614153328</v>
      </c>
      <c r="V1411" s="72" t="str">
        <f aca="false">IF(S1411="Empate","—",IF((N1411&gt;M1411)&lt;&gt;(T1411&gt;U1411),"Sim","Não"))</f>
        <v>Não</v>
      </c>
    </row>
    <row r="1412" customFormat="false" ht="15" hidden="false" customHeight="false" outlineLevel="0" collapsed="false">
      <c r="A1412" s="72" t="s">
        <v>3150</v>
      </c>
      <c r="B1412" s="72" t="s">
        <v>3151</v>
      </c>
      <c r="C1412" s="72" t="s">
        <v>283</v>
      </c>
      <c r="D1412" s="72" t="s">
        <v>282</v>
      </c>
      <c r="E1412" s="72" t="s">
        <v>385</v>
      </c>
      <c r="F1412" s="73" t="n">
        <v>1966966</v>
      </c>
      <c r="G1412" s="73" t="n">
        <v>1502632</v>
      </c>
      <c r="H1412" s="73" t="n">
        <v>464334</v>
      </c>
      <c r="I1412" s="74" t="n">
        <f aca="false">H1412/F1412</f>
        <v>0.236066103837077</v>
      </c>
      <c r="J1412" s="73" t="n">
        <v>1430488</v>
      </c>
      <c r="K1412" s="73" t="n">
        <v>30483</v>
      </c>
      <c r="L1412" s="73" t="n">
        <v>41661</v>
      </c>
      <c r="M1412" s="73" t="n">
        <v>690960</v>
      </c>
      <c r="N1412" s="73" t="n">
        <v>592037</v>
      </c>
      <c r="O1412" s="73" t="n">
        <f aca="false">J1412-M1412-N1412</f>
        <v>147491</v>
      </c>
      <c r="P1412" s="74" t="n">
        <f aca="false">M1412/J1412</f>
        <v>0.483023975035093</v>
      </c>
      <c r="Q1412" s="74" t="n">
        <f aca="false">N1412/J1412</f>
        <v>0.413870651134438</v>
      </c>
      <c r="R1412" s="75" t="n">
        <f aca="false">ABS(P1412-Q1412)*100</f>
        <v>6.91533239006549</v>
      </c>
      <c r="S1412" s="72" t="str">
        <f aca="false">IF(M1412&gt;N1412,"Flávio Bolsonaro",IF(N1412&gt;M1412,"Lula","Empate"))</f>
        <v>Flávio Bolsonaro</v>
      </c>
      <c r="T1412" s="74" t="n">
        <v>0.425278246419308</v>
      </c>
      <c r="U1412" s="74" t="n">
        <v>0.466008176248618</v>
      </c>
      <c r="V1412" s="72" t="str">
        <f aca="false">IF(S1412="Empate","—",IF((N1412&gt;M1412)&lt;&gt;(T1412&gt;U1412),"Sim","Não"))</f>
        <v>Não</v>
      </c>
    </row>
    <row r="1413" customFormat="false" ht="15" hidden="false" customHeight="false" outlineLevel="0" collapsed="false">
      <c r="A1413" s="72" t="s">
        <v>3152</v>
      </c>
      <c r="B1413" s="72" t="s">
        <v>3153</v>
      </c>
      <c r="C1413" s="72" t="s">
        <v>283</v>
      </c>
      <c r="D1413" s="72" t="s">
        <v>282</v>
      </c>
      <c r="E1413" s="72"/>
      <c r="F1413" s="73" t="n">
        <v>20697</v>
      </c>
      <c r="G1413" s="73" t="n">
        <v>15361</v>
      </c>
      <c r="H1413" s="73" t="n">
        <v>5336</v>
      </c>
      <c r="I1413" s="74" t="n">
        <f aca="false">H1413/F1413</f>
        <v>0.257815142291153</v>
      </c>
      <c r="J1413" s="73" t="n">
        <v>14627</v>
      </c>
      <c r="K1413" s="73" t="n">
        <v>280</v>
      </c>
      <c r="L1413" s="73" t="n">
        <v>454</v>
      </c>
      <c r="M1413" s="73" t="n">
        <v>7209</v>
      </c>
      <c r="N1413" s="73" t="n">
        <v>6621</v>
      </c>
      <c r="O1413" s="73" t="n">
        <f aca="false">J1413-M1413-N1413</f>
        <v>797</v>
      </c>
      <c r="P1413" s="74" t="n">
        <f aca="false">M1413/J1413</f>
        <v>0.49285567785602</v>
      </c>
      <c r="Q1413" s="74" t="n">
        <f aca="false">N1413/J1413</f>
        <v>0.452656047036303</v>
      </c>
      <c r="R1413" s="75" t="n">
        <f aca="false">ABS(P1413-Q1413)*100</f>
        <v>4.0199630819717</v>
      </c>
      <c r="S1413" s="72" t="str">
        <f aca="false">IF(M1413&gt;N1413,"Flávio Bolsonaro",IF(N1413&gt;M1413,"Lula","Empate"))</f>
        <v>Flávio Bolsonaro</v>
      </c>
      <c r="T1413" s="74" t="n">
        <v>0.517409078094164</v>
      </c>
      <c r="U1413" s="74" t="n">
        <v>0.43501550606146</v>
      </c>
      <c r="V1413" s="72" t="str">
        <f aca="false">IF(S1413="Empate","—",IF((N1413&gt;M1413)&lt;&gt;(T1413&gt;U1413),"Sim","Não"))</f>
        <v>Sim</v>
      </c>
    </row>
    <row r="1414" customFormat="false" ht="15" hidden="false" customHeight="false" outlineLevel="0" collapsed="false">
      <c r="A1414" s="72" t="s">
        <v>3154</v>
      </c>
      <c r="B1414" s="72" t="s">
        <v>3155</v>
      </c>
      <c r="C1414" s="72" t="s">
        <v>283</v>
      </c>
      <c r="D1414" s="72" t="s">
        <v>282</v>
      </c>
      <c r="E1414" s="72"/>
      <c r="F1414" s="73" t="n">
        <v>8588</v>
      </c>
      <c r="G1414" s="73" t="n">
        <v>6828</v>
      </c>
      <c r="H1414" s="73" t="n">
        <v>1760</v>
      </c>
      <c r="I1414" s="74" t="n">
        <f aca="false">H1414/F1414</f>
        <v>0.204937121564974</v>
      </c>
      <c r="J1414" s="73" t="n">
        <v>6455</v>
      </c>
      <c r="K1414" s="73" t="n">
        <v>160</v>
      </c>
      <c r="L1414" s="73" t="n">
        <v>213</v>
      </c>
      <c r="M1414" s="73" t="n">
        <v>2728</v>
      </c>
      <c r="N1414" s="73" t="n">
        <v>3205</v>
      </c>
      <c r="O1414" s="73" t="n">
        <f aca="false">J1414-M1414-N1414</f>
        <v>522</v>
      </c>
      <c r="P1414" s="74" t="n">
        <f aca="false">M1414/J1414</f>
        <v>0.422618125484121</v>
      </c>
      <c r="Q1414" s="74" t="n">
        <f aca="false">N1414/J1414</f>
        <v>0.496514329976762</v>
      </c>
      <c r="R1414" s="75" t="n">
        <f aca="false">ABS(P1414-Q1414)*100</f>
        <v>7.38962044926414</v>
      </c>
      <c r="S1414" s="72" t="str">
        <f aca="false">IF(M1414&gt;N1414,"Flávio Bolsonaro",IF(N1414&gt;M1414,"Lula","Empate"))</f>
        <v>Lula</v>
      </c>
      <c r="T1414" s="74" t="n">
        <v>0.58098648868631</v>
      </c>
      <c r="U1414" s="74" t="n">
        <v>0.347061696239622</v>
      </c>
      <c r="V1414" s="72" t="str">
        <f aca="false">IF(S1414="Empate","—",IF((N1414&gt;M1414)&lt;&gt;(T1414&gt;U1414),"Sim","Não"))</f>
        <v>Não</v>
      </c>
    </row>
    <row r="1415" customFormat="false" ht="15" hidden="false" customHeight="false" outlineLevel="0" collapsed="false">
      <c r="A1415" s="72" t="s">
        <v>3156</v>
      </c>
      <c r="B1415" s="72" t="s">
        <v>3157</v>
      </c>
      <c r="C1415" s="72" t="s">
        <v>283</v>
      </c>
      <c r="D1415" s="72" t="s">
        <v>282</v>
      </c>
      <c r="E1415" s="72"/>
      <c r="F1415" s="73" t="n">
        <v>8995</v>
      </c>
      <c r="G1415" s="73" t="n">
        <v>6020</v>
      </c>
      <c r="H1415" s="73" t="n">
        <v>2975</v>
      </c>
      <c r="I1415" s="74" t="n">
        <f aca="false">H1415/F1415</f>
        <v>0.330739299610895</v>
      </c>
      <c r="J1415" s="73" t="n">
        <v>5630</v>
      </c>
      <c r="K1415" s="73" t="n">
        <v>118</v>
      </c>
      <c r="L1415" s="73" t="n">
        <v>272</v>
      </c>
      <c r="M1415" s="73" t="n">
        <v>1369</v>
      </c>
      <c r="N1415" s="73" t="n">
        <v>3957</v>
      </c>
      <c r="O1415" s="73" t="n">
        <f aca="false">J1415-M1415-N1415</f>
        <v>304</v>
      </c>
      <c r="P1415" s="74" t="n">
        <f aca="false">M1415/J1415</f>
        <v>0.24316163410302</v>
      </c>
      <c r="Q1415" s="74" t="n">
        <f aca="false">N1415/J1415</f>
        <v>0.702841918294849</v>
      </c>
      <c r="R1415" s="75" t="n">
        <f aca="false">ABS(P1415-Q1415)*100</f>
        <v>45.968028419183</v>
      </c>
      <c r="S1415" s="72" t="str">
        <f aca="false">IF(M1415&gt;N1415,"Flávio Bolsonaro",IF(N1415&gt;M1415,"Lula","Empate"))</f>
        <v>Lula</v>
      </c>
      <c r="T1415" s="74" t="n">
        <v>0.738269794721408</v>
      </c>
      <c r="U1415" s="74" t="n">
        <v>0.208394428152493</v>
      </c>
      <c r="V1415" s="72" t="str">
        <f aca="false">IF(S1415="Empate","—",IF((N1415&gt;M1415)&lt;&gt;(T1415&gt;U1415),"Sim","Não"))</f>
        <v>Não</v>
      </c>
    </row>
    <row r="1416" customFormat="false" ht="15" hidden="false" customHeight="false" outlineLevel="0" collapsed="false">
      <c r="A1416" s="72" t="s">
        <v>3158</v>
      </c>
      <c r="B1416" s="72" t="s">
        <v>3159</v>
      </c>
      <c r="C1416" s="72" t="s">
        <v>283</v>
      </c>
      <c r="D1416" s="72" t="s">
        <v>282</v>
      </c>
      <c r="E1416" s="72"/>
      <c r="F1416" s="73" t="n">
        <v>4307</v>
      </c>
      <c r="G1416" s="73" t="n">
        <v>3356</v>
      </c>
      <c r="H1416" s="73" t="n">
        <v>951</v>
      </c>
      <c r="I1416" s="74" t="n">
        <f aca="false">H1416/F1416</f>
        <v>0.220803343394474</v>
      </c>
      <c r="J1416" s="73" t="n">
        <v>3199</v>
      </c>
      <c r="K1416" s="73" t="n">
        <v>40</v>
      </c>
      <c r="L1416" s="73" t="n">
        <v>117</v>
      </c>
      <c r="M1416" s="73" t="n">
        <v>1009</v>
      </c>
      <c r="N1416" s="73" t="n">
        <v>1952</v>
      </c>
      <c r="O1416" s="73" t="n">
        <f aca="false">J1416-M1416-N1416</f>
        <v>238</v>
      </c>
      <c r="P1416" s="74" t="n">
        <f aca="false">M1416/J1416</f>
        <v>0.315411065958112</v>
      </c>
      <c r="Q1416" s="74" t="n">
        <f aca="false">N1416/J1416</f>
        <v>0.610190684588934</v>
      </c>
      <c r="R1416" s="75" t="n">
        <f aca="false">ABS(P1416-Q1416)*100</f>
        <v>29.4779618630822</v>
      </c>
      <c r="S1416" s="72" t="str">
        <f aca="false">IF(M1416&gt;N1416,"Flávio Bolsonaro",IF(N1416&gt;M1416,"Lula","Empate"))</f>
        <v>Lula</v>
      </c>
      <c r="T1416" s="74" t="n">
        <v>0.670596160323341</v>
      </c>
      <c r="U1416" s="74" t="n">
        <v>0.249242169080499</v>
      </c>
      <c r="V1416" s="72" t="str">
        <f aca="false">IF(S1416="Empate","—",IF((N1416&gt;M1416)&lt;&gt;(T1416&gt;U1416),"Sim","Não"))</f>
        <v>Não</v>
      </c>
    </row>
    <row r="1417" customFormat="false" ht="15" hidden="false" customHeight="false" outlineLevel="0" collapsed="false">
      <c r="A1417" s="72" t="s">
        <v>3160</v>
      </c>
      <c r="B1417" s="72" t="s">
        <v>3161</v>
      </c>
      <c r="C1417" s="72" t="s">
        <v>283</v>
      </c>
      <c r="D1417" s="72" t="s">
        <v>282</v>
      </c>
      <c r="E1417" s="72"/>
      <c r="F1417" s="73" t="n">
        <v>4066</v>
      </c>
      <c r="G1417" s="73" t="n">
        <v>3094</v>
      </c>
      <c r="H1417" s="73" t="n">
        <v>972</v>
      </c>
      <c r="I1417" s="74" t="n">
        <f aca="false">H1417/F1417</f>
        <v>0.23905558288244</v>
      </c>
      <c r="J1417" s="73" t="n">
        <v>2975</v>
      </c>
      <c r="K1417" s="73" t="n">
        <v>27</v>
      </c>
      <c r="L1417" s="73" t="n">
        <v>92</v>
      </c>
      <c r="M1417" s="73" t="n">
        <v>912</v>
      </c>
      <c r="N1417" s="73" t="n">
        <v>1961</v>
      </c>
      <c r="O1417" s="73" t="n">
        <f aca="false">J1417-M1417-N1417</f>
        <v>102</v>
      </c>
      <c r="P1417" s="74" t="n">
        <f aca="false">M1417/J1417</f>
        <v>0.30655462184874</v>
      </c>
      <c r="Q1417" s="74" t="n">
        <f aca="false">N1417/J1417</f>
        <v>0.659159663865546</v>
      </c>
      <c r="R1417" s="75" t="n">
        <f aca="false">ABS(P1417-Q1417)*100</f>
        <v>35.2605042016807</v>
      </c>
      <c r="S1417" s="72" t="str">
        <f aca="false">IF(M1417&gt;N1417,"Flávio Bolsonaro",IF(N1417&gt;M1417,"Lula","Empate"))</f>
        <v>Lula</v>
      </c>
      <c r="T1417" s="74" t="n">
        <v>0.707592339261286</v>
      </c>
      <c r="U1417" s="74" t="n">
        <v>0.256497948016416</v>
      </c>
      <c r="V1417" s="72" t="str">
        <f aca="false">IF(S1417="Empate","—",IF((N1417&gt;M1417)&lt;&gt;(T1417&gt;U1417),"Sim","Não"))</f>
        <v>Não</v>
      </c>
    </row>
    <row r="1418" customFormat="false" ht="15" hidden="false" customHeight="false" outlineLevel="0" collapsed="false">
      <c r="A1418" s="72" t="s">
        <v>3162</v>
      </c>
      <c r="B1418" s="72" t="s">
        <v>3163</v>
      </c>
      <c r="C1418" s="72" t="s">
        <v>283</v>
      </c>
      <c r="D1418" s="72" t="s">
        <v>282</v>
      </c>
      <c r="E1418" s="72"/>
      <c r="F1418" s="73" t="n">
        <v>301594</v>
      </c>
      <c r="G1418" s="73" t="n">
        <v>247276</v>
      </c>
      <c r="H1418" s="73" t="n">
        <v>54318</v>
      </c>
      <c r="I1418" s="74" t="n">
        <f aca="false">H1418/F1418</f>
        <v>0.180103052447993</v>
      </c>
      <c r="J1418" s="73" t="n">
        <v>231975</v>
      </c>
      <c r="K1418" s="73" t="n">
        <v>6411</v>
      </c>
      <c r="L1418" s="73" t="n">
        <v>8890</v>
      </c>
      <c r="M1418" s="73" t="n">
        <v>113009</v>
      </c>
      <c r="N1418" s="73" t="n">
        <v>95603</v>
      </c>
      <c r="O1418" s="73" t="n">
        <f aca="false">J1418-M1418-N1418</f>
        <v>23363</v>
      </c>
      <c r="P1418" s="74" t="n">
        <f aca="false">M1418/J1418</f>
        <v>0.487160254337752</v>
      </c>
      <c r="Q1418" s="74" t="n">
        <f aca="false">N1418/J1418</f>
        <v>0.412126306714086</v>
      </c>
      <c r="R1418" s="75" t="n">
        <f aca="false">ABS(P1418-Q1418)*100</f>
        <v>7.50339476236663</v>
      </c>
      <c r="S1418" s="72" t="str">
        <f aca="false">IF(M1418&gt;N1418,"Flávio Bolsonaro",IF(N1418&gt;M1418,"Lula","Empate"))</f>
        <v>Flávio Bolsonaro</v>
      </c>
      <c r="T1418" s="74" t="n">
        <v>0.457800511508951</v>
      </c>
      <c r="U1418" s="74" t="n">
        <v>0.454337527249009</v>
      </c>
      <c r="V1418" s="72" t="str">
        <f aca="false">IF(S1418="Empate","—",IF((N1418&gt;M1418)&lt;&gt;(T1418&gt;U1418),"Sim","Não"))</f>
        <v>Sim</v>
      </c>
    </row>
    <row r="1419" customFormat="false" ht="15" hidden="false" customHeight="false" outlineLevel="0" collapsed="false">
      <c r="A1419" s="72" t="s">
        <v>3164</v>
      </c>
      <c r="B1419" s="72" t="s">
        <v>3165</v>
      </c>
      <c r="C1419" s="72" t="s">
        <v>283</v>
      </c>
      <c r="D1419" s="72" t="s">
        <v>282</v>
      </c>
      <c r="E1419" s="72"/>
      <c r="F1419" s="73" t="n">
        <v>3816</v>
      </c>
      <c r="G1419" s="73" t="n">
        <v>2828</v>
      </c>
      <c r="H1419" s="73" t="n">
        <v>988</v>
      </c>
      <c r="I1419" s="74" t="n">
        <f aca="false">H1419/F1419</f>
        <v>0.258909853249476</v>
      </c>
      <c r="J1419" s="73" t="n">
        <v>2660</v>
      </c>
      <c r="K1419" s="73" t="n">
        <v>65</v>
      </c>
      <c r="L1419" s="73" t="n">
        <v>103</v>
      </c>
      <c r="M1419" s="73" t="n">
        <v>817</v>
      </c>
      <c r="N1419" s="73" t="n">
        <v>1690</v>
      </c>
      <c r="O1419" s="73" t="n">
        <f aca="false">J1419-M1419-N1419</f>
        <v>153</v>
      </c>
      <c r="P1419" s="74" t="n">
        <f aca="false">M1419/J1419</f>
        <v>0.307142857142857</v>
      </c>
      <c r="Q1419" s="74" t="n">
        <f aca="false">N1419/J1419</f>
        <v>0.635338345864662</v>
      </c>
      <c r="R1419" s="75" t="n">
        <f aca="false">ABS(P1419-Q1419)*100</f>
        <v>32.8195488721805</v>
      </c>
      <c r="S1419" s="72" t="str">
        <f aca="false">IF(M1419&gt;N1419,"Flávio Bolsonaro",IF(N1419&gt;M1419,"Lula","Empate"))</f>
        <v>Lula</v>
      </c>
      <c r="T1419" s="74" t="n">
        <v>0.701754385964912</v>
      </c>
      <c r="U1419" s="74" t="n">
        <v>0.224131757966344</v>
      </c>
      <c r="V1419" s="72" t="str">
        <f aca="false">IF(S1419="Empate","—",IF((N1419&gt;M1419)&lt;&gt;(T1419&gt;U1419),"Sim","Não"))</f>
        <v>Não</v>
      </c>
    </row>
    <row r="1420" customFormat="false" ht="15" hidden="false" customHeight="false" outlineLevel="0" collapsed="false">
      <c r="A1420" s="72" t="s">
        <v>3166</v>
      </c>
      <c r="B1420" s="72" t="s">
        <v>3167</v>
      </c>
      <c r="C1420" s="72" t="s">
        <v>283</v>
      </c>
      <c r="D1420" s="72" t="s">
        <v>282</v>
      </c>
      <c r="E1420" s="72"/>
      <c r="F1420" s="73" t="n">
        <v>11578</v>
      </c>
      <c r="G1420" s="73" t="n">
        <v>8861</v>
      </c>
      <c r="H1420" s="73" t="n">
        <v>2717</v>
      </c>
      <c r="I1420" s="74" t="n">
        <f aca="false">H1420/F1420</f>
        <v>0.23466920020729</v>
      </c>
      <c r="J1420" s="73" t="n">
        <v>8451</v>
      </c>
      <c r="K1420" s="73" t="n">
        <v>132</v>
      </c>
      <c r="L1420" s="73" t="n">
        <v>278</v>
      </c>
      <c r="M1420" s="73" t="n">
        <v>3887</v>
      </c>
      <c r="N1420" s="73" t="n">
        <v>3949</v>
      </c>
      <c r="O1420" s="73" t="n">
        <f aca="false">J1420-M1420-N1420</f>
        <v>615</v>
      </c>
      <c r="P1420" s="74" t="n">
        <f aca="false">M1420/J1420</f>
        <v>0.459945568571767</v>
      </c>
      <c r="Q1420" s="74" t="n">
        <f aca="false">N1420/J1420</f>
        <v>0.467281978464087</v>
      </c>
      <c r="R1420" s="75" t="n">
        <f aca="false">ABS(P1420-Q1420)*100</f>
        <v>0.733640989232043</v>
      </c>
      <c r="S1420" s="72" t="str">
        <f aca="false">IF(M1420&gt;N1420,"Flávio Bolsonaro",IF(N1420&gt;M1420,"Lula","Empate"))</f>
        <v>Lula</v>
      </c>
      <c r="T1420" s="74" t="n">
        <v>0.515543136570032</v>
      </c>
      <c r="U1420" s="74" t="n">
        <v>0.404005122831529</v>
      </c>
      <c r="V1420" s="72" t="str">
        <f aca="false">IF(S1420="Empate","—",IF((N1420&gt;M1420)&lt;&gt;(T1420&gt;U1420),"Sim","Não"))</f>
        <v>Não</v>
      </c>
    </row>
    <row r="1421" customFormat="false" ht="15" hidden="false" customHeight="false" outlineLevel="0" collapsed="false">
      <c r="A1421" s="72" t="s">
        <v>3168</v>
      </c>
      <c r="B1421" s="72" t="s">
        <v>3169</v>
      </c>
      <c r="C1421" s="72" t="s">
        <v>283</v>
      </c>
      <c r="D1421" s="72" t="s">
        <v>282</v>
      </c>
      <c r="E1421" s="72"/>
      <c r="F1421" s="73" t="n">
        <v>2682</v>
      </c>
      <c r="G1421" s="73" t="n">
        <v>2023</v>
      </c>
      <c r="H1421" s="73" t="n">
        <v>659</v>
      </c>
      <c r="I1421" s="74" t="n">
        <f aca="false">H1421/F1421</f>
        <v>0.245712155108128</v>
      </c>
      <c r="J1421" s="73" t="n">
        <v>1917</v>
      </c>
      <c r="K1421" s="73" t="n">
        <v>36</v>
      </c>
      <c r="L1421" s="73" t="n">
        <v>70</v>
      </c>
      <c r="M1421" s="73" t="n">
        <v>982</v>
      </c>
      <c r="N1421" s="73" t="n">
        <v>836</v>
      </c>
      <c r="O1421" s="73" t="n">
        <f aca="false">J1421-M1421-N1421</f>
        <v>99</v>
      </c>
      <c r="P1421" s="74" t="n">
        <f aca="false">M1421/J1421</f>
        <v>0.51225873761085</v>
      </c>
      <c r="Q1421" s="74" t="n">
        <f aca="false">N1421/J1421</f>
        <v>0.436098069900887</v>
      </c>
      <c r="R1421" s="75" t="n">
        <f aca="false">ABS(P1421-Q1421)*100</f>
        <v>7.61606677099635</v>
      </c>
      <c r="S1421" s="72" t="str">
        <f aca="false">IF(M1421&gt;N1421,"Flávio Bolsonaro",IF(N1421&gt;M1421,"Lula","Empate"))</f>
        <v>Flávio Bolsonaro</v>
      </c>
      <c r="T1421" s="74" t="n">
        <v>0.512573568753344</v>
      </c>
      <c r="U1421" s="74" t="n">
        <v>0.413055109684323</v>
      </c>
      <c r="V1421" s="72" t="str">
        <f aca="false">IF(S1421="Empate","—",IF((N1421&gt;M1421)&lt;&gt;(T1421&gt;U1421),"Sim","Não"))</f>
        <v>Sim</v>
      </c>
    </row>
    <row r="1422" customFormat="false" ht="15" hidden="false" customHeight="false" outlineLevel="0" collapsed="false">
      <c r="A1422" s="72" t="s">
        <v>3170</v>
      </c>
      <c r="B1422" s="72" t="s">
        <v>1980</v>
      </c>
      <c r="C1422" s="72" t="s">
        <v>283</v>
      </c>
      <c r="D1422" s="72" t="s">
        <v>282</v>
      </c>
      <c r="E1422" s="72"/>
      <c r="F1422" s="73" t="n">
        <v>32515</v>
      </c>
      <c r="G1422" s="73" t="n">
        <v>24278</v>
      </c>
      <c r="H1422" s="73" t="n">
        <v>8237</v>
      </c>
      <c r="I1422" s="74" t="n">
        <f aca="false">H1422/F1422</f>
        <v>0.253329232661848</v>
      </c>
      <c r="J1422" s="73" t="n">
        <v>23115</v>
      </c>
      <c r="K1422" s="73" t="n">
        <v>599</v>
      </c>
      <c r="L1422" s="73" t="n">
        <v>564</v>
      </c>
      <c r="M1422" s="73" t="n">
        <v>12418</v>
      </c>
      <c r="N1422" s="73" t="n">
        <v>9021</v>
      </c>
      <c r="O1422" s="73" t="n">
        <f aca="false">J1422-M1422-N1422</f>
        <v>1676</v>
      </c>
      <c r="P1422" s="74" t="n">
        <f aca="false">M1422/J1422</f>
        <v>0.537226908933593</v>
      </c>
      <c r="Q1422" s="74" t="n">
        <f aca="false">N1422/J1422</f>
        <v>0.390266060999351</v>
      </c>
      <c r="R1422" s="75" t="n">
        <f aca="false">ABS(P1422-Q1422)*100</f>
        <v>14.6960847934242</v>
      </c>
      <c r="S1422" s="72" t="str">
        <f aca="false">IF(M1422&gt;N1422,"Flávio Bolsonaro",IF(N1422&gt;M1422,"Lula","Empate"))</f>
        <v>Flávio Bolsonaro</v>
      </c>
      <c r="T1422" s="74" t="n">
        <v>0.465830992003458</v>
      </c>
      <c r="U1422" s="74" t="n">
        <v>0.458093797276853</v>
      </c>
      <c r="V1422" s="72" t="str">
        <f aca="false">IF(S1422="Empate","—",IF((N1422&gt;M1422)&lt;&gt;(T1422&gt;U1422),"Sim","Não"))</f>
        <v>Sim</v>
      </c>
    </row>
    <row r="1423" customFormat="false" ht="15" hidden="false" customHeight="false" outlineLevel="0" collapsed="false">
      <c r="A1423" s="72" t="s">
        <v>3171</v>
      </c>
      <c r="B1423" s="72" t="s">
        <v>3172</v>
      </c>
      <c r="C1423" s="72" t="s">
        <v>283</v>
      </c>
      <c r="D1423" s="72" t="s">
        <v>282</v>
      </c>
      <c r="E1423" s="72"/>
      <c r="F1423" s="73" t="n">
        <v>4428</v>
      </c>
      <c r="G1423" s="73" t="n">
        <v>3389</v>
      </c>
      <c r="H1423" s="73" t="n">
        <v>1039</v>
      </c>
      <c r="I1423" s="74" t="n">
        <f aca="false">H1423/F1423</f>
        <v>0.234643179765131</v>
      </c>
      <c r="J1423" s="73" t="n">
        <v>3196</v>
      </c>
      <c r="K1423" s="73" t="n">
        <v>64</v>
      </c>
      <c r="L1423" s="73" t="n">
        <v>129</v>
      </c>
      <c r="M1423" s="73" t="n">
        <v>1534</v>
      </c>
      <c r="N1423" s="73" t="n">
        <v>1360</v>
      </c>
      <c r="O1423" s="73" t="n">
        <f aca="false">J1423-M1423-N1423</f>
        <v>302</v>
      </c>
      <c r="P1423" s="74" t="n">
        <f aca="false">M1423/J1423</f>
        <v>0.479974968710889</v>
      </c>
      <c r="Q1423" s="74" t="n">
        <f aca="false">N1423/J1423</f>
        <v>0.425531914893617</v>
      </c>
      <c r="R1423" s="75" t="n">
        <f aca="false">ABS(P1423-Q1423)*100</f>
        <v>5.44430538172716</v>
      </c>
      <c r="S1423" s="72" t="str">
        <f aca="false">IF(M1423&gt;N1423,"Flávio Bolsonaro",IF(N1423&gt;M1423,"Lula","Empate"))</f>
        <v>Flávio Bolsonaro</v>
      </c>
      <c r="T1423" s="74" t="n">
        <v>0.533852606351108</v>
      </c>
      <c r="U1423" s="74" t="n">
        <v>0.383463151587777</v>
      </c>
      <c r="V1423" s="72" t="str">
        <f aca="false">IF(S1423="Empate","—",IF((N1423&gt;M1423)&lt;&gt;(T1423&gt;U1423),"Sim","Não"))</f>
        <v>Sim</v>
      </c>
    </row>
    <row r="1424" customFormat="false" ht="15" hidden="false" customHeight="false" outlineLevel="0" collapsed="false">
      <c r="A1424" s="72" t="s">
        <v>3173</v>
      </c>
      <c r="B1424" s="72" t="s">
        <v>3174</v>
      </c>
      <c r="C1424" s="72" t="s">
        <v>283</v>
      </c>
      <c r="D1424" s="72" t="s">
        <v>282</v>
      </c>
      <c r="E1424" s="72"/>
      <c r="F1424" s="73" t="n">
        <v>35646</v>
      </c>
      <c r="G1424" s="73" t="n">
        <v>27974</v>
      </c>
      <c r="H1424" s="73" t="n">
        <v>7672</v>
      </c>
      <c r="I1424" s="74" t="n">
        <f aca="false">H1424/F1424</f>
        <v>0.215227515008697</v>
      </c>
      <c r="J1424" s="73" t="n">
        <v>26680</v>
      </c>
      <c r="K1424" s="73" t="n">
        <v>521</v>
      </c>
      <c r="L1424" s="73" t="n">
        <v>773</v>
      </c>
      <c r="M1424" s="73" t="n">
        <v>8117</v>
      </c>
      <c r="N1424" s="73" t="n">
        <v>16819</v>
      </c>
      <c r="O1424" s="73" t="n">
        <f aca="false">J1424-M1424-N1424</f>
        <v>1744</v>
      </c>
      <c r="P1424" s="74" t="n">
        <f aca="false">M1424/J1424</f>
        <v>0.304235382308846</v>
      </c>
      <c r="Q1424" s="74" t="n">
        <f aca="false">N1424/J1424</f>
        <v>0.630397301349325</v>
      </c>
      <c r="R1424" s="75" t="n">
        <f aca="false">ABS(P1424-Q1424)*100</f>
        <v>32.616191904048</v>
      </c>
      <c r="S1424" s="72" t="str">
        <f aca="false">IF(M1424&gt;N1424,"Flávio Bolsonaro",IF(N1424&gt;M1424,"Lula","Empate"))</f>
        <v>Lula</v>
      </c>
      <c r="T1424" s="74" t="n">
        <v>0.690951034380116</v>
      </c>
      <c r="U1424" s="74" t="n">
        <v>0.256250930197946</v>
      </c>
      <c r="V1424" s="72" t="str">
        <f aca="false">IF(S1424="Empate","—",IF((N1424&gt;M1424)&lt;&gt;(T1424&gt;U1424),"Sim","Não"))</f>
        <v>Não</v>
      </c>
    </row>
    <row r="1425" customFormat="false" ht="15" hidden="false" customHeight="false" outlineLevel="0" collapsed="false">
      <c r="A1425" s="72" t="s">
        <v>3175</v>
      </c>
      <c r="B1425" s="72" t="s">
        <v>3176</v>
      </c>
      <c r="C1425" s="72" t="s">
        <v>283</v>
      </c>
      <c r="D1425" s="72" t="s">
        <v>282</v>
      </c>
      <c r="E1425" s="72"/>
      <c r="F1425" s="73" t="n">
        <v>39052</v>
      </c>
      <c r="G1425" s="73" t="n">
        <v>29939</v>
      </c>
      <c r="H1425" s="73" t="n">
        <v>9113</v>
      </c>
      <c r="I1425" s="74" t="n">
        <f aca="false">H1425/F1425</f>
        <v>0.23335552596538</v>
      </c>
      <c r="J1425" s="73" t="n">
        <v>28389</v>
      </c>
      <c r="K1425" s="73" t="n">
        <v>761</v>
      </c>
      <c r="L1425" s="73" t="n">
        <v>789</v>
      </c>
      <c r="M1425" s="73" t="n">
        <v>18173</v>
      </c>
      <c r="N1425" s="73" t="n">
        <v>7553</v>
      </c>
      <c r="O1425" s="73" t="n">
        <f aca="false">J1425-M1425-N1425</f>
        <v>2663</v>
      </c>
      <c r="P1425" s="74" t="n">
        <f aca="false">M1425/J1425</f>
        <v>0.640142308640671</v>
      </c>
      <c r="Q1425" s="74" t="n">
        <f aca="false">N1425/J1425</f>
        <v>0.266053753214273</v>
      </c>
      <c r="R1425" s="75" t="n">
        <f aca="false">ABS(P1425-Q1425)*100</f>
        <v>37.4088555426398</v>
      </c>
      <c r="S1425" s="72" t="str">
        <f aca="false">IF(M1425&gt;N1425,"Flávio Bolsonaro",IF(N1425&gt;M1425,"Lula","Empate"))</f>
        <v>Flávio Bolsonaro</v>
      </c>
      <c r="T1425" s="74" t="n">
        <v>0.332192022590893</v>
      </c>
      <c r="U1425" s="74" t="n">
        <v>0.578256265442993</v>
      </c>
      <c r="V1425" s="72" t="str">
        <f aca="false">IF(S1425="Empate","—",IF((N1425&gt;M1425)&lt;&gt;(T1425&gt;U1425),"Sim","Não"))</f>
        <v>Não</v>
      </c>
    </row>
    <row r="1426" customFormat="false" ht="15" hidden="false" customHeight="false" outlineLevel="0" collapsed="false">
      <c r="A1426" s="72" t="s">
        <v>3177</v>
      </c>
      <c r="B1426" s="72" t="s">
        <v>3178</v>
      </c>
      <c r="C1426" s="72" t="s">
        <v>283</v>
      </c>
      <c r="D1426" s="72" t="s">
        <v>282</v>
      </c>
      <c r="E1426" s="72"/>
      <c r="F1426" s="73" t="n">
        <v>6321</v>
      </c>
      <c r="G1426" s="73" t="n">
        <v>4986</v>
      </c>
      <c r="H1426" s="73" t="n">
        <v>1335</v>
      </c>
      <c r="I1426" s="74" t="n">
        <f aca="false">H1426/F1426</f>
        <v>0.211200759373517</v>
      </c>
      <c r="J1426" s="73" t="n">
        <v>4727</v>
      </c>
      <c r="K1426" s="73" t="n">
        <v>102</v>
      </c>
      <c r="L1426" s="73" t="n">
        <v>157</v>
      </c>
      <c r="M1426" s="73" t="n">
        <v>2016</v>
      </c>
      <c r="N1426" s="73" t="n">
        <v>2288</v>
      </c>
      <c r="O1426" s="73" t="n">
        <f aca="false">J1426-M1426-N1426</f>
        <v>423</v>
      </c>
      <c r="P1426" s="74" t="n">
        <f aca="false">M1426/J1426</f>
        <v>0.426486143431352</v>
      </c>
      <c r="Q1426" s="74" t="n">
        <f aca="false">N1426/J1426</f>
        <v>0.484027924687963</v>
      </c>
      <c r="R1426" s="75" t="n">
        <f aca="false">ABS(P1426-Q1426)*100</f>
        <v>5.75417812566109</v>
      </c>
      <c r="S1426" s="72" t="str">
        <f aca="false">IF(M1426&gt;N1426,"Flávio Bolsonaro",IF(N1426&gt;M1426,"Lula","Empate"))</f>
        <v>Lula</v>
      </c>
      <c r="T1426" s="74" t="n">
        <v>0.578249942883253</v>
      </c>
      <c r="U1426" s="74" t="n">
        <v>0.339273474982865</v>
      </c>
      <c r="V1426" s="72" t="str">
        <f aca="false">IF(S1426="Empate","—",IF((N1426&gt;M1426)&lt;&gt;(T1426&gt;U1426),"Sim","Não"))</f>
        <v>Não</v>
      </c>
    </row>
    <row r="1427" customFormat="false" ht="15" hidden="false" customHeight="false" outlineLevel="0" collapsed="false">
      <c r="A1427" s="72" t="s">
        <v>3179</v>
      </c>
      <c r="B1427" s="72" t="s">
        <v>3180</v>
      </c>
      <c r="C1427" s="72" t="s">
        <v>283</v>
      </c>
      <c r="D1427" s="72" t="s">
        <v>282</v>
      </c>
      <c r="E1427" s="72"/>
      <c r="F1427" s="73" t="n">
        <v>3674</v>
      </c>
      <c r="G1427" s="73" t="n">
        <v>2935</v>
      </c>
      <c r="H1427" s="73" t="n">
        <v>739</v>
      </c>
      <c r="I1427" s="74" t="n">
        <f aca="false">H1427/F1427</f>
        <v>0.201143168209036</v>
      </c>
      <c r="J1427" s="73" t="n">
        <v>2807</v>
      </c>
      <c r="K1427" s="73" t="n">
        <v>48</v>
      </c>
      <c r="L1427" s="73" t="n">
        <v>80</v>
      </c>
      <c r="M1427" s="73" t="n">
        <v>1661</v>
      </c>
      <c r="N1427" s="73" t="n">
        <v>882</v>
      </c>
      <c r="O1427" s="73" t="n">
        <f aca="false">J1427-M1427-N1427</f>
        <v>264</v>
      </c>
      <c r="P1427" s="74" t="n">
        <f aca="false">M1427/J1427</f>
        <v>0.591734948343427</v>
      </c>
      <c r="Q1427" s="74" t="n">
        <f aca="false">N1427/J1427</f>
        <v>0.314214463840399</v>
      </c>
      <c r="R1427" s="75" t="n">
        <f aca="false">ABS(P1427-Q1427)*100</f>
        <v>27.7520484503028</v>
      </c>
      <c r="S1427" s="72" t="str">
        <f aca="false">IF(M1427&gt;N1427,"Flávio Bolsonaro",IF(N1427&gt;M1427,"Lula","Empate"))</f>
        <v>Flávio Bolsonaro</v>
      </c>
      <c r="T1427" s="74" t="n">
        <v>0.364794007490637</v>
      </c>
      <c r="U1427" s="74" t="n">
        <v>0.545692883895131</v>
      </c>
      <c r="V1427" s="72" t="str">
        <f aca="false">IF(S1427="Empate","—",IF((N1427&gt;M1427)&lt;&gt;(T1427&gt;U1427),"Sim","Não"))</f>
        <v>Não</v>
      </c>
    </row>
    <row r="1428" customFormat="false" ht="15" hidden="false" customHeight="false" outlineLevel="0" collapsed="false">
      <c r="A1428" s="72" t="s">
        <v>3181</v>
      </c>
      <c r="B1428" s="72" t="s">
        <v>3182</v>
      </c>
      <c r="C1428" s="72" t="s">
        <v>283</v>
      </c>
      <c r="D1428" s="72" t="s">
        <v>282</v>
      </c>
      <c r="E1428" s="72"/>
      <c r="F1428" s="73" t="n">
        <v>5181</v>
      </c>
      <c r="G1428" s="73" t="n">
        <v>3935</v>
      </c>
      <c r="H1428" s="73" t="n">
        <v>1246</v>
      </c>
      <c r="I1428" s="74" t="n">
        <f aca="false">H1428/F1428</f>
        <v>0.240494113105578</v>
      </c>
      <c r="J1428" s="73" t="n">
        <v>3673</v>
      </c>
      <c r="K1428" s="73" t="n">
        <v>98</v>
      </c>
      <c r="L1428" s="73" t="n">
        <v>164</v>
      </c>
      <c r="M1428" s="73" t="n">
        <v>1377</v>
      </c>
      <c r="N1428" s="73" t="n">
        <v>1900</v>
      </c>
      <c r="O1428" s="73" t="n">
        <f aca="false">J1428-M1428-N1428</f>
        <v>396</v>
      </c>
      <c r="P1428" s="74" t="n">
        <f aca="false">M1428/J1428</f>
        <v>0.374897903621018</v>
      </c>
      <c r="Q1428" s="74" t="n">
        <f aca="false">N1428/J1428</f>
        <v>0.517288320174245</v>
      </c>
      <c r="R1428" s="75" t="n">
        <f aca="false">ABS(P1428-Q1428)*100</f>
        <v>14.2390416553226</v>
      </c>
      <c r="S1428" s="72" t="str">
        <f aca="false">IF(M1428&gt;N1428,"Flávio Bolsonaro",IF(N1428&gt;M1428,"Lula","Empate"))</f>
        <v>Lula</v>
      </c>
      <c r="T1428" s="74" t="n">
        <v>0.596627408993576</v>
      </c>
      <c r="U1428" s="74" t="n">
        <v>0.326284796573876</v>
      </c>
      <c r="V1428" s="72" t="str">
        <f aca="false">IF(S1428="Empate","—",IF((N1428&gt;M1428)&lt;&gt;(T1428&gt;U1428),"Sim","Não"))</f>
        <v>Não</v>
      </c>
    </row>
    <row r="1429" customFormat="false" ht="15" hidden="false" customHeight="false" outlineLevel="0" collapsed="false">
      <c r="A1429" s="72" t="s">
        <v>3183</v>
      </c>
      <c r="B1429" s="72" t="s">
        <v>3184</v>
      </c>
      <c r="C1429" s="72" t="s">
        <v>283</v>
      </c>
      <c r="D1429" s="72" t="s">
        <v>282</v>
      </c>
      <c r="E1429" s="72"/>
      <c r="F1429" s="73" t="n">
        <v>12062</v>
      </c>
      <c r="G1429" s="73" t="n">
        <v>9454</v>
      </c>
      <c r="H1429" s="73" t="n">
        <v>2608</v>
      </c>
      <c r="I1429" s="74" t="n">
        <f aca="false">H1429/F1429</f>
        <v>0.216216216216216</v>
      </c>
      <c r="J1429" s="73" t="n">
        <v>8902</v>
      </c>
      <c r="K1429" s="73" t="n">
        <v>180</v>
      </c>
      <c r="L1429" s="73" t="n">
        <v>372</v>
      </c>
      <c r="M1429" s="73" t="n">
        <v>4199</v>
      </c>
      <c r="N1429" s="73" t="n">
        <v>4319</v>
      </c>
      <c r="O1429" s="73" t="n">
        <f aca="false">J1429-M1429-N1429</f>
        <v>384</v>
      </c>
      <c r="P1429" s="74" t="n">
        <f aca="false">M1429/J1429</f>
        <v>0.471691754661874</v>
      </c>
      <c r="Q1429" s="74" t="n">
        <f aca="false">N1429/J1429</f>
        <v>0.485171871489553</v>
      </c>
      <c r="R1429" s="75" t="n">
        <f aca="false">ABS(P1429-Q1429)*100</f>
        <v>1.34801168276792</v>
      </c>
      <c r="S1429" s="72" t="str">
        <f aca="false">IF(M1429&gt;N1429,"Flávio Bolsonaro",IF(N1429&gt;M1429,"Lula","Empate"))</f>
        <v>Lula</v>
      </c>
      <c r="T1429" s="74" t="n">
        <v>0.54387926215763</v>
      </c>
      <c r="U1429" s="74" t="n">
        <v>0.414645053102292</v>
      </c>
      <c r="V1429" s="72" t="str">
        <f aca="false">IF(S1429="Empate","—",IF((N1429&gt;M1429)&lt;&gt;(T1429&gt;U1429),"Sim","Não"))</f>
        <v>Não</v>
      </c>
    </row>
    <row r="1430" customFormat="false" ht="15" hidden="false" customHeight="false" outlineLevel="0" collapsed="false">
      <c r="A1430" s="72" t="s">
        <v>3185</v>
      </c>
      <c r="B1430" s="72" t="s">
        <v>3186</v>
      </c>
      <c r="C1430" s="72" t="s">
        <v>283</v>
      </c>
      <c r="D1430" s="72" t="s">
        <v>282</v>
      </c>
      <c r="E1430" s="72"/>
      <c r="F1430" s="73" t="n">
        <v>10209</v>
      </c>
      <c r="G1430" s="73" t="n">
        <v>8264</v>
      </c>
      <c r="H1430" s="73" t="n">
        <v>1945</v>
      </c>
      <c r="I1430" s="74" t="n">
        <f aca="false">H1430/F1430</f>
        <v>0.190518170241943</v>
      </c>
      <c r="J1430" s="73" t="n">
        <v>7824</v>
      </c>
      <c r="K1430" s="73" t="n">
        <v>189</v>
      </c>
      <c r="L1430" s="73" t="n">
        <v>251</v>
      </c>
      <c r="M1430" s="73" t="n">
        <v>4238</v>
      </c>
      <c r="N1430" s="73" t="n">
        <v>3018</v>
      </c>
      <c r="O1430" s="73" t="n">
        <f aca="false">J1430-M1430-N1430</f>
        <v>568</v>
      </c>
      <c r="P1430" s="74" t="n">
        <f aca="false">M1430/J1430</f>
        <v>0.541666666666667</v>
      </c>
      <c r="Q1430" s="74" t="n">
        <f aca="false">N1430/J1430</f>
        <v>0.385736196319018</v>
      </c>
      <c r="R1430" s="75" t="n">
        <f aca="false">ABS(P1430-Q1430)*100</f>
        <v>15.5930470347648</v>
      </c>
      <c r="S1430" s="72" t="str">
        <f aca="false">IF(M1430&gt;N1430,"Flávio Bolsonaro",IF(N1430&gt;M1430,"Lula","Empate"))</f>
        <v>Flávio Bolsonaro</v>
      </c>
      <c r="T1430" s="74" t="n">
        <v>0.478989250314114</v>
      </c>
      <c r="U1430" s="74" t="n">
        <v>0.447577830517939</v>
      </c>
      <c r="V1430" s="72" t="str">
        <f aca="false">IF(S1430="Empate","—",IF((N1430&gt;M1430)&lt;&gt;(T1430&gt;U1430),"Sim","Não"))</f>
        <v>Sim</v>
      </c>
    </row>
    <row r="1431" customFormat="false" ht="15" hidden="false" customHeight="false" outlineLevel="0" collapsed="false">
      <c r="A1431" s="72" t="s">
        <v>3187</v>
      </c>
      <c r="B1431" s="72" t="s">
        <v>3188</v>
      </c>
      <c r="C1431" s="72" t="s">
        <v>283</v>
      </c>
      <c r="D1431" s="72" t="s">
        <v>282</v>
      </c>
      <c r="E1431" s="72"/>
      <c r="F1431" s="73" t="n">
        <v>15102</v>
      </c>
      <c r="G1431" s="73" t="n">
        <v>11063</v>
      </c>
      <c r="H1431" s="73" t="n">
        <v>4039</v>
      </c>
      <c r="I1431" s="74" t="n">
        <f aca="false">H1431/F1431</f>
        <v>0.267448020129784</v>
      </c>
      <c r="J1431" s="73" t="n">
        <v>10298</v>
      </c>
      <c r="K1431" s="73" t="n">
        <v>353</v>
      </c>
      <c r="L1431" s="73" t="n">
        <v>412</v>
      </c>
      <c r="M1431" s="73" t="n">
        <v>4687</v>
      </c>
      <c r="N1431" s="73" t="n">
        <v>4823</v>
      </c>
      <c r="O1431" s="73" t="n">
        <f aca="false">J1431-M1431-N1431</f>
        <v>788</v>
      </c>
      <c r="P1431" s="74" t="n">
        <f aca="false">M1431/J1431</f>
        <v>0.455136919790251</v>
      </c>
      <c r="Q1431" s="74" t="n">
        <f aca="false">N1431/J1431</f>
        <v>0.468343367644203</v>
      </c>
      <c r="R1431" s="75" t="n">
        <f aca="false">ABS(P1431-Q1431)*100</f>
        <v>1.32064478539522</v>
      </c>
      <c r="S1431" s="72" t="str">
        <f aca="false">IF(M1431&gt;N1431,"Flávio Bolsonaro",IF(N1431&gt;M1431,"Lula","Empate"))</f>
        <v>Lula</v>
      </c>
      <c r="T1431" s="74" t="n">
        <v>0.521163047478837</v>
      </c>
      <c r="U1431" s="74" t="n">
        <v>0.395380934854619</v>
      </c>
      <c r="V1431" s="72" t="str">
        <f aca="false">IF(S1431="Empate","—",IF((N1431&gt;M1431)&lt;&gt;(T1431&gt;U1431),"Sim","Não"))</f>
        <v>Não</v>
      </c>
    </row>
    <row r="1432" customFormat="false" ht="15" hidden="false" customHeight="false" outlineLevel="0" collapsed="false">
      <c r="A1432" s="72" t="s">
        <v>3189</v>
      </c>
      <c r="B1432" s="72" t="s">
        <v>3190</v>
      </c>
      <c r="C1432" s="72" t="s">
        <v>283</v>
      </c>
      <c r="D1432" s="72" t="s">
        <v>282</v>
      </c>
      <c r="E1432" s="72"/>
      <c r="F1432" s="73" t="n">
        <v>7317</v>
      </c>
      <c r="G1432" s="73" t="n">
        <v>5596</v>
      </c>
      <c r="H1432" s="73" t="n">
        <v>1721</v>
      </c>
      <c r="I1432" s="74" t="n">
        <f aca="false">H1432/F1432</f>
        <v>0.235205685390187</v>
      </c>
      <c r="J1432" s="73" t="n">
        <v>5211</v>
      </c>
      <c r="K1432" s="73" t="n">
        <v>184</v>
      </c>
      <c r="L1432" s="73" t="n">
        <v>201</v>
      </c>
      <c r="M1432" s="73" t="n">
        <v>2255</v>
      </c>
      <c r="N1432" s="73" t="n">
        <v>2302</v>
      </c>
      <c r="O1432" s="73" t="n">
        <f aca="false">J1432-M1432-N1432</f>
        <v>654</v>
      </c>
      <c r="P1432" s="74" t="n">
        <f aca="false">M1432/J1432</f>
        <v>0.432738437919785</v>
      </c>
      <c r="Q1432" s="74" t="n">
        <f aca="false">N1432/J1432</f>
        <v>0.441757819996162</v>
      </c>
      <c r="R1432" s="75" t="n">
        <f aca="false">ABS(P1432-Q1432)*100</f>
        <v>0.901938207637693</v>
      </c>
      <c r="S1432" s="72" t="str">
        <f aca="false">IF(M1432&gt;N1432,"Flávio Bolsonaro",IF(N1432&gt;M1432,"Lula","Empate"))</f>
        <v>Lula</v>
      </c>
      <c r="T1432" s="74" t="n">
        <v>0.532251834685207</v>
      </c>
      <c r="U1432" s="74" t="n">
        <v>0.357280803398996</v>
      </c>
      <c r="V1432" s="72" t="str">
        <f aca="false">IF(S1432="Empate","—",IF((N1432&gt;M1432)&lt;&gt;(T1432&gt;U1432),"Sim","Não"))</f>
        <v>Não</v>
      </c>
    </row>
    <row r="1433" customFormat="false" ht="15" hidden="false" customHeight="false" outlineLevel="0" collapsed="false">
      <c r="A1433" s="72" t="s">
        <v>3191</v>
      </c>
      <c r="B1433" s="72" t="s">
        <v>3192</v>
      </c>
      <c r="C1433" s="72" t="s">
        <v>283</v>
      </c>
      <c r="D1433" s="72" t="s">
        <v>282</v>
      </c>
      <c r="E1433" s="72"/>
      <c r="F1433" s="73" t="n">
        <v>5046</v>
      </c>
      <c r="G1433" s="73" t="n">
        <v>3663</v>
      </c>
      <c r="H1433" s="73" t="n">
        <v>1383</v>
      </c>
      <c r="I1433" s="74" t="n">
        <f aca="false">H1433/F1433</f>
        <v>0.274078478002378</v>
      </c>
      <c r="J1433" s="73" t="n">
        <v>3538</v>
      </c>
      <c r="K1433" s="73" t="n">
        <v>59</v>
      </c>
      <c r="L1433" s="73" t="n">
        <v>66</v>
      </c>
      <c r="M1433" s="73" t="n">
        <v>1493</v>
      </c>
      <c r="N1433" s="73" t="n">
        <v>1722</v>
      </c>
      <c r="O1433" s="73" t="n">
        <f aca="false">J1433-M1433-N1433</f>
        <v>323</v>
      </c>
      <c r="P1433" s="74" t="n">
        <f aca="false">M1433/J1433</f>
        <v>0.421989824759751</v>
      </c>
      <c r="Q1433" s="74" t="n">
        <f aca="false">N1433/J1433</f>
        <v>0.486715658564161</v>
      </c>
      <c r="R1433" s="75" t="n">
        <f aca="false">ABS(P1433-Q1433)*100</f>
        <v>6.47258338044093</v>
      </c>
      <c r="S1433" s="72" t="str">
        <f aca="false">IF(M1433&gt;N1433,"Flávio Bolsonaro",IF(N1433&gt;M1433,"Lula","Empate"))</f>
        <v>Lula</v>
      </c>
      <c r="T1433" s="74" t="n">
        <v>0.57621247113164</v>
      </c>
      <c r="U1433" s="74" t="n">
        <v>0.363741339491917</v>
      </c>
      <c r="V1433" s="72" t="str">
        <f aca="false">IF(S1433="Empate","—",IF((N1433&gt;M1433)&lt;&gt;(T1433&gt;U1433),"Sim","Não"))</f>
        <v>Não</v>
      </c>
    </row>
    <row r="1434" customFormat="false" ht="15" hidden="false" customHeight="false" outlineLevel="0" collapsed="false">
      <c r="A1434" s="72" t="s">
        <v>3193</v>
      </c>
      <c r="B1434" s="72" t="s">
        <v>3194</v>
      </c>
      <c r="C1434" s="72" t="s">
        <v>283</v>
      </c>
      <c r="D1434" s="72" t="s">
        <v>282</v>
      </c>
      <c r="E1434" s="72"/>
      <c r="F1434" s="73" t="n">
        <v>8624</v>
      </c>
      <c r="G1434" s="73" t="n">
        <v>6063</v>
      </c>
      <c r="H1434" s="73" t="n">
        <v>2561</v>
      </c>
      <c r="I1434" s="74" t="n">
        <f aca="false">H1434/F1434</f>
        <v>0.296961966604824</v>
      </c>
      <c r="J1434" s="73" t="n">
        <v>5729</v>
      </c>
      <c r="K1434" s="73" t="n">
        <v>68</v>
      </c>
      <c r="L1434" s="73" t="n">
        <v>266</v>
      </c>
      <c r="M1434" s="73" t="n">
        <v>1086</v>
      </c>
      <c r="N1434" s="73" t="n">
        <v>4263</v>
      </c>
      <c r="O1434" s="73" t="n">
        <f aca="false">J1434-M1434-N1434</f>
        <v>380</v>
      </c>
      <c r="P1434" s="74" t="n">
        <f aca="false">M1434/J1434</f>
        <v>0.189561878163728</v>
      </c>
      <c r="Q1434" s="74" t="n">
        <f aca="false">N1434/J1434</f>
        <v>0.744108919532205</v>
      </c>
      <c r="R1434" s="75" t="n">
        <f aca="false">ABS(P1434-Q1434)*100</f>
        <v>55.4547041368476</v>
      </c>
      <c r="S1434" s="72" t="str">
        <f aca="false">IF(M1434&gt;N1434,"Flávio Bolsonaro",IF(N1434&gt;M1434,"Lula","Empate"))</f>
        <v>Lula</v>
      </c>
      <c r="T1434" s="74" t="n">
        <v>0.798015070759052</v>
      </c>
      <c r="U1434" s="74" t="n">
        <v>0.149788641793788</v>
      </c>
      <c r="V1434" s="72" t="str">
        <f aca="false">IF(S1434="Empate","—",IF((N1434&gt;M1434)&lt;&gt;(T1434&gt;U1434),"Sim","Não"))</f>
        <v>Não</v>
      </c>
    </row>
    <row r="1435" customFormat="false" ht="15" hidden="false" customHeight="false" outlineLevel="0" collapsed="false">
      <c r="A1435" s="72" t="s">
        <v>3195</v>
      </c>
      <c r="B1435" s="72" t="s">
        <v>3196</v>
      </c>
      <c r="C1435" s="72" t="s">
        <v>283</v>
      </c>
      <c r="D1435" s="72" t="s">
        <v>282</v>
      </c>
      <c r="E1435" s="72"/>
      <c r="F1435" s="73" t="n">
        <v>13454</v>
      </c>
      <c r="G1435" s="73" t="n">
        <v>10648</v>
      </c>
      <c r="H1435" s="73" t="n">
        <v>2806</v>
      </c>
      <c r="I1435" s="74" t="n">
        <f aca="false">H1435/F1435</f>
        <v>0.208562509290917</v>
      </c>
      <c r="J1435" s="73" t="n">
        <v>10089</v>
      </c>
      <c r="K1435" s="73" t="n">
        <v>219</v>
      </c>
      <c r="L1435" s="73" t="n">
        <v>340</v>
      </c>
      <c r="M1435" s="73" t="n">
        <v>5900</v>
      </c>
      <c r="N1435" s="73" t="n">
        <v>3275</v>
      </c>
      <c r="O1435" s="73" t="n">
        <f aca="false">J1435-M1435-N1435</f>
        <v>914</v>
      </c>
      <c r="P1435" s="74" t="n">
        <f aca="false">M1435/J1435</f>
        <v>0.584795321637427</v>
      </c>
      <c r="Q1435" s="74" t="n">
        <f aca="false">N1435/J1435</f>
        <v>0.324610962434334</v>
      </c>
      <c r="R1435" s="75" t="n">
        <f aca="false">ABS(P1435-Q1435)*100</f>
        <v>26.0184359203092</v>
      </c>
      <c r="S1435" s="72" t="str">
        <f aca="false">IF(M1435&gt;N1435,"Flávio Bolsonaro",IF(N1435&gt;M1435,"Lula","Empate"))</f>
        <v>Flávio Bolsonaro</v>
      </c>
      <c r="T1435" s="74" t="n">
        <v>0.375139749974591</v>
      </c>
      <c r="U1435" s="74" t="n">
        <v>0.521496087000712</v>
      </c>
      <c r="V1435" s="72" t="str">
        <f aca="false">IF(S1435="Empate","—",IF((N1435&gt;M1435)&lt;&gt;(T1435&gt;U1435),"Sim","Não"))</f>
        <v>Não</v>
      </c>
    </row>
    <row r="1436" customFormat="false" ht="15" hidden="false" customHeight="false" outlineLevel="0" collapsed="false">
      <c r="A1436" s="72" t="s">
        <v>3197</v>
      </c>
      <c r="B1436" s="72" t="s">
        <v>3198</v>
      </c>
      <c r="C1436" s="72" t="s">
        <v>283</v>
      </c>
      <c r="D1436" s="72" t="s">
        <v>282</v>
      </c>
      <c r="E1436" s="72"/>
      <c r="F1436" s="73" t="n">
        <v>12776</v>
      </c>
      <c r="G1436" s="73" t="n">
        <v>9614</v>
      </c>
      <c r="H1436" s="73" t="n">
        <v>3162</v>
      </c>
      <c r="I1436" s="74" t="n">
        <f aca="false">H1436/F1436</f>
        <v>0.247495303694427</v>
      </c>
      <c r="J1436" s="73" t="n">
        <v>9179</v>
      </c>
      <c r="K1436" s="73" t="n">
        <v>190</v>
      </c>
      <c r="L1436" s="73" t="n">
        <v>245</v>
      </c>
      <c r="M1436" s="73" t="n">
        <v>4117</v>
      </c>
      <c r="N1436" s="73" t="n">
        <v>4353</v>
      </c>
      <c r="O1436" s="73" t="n">
        <f aca="false">J1436-M1436-N1436</f>
        <v>709</v>
      </c>
      <c r="P1436" s="74" t="n">
        <f aca="false">M1436/J1436</f>
        <v>0.448523804335984</v>
      </c>
      <c r="Q1436" s="74" t="n">
        <f aca="false">N1436/J1436</f>
        <v>0.47423466608563</v>
      </c>
      <c r="R1436" s="75" t="n">
        <f aca="false">ABS(P1436-Q1436)*100</f>
        <v>2.57108617496459</v>
      </c>
      <c r="S1436" s="72" t="str">
        <f aca="false">IF(M1436&gt;N1436,"Flávio Bolsonaro",IF(N1436&gt;M1436,"Lula","Empate"))</f>
        <v>Lula</v>
      </c>
      <c r="T1436" s="74" t="n">
        <v>0.530171953433729</v>
      </c>
      <c r="U1436" s="74" t="n">
        <v>0.398910605575136</v>
      </c>
      <c r="V1436" s="72" t="str">
        <f aca="false">IF(S1436="Empate","—",IF((N1436&gt;M1436)&lt;&gt;(T1436&gt;U1436),"Sim","Não"))</f>
        <v>Não</v>
      </c>
    </row>
    <row r="1437" customFormat="false" ht="15" hidden="false" customHeight="false" outlineLevel="0" collapsed="false">
      <c r="A1437" s="72" t="s">
        <v>3199</v>
      </c>
      <c r="B1437" s="72" t="s">
        <v>3200</v>
      </c>
      <c r="C1437" s="72" t="s">
        <v>283</v>
      </c>
      <c r="D1437" s="72" t="s">
        <v>282</v>
      </c>
      <c r="E1437" s="72"/>
      <c r="F1437" s="73" t="n">
        <v>5656</v>
      </c>
      <c r="G1437" s="73" t="n">
        <v>4038</v>
      </c>
      <c r="H1437" s="73" t="n">
        <v>1618</v>
      </c>
      <c r="I1437" s="74" t="n">
        <f aca="false">H1437/F1437</f>
        <v>0.286067892503536</v>
      </c>
      <c r="J1437" s="73" t="n">
        <v>3761</v>
      </c>
      <c r="K1437" s="73" t="n">
        <v>71</v>
      </c>
      <c r="L1437" s="73" t="n">
        <v>206</v>
      </c>
      <c r="M1437" s="73" t="n">
        <v>919</v>
      </c>
      <c r="N1437" s="73" t="n">
        <v>2656</v>
      </c>
      <c r="O1437" s="73" t="n">
        <f aca="false">J1437-M1437-N1437</f>
        <v>186</v>
      </c>
      <c r="P1437" s="74" t="n">
        <f aca="false">M1437/J1437</f>
        <v>0.244349906939644</v>
      </c>
      <c r="Q1437" s="74" t="n">
        <f aca="false">N1437/J1437</f>
        <v>0.706195160861473</v>
      </c>
      <c r="R1437" s="75" t="n">
        <f aca="false">ABS(P1437-Q1437)*100</f>
        <v>46.1845253921829</v>
      </c>
      <c r="S1437" s="72" t="str">
        <f aca="false">IF(M1437&gt;N1437,"Flávio Bolsonaro",IF(N1437&gt;M1437,"Lula","Empate"))</f>
        <v>Lula</v>
      </c>
      <c r="T1437" s="74" t="n">
        <v>0.761957730812013</v>
      </c>
      <c r="U1437" s="74" t="n">
        <v>0.17908787541713</v>
      </c>
      <c r="V1437" s="72" t="str">
        <f aca="false">IF(S1437="Empate","—",IF((N1437&gt;M1437)&lt;&gt;(T1437&gt;U1437),"Sim","Não"))</f>
        <v>Não</v>
      </c>
    </row>
    <row r="1438" customFormat="false" ht="15" hidden="false" customHeight="false" outlineLevel="0" collapsed="false">
      <c r="A1438" s="72" t="s">
        <v>3201</v>
      </c>
      <c r="B1438" s="72" t="s">
        <v>3202</v>
      </c>
      <c r="C1438" s="72" t="s">
        <v>283</v>
      </c>
      <c r="D1438" s="72" t="s">
        <v>282</v>
      </c>
      <c r="E1438" s="72"/>
      <c r="F1438" s="73" t="n">
        <v>12436</v>
      </c>
      <c r="G1438" s="73" t="n">
        <v>9458</v>
      </c>
      <c r="H1438" s="73" t="n">
        <v>2978</v>
      </c>
      <c r="I1438" s="74" t="n">
        <f aca="false">H1438/F1438</f>
        <v>0.239466066259247</v>
      </c>
      <c r="J1438" s="73" t="n">
        <v>9176</v>
      </c>
      <c r="K1438" s="73" t="n">
        <v>83</v>
      </c>
      <c r="L1438" s="73" t="n">
        <v>199</v>
      </c>
      <c r="M1438" s="73" t="n">
        <v>4073</v>
      </c>
      <c r="N1438" s="73" t="n">
        <v>4395</v>
      </c>
      <c r="O1438" s="73" t="n">
        <f aca="false">J1438-M1438-N1438</f>
        <v>708</v>
      </c>
      <c r="P1438" s="74" t="n">
        <f aca="false">M1438/J1438</f>
        <v>0.443875326939843</v>
      </c>
      <c r="Q1438" s="74" t="n">
        <f aca="false">N1438/J1438</f>
        <v>0.478966870095902</v>
      </c>
      <c r="R1438" s="75" t="n">
        <f aca="false">ABS(P1438-Q1438)*100</f>
        <v>3.50915431560593</v>
      </c>
      <c r="S1438" s="72" t="str">
        <f aca="false">IF(M1438&gt;N1438,"Flávio Bolsonaro",IF(N1438&gt;M1438,"Lula","Empate"))</f>
        <v>Lula</v>
      </c>
      <c r="T1438" s="74" t="n">
        <v>0.580548857503732</v>
      </c>
      <c r="U1438" s="74" t="n">
        <v>0.37822941784361</v>
      </c>
      <c r="V1438" s="72" t="str">
        <f aca="false">IF(S1438="Empate","—",IF((N1438&gt;M1438)&lt;&gt;(T1438&gt;U1438),"Sim","Não"))</f>
        <v>Não</v>
      </c>
    </row>
    <row r="1439" customFormat="false" ht="15" hidden="false" customHeight="false" outlineLevel="0" collapsed="false">
      <c r="A1439" s="72" t="s">
        <v>3203</v>
      </c>
      <c r="B1439" s="72" t="s">
        <v>3204</v>
      </c>
      <c r="C1439" s="72" t="s">
        <v>283</v>
      </c>
      <c r="D1439" s="72" t="s">
        <v>282</v>
      </c>
      <c r="E1439" s="72"/>
      <c r="F1439" s="73" t="n">
        <v>27089</v>
      </c>
      <c r="G1439" s="73" t="n">
        <v>19651</v>
      </c>
      <c r="H1439" s="73" t="n">
        <v>7438</v>
      </c>
      <c r="I1439" s="74" t="n">
        <f aca="false">H1439/F1439</f>
        <v>0.274576396323231</v>
      </c>
      <c r="J1439" s="73" t="n">
        <v>18798</v>
      </c>
      <c r="K1439" s="73" t="n">
        <v>321</v>
      </c>
      <c r="L1439" s="73" t="n">
        <v>532</v>
      </c>
      <c r="M1439" s="73" t="n">
        <v>5653</v>
      </c>
      <c r="N1439" s="73" t="n">
        <v>12141</v>
      </c>
      <c r="O1439" s="73" t="n">
        <f aca="false">J1439-M1439-N1439</f>
        <v>1004</v>
      </c>
      <c r="P1439" s="74" t="n">
        <f aca="false">M1439/J1439</f>
        <v>0.300723481221407</v>
      </c>
      <c r="Q1439" s="74" t="n">
        <f aca="false">N1439/J1439</f>
        <v>0.645866581551229</v>
      </c>
      <c r="R1439" s="75" t="n">
        <f aca="false">ABS(P1439-Q1439)*100</f>
        <v>34.5143100329822</v>
      </c>
      <c r="S1439" s="72" t="str">
        <f aca="false">IF(M1439&gt;N1439,"Flávio Bolsonaro",IF(N1439&gt;M1439,"Lula","Empate"))</f>
        <v>Lula</v>
      </c>
      <c r="T1439" s="74" t="n">
        <v>0.687197417966649</v>
      </c>
      <c r="U1439" s="74" t="n">
        <v>0.257934373318989</v>
      </c>
      <c r="V1439" s="72" t="str">
        <f aca="false">IF(S1439="Empate","—",IF((N1439&gt;M1439)&lt;&gt;(T1439&gt;U1439),"Sim","Não"))</f>
        <v>Não</v>
      </c>
    </row>
    <row r="1440" customFormat="false" ht="15" hidden="false" customHeight="false" outlineLevel="0" collapsed="false">
      <c r="A1440" s="72" t="s">
        <v>3205</v>
      </c>
      <c r="B1440" s="72" t="s">
        <v>3206</v>
      </c>
      <c r="C1440" s="72" t="s">
        <v>283</v>
      </c>
      <c r="D1440" s="72" t="s">
        <v>282</v>
      </c>
      <c r="E1440" s="72"/>
      <c r="F1440" s="73" t="n">
        <v>12541</v>
      </c>
      <c r="G1440" s="73" t="n">
        <v>9376</v>
      </c>
      <c r="H1440" s="73" t="n">
        <v>3165</v>
      </c>
      <c r="I1440" s="74" t="n">
        <f aca="false">H1440/F1440</f>
        <v>0.252372219121282</v>
      </c>
      <c r="J1440" s="73" t="n">
        <v>8814</v>
      </c>
      <c r="K1440" s="73" t="n">
        <v>246</v>
      </c>
      <c r="L1440" s="73" t="n">
        <v>316</v>
      </c>
      <c r="M1440" s="73" t="n">
        <v>4663</v>
      </c>
      <c r="N1440" s="73" t="n">
        <v>3305</v>
      </c>
      <c r="O1440" s="73" t="n">
        <f aca="false">J1440-M1440-N1440</f>
        <v>846</v>
      </c>
      <c r="P1440" s="74" t="n">
        <f aca="false">M1440/J1440</f>
        <v>0.529044701611073</v>
      </c>
      <c r="Q1440" s="74" t="n">
        <f aca="false">N1440/J1440</f>
        <v>0.374971636033583</v>
      </c>
      <c r="R1440" s="75" t="n">
        <f aca="false">ABS(P1440-Q1440)*100</f>
        <v>15.407306557749</v>
      </c>
      <c r="S1440" s="72" t="str">
        <f aca="false">IF(M1440&gt;N1440,"Flávio Bolsonaro",IF(N1440&gt;M1440,"Lula","Empate"))</f>
        <v>Flávio Bolsonaro</v>
      </c>
      <c r="T1440" s="74" t="n">
        <v>0.410344827586207</v>
      </c>
      <c r="U1440" s="74" t="n">
        <v>0.481868743047831</v>
      </c>
      <c r="V1440" s="72" t="str">
        <f aca="false">IF(S1440="Empate","—",IF((N1440&gt;M1440)&lt;&gt;(T1440&gt;U1440),"Sim","Não"))</f>
        <v>Não</v>
      </c>
    </row>
    <row r="1441" customFormat="false" ht="15" hidden="false" customHeight="false" outlineLevel="0" collapsed="false">
      <c r="A1441" s="72" t="s">
        <v>3207</v>
      </c>
      <c r="B1441" s="72" t="s">
        <v>3208</v>
      </c>
      <c r="C1441" s="72" t="s">
        <v>283</v>
      </c>
      <c r="D1441" s="72" t="s">
        <v>282</v>
      </c>
      <c r="E1441" s="72"/>
      <c r="F1441" s="73" t="n">
        <v>4386</v>
      </c>
      <c r="G1441" s="73" t="n">
        <v>3009</v>
      </c>
      <c r="H1441" s="73" t="n">
        <v>1377</v>
      </c>
      <c r="I1441" s="74" t="n">
        <f aca="false">H1441/F1441</f>
        <v>0.313953488372093</v>
      </c>
      <c r="J1441" s="73" t="n">
        <v>2809</v>
      </c>
      <c r="K1441" s="73" t="n">
        <v>58</v>
      </c>
      <c r="L1441" s="73" t="n">
        <v>142</v>
      </c>
      <c r="M1441" s="73" t="n">
        <v>1171</v>
      </c>
      <c r="N1441" s="73" t="n">
        <v>1494</v>
      </c>
      <c r="O1441" s="73" t="n">
        <f aca="false">J1441-M1441-N1441</f>
        <v>144</v>
      </c>
      <c r="P1441" s="74" t="n">
        <f aca="false">M1441/J1441</f>
        <v>0.41687433250267</v>
      </c>
      <c r="Q1441" s="74" t="n">
        <f aca="false">N1441/J1441</f>
        <v>0.53186187255251</v>
      </c>
      <c r="R1441" s="75" t="n">
        <f aca="false">ABS(P1441-Q1441)*100</f>
        <v>11.498754004984</v>
      </c>
      <c r="S1441" s="72" t="str">
        <f aca="false">IF(M1441&gt;N1441,"Flávio Bolsonaro",IF(N1441&gt;M1441,"Lula","Empate"))</f>
        <v>Lula</v>
      </c>
      <c r="T1441" s="74" t="n">
        <v>0.591524835012157</v>
      </c>
      <c r="U1441" s="74" t="n">
        <v>0.354289683918027</v>
      </c>
      <c r="V1441" s="72" t="str">
        <f aca="false">IF(S1441="Empate","—",IF((N1441&gt;M1441)&lt;&gt;(T1441&gt;U1441),"Sim","Não"))</f>
        <v>Não</v>
      </c>
    </row>
    <row r="1442" customFormat="false" ht="15" hidden="false" customHeight="false" outlineLevel="0" collapsed="false">
      <c r="A1442" s="72" t="s">
        <v>3209</v>
      </c>
      <c r="B1442" s="72" t="s">
        <v>3210</v>
      </c>
      <c r="C1442" s="72" t="s">
        <v>283</v>
      </c>
      <c r="D1442" s="72" t="s">
        <v>282</v>
      </c>
      <c r="E1442" s="72"/>
      <c r="F1442" s="73" t="n">
        <v>35366</v>
      </c>
      <c r="G1442" s="73" t="n">
        <v>27822</v>
      </c>
      <c r="H1442" s="73" t="n">
        <v>7544</v>
      </c>
      <c r="I1442" s="74" t="n">
        <f aca="false">H1442/F1442</f>
        <v>0.213312220777017</v>
      </c>
      <c r="J1442" s="73" t="n">
        <v>26295</v>
      </c>
      <c r="K1442" s="73" t="n">
        <v>610</v>
      </c>
      <c r="L1442" s="73" t="n">
        <v>917</v>
      </c>
      <c r="M1442" s="73" t="n">
        <v>12959</v>
      </c>
      <c r="N1442" s="73" t="n">
        <v>10586</v>
      </c>
      <c r="O1442" s="73" t="n">
        <f aca="false">J1442-M1442-N1442</f>
        <v>2750</v>
      </c>
      <c r="P1442" s="74" t="n">
        <f aca="false">M1442/J1442</f>
        <v>0.492831336756037</v>
      </c>
      <c r="Q1442" s="74" t="n">
        <f aca="false">N1442/J1442</f>
        <v>0.402586042973949</v>
      </c>
      <c r="R1442" s="75" t="n">
        <f aca="false">ABS(P1442-Q1442)*100</f>
        <v>9.02452937820879</v>
      </c>
      <c r="S1442" s="72" t="str">
        <f aca="false">IF(M1442&gt;N1442,"Flávio Bolsonaro",IF(N1442&gt;M1442,"Lula","Empate"))</f>
        <v>Flávio Bolsonaro</v>
      </c>
      <c r="T1442" s="74" t="n">
        <v>0.467716213453282</v>
      </c>
      <c r="U1442" s="74" t="n">
        <v>0.430177877734615</v>
      </c>
      <c r="V1442" s="72" t="str">
        <f aca="false">IF(S1442="Empate","—",IF((N1442&gt;M1442)&lt;&gt;(T1442&gt;U1442),"Sim","Não"))</f>
        <v>Sim</v>
      </c>
    </row>
    <row r="1443" customFormat="false" ht="15" hidden="false" customHeight="false" outlineLevel="0" collapsed="false">
      <c r="A1443" s="72" t="s">
        <v>3211</v>
      </c>
      <c r="B1443" s="72" t="s">
        <v>3212</v>
      </c>
      <c r="C1443" s="72" t="s">
        <v>283</v>
      </c>
      <c r="D1443" s="72" t="s">
        <v>282</v>
      </c>
      <c r="E1443" s="72"/>
      <c r="F1443" s="73" t="n">
        <v>4684</v>
      </c>
      <c r="G1443" s="73" t="n">
        <v>3291</v>
      </c>
      <c r="H1443" s="73" t="n">
        <v>1393</v>
      </c>
      <c r="I1443" s="74" t="n">
        <f aca="false">H1443/F1443</f>
        <v>0.297395388556789</v>
      </c>
      <c r="J1443" s="73" t="n">
        <v>3108</v>
      </c>
      <c r="K1443" s="73" t="n">
        <v>63</v>
      </c>
      <c r="L1443" s="73" t="n">
        <v>120</v>
      </c>
      <c r="M1443" s="73" t="n">
        <v>1243</v>
      </c>
      <c r="N1443" s="73" t="n">
        <v>1651</v>
      </c>
      <c r="O1443" s="73" t="n">
        <f aca="false">J1443-M1443-N1443</f>
        <v>214</v>
      </c>
      <c r="P1443" s="74" t="n">
        <f aca="false">M1443/J1443</f>
        <v>0.39993564993565</v>
      </c>
      <c r="Q1443" s="74" t="n">
        <f aca="false">N1443/J1443</f>
        <v>0.531209781209781</v>
      </c>
      <c r="R1443" s="75" t="n">
        <f aca="false">ABS(P1443-Q1443)*100</f>
        <v>13.1274131274131</v>
      </c>
      <c r="S1443" s="72" t="str">
        <f aca="false">IF(M1443&gt;N1443,"Flávio Bolsonaro",IF(N1443&gt;M1443,"Lula","Empate"))</f>
        <v>Lula</v>
      </c>
      <c r="T1443" s="74" t="n">
        <v>0.605408927989573</v>
      </c>
      <c r="U1443" s="74" t="n">
        <v>0.342456826327794</v>
      </c>
      <c r="V1443" s="72" t="str">
        <f aca="false">IF(S1443="Empate","—",IF((N1443&gt;M1443)&lt;&gt;(T1443&gt;U1443),"Sim","Não"))</f>
        <v>Não</v>
      </c>
    </row>
    <row r="1444" customFormat="false" ht="15" hidden="false" customHeight="false" outlineLevel="0" collapsed="false">
      <c r="A1444" s="72" t="s">
        <v>3213</v>
      </c>
      <c r="B1444" s="72" t="s">
        <v>3214</v>
      </c>
      <c r="C1444" s="72" t="s">
        <v>283</v>
      </c>
      <c r="D1444" s="72" t="s">
        <v>282</v>
      </c>
      <c r="E1444" s="72"/>
      <c r="F1444" s="73" t="n">
        <v>8694</v>
      </c>
      <c r="G1444" s="73" t="n">
        <v>6580</v>
      </c>
      <c r="H1444" s="73" t="n">
        <v>2114</v>
      </c>
      <c r="I1444" s="74" t="n">
        <f aca="false">H1444/F1444</f>
        <v>0.243156199677939</v>
      </c>
      <c r="J1444" s="73" t="n">
        <v>6270</v>
      </c>
      <c r="K1444" s="73" t="n">
        <v>133</v>
      </c>
      <c r="L1444" s="73" t="n">
        <v>177</v>
      </c>
      <c r="M1444" s="73" t="n">
        <v>4040</v>
      </c>
      <c r="N1444" s="73" t="n">
        <v>1663</v>
      </c>
      <c r="O1444" s="73" t="n">
        <f aca="false">J1444-M1444-N1444</f>
        <v>567</v>
      </c>
      <c r="P1444" s="74" t="n">
        <f aca="false">M1444/J1444</f>
        <v>0.644338118022329</v>
      </c>
      <c r="Q1444" s="74" t="n">
        <f aca="false">N1444/J1444</f>
        <v>0.265231259968102</v>
      </c>
      <c r="R1444" s="75" t="n">
        <f aca="false">ABS(P1444-Q1444)*100</f>
        <v>37.9106858054226</v>
      </c>
      <c r="S1444" s="72" t="str">
        <f aca="false">IF(M1444&gt;N1444,"Flávio Bolsonaro",IF(N1444&gt;M1444,"Lula","Empate"))</f>
        <v>Flávio Bolsonaro</v>
      </c>
      <c r="T1444" s="74" t="n">
        <v>0.317073170731707</v>
      </c>
      <c r="U1444" s="74" t="n">
        <v>0.593183239524703</v>
      </c>
      <c r="V1444" s="72" t="str">
        <f aca="false">IF(S1444="Empate","—",IF((N1444&gt;M1444)&lt;&gt;(T1444&gt;U1444),"Sim","Não"))</f>
        <v>Não</v>
      </c>
    </row>
    <row r="1445" customFormat="false" ht="15" hidden="false" customHeight="false" outlineLevel="0" collapsed="false">
      <c r="A1445" s="72" t="s">
        <v>3215</v>
      </c>
      <c r="B1445" s="72" t="s">
        <v>3216</v>
      </c>
      <c r="C1445" s="72" t="s">
        <v>283</v>
      </c>
      <c r="D1445" s="72" t="s">
        <v>282</v>
      </c>
      <c r="E1445" s="72"/>
      <c r="F1445" s="73" t="n">
        <v>8547</v>
      </c>
      <c r="G1445" s="73" t="n">
        <v>5459</v>
      </c>
      <c r="H1445" s="73" t="n">
        <v>3088</v>
      </c>
      <c r="I1445" s="74" t="n">
        <f aca="false">H1445/F1445</f>
        <v>0.361296361296361</v>
      </c>
      <c r="J1445" s="73" t="n">
        <v>5168</v>
      </c>
      <c r="K1445" s="73" t="n">
        <v>91</v>
      </c>
      <c r="L1445" s="73" t="n">
        <v>200</v>
      </c>
      <c r="M1445" s="73" t="n">
        <v>1985</v>
      </c>
      <c r="N1445" s="73" t="n">
        <v>2762</v>
      </c>
      <c r="O1445" s="73" t="n">
        <f aca="false">J1445-M1445-N1445</f>
        <v>421</v>
      </c>
      <c r="P1445" s="74" t="n">
        <f aca="false">M1445/J1445</f>
        <v>0.384094427244582</v>
      </c>
      <c r="Q1445" s="74" t="n">
        <f aca="false">N1445/J1445</f>
        <v>0.534442724458204</v>
      </c>
      <c r="R1445" s="75" t="n">
        <f aca="false">ABS(P1445-Q1445)*100</f>
        <v>15.0348297213622</v>
      </c>
      <c r="S1445" s="72" t="str">
        <f aca="false">IF(M1445&gt;N1445,"Flávio Bolsonaro",IF(N1445&gt;M1445,"Lula","Empate"))</f>
        <v>Lula</v>
      </c>
      <c r="T1445" s="74" t="n">
        <v>0.607454401268834</v>
      </c>
      <c r="U1445" s="74" t="n">
        <v>0.318001586042823</v>
      </c>
      <c r="V1445" s="72" t="str">
        <f aca="false">IF(S1445="Empate","—",IF((N1445&gt;M1445)&lt;&gt;(T1445&gt;U1445),"Sim","Não"))</f>
        <v>Não</v>
      </c>
    </row>
    <row r="1446" customFormat="false" ht="15" hidden="false" customHeight="false" outlineLevel="0" collapsed="false">
      <c r="A1446" s="72" t="s">
        <v>3217</v>
      </c>
      <c r="B1446" s="72" t="s">
        <v>3218</v>
      </c>
      <c r="C1446" s="72" t="s">
        <v>283</v>
      </c>
      <c r="D1446" s="72" t="s">
        <v>282</v>
      </c>
      <c r="E1446" s="72"/>
      <c r="F1446" s="73" t="n">
        <v>4366</v>
      </c>
      <c r="G1446" s="73" t="n">
        <v>3276</v>
      </c>
      <c r="H1446" s="73" t="n">
        <v>1090</v>
      </c>
      <c r="I1446" s="74" t="n">
        <f aca="false">H1446/F1446</f>
        <v>0.249656436097114</v>
      </c>
      <c r="J1446" s="73" t="n">
        <v>3136</v>
      </c>
      <c r="K1446" s="73" t="n">
        <v>57</v>
      </c>
      <c r="L1446" s="73" t="n">
        <v>83</v>
      </c>
      <c r="M1446" s="73" t="n">
        <v>1671</v>
      </c>
      <c r="N1446" s="73" t="n">
        <v>1297</v>
      </c>
      <c r="O1446" s="73" t="n">
        <f aca="false">J1446-M1446-N1446</f>
        <v>168</v>
      </c>
      <c r="P1446" s="74" t="n">
        <f aca="false">M1446/J1446</f>
        <v>0.532844387755102</v>
      </c>
      <c r="Q1446" s="74" t="n">
        <f aca="false">N1446/J1446</f>
        <v>0.413584183673469</v>
      </c>
      <c r="R1446" s="75" t="n">
        <f aca="false">ABS(P1446-Q1446)*100</f>
        <v>11.9260204081633</v>
      </c>
      <c r="S1446" s="72" t="str">
        <f aca="false">IF(M1446&gt;N1446,"Flávio Bolsonaro",IF(N1446&gt;M1446,"Lula","Empate"))</f>
        <v>Flávio Bolsonaro</v>
      </c>
      <c r="T1446" s="74" t="n">
        <v>0.490856592877767</v>
      </c>
      <c r="U1446" s="74" t="n">
        <v>0.453641321783766</v>
      </c>
      <c r="V1446" s="72" t="str">
        <f aca="false">IF(S1446="Empate","—",IF((N1446&gt;M1446)&lt;&gt;(T1446&gt;U1446),"Sim","Não"))</f>
        <v>Sim</v>
      </c>
    </row>
    <row r="1447" customFormat="false" ht="15" hidden="false" customHeight="false" outlineLevel="0" collapsed="false">
      <c r="A1447" s="72" t="s">
        <v>3219</v>
      </c>
      <c r="B1447" s="72" t="s">
        <v>3220</v>
      </c>
      <c r="C1447" s="72" t="s">
        <v>283</v>
      </c>
      <c r="D1447" s="72" t="s">
        <v>282</v>
      </c>
      <c r="E1447" s="72"/>
      <c r="F1447" s="73" t="n">
        <v>20584</v>
      </c>
      <c r="G1447" s="73" t="n">
        <v>15278</v>
      </c>
      <c r="H1447" s="73" t="n">
        <v>5306</v>
      </c>
      <c r="I1447" s="74" t="n">
        <f aca="false">H1447/F1447</f>
        <v>0.257773027594248</v>
      </c>
      <c r="J1447" s="73" t="n">
        <v>14829</v>
      </c>
      <c r="K1447" s="73" t="n">
        <v>148</v>
      </c>
      <c r="L1447" s="73" t="n">
        <v>301</v>
      </c>
      <c r="M1447" s="73" t="n">
        <v>8399</v>
      </c>
      <c r="N1447" s="73" t="n">
        <v>5572</v>
      </c>
      <c r="O1447" s="73" t="n">
        <f aca="false">J1447-M1447-N1447</f>
        <v>858</v>
      </c>
      <c r="P1447" s="74" t="n">
        <f aca="false">M1447/J1447</f>
        <v>0.566390181401308</v>
      </c>
      <c r="Q1447" s="74" t="n">
        <f aca="false">N1447/J1447</f>
        <v>0.375750219165149</v>
      </c>
      <c r="R1447" s="75" t="n">
        <f aca="false">ABS(P1447-Q1447)*100</f>
        <v>19.0639962236159</v>
      </c>
      <c r="S1447" s="72" t="str">
        <f aca="false">IF(M1447&gt;N1447,"Flávio Bolsonaro",IF(N1447&gt;M1447,"Lula","Empate"))</f>
        <v>Flávio Bolsonaro</v>
      </c>
      <c r="T1447" s="74" t="n">
        <v>0.461066919652631</v>
      </c>
      <c r="U1447" s="74" t="n">
        <v>0.480770634167701</v>
      </c>
      <c r="V1447" s="72" t="str">
        <f aca="false">IF(S1447="Empate","—",IF((N1447&gt;M1447)&lt;&gt;(T1447&gt;U1447),"Sim","Não"))</f>
        <v>Não</v>
      </c>
    </row>
    <row r="1448" customFormat="false" ht="15" hidden="false" customHeight="false" outlineLevel="0" collapsed="false">
      <c r="A1448" s="72" t="s">
        <v>3221</v>
      </c>
      <c r="B1448" s="72" t="s">
        <v>3222</v>
      </c>
      <c r="C1448" s="72" t="s">
        <v>283</v>
      </c>
      <c r="D1448" s="72" t="s">
        <v>282</v>
      </c>
      <c r="E1448" s="72"/>
      <c r="F1448" s="73" t="n">
        <v>20491</v>
      </c>
      <c r="G1448" s="73" t="n">
        <v>15147</v>
      </c>
      <c r="H1448" s="73" t="n">
        <v>5344</v>
      </c>
      <c r="I1448" s="74" t="n">
        <f aca="false">H1448/F1448</f>
        <v>0.260797423258992</v>
      </c>
      <c r="J1448" s="73" t="n">
        <v>14130</v>
      </c>
      <c r="K1448" s="73" t="n">
        <v>335</v>
      </c>
      <c r="L1448" s="73" t="n">
        <v>682</v>
      </c>
      <c r="M1448" s="73" t="n">
        <v>6277</v>
      </c>
      <c r="N1448" s="73" t="n">
        <v>6943</v>
      </c>
      <c r="O1448" s="73" t="n">
        <f aca="false">J1448-M1448-N1448</f>
        <v>910</v>
      </c>
      <c r="P1448" s="74" t="n">
        <f aca="false">M1448/J1448</f>
        <v>0.444232130219391</v>
      </c>
      <c r="Q1448" s="74" t="n">
        <f aca="false">N1448/J1448</f>
        <v>0.491365888181175</v>
      </c>
      <c r="R1448" s="75" t="n">
        <f aca="false">ABS(P1448-Q1448)*100</f>
        <v>4.71337579617835</v>
      </c>
      <c r="S1448" s="72" t="str">
        <f aca="false">IF(M1448&gt;N1448,"Flávio Bolsonaro",IF(N1448&gt;M1448,"Lula","Empate"))</f>
        <v>Lula</v>
      </c>
      <c r="T1448" s="74" t="n">
        <v>0.563112519342716</v>
      </c>
      <c r="U1448" s="74" t="n">
        <v>0.373001252671137</v>
      </c>
      <c r="V1448" s="72" t="str">
        <f aca="false">IF(S1448="Empate","—",IF((N1448&gt;M1448)&lt;&gt;(T1448&gt;U1448),"Sim","Não"))</f>
        <v>Não</v>
      </c>
    </row>
    <row r="1449" customFormat="false" ht="15" hidden="false" customHeight="false" outlineLevel="0" collapsed="false">
      <c r="A1449" s="72" t="s">
        <v>3223</v>
      </c>
      <c r="B1449" s="72" t="s">
        <v>3224</v>
      </c>
      <c r="C1449" s="72" t="s">
        <v>283</v>
      </c>
      <c r="D1449" s="72" t="s">
        <v>282</v>
      </c>
      <c r="E1449" s="72"/>
      <c r="F1449" s="73" t="n">
        <v>5891</v>
      </c>
      <c r="G1449" s="73" t="n">
        <v>4408</v>
      </c>
      <c r="H1449" s="73" t="n">
        <v>1483</v>
      </c>
      <c r="I1449" s="74" t="n">
        <f aca="false">H1449/F1449</f>
        <v>0.251739942284841</v>
      </c>
      <c r="J1449" s="73" t="n">
        <v>4256</v>
      </c>
      <c r="K1449" s="73" t="n">
        <v>55</v>
      </c>
      <c r="L1449" s="73" t="n">
        <v>97</v>
      </c>
      <c r="M1449" s="73" t="n">
        <v>2234</v>
      </c>
      <c r="N1449" s="73" t="n">
        <v>1680</v>
      </c>
      <c r="O1449" s="73" t="n">
        <f aca="false">J1449-M1449-N1449</f>
        <v>342</v>
      </c>
      <c r="P1449" s="74" t="n">
        <f aca="false">M1449/J1449</f>
        <v>0.524906015037594</v>
      </c>
      <c r="Q1449" s="74" t="n">
        <f aca="false">N1449/J1449</f>
        <v>0.394736842105263</v>
      </c>
      <c r="R1449" s="75" t="n">
        <f aca="false">ABS(P1449-Q1449)*100</f>
        <v>13.0169172932331</v>
      </c>
      <c r="S1449" s="72" t="str">
        <f aca="false">IF(M1449&gt;N1449,"Flávio Bolsonaro",IF(N1449&gt;M1449,"Lula","Empate"))</f>
        <v>Flávio Bolsonaro</v>
      </c>
      <c r="T1449" s="74" t="n">
        <v>0.501140684410646</v>
      </c>
      <c r="U1449" s="74" t="n">
        <v>0.440050697084918</v>
      </c>
      <c r="V1449" s="72" t="str">
        <f aca="false">IF(S1449="Empate","—",IF((N1449&gt;M1449)&lt;&gt;(T1449&gt;U1449),"Sim","Não"))</f>
        <v>Sim</v>
      </c>
    </row>
    <row r="1450" customFormat="false" ht="15" hidden="false" customHeight="false" outlineLevel="0" collapsed="false">
      <c r="A1450" s="72" t="s">
        <v>3225</v>
      </c>
      <c r="B1450" s="72" t="s">
        <v>3226</v>
      </c>
      <c r="C1450" s="72" t="s">
        <v>283</v>
      </c>
      <c r="D1450" s="72" t="s">
        <v>282</v>
      </c>
      <c r="E1450" s="72"/>
      <c r="F1450" s="73" t="n">
        <v>9574</v>
      </c>
      <c r="G1450" s="73" t="n">
        <v>7449</v>
      </c>
      <c r="H1450" s="73" t="n">
        <v>2125</v>
      </c>
      <c r="I1450" s="74" t="n">
        <f aca="false">H1450/F1450</f>
        <v>0.221955295592229</v>
      </c>
      <c r="J1450" s="73" t="n">
        <v>7113</v>
      </c>
      <c r="K1450" s="73" t="n">
        <v>155</v>
      </c>
      <c r="L1450" s="73" t="n">
        <v>181</v>
      </c>
      <c r="M1450" s="73" t="n">
        <v>3393</v>
      </c>
      <c r="N1450" s="73" t="n">
        <v>3220</v>
      </c>
      <c r="O1450" s="73" t="n">
        <f aca="false">J1450-M1450-N1450</f>
        <v>500</v>
      </c>
      <c r="P1450" s="74" t="n">
        <f aca="false">M1450/J1450</f>
        <v>0.477013918177984</v>
      </c>
      <c r="Q1450" s="74" t="n">
        <f aca="false">N1450/J1450</f>
        <v>0.452692253620132</v>
      </c>
      <c r="R1450" s="75" t="n">
        <f aca="false">ABS(P1450-Q1450)*100</f>
        <v>2.43216645578518</v>
      </c>
      <c r="S1450" s="72" t="str">
        <f aca="false">IF(M1450&gt;N1450,"Flávio Bolsonaro",IF(N1450&gt;M1450,"Lula","Empate"))</f>
        <v>Flávio Bolsonaro</v>
      </c>
      <c r="T1450" s="74" t="n">
        <v>0.507564399618373</v>
      </c>
      <c r="U1450" s="74" t="n">
        <v>0.427695243287447</v>
      </c>
      <c r="V1450" s="72" t="str">
        <f aca="false">IF(S1450="Empate","—",IF((N1450&gt;M1450)&lt;&gt;(T1450&gt;U1450),"Sim","Não"))</f>
        <v>Sim</v>
      </c>
    </row>
    <row r="1451" customFormat="false" ht="15" hidden="false" customHeight="false" outlineLevel="0" collapsed="false">
      <c r="A1451" s="72" t="s">
        <v>3227</v>
      </c>
      <c r="B1451" s="72" t="s">
        <v>2195</v>
      </c>
      <c r="C1451" s="72" t="s">
        <v>283</v>
      </c>
      <c r="D1451" s="72" t="s">
        <v>282</v>
      </c>
      <c r="E1451" s="72"/>
      <c r="F1451" s="73" t="n">
        <v>2798</v>
      </c>
      <c r="G1451" s="73" t="n">
        <v>2016</v>
      </c>
      <c r="H1451" s="73" t="n">
        <v>782</v>
      </c>
      <c r="I1451" s="74" t="n">
        <f aca="false">H1451/F1451</f>
        <v>0.279485346676197</v>
      </c>
      <c r="J1451" s="73" t="n">
        <v>1968</v>
      </c>
      <c r="K1451" s="73" t="n">
        <v>14</v>
      </c>
      <c r="L1451" s="73" t="n">
        <v>34</v>
      </c>
      <c r="M1451" s="73" t="n">
        <v>801</v>
      </c>
      <c r="N1451" s="73" t="n">
        <v>989</v>
      </c>
      <c r="O1451" s="73" t="n">
        <f aca="false">J1451-M1451-N1451</f>
        <v>178</v>
      </c>
      <c r="P1451" s="74" t="n">
        <f aca="false">M1451/J1451</f>
        <v>0.407012195121951</v>
      </c>
      <c r="Q1451" s="74" t="n">
        <f aca="false">N1451/J1451</f>
        <v>0.502540650406504</v>
      </c>
      <c r="R1451" s="75" t="n">
        <f aca="false">ABS(P1451-Q1451)*100</f>
        <v>9.55284552845529</v>
      </c>
      <c r="S1451" s="72" t="str">
        <f aca="false">IF(M1451&gt;N1451,"Flávio Bolsonaro",IF(N1451&gt;M1451,"Lula","Empate"))</f>
        <v>Lula</v>
      </c>
      <c r="T1451" s="74" t="n">
        <v>0.660821917808219</v>
      </c>
      <c r="U1451" s="74" t="n">
        <v>0.289315068493151</v>
      </c>
      <c r="V1451" s="72" t="str">
        <f aca="false">IF(S1451="Empate","—",IF((N1451&gt;M1451)&lt;&gt;(T1451&gt;U1451),"Sim","Não"))</f>
        <v>Não</v>
      </c>
    </row>
    <row r="1452" customFormat="false" ht="15" hidden="false" customHeight="false" outlineLevel="0" collapsed="false">
      <c r="A1452" s="72" t="s">
        <v>3228</v>
      </c>
      <c r="B1452" s="72" t="s">
        <v>3229</v>
      </c>
      <c r="C1452" s="72" t="s">
        <v>283</v>
      </c>
      <c r="D1452" s="72" t="s">
        <v>282</v>
      </c>
      <c r="E1452" s="72"/>
      <c r="F1452" s="73" t="n">
        <v>3473</v>
      </c>
      <c r="G1452" s="73" t="n">
        <v>2846</v>
      </c>
      <c r="H1452" s="73" t="n">
        <v>627</v>
      </c>
      <c r="I1452" s="74" t="n">
        <f aca="false">H1452/F1452</f>
        <v>0.180535560034552</v>
      </c>
      <c r="J1452" s="73" t="n">
        <v>2707</v>
      </c>
      <c r="K1452" s="73" t="n">
        <v>63</v>
      </c>
      <c r="L1452" s="73" t="n">
        <v>76</v>
      </c>
      <c r="M1452" s="73" t="n">
        <v>1267</v>
      </c>
      <c r="N1452" s="73" t="n">
        <v>1154</v>
      </c>
      <c r="O1452" s="73" t="n">
        <f aca="false">J1452-M1452-N1452</f>
        <v>286</v>
      </c>
      <c r="P1452" s="74" t="n">
        <f aca="false">M1452/J1452</f>
        <v>0.468045807166605</v>
      </c>
      <c r="Q1452" s="74" t="n">
        <f aca="false">N1452/J1452</f>
        <v>0.42630217953454</v>
      </c>
      <c r="R1452" s="75" t="n">
        <f aca="false">ABS(P1452-Q1452)*100</f>
        <v>4.1743627632065</v>
      </c>
      <c r="S1452" s="72" t="str">
        <f aca="false">IF(M1452&gt;N1452,"Flávio Bolsonaro",IF(N1452&gt;M1452,"Lula","Empate"))</f>
        <v>Flávio Bolsonaro</v>
      </c>
      <c r="T1452" s="74" t="n">
        <v>0.501634580457683</v>
      </c>
      <c r="U1452" s="74" t="n">
        <v>0.402833272793316</v>
      </c>
      <c r="V1452" s="72" t="str">
        <f aca="false">IF(S1452="Empate","—",IF((N1452&gt;M1452)&lt;&gt;(T1452&gt;U1452),"Sim","Não"))</f>
        <v>Sim</v>
      </c>
    </row>
    <row r="1453" customFormat="false" ht="15" hidden="false" customHeight="false" outlineLevel="0" collapsed="false">
      <c r="A1453" s="72" t="s">
        <v>3230</v>
      </c>
      <c r="B1453" s="72" t="s">
        <v>3231</v>
      </c>
      <c r="C1453" s="72" t="s">
        <v>283</v>
      </c>
      <c r="D1453" s="72" t="s">
        <v>282</v>
      </c>
      <c r="E1453" s="72"/>
      <c r="F1453" s="73" t="n">
        <v>10111</v>
      </c>
      <c r="G1453" s="73" t="n">
        <v>8049</v>
      </c>
      <c r="H1453" s="73" t="n">
        <v>2062</v>
      </c>
      <c r="I1453" s="74" t="n">
        <f aca="false">H1453/F1453</f>
        <v>0.203936306992385</v>
      </c>
      <c r="J1453" s="73" t="n">
        <v>7611</v>
      </c>
      <c r="K1453" s="73" t="n">
        <v>177</v>
      </c>
      <c r="L1453" s="73" t="n">
        <v>261</v>
      </c>
      <c r="M1453" s="73" t="n">
        <v>4410</v>
      </c>
      <c r="N1453" s="73" t="n">
        <v>2419</v>
      </c>
      <c r="O1453" s="73" t="n">
        <f aca="false">J1453-M1453-N1453</f>
        <v>782</v>
      </c>
      <c r="P1453" s="74" t="n">
        <f aca="false">M1453/J1453</f>
        <v>0.579424517146236</v>
      </c>
      <c r="Q1453" s="74" t="n">
        <f aca="false">N1453/J1453</f>
        <v>0.317829457364341</v>
      </c>
      <c r="R1453" s="75" t="n">
        <f aca="false">ABS(P1453-Q1453)*100</f>
        <v>26.1595059781895</v>
      </c>
      <c r="S1453" s="72" t="str">
        <f aca="false">IF(M1453&gt;N1453,"Flávio Bolsonaro",IF(N1453&gt;M1453,"Lula","Empate"))</f>
        <v>Flávio Bolsonaro</v>
      </c>
      <c r="T1453" s="74" t="n">
        <v>0.346636412172985</v>
      </c>
      <c r="U1453" s="74" t="n">
        <v>0.546182594767752</v>
      </c>
      <c r="V1453" s="72" t="str">
        <f aca="false">IF(S1453="Empate","—",IF((N1453&gt;M1453)&lt;&gt;(T1453&gt;U1453),"Sim","Não"))</f>
        <v>Não</v>
      </c>
    </row>
    <row r="1454" customFormat="false" ht="15" hidden="false" customHeight="false" outlineLevel="0" collapsed="false">
      <c r="A1454" s="72" t="s">
        <v>3232</v>
      </c>
      <c r="B1454" s="72" t="s">
        <v>3233</v>
      </c>
      <c r="C1454" s="72" t="s">
        <v>283</v>
      </c>
      <c r="D1454" s="72" t="s">
        <v>282</v>
      </c>
      <c r="E1454" s="72"/>
      <c r="F1454" s="73" t="n">
        <v>6975</v>
      </c>
      <c r="G1454" s="73" t="n">
        <v>4954</v>
      </c>
      <c r="H1454" s="73" t="n">
        <v>2021</v>
      </c>
      <c r="I1454" s="74" t="n">
        <f aca="false">H1454/F1454</f>
        <v>0.289749103942652</v>
      </c>
      <c r="J1454" s="73" t="n">
        <v>4694</v>
      </c>
      <c r="K1454" s="73" t="n">
        <v>84</v>
      </c>
      <c r="L1454" s="73" t="n">
        <v>176</v>
      </c>
      <c r="M1454" s="73" t="n">
        <v>1503</v>
      </c>
      <c r="N1454" s="73" t="n">
        <v>2984</v>
      </c>
      <c r="O1454" s="73" t="n">
        <f aca="false">J1454-M1454-N1454</f>
        <v>207</v>
      </c>
      <c r="P1454" s="74" t="n">
        <f aca="false">M1454/J1454</f>
        <v>0.32019599488709</v>
      </c>
      <c r="Q1454" s="74" t="n">
        <f aca="false">N1454/J1454</f>
        <v>0.635705155517682</v>
      </c>
      <c r="R1454" s="75" t="n">
        <f aca="false">ABS(P1454-Q1454)*100</f>
        <v>31.5509160630592</v>
      </c>
      <c r="S1454" s="72" t="str">
        <f aca="false">IF(M1454&gt;N1454,"Flávio Bolsonaro",IF(N1454&gt;M1454,"Lula","Empate"))</f>
        <v>Lula</v>
      </c>
      <c r="T1454" s="74" t="n">
        <v>0.683375634517767</v>
      </c>
      <c r="U1454" s="74" t="n">
        <v>0.272208121827411</v>
      </c>
      <c r="V1454" s="72" t="str">
        <f aca="false">IF(S1454="Empate","—",IF((N1454&gt;M1454)&lt;&gt;(T1454&gt;U1454),"Sim","Não"))</f>
        <v>Não</v>
      </c>
    </row>
    <row r="1455" customFormat="false" ht="15" hidden="false" customHeight="false" outlineLevel="0" collapsed="false">
      <c r="A1455" s="72" t="s">
        <v>3234</v>
      </c>
      <c r="B1455" s="72" t="s">
        <v>3235</v>
      </c>
      <c r="C1455" s="72" t="s">
        <v>283</v>
      </c>
      <c r="D1455" s="72" t="s">
        <v>282</v>
      </c>
      <c r="E1455" s="72"/>
      <c r="F1455" s="73" t="n">
        <v>8761</v>
      </c>
      <c r="G1455" s="73" t="n">
        <v>7177</v>
      </c>
      <c r="H1455" s="73" t="n">
        <v>1584</v>
      </c>
      <c r="I1455" s="74" t="n">
        <f aca="false">H1455/F1455</f>
        <v>0.180801278392878</v>
      </c>
      <c r="J1455" s="73" t="n">
        <v>6728</v>
      </c>
      <c r="K1455" s="73" t="n">
        <v>164</v>
      </c>
      <c r="L1455" s="73" t="n">
        <v>285</v>
      </c>
      <c r="M1455" s="73" t="n">
        <v>3638</v>
      </c>
      <c r="N1455" s="73" t="n">
        <v>2479</v>
      </c>
      <c r="O1455" s="73" t="n">
        <f aca="false">J1455-M1455-N1455</f>
        <v>611</v>
      </c>
      <c r="P1455" s="74" t="n">
        <f aca="false">M1455/J1455</f>
        <v>0.540725326991677</v>
      </c>
      <c r="Q1455" s="74" t="n">
        <f aca="false">N1455/J1455</f>
        <v>0.36846016646849</v>
      </c>
      <c r="R1455" s="75" t="n">
        <f aca="false">ABS(P1455-Q1455)*100</f>
        <v>17.2265160523187</v>
      </c>
      <c r="S1455" s="72" t="str">
        <f aca="false">IF(M1455&gt;N1455,"Flávio Bolsonaro",IF(N1455&gt;M1455,"Lula","Empate"))</f>
        <v>Flávio Bolsonaro</v>
      </c>
      <c r="T1455" s="74" t="n">
        <v>0.417007111514601</v>
      </c>
      <c r="U1455" s="74" t="n">
        <v>0.494174610379785</v>
      </c>
      <c r="V1455" s="72" t="str">
        <f aca="false">IF(S1455="Empate","—",IF((N1455&gt;M1455)&lt;&gt;(T1455&gt;U1455),"Sim","Não"))</f>
        <v>Não</v>
      </c>
    </row>
    <row r="1456" customFormat="false" ht="15" hidden="false" customHeight="false" outlineLevel="0" collapsed="false">
      <c r="A1456" s="72" t="s">
        <v>3236</v>
      </c>
      <c r="B1456" s="72" t="s">
        <v>3237</v>
      </c>
      <c r="C1456" s="72" t="s">
        <v>283</v>
      </c>
      <c r="D1456" s="72" t="s">
        <v>282</v>
      </c>
      <c r="E1456" s="72"/>
      <c r="F1456" s="73" t="n">
        <v>34347</v>
      </c>
      <c r="G1456" s="73" t="n">
        <v>26117</v>
      </c>
      <c r="H1456" s="73" t="n">
        <v>8230</v>
      </c>
      <c r="I1456" s="74" t="n">
        <f aca="false">H1456/F1456</f>
        <v>0.239613357789618</v>
      </c>
      <c r="J1456" s="73" t="n">
        <v>24433</v>
      </c>
      <c r="K1456" s="73" t="n">
        <v>734</v>
      </c>
      <c r="L1456" s="73" t="n">
        <v>950</v>
      </c>
      <c r="M1456" s="73" t="n">
        <v>10061</v>
      </c>
      <c r="N1456" s="73" t="n">
        <v>11032</v>
      </c>
      <c r="O1456" s="73" t="n">
        <f aca="false">J1456-M1456-N1456</f>
        <v>3340</v>
      </c>
      <c r="P1456" s="74" t="n">
        <f aca="false">M1456/J1456</f>
        <v>0.411779151148038</v>
      </c>
      <c r="Q1456" s="74" t="n">
        <f aca="false">N1456/J1456</f>
        <v>0.451520484590513</v>
      </c>
      <c r="R1456" s="75" t="n">
        <f aca="false">ABS(P1456-Q1456)*100</f>
        <v>3.97413334424753</v>
      </c>
      <c r="S1456" s="72" t="str">
        <f aca="false">IF(M1456&gt;N1456,"Flávio Bolsonaro",IF(N1456&gt;M1456,"Lula","Empate"))</f>
        <v>Lula</v>
      </c>
      <c r="T1456" s="74" t="n">
        <v>0.506635257165293</v>
      </c>
      <c r="U1456" s="74" t="n">
        <v>0.375147232037691</v>
      </c>
      <c r="V1456" s="72" t="str">
        <f aca="false">IF(S1456="Empate","—",IF((N1456&gt;M1456)&lt;&gt;(T1456&gt;U1456),"Sim","Não"))</f>
        <v>Não</v>
      </c>
    </row>
    <row r="1457" customFormat="false" ht="15" hidden="false" customHeight="false" outlineLevel="0" collapsed="false">
      <c r="A1457" s="72" t="s">
        <v>3238</v>
      </c>
      <c r="B1457" s="72" t="s">
        <v>3239</v>
      </c>
      <c r="C1457" s="72" t="s">
        <v>283</v>
      </c>
      <c r="D1457" s="72" t="s">
        <v>282</v>
      </c>
      <c r="E1457" s="72"/>
      <c r="F1457" s="73" t="n">
        <v>4437</v>
      </c>
      <c r="G1457" s="73" t="n">
        <v>3532</v>
      </c>
      <c r="H1457" s="73" t="n">
        <v>905</v>
      </c>
      <c r="I1457" s="74" t="n">
        <f aca="false">H1457/F1457</f>
        <v>0.203966644128916</v>
      </c>
      <c r="J1457" s="73" t="n">
        <v>3343</v>
      </c>
      <c r="K1457" s="73" t="n">
        <v>63</v>
      </c>
      <c r="L1457" s="73" t="n">
        <v>126</v>
      </c>
      <c r="M1457" s="73" t="n">
        <v>1486</v>
      </c>
      <c r="N1457" s="73" t="n">
        <v>1635</v>
      </c>
      <c r="O1457" s="73" t="n">
        <f aca="false">J1457-M1457-N1457</f>
        <v>222</v>
      </c>
      <c r="P1457" s="74" t="n">
        <f aca="false">M1457/J1457</f>
        <v>0.444510918336823</v>
      </c>
      <c r="Q1457" s="74" t="n">
        <f aca="false">N1457/J1457</f>
        <v>0.489081663176787</v>
      </c>
      <c r="R1457" s="75" t="n">
        <f aca="false">ABS(P1457-Q1457)*100</f>
        <v>4.45707448399641</v>
      </c>
      <c r="S1457" s="72" t="str">
        <f aca="false">IF(M1457&gt;N1457,"Flávio Bolsonaro",IF(N1457&gt;M1457,"Lula","Empate"))</f>
        <v>Lula</v>
      </c>
      <c r="T1457" s="74" t="n">
        <v>0.564362714013951</v>
      </c>
      <c r="U1457" s="74" t="n">
        <v>0.378249841471148</v>
      </c>
      <c r="V1457" s="72" t="str">
        <f aca="false">IF(S1457="Empate","—",IF((N1457&gt;M1457)&lt;&gt;(T1457&gt;U1457),"Sim","Não"))</f>
        <v>Não</v>
      </c>
    </row>
    <row r="1458" customFormat="false" ht="15" hidden="false" customHeight="false" outlineLevel="0" collapsed="false">
      <c r="A1458" s="72" t="s">
        <v>3240</v>
      </c>
      <c r="B1458" s="72" t="s">
        <v>3241</v>
      </c>
      <c r="C1458" s="72" t="s">
        <v>283</v>
      </c>
      <c r="D1458" s="72" t="s">
        <v>282</v>
      </c>
      <c r="E1458" s="72"/>
      <c r="F1458" s="73" t="n">
        <v>4769</v>
      </c>
      <c r="G1458" s="73" t="n">
        <v>3867</v>
      </c>
      <c r="H1458" s="73" t="n">
        <v>902</v>
      </c>
      <c r="I1458" s="74" t="n">
        <f aca="false">H1458/F1458</f>
        <v>0.189138184105683</v>
      </c>
      <c r="J1458" s="73" t="n">
        <v>3636</v>
      </c>
      <c r="K1458" s="73" t="n">
        <v>99</v>
      </c>
      <c r="L1458" s="73" t="n">
        <v>132</v>
      </c>
      <c r="M1458" s="73" t="n">
        <v>1102</v>
      </c>
      <c r="N1458" s="73" t="n">
        <v>2310</v>
      </c>
      <c r="O1458" s="73" t="n">
        <f aca="false">J1458-M1458-N1458</f>
        <v>224</v>
      </c>
      <c r="P1458" s="74" t="n">
        <f aca="false">M1458/J1458</f>
        <v>0.303080308030803</v>
      </c>
      <c r="Q1458" s="74" t="n">
        <f aca="false">N1458/J1458</f>
        <v>0.635313531353135</v>
      </c>
      <c r="R1458" s="75" t="n">
        <f aca="false">ABS(P1458-Q1458)*100</f>
        <v>33.2233223322332</v>
      </c>
      <c r="S1458" s="72" t="str">
        <f aca="false">IF(M1458&gt;N1458,"Flávio Bolsonaro",IF(N1458&gt;M1458,"Lula","Empate"))</f>
        <v>Lula</v>
      </c>
      <c r="T1458" s="74" t="n">
        <v>0.708864344378363</v>
      </c>
      <c r="U1458" s="74" t="n">
        <v>0.243557065986973</v>
      </c>
      <c r="V1458" s="72" t="str">
        <f aca="false">IF(S1458="Empate","—",IF((N1458&gt;M1458)&lt;&gt;(T1458&gt;U1458),"Sim","Não"))</f>
        <v>Não</v>
      </c>
    </row>
    <row r="1459" customFormat="false" ht="15" hidden="false" customHeight="false" outlineLevel="0" collapsed="false">
      <c r="A1459" s="72" t="s">
        <v>3242</v>
      </c>
      <c r="B1459" s="72" t="s">
        <v>3243</v>
      </c>
      <c r="C1459" s="72" t="s">
        <v>283</v>
      </c>
      <c r="D1459" s="72" t="s">
        <v>282</v>
      </c>
      <c r="E1459" s="72"/>
      <c r="F1459" s="73" t="n">
        <v>10805</v>
      </c>
      <c r="G1459" s="73" t="n">
        <v>8369</v>
      </c>
      <c r="H1459" s="73" t="n">
        <v>2436</v>
      </c>
      <c r="I1459" s="74" t="n">
        <f aca="false">H1459/F1459</f>
        <v>0.225451180009255</v>
      </c>
      <c r="J1459" s="73" t="n">
        <v>7944</v>
      </c>
      <c r="K1459" s="73" t="n">
        <v>157</v>
      </c>
      <c r="L1459" s="73" t="n">
        <v>268</v>
      </c>
      <c r="M1459" s="73" t="n">
        <v>4607</v>
      </c>
      <c r="N1459" s="73" t="n">
        <v>2671</v>
      </c>
      <c r="O1459" s="73" t="n">
        <f aca="false">J1459-M1459-N1459</f>
        <v>666</v>
      </c>
      <c r="P1459" s="74" t="n">
        <f aca="false">M1459/J1459</f>
        <v>0.579934541792548</v>
      </c>
      <c r="Q1459" s="74" t="n">
        <f aca="false">N1459/J1459</f>
        <v>0.33622860020141</v>
      </c>
      <c r="R1459" s="75" t="n">
        <f aca="false">ABS(P1459-Q1459)*100</f>
        <v>24.3705941591138</v>
      </c>
      <c r="S1459" s="72" t="str">
        <f aca="false">IF(M1459&gt;N1459,"Flávio Bolsonaro",IF(N1459&gt;M1459,"Lula","Empate"))</f>
        <v>Flávio Bolsonaro</v>
      </c>
      <c r="T1459" s="74" t="n">
        <v>0.381800197823937</v>
      </c>
      <c r="U1459" s="74" t="n">
        <v>0.529055390702275</v>
      </c>
      <c r="V1459" s="72" t="str">
        <f aca="false">IF(S1459="Empate","—",IF((N1459&gt;M1459)&lt;&gt;(T1459&gt;U1459),"Sim","Não"))</f>
        <v>Não</v>
      </c>
    </row>
    <row r="1460" customFormat="false" ht="15" hidden="false" customHeight="false" outlineLevel="0" collapsed="false">
      <c r="A1460" s="72" t="s">
        <v>3244</v>
      </c>
      <c r="B1460" s="72" t="s">
        <v>3245</v>
      </c>
      <c r="C1460" s="72" t="s">
        <v>283</v>
      </c>
      <c r="D1460" s="72" t="s">
        <v>282</v>
      </c>
      <c r="E1460" s="72"/>
      <c r="F1460" s="73" t="n">
        <v>3110</v>
      </c>
      <c r="G1460" s="73" t="n">
        <v>2563</v>
      </c>
      <c r="H1460" s="73" t="n">
        <v>547</v>
      </c>
      <c r="I1460" s="74" t="n">
        <f aca="false">H1460/F1460</f>
        <v>0.17588424437299</v>
      </c>
      <c r="J1460" s="73" t="n">
        <v>2393</v>
      </c>
      <c r="K1460" s="73" t="n">
        <v>94</v>
      </c>
      <c r="L1460" s="73" t="n">
        <v>76</v>
      </c>
      <c r="M1460" s="73" t="n">
        <v>1096</v>
      </c>
      <c r="N1460" s="73" t="n">
        <v>1181</v>
      </c>
      <c r="O1460" s="73" t="n">
        <f aca="false">J1460-M1460-N1460</f>
        <v>116</v>
      </c>
      <c r="P1460" s="74" t="n">
        <f aca="false">M1460/J1460</f>
        <v>0.458002507312996</v>
      </c>
      <c r="Q1460" s="74" t="n">
        <f aca="false">N1460/J1460</f>
        <v>0.493522774759716</v>
      </c>
      <c r="R1460" s="75" t="n">
        <f aca="false">ABS(P1460-Q1460)*100</f>
        <v>3.55202674467196</v>
      </c>
      <c r="S1460" s="72" t="str">
        <f aca="false">IF(M1460&gt;N1460,"Flávio Bolsonaro",IF(N1460&gt;M1460,"Lula","Empate"))</f>
        <v>Lula</v>
      </c>
      <c r="T1460" s="74" t="n">
        <v>0.579145728643216</v>
      </c>
      <c r="U1460" s="74" t="n">
        <v>0.363902847571189</v>
      </c>
      <c r="V1460" s="72" t="str">
        <f aca="false">IF(S1460="Empate","—",IF((N1460&gt;M1460)&lt;&gt;(T1460&gt;U1460),"Sim","Não"))</f>
        <v>Não</v>
      </c>
    </row>
    <row r="1461" customFormat="false" ht="15" hidden="false" customHeight="false" outlineLevel="0" collapsed="false">
      <c r="A1461" s="72" t="s">
        <v>3246</v>
      </c>
      <c r="B1461" s="72" t="s">
        <v>3247</v>
      </c>
      <c r="C1461" s="72" t="s">
        <v>283</v>
      </c>
      <c r="D1461" s="72" t="s">
        <v>282</v>
      </c>
      <c r="E1461" s="72"/>
      <c r="F1461" s="73" t="n">
        <v>18995</v>
      </c>
      <c r="G1461" s="73" t="n">
        <v>13918</v>
      </c>
      <c r="H1461" s="73" t="n">
        <v>5077</v>
      </c>
      <c r="I1461" s="74" t="n">
        <f aca="false">H1461/F1461</f>
        <v>0.267280863385101</v>
      </c>
      <c r="J1461" s="73" t="n">
        <v>13118</v>
      </c>
      <c r="K1461" s="73" t="n">
        <v>375</v>
      </c>
      <c r="L1461" s="73" t="n">
        <v>425</v>
      </c>
      <c r="M1461" s="73" t="n">
        <v>7679</v>
      </c>
      <c r="N1461" s="73" t="n">
        <v>4556</v>
      </c>
      <c r="O1461" s="73" t="n">
        <f aca="false">J1461-M1461-N1461</f>
        <v>883</v>
      </c>
      <c r="P1461" s="74" t="n">
        <f aca="false">M1461/J1461</f>
        <v>0.585378868729989</v>
      </c>
      <c r="Q1461" s="74" t="n">
        <f aca="false">N1461/J1461</f>
        <v>0.347309041012349</v>
      </c>
      <c r="R1461" s="75" t="n">
        <f aca="false">ABS(P1461-Q1461)*100</f>
        <v>23.806982771764</v>
      </c>
      <c r="S1461" s="72" t="str">
        <f aca="false">IF(M1461&gt;N1461,"Flávio Bolsonaro",IF(N1461&gt;M1461,"Lula","Empate"))</f>
        <v>Flávio Bolsonaro</v>
      </c>
      <c r="T1461" s="74" t="n">
        <v>0.421509173255546</v>
      </c>
      <c r="U1461" s="74" t="n">
        <v>0.51324172871728</v>
      </c>
      <c r="V1461" s="72" t="str">
        <f aca="false">IF(S1461="Empate","—",IF((N1461&gt;M1461)&lt;&gt;(T1461&gt;U1461),"Sim","Não"))</f>
        <v>Não</v>
      </c>
    </row>
    <row r="1462" customFormat="false" ht="15" hidden="false" customHeight="false" outlineLevel="0" collapsed="false">
      <c r="A1462" s="72" t="s">
        <v>3248</v>
      </c>
      <c r="B1462" s="72" t="s">
        <v>3249</v>
      </c>
      <c r="C1462" s="72" t="s">
        <v>283</v>
      </c>
      <c r="D1462" s="72" t="s">
        <v>282</v>
      </c>
      <c r="E1462" s="72"/>
      <c r="F1462" s="73" t="n">
        <v>10157</v>
      </c>
      <c r="G1462" s="73" t="n">
        <v>7452</v>
      </c>
      <c r="H1462" s="73" t="n">
        <v>2705</v>
      </c>
      <c r="I1462" s="74" t="n">
        <f aca="false">H1462/F1462</f>
        <v>0.26631879491976</v>
      </c>
      <c r="J1462" s="73" t="n">
        <v>6996</v>
      </c>
      <c r="K1462" s="73" t="n">
        <v>174</v>
      </c>
      <c r="L1462" s="73" t="n">
        <v>282</v>
      </c>
      <c r="M1462" s="73" t="n">
        <v>3437</v>
      </c>
      <c r="N1462" s="73" t="n">
        <v>3008</v>
      </c>
      <c r="O1462" s="73" t="n">
        <f aca="false">J1462-M1462-N1462</f>
        <v>551</v>
      </c>
      <c r="P1462" s="74" t="n">
        <f aca="false">M1462/J1462</f>
        <v>0.49128073184677</v>
      </c>
      <c r="Q1462" s="74" t="n">
        <f aca="false">N1462/J1462</f>
        <v>0.429959977129788</v>
      </c>
      <c r="R1462" s="75" t="n">
        <f aca="false">ABS(P1462-Q1462)*100</f>
        <v>6.13207547169811</v>
      </c>
      <c r="S1462" s="72" t="str">
        <f aca="false">IF(M1462&gt;N1462,"Flávio Bolsonaro",IF(N1462&gt;M1462,"Lula","Empate"))</f>
        <v>Flávio Bolsonaro</v>
      </c>
      <c r="T1462" s="74" t="n">
        <v>0.469068660774983</v>
      </c>
      <c r="U1462" s="74" t="n">
        <v>0.438749150237933</v>
      </c>
      <c r="V1462" s="72" t="str">
        <f aca="false">IF(S1462="Empate","—",IF((N1462&gt;M1462)&lt;&gt;(T1462&gt;U1462),"Sim","Não"))</f>
        <v>Sim</v>
      </c>
    </row>
    <row r="1463" customFormat="false" ht="15" hidden="false" customHeight="false" outlineLevel="0" collapsed="false">
      <c r="A1463" s="72" t="s">
        <v>3250</v>
      </c>
      <c r="B1463" s="72" t="s">
        <v>3251</v>
      </c>
      <c r="C1463" s="72" t="s">
        <v>283</v>
      </c>
      <c r="D1463" s="72" t="s">
        <v>282</v>
      </c>
      <c r="E1463" s="72"/>
      <c r="F1463" s="73" t="n">
        <v>22533</v>
      </c>
      <c r="G1463" s="73" t="n">
        <v>16922</v>
      </c>
      <c r="H1463" s="73" t="n">
        <v>5611</v>
      </c>
      <c r="I1463" s="74" t="n">
        <f aca="false">H1463/F1463</f>
        <v>0.249012559357387</v>
      </c>
      <c r="J1463" s="73" t="n">
        <v>15989</v>
      </c>
      <c r="K1463" s="73" t="n">
        <v>357</v>
      </c>
      <c r="L1463" s="73" t="n">
        <v>576</v>
      </c>
      <c r="M1463" s="73" t="n">
        <v>8860</v>
      </c>
      <c r="N1463" s="73" t="n">
        <v>5482</v>
      </c>
      <c r="O1463" s="73" t="n">
        <f aca="false">J1463-M1463-N1463</f>
        <v>1647</v>
      </c>
      <c r="P1463" s="74" t="n">
        <f aca="false">M1463/J1463</f>
        <v>0.554130965038464</v>
      </c>
      <c r="Q1463" s="74" t="n">
        <f aca="false">N1463/J1463</f>
        <v>0.342860716742761</v>
      </c>
      <c r="R1463" s="75" t="n">
        <f aca="false">ABS(P1463-Q1463)*100</f>
        <v>21.1270248295703</v>
      </c>
      <c r="S1463" s="72" t="str">
        <f aca="false">IF(M1463&gt;N1463,"Flávio Bolsonaro",IF(N1463&gt;M1463,"Lula","Empate"))</f>
        <v>Flávio Bolsonaro</v>
      </c>
      <c r="T1463" s="74" t="n">
        <v>0.394015907082439</v>
      </c>
      <c r="U1463" s="74" t="n">
        <v>0.493940159070824</v>
      </c>
      <c r="V1463" s="72" t="str">
        <f aca="false">IF(S1463="Empate","—",IF((N1463&gt;M1463)&lt;&gt;(T1463&gt;U1463),"Sim","Não"))</f>
        <v>Não</v>
      </c>
    </row>
    <row r="1464" customFormat="false" ht="15" hidden="false" customHeight="false" outlineLevel="0" collapsed="false">
      <c r="A1464" s="72" t="s">
        <v>3252</v>
      </c>
      <c r="B1464" s="72" t="s">
        <v>3253</v>
      </c>
      <c r="C1464" s="72" t="s">
        <v>283</v>
      </c>
      <c r="D1464" s="72" t="s">
        <v>282</v>
      </c>
      <c r="E1464" s="72"/>
      <c r="F1464" s="73" t="n">
        <v>12729</v>
      </c>
      <c r="G1464" s="73" t="n">
        <v>9480</v>
      </c>
      <c r="H1464" s="73" t="n">
        <v>3249</v>
      </c>
      <c r="I1464" s="74" t="n">
        <f aca="false">H1464/F1464</f>
        <v>0.255243931180768</v>
      </c>
      <c r="J1464" s="73" t="n">
        <v>8971</v>
      </c>
      <c r="K1464" s="73" t="n">
        <v>226</v>
      </c>
      <c r="L1464" s="73" t="n">
        <v>283</v>
      </c>
      <c r="M1464" s="73" t="n">
        <v>5606</v>
      </c>
      <c r="N1464" s="73" t="n">
        <v>2706</v>
      </c>
      <c r="O1464" s="73" t="n">
        <f aca="false">J1464-M1464-N1464</f>
        <v>659</v>
      </c>
      <c r="P1464" s="74" t="n">
        <f aca="false">M1464/J1464</f>
        <v>0.624902463493479</v>
      </c>
      <c r="Q1464" s="74" t="n">
        <f aca="false">N1464/J1464</f>
        <v>0.301638613309553</v>
      </c>
      <c r="R1464" s="75" t="n">
        <f aca="false">ABS(P1464-Q1464)*100</f>
        <v>32.3263850183926</v>
      </c>
      <c r="S1464" s="72" t="str">
        <f aca="false">IF(M1464&gt;N1464,"Flávio Bolsonaro",IF(N1464&gt;M1464,"Lula","Empate"))</f>
        <v>Flávio Bolsonaro</v>
      </c>
      <c r="T1464" s="74" t="n">
        <v>0.35612817971589</v>
      </c>
      <c r="U1464" s="74" t="n">
        <v>0.567008038762251</v>
      </c>
      <c r="V1464" s="72" t="str">
        <f aca="false">IF(S1464="Empate","—",IF((N1464&gt;M1464)&lt;&gt;(T1464&gt;U1464),"Sim","Não"))</f>
        <v>Não</v>
      </c>
    </row>
    <row r="1465" customFormat="false" ht="15" hidden="false" customHeight="false" outlineLevel="0" collapsed="false">
      <c r="A1465" s="72" t="s">
        <v>3254</v>
      </c>
      <c r="B1465" s="72" t="s">
        <v>3255</v>
      </c>
      <c r="C1465" s="72" t="s">
        <v>283</v>
      </c>
      <c r="D1465" s="72" t="s">
        <v>282</v>
      </c>
      <c r="E1465" s="72"/>
      <c r="F1465" s="73" t="n">
        <v>3378</v>
      </c>
      <c r="G1465" s="73" t="n">
        <v>2388</v>
      </c>
      <c r="H1465" s="73" t="n">
        <v>990</v>
      </c>
      <c r="I1465" s="74" t="n">
        <f aca="false">H1465/F1465</f>
        <v>0.293072824156306</v>
      </c>
      <c r="J1465" s="73" t="n">
        <v>2270</v>
      </c>
      <c r="K1465" s="73" t="n">
        <v>29</v>
      </c>
      <c r="L1465" s="73" t="n">
        <v>89</v>
      </c>
      <c r="M1465" s="73" t="n">
        <v>796</v>
      </c>
      <c r="N1465" s="73" t="n">
        <v>1392</v>
      </c>
      <c r="O1465" s="73" t="n">
        <f aca="false">J1465-M1465-N1465</f>
        <v>82</v>
      </c>
      <c r="P1465" s="74" t="n">
        <f aca="false">M1465/J1465</f>
        <v>0.350660792951542</v>
      </c>
      <c r="Q1465" s="74" t="n">
        <f aca="false">N1465/J1465</f>
        <v>0.613215859030837</v>
      </c>
      <c r="R1465" s="75" t="n">
        <f aca="false">ABS(P1465-Q1465)*100</f>
        <v>26.2555066079295</v>
      </c>
      <c r="S1465" s="72" t="str">
        <f aca="false">IF(M1465&gt;N1465,"Flávio Bolsonaro",IF(N1465&gt;M1465,"Lula","Empate"))</f>
        <v>Lula</v>
      </c>
      <c r="T1465" s="74" t="n">
        <v>0.6544696618805</v>
      </c>
      <c r="U1465" s="74" t="n">
        <v>0.297823066234368</v>
      </c>
      <c r="V1465" s="72" t="str">
        <f aca="false">IF(S1465="Empate","—",IF((N1465&gt;M1465)&lt;&gt;(T1465&gt;U1465),"Sim","Não"))</f>
        <v>Não</v>
      </c>
    </row>
    <row r="1466" customFormat="false" ht="15" hidden="false" customHeight="false" outlineLevel="0" collapsed="false">
      <c r="A1466" s="72" t="s">
        <v>3256</v>
      </c>
      <c r="B1466" s="72" t="s">
        <v>423</v>
      </c>
      <c r="C1466" s="72" t="s">
        <v>283</v>
      </c>
      <c r="D1466" s="72" t="s">
        <v>282</v>
      </c>
      <c r="E1466" s="72"/>
      <c r="F1466" s="73" t="n">
        <v>16477</v>
      </c>
      <c r="G1466" s="73" t="n">
        <v>12997</v>
      </c>
      <c r="H1466" s="73" t="n">
        <v>3480</v>
      </c>
      <c r="I1466" s="74" t="n">
        <f aca="false">H1466/F1466</f>
        <v>0.211203495781999</v>
      </c>
      <c r="J1466" s="73" t="n">
        <v>12228</v>
      </c>
      <c r="K1466" s="73" t="n">
        <v>411</v>
      </c>
      <c r="L1466" s="73" t="n">
        <v>358</v>
      </c>
      <c r="M1466" s="73" t="n">
        <v>7199</v>
      </c>
      <c r="N1466" s="73" t="n">
        <v>3891</v>
      </c>
      <c r="O1466" s="73" t="n">
        <f aca="false">J1466-M1466-N1466</f>
        <v>1138</v>
      </c>
      <c r="P1466" s="74" t="n">
        <f aca="false">M1466/J1466</f>
        <v>0.588730781812234</v>
      </c>
      <c r="Q1466" s="74" t="n">
        <f aca="false">N1466/J1466</f>
        <v>0.318204121687929</v>
      </c>
      <c r="R1466" s="75" t="n">
        <f aca="false">ABS(P1466-Q1466)*100</f>
        <v>27.0526660124305</v>
      </c>
      <c r="S1466" s="72" t="str">
        <f aca="false">IF(M1466&gt;N1466,"Flávio Bolsonaro",IF(N1466&gt;M1466,"Lula","Empate"))</f>
        <v>Flávio Bolsonaro</v>
      </c>
      <c r="T1466" s="74" t="n">
        <v>0.356303461507715</v>
      </c>
      <c r="U1466" s="74" t="n">
        <v>0.54400831401391</v>
      </c>
      <c r="V1466" s="72" t="str">
        <f aca="false">IF(S1466="Empate","—",IF((N1466&gt;M1466)&lt;&gt;(T1466&gt;U1466),"Sim","Não"))</f>
        <v>Não</v>
      </c>
    </row>
    <row r="1467" customFormat="false" ht="15" hidden="false" customHeight="false" outlineLevel="0" collapsed="false">
      <c r="A1467" s="72" t="s">
        <v>3257</v>
      </c>
      <c r="B1467" s="72" t="s">
        <v>3258</v>
      </c>
      <c r="C1467" s="72" t="s">
        <v>283</v>
      </c>
      <c r="D1467" s="72" t="s">
        <v>282</v>
      </c>
      <c r="E1467" s="72"/>
      <c r="F1467" s="73" t="n">
        <v>14505</v>
      </c>
      <c r="G1467" s="73" t="n">
        <v>11012</v>
      </c>
      <c r="H1467" s="73" t="n">
        <v>3493</v>
      </c>
      <c r="I1467" s="74" t="n">
        <f aca="false">H1467/F1467</f>
        <v>0.240813512581868</v>
      </c>
      <c r="J1467" s="73" t="n">
        <v>10603</v>
      </c>
      <c r="K1467" s="73" t="n">
        <v>153</v>
      </c>
      <c r="L1467" s="73" t="n">
        <v>256</v>
      </c>
      <c r="M1467" s="73" t="n">
        <v>5723</v>
      </c>
      <c r="N1467" s="73" t="n">
        <v>4202</v>
      </c>
      <c r="O1467" s="73" t="n">
        <f aca="false">J1467-M1467-N1467</f>
        <v>678</v>
      </c>
      <c r="P1467" s="74" t="n">
        <f aca="false">M1467/J1467</f>
        <v>0.539752900122607</v>
      </c>
      <c r="Q1467" s="74" t="n">
        <f aca="false">N1467/J1467</f>
        <v>0.396302933132132</v>
      </c>
      <c r="R1467" s="75" t="n">
        <f aca="false">ABS(P1467-Q1467)*100</f>
        <v>14.3449966990474</v>
      </c>
      <c r="S1467" s="72" t="str">
        <f aca="false">IF(M1467&gt;N1467,"Flávio Bolsonaro",IF(N1467&gt;M1467,"Lula","Empate"))</f>
        <v>Flávio Bolsonaro</v>
      </c>
      <c r="T1467" s="74" t="n">
        <v>0.472766679231059</v>
      </c>
      <c r="U1467" s="74" t="n">
        <v>0.475687900490011</v>
      </c>
      <c r="V1467" s="72" t="str">
        <f aca="false">IF(S1467="Empate","—",IF((N1467&gt;M1467)&lt;&gt;(T1467&gt;U1467),"Sim","Não"))</f>
        <v>Não</v>
      </c>
    </row>
    <row r="1468" customFormat="false" ht="15" hidden="false" customHeight="false" outlineLevel="0" collapsed="false">
      <c r="A1468" s="72" t="s">
        <v>3259</v>
      </c>
      <c r="B1468" s="72" t="s">
        <v>3260</v>
      </c>
      <c r="C1468" s="72" t="s">
        <v>283</v>
      </c>
      <c r="D1468" s="72" t="s">
        <v>282</v>
      </c>
      <c r="E1468" s="72"/>
      <c r="F1468" s="73" t="n">
        <v>4494</v>
      </c>
      <c r="G1468" s="73" t="n">
        <v>3090</v>
      </c>
      <c r="H1468" s="73" t="n">
        <v>1404</v>
      </c>
      <c r="I1468" s="74" t="n">
        <f aca="false">H1468/F1468</f>
        <v>0.31241655540721</v>
      </c>
      <c r="J1468" s="73" t="n">
        <v>2991</v>
      </c>
      <c r="K1468" s="73" t="n">
        <v>33</v>
      </c>
      <c r="L1468" s="73" t="n">
        <v>66</v>
      </c>
      <c r="M1468" s="73" t="n">
        <v>760</v>
      </c>
      <c r="N1468" s="73" t="n">
        <v>2083</v>
      </c>
      <c r="O1468" s="73" t="n">
        <f aca="false">J1468-M1468-N1468</f>
        <v>148</v>
      </c>
      <c r="P1468" s="74" t="n">
        <f aca="false">M1468/J1468</f>
        <v>0.254095620193915</v>
      </c>
      <c r="Q1468" s="74" t="n">
        <f aca="false">N1468/J1468</f>
        <v>0.696422601136744</v>
      </c>
      <c r="R1468" s="75" t="n">
        <f aca="false">ABS(P1468-Q1468)*100</f>
        <v>44.2326980942829</v>
      </c>
      <c r="S1468" s="72" t="str">
        <f aca="false">IF(M1468&gt;N1468,"Flávio Bolsonaro",IF(N1468&gt;M1468,"Lula","Empate"))</f>
        <v>Lula</v>
      </c>
      <c r="T1468" s="74" t="n">
        <v>0.778628738147338</v>
      </c>
      <c r="U1468" s="74" t="n">
        <v>0.177972283005106</v>
      </c>
      <c r="V1468" s="72" t="str">
        <f aca="false">IF(S1468="Empate","—",IF((N1468&gt;M1468)&lt;&gt;(T1468&gt;U1468),"Sim","Não"))</f>
        <v>Não</v>
      </c>
    </row>
    <row r="1469" customFormat="false" ht="15" hidden="false" customHeight="false" outlineLevel="0" collapsed="false">
      <c r="A1469" s="72" t="s">
        <v>3261</v>
      </c>
      <c r="B1469" s="72" t="s">
        <v>3262</v>
      </c>
      <c r="C1469" s="72" t="s">
        <v>283</v>
      </c>
      <c r="D1469" s="72" t="s">
        <v>282</v>
      </c>
      <c r="E1469" s="72"/>
      <c r="F1469" s="73" t="n">
        <v>39354</v>
      </c>
      <c r="G1469" s="73" t="n">
        <v>29228</v>
      </c>
      <c r="H1469" s="73" t="n">
        <v>10126</v>
      </c>
      <c r="I1469" s="74" t="n">
        <f aca="false">H1469/F1469</f>
        <v>0.257305483559486</v>
      </c>
      <c r="J1469" s="73" t="n">
        <v>27488</v>
      </c>
      <c r="K1469" s="73" t="n">
        <v>828</v>
      </c>
      <c r="L1469" s="73" t="n">
        <v>912</v>
      </c>
      <c r="M1469" s="73" t="n">
        <v>15633</v>
      </c>
      <c r="N1469" s="73" t="n">
        <v>9729</v>
      </c>
      <c r="O1469" s="73" t="n">
        <f aca="false">J1469-M1469-N1469</f>
        <v>2126</v>
      </c>
      <c r="P1469" s="74" t="n">
        <f aca="false">M1469/J1469</f>
        <v>0.568720896391153</v>
      </c>
      <c r="Q1469" s="74" t="n">
        <f aca="false">N1469/J1469</f>
        <v>0.353936263096624</v>
      </c>
      <c r="R1469" s="75" t="n">
        <f aca="false">ABS(P1469-Q1469)*100</f>
        <v>21.4784633294529</v>
      </c>
      <c r="S1469" s="72" t="str">
        <f aca="false">IF(M1469&gt;N1469,"Flávio Bolsonaro",IF(N1469&gt;M1469,"Lula","Empate"))</f>
        <v>Flávio Bolsonaro</v>
      </c>
      <c r="T1469" s="74" t="n">
        <v>0.406625447902761</v>
      </c>
      <c r="U1469" s="74" t="n">
        <v>0.514016721703084</v>
      </c>
      <c r="V1469" s="72" t="str">
        <f aca="false">IF(S1469="Empate","—",IF((N1469&gt;M1469)&lt;&gt;(T1469&gt;U1469),"Sim","Não"))</f>
        <v>Não</v>
      </c>
    </row>
    <row r="1470" customFormat="false" ht="15" hidden="false" customHeight="false" outlineLevel="0" collapsed="false">
      <c r="A1470" s="72" t="s">
        <v>3263</v>
      </c>
      <c r="B1470" s="72" t="s">
        <v>3264</v>
      </c>
      <c r="C1470" s="72" t="s">
        <v>283</v>
      </c>
      <c r="D1470" s="72" t="s">
        <v>282</v>
      </c>
      <c r="E1470" s="72"/>
      <c r="F1470" s="73" t="n">
        <v>6473</v>
      </c>
      <c r="G1470" s="73" t="n">
        <v>5085</v>
      </c>
      <c r="H1470" s="73" t="n">
        <v>1388</v>
      </c>
      <c r="I1470" s="74" t="n">
        <f aca="false">H1470/F1470</f>
        <v>0.214429167310366</v>
      </c>
      <c r="J1470" s="73" t="n">
        <v>4910</v>
      </c>
      <c r="K1470" s="73" t="n">
        <v>69</v>
      </c>
      <c r="L1470" s="73" t="n">
        <v>106</v>
      </c>
      <c r="M1470" s="73" t="n">
        <v>2540</v>
      </c>
      <c r="N1470" s="73" t="n">
        <v>2096</v>
      </c>
      <c r="O1470" s="73" t="n">
        <f aca="false">J1470-M1470-N1470</f>
        <v>274</v>
      </c>
      <c r="P1470" s="74" t="n">
        <f aca="false">M1470/J1470</f>
        <v>0.517311608961304</v>
      </c>
      <c r="Q1470" s="74" t="n">
        <f aca="false">N1470/J1470</f>
        <v>0.426883910386965</v>
      </c>
      <c r="R1470" s="75" t="n">
        <f aca="false">ABS(P1470-Q1470)*100</f>
        <v>9.04276985743381</v>
      </c>
      <c r="S1470" s="72" t="str">
        <f aca="false">IF(M1470&gt;N1470,"Flávio Bolsonaro",IF(N1470&gt;M1470,"Lula","Empate"))</f>
        <v>Flávio Bolsonaro</v>
      </c>
      <c r="T1470" s="74" t="n">
        <v>0.550197464144668</v>
      </c>
      <c r="U1470" s="74" t="n">
        <v>0.41010184992725</v>
      </c>
      <c r="V1470" s="72" t="str">
        <f aca="false">IF(S1470="Empate","—",IF((N1470&gt;M1470)&lt;&gt;(T1470&gt;U1470),"Sim","Não"))</f>
        <v>Sim</v>
      </c>
    </row>
    <row r="1471" customFormat="false" ht="15" hidden="false" customHeight="false" outlineLevel="0" collapsed="false">
      <c r="A1471" s="72" t="s">
        <v>3265</v>
      </c>
      <c r="B1471" s="72" t="s">
        <v>3266</v>
      </c>
      <c r="C1471" s="72" t="s">
        <v>283</v>
      </c>
      <c r="D1471" s="72" t="s">
        <v>282</v>
      </c>
      <c r="E1471" s="72"/>
      <c r="F1471" s="73" t="n">
        <v>10449</v>
      </c>
      <c r="G1471" s="73" t="n">
        <v>7950</v>
      </c>
      <c r="H1471" s="73" t="n">
        <v>2499</v>
      </c>
      <c r="I1471" s="74" t="n">
        <f aca="false">H1471/F1471</f>
        <v>0.239161642262417</v>
      </c>
      <c r="J1471" s="73" t="n">
        <v>7564</v>
      </c>
      <c r="K1471" s="73" t="n">
        <v>191</v>
      </c>
      <c r="L1471" s="73" t="n">
        <v>195</v>
      </c>
      <c r="M1471" s="73" t="n">
        <v>3261</v>
      </c>
      <c r="N1471" s="73" t="n">
        <v>3889</v>
      </c>
      <c r="O1471" s="73" t="n">
        <f aca="false">J1471-M1471-N1471</f>
        <v>414</v>
      </c>
      <c r="P1471" s="74" t="n">
        <f aca="false">M1471/J1471</f>
        <v>0.431121099947118</v>
      </c>
      <c r="Q1471" s="74" t="n">
        <f aca="false">N1471/J1471</f>
        <v>0.514145954521417</v>
      </c>
      <c r="R1471" s="75" t="n">
        <f aca="false">ABS(P1471-Q1471)*100</f>
        <v>8.30248545742993</v>
      </c>
      <c r="S1471" s="72" t="str">
        <f aca="false">IF(M1471&gt;N1471,"Flávio Bolsonaro",IF(N1471&gt;M1471,"Lula","Empate"))</f>
        <v>Lula</v>
      </c>
      <c r="T1471" s="74" t="n">
        <v>0.58520027155465</v>
      </c>
      <c r="U1471" s="74" t="n">
        <v>0.358859470468432</v>
      </c>
      <c r="V1471" s="72" t="str">
        <f aca="false">IF(S1471="Empate","—",IF((N1471&gt;M1471)&lt;&gt;(T1471&gt;U1471),"Sim","Não"))</f>
        <v>Não</v>
      </c>
    </row>
    <row r="1472" customFormat="false" ht="15" hidden="false" customHeight="false" outlineLevel="0" collapsed="false">
      <c r="A1472" s="72" t="s">
        <v>3267</v>
      </c>
      <c r="B1472" s="72" t="s">
        <v>3268</v>
      </c>
      <c r="C1472" s="72" t="s">
        <v>283</v>
      </c>
      <c r="D1472" s="72" t="s">
        <v>282</v>
      </c>
      <c r="E1472" s="72"/>
      <c r="F1472" s="73" t="n">
        <v>10084</v>
      </c>
      <c r="G1472" s="73" t="n">
        <v>7016</v>
      </c>
      <c r="H1472" s="73" t="n">
        <v>3068</v>
      </c>
      <c r="I1472" s="74" t="n">
        <f aca="false">H1472/F1472</f>
        <v>0.304244347481158</v>
      </c>
      <c r="J1472" s="73" t="n">
        <v>6672</v>
      </c>
      <c r="K1472" s="73" t="n">
        <v>171</v>
      </c>
      <c r="L1472" s="73" t="n">
        <v>173</v>
      </c>
      <c r="M1472" s="73" t="n">
        <v>3890</v>
      </c>
      <c r="N1472" s="73" t="n">
        <v>2237</v>
      </c>
      <c r="O1472" s="73" t="n">
        <f aca="false">J1472-M1472-N1472</f>
        <v>545</v>
      </c>
      <c r="P1472" s="74" t="n">
        <f aca="false">M1472/J1472</f>
        <v>0.583033573141487</v>
      </c>
      <c r="Q1472" s="74" t="n">
        <f aca="false">N1472/J1472</f>
        <v>0.335281774580336</v>
      </c>
      <c r="R1472" s="75" t="n">
        <f aca="false">ABS(P1472-Q1472)*100</f>
        <v>24.7751798561151</v>
      </c>
      <c r="S1472" s="72" t="str">
        <f aca="false">IF(M1472&gt;N1472,"Flávio Bolsonaro",IF(N1472&gt;M1472,"Lula","Empate"))</f>
        <v>Flávio Bolsonaro</v>
      </c>
      <c r="T1472" s="74" t="n">
        <v>0.40091051358657</v>
      </c>
      <c r="U1472" s="74" t="n">
        <v>0.534784464361929</v>
      </c>
      <c r="V1472" s="72" t="str">
        <f aca="false">IF(S1472="Empate","—",IF((N1472&gt;M1472)&lt;&gt;(T1472&gt;U1472),"Sim","Não"))</f>
        <v>Não</v>
      </c>
    </row>
    <row r="1473" customFormat="false" ht="15" hidden="false" customHeight="false" outlineLevel="0" collapsed="false">
      <c r="A1473" s="72" t="s">
        <v>3269</v>
      </c>
      <c r="B1473" s="72" t="s">
        <v>3270</v>
      </c>
      <c r="C1473" s="72" t="s">
        <v>283</v>
      </c>
      <c r="D1473" s="72" t="s">
        <v>282</v>
      </c>
      <c r="E1473" s="72"/>
      <c r="F1473" s="73" t="n">
        <v>20481</v>
      </c>
      <c r="G1473" s="73" t="n">
        <v>15354</v>
      </c>
      <c r="H1473" s="73" t="n">
        <v>5127</v>
      </c>
      <c r="I1473" s="74" t="n">
        <f aca="false">H1473/F1473</f>
        <v>0.250329573751282</v>
      </c>
      <c r="J1473" s="73" t="n">
        <v>14491</v>
      </c>
      <c r="K1473" s="73" t="n">
        <v>412</v>
      </c>
      <c r="L1473" s="73" t="n">
        <v>451</v>
      </c>
      <c r="M1473" s="73" t="n">
        <v>7710</v>
      </c>
      <c r="N1473" s="73" t="n">
        <v>5690</v>
      </c>
      <c r="O1473" s="73" t="n">
        <f aca="false">J1473-M1473-N1473</f>
        <v>1091</v>
      </c>
      <c r="P1473" s="74" t="n">
        <f aca="false">M1473/J1473</f>
        <v>0.532054378579808</v>
      </c>
      <c r="Q1473" s="74" t="n">
        <f aca="false">N1473/J1473</f>
        <v>0.392657511558899</v>
      </c>
      <c r="R1473" s="75" t="n">
        <f aca="false">ABS(P1473-Q1473)*100</f>
        <v>13.939686702091</v>
      </c>
      <c r="S1473" s="72" t="str">
        <f aca="false">IF(M1473&gt;N1473,"Flávio Bolsonaro",IF(N1473&gt;M1473,"Lula","Empate"))</f>
        <v>Flávio Bolsonaro</v>
      </c>
      <c r="T1473" s="74" t="n">
        <v>0.432396071572716</v>
      </c>
      <c r="U1473" s="74" t="n">
        <v>0.498654648190502</v>
      </c>
      <c r="V1473" s="72" t="str">
        <f aca="false">IF(S1473="Empate","—",IF((N1473&gt;M1473)&lt;&gt;(T1473&gt;U1473),"Sim","Não"))</f>
        <v>Não</v>
      </c>
    </row>
    <row r="1474" customFormat="false" ht="15" hidden="false" customHeight="false" outlineLevel="0" collapsed="false">
      <c r="A1474" s="72" t="s">
        <v>3271</v>
      </c>
      <c r="B1474" s="72" t="s">
        <v>3272</v>
      </c>
      <c r="C1474" s="72" t="s">
        <v>283</v>
      </c>
      <c r="D1474" s="72" t="s">
        <v>282</v>
      </c>
      <c r="E1474" s="72"/>
      <c r="F1474" s="73" t="n">
        <v>4983</v>
      </c>
      <c r="G1474" s="73" t="n">
        <v>3989</v>
      </c>
      <c r="H1474" s="73" t="n">
        <v>994</v>
      </c>
      <c r="I1474" s="74" t="n">
        <f aca="false">H1474/F1474</f>
        <v>0.199478225968292</v>
      </c>
      <c r="J1474" s="73" t="n">
        <v>3795</v>
      </c>
      <c r="K1474" s="73" t="n">
        <v>94</v>
      </c>
      <c r="L1474" s="73" t="n">
        <v>100</v>
      </c>
      <c r="M1474" s="73" t="n">
        <v>1829</v>
      </c>
      <c r="N1474" s="73" t="n">
        <v>1695</v>
      </c>
      <c r="O1474" s="73" t="n">
        <f aca="false">J1474-M1474-N1474</f>
        <v>271</v>
      </c>
      <c r="P1474" s="74" t="n">
        <f aca="false">M1474/J1474</f>
        <v>0.481949934123847</v>
      </c>
      <c r="Q1474" s="74" t="n">
        <f aca="false">N1474/J1474</f>
        <v>0.446640316205534</v>
      </c>
      <c r="R1474" s="75" t="n">
        <f aca="false">ABS(P1474-Q1474)*100</f>
        <v>3.53096179183136</v>
      </c>
      <c r="S1474" s="72" t="str">
        <f aca="false">IF(M1474&gt;N1474,"Flávio Bolsonaro",IF(N1474&gt;M1474,"Lula","Empate"))</f>
        <v>Flávio Bolsonaro</v>
      </c>
      <c r="T1474" s="74" t="n">
        <v>0.498249394021007</v>
      </c>
      <c r="U1474" s="74" t="n">
        <v>0.450040398599515</v>
      </c>
      <c r="V1474" s="72" t="str">
        <f aca="false">IF(S1474="Empate","—",IF((N1474&gt;M1474)&lt;&gt;(T1474&gt;U1474),"Sim","Não"))</f>
        <v>Sim</v>
      </c>
    </row>
    <row r="1475" customFormat="false" ht="15" hidden="false" customHeight="false" outlineLevel="0" collapsed="false">
      <c r="A1475" s="72" t="s">
        <v>3273</v>
      </c>
      <c r="B1475" s="72" t="s">
        <v>3274</v>
      </c>
      <c r="C1475" s="72" t="s">
        <v>283</v>
      </c>
      <c r="D1475" s="72" t="s">
        <v>282</v>
      </c>
      <c r="E1475" s="72"/>
      <c r="F1475" s="73" t="n">
        <v>4403</v>
      </c>
      <c r="G1475" s="73" t="n">
        <v>3690</v>
      </c>
      <c r="H1475" s="73" t="n">
        <v>713</v>
      </c>
      <c r="I1475" s="74" t="n">
        <f aca="false">H1475/F1475</f>
        <v>0.161935044287985</v>
      </c>
      <c r="J1475" s="73" t="n">
        <v>3476</v>
      </c>
      <c r="K1475" s="73" t="n">
        <v>80</v>
      </c>
      <c r="L1475" s="73" t="n">
        <v>134</v>
      </c>
      <c r="M1475" s="73" t="n">
        <v>986</v>
      </c>
      <c r="N1475" s="73" t="n">
        <v>2262</v>
      </c>
      <c r="O1475" s="73" t="n">
        <f aca="false">J1475-M1475-N1475</f>
        <v>228</v>
      </c>
      <c r="P1475" s="74" t="n">
        <f aca="false">M1475/J1475</f>
        <v>0.283659378596088</v>
      </c>
      <c r="Q1475" s="74" t="n">
        <f aca="false">N1475/J1475</f>
        <v>0.650747986191024</v>
      </c>
      <c r="R1475" s="75" t="n">
        <f aca="false">ABS(P1475-Q1475)*100</f>
        <v>36.7088607594937</v>
      </c>
      <c r="S1475" s="72" t="str">
        <f aca="false">IF(M1475&gt;N1475,"Flávio Bolsonaro",IF(N1475&gt;M1475,"Lula","Empate"))</f>
        <v>Lula</v>
      </c>
      <c r="T1475" s="74" t="n">
        <v>0.716276311888527</v>
      </c>
      <c r="U1475" s="74" t="n">
        <v>0.210198636228876</v>
      </c>
      <c r="V1475" s="72" t="str">
        <f aca="false">IF(S1475="Empate","—",IF((N1475&gt;M1475)&lt;&gt;(T1475&gt;U1475),"Sim","Não"))</f>
        <v>Não</v>
      </c>
    </row>
    <row r="1476" customFormat="false" ht="15" hidden="false" customHeight="false" outlineLevel="0" collapsed="false">
      <c r="A1476" s="72" t="s">
        <v>3275</v>
      </c>
      <c r="B1476" s="72" t="s">
        <v>908</v>
      </c>
      <c r="C1476" s="72" t="s">
        <v>283</v>
      </c>
      <c r="D1476" s="72" t="s">
        <v>282</v>
      </c>
      <c r="E1476" s="72"/>
      <c r="F1476" s="73" t="n">
        <v>11511</v>
      </c>
      <c r="G1476" s="73" t="n">
        <v>9101</v>
      </c>
      <c r="H1476" s="73" t="n">
        <v>2410</v>
      </c>
      <c r="I1476" s="74" t="n">
        <f aca="false">H1476/F1476</f>
        <v>0.209364955260186</v>
      </c>
      <c r="J1476" s="73" t="n">
        <v>8329</v>
      </c>
      <c r="K1476" s="73" t="n">
        <v>387</v>
      </c>
      <c r="L1476" s="73" t="n">
        <v>385</v>
      </c>
      <c r="M1476" s="73" t="n">
        <v>4266</v>
      </c>
      <c r="N1476" s="73" t="n">
        <v>3411</v>
      </c>
      <c r="O1476" s="73" t="n">
        <f aca="false">J1476-M1476-N1476</f>
        <v>652</v>
      </c>
      <c r="P1476" s="74" t="n">
        <f aca="false">M1476/J1476</f>
        <v>0.512186336895185</v>
      </c>
      <c r="Q1476" s="74" t="n">
        <f aca="false">N1476/J1476</f>
        <v>0.409532957137712</v>
      </c>
      <c r="R1476" s="75" t="n">
        <f aca="false">ABS(P1476-Q1476)*100</f>
        <v>10.2653379757474</v>
      </c>
      <c r="S1476" s="72" t="str">
        <f aca="false">IF(M1476&gt;N1476,"Flávio Bolsonaro",IF(N1476&gt;M1476,"Lula","Empate"))</f>
        <v>Flávio Bolsonaro</v>
      </c>
      <c r="T1476" s="74" t="n">
        <v>0.474056603773585</v>
      </c>
      <c r="U1476" s="74" t="n">
        <v>0.458490566037736</v>
      </c>
      <c r="V1476" s="72" t="str">
        <f aca="false">IF(S1476="Empate","—",IF((N1476&gt;M1476)&lt;&gt;(T1476&gt;U1476),"Sim","Não"))</f>
        <v>Sim</v>
      </c>
    </row>
    <row r="1477" customFormat="false" ht="15" hidden="false" customHeight="false" outlineLevel="0" collapsed="false">
      <c r="A1477" s="72" t="s">
        <v>3276</v>
      </c>
      <c r="B1477" s="72" t="s">
        <v>3277</v>
      </c>
      <c r="C1477" s="72" t="s">
        <v>283</v>
      </c>
      <c r="D1477" s="72" t="s">
        <v>282</v>
      </c>
      <c r="E1477" s="72"/>
      <c r="F1477" s="73" t="n">
        <v>3858</v>
      </c>
      <c r="G1477" s="73" t="n">
        <v>2699</v>
      </c>
      <c r="H1477" s="73" t="n">
        <v>1159</v>
      </c>
      <c r="I1477" s="74" t="n">
        <f aca="false">H1477/F1477</f>
        <v>0.300414722654225</v>
      </c>
      <c r="J1477" s="73" t="n">
        <v>2530</v>
      </c>
      <c r="K1477" s="73" t="n">
        <v>40</v>
      </c>
      <c r="L1477" s="73" t="n">
        <v>129</v>
      </c>
      <c r="M1477" s="73" t="n">
        <v>832</v>
      </c>
      <c r="N1477" s="73" t="n">
        <v>1534</v>
      </c>
      <c r="O1477" s="73" t="n">
        <f aca="false">J1477-M1477-N1477</f>
        <v>164</v>
      </c>
      <c r="P1477" s="74" t="n">
        <f aca="false">M1477/J1477</f>
        <v>0.328853754940711</v>
      </c>
      <c r="Q1477" s="74" t="n">
        <f aca="false">N1477/J1477</f>
        <v>0.606324110671937</v>
      </c>
      <c r="R1477" s="75" t="n">
        <f aca="false">ABS(P1477-Q1477)*100</f>
        <v>27.7470355731225</v>
      </c>
      <c r="S1477" s="72" t="str">
        <f aca="false">IF(M1477&gt;N1477,"Flávio Bolsonaro",IF(N1477&gt;M1477,"Lula","Empate"))</f>
        <v>Lula</v>
      </c>
      <c r="T1477" s="74" t="n">
        <v>0.710322317421461</v>
      </c>
      <c r="U1477" s="74" t="n">
        <v>0.229702162382701</v>
      </c>
      <c r="V1477" s="72" t="str">
        <f aca="false">IF(S1477="Empate","—",IF((N1477&gt;M1477)&lt;&gt;(T1477&gt;U1477),"Sim","Não"))</f>
        <v>Não</v>
      </c>
    </row>
    <row r="1478" customFormat="false" ht="15" hidden="false" customHeight="false" outlineLevel="0" collapsed="false">
      <c r="A1478" s="72" t="s">
        <v>3278</v>
      </c>
      <c r="B1478" s="72" t="s">
        <v>916</v>
      </c>
      <c r="C1478" s="72" t="s">
        <v>283</v>
      </c>
      <c r="D1478" s="72" t="s">
        <v>282</v>
      </c>
      <c r="E1478" s="72"/>
      <c r="F1478" s="73" t="n">
        <v>8776</v>
      </c>
      <c r="G1478" s="73" t="n">
        <v>6477</v>
      </c>
      <c r="H1478" s="73" t="n">
        <v>2299</v>
      </c>
      <c r="I1478" s="74" t="n">
        <f aca="false">H1478/F1478</f>
        <v>0.261964448495898</v>
      </c>
      <c r="J1478" s="73" t="n">
        <v>6262</v>
      </c>
      <c r="K1478" s="73" t="n">
        <v>82</v>
      </c>
      <c r="L1478" s="73" t="n">
        <v>133</v>
      </c>
      <c r="M1478" s="73" t="n">
        <v>2596</v>
      </c>
      <c r="N1478" s="73" t="n">
        <v>3266</v>
      </c>
      <c r="O1478" s="73" t="n">
        <f aca="false">J1478-M1478-N1478</f>
        <v>400</v>
      </c>
      <c r="P1478" s="74" t="n">
        <f aca="false">M1478/J1478</f>
        <v>0.414564037048866</v>
      </c>
      <c r="Q1478" s="74" t="n">
        <f aca="false">N1478/J1478</f>
        <v>0.521558607473651</v>
      </c>
      <c r="R1478" s="75" t="n">
        <f aca="false">ABS(P1478-Q1478)*100</f>
        <v>10.6994570424784</v>
      </c>
      <c r="S1478" s="72" t="str">
        <f aca="false">IF(M1478&gt;N1478,"Flávio Bolsonaro",IF(N1478&gt;M1478,"Lula","Empate"))</f>
        <v>Lula</v>
      </c>
      <c r="T1478" s="74" t="n">
        <v>0.610367372353674</v>
      </c>
      <c r="U1478" s="74" t="n">
        <v>0.341687422166874</v>
      </c>
      <c r="V1478" s="72" t="str">
        <f aca="false">IF(S1478="Empate","—",IF((N1478&gt;M1478)&lt;&gt;(T1478&gt;U1478),"Sim","Não"))</f>
        <v>Não</v>
      </c>
    </row>
    <row r="1479" customFormat="false" ht="15" hidden="false" customHeight="false" outlineLevel="0" collapsed="false">
      <c r="A1479" s="72" t="s">
        <v>3279</v>
      </c>
      <c r="B1479" s="72" t="s">
        <v>3280</v>
      </c>
      <c r="C1479" s="72" t="s">
        <v>283</v>
      </c>
      <c r="D1479" s="72" t="s">
        <v>282</v>
      </c>
      <c r="E1479" s="72"/>
      <c r="F1479" s="73" t="n">
        <v>4641</v>
      </c>
      <c r="G1479" s="73" t="n">
        <v>3609</v>
      </c>
      <c r="H1479" s="73" t="n">
        <v>1032</v>
      </c>
      <c r="I1479" s="74" t="n">
        <f aca="false">H1479/F1479</f>
        <v>0.222365869424693</v>
      </c>
      <c r="J1479" s="73" t="n">
        <v>3461</v>
      </c>
      <c r="K1479" s="73" t="n">
        <v>58</v>
      </c>
      <c r="L1479" s="73" t="n">
        <v>90</v>
      </c>
      <c r="M1479" s="73" t="n">
        <v>2024</v>
      </c>
      <c r="N1479" s="73" t="n">
        <v>1219</v>
      </c>
      <c r="O1479" s="73" t="n">
        <f aca="false">J1479-M1479-N1479</f>
        <v>218</v>
      </c>
      <c r="P1479" s="74" t="n">
        <f aca="false">M1479/J1479</f>
        <v>0.584802080323606</v>
      </c>
      <c r="Q1479" s="74" t="n">
        <f aca="false">N1479/J1479</f>
        <v>0.352210343831263</v>
      </c>
      <c r="R1479" s="75" t="n">
        <f aca="false">ABS(P1479-Q1479)*100</f>
        <v>23.2591736492343</v>
      </c>
      <c r="S1479" s="72" t="str">
        <f aca="false">IF(M1479&gt;N1479,"Flávio Bolsonaro",IF(N1479&gt;M1479,"Lula","Empate"))</f>
        <v>Flávio Bolsonaro</v>
      </c>
      <c r="T1479" s="74" t="n">
        <v>0.40256175663312</v>
      </c>
      <c r="U1479" s="74" t="n">
        <v>0.541323574260445</v>
      </c>
      <c r="V1479" s="72" t="str">
        <f aca="false">IF(S1479="Empate","—",IF((N1479&gt;M1479)&lt;&gt;(T1479&gt;U1479),"Sim","Não"))</f>
        <v>Não</v>
      </c>
    </row>
    <row r="1480" customFormat="false" ht="15" hidden="false" customHeight="false" outlineLevel="0" collapsed="false">
      <c r="A1480" s="72" t="s">
        <v>3281</v>
      </c>
      <c r="B1480" s="72" t="s">
        <v>3282</v>
      </c>
      <c r="C1480" s="72" t="s">
        <v>283</v>
      </c>
      <c r="D1480" s="72" t="s">
        <v>282</v>
      </c>
      <c r="E1480" s="72"/>
      <c r="F1480" s="73" t="n">
        <v>4746</v>
      </c>
      <c r="G1480" s="73" t="n">
        <v>3797</v>
      </c>
      <c r="H1480" s="73" t="n">
        <v>949</v>
      </c>
      <c r="I1480" s="74" t="n">
        <f aca="false">H1480/F1480</f>
        <v>0.199957859249895</v>
      </c>
      <c r="J1480" s="73" t="n">
        <v>3467</v>
      </c>
      <c r="K1480" s="73" t="n">
        <v>171</v>
      </c>
      <c r="L1480" s="73" t="n">
        <v>159</v>
      </c>
      <c r="M1480" s="73" t="n">
        <v>1239</v>
      </c>
      <c r="N1480" s="73" t="n">
        <v>1935</v>
      </c>
      <c r="O1480" s="73" t="n">
        <f aca="false">J1480-M1480-N1480</f>
        <v>293</v>
      </c>
      <c r="P1480" s="74" t="n">
        <f aca="false">M1480/J1480</f>
        <v>0.35736948370349</v>
      </c>
      <c r="Q1480" s="74" t="n">
        <f aca="false">N1480/J1480</f>
        <v>0.558119411595039</v>
      </c>
      <c r="R1480" s="75" t="n">
        <f aca="false">ABS(P1480-Q1480)*100</f>
        <v>20.0749927891549</v>
      </c>
      <c r="S1480" s="72" t="str">
        <f aca="false">IF(M1480&gt;N1480,"Flávio Bolsonaro",IF(N1480&gt;M1480,"Lula","Empate"))</f>
        <v>Lula</v>
      </c>
      <c r="T1480" s="74" t="n">
        <v>0.621549421193232</v>
      </c>
      <c r="U1480" s="74" t="n">
        <v>0.290590679726922</v>
      </c>
      <c r="V1480" s="72" t="str">
        <f aca="false">IF(S1480="Empate","—",IF((N1480&gt;M1480)&lt;&gt;(T1480&gt;U1480),"Sim","Não"))</f>
        <v>Não</v>
      </c>
    </row>
    <row r="1481" customFormat="false" ht="15" hidden="false" customHeight="false" outlineLevel="0" collapsed="false">
      <c r="A1481" s="72" t="s">
        <v>3283</v>
      </c>
      <c r="B1481" s="72" t="s">
        <v>3284</v>
      </c>
      <c r="C1481" s="72" t="s">
        <v>283</v>
      </c>
      <c r="D1481" s="72" t="s">
        <v>282</v>
      </c>
      <c r="E1481" s="72"/>
      <c r="F1481" s="73" t="n">
        <v>31072</v>
      </c>
      <c r="G1481" s="73" t="n">
        <v>23167</v>
      </c>
      <c r="H1481" s="73" t="n">
        <v>7905</v>
      </c>
      <c r="I1481" s="74" t="n">
        <f aca="false">H1481/F1481</f>
        <v>0.254409114315139</v>
      </c>
      <c r="J1481" s="73" t="n">
        <v>21867</v>
      </c>
      <c r="K1481" s="73" t="n">
        <v>482</v>
      </c>
      <c r="L1481" s="73" t="n">
        <v>818</v>
      </c>
      <c r="M1481" s="73" t="n">
        <v>10539</v>
      </c>
      <c r="N1481" s="73" t="n">
        <v>9706</v>
      </c>
      <c r="O1481" s="73" t="n">
        <f aca="false">J1481-M1481-N1481</f>
        <v>1622</v>
      </c>
      <c r="P1481" s="74" t="n">
        <f aca="false">M1481/J1481</f>
        <v>0.481959116476883</v>
      </c>
      <c r="Q1481" s="74" t="n">
        <f aca="false">N1481/J1481</f>
        <v>0.443865184981936</v>
      </c>
      <c r="R1481" s="75" t="n">
        <f aca="false">ABS(P1481-Q1481)*100</f>
        <v>3.80939314949467</v>
      </c>
      <c r="S1481" s="72" t="str">
        <f aca="false">IF(M1481&gt;N1481,"Flávio Bolsonaro",IF(N1481&gt;M1481,"Lula","Empate"))</f>
        <v>Flávio Bolsonaro</v>
      </c>
      <c r="T1481" s="74" t="n">
        <v>0.56275144735551</v>
      </c>
      <c r="U1481" s="74" t="n">
        <v>0.373663036012168</v>
      </c>
      <c r="V1481" s="72" t="str">
        <f aca="false">IF(S1481="Empate","—",IF((N1481&gt;M1481)&lt;&gt;(T1481&gt;U1481),"Sim","Não"))</f>
        <v>Sim</v>
      </c>
    </row>
    <row r="1482" customFormat="false" ht="15" hidden="false" customHeight="false" outlineLevel="0" collapsed="false">
      <c r="A1482" s="72" t="s">
        <v>3285</v>
      </c>
      <c r="B1482" s="72" t="s">
        <v>3286</v>
      </c>
      <c r="C1482" s="72" t="s">
        <v>283</v>
      </c>
      <c r="D1482" s="72" t="s">
        <v>282</v>
      </c>
      <c r="E1482" s="72"/>
      <c r="F1482" s="73" t="n">
        <v>5621</v>
      </c>
      <c r="G1482" s="73" t="n">
        <v>4135</v>
      </c>
      <c r="H1482" s="73" t="n">
        <v>1486</v>
      </c>
      <c r="I1482" s="74" t="n">
        <f aca="false">H1482/F1482</f>
        <v>0.264365771215086</v>
      </c>
      <c r="J1482" s="73" t="n">
        <v>3907</v>
      </c>
      <c r="K1482" s="73" t="n">
        <v>97</v>
      </c>
      <c r="L1482" s="73" t="n">
        <v>131</v>
      </c>
      <c r="M1482" s="73" t="n">
        <v>1985</v>
      </c>
      <c r="N1482" s="73" t="n">
        <v>1597</v>
      </c>
      <c r="O1482" s="73" t="n">
        <f aca="false">J1482-M1482-N1482</f>
        <v>325</v>
      </c>
      <c r="P1482" s="74" t="n">
        <f aca="false">M1482/J1482</f>
        <v>0.508062452009214</v>
      </c>
      <c r="Q1482" s="74" t="n">
        <f aca="false">N1482/J1482</f>
        <v>0.40875351932429</v>
      </c>
      <c r="R1482" s="75" t="n">
        <f aca="false">ABS(P1482-Q1482)*100</f>
        <v>9.93089326849245</v>
      </c>
      <c r="S1482" s="72" t="str">
        <f aca="false">IF(M1482&gt;N1482,"Flávio Bolsonaro",IF(N1482&gt;M1482,"Lula","Empate"))</f>
        <v>Flávio Bolsonaro</v>
      </c>
      <c r="T1482" s="74" t="n">
        <v>0.461712277178007</v>
      </c>
      <c r="U1482" s="74" t="n">
        <v>0.465227215666583</v>
      </c>
      <c r="V1482" s="72" t="str">
        <f aca="false">IF(S1482="Empate","—",IF((N1482&gt;M1482)&lt;&gt;(T1482&gt;U1482),"Sim","Não"))</f>
        <v>Não</v>
      </c>
    </row>
    <row r="1483" customFormat="false" ht="15" hidden="false" customHeight="false" outlineLevel="0" collapsed="false">
      <c r="A1483" s="72" t="s">
        <v>3287</v>
      </c>
      <c r="B1483" s="72" t="s">
        <v>3288</v>
      </c>
      <c r="C1483" s="72" t="s">
        <v>283</v>
      </c>
      <c r="D1483" s="72" t="s">
        <v>282</v>
      </c>
      <c r="E1483" s="72"/>
      <c r="F1483" s="73" t="n">
        <v>8469</v>
      </c>
      <c r="G1483" s="73" t="n">
        <v>6827</v>
      </c>
      <c r="H1483" s="73" t="n">
        <v>1642</v>
      </c>
      <c r="I1483" s="74" t="n">
        <f aca="false">H1483/F1483</f>
        <v>0.193883575392608</v>
      </c>
      <c r="J1483" s="73" t="n">
        <v>6433</v>
      </c>
      <c r="K1483" s="73" t="n">
        <v>177</v>
      </c>
      <c r="L1483" s="73" t="n">
        <v>217</v>
      </c>
      <c r="M1483" s="73" t="n">
        <v>3379</v>
      </c>
      <c r="N1483" s="73" t="n">
        <v>2411</v>
      </c>
      <c r="O1483" s="73" t="n">
        <f aca="false">J1483-M1483-N1483</f>
        <v>643</v>
      </c>
      <c r="P1483" s="74" t="n">
        <f aca="false">M1483/J1483</f>
        <v>0.525260376185295</v>
      </c>
      <c r="Q1483" s="74" t="n">
        <f aca="false">N1483/J1483</f>
        <v>0.374786258355355</v>
      </c>
      <c r="R1483" s="75" t="n">
        <f aca="false">ABS(P1483-Q1483)*100</f>
        <v>15.0474117829939</v>
      </c>
      <c r="S1483" s="72" t="str">
        <f aca="false">IF(M1483&gt;N1483,"Flávio Bolsonaro",IF(N1483&gt;M1483,"Lula","Empate"))</f>
        <v>Flávio Bolsonaro</v>
      </c>
      <c r="T1483" s="74" t="n">
        <v>0.417176925555914</v>
      </c>
      <c r="U1483" s="74" t="n">
        <v>0.49677731227844</v>
      </c>
      <c r="V1483" s="72" t="str">
        <f aca="false">IF(S1483="Empate","—",IF((N1483&gt;M1483)&lt;&gt;(T1483&gt;U1483),"Sim","Não"))</f>
        <v>Não</v>
      </c>
    </row>
    <row r="1484" customFormat="false" ht="15" hidden="false" customHeight="false" outlineLevel="0" collapsed="false">
      <c r="A1484" s="72" t="s">
        <v>3289</v>
      </c>
      <c r="B1484" s="72" t="s">
        <v>3290</v>
      </c>
      <c r="C1484" s="72" t="s">
        <v>283</v>
      </c>
      <c r="D1484" s="72" t="s">
        <v>282</v>
      </c>
      <c r="E1484" s="72"/>
      <c r="F1484" s="73" t="n">
        <v>11606</v>
      </c>
      <c r="G1484" s="73" t="n">
        <v>8920</v>
      </c>
      <c r="H1484" s="73" t="n">
        <v>2686</v>
      </c>
      <c r="I1484" s="74" t="n">
        <f aca="false">H1484/F1484</f>
        <v>0.231432017921765</v>
      </c>
      <c r="J1484" s="73" t="n">
        <v>8641</v>
      </c>
      <c r="K1484" s="73" t="n">
        <v>106</v>
      </c>
      <c r="L1484" s="73" t="n">
        <v>173</v>
      </c>
      <c r="M1484" s="73" t="n">
        <v>4129</v>
      </c>
      <c r="N1484" s="73" t="n">
        <v>3898</v>
      </c>
      <c r="O1484" s="73" t="n">
        <f aca="false">J1484-M1484-N1484</f>
        <v>614</v>
      </c>
      <c r="P1484" s="74" t="n">
        <f aca="false">M1484/J1484</f>
        <v>0.477838213169772</v>
      </c>
      <c r="Q1484" s="74" t="n">
        <f aca="false">N1484/J1484</f>
        <v>0.451105196157852</v>
      </c>
      <c r="R1484" s="75" t="n">
        <f aca="false">ABS(P1484-Q1484)*100</f>
        <v>2.67330170119199</v>
      </c>
      <c r="S1484" s="72" t="str">
        <f aca="false">IF(M1484&gt;N1484,"Flávio Bolsonaro",IF(N1484&gt;M1484,"Lula","Empate"))</f>
        <v>Flávio Bolsonaro</v>
      </c>
      <c r="T1484" s="74" t="n">
        <v>0.567730702263494</v>
      </c>
      <c r="U1484" s="74" t="n">
        <v>0.384677887405688</v>
      </c>
      <c r="V1484" s="72" t="str">
        <f aca="false">IF(S1484="Empate","—",IF((N1484&gt;M1484)&lt;&gt;(T1484&gt;U1484),"Sim","Não"))</f>
        <v>Sim</v>
      </c>
    </row>
    <row r="1485" customFormat="false" ht="15" hidden="false" customHeight="false" outlineLevel="0" collapsed="false">
      <c r="A1485" s="72" t="s">
        <v>3291</v>
      </c>
      <c r="B1485" s="72" t="s">
        <v>3292</v>
      </c>
      <c r="C1485" s="72" t="s">
        <v>283</v>
      </c>
      <c r="D1485" s="72" t="s">
        <v>282</v>
      </c>
      <c r="E1485" s="72"/>
      <c r="F1485" s="73" t="n">
        <v>4057</v>
      </c>
      <c r="G1485" s="73" t="n">
        <v>3006</v>
      </c>
      <c r="H1485" s="73" t="n">
        <v>1051</v>
      </c>
      <c r="I1485" s="74" t="n">
        <f aca="false">H1485/F1485</f>
        <v>0.259058417549914</v>
      </c>
      <c r="J1485" s="73" t="n">
        <v>2877</v>
      </c>
      <c r="K1485" s="73" t="n">
        <v>39</v>
      </c>
      <c r="L1485" s="73" t="n">
        <v>90</v>
      </c>
      <c r="M1485" s="73" t="n">
        <v>1485</v>
      </c>
      <c r="N1485" s="73" t="n">
        <v>1190</v>
      </c>
      <c r="O1485" s="73" t="n">
        <f aca="false">J1485-M1485-N1485</f>
        <v>202</v>
      </c>
      <c r="P1485" s="74" t="n">
        <f aca="false">M1485/J1485</f>
        <v>0.516162669447341</v>
      </c>
      <c r="Q1485" s="74" t="n">
        <f aca="false">N1485/J1485</f>
        <v>0.413625304136253</v>
      </c>
      <c r="R1485" s="75" t="n">
        <f aca="false">ABS(P1485-Q1485)*100</f>
        <v>10.2537365311088</v>
      </c>
      <c r="S1485" s="72" t="str">
        <f aca="false">IF(M1485&gt;N1485,"Flávio Bolsonaro",IF(N1485&gt;M1485,"Lula","Empate"))</f>
        <v>Flávio Bolsonaro</v>
      </c>
      <c r="T1485" s="74" t="n">
        <v>0.480425693652604</v>
      </c>
      <c r="U1485" s="74" t="n">
        <v>0.465222348916762</v>
      </c>
      <c r="V1485" s="72" t="str">
        <f aca="false">IF(S1485="Empate","—",IF((N1485&gt;M1485)&lt;&gt;(T1485&gt;U1485),"Sim","Não"))</f>
        <v>Sim</v>
      </c>
    </row>
    <row r="1486" customFormat="false" ht="15" hidden="false" customHeight="false" outlineLevel="0" collapsed="false">
      <c r="A1486" s="72" t="s">
        <v>3293</v>
      </c>
      <c r="B1486" s="72" t="s">
        <v>3294</v>
      </c>
      <c r="C1486" s="72" t="s">
        <v>283</v>
      </c>
      <c r="D1486" s="72" t="s">
        <v>282</v>
      </c>
      <c r="E1486" s="72"/>
      <c r="F1486" s="73" t="n">
        <v>13076</v>
      </c>
      <c r="G1486" s="73" t="n">
        <v>9795</v>
      </c>
      <c r="H1486" s="73" t="n">
        <v>3281</v>
      </c>
      <c r="I1486" s="74" t="n">
        <f aca="false">H1486/F1486</f>
        <v>0.250917711838483</v>
      </c>
      <c r="J1486" s="73" t="n">
        <v>9286</v>
      </c>
      <c r="K1486" s="73" t="n">
        <v>154</v>
      </c>
      <c r="L1486" s="73" t="n">
        <v>355</v>
      </c>
      <c r="M1486" s="73" t="n">
        <v>2801</v>
      </c>
      <c r="N1486" s="73" t="n">
        <v>5945</v>
      </c>
      <c r="O1486" s="73" t="n">
        <f aca="false">J1486-M1486-N1486</f>
        <v>540</v>
      </c>
      <c r="P1486" s="74" t="n">
        <f aca="false">M1486/J1486</f>
        <v>0.301636872711609</v>
      </c>
      <c r="Q1486" s="74" t="n">
        <f aca="false">N1486/J1486</f>
        <v>0.640211070428602</v>
      </c>
      <c r="R1486" s="75" t="n">
        <f aca="false">ABS(P1486-Q1486)*100</f>
        <v>33.8574197716993</v>
      </c>
      <c r="S1486" s="72" t="str">
        <f aca="false">IF(M1486&gt;N1486,"Flávio Bolsonaro",IF(N1486&gt;M1486,"Lula","Empate"))</f>
        <v>Lula</v>
      </c>
      <c r="T1486" s="74" t="n">
        <v>0.700446927374302</v>
      </c>
      <c r="U1486" s="74" t="n">
        <v>0.252067039106145</v>
      </c>
      <c r="V1486" s="72" t="str">
        <f aca="false">IF(S1486="Empate","—",IF((N1486&gt;M1486)&lt;&gt;(T1486&gt;U1486),"Sim","Não"))</f>
        <v>Não</v>
      </c>
    </row>
    <row r="1487" customFormat="false" ht="15" hidden="false" customHeight="false" outlineLevel="0" collapsed="false">
      <c r="A1487" s="72" t="s">
        <v>3295</v>
      </c>
      <c r="B1487" s="72" t="s">
        <v>3296</v>
      </c>
      <c r="C1487" s="72" t="s">
        <v>283</v>
      </c>
      <c r="D1487" s="72" t="s">
        <v>282</v>
      </c>
      <c r="E1487" s="72"/>
      <c r="F1487" s="73" t="n">
        <v>8244</v>
      </c>
      <c r="G1487" s="73" t="n">
        <v>6184</v>
      </c>
      <c r="H1487" s="73" t="n">
        <v>2060</v>
      </c>
      <c r="I1487" s="74" t="n">
        <f aca="false">H1487/F1487</f>
        <v>0.249878699660359</v>
      </c>
      <c r="J1487" s="73" t="n">
        <v>5934</v>
      </c>
      <c r="K1487" s="73" t="n">
        <v>99</v>
      </c>
      <c r="L1487" s="73" t="n">
        <v>151</v>
      </c>
      <c r="M1487" s="73" t="n">
        <v>3618</v>
      </c>
      <c r="N1487" s="73" t="n">
        <v>1824</v>
      </c>
      <c r="O1487" s="73" t="n">
        <f aca="false">J1487-M1487-N1487</f>
        <v>492</v>
      </c>
      <c r="P1487" s="74" t="n">
        <f aca="false">M1487/J1487</f>
        <v>0.609706774519717</v>
      </c>
      <c r="Q1487" s="74" t="n">
        <f aca="false">N1487/J1487</f>
        <v>0.307381193124368</v>
      </c>
      <c r="R1487" s="75" t="n">
        <f aca="false">ABS(P1487-Q1487)*100</f>
        <v>30.2325581395349</v>
      </c>
      <c r="S1487" s="72" t="str">
        <f aca="false">IF(M1487&gt;N1487,"Flávio Bolsonaro",IF(N1487&gt;M1487,"Lula","Empate"))</f>
        <v>Flávio Bolsonaro</v>
      </c>
      <c r="T1487" s="74" t="n">
        <v>0.387085575420934</v>
      </c>
      <c r="U1487" s="74" t="n">
        <v>0.550425273390036</v>
      </c>
      <c r="V1487" s="72" t="str">
        <f aca="false">IF(S1487="Empate","—",IF((N1487&gt;M1487)&lt;&gt;(T1487&gt;U1487),"Sim","Não"))</f>
        <v>Não</v>
      </c>
    </row>
    <row r="1488" customFormat="false" ht="15" hidden="false" customHeight="false" outlineLevel="0" collapsed="false">
      <c r="A1488" s="72" t="s">
        <v>3297</v>
      </c>
      <c r="B1488" s="72" t="s">
        <v>3298</v>
      </c>
      <c r="C1488" s="72" t="s">
        <v>283</v>
      </c>
      <c r="D1488" s="72" t="s">
        <v>282</v>
      </c>
      <c r="E1488" s="72"/>
      <c r="F1488" s="73" t="n">
        <v>7830</v>
      </c>
      <c r="G1488" s="73" t="n">
        <v>6539</v>
      </c>
      <c r="H1488" s="73" t="n">
        <v>1291</v>
      </c>
      <c r="I1488" s="74" t="n">
        <f aca="false">H1488/F1488</f>
        <v>0.164878671775224</v>
      </c>
      <c r="J1488" s="73" t="n">
        <v>6131</v>
      </c>
      <c r="K1488" s="73" t="n">
        <v>173</v>
      </c>
      <c r="L1488" s="73" t="n">
        <v>235</v>
      </c>
      <c r="M1488" s="73" t="n">
        <v>2570</v>
      </c>
      <c r="N1488" s="73" t="n">
        <v>3284</v>
      </c>
      <c r="O1488" s="73" t="n">
        <f aca="false">J1488-M1488-N1488</f>
        <v>277</v>
      </c>
      <c r="P1488" s="74" t="n">
        <f aca="false">M1488/J1488</f>
        <v>0.419181210243027</v>
      </c>
      <c r="Q1488" s="74" t="n">
        <f aca="false">N1488/J1488</f>
        <v>0.535638558147121</v>
      </c>
      <c r="R1488" s="75" t="n">
        <f aca="false">ABS(P1488-Q1488)*100</f>
        <v>11.6457347904094</v>
      </c>
      <c r="S1488" s="72" t="str">
        <f aca="false">IF(M1488&gt;N1488,"Flávio Bolsonaro",IF(N1488&gt;M1488,"Lula","Empate"))</f>
        <v>Lula</v>
      </c>
      <c r="T1488" s="74" t="n">
        <v>0.591053246536471</v>
      </c>
      <c r="U1488" s="74" t="n">
        <v>0.356868636287765</v>
      </c>
      <c r="V1488" s="72" t="str">
        <f aca="false">IF(S1488="Empate","—",IF((N1488&gt;M1488)&lt;&gt;(T1488&gt;U1488),"Sim","Não"))</f>
        <v>Não</v>
      </c>
    </row>
    <row r="1489" customFormat="false" ht="15" hidden="false" customHeight="false" outlineLevel="0" collapsed="false">
      <c r="A1489" s="72" t="s">
        <v>3299</v>
      </c>
      <c r="B1489" s="72" t="s">
        <v>3300</v>
      </c>
      <c r="C1489" s="72" t="s">
        <v>283</v>
      </c>
      <c r="D1489" s="72" t="s">
        <v>282</v>
      </c>
      <c r="E1489" s="72"/>
      <c r="F1489" s="73" t="n">
        <v>3454</v>
      </c>
      <c r="G1489" s="73" t="n">
        <v>2753</v>
      </c>
      <c r="H1489" s="73" t="n">
        <v>701</v>
      </c>
      <c r="I1489" s="74" t="n">
        <f aca="false">H1489/F1489</f>
        <v>0.202953097857556</v>
      </c>
      <c r="J1489" s="73" t="n">
        <v>2535</v>
      </c>
      <c r="K1489" s="73" t="n">
        <v>80</v>
      </c>
      <c r="L1489" s="73" t="n">
        <v>138</v>
      </c>
      <c r="M1489" s="73" t="n">
        <v>1033</v>
      </c>
      <c r="N1489" s="73" t="n">
        <v>1276</v>
      </c>
      <c r="O1489" s="73" t="n">
        <f aca="false">J1489-M1489-N1489</f>
        <v>226</v>
      </c>
      <c r="P1489" s="74" t="n">
        <f aca="false">M1489/J1489</f>
        <v>0.407495069033531</v>
      </c>
      <c r="Q1489" s="74" t="n">
        <f aca="false">N1489/J1489</f>
        <v>0.503353057199211</v>
      </c>
      <c r="R1489" s="75" t="n">
        <f aca="false">ABS(P1489-Q1489)*100</f>
        <v>9.58579881656805</v>
      </c>
      <c r="S1489" s="72" t="str">
        <f aca="false">IF(M1489&gt;N1489,"Flávio Bolsonaro",IF(N1489&gt;M1489,"Lula","Empate"))</f>
        <v>Lula</v>
      </c>
      <c r="T1489" s="74" t="n">
        <v>0.570028583095141</v>
      </c>
      <c r="U1489" s="74" t="n">
        <v>0.340955492037566</v>
      </c>
      <c r="V1489" s="72" t="str">
        <f aca="false">IF(S1489="Empate","—",IF((N1489&gt;M1489)&lt;&gt;(T1489&gt;U1489),"Sim","Não"))</f>
        <v>Não</v>
      </c>
    </row>
    <row r="1490" customFormat="false" ht="15" hidden="false" customHeight="false" outlineLevel="0" collapsed="false">
      <c r="A1490" s="72" t="s">
        <v>3301</v>
      </c>
      <c r="B1490" s="72" t="s">
        <v>3302</v>
      </c>
      <c r="C1490" s="72" t="s">
        <v>283</v>
      </c>
      <c r="D1490" s="72" t="s">
        <v>282</v>
      </c>
      <c r="E1490" s="72"/>
      <c r="F1490" s="73" t="n">
        <v>20681</v>
      </c>
      <c r="G1490" s="73" t="n">
        <v>16996</v>
      </c>
      <c r="H1490" s="73" t="n">
        <v>3685</v>
      </c>
      <c r="I1490" s="74" t="n">
        <f aca="false">H1490/F1490</f>
        <v>0.178182873168609</v>
      </c>
      <c r="J1490" s="73" t="n">
        <v>15661</v>
      </c>
      <c r="K1490" s="73" t="n">
        <v>724</v>
      </c>
      <c r="L1490" s="73" t="n">
        <v>611</v>
      </c>
      <c r="M1490" s="73" t="n">
        <v>7394</v>
      </c>
      <c r="N1490" s="73" t="n">
        <v>7083</v>
      </c>
      <c r="O1490" s="73" t="n">
        <f aca="false">J1490-M1490-N1490</f>
        <v>1184</v>
      </c>
      <c r="P1490" s="74" t="n">
        <f aca="false">M1490/J1490</f>
        <v>0.472128216588979</v>
      </c>
      <c r="Q1490" s="74" t="n">
        <f aca="false">N1490/J1490</f>
        <v>0.452269969989145</v>
      </c>
      <c r="R1490" s="75" t="n">
        <f aca="false">ABS(P1490-Q1490)*100</f>
        <v>1.98582465998339</v>
      </c>
      <c r="S1490" s="72" t="str">
        <f aca="false">IF(M1490&gt;N1490,"Flávio Bolsonaro",IF(N1490&gt;M1490,"Lula","Empate"))</f>
        <v>Flávio Bolsonaro</v>
      </c>
      <c r="T1490" s="74" t="n">
        <v>0.529630563611146</v>
      </c>
      <c r="U1490" s="74" t="n">
        <v>0.397743033665364</v>
      </c>
      <c r="V1490" s="72" t="str">
        <f aca="false">IF(S1490="Empate","—",IF((N1490&gt;M1490)&lt;&gt;(T1490&gt;U1490),"Sim","Não"))</f>
        <v>Sim</v>
      </c>
    </row>
    <row r="1491" customFormat="false" ht="15" hidden="false" customHeight="false" outlineLevel="0" collapsed="false">
      <c r="A1491" s="72" t="s">
        <v>3303</v>
      </c>
      <c r="B1491" s="72" t="s">
        <v>3304</v>
      </c>
      <c r="C1491" s="72" t="s">
        <v>283</v>
      </c>
      <c r="D1491" s="72" t="s">
        <v>282</v>
      </c>
      <c r="E1491" s="72"/>
      <c r="F1491" s="73" t="n">
        <v>23082</v>
      </c>
      <c r="G1491" s="73" t="n">
        <v>18200</v>
      </c>
      <c r="H1491" s="73" t="n">
        <v>4882</v>
      </c>
      <c r="I1491" s="74" t="n">
        <f aca="false">H1491/F1491</f>
        <v>0.211506801836929</v>
      </c>
      <c r="J1491" s="73" t="n">
        <v>17355</v>
      </c>
      <c r="K1491" s="73" t="n">
        <v>321</v>
      </c>
      <c r="L1491" s="73" t="n">
        <v>524</v>
      </c>
      <c r="M1491" s="73" t="n">
        <v>7936</v>
      </c>
      <c r="N1491" s="73" t="n">
        <v>8137</v>
      </c>
      <c r="O1491" s="73" t="n">
        <f aca="false">J1491-M1491-N1491</f>
        <v>1282</v>
      </c>
      <c r="P1491" s="74" t="n">
        <f aca="false">M1491/J1491</f>
        <v>0.457274560645347</v>
      </c>
      <c r="Q1491" s="74" t="n">
        <f aca="false">N1491/J1491</f>
        <v>0.468856237395563</v>
      </c>
      <c r="R1491" s="75" t="n">
        <f aca="false">ABS(P1491-Q1491)*100</f>
        <v>1.15816767502161</v>
      </c>
      <c r="S1491" s="72" t="str">
        <f aca="false">IF(M1491&gt;N1491,"Flávio Bolsonaro",IF(N1491&gt;M1491,"Lula","Empate"))</f>
        <v>Lula</v>
      </c>
      <c r="T1491" s="74" t="n">
        <v>0.521589902568645</v>
      </c>
      <c r="U1491" s="74" t="n">
        <v>0.409100974313552</v>
      </c>
      <c r="V1491" s="72" t="str">
        <f aca="false">IF(S1491="Empate","—",IF((N1491&gt;M1491)&lt;&gt;(T1491&gt;U1491),"Sim","Não"))</f>
        <v>Não</v>
      </c>
    </row>
    <row r="1492" customFormat="false" ht="15" hidden="false" customHeight="false" outlineLevel="0" collapsed="false">
      <c r="A1492" s="72" t="s">
        <v>3305</v>
      </c>
      <c r="B1492" s="72" t="s">
        <v>3306</v>
      </c>
      <c r="C1492" s="72" t="s">
        <v>283</v>
      </c>
      <c r="D1492" s="72" t="s">
        <v>282</v>
      </c>
      <c r="E1492" s="72"/>
      <c r="F1492" s="73" t="n">
        <v>60397</v>
      </c>
      <c r="G1492" s="73" t="n">
        <v>47222</v>
      </c>
      <c r="H1492" s="73" t="n">
        <v>13175</v>
      </c>
      <c r="I1492" s="74" t="n">
        <f aca="false">H1492/F1492</f>
        <v>0.21813997383976</v>
      </c>
      <c r="J1492" s="73" t="n">
        <v>45035</v>
      </c>
      <c r="K1492" s="73" t="n">
        <v>829</v>
      </c>
      <c r="L1492" s="73" t="n">
        <v>1358</v>
      </c>
      <c r="M1492" s="73" t="n">
        <v>23415</v>
      </c>
      <c r="N1492" s="73" t="n">
        <v>18714</v>
      </c>
      <c r="O1492" s="73" t="n">
        <f aca="false">J1492-M1492-N1492</f>
        <v>2906</v>
      </c>
      <c r="P1492" s="74" t="n">
        <f aca="false">M1492/J1492</f>
        <v>0.519928944154547</v>
      </c>
      <c r="Q1492" s="74" t="n">
        <f aca="false">N1492/J1492</f>
        <v>0.415543466192961</v>
      </c>
      <c r="R1492" s="75" t="n">
        <f aca="false">ABS(P1492-Q1492)*100</f>
        <v>10.4385477961585</v>
      </c>
      <c r="S1492" s="72" t="str">
        <f aca="false">IF(M1492&gt;N1492,"Flávio Bolsonaro",IF(N1492&gt;M1492,"Lula","Empate"))</f>
        <v>Flávio Bolsonaro</v>
      </c>
      <c r="T1492" s="74" t="n">
        <v>0.452618725742445</v>
      </c>
      <c r="U1492" s="74" t="n">
        <v>0.482643582922681</v>
      </c>
      <c r="V1492" s="72" t="str">
        <f aca="false">IF(S1492="Empate","—",IF((N1492&gt;M1492)&lt;&gt;(T1492&gt;U1492),"Sim","Não"))</f>
        <v>Não</v>
      </c>
    </row>
    <row r="1493" customFormat="false" ht="15" hidden="false" customHeight="false" outlineLevel="0" collapsed="false">
      <c r="A1493" s="72" t="s">
        <v>3307</v>
      </c>
      <c r="B1493" s="72" t="s">
        <v>3308</v>
      </c>
      <c r="C1493" s="72" t="s">
        <v>283</v>
      </c>
      <c r="D1493" s="72" t="s">
        <v>282</v>
      </c>
      <c r="E1493" s="72"/>
      <c r="F1493" s="73" t="n">
        <v>15521</v>
      </c>
      <c r="G1493" s="73" t="n">
        <v>10639</v>
      </c>
      <c r="H1493" s="73" t="n">
        <v>4882</v>
      </c>
      <c r="I1493" s="74" t="n">
        <f aca="false">H1493/F1493</f>
        <v>0.314541588815154</v>
      </c>
      <c r="J1493" s="73" t="n">
        <v>9890</v>
      </c>
      <c r="K1493" s="73" t="n">
        <v>169</v>
      </c>
      <c r="L1493" s="73" t="n">
        <v>580</v>
      </c>
      <c r="M1493" s="73" t="n">
        <v>2546</v>
      </c>
      <c r="N1493" s="73" t="n">
        <v>6827</v>
      </c>
      <c r="O1493" s="73" t="n">
        <f aca="false">J1493-M1493-N1493</f>
        <v>517</v>
      </c>
      <c r="P1493" s="74" t="n">
        <f aca="false">M1493/J1493</f>
        <v>0.257431749241658</v>
      </c>
      <c r="Q1493" s="74" t="n">
        <f aca="false">N1493/J1493</f>
        <v>0.690293225480283</v>
      </c>
      <c r="R1493" s="75" t="n">
        <f aca="false">ABS(P1493-Q1493)*100</f>
        <v>43.2861476238625</v>
      </c>
      <c r="S1493" s="72" t="str">
        <f aca="false">IF(M1493&gt;N1493,"Flávio Bolsonaro",IF(N1493&gt;M1493,"Lula","Empate"))</f>
        <v>Lula</v>
      </c>
      <c r="T1493" s="74" t="n">
        <v>0.743362831858407</v>
      </c>
      <c r="U1493" s="74" t="n">
        <v>0.201106194690266</v>
      </c>
      <c r="V1493" s="72" t="str">
        <f aca="false">IF(S1493="Empate","—",IF((N1493&gt;M1493)&lt;&gt;(T1493&gt;U1493),"Sim","Não"))</f>
        <v>Não</v>
      </c>
    </row>
    <row r="1494" customFormat="false" ht="15" hidden="false" customHeight="false" outlineLevel="0" collapsed="false">
      <c r="A1494" s="72" t="s">
        <v>3309</v>
      </c>
      <c r="B1494" s="72" t="s">
        <v>3310</v>
      </c>
      <c r="C1494" s="72" t="s">
        <v>283</v>
      </c>
      <c r="D1494" s="72" t="s">
        <v>282</v>
      </c>
      <c r="E1494" s="72"/>
      <c r="F1494" s="73" t="n">
        <v>8159</v>
      </c>
      <c r="G1494" s="73" t="n">
        <v>5955</v>
      </c>
      <c r="H1494" s="73" t="n">
        <v>2204</v>
      </c>
      <c r="I1494" s="74" t="n">
        <f aca="false">H1494/F1494</f>
        <v>0.270131143522491</v>
      </c>
      <c r="J1494" s="73" t="n">
        <v>5558</v>
      </c>
      <c r="K1494" s="73" t="n">
        <v>154</v>
      </c>
      <c r="L1494" s="73" t="n">
        <v>243</v>
      </c>
      <c r="M1494" s="73" t="n">
        <v>2273</v>
      </c>
      <c r="N1494" s="73" t="n">
        <v>2789</v>
      </c>
      <c r="O1494" s="73" t="n">
        <f aca="false">J1494-M1494-N1494</f>
        <v>496</v>
      </c>
      <c r="P1494" s="74" t="n">
        <f aca="false">M1494/J1494</f>
        <v>0.408960057574667</v>
      </c>
      <c r="Q1494" s="74" t="n">
        <f aca="false">N1494/J1494</f>
        <v>0.501799208348327</v>
      </c>
      <c r="R1494" s="75" t="n">
        <f aca="false">ABS(P1494-Q1494)*100</f>
        <v>9.28391507736596</v>
      </c>
      <c r="S1494" s="72" t="str">
        <f aca="false">IF(M1494&gt;N1494,"Flávio Bolsonaro",IF(N1494&gt;M1494,"Lula","Empate"))</f>
        <v>Lula</v>
      </c>
      <c r="T1494" s="74" t="n">
        <v>0.640607632456465</v>
      </c>
      <c r="U1494" s="74" t="n">
        <v>0.306780288995924</v>
      </c>
      <c r="V1494" s="72" t="str">
        <f aca="false">IF(S1494="Empate","—",IF((N1494&gt;M1494)&lt;&gt;(T1494&gt;U1494),"Sim","Não"))</f>
        <v>Não</v>
      </c>
    </row>
    <row r="1495" customFormat="false" ht="15" hidden="false" customHeight="false" outlineLevel="0" collapsed="false">
      <c r="A1495" s="72" t="s">
        <v>3311</v>
      </c>
      <c r="B1495" s="72" t="s">
        <v>3312</v>
      </c>
      <c r="C1495" s="72" t="s">
        <v>283</v>
      </c>
      <c r="D1495" s="72" t="s">
        <v>282</v>
      </c>
      <c r="E1495" s="72"/>
      <c r="F1495" s="73" t="n">
        <v>5368</v>
      </c>
      <c r="G1495" s="73" t="n">
        <v>4200</v>
      </c>
      <c r="H1495" s="73" t="n">
        <v>1168</v>
      </c>
      <c r="I1495" s="74" t="n">
        <f aca="false">H1495/F1495</f>
        <v>0.217585692995529</v>
      </c>
      <c r="J1495" s="73" t="n">
        <v>4035</v>
      </c>
      <c r="K1495" s="73" t="n">
        <v>54</v>
      </c>
      <c r="L1495" s="73" t="n">
        <v>111</v>
      </c>
      <c r="M1495" s="73" t="n">
        <v>2281</v>
      </c>
      <c r="N1495" s="73" t="n">
        <v>1509</v>
      </c>
      <c r="O1495" s="73" t="n">
        <f aca="false">J1495-M1495-N1495</f>
        <v>245</v>
      </c>
      <c r="P1495" s="74" t="n">
        <f aca="false">M1495/J1495</f>
        <v>0.565303593556382</v>
      </c>
      <c r="Q1495" s="74" t="n">
        <f aca="false">N1495/J1495</f>
        <v>0.373977695167286</v>
      </c>
      <c r="R1495" s="75" t="n">
        <f aca="false">ABS(P1495-Q1495)*100</f>
        <v>19.1325898389095</v>
      </c>
      <c r="S1495" s="72" t="str">
        <f aca="false">IF(M1495&gt;N1495,"Flávio Bolsonaro",IF(N1495&gt;M1495,"Lula","Empate"))</f>
        <v>Flávio Bolsonaro</v>
      </c>
      <c r="T1495" s="74" t="n">
        <v>0.4412068076328</v>
      </c>
      <c r="U1495" s="74" t="n">
        <v>0.481949458483755</v>
      </c>
      <c r="V1495" s="72" t="str">
        <f aca="false">IF(S1495="Empate","—",IF((N1495&gt;M1495)&lt;&gt;(T1495&gt;U1495),"Sim","Não"))</f>
        <v>Não</v>
      </c>
    </row>
    <row r="1496" customFormat="false" ht="15" hidden="false" customHeight="false" outlineLevel="0" collapsed="false">
      <c r="A1496" s="72" t="s">
        <v>3313</v>
      </c>
      <c r="B1496" s="72" t="s">
        <v>3314</v>
      </c>
      <c r="C1496" s="72" t="s">
        <v>283</v>
      </c>
      <c r="D1496" s="72" t="s">
        <v>282</v>
      </c>
      <c r="E1496" s="72"/>
      <c r="F1496" s="73" t="n">
        <v>16296</v>
      </c>
      <c r="G1496" s="73" t="n">
        <v>11190</v>
      </c>
      <c r="H1496" s="73" t="n">
        <v>5106</v>
      </c>
      <c r="I1496" s="74" t="n">
        <f aca="false">H1496/F1496</f>
        <v>0.313328424153166</v>
      </c>
      <c r="J1496" s="73" t="n">
        <v>10604</v>
      </c>
      <c r="K1496" s="73" t="n">
        <v>198</v>
      </c>
      <c r="L1496" s="73" t="n">
        <v>388</v>
      </c>
      <c r="M1496" s="73" t="n">
        <v>4165</v>
      </c>
      <c r="N1496" s="73" t="n">
        <v>5856</v>
      </c>
      <c r="O1496" s="73" t="n">
        <f aca="false">J1496-M1496-N1496</f>
        <v>583</v>
      </c>
      <c r="P1496" s="74" t="n">
        <f aca="false">M1496/J1496</f>
        <v>0.392776310826103</v>
      </c>
      <c r="Q1496" s="74" t="n">
        <f aca="false">N1496/J1496</f>
        <v>0.552244436061864</v>
      </c>
      <c r="R1496" s="75" t="n">
        <f aca="false">ABS(P1496-Q1496)*100</f>
        <v>15.946812523576</v>
      </c>
      <c r="S1496" s="72" t="str">
        <f aca="false">IF(M1496&gt;N1496,"Flávio Bolsonaro",IF(N1496&gt;M1496,"Lula","Empate"))</f>
        <v>Lula</v>
      </c>
      <c r="T1496" s="74" t="n">
        <v>0.600881305081568</v>
      </c>
      <c r="U1496" s="74" t="n">
        <v>0.343896493530846</v>
      </c>
      <c r="V1496" s="72" t="str">
        <f aca="false">IF(S1496="Empate","—",IF((N1496&gt;M1496)&lt;&gt;(T1496&gt;U1496),"Sim","Não"))</f>
        <v>Não</v>
      </c>
    </row>
    <row r="1497" customFormat="false" ht="15" hidden="false" customHeight="false" outlineLevel="0" collapsed="false">
      <c r="A1497" s="72" t="s">
        <v>3315</v>
      </c>
      <c r="B1497" s="72" t="s">
        <v>3316</v>
      </c>
      <c r="C1497" s="72" t="s">
        <v>283</v>
      </c>
      <c r="D1497" s="72" t="s">
        <v>282</v>
      </c>
      <c r="E1497" s="72"/>
      <c r="F1497" s="73" t="n">
        <v>9450</v>
      </c>
      <c r="G1497" s="73" t="n">
        <v>6991</v>
      </c>
      <c r="H1497" s="73" t="n">
        <v>2459</v>
      </c>
      <c r="I1497" s="74" t="n">
        <f aca="false">H1497/F1497</f>
        <v>0.26021164021164</v>
      </c>
      <c r="J1497" s="73" t="n">
        <v>6492</v>
      </c>
      <c r="K1497" s="73" t="n">
        <v>207</v>
      </c>
      <c r="L1497" s="73" t="n">
        <v>292</v>
      </c>
      <c r="M1497" s="73" t="n">
        <v>2726</v>
      </c>
      <c r="N1497" s="73" t="n">
        <v>3310</v>
      </c>
      <c r="O1497" s="73" t="n">
        <f aca="false">J1497-M1497-N1497</f>
        <v>456</v>
      </c>
      <c r="P1497" s="74" t="n">
        <f aca="false">M1497/J1497</f>
        <v>0.419901417128774</v>
      </c>
      <c r="Q1497" s="74" t="n">
        <f aca="false">N1497/J1497</f>
        <v>0.509858287122613</v>
      </c>
      <c r="R1497" s="75" t="n">
        <f aca="false">ABS(P1497-Q1497)*100</f>
        <v>8.99568699938386</v>
      </c>
      <c r="S1497" s="72" t="str">
        <f aca="false">IF(M1497&gt;N1497,"Flávio Bolsonaro",IF(N1497&gt;M1497,"Lula","Empate"))</f>
        <v>Lula</v>
      </c>
      <c r="T1497" s="74" t="n">
        <v>0.55428738659643</v>
      </c>
      <c r="U1497" s="74" t="n">
        <v>0.352209540532631</v>
      </c>
      <c r="V1497" s="72" t="str">
        <f aca="false">IF(S1497="Empate","—",IF((N1497&gt;M1497)&lt;&gt;(T1497&gt;U1497),"Sim","Não"))</f>
        <v>Não</v>
      </c>
    </row>
    <row r="1498" customFormat="false" ht="15" hidden="false" customHeight="false" outlineLevel="0" collapsed="false">
      <c r="A1498" s="72" t="s">
        <v>3317</v>
      </c>
      <c r="B1498" s="72" t="s">
        <v>3318</v>
      </c>
      <c r="C1498" s="72" t="s">
        <v>283</v>
      </c>
      <c r="D1498" s="72" t="s">
        <v>282</v>
      </c>
      <c r="E1498" s="72"/>
      <c r="F1498" s="73" t="n">
        <v>9616</v>
      </c>
      <c r="G1498" s="73" t="n">
        <v>7648</v>
      </c>
      <c r="H1498" s="73" t="n">
        <v>1968</v>
      </c>
      <c r="I1498" s="74" t="n">
        <f aca="false">H1498/F1498</f>
        <v>0.204658901830283</v>
      </c>
      <c r="J1498" s="73" t="n">
        <v>7159</v>
      </c>
      <c r="K1498" s="73" t="n">
        <v>214</v>
      </c>
      <c r="L1498" s="73" t="n">
        <v>275</v>
      </c>
      <c r="M1498" s="73" t="n">
        <v>2917</v>
      </c>
      <c r="N1498" s="73" t="n">
        <v>3618</v>
      </c>
      <c r="O1498" s="73" t="n">
        <f aca="false">J1498-M1498-N1498</f>
        <v>624</v>
      </c>
      <c r="P1498" s="74" t="n">
        <f aca="false">M1498/J1498</f>
        <v>0.407459142338315</v>
      </c>
      <c r="Q1498" s="74" t="n">
        <f aca="false">N1498/J1498</f>
        <v>0.505377846067887</v>
      </c>
      <c r="R1498" s="75" t="n">
        <f aca="false">ABS(P1498-Q1498)*100</f>
        <v>9.79187037295712</v>
      </c>
      <c r="S1498" s="72" t="str">
        <f aca="false">IF(M1498&gt;N1498,"Flávio Bolsonaro",IF(N1498&gt;M1498,"Lula","Empate"))</f>
        <v>Lula</v>
      </c>
      <c r="T1498" s="74" t="n">
        <v>0.576829924650162</v>
      </c>
      <c r="U1498" s="74" t="n">
        <v>0.343110871905275</v>
      </c>
      <c r="V1498" s="72" t="str">
        <f aca="false">IF(S1498="Empate","—",IF((N1498&gt;M1498)&lt;&gt;(T1498&gt;U1498),"Sim","Não"))</f>
        <v>Não</v>
      </c>
    </row>
    <row r="1499" customFormat="false" ht="15" hidden="false" customHeight="false" outlineLevel="0" collapsed="false">
      <c r="A1499" s="72" t="s">
        <v>3319</v>
      </c>
      <c r="B1499" s="72" t="s">
        <v>3320</v>
      </c>
      <c r="C1499" s="72" t="s">
        <v>283</v>
      </c>
      <c r="D1499" s="72" t="s">
        <v>282</v>
      </c>
      <c r="E1499" s="72"/>
      <c r="F1499" s="73" t="n">
        <v>9819</v>
      </c>
      <c r="G1499" s="73" t="n">
        <v>7695</v>
      </c>
      <c r="H1499" s="73" t="n">
        <v>2124</v>
      </c>
      <c r="I1499" s="74" t="n">
        <f aca="false">H1499/F1499</f>
        <v>0.216315307057745</v>
      </c>
      <c r="J1499" s="73" t="n">
        <v>7203</v>
      </c>
      <c r="K1499" s="73" t="n">
        <v>189</v>
      </c>
      <c r="L1499" s="73" t="n">
        <v>303</v>
      </c>
      <c r="M1499" s="73" t="n">
        <v>3856</v>
      </c>
      <c r="N1499" s="73" t="n">
        <v>2866</v>
      </c>
      <c r="O1499" s="73" t="n">
        <f aca="false">J1499-M1499-N1499</f>
        <v>481</v>
      </c>
      <c r="P1499" s="74" t="n">
        <f aca="false">M1499/J1499</f>
        <v>0.535332500347078</v>
      </c>
      <c r="Q1499" s="74" t="n">
        <f aca="false">N1499/J1499</f>
        <v>0.397889768152159</v>
      </c>
      <c r="R1499" s="75" t="n">
        <f aca="false">ABS(P1499-Q1499)*100</f>
        <v>13.7442732194919</v>
      </c>
      <c r="S1499" s="72" t="str">
        <f aca="false">IF(M1499&gt;N1499,"Flávio Bolsonaro",IF(N1499&gt;M1499,"Lula","Empate"))</f>
        <v>Flávio Bolsonaro</v>
      </c>
      <c r="T1499" s="74" t="n">
        <v>0.461270903010033</v>
      </c>
      <c r="U1499" s="74" t="n">
        <v>0.46314381270903</v>
      </c>
      <c r="V1499" s="72" t="str">
        <f aca="false">IF(S1499="Empate","—",IF((N1499&gt;M1499)&lt;&gt;(T1499&gt;U1499),"Sim","Não"))</f>
        <v>Não</v>
      </c>
    </row>
    <row r="1500" customFormat="false" ht="15" hidden="false" customHeight="false" outlineLevel="0" collapsed="false">
      <c r="A1500" s="72" t="s">
        <v>3321</v>
      </c>
      <c r="B1500" s="72" t="s">
        <v>3322</v>
      </c>
      <c r="C1500" s="72" t="s">
        <v>283</v>
      </c>
      <c r="D1500" s="72" t="s">
        <v>282</v>
      </c>
      <c r="E1500" s="72"/>
      <c r="F1500" s="73" t="n">
        <v>19084</v>
      </c>
      <c r="G1500" s="73" t="n">
        <v>15442</v>
      </c>
      <c r="H1500" s="73" t="n">
        <v>3642</v>
      </c>
      <c r="I1500" s="74" t="n">
        <f aca="false">H1500/F1500</f>
        <v>0.190840494655209</v>
      </c>
      <c r="J1500" s="73" t="n">
        <v>14645</v>
      </c>
      <c r="K1500" s="73" t="n">
        <v>380</v>
      </c>
      <c r="L1500" s="73" t="n">
        <v>417</v>
      </c>
      <c r="M1500" s="73" t="n">
        <v>7916</v>
      </c>
      <c r="N1500" s="73" t="n">
        <v>5213</v>
      </c>
      <c r="O1500" s="73" t="n">
        <f aca="false">J1500-M1500-N1500</f>
        <v>1516</v>
      </c>
      <c r="P1500" s="74" t="n">
        <f aca="false">M1500/J1500</f>
        <v>0.540525776715603</v>
      </c>
      <c r="Q1500" s="74" t="n">
        <f aca="false">N1500/J1500</f>
        <v>0.35595766473199</v>
      </c>
      <c r="R1500" s="75" t="n">
        <f aca="false">ABS(P1500-Q1500)*100</f>
        <v>18.4568111983612</v>
      </c>
      <c r="S1500" s="72" t="str">
        <f aca="false">IF(M1500&gt;N1500,"Flávio Bolsonaro",IF(N1500&gt;M1500,"Lula","Empate"))</f>
        <v>Flávio Bolsonaro</v>
      </c>
      <c r="T1500" s="74" t="n">
        <v>0.441356538487996</v>
      </c>
      <c r="U1500" s="74" t="n">
        <v>0.464126023251015</v>
      </c>
      <c r="V1500" s="72" t="str">
        <f aca="false">IF(S1500="Empate","—",IF((N1500&gt;M1500)&lt;&gt;(T1500&gt;U1500),"Sim","Não"))</f>
        <v>Não</v>
      </c>
    </row>
    <row r="1501" customFormat="false" ht="15" hidden="false" customHeight="false" outlineLevel="0" collapsed="false">
      <c r="A1501" s="72" t="s">
        <v>3323</v>
      </c>
      <c r="B1501" s="72" t="s">
        <v>3324</v>
      </c>
      <c r="C1501" s="72" t="s">
        <v>283</v>
      </c>
      <c r="D1501" s="72" t="s">
        <v>282</v>
      </c>
      <c r="E1501" s="72"/>
      <c r="F1501" s="73" t="n">
        <v>22245</v>
      </c>
      <c r="G1501" s="73" t="n">
        <v>17026</v>
      </c>
      <c r="H1501" s="73" t="n">
        <v>5219</v>
      </c>
      <c r="I1501" s="74" t="n">
        <f aca="false">H1501/F1501</f>
        <v>0.23461452011688</v>
      </c>
      <c r="J1501" s="73" t="n">
        <v>16171</v>
      </c>
      <c r="K1501" s="73" t="n">
        <v>380</v>
      </c>
      <c r="L1501" s="73" t="n">
        <v>475</v>
      </c>
      <c r="M1501" s="73" t="n">
        <v>10621</v>
      </c>
      <c r="N1501" s="73" t="n">
        <v>4509</v>
      </c>
      <c r="O1501" s="73" t="n">
        <f aca="false">J1501-M1501-N1501</f>
        <v>1041</v>
      </c>
      <c r="P1501" s="74" t="n">
        <f aca="false">M1501/J1501</f>
        <v>0.656793024550121</v>
      </c>
      <c r="Q1501" s="74" t="n">
        <f aca="false">N1501/J1501</f>
        <v>0.278832477892524</v>
      </c>
      <c r="R1501" s="75" t="n">
        <f aca="false">ABS(P1501-Q1501)*100</f>
        <v>37.7960546657597</v>
      </c>
      <c r="S1501" s="72" t="str">
        <f aca="false">IF(M1501&gt;N1501,"Flávio Bolsonaro",IF(N1501&gt;M1501,"Lula","Empate"))</f>
        <v>Flávio Bolsonaro</v>
      </c>
      <c r="T1501" s="74" t="n">
        <v>0.350063211125158</v>
      </c>
      <c r="U1501" s="74" t="n">
        <v>0.591403286978508</v>
      </c>
      <c r="V1501" s="72" t="str">
        <f aca="false">IF(S1501="Empate","—",IF((N1501&gt;M1501)&lt;&gt;(T1501&gt;U1501),"Sim","Não"))</f>
        <v>Não</v>
      </c>
    </row>
    <row r="1502" customFormat="false" ht="15" hidden="false" customHeight="false" outlineLevel="0" collapsed="false">
      <c r="A1502" s="72" t="s">
        <v>3325</v>
      </c>
      <c r="B1502" s="72" t="s">
        <v>3326</v>
      </c>
      <c r="C1502" s="72" t="s">
        <v>283</v>
      </c>
      <c r="D1502" s="72" t="s">
        <v>282</v>
      </c>
      <c r="E1502" s="72"/>
      <c r="F1502" s="73" t="n">
        <v>15908</v>
      </c>
      <c r="G1502" s="73" t="n">
        <v>12322</v>
      </c>
      <c r="H1502" s="73" t="n">
        <v>3586</v>
      </c>
      <c r="I1502" s="74" t="n">
        <f aca="false">H1502/F1502</f>
        <v>0.225421171737491</v>
      </c>
      <c r="J1502" s="73" t="n">
        <v>11773</v>
      </c>
      <c r="K1502" s="73" t="n">
        <v>235</v>
      </c>
      <c r="L1502" s="73" t="n">
        <v>314</v>
      </c>
      <c r="M1502" s="73" t="n">
        <v>6702</v>
      </c>
      <c r="N1502" s="73" t="n">
        <v>3987</v>
      </c>
      <c r="O1502" s="73" t="n">
        <f aca="false">J1502-M1502-N1502</f>
        <v>1084</v>
      </c>
      <c r="P1502" s="74" t="n">
        <f aca="false">M1502/J1502</f>
        <v>0.569268665590759</v>
      </c>
      <c r="Q1502" s="74" t="n">
        <f aca="false">N1502/J1502</f>
        <v>0.338656247345621</v>
      </c>
      <c r="R1502" s="75" t="n">
        <f aca="false">ABS(P1502-Q1502)*100</f>
        <v>23.0612418245137</v>
      </c>
      <c r="S1502" s="72" t="str">
        <f aca="false">IF(M1502&gt;N1502,"Flávio Bolsonaro",IF(N1502&gt;M1502,"Lula","Empate"))</f>
        <v>Flávio Bolsonaro</v>
      </c>
      <c r="T1502" s="74" t="n">
        <v>0.40772096173383</v>
      </c>
      <c r="U1502" s="74" t="n">
        <v>0.513714866237724</v>
      </c>
      <c r="V1502" s="72" t="str">
        <f aca="false">IF(S1502="Empate","—",IF((N1502&gt;M1502)&lt;&gt;(T1502&gt;U1502),"Sim","Não"))</f>
        <v>Não</v>
      </c>
    </row>
    <row r="1503" customFormat="false" ht="15" hidden="false" customHeight="false" outlineLevel="0" collapsed="false">
      <c r="A1503" s="72" t="s">
        <v>3327</v>
      </c>
      <c r="B1503" s="72" t="s">
        <v>3328</v>
      </c>
      <c r="C1503" s="72" t="s">
        <v>283</v>
      </c>
      <c r="D1503" s="72" t="s">
        <v>282</v>
      </c>
      <c r="E1503" s="72"/>
      <c r="F1503" s="73" t="n">
        <v>2716</v>
      </c>
      <c r="G1503" s="73" t="n">
        <v>1946</v>
      </c>
      <c r="H1503" s="73" t="n">
        <v>770</v>
      </c>
      <c r="I1503" s="74" t="n">
        <f aca="false">H1503/F1503</f>
        <v>0.283505154639175</v>
      </c>
      <c r="J1503" s="73" t="n">
        <v>1844</v>
      </c>
      <c r="K1503" s="73" t="n">
        <v>27</v>
      </c>
      <c r="L1503" s="73" t="n">
        <v>75</v>
      </c>
      <c r="M1503" s="73" t="n">
        <v>670</v>
      </c>
      <c r="N1503" s="73" t="n">
        <v>1007</v>
      </c>
      <c r="O1503" s="73" t="n">
        <f aca="false">J1503-M1503-N1503</f>
        <v>167</v>
      </c>
      <c r="P1503" s="74" t="n">
        <f aca="false">M1503/J1503</f>
        <v>0.363340563991323</v>
      </c>
      <c r="Q1503" s="74" t="n">
        <f aca="false">N1503/J1503</f>
        <v>0.546095444685466</v>
      </c>
      <c r="R1503" s="75" t="n">
        <f aca="false">ABS(P1503-Q1503)*100</f>
        <v>18.2754880694143</v>
      </c>
      <c r="S1503" s="72" t="str">
        <f aca="false">IF(M1503&gt;N1503,"Flávio Bolsonaro",IF(N1503&gt;M1503,"Lula","Empate"))</f>
        <v>Lula</v>
      </c>
      <c r="T1503" s="74" t="n">
        <v>0.603640634174985</v>
      </c>
      <c r="U1503" s="74" t="n">
        <v>0.332941867293012</v>
      </c>
      <c r="V1503" s="72" t="str">
        <f aca="false">IF(S1503="Empate","—",IF((N1503&gt;M1503)&lt;&gt;(T1503&gt;U1503),"Sim","Não"))</f>
        <v>Não</v>
      </c>
    </row>
    <row r="1504" customFormat="false" ht="15" hidden="false" customHeight="false" outlineLevel="0" collapsed="false">
      <c r="A1504" s="72" t="s">
        <v>3329</v>
      </c>
      <c r="B1504" s="72" t="s">
        <v>3330</v>
      </c>
      <c r="C1504" s="72" t="s">
        <v>283</v>
      </c>
      <c r="D1504" s="72" t="s">
        <v>282</v>
      </c>
      <c r="E1504" s="72"/>
      <c r="F1504" s="73" t="n">
        <v>13900</v>
      </c>
      <c r="G1504" s="73" t="n">
        <v>11785</v>
      </c>
      <c r="H1504" s="73" t="n">
        <v>2115</v>
      </c>
      <c r="I1504" s="74" t="n">
        <f aca="false">H1504/F1504</f>
        <v>0.152158273381295</v>
      </c>
      <c r="J1504" s="73" t="n">
        <v>11207</v>
      </c>
      <c r="K1504" s="73" t="n">
        <v>256</v>
      </c>
      <c r="L1504" s="73" t="n">
        <v>322</v>
      </c>
      <c r="M1504" s="73" t="n">
        <v>5807</v>
      </c>
      <c r="N1504" s="73" t="n">
        <v>4392</v>
      </c>
      <c r="O1504" s="73" t="n">
        <f aca="false">J1504-M1504-N1504</f>
        <v>1008</v>
      </c>
      <c r="P1504" s="74" t="n">
        <f aca="false">M1504/J1504</f>
        <v>0.518158293923441</v>
      </c>
      <c r="Q1504" s="74" t="n">
        <f aca="false">N1504/J1504</f>
        <v>0.391897920942268</v>
      </c>
      <c r="R1504" s="75" t="n">
        <f aca="false">ABS(P1504-Q1504)*100</f>
        <v>12.6260372981172</v>
      </c>
      <c r="S1504" s="72" t="str">
        <f aca="false">IF(M1504&gt;N1504,"Flávio Bolsonaro",IF(N1504&gt;M1504,"Lula","Empate"))</f>
        <v>Flávio Bolsonaro</v>
      </c>
      <c r="T1504" s="74" t="n">
        <v>0.482084095063985</v>
      </c>
      <c r="U1504" s="74" t="n">
        <v>0.438848263254113</v>
      </c>
      <c r="V1504" s="72" t="str">
        <f aca="false">IF(S1504="Empate","—",IF((N1504&gt;M1504)&lt;&gt;(T1504&gt;U1504),"Sim","Não"))</f>
        <v>Sim</v>
      </c>
    </row>
    <row r="1505" customFormat="false" ht="15" hidden="false" customHeight="false" outlineLevel="0" collapsed="false">
      <c r="A1505" s="72" t="s">
        <v>3331</v>
      </c>
      <c r="B1505" s="72" t="s">
        <v>3332</v>
      </c>
      <c r="C1505" s="72" t="s">
        <v>283</v>
      </c>
      <c r="D1505" s="72" t="s">
        <v>282</v>
      </c>
      <c r="E1505" s="72"/>
      <c r="F1505" s="73" t="n">
        <v>7997</v>
      </c>
      <c r="G1505" s="73" t="n">
        <v>6153</v>
      </c>
      <c r="H1505" s="73" t="n">
        <v>1844</v>
      </c>
      <c r="I1505" s="74" t="n">
        <f aca="false">H1505/F1505</f>
        <v>0.230586469926222</v>
      </c>
      <c r="J1505" s="73" t="n">
        <v>5943</v>
      </c>
      <c r="K1505" s="73" t="n">
        <v>54</v>
      </c>
      <c r="L1505" s="73" t="n">
        <v>156</v>
      </c>
      <c r="M1505" s="73" t="n">
        <v>3105</v>
      </c>
      <c r="N1505" s="73" t="n">
        <v>2543</v>
      </c>
      <c r="O1505" s="73" t="n">
        <f aca="false">J1505-M1505-N1505</f>
        <v>295</v>
      </c>
      <c r="P1505" s="74" t="n">
        <f aca="false">M1505/J1505</f>
        <v>0.52246340232206</v>
      </c>
      <c r="Q1505" s="74" t="n">
        <f aca="false">N1505/J1505</f>
        <v>0.427898367827696</v>
      </c>
      <c r="R1505" s="75" t="n">
        <f aca="false">ABS(P1505-Q1505)*100</f>
        <v>9.45650344943631</v>
      </c>
      <c r="S1505" s="72" t="str">
        <f aca="false">IF(M1505&gt;N1505,"Flávio Bolsonaro",IF(N1505&gt;M1505,"Lula","Empate"))</f>
        <v>Flávio Bolsonaro</v>
      </c>
      <c r="T1505" s="74" t="n">
        <v>0.510523657181344</v>
      </c>
      <c r="U1505" s="74" t="n">
        <v>0.444014143795252</v>
      </c>
      <c r="V1505" s="72" t="str">
        <f aca="false">IF(S1505="Empate","—",IF((N1505&gt;M1505)&lt;&gt;(T1505&gt;U1505),"Sim","Não"))</f>
        <v>Sim</v>
      </c>
    </row>
    <row r="1506" customFormat="false" ht="15" hidden="false" customHeight="false" outlineLevel="0" collapsed="false">
      <c r="A1506" s="72" t="s">
        <v>3333</v>
      </c>
      <c r="B1506" s="72" t="s">
        <v>3334</v>
      </c>
      <c r="C1506" s="72" t="s">
        <v>283</v>
      </c>
      <c r="D1506" s="72" t="s">
        <v>282</v>
      </c>
      <c r="E1506" s="72"/>
      <c r="F1506" s="73" t="n">
        <v>3441</v>
      </c>
      <c r="G1506" s="73" t="n">
        <v>2657</v>
      </c>
      <c r="H1506" s="73" t="n">
        <v>784</v>
      </c>
      <c r="I1506" s="74" t="n">
        <f aca="false">H1506/F1506</f>
        <v>0.227840743969776</v>
      </c>
      <c r="J1506" s="73" t="n">
        <v>2514</v>
      </c>
      <c r="K1506" s="73" t="n">
        <v>57</v>
      </c>
      <c r="L1506" s="73" t="n">
        <v>86</v>
      </c>
      <c r="M1506" s="73" t="n">
        <v>1213</v>
      </c>
      <c r="N1506" s="73" t="n">
        <v>1085</v>
      </c>
      <c r="O1506" s="73" t="n">
        <f aca="false">J1506-M1506-N1506</f>
        <v>216</v>
      </c>
      <c r="P1506" s="74" t="n">
        <f aca="false">M1506/J1506</f>
        <v>0.482498011137629</v>
      </c>
      <c r="Q1506" s="74" t="n">
        <f aca="false">N1506/J1506</f>
        <v>0.431583134447096</v>
      </c>
      <c r="R1506" s="75" t="n">
        <f aca="false">ABS(P1506-Q1506)*100</f>
        <v>5.0914876690533</v>
      </c>
      <c r="S1506" s="72" t="str">
        <f aca="false">IF(M1506&gt;N1506,"Flávio Bolsonaro",IF(N1506&gt;M1506,"Lula","Empate"))</f>
        <v>Flávio Bolsonaro</v>
      </c>
      <c r="T1506" s="74" t="n">
        <v>0.519848771266541</v>
      </c>
      <c r="U1506" s="74" t="n">
        <v>0.390170132325142</v>
      </c>
      <c r="V1506" s="72" t="str">
        <f aca="false">IF(S1506="Empate","—",IF((N1506&gt;M1506)&lt;&gt;(T1506&gt;U1506),"Sim","Não"))</f>
        <v>Sim</v>
      </c>
    </row>
    <row r="1507" customFormat="false" ht="15" hidden="false" customHeight="false" outlineLevel="0" collapsed="false">
      <c r="A1507" s="72" t="s">
        <v>3335</v>
      </c>
      <c r="B1507" s="72" t="s">
        <v>3336</v>
      </c>
      <c r="C1507" s="72" t="s">
        <v>283</v>
      </c>
      <c r="D1507" s="72" t="s">
        <v>282</v>
      </c>
      <c r="E1507" s="72"/>
      <c r="F1507" s="73" t="n">
        <v>3994</v>
      </c>
      <c r="G1507" s="73" t="n">
        <v>3264</v>
      </c>
      <c r="H1507" s="73" t="n">
        <v>730</v>
      </c>
      <c r="I1507" s="74" t="n">
        <f aca="false">H1507/F1507</f>
        <v>0.182774161241863</v>
      </c>
      <c r="J1507" s="73" t="n">
        <v>2980</v>
      </c>
      <c r="K1507" s="73" t="n">
        <v>100</v>
      </c>
      <c r="L1507" s="73" t="n">
        <v>184</v>
      </c>
      <c r="M1507" s="73" t="n">
        <v>1450</v>
      </c>
      <c r="N1507" s="73" t="n">
        <v>1343</v>
      </c>
      <c r="O1507" s="73" t="n">
        <f aca="false">J1507-M1507-N1507</f>
        <v>187</v>
      </c>
      <c r="P1507" s="74" t="n">
        <f aca="false">M1507/J1507</f>
        <v>0.486577181208054</v>
      </c>
      <c r="Q1507" s="74" t="n">
        <f aca="false">N1507/J1507</f>
        <v>0.450671140939597</v>
      </c>
      <c r="R1507" s="75" t="n">
        <f aca="false">ABS(P1507-Q1507)*100</f>
        <v>3.59060402684564</v>
      </c>
      <c r="S1507" s="72" t="str">
        <f aca="false">IF(M1507&gt;N1507,"Flávio Bolsonaro",IF(N1507&gt;M1507,"Lula","Empate"))</f>
        <v>Flávio Bolsonaro</v>
      </c>
      <c r="T1507" s="74" t="n">
        <v>0.50364479787939</v>
      </c>
      <c r="U1507" s="74" t="n">
        <v>0.403578528827038</v>
      </c>
      <c r="V1507" s="72" t="str">
        <f aca="false">IF(S1507="Empate","—",IF((N1507&gt;M1507)&lt;&gt;(T1507&gt;U1507),"Sim","Não"))</f>
        <v>Sim</v>
      </c>
    </row>
    <row r="1508" customFormat="false" ht="15" hidden="false" customHeight="false" outlineLevel="0" collapsed="false">
      <c r="A1508" s="72" t="s">
        <v>3337</v>
      </c>
      <c r="B1508" s="72" t="s">
        <v>3338</v>
      </c>
      <c r="C1508" s="72" t="s">
        <v>283</v>
      </c>
      <c r="D1508" s="72" t="s">
        <v>282</v>
      </c>
      <c r="E1508" s="72"/>
      <c r="F1508" s="73" t="n">
        <v>3407</v>
      </c>
      <c r="G1508" s="73" t="n">
        <v>2675</v>
      </c>
      <c r="H1508" s="73" t="n">
        <v>732</v>
      </c>
      <c r="I1508" s="74" t="n">
        <f aca="false">H1508/F1508</f>
        <v>0.214851775755797</v>
      </c>
      <c r="J1508" s="73" t="n">
        <v>2542</v>
      </c>
      <c r="K1508" s="73" t="n">
        <v>48</v>
      </c>
      <c r="L1508" s="73" t="n">
        <v>85</v>
      </c>
      <c r="M1508" s="73" t="n">
        <v>1425</v>
      </c>
      <c r="N1508" s="73" t="n">
        <v>948</v>
      </c>
      <c r="O1508" s="73" t="n">
        <f aca="false">J1508-M1508-N1508</f>
        <v>169</v>
      </c>
      <c r="P1508" s="74" t="n">
        <f aca="false">M1508/J1508</f>
        <v>0.560582218725413</v>
      </c>
      <c r="Q1508" s="74" t="n">
        <f aca="false">N1508/J1508</f>
        <v>0.372934697088906</v>
      </c>
      <c r="R1508" s="75" t="n">
        <f aca="false">ABS(P1508-Q1508)*100</f>
        <v>18.7647521636507</v>
      </c>
      <c r="S1508" s="72" t="str">
        <f aca="false">IF(M1508&gt;N1508,"Flávio Bolsonaro",IF(N1508&gt;M1508,"Lula","Empate"))</f>
        <v>Flávio Bolsonaro</v>
      </c>
      <c r="T1508" s="74" t="n">
        <v>0.427845131012906</v>
      </c>
      <c r="U1508" s="74" t="n">
        <v>0.52561595619867</v>
      </c>
      <c r="V1508" s="72" t="str">
        <f aca="false">IF(S1508="Empate","—",IF((N1508&gt;M1508)&lt;&gt;(T1508&gt;U1508),"Sim","Não"))</f>
        <v>Não</v>
      </c>
    </row>
    <row r="1509" customFormat="false" ht="15" hidden="false" customHeight="false" outlineLevel="0" collapsed="false">
      <c r="A1509" s="72" t="s">
        <v>3339</v>
      </c>
      <c r="B1509" s="72" t="s">
        <v>3340</v>
      </c>
      <c r="C1509" s="72" t="s">
        <v>283</v>
      </c>
      <c r="D1509" s="72" t="s">
        <v>282</v>
      </c>
      <c r="E1509" s="72"/>
      <c r="F1509" s="73" t="n">
        <v>3027</v>
      </c>
      <c r="G1509" s="73" t="n">
        <v>2462</v>
      </c>
      <c r="H1509" s="73" t="n">
        <v>565</v>
      </c>
      <c r="I1509" s="74" t="n">
        <f aca="false">H1509/F1509</f>
        <v>0.186653452262967</v>
      </c>
      <c r="J1509" s="73" t="n">
        <v>2355</v>
      </c>
      <c r="K1509" s="73" t="n">
        <v>42</v>
      </c>
      <c r="L1509" s="73" t="n">
        <v>65</v>
      </c>
      <c r="M1509" s="73" t="n">
        <v>1273</v>
      </c>
      <c r="N1509" s="73" t="n">
        <v>822</v>
      </c>
      <c r="O1509" s="73" t="n">
        <f aca="false">J1509-M1509-N1509</f>
        <v>260</v>
      </c>
      <c r="P1509" s="74" t="n">
        <f aca="false">M1509/J1509</f>
        <v>0.540552016985138</v>
      </c>
      <c r="Q1509" s="74" t="n">
        <f aca="false">N1509/J1509</f>
        <v>0.349044585987261</v>
      </c>
      <c r="R1509" s="75" t="n">
        <f aca="false">ABS(P1509-Q1509)*100</f>
        <v>19.1507430997877</v>
      </c>
      <c r="S1509" s="72" t="str">
        <f aca="false">IF(M1509&gt;N1509,"Flávio Bolsonaro",IF(N1509&gt;M1509,"Lula","Empate"))</f>
        <v>Flávio Bolsonaro</v>
      </c>
      <c r="T1509" s="74" t="n">
        <v>0.43956043956044</v>
      </c>
      <c r="U1509" s="74" t="n">
        <v>0.456760630673674</v>
      </c>
      <c r="V1509" s="72" t="str">
        <f aca="false">IF(S1509="Empate","—",IF((N1509&gt;M1509)&lt;&gt;(T1509&gt;U1509),"Sim","Não"))</f>
        <v>Não</v>
      </c>
    </row>
    <row r="1510" customFormat="false" ht="15" hidden="false" customHeight="false" outlineLevel="0" collapsed="false">
      <c r="A1510" s="72" t="s">
        <v>3341</v>
      </c>
      <c r="B1510" s="72" t="s">
        <v>3342</v>
      </c>
      <c r="C1510" s="72" t="s">
        <v>283</v>
      </c>
      <c r="D1510" s="72" t="s">
        <v>282</v>
      </c>
      <c r="E1510" s="72"/>
      <c r="F1510" s="73" t="n">
        <v>3773</v>
      </c>
      <c r="G1510" s="73" t="n">
        <v>2919</v>
      </c>
      <c r="H1510" s="73" t="n">
        <v>854</v>
      </c>
      <c r="I1510" s="74" t="n">
        <f aca="false">H1510/F1510</f>
        <v>0.226345083487941</v>
      </c>
      <c r="J1510" s="73" t="n">
        <v>2823</v>
      </c>
      <c r="K1510" s="73" t="n">
        <v>34</v>
      </c>
      <c r="L1510" s="73" t="n">
        <v>62</v>
      </c>
      <c r="M1510" s="73" t="n">
        <v>1602</v>
      </c>
      <c r="N1510" s="73" t="n">
        <v>1035</v>
      </c>
      <c r="O1510" s="73" t="n">
        <f aca="false">J1510-M1510-N1510</f>
        <v>186</v>
      </c>
      <c r="P1510" s="74" t="n">
        <f aca="false">M1510/J1510</f>
        <v>0.567481402763018</v>
      </c>
      <c r="Q1510" s="74" t="n">
        <f aca="false">N1510/J1510</f>
        <v>0.36663124335813</v>
      </c>
      <c r="R1510" s="75" t="n">
        <f aca="false">ABS(P1510-Q1510)*100</f>
        <v>20.0850159404888</v>
      </c>
      <c r="S1510" s="72" t="str">
        <f aca="false">IF(M1510&gt;N1510,"Flávio Bolsonaro",IF(N1510&gt;M1510,"Lula","Empate"))</f>
        <v>Flávio Bolsonaro</v>
      </c>
      <c r="T1510" s="74" t="n">
        <v>0.431432973805855</v>
      </c>
      <c r="U1510" s="74" t="n">
        <v>0.5115562403698</v>
      </c>
      <c r="V1510" s="72" t="str">
        <f aca="false">IF(S1510="Empate","—",IF((N1510&gt;M1510)&lt;&gt;(T1510&gt;U1510),"Sim","Não"))</f>
        <v>Não</v>
      </c>
    </row>
    <row r="1511" customFormat="false" ht="15" hidden="false" customHeight="false" outlineLevel="0" collapsed="false">
      <c r="A1511" s="72" t="s">
        <v>3343</v>
      </c>
      <c r="B1511" s="72" t="s">
        <v>3344</v>
      </c>
      <c r="C1511" s="72" t="s">
        <v>283</v>
      </c>
      <c r="D1511" s="72" t="s">
        <v>282</v>
      </c>
      <c r="E1511" s="72"/>
      <c r="F1511" s="73" t="n">
        <v>52112</v>
      </c>
      <c r="G1511" s="73" t="n">
        <v>39504</v>
      </c>
      <c r="H1511" s="73" t="n">
        <v>12608</v>
      </c>
      <c r="I1511" s="74" t="n">
        <f aca="false">H1511/F1511</f>
        <v>0.241940435984034</v>
      </c>
      <c r="J1511" s="73" t="n">
        <v>37632</v>
      </c>
      <c r="K1511" s="73" t="n">
        <v>712</v>
      </c>
      <c r="L1511" s="73" t="n">
        <v>1160</v>
      </c>
      <c r="M1511" s="73" t="n">
        <v>14298</v>
      </c>
      <c r="N1511" s="73" t="n">
        <v>20582</v>
      </c>
      <c r="O1511" s="73" t="n">
        <f aca="false">J1511-M1511-N1511</f>
        <v>2752</v>
      </c>
      <c r="P1511" s="74" t="n">
        <f aca="false">M1511/J1511</f>
        <v>0.379942602040816</v>
      </c>
      <c r="Q1511" s="74" t="n">
        <f aca="false">N1511/J1511</f>
        <v>0.546928146258503</v>
      </c>
      <c r="R1511" s="75" t="n">
        <f aca="false">ABS(P1511-Q1511)*100</f>
        <v>16.6985544217687</v>
      </c>
      <c r="S1511" s="72" t="str">
        <f aca="false">IF(M1511&gt;N1511,"Flávio Bolsonaro",IF(N1511&gt;M1511,"Lula","Empate"))</f>
        <v>Lula</v>
      </c>
      <c r="T1511" s="74" t="n">
        <v>0.588675240670086</v>
      </c>
      <c r="U1511" s="74" t="n">
        <v>0.3414609495414</v>
      </c>
      <c r="V1511" s="72" t="str">
        <f aca="false">IF(S1511="Empate","—",IF((N1511&gt;M1511)&lt;&gt;(T1511&gt;U1511),"Sim","Não"))</f>
        <v>Não</v>
      </c>
    </row>
    <row r="1512" customFormat="false" ht="15" hidden="false" customHeight="false" outlineLevel="0" collapsed="false">
      <c r="A1512" s="72" t="s">
        <v>3345</v>
      </c>
      <c r="B1512" s="72" t="s">
        <v>3346</v>
      </c>
      <c r="C1512" s="72" t="s">
        <v>283</v>
      </c>
      <c r="D1512" s="72" t="s">
        <v>282</v>
      </c>
      <c r="E1512" s="72"/>
      <c r="F1512" s="73" t="n">
        <v>5156</v>
      </c>
      <c r="G1512" s="73" t="n">
        <v>4007</v>
      </c>
      <c r="H1512" s="73" t="n">
        <v>1149</v>
      </c>
      <c r="I1512" s="74" t="n">
        <f aca="false">H1512/F1512</f>
        <v>0.222847168347556</v>
      </c>
      <c r="J1512" s="73" t="n">
        <v>3737</v>
      </c>
      <c r="K1512" s="73" t="n">
        <v>111</v>
      </c>
      <c r="L1512" s="73" t="n">
        <v>159</v>
      </c>
      <c r="M1512" s="73" t="n">
        <v>1462</v>
      </c>
      <c r="N1512" s="73" t="n">
        <v>1710</v>
      </c>
      <c r="O1512" s="73" t="n">
        <f aca="false">J1512-M1512-N1512</f>
        <v>565</v>
      </c>
      <c r="P1512" s="74" t="n">
        <f aca="false">M1512/J1512</f>
        <v>0.391222906074391</v>
      </c>
      <c r="Q1512" s="74" t="n">
        <f aca="false">N1512/J1512</f>
        <v>0.457586299170458</v>
      </c>
      <c r="R1512" s="75" t="n">
        <f aca="false">ABS(P1512-Q1512)*100</f>
        <v>6.63633930960664</v>
      </c>
      <c r="S1512" s="72" t="str">
        <f aca="false">IF(M1512&gt;N1512,"Flávio Bolsonaro",IF(N1512&gt;M1512,"Lula","Empate"))</f>
        <v>Lula</v>
      </c>
      <c r="T1512" s="74" t="n">
        <v>0.559595407326408</v>
      </c>
      <c r="U1512" s="74" t="n">
        <v>0.328594860579552</v>
      </c>
      <c r="V1512" s="72" t="str">
        <f aca="false">IF(S1512="Empate","—",IF((N1512&gt;M1512)&lt;&gt;(T1512&gt;U1512),"Sim","Não"))</f>
        <v>Não</v>
      </c>
    </row>
    <row r="1513" customFormat="false" ht="15" hidden="false" customHeight="false" outlineLevel="0" collapsed="false">
      <c r="A1513" s="72" t="s">
        <v>3347</v>
      </c>
      <c r="B1513" s="72" t="s">
        <v>3348</v>
      </c>
      <c r="C1513" s="72" t="s">
        <v>283</v>
      </c>
      <c r="D1513" s="72" t="s">
        <v>282</v>
      </c>
      <c r="E1513" s="72"/>
      <c r="F1513" s="73" t="n">
        <v>4149</v>
      </c>
      <c r="G1513" s="73" t="n">
        <v>3189</v>
      </c>
      <c r="H1513" s="73" t="n">
        <v>960</v>
      </c>
      <c r="I1513" s="74" t="n">
        <f aca="false">H1513/F1513</f>
        <v>0.231381055676067</v>
      </c>
      <c r="J1513" s="73" t="n">
        <v>2990</v>
      </c>
      <c r="K1513" s="73" t="n">
        <v>67</v>
      </c>
      <c r="L1513" s="73" t="n">
        <v>132</v>
      </c>
      <c r="M1513" s="73" t="n">
        <v>1077</v>
      </c>
      <c r="N1513" s="73" t="n">
        <v>1675</v>
      </c>
      <c r="O1513" s="73" t="n">
        <f aca="false">J1513-M1513-N1513</f>
        <v>238</v>
      </c>
      <c r="P1513" s="74" t="n">
        <f aca="false">M1513/J1513</f>
        <v>0.360200668896321</v>
      </c>
      <c r="Q1513" s="74" t="n">
        <f aca="false">N1513/J1513</f>
        <v>0.560200668896321</v>
      </c>
      <c r="R1513" s="75" t="n">
        <f aca="false">ABS(P1513-Q1513)*100</f>
        <v>20</v>
      </c>
      <c r="S1513" s="72" t="str">
        <f aca="false">IF(M1513&gt;N1513,"Flávio Bolsonaro",IF(N1513&gt;M1513,"Lula","Empate"))</f>
        <v>Lula</v>
      </c>
      <c r="T1513" s="74" t="n">
        <v>0.667480809490579</v>
      </c>
      <c r="U1513" s="74" t="n">
        <v>0.264829030006978</v>
      </c>
      <c r="V1513" s="72" t="str">
        <f aca="false">IF(S1513="Empate","—",IF((N1513&gt;M1513)&lt;&gt;(T1513&gt;U1513),"Sim","Não"))</f>
        <v>Não</v>
      </c>
    </row>
    <row r="1514" customFormat="false" ht="15" hidden="false" customHeight="false" outlineLevel="0" collapsed="false">
      <c r="A1514" s="72" t="s">
        <v>3349</v>
      </c>
      <c r="B1514" s="72" t="s">
        <v>3350</v>
      </c>
      <c r="C1514" s="72" t="s">
        <v>283</v>
      </c>
      <c r="D1514" s="72" t="s">
        <v>282</v>
      </c>
      <c r="E1514" s="72"/>
      <c r="F1514" s="73" t="n">
        <v>8492</v>
      </c>
      <c r="G1514" s="73" t="n">
        <v>6132</v>
      </c>
      <c r="H1514" s="73" t="n">
        <v>2360</v>
      </c>
      <c r="I1514" s="74" t="n">
        <f aca="false">H1514/F1514</f>
        <v>0.277908619877532</v>
      </c>
      <c r="J1514" s="73" t="n">
        <v>5824</v>
      </c>
      <c r="K1514" s="73" t="n">
        <v>68</v>
      </c>
      <c r="L1514" s="73" t="n">
        <v>240</v>
      </c>
      <c r="M1514" s="73" t="n">
        <v>1641</v>
      </c>
      <c r="N1514" s="73" t="n">
        <v>3945</v>
      </c>
      <c r="O1514" s="73" t="n">
        <f aca="false">J1514-M1514-N1514</f>
        <v>238</v>
      </c>
      <c r="P1514" s="74" t="n">
        <f aca="false">M1514/J1514</f>
        <v>0.28176510989011</v>
      </c>
      <c r="Q1514" s="74" t="n">
        <f aca="false">N1514/J1514</f>
        <v>0.677369505494506</v>
      </c>
      <c r="R1514" s="75" t="n">
        <f aca="false">ABS(P1514-Q1514)*100</f>
        <v>39.5604395604396</v>
      </c>
      <c r="S1514" s="72" t="str">
        <f aca="false">IF(M1514&gt;N1514,"Flávio Bolsonaro",IF(N1514&gt;M1514,"Lula","Empate"))</f>
        <v>Lula</v>
      </c>
      <c r="T1514" s="74" t="n">
        <v>0.746152419803449</v>
      </c>
      <c r="U1514" s="74" t="n">
        <v>0.206564064528092</v>
      </c>
      <c r="V1514" s="72" t="str">
        <f aca="false">IF(S1514="Empate","—",IF((N1514&gt;M1514)&lt;&gt;(T1514&gt;U1514),"Sim","Não"))</f>
        <v>Não</v>
      </c>
    </row>
    <row r="1515" customFormat="false" ht="15" hidden="false" customHeight="false" outlineLevel="0" collapsed="false">
      <c r="A1515" s="72" t="s">
        <v>3351</v>
      </c>
      <c r="B1515" s="72" t="s">
        <v>3352</v>
      </c>
      <c r="C1515" s="72" t="s">
        <v>283</v>
      </c>
      <c r="D1515" s="72" t="s">
        <v>282</v>
      </c>
      <c r="E1515" s="72"/>
      <c r="F1515" s="73" t="n">
        <v>4594</v>
      </c>
      <c r="G1515" s="73" t="n">
        <v>3563</v>
      </c>
      <c r="H1515" s="73" t="n">
        <v>1031</v>
      </c>
      <c r="I1515" s="74" t="n">
        <f aca="false">H1515/F1515</f>
        <v>0.224423160644319</v>
      </c>
      <c r="J1515" s="73" t="n">
        <v>3399</v>
      </c>
      <c r="K1515" s="73" t="n">
        <v>32</v>
      </c>
      <c r="L1515" s="73" t="n">
        <v>132</v>
      </c>
      <c r="M1515" s="73" t="n">
        <v>931</v>
      </c>
      <c r="N1515" s="73" t="n">
        <v>2294</v>
      </c>
      <c r="O1515" s="73" t="n">
        <f aca="false">J1515-M1515-N1515</f>
        <v>174</v>
      </c>
      <c r="P1515" s="74" t="n">
        <f aca="false">M1515/J1515</f>
        <v>0.27390408943807</v>
      </c>
      <c r="Q1515" s="74" t="n">
        <f aca="false">N1515/J1515</f>
        <v>0.674904383642248</v>
      </c>
      <c r="R1515" s="75" t="n">
        <f aca="false">ABS(P1515-Q1515)*100</f>
        <v>40.1000294204178</v>
      </c>
      <c r="S1515" s="72" t="str">
        <f aca="false">IF(M1515&gt;N1515,"Flávio Bolsonaro",IF(N1515&gt;M1515,"Lula","Empate"))</f>
        <v>Lula</v>
      </c>
      <c r="T1515" s="74" t="n">
        <v>0.708452950558214</v>
      </c>
      <c r="U1515" s="74" t="n">
        <v>0.225518341307815</v>
      </c>
      <c r="V1515" s="72" t="str">
        <f aca="false">IF(S1515="Empate","—",IF((N1515&gt;M1515)&lt;&gt;(T1515&gt;U1515),"Sim","Não"))</f>
        <v>Não</v>
      </c>
    </row>
    <row r="1516" customFormat="false" ht="15" hidden="false" customHeight="false" outlineLevel="0" collapsed="false">
      <c r="A1516" s="72" t="s">
        <v>3353</v>
      </c>
      <c r="B1516" s="72" t="s">
        <v>3354</v>
      </c>
      <c r="C1516" s="72" t="s">
        <v>283</v>
      </c>
      <c r="D1516" s="72" t="s">
        <v>282</v>
      </c>
      <c r="E1516" s="72"/>
      <c r="F1516" s="73" t="n">
        <v>17661</v>
      </c>
      <c r="G1516" s="73" t="n">
        <v>12585</v>
      </c>
      <c r="H1516" s="73" t="n">
        <v>5076</v>
      </c>
      <c r="I1516" s="74" t="n">
        <f aca="false">H1516/F1516</f>
        <v>0.287412943774418</v>
      </c>
      <c r="J1516" s="73" t="n">
        <v>11949</v>
      </c>
      <c r="K1516" s="73" t="n">
        <v>276</v>
      </c>
      <c r="L1516" s="73" t="n">
        <v>360</v>
      </c>
      <c r="M1516" s="73" t="n">
        <v>5487</v>
      </c>
      <c r="N1516" s="73" t="n">
        <v>5437</v>
      </c>
      <c r="O1516" s="73" t="n">
        <f aca="false">J1516-M1516-N1516</f>
        <v>1025</v>
      </c>
      <c r="P1516" s="74" t="n">
        <f aca="false">M1516/J1516</f>
        <v>0.459201606829023</v>
      </c>
      <c r="Q1516" s="74" t="n">
        <f aca="false">N1516/J1516</f>
        <v>0.455017156247385</v>
      </c>
      <c r="R1516" s="75" t="n">
        <f aca="false">ABS(P1516-Q1516)*100</f>
        <v>0.418445058163863</v>
      </c>
      <c r="S1516" s="72" t="str">
        <f aca="false">IF(M1516&gt;N1516,"Flávio Bolsonaro",IF(N1516&gt;M1516,"Lula","Empate"))</f>
        <v>Flávio Bolsonaro</v>
      </c>
      <c r="T1516" s="74" t="n">
        <v>0.488949391415759</v>
      </c>
      <c r="U1516" s="74" t="n">
        <v>0.420083279948751</v>
      </c>
      <c r="V1516" s="72" t="str">
        <f aca="false">IF(S1516="Empate","—",IF((N1516&gt;M1516)&lt;&gt;(T1516&gt;U1516),"Sim","Não"))</f>
        <v>Sim</v>
      </c>
    </row>
    <row r="1517" customFormat="false" ht="15" hidden="false" customHeight="false" outlineLevel="0" collapsed="false">
      <c r="A1517" s="72" t="s">
        <v>3355</v>
      </c>
      <c r="B1517" s="72" t="s">
        <v>3356</v>
      </c>
      <c r="C1517" s="72" t="s">
        <v>283</v>
      </c>
      <c r="D1517" s="72" t="s">
        <v>282</v>
      </c>
      <c r="E1517" s="72"/>
      <c r="F1517" s="73" t="n">
        <v>1420</v>
      </c>
      <c r="G1517" s="73" t="n">
        <v>1026</v>
      </c>
      <c r="H1517" s="73" t="n">
        <v>394</v>
      </c>
      <c r="I1517" s="74" t="n">
        <f aca="false">H1517/F1517</f>
        <v>0.277464788732394</v>
      </c>
      <c r="J1517" s="73" t="n">
        <v>990</v>
      </c>
      <c r="K1517" s="73" t="n">
        <v>10</v>
      </c>
      <c r="L1517" s="73" t="n">
        <v>26</v>
      </c>
      <c r="M1517" s="73" t="n">
        <v>529</v>
      </c>
      <c r="N1517" s="73" t="n">
        <v>393</v>
      </c>
      <c r="O1517" s="73" t="n">
        <f aca="false">J1517-M1517-N1517</f>
        <v>68</v>
      </c>
      <c r="P1517" s="74" t="n">
        <f aca="false">M1517/J1517</f>
        <v>0.534343434343434</v>
      </c>
      <c r="Q1517" s="74" t="n">
        <f aca="false">N1517/J1517</f>
        <v>0.396969696969697</v>
      </c>
      <c r="R1517" s="75" t="n">
        <f aca="false">ABS(P1517-Q1517)*100</f>
        <v>13.7373737373737</v>
      </c>
      <c r="S1517" s="72" t="str">
        <f aca="false">IF(M1517&gt;N1517,"Flávio Bolsonaro",IF(N1517&gt;M1517,"Lula","Empate"))</f>
        <v>Flávio Bolsonaro</v>
      </c>
      <c r="T1517" s="74" t="n">
        <v>0.483221476510067</v>
      </c>
      <c r="U1517" s="74" t="n">
        <v>0.436241610738255</v>
      </c>
      <c r="V1517" s="72" t="str">
        <f aca="false">IF(S1517="Empate","—",IF((N1517&gt;M1517)&lt;&gt;(T1517&gt;U1517),"Sim","Não"))</f>
        <v>Sim</v>
      </c>
    </row>
    <row r="1518" customFormat="false" ht="15" hidden="false" customHeight="false" outlineLevel="0" collapsed="false">
      <c r="A1518" s="72" t="s">
        <v>3357</v>
      </c>
      <c r="B1518" s="72" t="s">
        <v>3358</v>
      </c>
      <c r="C1518" s="72" t="s">
        <v>283</v>
      </c>
      <c r="D1518" s="72" t="s">
        <v>282</v>
      </c>
      <c r="E1518" s="72"/>
      <c r="F1518" s="73" t="n">
        <v>5637</v>
      </c>
      <c r="G1518" s="73" t="n">
        <v>4437</v>
      </c>
      <c r="H1518" s="73" t="n">
        <v>1200</v>
      </c>
      <c r="I1518" s="74" t="n">
        <f aca="false">H1518/F1518</f>
        <v>0.212879191059074</v>
      </c>
      <c r="J1518" s="73" t="n">
        <v>4246</v>
      </c>
      <c r="K1518" s="73" t="n">
        <v>70</v>
      </c>
      <c r="L1518" s="73" t="n">
        <v>121</v>
      </c>
      <c r="M1518" s="73" t="n">
        <v>2186</v>
      </c>
      <c r="N1518" s="73" t="n">
        <v>1874</v>
      </c>
      <c r="O1518" s="73" t="n">
        <f aca="false">J1518-M1518-N1518</f>
        <v>186</v>
      </c>
      <c r="P1518" s="74" t="n">
        <f aca="false">M1518/J1518</f>
        <v>0.514837494112106</v>
      </c>
      <c r="Q1518" s="74" t="n">
        <f aca="false">N1518/J1518</f>
        <v>0.44135657089025</v>
      </c>
      <c r="R1518" s="75" t="n">
        <f aca="false">ABS(P1518-Q1518)*100</f>
        <v>7.34809232218559</v>
      </c>
      <c r="S1518" s="72" t="str">
        <f aca="false">IF(M1518&gt;N1518,"Flávio Bolsonaro",IF(N1518&gt;M1518,"Lula","Empate"))</f>
        <v>Flávio Bolsonaro</v>
      </c>
      <c r="T1518" s="74" t="n">
        <v>0.483440434997528</v>
      </c>
      <c r="U1518" s="74" t="n">
        <v>0.468363816114681</v>
      </c>
      <c r="V1518" s="72" t="str">
        <f aca="false">IF(S1518="Empate","—",IF((N1518&gt;M1518)&lt;&gt;(T1518&gt;U1518),"Sim","Não"))</f>
        <v>Sim</v>
      </c>
    </row>
    <row r="1519" customFormat="false" ht="15" hidden="false" customHeight="false" outlineLevel="0" collapsed="false">
      <c r="A1519" s="72" t="s">
        <v>3359</v>
      </c>
      <c r="B1519" s="72" t="s">
        <v>3360</v>
      </c>
      <c r="C1519" s="72" t="s">
        <v>283</v>
      </c>
      <c r="D1519" s="72" t="s">
        <v>282</v>
      </c>
      <c r="E1519" s="72"/>
      <c r="F1519" s="73" t="n">
        <v>7672</v>
      </c>
      <c r="G1519" s="73" t="n">
        <v>5946</v>
      </c>
      <c r="H1519" s="73" t="n">
        <v>1726</v>
      </c>
      <c r="I1519" s="74" t="n">
        <f aca="false">H1519/F1519</f>
        <v>0.224973931178311</v>
      </c>
      <c r="J1519" s="73" t="n">
        <v>5728</v>
      </c>
      <c r="K1519" s="73" t="n">
        <v>104</v>
      </c>
      <c r="L1519" s="73" t="n">
        <v>114</v>
      </c>
      <c r="M1519" s="73" t="n">
        <v>2226</v>
      </c>
      <c r="N1519" s="73" t="n">
        <v>3107</v>
      </c>
      <c r="O1519" s="73" t="n">
        <f aca="false">J1519-M1519-N1519</f>
        <v>395</v>
      </c>
      <c r="P1519" s="74" t="n">
        <f aca="false">M1519/J1519</f>
        <v>0.388617318435754</v>
      </c>
      <c r="Q1519" s="74" t="n">
        <f aca="false">N1519/J1519</f>
        <v>0.542423184357542</v>
      </c>
      <c r="R1519" s="75" t="n">
        <f aca="false">ABS(P1519-Q1519)*100</f>
        <v>15.3805865921788</v>
      </c>
      <c r="S1519" s="72" t="str">
        <f aca="false">IF(M1519&gt;N1519,"Flávio Bolsonaro",IF(N1519&gt;M1519,"Lula","Empate"))</f>
        <v>Lula</v>
      </c>
      <c r="T1519" s="74" t="n">
        <v>0.645951704545455</v>
      </c>
      <c r="U1519" s="74" t="n">
        <v>0.309303977272727</v>
      </c>
      <c r="V1519" s="72" t="str">
        <f aca="false">IF(S1519="Empate","—",IF((N1519&gt;M1519)&lt;&gt;(T1519&gt;U1519),"Sim","Não"))</f>
        <v>Não</v>
      </c>
    </row>
    <row r="1520" customFormat="false" ht="15" hidden="false" customHeight="false" outlineLevel="0" collapsed="false">
      <c r="A1520" s="72" t="s">
        <v>3361</v>
      </c>
      <c r="B1520" s="72" t="s">
        <v>3362</v>
      </c>
      <c r="C1520" s="72" t="s">
        <v>283</v>
      </c>
      <c r="D1520" s="72" t="s">
        <v>282</v>
      </c>
      <c r="E1520" s="72"/>
      <c r="F1520" s="73" t="n">
        <v>5275</v>
      </c>
      <c r="G1520" s="73" t="n">
        <v>4353</v>
      </c>
      <c r="H1520" s="73" t="n">
        <v>922</v>
      </c>
      <c r="I1520" s="74" t="n">
        <f aca="false">H1520/F1520</f>
        <v>0.17478672985782</v>
      </c>
      <c r="J1520" s="73" t="n">
        <v>4161</v>
      </c>
      <c r="K1520" s="73" t="n">
        <v>62</v>
      </c>
      <c r="L1520" s="73" t="n">
        <v>130</v>
      </c>
      <c r="M1520" s="73" t="n">
        <v>2046</v>
      </c>
      <c r="N1520" s="73" t="n">
        <v>1942</v>
      </c>
      <c r="O1520" s="73" t="n">
        <f aca="false">J1520-M1520-N1520</f>
        <v>173</v>
      </c>
      <c r="P1520" s="74" t="n">
        <f aca="false">M1520/J1520</f>
        <v>0.491708723864456</v>
      </c>
      <c r="Q1520" s="74" t="n">
        <f aca="false">N1520/J1520</f>
        <v>0.466714732035568</v>
      </c>
      <c r="R1520" s="75" t="n">
        <f aca="false">ABS(P1520-Q1520)*100</f>
        <v>2.49939918288873</v>
      </c>
      <c r="S1520" s="72" t="str">
        <f aca="false">IF(M1520&gt;N1520,"Flávio Bolsonaro",IF(N1520&gt;M1520,"Lula","Empate"))</f>
        <v>Flávio Bolsonaro</v>
      </c>
      <c r="T1520" s="74" t="n">
        <v>0.528886684849988</v>
      </c>
      <c r="U1520" s="74" t="n">
        <v>0.437391519960327</v>
      </c>
      <c r="V1520" s="72" t="str">
        <f aca="false">IF(S1520="Empate","—",IF((N1520&gt;M1520)&lt;&gt;(T1520&gt;U1520),"Sim","Não"))</f>
        <v>Sim</v>
      </c>
    </row>
    <row r="1521" customFormat="false" ht="15" hidden="false" customHeight="false" outlineLevel="0" collapsed="false">
      <c r="A1521" s="72" t="s">
        <v>3363</v>
      </c>
      <c r="B1521" s="72" t="s">
        <v>3364</v>
      </c>
      <c r="C1521" s="72" t="s">
        <v>283</v>
      </c>
      <c r="D1521" s="72" t="s">
        <v>282</v>
      </c>
      <c r="E1521" s="72"/>
      <c r="F1521" s="73" t="n">
        <v>9589</v>
      </c>
      <c r="G1521" s="73" t="n">
        <v>7119</v>
      </c>
      <c r="H1521" s="73" t="n">
        <v>2470</v>
      </c>
      <c r="I1521" s="74" t="n">
        <f aca="false">H1521/F1521</f>
        <v>0.257586818229221</v>
      </c>
      <c r="J1521" s="73" t="n">
        <v>6865</v>
      </c>
      <c r="K1521" s="73" t="n">
        <v>60</v>
      </c>
      <c r="L1521" s="73" t="n">
        <v>194</v>
      </c>
      <c r="M1521" s="73" t="n">
        <v>2702</v>
      </c>
      <c r="N1521" s="73" t="n">
        <v>3762</v>
      </c>
      <c r="O1521" s="73" t="n">
        <f aca="false">J1521-M1521-N1521</f>
        <v>401</v>
      </c>
      <c r="P1521" s="74" t="n">
        <f aca="false">M1521/J1521</f>
        <v>0.393590677348871</v>
      </c>
      <c r="Q1521" s="74" t="n">
        <f aca="false">N1521/J1521</f>
        <v>0.547997086671522</v>
      </c>
      <c r="R1521" s="75" t="n">
        <f aca="false">ABS(P1521-Q1521)*100</f>
        <v>15.4406409322651</v>
      </c>
      <c r="S1521" s="72" t="str">
        <f aca="false">IF(M1521&gt;N1521,"Flávio Bolsonaro",IF(N1521&gt;M1521,"Lula","Empate"))</f>
        <v>Lula</v>
      </c>
      <c r="T1521" s="74" t="n">
        <v>0.650263620386643</v>
      </c>
      <c r="U1521" s="74" t="n">
        <v>0.306278958300048</v>
      </c>
      <c r="V1521" s="72" t="str">
        <f aca="false">IF(S1521="Empate","—",IF((N1521&gt;M1521)&lt;&gt;(T1521&gt;U1521),"Sim","Não"))</f>
        <v>Não</v>
      </c>
    </row>
    <row r="1522" customFormat="false" ht="15" hidden="false" customHeight="false" outlineLevel="0" collapsed="false">
      <c r="A1522" s="72" t="s">
        <v>3365</v>
      </c>
      <c r="B1522" s="72" t="s">
        <v>3366</v>
      </c>
      <c r="C1522" s="72" t="s">
        <v>283</v>
      </c>
      <c r="D1522" s="72" t="s">
        <v>282</v>
      </c>
      <c r="E1522" s="72"/>
      <c r="F1522" s="73" t="n">
        <v>9254</v>
      </c>
      <c r="G1522" s="73" t="n">
        <v>5807</v>
      </c>
      <c r="H1522" s="73" t="n">
        <v>3447</v>
      </c>
      <c r="I1522" s="74" t="n">
        <f aca="false">H1522/F1522</f>
        <v>0.372487572941431</v>
      </c>
      <c r="J1522" s="73" t="n">
        <v>5459</v>
      </c>
      <c r="K1522" s="73" t="n">
        <v>85</v>
      </c>
      <c r="L1522" s="73" t="n">
        <v>263</v>
      </c>
      <c r="M1522" s="73" t="n">
        <v>969</v>
      </c>
      <c r="N1522" s="73" t="n">
        <v>4207</v>
      </c>
      <c r="O1522" s="73" t="n">
        <f aca="false">J1522-M1522-N1522</f>
        <v>283</v>
      </c>
      <c r="P1522" s="74" t="n">
        <f aca="false">M1522/J1522</f>
        <v>0.177505037552665</v>
      </c>
      <c r="Q1522" s="74" t="n">
        <f aca="false">N1522/J1522</f>
        <v>0.770653965927826</v>
      </c>
      <c r="R1522" s="75" t="n">
        <f aca="false">ABS(P1522-Q1522)*100</f>
        <v>59.314892837516</v>
      </c>
      <c r="S1522" s="72" t="str">
        <f aca="false">IF(M1522&gt;N1522,"Flávio Bolsonaro",IF(N1522&gt;M1522,"Lula","Empate"))</f>
        <v>Lula</v>
      </c>
      <c r="T1522" s="74" t="n">
        <v>0.815355805243446</v>
      </c>
      <c r="U1522" s="74" t="n">
        <v>0.140262172284644</v>
      </c>
      <c r="V1522" s="72" t="str">
        <f aca="false">IF(S1522="Empate","—",IF((N1522&gt;M1522)&lt;&gt;(T1522&gt;U1522),"Sim","Não"))</f>
        <v>Não</v>
      </c>
    </row>
    <row r="1523" customFormat="false" ht="15" hidden="false" customHeight="false" outlineLevel="0" collapsed="false">
      <c r="A1523" s="72" t="s">
        <v>3367</v>
      </c>
      <c r="B1523" s="72" t="s">
        <v>3368</v>
      </c>
      <c r="C1523" s="72" t="s">
        <v>283</v>
      </c>
      <c r="D1523" s="72" t="s">
        <v>282</v>
      </c>
      <c r="E1523" s="72"/>
      <c r="F1523" s="73" t="n">
        <v>3296</v>
      </c>
      <c r="G1523" s="73" t="n">
        <v>2611</v>
      </c>
      <c r="H1523" s="73" t="n">
        <v>685</v>
      </c>
      <c r="I1523" s="74" t="n">
        <f aca="false">H1523/F1523</f>
        <v>0.207827669902913</v>
      </c>
      <c r="J1523" s="73" t="n">
        <v>2465</v>
      </c>
      <c r="K1523" s="73" t="n">
        <v>42</v>
      </c>
      <c r="L1523" s="73" t="n">
        <v>104</v>
      </c>
      <c r="M1523" s="73" t="n">
        <v>1217</v>
      </c>
      <c r="N1523" s="73" t="n">
        <v>1046</v>
      </c>
      <c r="O1523" s="73" t="n">
        <f aca="false">J1523-M1523-N1523</f>
        <v>202</v>
      </c>
      <c r="P1523" s="74" t="n">
        <f aca="false">M1523/J1523</f>
        <v>0.493711967545639</v>
      </c>
      <c r="Q1523" s="74" t="n">
        <f aca="false">N1523/J1523</f>
        <v>0.424340770791075</v>
      </c>
      <c r="R1523" s="75" t="n">
        <f aca="false">ABS(P1523-Q1523)*100</f>
        <v>6.93711967545639</v>
      </c>
      <c r="S1523" s="72" t="str">
        <f aca="false">IF(M1523&gt;N1523,"Flávio Bolsonaro",IF(N1523&gt;M1523,"Lula","Empate"))</f>
        <v>Flávio Bolsonaro</v>
      </c>
      <c r="T1523" s="74" t="n">
        <v>0.511940946591403</v>
      </c>
      <c r="U1523" s="74" t="n">
        <v>0.419452887537994</v>
      </c>
      <c r="V1523" s="72" t="str">
        <f aca="false">IF(S1523="Empate","—",IF((N1523&gt;M1523)&lt;&gt;(T1523&gt;U1523),"Sim","Não"))</f>
        <v>Sim</v>
      </c>
    </row>
    <row r="1524" customFormat="false" ht="15" hidden="false" customHeight="false" outlineLevel="0" collapsed="false">
      <c r="A1524" s="72" t="s">
        <v>3369</v>
      </c>
      <c r="B1524" s="72" t="s">
        <v>3370</v>
      </c>
      <c r="C1524" s="72" t="s">
        <v>283</v>
      </c>
      <c r="D1524" s="72" t="s">
        <v>282</v>
      </c>
      <c r="E1524" s="72"/>
      <c r="F1524" s="73" t="n">
        <v>4371</v>
      </c>
      <c r="G1524" s="73" t="n">
        <v>3452</v>
      </c>
      <c r="H1524" s="73" t="n">
        <v>919</v>
      </c>
      <c r="I1524" s="74" t="n">
        <f aca="false">H1524/F1524</f>
        <v>0.210249370853352</v>
      </c>
      <c r="J1524" s="73" t="n">
        <v>3326</v>
      </c>
      <c r="K1524" s="73" t="n">
        <v>46</v>
      </c>
      <c r="L1524" s="73" t="n">
        <v>80</v>
      </c>
      <c r="M1524" s="73" t="n">
        <v>1494</v>
      </c>
      <c r="N1524" s="73" t="n">
        <v>1532</v>
      </c>
      <c r="O1524" s="73" t="n">
        <f aca="false">J1524-M1524-N1524</f>
        <v>300</v>
      </c>
      <c r="P1524" s="74" t="n">
        <f aca="false">M1524/J1524</f>
        <v>0.449188214070956</v>
      </c>
      <c r="Q1524" s="74" t="n">
        <f aca="false">N1524/J1524</f>
        <v>0.460613349368611</v>
      </c>
      <c r="R1524" s="75" t="n">
        <f aca="false">ABS(P1524-Q1524)*100</f>
        <v>1.14251352976548</v>
      </c>
      <c r="S1524" s="72" t="str">
        <f aca="false">IF(M1524&gt;N1524,"Flávio Bolsonaro",IF(N1524&gt;M1524,"Lula","Empate"))</f>
        <v>Lula</v>
      </c>
      <c r="T1524" s="74" t="n">
        <v>0.578859060402685</v>
      </c>
      <c r="U1524" s="74" t="n">
        <v>0.359060402684564</v>
      </c>
      <c r="V1524" s="72" t="str">
        <f aca="false">IF(S1524="Empate","—",IF((N1524&gt;M1524)&lt;&gt;(T1524&gt;U1524),"Sim","Não"))</f>
        <v>Não</v>
      </c>
    </row>
    <row r="1525" customFormat="false" ht="15" hidden="false" customHeight="false" outlineLevel="0" collapsed="false">
      <c r="A1525" s="72" t="s">
        <v>3371</v>
      </c>
      <c r="B1525" s="72" t="s">
        <v>3372</v>
      </c>
      <c r="C1525" s="72" t="s">
        <v>283</v>
      </c>
      <c r="D1525" s="72" t="s">
        <v>282</v>
      </c>
      <c r="E1525" s="72"/>
      <c r="F1525" s="73" t="n">
        <v>5815</v>
      </c>
      <c r="G1525" s="73" t="n">
        <v>3932</v>
      </c>
      <c r="H1525" s="73" t="n">
        <v>1883</v>
      </c>
      <c r="I1525" s="74" t="n">
        <f aca="false">H1525/F1525</f>
        <v>0.323817712811694</v>
      </c>
      <c r="J1525" s="73" t="n">
        <v>3649</v>
      </c>
      <c r="K1525" s="73" t="n">
        <v>137</v>
      </c>
      <c r="L1525" s="73" t="n">
        <v>146</v>
      </c>
      <c r="M1525" s="73" t="n">
        <v>1365</v>
      </c>
      <c r="N1525" s="73" t="n">
        <v>1985</v>
      </c>
      <c r="O1525" s="73" t="n">
        <f aca="false">J1525-M1525-N1525</f>
        <v>299</v>
      </c>
      <c r="P1525" s="74" t="n">
        <f aca="false">M1525/J1525</f>
        <v>0.374075089065497</v>
      </c>
      <c r="Q1525" s="74" t="n">
        <f aca="false">N1525/J1525</f>
        <v>0.543984653329679</v>
      </c>
      <c r="R1525" s="75" t="n">
        <f aca="false">ABS(P1525-Q1525)*100</f>
        <v>16.9909564264182</v>
      </c>
      <c r="S1525" s="72" t="str">
        <f aca="false">IF(M1525&gt;N1525,"Flávio Bolsonaro",IF(N1525&gt;M1525,"Lula","Empate"))</f>
        <v>Lula</v>
      </c>
      <c r="T1525" s="74" t="n">
        <v>0.647300630309674</v>
      </c>
      <c r="U1525" s="74" t="n">
        <v>0.274321731981365</v>
      </c>
      <c r="V1525" s="72" t="str">
        <f aca="false">IF(S1525="Empate","—",IF((N1525&gt;M1525)&lt;&gt;(T1525&gt;U1525),"Sim","Não"))</f>
        <v>Não</v>
      </c>
    </row>
    <row r="1526" customFormat="false" ht="15" hidden="false" customHeight="false" outlineLevel="0" collapsed="false">
      <c r="A1526" s="72" t="s">
        <v>3373</v>
      </c>
      <c r="B1526" s="72" t="s">
        <v>3374</v>
      </c>
      <c r="C1526" s="72" t="s">
        <v>283</v>
      </c>
      <c r="D1526" s="72" t="s">
        <v>282</v>
      </c>
      <c r="E1526" s="72"/>
      <c r="F1526" s="73" t="n">
        <v>5081</v>
      </c>
      <c r="G1526" s="73" t="n">
        <v>4011</v>
      </c>
      <c r="H1526" s="73" t="n">
        <v>1070</v>
      </c>
      <c r="I1526" s="74" t="n">
        <f aca="false">H1526/F1526</f>
        <v>0.210588466837237</v>
      </c>
      <c r="J1526" s="73" t="n">
        <v>3901</v>
      </c>
      <c r="K1526" s="73" t="n">
        <v>41</v>
      </c>
      <c r="L1526" s="73" t="n">
        <v>69</v>
      </c>
      <c r="M1526" s="73" t="n">
        <v>2639</v>
      </c>
      <c r="N1526" s="73" t="n">
        <v>1004</v>
      </c>
      <c r="O1526" s="73" t="n">
        <f aca="false">J1526-M1526-N1526</f>
        <v>258</v>
      </c>
      <c r="P1526" s="74" t="n">
        <f aca="false">M1526/J1526</f>
        <v>0.676493206870033</v>
      </c>
      <c r="Q1526" s="74" t="n">
        <f aca="false">N1526/J1526</f>
        <v>0.257369905152525</v>
      </c>
      <c r="R1526" s="75" t="n">
        <f aca="false">ABS(P1526-Q1526)*100</f>
        <v>41.9123301717508</v>
      </c>
      <c r="S1526" s="72" t="str">
        <f aca="false">IF(M1526&gt;N1526,"Flávio Bolsonaro",IF(N1526&gt;M1526,"Lula","Empate"))</f>
        <v>Flávio Bolsonaro</v>
      </c>
      <c r="T1526" s="74" t="n">
        <v>0.301609322974473</v>
      </c>
      <c r="U1526" s="74" t="n">
        <v>0.634295227524972</v>
      </c>
      <c r="V1526" s="72" t="str">
        <f aca="false">IF(S1526="Empate","—",IF((N1526&gt;M1526)&lt;&gt;(T1526&gt;U1526),"Sim","Não"))</f>
        <v>Não</v>
      </c>
    </row>
    <row r="1527" customFormat="false" ht="15" hidden="false" customHeight="false" outlineLevel="0" collapsed="false">
      <c r="A1527" s="72" t="s">
        <v>3375</v>
      </c>
      <c r="B1527" s="72" t="s">
        <v>3376</v>
      </c>
      <c r="C1527" s="72" t="s">
        <v>283</v>
      </c>
      <c r="D1527" s="72" t="s">
        <v>282</v>
      </c>
      <c r="E1527" s="72"/>
      <c r="F1527" s="73" t="n">
        <v>7507</v>
      </c>
      <c r="G1527" s="73" t="n">
        <v>5807</v>
      </c>
      <c r="H1527" s="73" t="n">
        <v>1700</v>
      </c>
      <c r="I1527" s="74" t="n">
        <f aca="false">H1527/F1527</f>
        <v>0.226455308378846</v>
      </c>
      <c r="J1527" s="73" t="n">
        <v>5515</v>
      </c>
      <c r="K1527" s="73" t="n">
        <v>95</v>
      </c>
      <c r="L1527" s="73" t="n">
        <v>197</v>
      </c>
      <c r="M1527" s="73" t="n">
        <v>2229</v>
      </c>
      <c r="N1527" s="73" t="n">
        <v>2890</v>
      </c>
      <c r="O1527" s="73" t="n">
        <f aca="false">J1527-M1527-N1527</f>
        <v>396</v>
      </c>
      <c r="P1527" s="74" t="n">
        <f aca="false">M1527/J1527</f>
        <v>0.404170444242974</v>
      </c>
      <c r="Q1527" s="74" t="n">
        <f aca="false">N1527/J1527</f>
        <v>0.524025385312783</v>
      </c>
      <c r="R1527" s="75" t="n">
        <f aca="false">ABS(P1527-Q1527)*100</f>
        <v>11.985494106981</v>
      </c>
      <c r="S1527" s="72" t="str">
        <f aca="false">IF(M1527&gt;N1527,"Flávio Bolsonaro",IF(N1527&gt;M1527,"Lula","Empate"))</f>
        <v>Lula</v>
      </c>
      <c r="T1527" s="74" t="n">
        <v>0.567089512238699</v>
      </c>
      <c r="U1527" s="74" t="n">
        <v>0.36537430766482</v>
      </c>
      <c r="V1527" s="72" t="str">
        <f aca="false">IF(S1527="Empate","—",IF((N1527&gt;M1527)&lt;&gt;(T1527&gt;U1527),"Sim","Não"))</f>
        <v>Não</v>
      </c>
    </row>
    <row r="1528" customFormat="false" ht="15" hidden="false" customHeight="false" outlineLevel="0" collapsed="false">
      <c r="A1528" s="72" t="s">
        <v>3377</v>
      </c>
      <c r="B1528" s="72" t="s">
        <v>3378</v>
      </c>
      <c r="C1528" s="72" t="s">
        <v>283</v>
      </c>
      <c r="D1528" s="72" t="s">
        <v>282</v>
      </c>
      <c r="E1528" s="72"/>
      <c r="F1528" s="73" t="n">
        <v>22834</v>
      </c>
      <c r="G1528" s="73" t="n">
        <v>18369</v>
      </c>
      <c r="H1528" s="73" t="n">
        <v>4465</v>
      </c>
      <c r="I1528" s="74" t="n">
        <f aca="false">H1528/F1528</f>
        <v>0.195541736007708</v>
      </c>
      <c r="J1528" s="73" t="n">
        <v>17346</v>
      </c>
      <c r="K1528" s="73" t="n">
        <v>488</v>
      </c>
      <c r="L1528" s="73" t="n">
        <v>535</v>
      </c>
      <c r="M1528" s="73" t="n">
        <v>11132</v>
      </c>
      <c r="N1528" s="73" t="n">
        <v>4597</v>
      </c>
      <c r="O1528" s="73" t="n">
        <f aca="false">J1528-M1528-N1528</f>
        <v>1617</v>
      </c>
      <c r="P1528" s="74" t="n">
        <f aca="false">M1528/J1528</f>
        <v>0.641761789461547</v>
      </c>
      <c r="Q1528" s="74" t="n">
        <f aca="false">N1528/J1528</f>
        <v>0.265017871555402</v>
      </c>
      <c r="R1528" s="75" t="n">
        <f aca="false">ABS(P1528-Q1528)*100</f>
        <v>37.6743917906146</v>
      </c>
      <c r="S1528" s="72" t="str">
        <f aca="false">IF(M1528&gt;N1528,"Flávio Bolsonaro",IF(N1528&gt;M1528,"Lula","Empate"))</f>
        <v>Flávio Bolsonaro</v>
      </c>
      <c r="T1528" s="74" t="n">
        <v>0.319897288904813</v>
      </c>
      <c r="U1528" s="74" t="n">
        <v>0.57309208169115</v>
      </c>
      <c r="V1528" s="72" t="str">
        <f aca="false">IF(S1528="Empate","—",IF((N1528&gt;M1528)&lt;&gt;(T1528&gt;U1528),"Sim","Não"))</f>
        <v>Não</v>
      </c>
    </row>
    <row r="1529" customFormat="false" ht="15" hidden="false" customHeight="false" outlineLevel="0" collapsed="false">
      <c r="A1529" s="72" t="s">
        <v>3379</v>
      </c>
      <c r="B1529" s="72" t="s">
        <v>3380</v>
      </c>
      <c r="C1529" s="72" t="s">
        <v>283</v>
      </c>
      <c r="D1529" s="72" t="s">
        <v>282</v>
      </c>
      <c r="E1529" s="72"/>
      <c r="F1529" s="73" t="n">
        <v>6598</v>
      </c>
      <c r="G1529" s="73" t="n">
        <v>5394</v>
      </c>
      <c r="H1529" s="73" t="n">
        <v>1204</v>
      </c>
      <c r="I1529" s="74" t="n">
        <f aca="false">H1529/F1529</f>
        <v>0.182479539254319</v>
      </c>
      <c r="J1529" s="73" t="n">
        <v>4982</v>
      </c>
      <c r="K1529" s="73" t="n">
        <v>167</v>
      </c>
      <c r="L1529" s="73" t="n">
        <v>245</v>
      </c>
      <c r="M1529" s="73" t="n">
        <v>1779</v>
      </c>
      <c r="N1529" s="73" t="n">
        <v>2754</v>
      </c>
      <c r="O1529" s="73" t="n">
        <f aca="false">J1529-M1529-N1529</f>
        <v>449</v>
      </c>
      <c r="P1529" s="74" t="n">
        <f aca="false">M1529/J1529</f>
        <v>0.357085507828181</v>
      </c>
      <c r="Q1529" s="74" t="n">
        <f aca="false">N1529/J1529</f>
        <v>0.552790044158972</v>
      </c>
      <c r="R1529" s="75" t="n">
        <f aca="false">ABS(P1529-Q1529)*100</f>
        <v>19.5704536330791</v>
      </c>
      <c r="S1529" s="72" t="str">
        <f aca="false">IF(M1529&gt;N1529,"Flávio Bolsonaro",IF(N1529&gt;M1529,"Lula","Empate"))</f>
        <v>Lula</v>
      </c>
      <c r="T1529" s="74" t="n">
        <v>0.612791172864732</v>
      </c>
      <c r="U1529" s="74" t="n">
        <v>0.307928075194115</v>
      </c>
      <c r="V1529" s="72" t="str">
        <f aca="false">IF(S1529="Empate","—",IF((N1529&gt;M1529)&lt;&gt;(T1529&gt;U1529),"Sim","Não"))</f>
        <v>Não</v>
      </c>
    </row>
    <row r="1530" customFormat="false" ht="15" hidden="false" customHeight="false" outlineLevel="0" collapsed="false">
      <c r="A1530" s="72" t="s">
        <v>3381</v>
      </c>
      <c r="B1530" s="72" t="s">
        <v>3382</v>
      </c>
      <c r="C1530" s="72" t="s">
        <v>283</v>
      </c>
      <c r="D1530" s="72" t="s">
        <v>282</v>
      </c>
      <c r="E1530" s="72"/>
      <c r="F1530" s="73" t="n">
        <v>6936</v>
      </c>
      <c r="G1530" s="73" t="n">
        <v>4834</v>
      </c>
      <c r="H1530" s="73" t="n">
        <v>2102</v>
      </c>
      <c r="I1530" s="74" t="n">
        <f aca="false">H1530/F1530</f>
        <v>0.303056516724337</v>
      </c>
      <c r="J1530" s="73" t="n">
        <v>4480</v>
      </c>
      <c r="K1530" s="73" t="n">
        <v>106</v>
      </c>
      <c r="L1530" s="73" t="n">
        <v>248</v>
      </c>
      <c r="M1530" s="73" t="n">
        <v>1697</v>
      </c>
      <c r="N1530" s="73" t="n">
        <v>2468</v>
      </c>
      <c r="O1530" s="73" t="n">
        <f aca="false">J1530-M1530-N1530</f>
        <v>315</v>
      </c>
      <c r="P1530" s="74" t="n">
        <f aca="false">M1530/J1530</f>
        <v>0.378794642857143</v>
      </c>
      <c r="Q1530" s="74" t="n">
        <f aca="false">N1530/J1530</f>
        <v>0.550892857142857</v>
      </c>
      <c r="R1530" s="75" t="n">
        <f aca="false">ABS(P1530-Q1530)*100</f>
        <v>17.2098214285714</v>
      </c>
      <c r="S1530" s="72" t="str">
        <f aca="false">IF(M1530&gt;N1530,"Flávio Bolsonaro",IF(N1530&gt;M1530,"Lula","Empate"))</f>
        <v>Lula</v>
      </c>
      <c r="T1530" s="74" t="n">
        <v>0.653698258312599</v>
      </c>
      <c r="U1530" s="74" t="n">
        <v>0.289301063107894</v>
      </c>
      <c r="V1530" s="72" t="str">
        <f aca="false">IF(S1530="Empate","—",IF((N1530&gt;M1530)&lt;&gt;(T1530&gt;U1530),"Sim","Não"))</f>
        <v>Não</v>
      </c>
    </row>
    <row r="1531" customFormat="false" ht="15" hidden="false" customHeight="false" outlineLevel="0" collapsed="false">
      <c r="A1531" s="72" t="s">
        <v>3383</v>
      </c>
      <c r="B1531" s="72" t="s">
        <v>3384</v>
      </c>
      <c r="C1531" s="72" t="s">
        <v>283</v>
      </c>
      <c r="D1531" s="72" t="s">
        <v>282</v>
      </c>
      <c r="E1531" s="72"/>
      <c r="F1531" s="73" t="n">
        <v>2849</v>
      </c>
      <c r="G1531" s="73" t="n">
        <v>2229</v>
      </c>
      <c r="H1531" s="73" t="n">
        <v>620</v>
      </c>
      <c r="I1531" s="74" t="n">
        <f aca="false">H1531/F1531</f>
        <v>0.217620217620218</v>
      </c>
      <c r="J1531" s="73" t="n">
        <v>2182</v>
      </c>
      <c r="K1531" s="73" t="n">
        <v>18</v>
      </c>
      <c r="L1531" s="73" t="n">
        <v>29</v>
      </c>
      <c r="M1531" s="73" t="n">
        <v>1216</v>
      </c>
      <c r="N1531" s="73" t="n">
        <v>848</v>
      </c>
      <c r="O1531" s="73" t="n">
        <f aca="false">J1531-M1531-N1531</f>
        <v>118</v>
      </c>
      <c r="P1531" s="74" t="n">
        <f aca="false">M1531/J1531</f>
        <v>0.557286892758937</v>
      </c>
      <c r="Q1531" s="74" t="n">
        <f aca="false">N1531/J1531</f>
        <v>0.388634280476627</v>
      </c>
      <c r="R1531" s="75" t="n">
        <f aca="false">ABS(P1531-Q1531)*100</f>
        <v>16.865261228231</v>
      </c>
      <c r="S1531" s="72" t="str">
        <f aca="false">IF(M1531&gt;N1531,"Flávio Bolsonaro",IF(N1531&gt;M1531,"Lula","Empate"))</f>
        <v>Flávio Bolsonaro</v>
      </c>
      <c r="T1531" s="74" t="n">
        <v>0.427592954990215</v>
      </c>
      <c r="U1531" s="74" t="n">
        <v>0.522504892367906</v>
      </c>
      <c r="V1531" s="72" t="str">
        <f aca="false">IF(S1531="Empate","—",IF((N1531&gt;M1531)&lt;&gt;(T1531&gt;U1531),"Sim","Não"))</f>
        <v>Não</v>
      </c>
    </row>
    <row r="1532" customFormat="false" ht="15" hidden="false" customHeight="false" outlineLevel="0" collapsed="false">
      <c r="A1532" s="72" t="s">
        <v>3385</v>
      </c>
      <c r="B1532" s="72" t="s">
        <v>3386</v>
      </c>
      <c r="C1532" s="72" t="s">
        <v>283</v>
      </c>
      <c r="D1532" s="72" t="s">
        <v>282</v>
      </c>
      <c r="E1532" s="72"/>
      <c r="F1532" s="73" t="n">
        <v>6685</v>
      </c>
      <c r="G1532" s="73" t="n">
        <v>4681</v>
      </c>
      <c r="H1532" s="73" t="n">
        <v>2004</v>
      </c>
      <c r="I1532" s="74" t="n">
        <f aca="false">H1532/F1532</f>
        <v>0.299775617053104</v>
      </c>
      <c r="J1532" s="73" t="n">
        <v>4449</v>
      </c>
      <c r="K1532" s="73" t="n">
        <v>56</v>
      </c>
      <c r="L1532" s="73" t="n">
        <v>176</v>
      </c>
      <c r="M1532" s="73" t="n">
        <v>958</v>
      </c>
      <c r="N1532" s="73" t="n">
        <v>3327</v>
      </c>
      <c r="O1532" s="73" t="n">
        <f aca="false">J1532-M1532-N1532</f>
        <v>164</v>
      </c>
      <c r="P1532" s="74" t="n">
        <f aca="false">M1532/J1532</f>
        <v>0.215329287480333</v>
      </c>
      <c r="Q1532" s="74" t="n">
        <f aca="false">N1532/J1532</f>
        <v>0.747808496291301</v>
      </c>
      <c r="R1532" s="75" t="n">
        <f aca="false">ABS(P1532-Q1532)*100</f>
        <v>53.2479208810969</v>
      </c>
      <c r="S1532" s="72" t="str">
        <f aca="false">IF(M1532&gt;N1532,"Flávio Bolsonaro",IF(N1532&gt;M1532,"Lula","Empate"))</f>
        <v>Lula</v>
      </c>
      <c r="T1532" s="74" t="n">
        <v>0.76797459741438</v>
      </c>
      <c r="U1532" s="74" t="n">
        <v>0.182581084146065</v>
      </c>
      <c r="V1532" s="72" t="str">
        <f aca="false">IF(S1532="Empate","—",IF((N1532&gt;M1532)&lt;&gt;(T1532&gt;U1532),"Sim","Não"))</f>
        <v>Não</v>
      </c>
    </row>
    <row r="1533" customFormat="false" ht="15" hidden="false" customHeight="false" outlineLevel="0" collapsed="false">
      <c r="A1533" s="72" t="s">
        <v>3387</v>
      </c>
      <c r="B1533" s="72" t="s">
        <v>3388</v>
      </c>
      <c r="C1533" s="72" t="s">
        <v>283</v>
      </c>
      <c r="D1533" s="72" t="s">
        <v>282</v>
      </c>
      <c r="E1533" s="72"/>
      <c r="F1533" s="73" t="n">
        <v>8307</v>
      </c>
      <c r="G1533" s="73" t="n">
        <v>6439</v>
      </c>
      <c r="H1533" s="73" t="n">
        <v>1868</v>
      </c>
      <c r="I1533" s="74" t="n">
        <f aca="false">H1533/F1533</f>
        <v>0.224870591067774</v>
      </c>
      <c r="J1533" s="73" t="n">
        <v>6160</v>
      </c>
      <c r="K1533" s="73" t="n">
        <v>121</v>
      </c>
      <c r="L1533" s="73" t="n">
        <v>158</v>
      </c>
      <c r="M1533" s="73" t="n">
        <v>3198</v>
      </c>
      <c r="N1533" s="73" t="n">
        <v>2425</v>
      </c>
      <c r="O1533" s="73" t="n">
        <f aca="false">J1533-M1533-N1533</f>
        <v>537</v>
      </c>
      <c r="P1533" s="74" t="n">
        <f aca="false">M1533/J1533</f>
        <v>0.519155844155844</v>
      </c>
      <c r="Q1533" s="74" t="n">
        <f aca="false">N1533/J1533</f>
        <v>0.393668831168831</v>
      </c>
      <c r="R1533" s="75" t="n">
        <f aca="false">ABS(P1533-Q1533)*100</f>
        <v>12.5487012987013</v>
      </c>
      <c r="S1533" s="72" t="str">
        <f aca="false">IF(M1533&gt;N1533,"Flávio Bolsonaro",IF(N1533&gt;M1533,"Lula","Empate"))</f>
        <v>Flávio Bolsonaro</v>
      </c>
      <c r="T1533" s="74" t="n">
        <v>0.469348037625689</v>
      </c>
      <c r="U1533" s="74" t="n">
        <v>0.468699318845281</v>
      </c>
      <c r="V1533" s="72" t="str">
        <f aca="false">IF(S1533="Empate","—",IF((N1533&gt;M1533)&lt;&gt;(T1533&gt;U1533),"Sim","Não"))</f>
        <v>Sim</v>
      </c>
    </row>
    <row r="1534" customFormat="false" ht="15" hidden="false" customHeight="false" outlineLevel="0" collapsed="false">
      <c r="A1534" s="72" t="s">
        <v>3389</v>
      </c>
      <c r="B1534" s="72" t="s">
        <v>3390</v>
      </c>
      <c r="C1534" s="72" t="s">
        <v>283</v>
      </c>
      <c r="D1534" s="72" t="s">
        <v>282</v>
      </c>
      <c r="E1534" s="72"/>
      <c r="F1534" s="73" t="n">
        <v>3677</v>
      </c>
      <c r="G1534" s="73" t="n">
        <v>2992</v>
      </c>
      <c r="H1534" s="73" t="n">
        <v>685</v>
      </c>
      <c r="I1534" s="74" t="n">
        <f aca="false">H1534/F1534</f>
        <v>0.186293173782975</v>
      </c>
      <c r="J1534" s="73" t="n">
        <v>2809</v>
      </c>
      <c r="K1534" s="73" t="n">
        <v>77</v>
      </c>
      <c r="L1534" s="73" t="n">
        <v>106</v>
      </c>
      <c r="M1534" s="73" t="n">
        <v>1253</v>
      </c>
      <c r="N1534" s="73" t="n">
        <v>1299</v>
      </c>
      <c r="O1534" s="73" t="n">
        <f aca="false">J1534-M1534-N1534</f>
        <v>257</v>
      </c>
      <c r="P1534" s="74" t="n">
        <f aca="false">M1534/J1534</f>
        <v>0.446066215735137</v>
      </c>
      <c r="Q1534" s="74" t="n">
        <f aca="false">N1534/J1534</f>
        <v>0.462442150231399</v>
      </c>
      <c r="R1534" s="75" t="n">
        <f aca="false">ABS(P1534-Q1534)*100</f>
        <v>1.6375934496262</v>
      </c>
      <c r="S1534" s="72" t="str">
        <f aca="false">IF(M1534&gt;N1534,"Flávio Bolsonaro",IF(N1534&gt;M1534,"Lula","Empate"))</f>
        <v>Lula</v>
      </c>
      <c r="T1534" s="74" t="n">
        <v>0.566089965397924</v>
      </c>
      <c r="U1534" s="74" t="n">
        <v>0.355017301038062</v>
      </c>
      <c r="V1534" s="72" t="str">
        <f aca="false">IF(S1534="Empate","—",IF((N1534&gt;M1534)&lt;&gt;(T1534&gt;U1534),"Sim","Não"))</f>
        <v>Não</v>
      </c>
    </row>
    <row r="1535" customFormat="false" ht="15" hidden="false" customHeight="false" outlineLevel="0" collapsed="false">
      <c r="A1535" s="72" t="s">
        <v>3391</v>
      </c>
      <c r="B1535" s="72" t="s">
        <v>3392</v>
      </c>
      <c r="C1535" s="72" t="s">
        <v>283</v>
      </c>
      <c r="D1535" s="72" t="s">
        <v>282</v>
      </c>
      <c r="E1535" s="72"/>
      <c r="F1535" s="73" t="n">
        <v>20159</v>
      </c>
      <c r="G1535" s="73" t="n">
        <v>15441</v>
      </c>
      <c r="H1535" s="73" t="n">
        <v>4718</v>
      </c>
      <c r="I1535" s="74" t="n">
        <f aca="false">H1535/F1535</f>
        <v>0.234039386874349</v>
      </c>
      <c r="J1535" s="73" t="n">
        <v>14881</v>
      </c>
      <c r="K1535" s="73" t="n">
        <v>250</v>
      </c>
      <c r="L1535" s="73" t="n">
        <v>310</v>
      </c>
      <c r="M1535" s="73" t="n">
        <v>7158</v>
      </c>
      <c r="N1535" s="73" t="n">
        <v>6964</v>
      </c>
      <c r="O1535" s="73" t="n">
        <f aca="false">J1535-M1535-N1535</f>
        <v>759</v>
      </c>
      <c r="P1535" s="74" t="n">
        <f aca="false">M1535/J1535</f>
        <v>0.481016060748606</v>
      </c>
      <c r="Q1535" s="74" t="n">
        <f aca="false">N1535/J1535</f>
        <v>0.467979302466232</v>
      </c>
      <c r="R1535" s="75" t="n">
        <f aca="false">ABS(P1535-Q1535)*100</f>
        <v>1.30367582823735</v>
      </c>
      <c r="S1535" s="72" t="str">
        <f aca="false">IF(M1535&gt;N1535,"Flávio Bolsonaro",IF(N1535&gt;M1535,"Lula","Empate"))</f>
        <v>Flávio Bolsonaro</v>
      </c>
      <c r="T1535" s="74" t="n">
        <v>0.559884955146203</v>
      </c>
      <c r="U1535" s="74" t="n">
        <v>0.396699308361296</v>
      </c>
      <c r="V1535" s="72" t="str">
        <f aca="false">IF(S1535="Empate","—",IF((N1535&gt;M1535)&lt;&gt;(T1535&gt;U1535),"Sim","Não"))</f>
        <v>Sim</v>
      </c>
    </row>
    <row r="1536" customFormat="false" ht="15" hidden="false" customHeight="false" outlineLevel="0" collapsed="false">
      <c r="A1536" s="72" t="s">
        <v>3393</v>
      </c>
      <c r="B1536" s="72" t="s">
        <v>3394</v>
      </c>
      <c r="C1536" s="72" t="s">
        <v>283</v>
      </c>
      <c r="D1536" s="72" t="s">
        <v>282</v>
      </c>
      <c r="E1536" s="72"/>
      <c r="F1536" s="73" t="n">
        <v>2816</v>
      </c>
      <c r="G1536" s="73" t="n">
        <v>2219</v>
      </c>
      <c r="H1536" s="73" t="n">
        <v>597</v>
      </c>
      <c r="I1536" s="74" t="n">
        <f aca="false">H1536/F1536</f>
        <v>0.212002840909091</v>
      </c>
      <c r="J1536" s="73" t="n">
        <v>2070</v>
      </c>
      <c r="K1536" s="73" t="n">
        <v>53</v>
      </c>
      <c r="L1536" s="73" t="n">
        <v>96</v>
      </c>
      <c r="M1536" s="73" t="n">
        <v>1098</v>
      </c>
      <c r="N1536" s="73" t="n">
        <v>778</v>
      </c>
      <c r="O1536" s="73" t="n">
        <f aca="false">J1536-M1536-N1536</f>
        <v>194</v>
      </c>
      <c r="P1536" s="74" t="n">
        <f aca="false">M1536/J1536</f>
        <v>0.530434782608696</v>
      </c>
      <c r="Q1536" s="74" t="n">
        <f aca="false">N1536/J1536</f>
        <v>0.375845410628019</v>
      </c>
      <c r="R1536" s="75" t="n">
        <f aca="false">ABS(P1536-Q1536)*100</f>
        <v>15.4589371980676</v>
      </c>
      <c r="S1536" s="72" t="str">
        <f aca="false">IF(M1536&gt;N1536,"Flávio Bolsonaro",IF(N1536&gt;M1536,"Lula","Empate"))</f>
        <v>Flávio Bolsonaro</v>
      </c>
      <c r="T1536" s="74" t="n">
        <v>0.462568170550322</v>
      </c>
      <c r="U1536" s="74" t="n">
        <v>0.411006445215667</v>
      </c>
      <c r="V1536" s="72" t="str">
        <f aca="false">IF(S1536="Empate","—",IF((N1536&gt;M1536)&lt;&gt;(T1536&gt;U1536),"Sim","Não"))</f>
        <v>Sim</v>
      </c>
    </row>
    <row r="1537" customFormat="false" ht="15" hidden="false" customHeight="false" outlineLevel="0" collapsed="false">
      <c r="A1537" s="72" t="s">
        <v>3395</v>
      </c>
      <c r="B1537" s="72" t="s">
        <v>3396</v>
      </c>
      <c r="C1537" s="72" t="s">
        <v>283</v>
      </c>
      <c r="D1537" s="72" t="s">
        <v>282</v>
      </c>
      <c r="E1537" s="72"/>
      <c r="F1537" s="73" t="n">
        <v>4497</v>
      </c>
      <c r="G1537" s="73" t="n">
        <v>3459</v>
      </c>
      <c r="H1537" s="73" t="n">
        <v>1038</v>
      </c>
      <c r="I1537" s="74" t="n">
        <f aca="false">H1537/F1537</f>
        <v>0.230820547031354</v>
      </c>
      <c r="J1537" s="73" t="n">
        <v>3356</v>
      </c>
      <c r="K1537" s="73" t="n">
        <v>27</v>
      </c>
      <c r="L1537" s="73" t="n">
        <v>76</v>
      </c>
      <c r="M1537" s="73" t="n">
        <v>1544</v>
      </c>
      <c r="N1537" s="73" t="n">
        <v>1669</v>
      </c>
      <c r="O1537" s="73" t="n">
        <f aca="false">J1537-M1537-N1537</f>
        <v>143</v>
      </c>
      <c r="P1537" s="74" t="n">
        <f aca="false">M1537/J1537</f>
        <v>0.460071513706794</v>
      </c>
      <c r="Q1537" s="74" t="n">
        <f aca="false">N1537/J1537</f>
        <v>0.497318235995232</v>
      </c>
      <c r="R1537" s="75" t="n">
        <f aca="false">ABS(P1537-Q1537)*100</f>
        <v>3.72467222884386</v>
      </c>
      <c r="S1537" s="72" t="str">
        <f aca="false">IF(M1537&gt;N1537,"Flávio Bolsonaro",IF(N1537&gt;M1537,"Lula","Empate"))</f>
        <v>Lula</v>
      </c>
      <c r="T1537" s="74" t="n">
        <v>0.575833857772184</v>
      </c>
      <c r="U1537" s="74" t="n">
        <v>0.389553178099434</v>
      </c>
      <c r="V1537" s="72" t="str">
        <f aca="false">IF(S1537="Empate","—",IF((N1537&gt;M1537)&lt;&gt;(T1537&gt;U1537),"Sim","Não"))</f>
        <v>Não</v>
      </c>
    </row>
    <row r="1538" customFormat="false" ht="15" hidden="false" customHeight="false" outlineLevel="0" collapsed="false">
      <c r="A1538" s="72" t="s">
        <v>3397</v>
      </c>
      <c r="B1538" s="72" t="s">
        <v>3398</v>
      </c>
      <c r="C1538" s="72" t="s">
        <v>283</v>
      </c>
      <c r="D1538" s="72" t="s">
        <v>282</v>
      </c>
      <c r="E1538" s="72"/>
      <c r="F1538" s="73" t="n">
        <v>19793</v>
      </c>
      <c r="G1538" s="73" t="n">
        <v>14000</v>
      </c>
      <c r="H1538" s="73" t="n">
        <v>5793</v>
      </c>
      <c r="I1538" s="74" t="n">
        <f aca="false">H1538/F1538</f>
        <v>0.292679230030819</v>
      </c>
      <c r="J1538" s="73" t="n">
        <v>13041</v>
      </c>
      <c r="K1538" s="73" t="n">
        <v>323</v>
      </c>
      <c r="L1538" s="73" t="n">
        <v>636</v>
      </c>
      <c r="M1538" s="73" t="n">
        <v>4443</v>
      </c>
      <c r="N1538" s="73" t="n">
        <v>7457</v>
      </c>
      <c r="O1538" s="73" t="n">
        <f aca="false">J1538-M1538-N1538</f>
        <v>1141</v>
      </c>
      <c r="P1538" s="74" t="n">
        <f aca="false">M1538/J1538</f>
        <v>0.34069473199908</v>
      </c>
      <c r="Q1538" s="74" t="n">
        <f aca="false">N1538/J1538</f>
        <v>0.571811977609079</v>
      </c>
      <c r="R1538" s="75" t="n">
        <f aca="false">ABS(P1538-Q1538)*100</f>
        <v>23.1117245609999</v>
      </c>
      <c r="S1538" s="72" t="str">
        <f aca="false">IF(M1538&gt;N1538,"Flávio Bolsonaro",IF(N1538&gt;M1538,"Lula","Empate"))</f>
        <v>Lula</v>
      </c>
      <c r="T1538" s="74" t="n">
        <v>0.674486094316808</v>
      </c>
      <c r="U1538" s="74" t="n">
        <v>0.262394195888755</v>
      </c>
      <c r="V1538" s="72" t="str">
        <f aca="false">IF(S1538="Empate","—",IF((N1538&gt;M1538)&lt;&gt;(T1538&gt;U1538),"Sim","Não"))</f>
        <v>Não</v>
      </c>
    </row>
    <row r="1539" customFormat="false" ht="15" hidden="false" customHeight="false" outlineLevel="0" collapsed="false">
      <c r="A1539" s="72" t="s">
        <v>3399</v>
      </c>
      <c r="B1539" s="72" t="s">
        <v>3400</v>
      </c>
      <c r="C1539" s="72" t="s">
        <v>283</v>
      </c>
      <c r="D1539" s="72" t="s">
        <v>282</v>
      </c>
      <c r="E1539" s="72"/>
      <c r="F1539" s="73" t="n">
        <v>5489</v>
      </c>
      <c r="G1539" s="73" t="n">
        <v>4298</v>
      </c>
      <c r="H1539" s="73" t="n">
        <v>1191</v>
      </c>
      <c r="I1539" s="74" t="n">
        <f aca="false">H1539/F1539</f>
        <v>0.216979413372199</v>
      </c>
      <c r="J1539" s="73" t="n">
        <v>4079</v>
      </c>
      <c r="K1539" s="73" t="n">
        <v>98</v>
      </c>
      <c r="L1539" s="73" t="n">
        <v>121</v>
      </c>
      <c r="M1539" s="73" t="n">
        <v>2586</v>
      </c>
      <c r="N1539" s="73" t="n">
        <v>1147</v>
      </c>
      <c r="O1539" s="73" t="n">
        <f aca="false">J1539-M1539-N1539</f>
        <v>346</v>
      </c>
      <c r="P1539" s="74" t="n">
        <f aca="false">M1539/J1539</f>
        <v>0.633978916401079</v>
      </c>
      <c r="Q1539" s="74" t="n">
        <f aca="false">N1539/J1539</f>
        <v>0.281196371659721</v>
      </c>
      <c r="R1539" s="75" t="n">
        <f aca="false">ABS(P1539-Q1539)*100</f>
        <v>35.2782544741358</v>
      </c>
      <c r="S1539" s="72" t="str">
        <f aca="false">IF(M1539&gt;N1539,"Flávio Bolsonaro",IF(N1539&gt;M1539,"Lula","Empate"))</f>
        <v>Flávio Bolsonaro</v>
      </c>
      <c r="T1539" s="74" t="n">
        <v>0.34358841778697</v>
      </c>
      <c r="U1539" s="74" t="n">
        <v>0.581437435367115</v>
      </c>
      <c r="V1539" s="72" t="str">
        <f aca="false">IF(S1539="Empate","—",IF((N1539&gt;M1539)&lt;&gt;(T1539&gt;U1539),"Sim","Não"))</f>
        <v>Não</v>
      </c>
    </row>
    <row r="1540" customFormat="false" ht="15" hidden="false" customHeight="false" outlineLevel="0" collapsed="false">
      <c r="A1540" s="72" t="s">
        <v>3401</v>
      </c>
      <c r="B1540" s="72" t="s">
        <v>3402</v>
      </c>
      <c r="C1540" s="72" t="s">
        <v>283</v>
      </c>
      <c r="D1540" s="72" t="s">
        <v>282</v>
      </c>
      <c r="E1540" s="72"/>
      <c r="F1540" s="73" t="n">
        <v>10403</v>
      </c>
      <c r="G1540" s="73" t="n">
        <v>7814</v>
      </c>
      <c r="H1540" s="73" t="n">
        <v>2589</v>
      </c>
      <c r="I1540" s="74" t="n">
        <f aca="false">H1540/F1540</f>
        <v>0.248870518119773</v>
      </c>
      <c r="J1540" s="73" t="n">
        <v>7308</v>
      </c>
      <c r="K1540" s="73" t="n">
        <v>240</v>
      </c>
      <c r="L1540" s="73" t="n">
        <v>266</v>
      </c>
      <c r="M1540" s="73" t="n">
        <v>3035</v>
      </c>
      <c r="N1540" s="73" t="n">
        <v>3796</v>
      </c>
      <c r="O1540" s="73" t="n">
        <f aca="false">J1540-M1540-N1540</f>
        <v>477</v>
      </c>
      <c r="P1540" s="74" t="n">
        <f aca="false">M1540/J1540</f>
        <v>0.415298303229338</v>
      </c>
      <c r="Q1540" s="74" t="n">
        <f aca="false">N1540/J1540</f>
        <v>0.519430760810071</v>
      </c>
      <c r="R1540" s="75" t="n">
        <f aca="false">ABS(P1540-Q1540)*100</f>
        <v>10.4132457580733</v>
      </c>
      <c r="S1540" s="72" t="str">
        <f aca="false">IF(M1540&gt;N1540,"Flávio Bolsonaro",IF(N1540&gt;M1540,"Lula","Empate"))</f>
        <v>Lula</v>
      </c>
      <c r="T1540" s="74" t="n">
        <v>0.569736491881821</v>
      </c>
      <c r="U1540" s="74" t="n">
        <v>0.367447431461272</v>
      </c>
      <c r="V1540" s="72" t="str">
        <f aca="false">IF(S1540="Empate","—",IF((N1540&gt;M1540)&lt;&gt;(T1540&gt;U1540),"Sim","Não"))</f>
        <v>Não</v>
      </c>
    </row>
    <row r="1541" customFormat="false" ht="15" hidden="false" customHeight="false" outlineLevel="0" collapsed="false">
      <c r="A1541" s="72" t="s">
        <v>3403</v>
      </c>
      <c r="B1541" s="72" t="s">
        <v>3404</v>
      </c>
      <c r="C1541" s="72" t="s">
        <v>283</v>
      </c>
      <c r="D1541" s="72" t="s">
        <v>282</v>
      </c>
      <c r="E1541" s="72"/>
      <c r="F1541" s="73" t="n">
        <v>9042</v>
      </c>
      <c r="G1541" s="73" t="n">
        <v>7576</v>
      </c>
      <c r="H1541" s="73" t="n">
        <v>1466</v>
      </c>
      <c r="I1541" s="74" t="n">
        <f aca="false">H1541/F1541</f>
        <v>0.162132271621323</v>
      </c>
      <c r="J1541" s="73" t="n">
        <v>7186</v>
      </c>
      <c r="K1541" s="73" t="n">
        <v>164</v>
      </c>
      <c r="L1541" s="73" t="n">
        <v>226</v>
      </c>
      <c r="M1541" s="73" t="n">
        <v>4313</v>
      </c>
      <c r="N1541" s="73" t="n">
        <v>2290</v>
      </c>
      <c r="O1541" s="73" t="n">
        <f aca="false">J1541-M1541-N1541</f>
        <v>583</v>
      </c>
      <c r="P1541" s="74" t="n">
        <f aca="false">M1541/J1541</f>
        <v>0.600194823267465</v>
      </c>
      <c r="Q1541" s="74" t="n">
        <f aca="false">N1541/J1541</f>
        <v>0.318675201781241</v>
      </c>
      <c r="R1541" s="75" t="n">
        <f aca="false">ABS(P1541-Q1541)*100</f>
        <v>28.1519621486223</v>
      </c>
      <c r="S1541" s="72" t="str">
        <f aca="false">IF(M1541&gt;N1541,"Flávio Bolsonaro",IF(N1541&gt;M1541,"Lula","Empate"))</f>
        <v>Flávio Bolsonaro</v>
      </c>
      <c r="T1541" s="74" t="n">
        <v>0.352193995381062</v>
      </c>
      <c r="U1541" s="74" t="n">
        <v>0.548643187066975</v>
      </c>
      <c r="V1541" s="72" t="str">
        <f aca="false">IF(S1541="Empate","—",IF((N1541&gt;M1541)&lt;&gt;(T1541&gt;U1541),"Sim","Não"))</f>
        <v>Não</v>
      </c>
    </row>
    <row r="1542" customFormat="false" ht="15" hidden="false" customHeight="false" outlineLevel="0" collapsed="false">
      <c r="A1542" s="72" t="s">
        <v>3405</v>
      </c>
      <c r="B1542" s="72" t="s">
        <v>3406</v>
      </c>
      <c r="C1542" s="72" t="s">
        <v>283</v>
      </c>
      <c r="D1542" s="72" t="s">
        <v>282</v>
      </c>
      <c r="E1542" s="72"/>
      <c r="F1542" s="73" t="n">
        <v>7057</v>
      </c>
      <c r="G1542" s="73" t="n">
        <v>5797</v>
      </c>
      <c r="H1542" s="73" t="n">
        <v>1260</v>
      </c>
      <c r="I1542" s="74" t="n">
        <f aca="false">H1542/F1542</f>
        <v>0.178546124415474</v>
      </c>
      <c r="J1542" s="73" t="n">
        <v>5546</v>
      </c>
      <c r="K1542" s="73" t="n">
        <v>107</v>
      </c>
      <c r="L1542" s="73" t="n">
        <v>144</v>
      </c>
      <c r="M1542" s="73" t="n">
        <v>3021</v>
      </c>
      <c r="N1542" s="73" t="n">
        <v>2015</v>
      </c>
      <c r="O1542" s="73" t="n">
        <f aca="false">J1542-M1542-N1542</f>
        <v>510</v>
      </c>
      <c r="P1542" s="74" t="n">
        <f aca="false">M1542/J1542</f>
        <v>0.544716913090516</v>
      </c>
      <c r="Q1542" s="74" t="n">
        <f aca="false">N1542/J1542</f>
        <v>0.36332491886044</v>
      </c>
      <c r="R1542" s="75" t="n">
        <f aca="false">ABS(P1542-Q1542)*100</f>
        <v>18.1391994230076</v>
      </c>
      <c r="S1542" s="72" t="str">
        <f aca="false">IF(M1542&gt;N1542,"Flávio Bolsonaro",IF(N1542&gt;M1542,"Lula","Empate"))</f>
        <v>Flávio Bolsonaro</v>
      </c>
      <c r="T1542" s="74" t="n">
        <v>0.421278982797307</v>
      </c>
      <c r="U1542" s="74" t="n">
        <v>0.495325355272999</v>
      </c>
      <c r="V1542" s="72" t="str">
        <f aca="false">IF(S1542="Empate","—",IF((N1542&gt;M1542)&lt;&gt;(T1542&gt;U1542),"Sim","Não"))</f>
        <v>Não</v>
      </c>
    </row>
    <row r="1543" customFormat="false" ht="15" hidden="false" customHeight="false" outlineLevel="0" collapsed="false">
      <c r="A1543" s="72" t="s">
        <v>3407</v>
      </c>
      <c r="B1543" s="72" t="s">
        <v>3408</v>
      </c>
      <c r="C1543" s="72" t="s">
        <v>283</v>
      </c>
      <c r="D1543" s="72" t="s">
        <v>282</v>
      </c>
      <c r="E1543" s="72"/>
      <c r="F1543" s="73" t="n">
        <v>9730</v>
      </c>
      <c r="G1543" s="73" t="n">
        <v>7897</v>
      </c>
      <c r="H1543" s="73" t="n">
        <v>1833</v>
      </c>
      <c r="I1543" s="74" t="n">
        <f aca="false">H1543/F1543</f>
        <v>0.188386433710175</v>
      </c>
      <c r="J1543" s="73" t="n">
        <v>7521</v>
      </c>
      <c r="K1543" s="73" t="n">
        <v>171</v>
      </c>
      <c r="L1543" s="73" t="n">
        <v>205</v>
      </c>
      <c r="M1543" s="73" t="n">
        <v>4684</v>
      </c>
      <c r="N1543" s="73" t="n">
        <v>2285</v>
      </c>
      <c r="O1543" s="73" t="n">
        <f aca="false">J1543-M1543-N1543</f>
        <v>552</v>
      </c>
      <c r="P1543" s="74" t="n">
        <f aca="false">M1543/J1543</f>
        <v>0.622789522669858</v>
      </c>
      <c r="Q1543" s="74" t="n">
        <f aca="false">N1543/J1543</f>
        <v>0.303815981917298</v>
      </c>
      <c r="R1543" s="75" t="n">
        <f aca="false">ABS(P1543-Q1543)*100</f>
        <v>31.897354075256</v>
      </c>
      <c r="S1543" s="72" t="str">
        <f aca="false">IF(M1543&gt;N1543,"Flávio Bolsonaro",IF(N1543&gt;M1543,"Lula","Empate"))</f>
        <v>Flávio Bolsonaro</v>
      </c>
      <c r="T1543" s="74" t="n">
        <v>0.355561628860344</v>
      </c>
      <c r="U1543" s="74" t="n">
        <v>0.557529379611916</v>
      </c>
      <c r="V1543" s="72" t="str">
        <f aca="false">IF(S1543="Empate","—",IF((N1543&gt;M1543)&lt;&gt;(T1543&gt;U1543),"Sim","Não"))</f>
        <v>Não</v>
      </c>
    </row>
    <row r="1544" customFormat="false" ht="15" hidden="false" customHeight="false" outlineLevel="0" collapsed="false">
      <c r="A1544" s="72" t="s">
        <v>3409</v>
      </c>
      <c r="B1544" s="72" t="s">
        <v>3410</v>
      </c>
      <c r="C1544" s="72" t="s">
        <v>283</v>
      </c>
      <c r="D1544" s="72" t="s">
        <v>282</v>
      </c>
      <c r="E1544" s="72"/>
      <c r="F1544" s="73" t="n">
        <v>43886</v>
      </c>
      <c r="G1544" s="73" t="n">
        <v>34664</v>
      </c>
      <c r="H1544" s="73" t="n">
        <v>9222</v>
      </c>
      <c r="I1544" s="74" t="n">
        <f aca="false">H1544/F1544</f>
        <v>0.210135350681311</v>
      </c>
      <c r="J1544" s="73" t="n">
        <v>32436</v>
      </c>
      <c r="K1544" s="73" t="n">
        <v>980</v>
      </c>
      <c r="L1544" s="73" t="n">
        <v>1248</v>
      </c>
      <c r="M1544" s="73" t="n">
        <v>14653</v>
      </c>
      <c r="N1544" s="73" t="n">
        <v>14236</v>
      </c>
      <c r="O1544" s="73" t="n">
        <f aca="false">J1544-M1544-N1544</f>
        <v>3547</v>
      </c>
      <c r="P1544" s="74" t="n">
        <f aca="false">M1544/J1544</f>
        <v>0.451751140707856</v>
      </c>
      <c r="Q1544" s="74" t="n">
        <f aca="false">N1544/J1544</f>
        <v>0.438895054877297</v>
      </c>
      <c r="R1544" s="75" t="n">
        <f aca="false">ABS(P1544-Q1544)*100</f>
        <v>1.28560858305586</v>
      </c>
      <c r="S1544" s="72" t="str">
        <f aca="false">IF(M1544&gt;N1544,"Flávio Bolsonaro",IF(N1544&gt;M1544,"Lula","Empate"))</f>
        <v>Flávio Bolsonaro</v>
      </c>
      <c r="T1544" s="74" t="n">
        <v>0.500500925954036</v>
      </c>
      <c r="U1544" s="74" t="n">
        <v>0.39612617262212</v>
      </c>
      <c r="V1544" s="72" t="str">
        <f aca="false">IF(S1544="Empate","—",IF((N1544&gt;M1544)&lt;&gt;(T1544&gt;U1544),"Sim","Não"))</f>
        <v>Sim</v>
      </c>
    </row>
    <row r="1545" customFormat="false" ht="15" hidden="false" customHeight="false" outlineLevel="0" collapsed="false">
      <c r="A1545" s="72" t="s">
        <v>3411</v>
      </c>
      <c r="B1545" s="72" t="s">
        <v>3412</v>
      </c>
      <c r="C1545" s="72" t="s">
        <v>283</v>
      </c>
      <c r="D1545" s="72" t="s">
        <v>282</v>
      </c>
      <c r="E1545" s="72"/>
      <c r="F1545" s="73" t="n">
        <v>4429</v>
      </c>
      <c r="G1545" s="73" t="n">
        <v>3102</v>
      </c>
      <c r="H1545" s="73" t="n">
        <v>1327</v>
      </c>
      <c r="I1545" s="74" t="n">
        <f aca="false">H1545/F1545</f>
        <v>0.299616166177467</v>
      </c>
      <c r="J1545" s="73" t="n">
        <v>2799</v>
      </c>
      <c r="K1545" s="73" t="n">
        <v>66</v>
      </c>
      <c r="L1545" s="73" t="n">
        <v>237</v>
      </c>
      <c r="M1545" s="73" t="n">
        <v>792</v>
      </c>
      <c r="N1545" s="73" t="n">
        <v>1792</v>
      </c>
      <c r="O1545" s="73" t="n">
        <f aca="false">J1545-M1545-N1545</f>
        <v>215</v>
      </c>
      <c r="P1545" s="74" t="n">
        <f aca="false">M1545/J1545</f>
        <v>0.282958199356913</v>
      </c>
      <c r="Q1545" s="74" t="n">
        <f aca="false">N1545/J1545</f>
        <v>0.64022865309039</v>
      </c>
      <c r="R1545" s="75" t="n">
        <f aca="false">ABS(P1545-Q1545)*100</f>
        <v>35.7270453733476</v>
      </c>
      <c r="S1545" s="72" t="str">
        <f aca="false">IF(M1545&gt;N1545,"Flávio Bolsonaro",IF(N1545&gt;M1545,"Lula","Empate"))</f>
        <v>Lula</v>
      </c>
      <c r="T1545" s="74" t="n">
        <v>0.737438609746883</v>
      </c>
      <c r="U1545" s="74" t="n">
        <v>0.211938043067624</v>
      </c>
      <c r="V1545" s="72" t="str">
        <f aca="false">IF(S1545="Empate","—",IF((N1545&gt;M1545)&lt;&gt;(T1545&gt;U1545),"Sim","Não"))</f>
        <v>Não</v>
      </c>
    </row>
    <row r="1546" customFormat="false" ht="15" hidden="false" customHeight="false" outlineLevel="0" collapsed="false">
      <c r="A1546" s="72" t="s">
        <v>3413</v>
      </c>
      <c r="B1546" s="72" t="s">
        <v>3414</v>
      </c>
      <c r="C1546" s="72" t="s">
        <v>283</v>
      </c>
      <c r="D1546" s="72" t="s">
        <v>282</v>
      </c>
      <c r="E1546" s="72"/>
      <c r="F1546" s="73" t="n">
        <v>5471</v>
      </c>
      <c r="G1546" s="73" t="n">
        <v>4422</v>
      </c>
      <c r="H1546" s="73" t="n">
        <v>1049</v>
      </c>
      <c r="I1546" s="74" t="n">
        <f aca="false">H1546/F1546</f>
        <v>0.191738256260282</v>
      </c>
      <c r="J1546" s="73" t="n">
        <v>4237</v>
      </c>
      <c r="K1546" s="73" t="n">
        <v>74</v>
      </c>
      <c r="L1546" s="73" t="n">
        <v>111</v>
      </c>
      <c r="M1546" s="73" t="n">
        <v>2063</v>
      </c>
      <c r="N1546" s="73" t="n">
        <v>1914</v>
      </c>
      <c r="O1546" s="73" t="n">
        <f aca="false">J1546-M1546-N1546</f>
        <v>260</v>
      </c>
      <c r="P1546" s="74" t="n">
        <f aca="false">M1546/J1546</f>
        <v>0.486901109275431</v>
      </c>
      <c r="Q1546" s="74" t="n">
        <f aca="false">N1546/J1546</f>
        <v>0.451734717960821</v>
      </c>
      <c r="R1546" s="75" t="n">
        <f aca="false">ABS(P1546-Q1546)*100</f>
        <v>3.51663913146094</v>
      </c>
      <c r="S1546" s="72" t="str">
        <f aca="false">IF(M1546&gt;N1546,"Flávio Bolsonaro",IF(N1546&gt;M1546,"Lula","Empate"))</f>
        <v>Flávio Bolsonaro</v>
      </c>
      <c r="T1546" s="74" t="n">
        <v>0.491920152091255</v>
      </c>
      <c r="U1546" s="74" t="n">
        <v>0.431796577946768</v>
      </c>
      <c r="V1546" s="72" t="str">
        <f aca="false">IF(S1546="Empate","—",IF((N1546&gt;M1546)&lt;&gt;(T1546&gt;U1546),"Sim","Não"))</f>
        <v>Sim</v>
      </c>
    </row>
    <row r="1547" customFormat="false" ht="15" hidden="false" customHeight="false" outlineLevel="0" collapsed="false">
      <c r="A1547" s="72" t="s">
        <v>3415</v>
      </c>
      <c r="B1547" s="72" t="s">
        <v>3416</v>
      </c>
      <c r="C1547" s="72" t="s">
        <v>283</v>
      </c>
      <c r="D1547" s="72" t="s">
        <v>282</v>
      </c>
      <c r="E1547" s="72"/>
      <c r="F1547" s="73" t="n">
        <v>94215</v>
      </c>
      <c r="G1547" s="73" t="n">
        <v>78620</v>
      </c>
      <c r="H1547" s="73" t="n">
        <v>15595</v>
      </c>
      <c r="I1547" s="74" t="n">
        <f aca="false">H1547/F1547</f>
        <v>0.165525659396062</v>
      </c>
      <c r="J1547" s="73" t="n">
        <v>73456</v>
      </c>
      <c r="K1547" s="73" t="n">
        <v>2028</v>
      </c>
      <c r="L1547" s="73" t="n">
        <v>3136</v>
      </c>
      <c r="M1547" s="73" t="n">
        <v>30818</v>
      </c>
      <c r="N1547" s="73" t="n">
        <v>34018</v>
      </c>
      <c r="O1547" s="73" t="n">
        <f aca="false">J1547-M1547-N1547</f>
        <v>8620</v>
      </c>
      <c r="P1547" s="74" t="n">
        <f aca="false">M1547/J1547</f>
        <v>0.419543672402527</v>
      </c>
      <c r="Q1547" s="74" t="n">
        <f aca="false">N1547/J1547</f>
        <v>0.463107166194729</v>
      </c>
      <c r="R1547" s="75" t="n">
        <f aca="false">ABS(P1547-Q1547)*100</f>
        <v>4.35634937922021</v>
      </c>
      <c r="S1547" s="72" t="str">
        <f aca="false">IF(M1547&gt;N1547,"Flávio Bolsonaro",IF(N1547&gt;M1547,"Lula","Empate"))</f>
        <v>Lula</v>
      </c>
      <c r="T1547" s="74" t="n">
        <v>0.534773597775329</v>
      </c>
      <c r="U1547" s="74" t="n">
        <v>0.364604648722388</v>
      </c>
      <c r="V1547" s="72" t="str">
        <f aca="false">IF(S1547="Empate","—",IF((N1547&gt;M1547)&lt;&gt;(T1547&gt;U1547),"Sim","Não"))</f>
        <v>Não</v>
      </c>
    </row>
    <row r="1548" customFormat="false" ht="15" hidden="false" customHeight="false" outlineLevel="0" collapsed="false">
      <c r="A1548" s="72" t="s">
        <v>3417</v>
      </c>
      <c r="B1548" s="72" t="s">
        <v>3418</v>
      </c>
      <c r="C1548" s="72" t="s">
        <v>283</v>
      </c>
      <c r="D1548" s="72" t="s">
        <v>282</v>
      </c>
      <c r="E1548" s="72"/>
      <c r="F1548" s="73" t="n">
        <v>15714</v>
      </c>
      <c r="G1548" s="73" t="n">
        <v>12020</v>
      </c>
      <c r="H1548" s="73" t="n">
        <v>3694</v>
      </c>
      <c r="I1548" s="74" t="n">
        <f aca="false">H1548/F1548</f>
        <v>0.235077001400025</v>
      </c>
      <c r="J1548" s="73" t="n">
        <v>11546</v>
      </c>
      <c r="K1548" s="73" t="n">
        <v>197</v>
      </c>
      <c r="L1548" s="73" t="n">
        <v>277</v>
      </c>
      <c r="M1548" s="73" t="n">
        <v>6474</v>
      </c>
      <c r="N1548" s="73" t="n">
        <v>4427</v>
      </c>
      <c r="O1548" s="73" t="n">
        <f aca="false">J1548-M1548-N1548</f>
        <v>645</v>
      </c>
      <c r="P1548" s="74" t="n">
        <f aca="false">M1548/J1548</f>
        <v>0.560713667070847</v>
      </c>
      <c r="Q1548" s="74" t="n">
        <f aca="false">N1548/J1548</f>
        <v>0.383422830417461</v>
      </c>
      <c r="R1548" s="75" t="n">
        <f aca="false">ABS(P1548-Q1548)*100</f>
        <v>17.7290836653386</v>
      </c>
      <c r="S1548" s="72" t="str">
        <f aca="false">IF(M1548&gt;N1548,"Flávio Bolsonaro",IF(N1548&gt;M1548,"Lula","Empate"))</f>
        <v>Flávio Bolsonaro</v>
      </c>
      <c r="T1548" s="74" t="n">
        <v>0.423818793133959</v>
      </c>
      <c r="U1548" s="74" t="n">
        <v>0.519200141567864</v>
      </c>
      <c r="V1548" s="72" t="str">
        <f aca="false">IF(S1548="Empate","—",IF((N1548&gt;M1548)&lt;&gt;(T1548&gt;U1548),"Sim","Não"))</f>
        <v>Não</v>
      </c>
    </row>
    <row r="1549" customFormat="false" ht="15" hidden="false" customHeight="false" outlineLevel="0" collapsed="false">
      <c r="A1549" s="72" t="s">
        <v>3419</v>
      </c>
      <c r="B1549" s="72" t="s">
        <v>3420</v>
      </c>
      <c r="C1549" s="72" t="s">
        <v>283</v>
      </c>
      <c r="D1549" s="72" t="s">
        <v>282</v>
      </c>
      <c r="E1549" s="72"/>
      <c r="F1549" s="73" t="n">
        <v>2032</v>
      </c>
      <c r="G1549" s="73" t="n">
        <v>1522</v>
      </c>
      <c r="H1549" s="73" t="n">
        <v>510</v>
      </c>
      <c r="I1549" s="74" t="n">
        <f aca="false">H1549/F1549</f>
        <v>0.250984251968504</v>
      </c>
      <c r="J1549" s="73" t="n">
        <v>1448</v>
      </c>
      <c r="K1549" s="73" t="n">
        <v>36</v>
      </c>
      <c r="L1549" s="73" t="n">
        <v>38</v>
      </c>
      <c r="M1549" s="73" t="n">
        <v>818</v>
      </c>
      <c r="N1549" s="73" t="n">
        <v>516</v>
      </c>
      <c r="O1549" s="73" t="n">
        <f aca="false">J1549-M1549-N1549</f>
        <v>114</v>
      </c>
      <c r="P1549" s="74" t="n">
        <f aca="false">M1549/J1549</f>
        <v>0.564917127071823</v>
      </c>
      <c r="Q1549" s="74" t="n">
        <f aca="false">N1549/J1549</f>
        <v>0.356353591160221</v>
      </c>
      <c r="R1549" s="75" t="n">
        <f aca="false">ABS(P1549-Q1549)*100</f>
        <v>20.8563535911602</v>
      </c>
      <c r="S1549" s="72" t="str">
        <f aca="false">IF(M1549&gt;N1549,"Flávio Bolsonaro",IF(N1549&gt;M1549,"Lula","Empate"))</f>
        <v>Flávio Bolsonaro</v>
      </c>
      <c r="T1549" s="74" t="n">
        <v>0.441501103752759</v>
      </c>
      <c r="U1549" s="74" t="n">
        <v>0.459896983075791</v>
      </c>
      <c r="V1549" s="72" t="str">
        <f aca="false">IF(S1549="Empate","—",IF((N1549&gt;M1549)&lt;&gt;(T1549&gt;U1549),"Sim","Não"))</f>
        <v>Não</v>
      </c>
    </row>
    <row r="1550" customFormat="false" ht="15" hidden="false" customHeight="false" outlineLevel="0" collapsed="false">
      <c r="A1550" s="72" t="s">
        <v>3421</v>
      </c>
      <c r="B1550" s="72" t="s">
        <v>3422</v>
      </c>
      <c r="C1550" s="72" t="s">
        <v>283</v>
      </c>
      <c r="D1550" s="72" t="s">
        <v>282</v>
      </c>
      <c r="E1550" s="72"/>
      <c r="F1550" s="73" t="n">
        <v>463466</v>
      </c>
      <c r="G1550" s="73" t="n">
        <v>375467</v>
      </c>
      <c r="H1550" s="73" t="n">
        <v>87999</v>
      </c>
      <c r="I1550" s="74" t="n">
        <f aca="false">H1550/F1550</f>
        <v>0.1898715331869</v>
      </c>
      <c r="J1550" s="73" t="n">
        <v>355282</v>
      </c>
      <c r="K1550" s="73" t="n">
        <v>8230</v>
      </c>
      <c r="L1550" s="73" t="n">
        <v>11955</v>
      </c>
      <c r="M1550" s="73" t="n">
        <v>178639</v>
      </c>
      <c r="N1550" s="73" t="n">
        <v>139596</v>
      </c>
      <c r="O1550" s="73" t="n">
        <f aca="false">J1550-M1550-N1550</f>
        <v>37047</v>
      </c>
      <c r="P1550" s="74" t="n">
        <f aca="false">M1550/J1550</f>
        <v>0.502809036202228</v>
      </c>
      <c r="Q1550" s="74" t="n">
        <f aca="false">N1550/J1550</f>
        <v>0.392916049785804</v>
      </c>
      <c r="R1550" s="75" t="n">
        <f aca="false">ABS(P1550-Q1550)*100</f>
        <v>10.9892986416424</v>
      </c>
      <c r="S1550" s="72" t="str">
        <f aca="false">IF(M1550&gt;N1550,"Flávio Bolsonaro",IF(N1550&gt;M1550,"Lula","Empate"))</f>
        <v>Flávio Bolsonaro</v>
      </c>
      <c r="T1550" s="74" t="n">
        <v>0.421532323802794</v>
      </c>
      <c r="U1550" s="74" t="n">
        <v>0.477636107177534</v>
      </c>
      <c r="V1550" s="72" t="str">
        <f aca="false">IF(S1550="Empate","—",IF((N1550&gt;M1550)&lt;&gt;(T1550&gt;U1550),"Sim","Não"))</f>
        <v>Não</v>
      </c>
    </row>
    <row r="1551" customFormat="false" ht="15" hidden="false" customHeight="false" outlineLevel="0" collapsed="false">
      <c r="A1551" s="72" t="s">
        <v>3423</v>
      </c>
      <c r="B1551" s="72" t="s">
        <v>3424</v>
      </c>
      <c r="C1551" s="72" t="s">
        <v>283</v>
      </c>
      <c r="D1551" s="72" t="s">
        <v>282</v>
      </c>
      <c r="E1551" s="72"/>
      <c r="F1551" s="73" t="n">
        <v>7797</v>
      </c>
      <c r="G1551" s="73" t="n">
        <v>5963</v>
      </c>
      <c r="H1551" s="73" t="n">
        <v>1834</v>
      </c>
      <c r="I1551" s="74" t="n">
        <f aca="false">H1551/F1551</f>
        <v>0.235218673848916</v>
      </c>
      <c r="J1551" s="73" t="n">
        <v>5653</v>
      </c>
      <c r="K1551" s="73" t="n">
        <v>134</v>
      </c>
      <c r="L1551" s="73" t="n">
        <v>176</v>
      </c>
      <c r="M1551" s="73" t="n">
        <v>2888</v>
      </c>
      <c r="N1551" s="73" t="n">
        <v>2276</v>
      </c>
      <c r="O1551" s="73" t="n">
        <f aca="false">J1551-M1551-N1551</f>
        <v>489</v>
      </c>
      <c r="P1551" s="74" t="n">
        <f aca="false">M1551/J1551</f>
        <v>0.510879179196887</v>
      </c>
      <c r="Q1551" s="74" t="n">
        <f aca="false">N1551/J1551</f>
        <v>0.402618078896161</v>
      </c>
      <c r="R1551" s="75" t="n">
        <f aca="false">ABS(P1551-Q1551)*100</f>
        <v>10.8261100300725</v>
      </c>
      <c r="S1551" s="72" t="str">
        <f aca="false">IF(M1551&gt;N1551,"Flávio Bolsonaro",IF(N1551&gt;M1551,"Lula","Empate"))</f>
        <v>Flávio Bolsonaro</v>
      </c>
      <c r="T1551" s="74" t="n">
        <v>0.448803659394792</v>
      </c>
      <c r="U1551" s="74" t="n">
        <v>0.468684025334272</v>
      </c>
      <c r="V1551" s="72" t="str">
        <f aca="false">IF(S1551="Empate","—",IF((N1551&gt;M1551)&lt;&gt;(T1551&gt;U1551),"Sim","Não"))</f>
        <v>Não</v>
      </c>
    </row>
    <row r="1552" customFormat="false" ht="15" hidden="false" customHeight="false" outlineLevel="0" collapsed="false">
      <c r="A1552" s="72" t="s">
        <v>3425</v>
      </c>
      <c r="B1552" s="72" t="s">
        <v>3426</v>
      </c>
      <c r="C1552" s="72" t="s">
        <v>283</v>
      </c>
      <c r="D1552" s="72" t="s">
        <v>282</v>
      </c>
      <c r="E1552" s="72"/>
      <c r="F1552" s="73" t="n">
        <v>21928</v>
      </c>
      <c r="G1552" s="73" t="n">
        <v>15860</v>
      </c>
      <c r="H1552" s="73" t="n">
        <v>6068</v>
      </c>
      <c r="I1552" s="74" t="n">
        <f aca="false">H1552/F1552</f>
        <v>0.276723823422109</v>
      </c>
      <c r="J1552" s="73" t="n">
        <v>15191</v>
      </c>
      <c r="K1552" s="73" t="n">
        <v>189</v>
      </c>
      <c r="L1552" s="73" t="n">
        <v>480</v>
      </c>
      <c r="M1552" s="73" t="n">
        <v>4008</v>
      </c>
      <c r="N1552" s="73" t="n">
        <v>10327</v>
      </c>
      <c r="O1552" s="73" t="n">
        <f aca="false">J1552-M1552-N1552</f>
        <v>856</v>
      </c>
      <c r="P1552" s="74" t="n">
        <f aca="false">M1552/J1552</f>
        <v>0.263840431834639</v>
      </c>
      <c r="Q1552" s="74" t="n">
        <f aca="false">N1552/J1552</f>
        <v>0.679810414060957</v>
      </c>
      <c r="R1552" s="75" t="n">
        <f aca="false">ABS(P1552-Q1552)*100</f>
        <v>41.5969982226318</v>
      </c>
      <c r="S1552" s="72" t="str">
        <f aca="false">IF(M1552&gt;N1552,"Flávio Bolsonaro",IF(N1552&gt;M1552,"Lula","Empate"))</f>
        <v>Lula</v>
      </c>
      <c r="T1552" s="74" t="n">
        <v>0.732480235830095</v>
      </c>
      <c r="U1552" s="74" t="n">
        <v>0.214390995578186</v>
      </c>
      <c r="V1552" s="72" t="str">
        <f aca="false">IF(S1552="Empate","—",IF((N1552&gt;M1552)&lt;&gt;(T1552&gt;U1552),"Sim","Não"))</f>
        <v>Não</v>
      </c>
    </row>
    <row r="1553" customFormat="false" ht="15" hidden="false" customHeight="false" outlineLevel="0" collapsed="false">
      <c r="A1553" s="72" t="s">
        <v>3427</v>
      </c>
      <c r="B1553" s="72" t="s">
        <v>3428</v>
      </c>
      <c r="C1553" s="72" t="s">
        <v>283</v>
      </c>
      <c r="D1553" s="72" t="s">
        <v>282</v>
      </c>
      <c r="E1553" s="72"/>
      <c r="F1553" s="73" t="n">
        <v>6880</v>
      </c>
      <c r="G1553" s="73" t="n">
        <v>5451</v>
      </c>
      <c r="H1553" s="73" t="n">
        <v>1429</v>
      </c>
      <c r="I1553" s="74" t="n">
        <f aca="false">H1553/F1553</f>
        <v>0.207703488372093</v>
      </c>
      <c r="J1553" s="73" t="n">
        <v>5185</v>
      </c>
      <c r="K1553" s="73" t="n">
        <v>127</v>
      </c>
      <c r="L1553" s="73" t="n">
        <v>139</v>
      </c>
      <c r="M1553" s="73" t="n">
        <v>2310</v>
      </c>
      <c r="N1553" s="73" t="n">
        <v>2520</v>
      </c>
      <c r="O1553" s="73" t="n">
        <f aca="false">J1553-M1553-N1553</f>
        <v>355</v>
      </c>
      <c r="P1553" s="74" t="n">
        <f aca="false">M1553/J1553</f>
        <v>0.445515911282546</v>
      </c>
      <c r="Q1553" s="74" t="n">
        <f aca="false">N1553/J1553</f>
        <v>0.486017357762777</v>
      </c>
      <c r="R1553" s="75" t="n">
        <f aca="false">ABS(P1553-Q1553)*100</f>
        <v>4.05014464802315</v>
      </c>
      <c r="S1553" s="72" t="str">
        <f aca="false">IF(M1553&gt;N1553,"Flávio Bolsonaro",IF(N1553&gt;M1553,"Lula","Empate"))</f>
        <v>Lula</v>
      </c>
      <c r="T1553" s="74" t="n">
        <v>0.540731118946001</v>
      </c>
      <c r="U1553" s="74" t="n">
        <v>0.388940434217851</v>
      </c>
      <c r="V1553" s="72" t="str">
        <f aca="false">IF(S1553="Empate","—",IF((N1553&gt;M1553)&lt;&gt;(T1553&gt;U1553),"Sim","Não"))</f>
        <v>Não</v>
      </c>
    </row>
    <row r="1554" customFormat="false" ht="15" hidden="false" customHeight="false" outlineLevel="0" collapsed="false">
      <c r="A1554" s="72" t="s">
        <v>3429</v>
      </c>
      <c r="B1554" s="72" t="s">
        <v>3430</v>
      </c>
      <c r="C1554" s="72" t="s">
        <v>283</v>
      </c>
      <c r="D1554" s="72" t="s">
        <v>282</v>
      </c>
      <c r="E1554" s="72"/>
      <c r="F1554" s="73" t="n">
        <v>2969</v>
      </c>
      <c r="G1554" s="73" t="n">
        <v>2289</v>
      </c>
      <c r="H1554" s="73" t="n">
        <v>680</v>
      </c>
      <c r="I1554" s="74" t="n">
        <f aca="false">H1554/F1554</f>
        <v>0.229033344560458</v>
      </c>
      <c r="J1554" s="73" t="n">
        <v>2186</v>
      </c>
      <c r="K1554" s="73" t="n">
        <v>34</v>
      </c>
      <c r="L1554" s="73" t="n">
        <v>69</v>
      </c>
      <c r="M1554" s="73" t="n">
        <v>986</v>
      </c>
      <c r="N1554" s="73" t="n">
        <v>1099</v>
      </c>
      <c r="O1554" s="73" t="n">
        <f aca="false">J1554-M1554-N1554</f>
        <v>101</v>
      </c>
      <c r="P1554" s="74" t="n">
        <f aca="false">M1554/J1554</f>
        <v>0.451052150045746</v>
      </c>
      <c r="Q1554" s="74" t="n">
        <f aca="false">N1554/J1554</f>
        <v>0.502744739249771</v>
      </c>
      <c r="R1554" s="75" t="n">
        <f aca="false">ABS(P1554-Q1554)*100</f>
        <v>5.16925892040256</v>
      </c>
      <c r="S1554" s="72" t="str">
        <f aca="false">IF(M1554&gt;N1554,"Flávio Bolsonaro",IF(N1554&gt;M1554,"Lula","Empate"))</f>
        <v>Lula</v>
      </c>
      <c r="T1554" s="74" t="n">
        <v>0.540672187043351</v>
      </c>
      <c r="U1554" s="74" t="n">
        <v>0.389186556259133</v>
      </c>
      <c r="V1554" s="72" t="str">
        <f aca="false">IF(S1554="Empate","—",IF((N1554&gt;M1554)&lt;&gt;(T1554&gt;U1554),"Sim","Não"))</f>
        <v>Não</v>
      </c>
    </row>
    <row r="1555" customFormat="false" ht="15" hidden="false" customHeight="false" outlineLevel="0" collapsed="false">
      <c r="A1555" s="72" t="s">
        <v>3431</v>
      </c>
      <c r="B1555" s="72" t="s">
        <v>3432</v>
      </c>
      <c r="C1555" s="72" t="s">
        <v>283</v>
      </c>
      <c r="D1555" s="72" t="s">
        <v>282</v>
      </c>
      <c r="E1555" s="72"/>
      <c r="F1555" s="73" t="n">
        <v>19765</v>
      </c>
      <c r="G1555" s="73" t="n">
        <v>13842</v>
      </c>
      <c r="H1555" s="73" t="n">
        <v>5923</v>
      </c>
      <c r="I1555" s="74" t="n">
        <f aca="false">H1555/F1555</f>
        <v>0.299671135846193</v>
      </c>
      <c r="J1555" s="73" t="n">
        <v>13132</v>
      </c>
      <c r="K1555" s="73" t="n">
        <v>320</v>
      </c>
      <c r="L1555" s="73" t="n">
        <v>390</v>
      </c>
      <c r="M1555" s="73" t="n">
        <v>5359</v>
      </c>
      <c r="N1555" s="73" t="n">
        <v>6787</v>
      </c>
      <c r="O1555" s="73" t="n">
        <f aca="false">J1555-M1555-N1555</f>
        <v>986</v>
      </c>
      <c r="P1555" s="74" t="n">
        <f aca="false">M1555/J1555</f>
        <v>0.408087115443192</v>
      </c>
      <c r="Q1555" s="74" t="n">
        <f aca="false">N1555/J1555</f>
        <v>0.516829119707585</v>
      </c>
      <c r="R1555" s="75" t="n">
        <f aca="false">ABS(P1555-Q1555)*100</f>
        <v>10.8742004264392</v>
      </c>
      <c r="S1555" s="72" t="str">
        <f aca="false">IF(M1555&gt;N1555,"Flávio Bolsonaro",IF(N1555&gt;M1555,"Lula","Empate"))</f>
        <v>Lula</v>
      </c>
      <c r="T1555" s="74" t="n">
        <v>0.583791004898323</v>
      </c>
      <c r="U1555" s="74" t="n">
        <v>0.354312008312305</v>
      </c>
      <c r="V1555" s="72" t="str">
        <f aca="false">IF(S1555="Empate","—",IF((N1555&gt;M1555)&lt;&gt;(T1555&gt;U1555),"Sim","Não"))</f>
        <v>Não</v>
      </c>
    </row>
    <row r="1556" customFormat="false" ht="15" hidden="false" customHeight="false" outlineLevel="0" collapsed="false">
      <c r="A1556" s="72" t="s">
        <v>3433</v>
      </c>
      <c r="B1556" s="72" t="s">
        <v>3434</v>
      </c>
      <c r="C1556" s="72" t="s">
        <v>283</v>
      </c>
      <c r="D1556" s="72" t="s">
        <v>282</v>
      </c>
      <c r="E1556" s="72"/>
      <c r="F1556" s="73" t="n">
        <v>7969</v>
      </c>
      <c r="G1556" s="73" t="n">
        <v>6125</v>
      </c>
      <c r="H1556" s="73" t="n">
        <v>1844</v>
      </c>
      <c r="I1556" s="74" t="n">
        <f aca="false">H1556/F1556</f>
        <v>0.231396662065504</v>
      </c>
      <c r="J1556" s="73" t="n">
        <v>5668</v>
      </c>
      <c r="K1556" s="73" t="n">
        <v>117</v>
      </c>
      <c r="L1556" s="73" t="n">
        <v>340</v>
      </c>
      <c r="M1556" s="73" t="n">
        <v>2362</v>
      </c>
      <c r="N1556" s="73" t="n">
        <v>3029</v>
      </c>
      <c r="O1556" s="73" t="n">
        <f aca="false">J1556-M1556-N1556</f>
        <v>277</v>
      </c>
      <c r="P1556" s="74" t="n">
        <f aca="false">M1556/J1556</f>
        <v>0.416725476358504</v>
      </c>
      <c r="Q1556" s="74" t="n">
        <f aca="false">N1556/J1556</f>
        <v>0.534403669724771</v>
      </c>
      <c r="R1556" s="75" t="n">
        <f aca="false">ABS(P1556-Q1556)*100</f>
        <v>11.7678193366267</v>
      </c>
      <c r="S1556" s="72" t="str">
        <f aca="false">IF(M1556&gt;N1556,"Flávio Bolsonaro",IF(N1556&gt;M1556,"Lula","Empate"))</f>
        <v>Lula</v>
      </c>
      <c r="T1556" s="74" t="n">
        <v>0.58686322075014</v>
      </c>
      <c r="U1556" s="74" t="n">
        <v>0.356223175965665</v>
      </c>
      <c r="V1556" s="72" t="str">
        <f aca="false">IF(S1556="Empate","—",IF((N1556&gt;M1556)&lt;&gt;(T1556&gt;U1556),"Sim","Não"))</f>
        <v>Não</v>
      </c>
    </row>
    <row r="1557" customFormat="false" ht="15" hidden="false" customHeight="false" outlineLevel="0" collapsed="false">
      <c r="A1557" s="72" t="s">
        <v>3435</v>
      </c>
      <c r="B1557" s="72" t="s">
        <v>3436</v>
      </c>
      <c r="C1557" s="72" t="s">
        <v>283</v>
      </c>
      <c r="D1557" s="72" t="s">
        <v>282</v>
      </c>
      <c r="E1557" s="72"/>
      <c r="F1557" s="73" t="n">
        <v>24503</v>
      </c>
      <c r="G1557" s="73" t="n">
        <v>18942</v>
      </c>
      <c r="H1557" s="73" t="n">
        <v>5561</v>
      </c>
      <c r="I1557" s="74" t="n">
        <f aca="false">H1557/F1557</f>
        <v>0.226951801820185</v>
      </c>
      <c r="J1557" s="73" t="n">
        <v>18159</v>
      </c>
      <c r="K1557" s="73" t="n">
        <v>319</v>
      </c>
      <c r="L1557" s="73" t="n">
        <v>464</v>
      </c>
      <c r="M1557" s="73" t="n">
        <v>11001</v>
      </c>
      <c r="N1557" s="73" t="n">
        <v>5748</v>
      </c>
      <c r="O1557" s="73" t="n">
        <f aca="false">J1557-M1557-N1557</f>
        <v>1410</v>
      </c>
      <c r="P1557" s="74" t="n">
        <f aca="false">M1557/J1557</f>
        <v>0.60581529819924</v>
      </c>
      <c r="Q1557" s="74" t="n">
        <f aca="false">N1557/J1557</f>
        <v>0.316537254254089</v>
      </c>
      <c r="R1557" s="75" t="n">
        <f aca="false">ABS(P1557-Q1557)*100</f>
        <v>28.9278043945151</v>
      </c>
      <c r="S1557" s="72" t="str">
        <f aca="false">IF(M1557&gt;N1557,"Flávio Bolsonaro",IF(N1557&gt;M1557,"Lula","Empate"))</f>
        <v>Flávio Bolsonaro</v>
      </c>
      <c r="T1557" s="74" t="n">
        <v>0.400520450302653</v>
      </c>
      <c r="U1557" s="74" t="n">
        <v>0.519092606211461</v>
      </c>
      <c r="V1557" s="72" t="str">
        <f aca="false">IF(S1557="Empate","—",IF((N1557&gt;M1557)&lt;&gt;(T1557&gt;U1557),"Sim","Não"))</f>
        <v>Não</v>
      </c>
    </row>
    <row r="1558" customFormat="false" ht="15" hidden="false" customHeight="false" outlineLevel="0" collapsed="false">
      <c r="A1558" s="72" t="s">
        <v>3437</v>
      </c>
      <c r="B1558" s="72" t="s">
        <v>3438</v>
      </c>
      <c r="C1558" s="72" t="s">
        <v>283</v>
      </c>
      <c r="D1558" s="72" t="s">
        <v>282</v>
      </c>
      <c r="E1558" s="72"/>
      <c r="F1558" s="73" t="n">
        <v>79951</v>
      </c>
      <c r="G1558" s="73" t="n">
        <v>59892</v>
      </c>
      <c r="H1558" s="73" t="n">
        <v>20059</v>
      </c>
      <c r="I1558" s="74" t="n">
        <f aca="false">H1558/F1558</f>
        <v>0.250891170842141</v>
      </c>
      <c r="J1558" s="73" t="n">
        <v>57433</v>
      </c>
      <c r="K1558" s="73" t="n">
        <v>1076</v>
      </c>
      <c r="L1558" s="73" t="n">
        <v>1383</v>
      </c>
      <c r="M1558" s="73" t="n">
        <v>32048</v>
      </c>
      <c r="N1558" s="73" t="n">
        <v>21203</v>
      </c>
      <c r="O1558" s="73" t="n">
        <f aca="false">J1558-M1558-N1558</f>
        <v>4182</v>
      </c>
      <c r="P1558" s="74" t="n">
        <f aca="false">M1558/J1558</f>
        <v>0.558006720874758</v>
      </c>
      <c r="Q1558" s="74" t="n">
        <f aca="false">N1558/J1558</f>
        <v>0.369177998711542</v>
      </c>
      <c r="R1558" s="75" t="n">
        <f aca="false">ABS(P1558-Q1558)*100</f>
        <v>18.8828722163216</v>
      </c>
      <c r="S1558" s="72" t="str">
        <f aca="false">IF(M1558&gt;N1558,"Flávio Bolsonaro",IF(N1558&gt;M1558,"Lula","Empate"))</f>
        <v>Flávio Bolsonaro</v>
      </c>
      <c r="T1558" s="74" t="n">
        <v>0.404066009703359</v>
      </c>
      <c r="U1558" s="74" t="n">
        <v>0.534054090352041</v>
      </c>
      <c r="V1558" s="72" t="str">
        <f aca="false">IF(S1558="Empate","—",IF((N1558&gt;M1558)&lt;&gt;(T1558&gt;U1558),"Sim","Não"))</f>
        <v>Não</v>
      </c>
    </row>
    <row r="1559" customFormat="false" ht="15" hidden="false" customHeight="false" outlineLevel="0" collapsed="false">
      <c r="A1559" s="72" t="s">
        <v>3439</v>
      </c>
      <c r="B1559" s="72" t="s">
        <v>3440</v>
      </c>
      <c r="C1559" s="72" t="s">
        <v>283</v>
      </c>
      <c r="D1559" s="72" t="s">
        <v>282</v>
      </c>
      <c r="E1559" s="72"/>
      <c r="F1559" s="73" t="n">
        <v>7295</v>
      </c>
      <c r="G1559" s="73" t="n">
        <v>5450</v>
      </c>
      <c r="H1559" s="73" t="n">
        <v>1845</v>
      </c>
      <c r="I1559" s="74" t="n">
        <f aca="false">H1559/F1559</f>
        <v>0.252912954078136</v>
      </c>
      <c r="J1559" s="73" t="n">
        <v>5184</v>
      </c>
      <c r="K1559" s="73" t="n">
        <v>91</v>
      </c>
      <c r="L1559" s="73" t="n">
        <v>175</v>
      </c>
      <c r="M1559" s="73" t="n">
        <v>1530</v>
      </c>
      <c r="N1559" s="73" t="n">
        <v>3450</v>
      </c>
      <c r="O1559" s="73" t="n">
        <f aca="false">J1559-M1559-N1559</f>
        <v>204</v>
      </c>
      <c r="P1559" s="74" t="n">
        <f aca="false">M1559/J1559</f>
        <v>0.295138888888889</v>
      </c>
      <c r="Q1559" s="74" t="n">
        <f aca="false">N1559/J1559</f>
        <v>0.665509259259259</v>
      </c>
      <c r="R1559" s="75" t="n">
        <f aca="false">ABS(P1559-Q1559)*100</f>
        <v>37.037037037037</v>
      </c>
      <c r="S1559" s="72" t="str">
        <f aca="false">IF(M1559&gt;N1559,"Flávio Bolsonaro",IF(N1559&gt;M1559,"Lula","Empate"))</f>
        <v>Lula</v>
      </c>
      <c r="T1559" s="74" t="n">
        <v>0.750297265160523</v>
      </c>
      <c r="U1559" s="74" t="n">
        <v>0.211256440745145</v>
      </c>
      <c r="V1559" s="72" t="str">
        <f aca="false">IF(S1559="Empate","—",IF((N1559&gt;M1559)&lt;&gt;(T1559&gt;U1559),"Sim","Não"))</f>
        <v>Não</v>
      </c>
    </row>
    <row r="1560" customFormat="false" ht="15" hidden="false" customHeight="false" outlineLevel="0" collapsed="false">
      <c r="A1560" s="72" t="s">
        <v>3441</v>
      </c>
      <c r="B1560" s="72" t="s">
        <v>3442</v>
      </c>
      <c r="C1560" s="72" t="s">
        <v>283</v>
      </c>
      <c r="D1560" s="72" t="s">
        <v>282</v>
      </c>
      <c r="E1560" s="72"/>
      <c r="F1560" s="73" t="n">
        <v>3068</v>
      </c>
      <c r="G1560" s="73" t="n">
        <v>2490</v>
      </c>
      <c r="H1560" s="73" t="n">
        <v>578</v>
      </c>
      <c r="I1560" s="74" t="n">
        <f aca="false">H1560/F1560</f>
        <v>0.188396349413299</v>
      </c>
      <c r="J1560" s="73" t="n">
        <v>2355</v>
      </c>
      <c r="K1560" s="73" t="n">
        <v>48</v>
      </c>
      <c r="L1560" s="73" t="n">
        <v>87</v>
      </c>
      <c r="M1560" s="73" t="n">
        <v>997</v>
      </c>
      <c r="N1560" s="73" t="n">
        <v>1194</v>
      </c>
      <c r="O1560" s="73" t="n">
        <f aca="false">J1560-M1560-N1560</f>
        <v>164</v>
      </c>
      <c r="P1560" s="74" t="n">
        <f aca="false">M1560/J1560</f>
        <v>0.423354564755839</v>
      </c>
      <c r="Q1560" s="74" t="n">
        <f aca="false">N1560/J1560</f>
        <v>0.507006369426752</v>
      </c>
      <c r="R1560" s="75" t="n">
        <f aca="false">ABS(P1560-Q1560)*100</f>
        <v>8.36518046709129</v>
      </c>
      <c r="S1560" s="72" t="str">
        <f aca="false">IF(M1560&gt;N1560,"Flávio Bolsonaro",IF(N1560&gt;M1560,"Lula","Empate"))</f>
        <v>Lula</v>
      </c>
      <c r="T1560" s="74" t="n">
        <v>0.559192825112108</v>
      </c>
      <c r="U1560" s="74" t="n">
        <v>0.367713004484305</v>
      </c>
      <c r="V1560" s="72" t="str">
        <f aca="false">IF(S1560="Empate","—",IF((N1560&gt;M1560)&lt;&gt;(T1560&gt;U1560),"Sim","Não"))</f>
        <v>Não</v>
      </c>
    </row>
    <row r="1561" customFormat="false" ht="15" hidden="false" customHeight="false" outlineLevel="0" collapsed="false">
      <c r="A1561" s="72" t="s">
        <v>3443</v>
      </c>
      <c r="B1561" s="72" t="s">
        <v>3444</v>
      </c>
      <c r="C1561" s="72" t="s">
        <v>283</v>
      </c>
      <c r="D1561" s="72" t="s">
        <v>282</v>
      </c>
      <c r="E1561" s="72"/>
      <c r="F1561" s="73" t="n">
        <v>3179</v>
      </c>
      <c r="G1561" s="73" t="n">
        <v>2574</v>
      </c>
      <c r="H1561" s="73" t="n">
        <v>605</v>
      </c>
      <c r="I1561" s="74" t="n">
        <f aca="false">H1561/F1561</f>
        <v>0.190311418685121</v>
      </c>
      <c r="J1561" s="73" t="n">
        <v>2383</v>
      </c>
      <c r="K1561" s="73" t="n">
        <v>91</v>
      </c>
      <c r="L1561" s="73" t="n">
        <v>100</v>
      </c>
      <c r="M1561" s="73" t="n">
        <v>932</v>
      </c>
      <c r="N1561" s="73" t="n">
        <v>1237</v>
      </c>
      <c r="O1561" s="73" t="n">
        <f aca="false">J1561-M1561-N1561</f>
        <v>214</v>
      </c>
      <c r="P1561" s="74" t="n">
        <f aca="false">M1561/J1561</f>
        <v>0.39110365086026</v>
      </c>
      <c r="Q1561" s="74" t="n">
        <f aca="false">N1561/J1561</f>
        <v>0.519093579521611</v>
      </c>
      <c r="R1561" s="75" t="n">
        <f aca="false">ABS(P1561-Q1561)*100</f>
        <v>12.7989928661351</v>
      </c>
      <c r="S1561" s="72" t="str">
        <f aca="false">IF(M1561&gt;N1561,"Flávio Bolsonaro",IF(N1561&gt;M1561,"Lula","Empate"))</f>
        <v>Lula</v>
      </c>
      <c r="T1561" s="74" t="n">
        <v>0.616063548102383</v>
      </c>
      <c r="U1561" s="74" t="n">
        <v>0.295233892321271</v>
      </c>
      <c r="V1561" s="72" t="str">
        <f aca="false">IF(S1561="Empate","—",IF((N1561&gt;M1561)&lt;&gt;(T1561&gt;U1561),"Sim","Não"))</f>
        <v>Não</v>
      </c>
    </row>
    <row r="1562" customFormat="false" ht="15" hidden="false" customHeight="false" outlineLevel="0" collapsed="false">
      <c r="A1562" s="72" t="s">
        <v>3445</v>
      </c>
      <c r="B1562" s="72" t="s">
        <v>3446</v>
      </c>
      <c r="C1562" s="72" t="s">
        <v>283</v>
      </c>
      <c r="D1562" s="72" t="s">
        <v>282</v>
      </c>
      <c r="E1562" s="72"/>
      <c r="F1562" s="73" t="n">
        <v>3916</v>
      </c>
      <c r="G1562" s="73" t="n">
        <v>2779</v>
      </c>
      <c r="H1562" s="73" t="n">
        <v>1137</v>
      </c>
      <c r="I1562" s="74" t="n">
        <f aca="false">H1562/F1562</f>
        <v>0.290347293156282</v>
      </c>
      <c r="J1562" s="73" t="n">
        <v>2606</v>
      </c>
      <c r="K1562" s="73" t="n">
        <v>56</v>
      </c>
      <c r="L1562" s="73" t="n">
        <v>117</v>
      </c>
      <c r="M1562" s="73" t="n">
        <v>597</v>
      </c>
      <c r="N1562" s="73" t="n">
        <v>1825</v>
      </c>
      <c r="O1562" s="73" t="n">
        <f aca="false">J1562-M1562-N1562</f>
        <v>184</v>
      </c>
      <c r="P1562" s="74" t="n">
        <f aca="false">M1562/J1562</f>
        <v>0.229086722947045</v>
      </c>
      <c r="Q1562" s="74" t="n">
        <f aca="false">N1562/J1562</f>
        <v>0.700306983883346</v>
      </c>
      <c r="R1562" s="75" t="n">
        <f aca="false">ABS(P1562-Q1562)*100</f>
        <v>47.1220260936301</v>
      </c>
      <c r="S1562" s="72" t="str">
        <f aca="false">IF(M1562&gt;N1562,"Flávio Bolsonaro",IF(N1562&gt;M1562,"Lula","Empate"))</f>
        <v>Lula</v>
      </c>
      <c r="T1562" s="74" t="n">
        <v>0.753206373882627</v>
      </c>
      <c r="U1562" s="74" t="n">
        <v>0.185386708122814</v>
      </c>
      <c r="V1562" s="72" t="str">
        <f aca="false">IF(S1562="Empate","—",IF((N1562&gt;M1562)&lt;&gt;(T1562&gt;U1562),"Sim","Não"))</f>
        <v>Não</v>
      </c>
    </row>
    <row r="1563" customFormat="false" ht="15" hidden="false" customHeight="false" outlineLevel="0" collapsed="false">
      <c r="A1563" s="72" t="s">
        <v>3447</v>
      </c>
      <c r="B1563" s="72" t="s">
        <v>3448</v>
      </c>
      <c r="C1563" s="72" t="s">
        <v>283</v>
      </c>
      <c r="D1563" s="72" t="s">
        <v>282</v>
      </c>
      <c r="E1563" s="72"/>
      <c r="F1563" s="73" t="n">
        <v>8667</v>
      </c>
      <c r="G1563" s="73" t="n">
        <v>6737</v>
      </c>
      <c r="H1563" s="73" t="n">
        <v>1930</v>
      </c>
      <c r="I1563" s="74" t="n">
        <f aca="false">H1563/F1563</f>
        <v>0.222683742932964</v>
      </c>
      <c r="J1563" s="73" t="n">
        <v>6277</v>
      </c>
      <c r="K1563" s="73" t="n">
        <v>205</v>
      </c>
      <c r="L1563" s="73" t="n">
        <v>255</v>
      </c>
      <c r="M1563" s="73" t="n">
        <v>3339</v>
      </c>
      <c r="N1563" s="73" t="n">
        <v>2463</v>
      </c>
      <c r="O1563" s="73" t="n">
        <f aca="false">J1563-M1563-N1563</f>
        <v>475</v>
      </c>
      <c r="P1563" s="74" t="n">
        <f aca="false">M1563/J1563</f>
        <v>0.531942010514577</v>
      </c>
      <c r="Q1563" s="74" t="n">
        <f aca="false">N1563/J1563</f>
        <v>0.392384897243906</v>
      </c>
      <c r="R1563" s="75" t="n">
        <f aca="false">ABS(P1563-Q1563)*100</f>
        <v>13.9557113270671</v>
      </c>
      <c r="S1563" s="72" t="str">
        <f aca="false">IF(M1563&gt;N1563,"Flávio Bolsonaro",IF(N1563&gt;M1563,"Lula","Empate"))</f>
        <v>Flávio Bolsonaro</v>
      </c>
      <c r="T1563" s="74" t="n">
        <v>0.481043033114702</v>
      </c>
      <c r="U1563" s="74" t="n">
        <v>0.450007998720205</v>
      </c>
      <c r="V1563" s="72" t="str">
        <f aca="false">IF(S1563="Empate","—",IF((N1563&gt;M1563)&lt;&gt;(T1563&gt;U1563),"Sim","Não"))</f>
        <v>Sim</v>
      </c>
    </row>
    <row r="1564" customFormat="false" ht="15" hidden="false" customHeight="false" outlineLevel="0" collapsed="false">
      <c r="A1564" s="72" t="s">
        <v>3449</v>
      </c>
      <c r="B1564" s="72" t="s">
        <v>3450</v>
      </c>
      <c r="C1564" s="72" t="s">
        <v>283</v>
      </c>
      <c r="D1564" s="72" t="s">
        <v>282</v>
      </c>
      <c r="E1564" s="72"/>
      <c r="F1564" s="73" t="n">
        <v>4448</v>
      </c>
      <c r="G1564" s="73" t="n">
        <v>3676</v>
      </c>
      <c r="H1564" s="73" t="n">
        <v>772</v>
      </c>
      <c r="I1564" s="74" t="n">
        <f aca="false">H1564/F1564</f>
        <v>0.173561151079137</v>
      </c>
      <c r="J1564" s="73" t="n">
        <v>3390</v>
      </c>
      <c r="K1564" s="73" t="n">
        <v>125</v>
      </c>
      <c r="L1564" s="73" t="n">
        <v>161</v>
      </c>
      <c r="M1564" s="73" t="n">
        <v>1681</v>
      </c>
      <c r="N1564" s="73" t="n">
        <v>1415</v>
      </c>
      <c r="O1564" s="73" t="n">
        <f aca="false">J1564-M1564-N1564</f>
        <v>294</v>
      </c>
      <c r="P1564" s="74" t="n">
        <f aca="false">M1564/J1564</f>
        <v>0.495870206489676</v>
      </c>
      <c r="Q1564" s="74" t="n">
        <f aca="false">N1564/J1564</f>
        <v>0.41740412979351</v>
      </c>
      <c r="R1564" s="75" t="n">
        <f aca="false">ABS(P1564-Q1564)*100</f>
        <v>7.84660766961652</v>
      </c>
      <c r="S1564" s="72" t="str">
        <f aca="false">IF(M1564&gt;N1564,"Flávio Bolsonaro",IF(N1564&gt;M1564,"Lula","Empate"))</f>
        <v>Flávio Bolsonaro</v>
      </c>
      <c r="T1564" s="74" t="n">
        <v>0.475126601131963</v>
      </c>
      <c r="U1564" s="74" t="n">
        <v>0.435507893952934</v>
      </c>
      <c r="V1564" s="72" t="str">
        <f aca="false">IF(S1564="Empate","—",IF((N1564&gt;M1564)&lt;&gt;(T1564&gt;U1564),"Sim","Não"))</f>
        <v>Sim</v>
      </c>
    </row>
    <row r="1565" customFormat="false" ht="15" hidden="false" customHeight="false" outlineLevel="0" collapsed="false">
      <c r="A1565" s="72" t="s">
        <v>3451</v>
      </c>
      <c r="B1565" s="72" t="s">
        <v>3452</v>
      </c>
      <c r="C1565" s="72" t="s">
        <v>283</v>
      </c>
      <c r="D1565" s="72" t="s">
        <v>282</v>
      </c>
      <c r="E1565" s="72"/>
      <c r="F1565" s="73" t="n">
        <v>8297</v>
      </c>
      <c r="G1565" s="73" t="n">
        <v>6239</v>
      </c>
      <c r="H1565" s="73" t="n">
        <v>2058</v>
      </c>
      <c r="I1565" s="74" t="n">
        <f aca="false">H1565/F1565</f>
        <v>0.248041460768953</v>
      </c>
      <c r="J1565" s="73" t="n">
        <v>5808</v>
      </c>
      <c r="K1565" s="73" t="n">
        <v>139</v>
      </c>
      <c r="L1565" s="73" t="n">
        <v>292</v>
      </c>
      <c r="M1565" s="73" t="n">
        <v>3196</v>
      </c>
      <c r="N1565" s="73" t="n">
        <v>2076</v>
      </c>
      <c r="O1565" s="73" t="n">
        <f aca="false">J1565-M1565-N1565</f>
        <v>536</v>
      </c>
      <c r="P1565" s="74" t="n">
        <f aca="false">M1565/J1565</f>
        <v>0.550275482093664</v>
      </c>
      <c r="Q1565" s="74" t="n">
        <f aca="false">N1565/J1565</f>
        <v>0.357438016528926</v>
      </c>
      <c r="R1565" s="75" t="n">
        <f aca="false">ABS(P1565-Q1565)*100</f>
        <v>19.2837465564738</v>
      </c>
      <c r="S1565" s="72" t="str">
        <f aca="false">IF(M1565&gt;N1565,"Flávio Bolsonaro",IF(N1565&gt;M1565,"Lula","Empate"))</f>
        <v>Flávio Bolsonaro</v>
      </c>
      <c r="T1565" s="74" t="n">
        <v>0.392407189652276</v>
      </c>
      <c r="U1565" s="74" t="n">
        <v>0.521081807492021</v>
      </c>
      <c r="V1565" s="72" t="str">
        <f aca="false">IF(S1565="Empate","—",IF((N1565&gt;M1565)&lt;&gt;(T1565&gt;U1565),"Sim","Não"))</f>
        <v>Não</v>
      </c>
    </row>
    <row r="1566" customFormat="false" ht="15" hidden="false" customHeight="false" outlineLevel="0" collapsed="false">
      <c r="A1566" s="72" t="s">
        <v>3453</v>
      </c>
      <c r="B1566" s="72" t="s">
        <v>3454</v>
      </c>
      <c r="C1566" s="72" t="s">
        <v>283</v>
      </c>
      <c r="D1566" s="72" t="s">
        <v>282</v>
      </c>
      <c r="E1566" s="72"/>
      <c r="F1566" s="73" t="n">
        <v>5202</v>
      </c>
      <c r="G1566" s="73" t="n">
        <v>3722</v>
      </c>
      <c r="H1566" s="73" t="n">
        <v>1480</v>
      </c>
      <c r="I1566" s="74" t="n">
        <f aca="false">H1566/F1566</f>
        <v>0.284505959246444</v>
      </c>
      <c r="J1566" s="73" t="n">
        <v>3500</v>
      </c>
      <c r="K1566" s="73" t="n">
        <v>67</v>
      </c>
      <c r="L1566" s="73" t="n">
        <v>155</v>
      </c>
      <c r="M1566" s="73" t="n">
        <v>976</v>
      </c>
      <c r="N1566" s="73" t="n">
        <v>2363</v>
      </c>
      <c r="O1566" s="73" t="n">
        <f aca="false">J1566-M1566-N1566</f>
        <v>161</v>
      </c>
      <c r="P1566" s="74" t="n">
        <f aca="false">M1566/J1566</f>
        <v>0.278857142857143</v>
      </c>
      <c r="Q1566" s="74" t="n">
        <f aca="false">N1566/J1566</f>
        <v>0.675142857142857</v>
      </c>
      <c r="R1566" s="75" t="n">
        <f aca="false">ABS(P1566-Q1566)*100</f>
        <v>39.6285714285714</v>
      </c>
      <c r="S1566" s="72" t="str">
        <f aca="false">IF(M1566&gt;N1566,"Flávio Bolsonaro",IF(N1566&gt;M1566,"Lula","Empate"))</f>
        <v>Lula</v>
      </c>
      <c r="T1566" s="74" t="n">
        <v>0.723884976525822</v>
      </c>
      <c r="U1566" s="74" t="n">
        <v>0.225645539906103</v>
      </c>
      <c r="V1566" s="72" t="str">
        <f aca="false">IF(S1566="Empate","—",IF((N1566&gt;M1566)&lt;&gt;(T1566&gt;U1566),"Sim","Não"))</f>
        <v>Não</v>
      </c>
    </row>
    <row r="1567" customFormat="false" ht="15" hidden="false" customHeight="false" outlineLevel="0" collapsed="false">
      <c r="A1567" s="72" t="s">
        <v>3455</v>
      </c>
      <c r="B1567" s="72" t="s">
        <v>3456</v>
      </c>
      <c r="C1567" s="72" t="s">
        <v>283</v>
      </c>
      <c r="D1567" s="72" t="s">
        <v>282</v>
      </c>
      <c r="E1567" s="72"/>
      <c r="F1567" s="73" t="n">
        <v>4714</v>
      </c>
      <c r="G1567" s="73" t="n">
        <v>3282</v>
      </c>
      <c r="H1567" s="73" t="n">
        <v>1432</v>
      </c>
      <c r="I1567" s="74" t="n">
        <f aca="false">H1567/F1567</f>
        <v>0.30377598642342</v>
      </c>
      <c r="J1567" s="73" t="n">
        <v>3114</v>
      </c>
      <c r="K1567" s="73" t="n">
        <v>32</v>
      </c>
      <c r="L1567" s="73" t="n">
        <v>136</v>
      </c>
      <c r="M1567" s="73" t="n">
        <v>1028</v>
      </c>
      <c r="N1567" s="73" t="n">
        <v>1927</v>
      </c>
      <c r="O1567" s="73" t="n">
        <f aca="false">J1567-M1567-N1567</f>
        <v>159</v>
      </c>
      <c r="P1567" s="74" t="n">
        <f aca="false">M1567/J1567</f>
        <v>0.330122029543995</v>
      </c>
      <c r="Q1567" s="74" t="n">
        <f aca="false">N1567/J1567</f>
        <v>0.618818240205524</v>
      </c>
      <c r="R1567" s="75" t="n">
        <f aca="false">ABS(P1567-Q1567)*100</f>
        <v>28.8696210661529</v>
      </c>
      <c r="S1567" s="72" t="str">
        <f aca="false">IF(M1567&gt;N1567,"Flávio Bolsonaro",IF(N1567&gt;M1567,"Lula","Empate"))</f>
        <v>Lula</v>
      </c>
      <c r="T1567" s="74" t="n">
        <v>0.732704402515723</v>
      </c>
      <c r="U1567" s="74" t="n">
        <v>0.222012578616352</v>
      </c>
      <c r="V1567" s="72" t="str">
        <f aca="false">IF(S1567="Empate","—",IF((N1567&gt;M1567)&lt;&gt;(T1567&gt;U1567),"Sim","Não"))</f>
        <v>Não</v>
      </c>
    </row>
    <row r="1568" customFormat="false" ht="15" hidden="false" customHeight="false" outlineLevel="0" collapsed="false">
      <c r="A1568" s="72" t="s">
        <v>3457</v>
      </c>
      <c r="B1568" s="72" t="s">
        <v>3458</v>
      </c>
      <c r="C1568" s="72" t="s">
        <v>283</v>
      </c>
      <c r="D1568" s="72" t="s">
        <v>282</v>
      </c>
      <c r="E1568" s="72"/>
      <c r="F1568" s="73" t="n">
        <v>5672</v>
      </c>
      <c r="G1568" s="73" t="n">
        <v>4324</v>
      </c>
      <c r="H1568" s="73" t="n">
        <v>1348</v>
      </c>
      <c r="I1568" s="74" t="n">
        <f aca="false">H1568/F1568</f>
        <v>0.237658674188999</v>
      </c>
      <c r="J1568" s="73" t="n">
        <v>4026</v>
      </c>
      <c r="K1568" s="73" t="n">
        <v>125</v>
      </c>
      <c r="L1568" s="73" t="n">
        <v>173</v>
      </c>
      <c r="M1568" s="73" t="n">
        <v>2088</v>
      </c>
      <c r="N1568" s="73" t="n">
        <v>1535</v>
      </c>
      <c r="O1568" s="73" t="n">
        <f aca="false">J1568-M1568-N1568</f>
        <v>403</v>
      </c>
      <c r="P1568" s="74" t="n">
        <f aca="false">M1568/J1568</f>
        <v>0.518628912071535</v>
      </c>
      <c r="Q1568" s="74" t="n">
        <f aca="false">N1568/J1568</f>
        <v>0.38127173373075</v>
      </c>
      <c r="R1568" s="75" t="n">
        <f aca="false">ABS(P1568-Q1568)*100</f>
        <v>13.7357178340785</v>
      </c>
      <c r="S1568" s="72" t="str">
        <f aca="false">IF(M1568&gt;N1568,"Flávio Bolsonaro",IF(N1568&gt;M1568,"Lula","Empate"))</f>
        <v>Flávio Bolsonaro</v>
      </c>
      <c r="T1568" s="74" t="n">
        <v>0.461302681992337</v>
      </c>
      <c r="U1568" s="74" t="n">
        <v>0.454406130268199</v>
      </c>
      <c r="V1568" s="72" t="str">
        <f aca="false">IF(S1568="Empate","—",IF((N1568&gt;M1568)&lt;&gt;(T1568&gt;U1568),"Sim","Não"))</f>
        <v>Sim</v>
      </c>
    </row>
    <row r="1569" customFormat="false" ht="15" hidden="false" customHeight="false" outlineLevel="0" collapsed="false">
      <c r="A1569" s="72" t="s">
        <v>3459</v>
      </c>
      <c r="B1569" s="72" t="s">
        <v>3460</v>
      </c>
      <c r="C1569" s="72" t="s">
        <v>283</v>
      </c>
      <c r="D1569" s="72" t="s">
        <v>282</v>
      </c>
      <c r="E1569" s="72"/>
      <c r="F1569" s="73" t="n">
        <v>4351</v>
      </c>
      <c r="G1569" s="73" t="n">
        <v>3446</v>
      </c>
      <c r="H1569" s="73" t="n">
        <v>905</v>
      </c>
      <c r="I1569" s="74" t="n">
        <f aca="false">H1569/F1569</f>
        <v>0.20799816134222</v>
      </c>
      <c r="J1569" s="73" t="n">
        <v>3352</v>
      </c>
      <c r="K1569" s="73" t="n">
        <v>38</v>
      </c>
      <c r="L1569" s="73" t="n">
        <v>56</v>
      </c>
      <c r="M1569" s="73" t="n">
        <v>2032</v>
      </c>
      <c r="N1569" s="73" t="n">
        <v>1055</v>
      </c>
      <c r="O1569" s="73" t="n">
        <f aca="false">J1569-M1569-N1569</f>
        <v>265</v>
      </c>
      <c r="P1569" s="74" t="n">
        <f aca="false">M1569/J1569</f>
        <v>0.606205250596659</v>
      </c>
      <c r="Q1569" s="74" t="n">
        <f aca="false">N1569/J1569</f>
        <v>0.314737470167064</v>
      </c>
      <c r="R1569" s="75" t="n">
        <f aca="false">ABS(P1569-Q1569)*100</f>
        <v>29.1467780429594</v>
      </c>
      <c r="S1569" s="72" t="str">
        <f aca="false">IF(M1569&gt;N1569,"Flávio Bolsonaro",IF(N1569&gt;M1569,"Lula","Empate"))</f>
        <v>Flávio Bolsonaro</v>
      </c>
      <c r="T1569" s="74" t="n">
        <v>0.427137305699482</v>
      </c>
      <c r="U1569" s="74" t="n">
        <v>0.511658031088083</v>
      </c>
      <c r="V1569" s="72" t="str">
        <f aca="false">IF(S1569="Empate","—",IF((N1569&gt;M1569)&lt;&gt;(T1569&gt;U1569),"Sim","Não"))</f>
        <v>Não</v>
      </c>
    </row>
    <row r="1570" customFormat="false" ht="15" hidden="false" customHeight="false" outlineLevel="0" collapsed="false">
      <c r="A1570" s="72" t="s">
        <v>3461</v>
      </c>
      <c r="B1570" s="72" t="s">
        <v>3462</v>
      </c>
      <c r="C1570" s="72" t="s">
        <v>283</v>
      </c>
      <c r="D1570" s="72" t="s">
        <v>282</v>
      </c>
      <c r="E1570" s="72"/>
      <c r="F1570" s="73" t="n">
        <v>12917</v>
      </c>
      <c r="G1570" s="73" t="n">
        <v>9864</v>
      </c>
      <c r="H1570" s="73" t="n">
        <v>3053</v>
      </c>
      <c r="I1570" s="74" t="n">
        <f aca="false">H1570/F1570</f>
        <v>0.236355190833785</v>
      </c>
      <c r="J1570" s="73" t="n">
        <v>9305</v>
      </c>
      <c r="K1570" s="73" t="n">
        <v>290</v>
      </c>
      <c r="L1570" s="73" t="n">
        <v>269</v>
      </c>
      <c r="M1570" s="73" t="n">
        <v>4007</v>
      </c>
      <c r="N1570" s="73" t="n">
        <v>4528</v>
      </c>
      <c r="O1570" s="73" t="n">
        <f aca="false">J1570-M1570-N1570</f>
        <v>770</v>
      </c>
      <c r="P1570" s="74" t="n">
        <f aca="false">M1570/J1570</f>
        <v>0.430628694250403</v>
      </c>
      <c r="Q1570" s="74" t="n">
        <f aca="false">N1570/J1570</f>
        <v>0.486620096722192</v>
      </c>
      <c r="R1570" s="75" t="n">
        <f aca="false">ABS(P1570-Q1570)*100</f>
        <v>5.59914024717894</v>
      </c>
      <c r="S1570" s="72" t="str">
        <f aca="false">IF(M1570&gt;N1570,"Flávio Bolsonaro",IF(N1570&gt;M1570,"Lula","Empate"))</f>
        <v>Lula</v>
      </c>
      <c r="T1570" s="74" t="n">
        <v>0.546791303434513</v>
      </c>
      <c r="U1570" s="74" t="n">
        <v>0.380422224556244</v>
      </c>
      <c r="V1570" s="72" t="str">
        <f aca="false">IF(S1570="Empate","—",IF((N1570&gt;M1570)&lt;&gt;(T1570&gt;U1570),"Sim","Não"))</f>
        <v>Não</v>
      </c>
    </row>
    <row r="1571" customFormat="false" ht="15" hidden="false" customHeight="false" outlineLevel="0" collapsed="false">
      <c r="A1571" s="72" t="s">
        <v>3463</v>
      </c>
      <c r="B1571" s="72" t="s">
        <v>3464</v>
      </c>
      <c r="C1571" s="72" t="s">
        <v>283</v>
      </c>
      <c r="D1571" s="72" t="s">
        <v>282</v>
      </c>
      <c r="E1571" s="72"/>
      <c r="F1571" s="73" t="n">
        <v>3950</v>
      </c>
      <c r="G1571" s="73" t="n">
        <v>3087</v>
      </c>
      <c r="H1571" s="73" t="n">
        <v>863</v>
      </c>
      <c r="I1571" s="74" t="n">
        <f aca="false">H1571/F1571</f>
        <v>0.218481012658228</v>
      </c>
      <c r="J1571" s="73" t="n">
        <v>2993</v>
      </c>
      <c r="K1571" s="73" t="n">
        <v>33</v>
      </c>
      <c r="L1571" s="73" t="n">
        <v>61</v>
      </c>
      <c r="M1571" s="73" t="n">
        <v>1826</v>
      </c>
      <c r="N1571" s="73" t="n">
        <v>1028</v>
      </c>
      <c r="O1571" s="73" t="n">
        <f aca="false">J1571-M1571-N1571</f>
        <v>139</v>
      </c>
      <c r="P1571" s="74" t="n">
        <f aca="false">M1571/J1571</f>
        <v>0.610090210491146</v>
      </c>
      <c r="Q1571" s="74" t="n">
        <f aca="false">N1571/J1571</f>
        <v>0.343468092215169</v>
      </c>
      <c r="R1571" s="75" t="n">
        <f aca="false">ABS(P1571-Q1571)*100</f>
        <v>26.6622118275977</v>
      </c>
      <c r="S1571" s="72" t="str">
        <f aca="false">IF(M1571&gt;N1571,"Flávio Bolsonaro",IF(N1571&gt;M1571,"Lula","Empate"))</f>
        <v>Flávio Bolsonaro</v>
      </c>
      <c r="T1571" s="74" t="n">
        <v>0.389708528247571</v>
      </c>
      <c r="U1571" s="74" t="n">
        <v>0.562792371356603</v>
      </c>
      <c r="V1571" s="72" t="str">
        <f aca="false">IF(S1571="Empate","—",IF((N1571&gt;M1571)&lt;&gt;(T1571&gt;U1571),"Sim","Não"))</f>
        <v>Não</v>
      </c>
    </row>
    <row r="1572" customFormat="false" ht="15" hidden="false" customHeight="false" outlineLevel="0" collapsed="false">
      <c r="A1572" s="72" t="s">
        <v>3465</v>
      </c>
      <c r="B1572" s="72" t="s">
        <v>3466</v>
      </c>
      <c r="C1572" s="72" t="s">
        <v>283</v>
      </c>
      <c r="D1572" s="72" t="s">
        <v>282</v>
      </c>
      <c r="E1572" s="72"/>
      <c r="F1572" s="73" t="n">
        <v>6816</v>
      </c>
      <c r="G1572" s="73" t="n">
        <v>5024</v>
      </c>
      <c r="H1572" s="73" t="n">
        <v>1792</v>
      </c>
      <c r="I1572" s="74" t="n">
        <f aca="false">H1572/F1572</f>
        <v>0.262910798122066</v>
      </c>
      <c r="J1572" s="73" t="n">
        <v>4767</v>
      </c>
      <c r="K1572" s="73" t="n">
        <v>55</v>
      </c>
      <c r="L1572" s="73" t="n">
        <v>202</v>
      </c>
      <c r="M1572" s="73" t="n">
        <v>1803</v>
      </c>
      <c r="N1572" s="73" t="n">
        <v>2728</v>
      </c>
      <c r="O1572" s="73" t="n">
        <f aca="false">J1572-M1572-N1572</f>
        <v>236</v>
      </c>
      <c r="P1572" s="74" t="n">
        <f aca="false">M1572/J1572</f>
        <v>0.378225298930145</v>
      </c>
      <c r="Q1572" s="74" t="n">
        <f aca="false">N1572/J1572</f>
        <v>0.57226767358926</v>
      </c>
      <c r="R1572" s="75" t="n">
        <f aca="false">ABS(P1572-Q1572)*100</f>
        <v>19.4042374659115</v>
      </c>
      <c r="S1572" s="72" t="str">
        <f aca="false">IF(M1572&gt;N1572,"Flávio Bolsonaro",IF(N1572&gt;M1572,"Lula","Empate"))</f>
        <v>Lula</v>
      </c>
      <c r="T1572" s="74" t="n">
        <v>0.587164314974966</v>
      </c>
      <c r="U1572" s="74" t="n">
        <v>0.355029585798817</v>
      </c>
      <c r="V1572" s="72" t="str">
        <f aca="false">IF(S1572="Empate","—",IF((N1572&gt;M1572)&lt;&gt;(T1572&gt;U1572),"Sim","Não"))</f>
        <v>Não</v>
      </c>
    </row>
    <row r="1573" customFormat="false" ht="15" hidden="false" customHeight="false" outlineLevel="0" collapsed="false">
      <c r="A1573" s="72" t="s">
        <v>3467</v>
      </c>
      <c r="B1573" s="72" t="s">
        <v>3468</v>
      </c>
      <c r="C1573" s="72" t="s">
        <v>283</v>
      </c>
      <c r="D1573" s="72" t="s">
        <v>282</v>
      </c>
      <c r="E1573" s="72"/>
      <c r="F1573" s="73" t="n">
        <v>61304</v>
      </c>
      <c r="G1573" s="73" t="n">
        <v>46111</v>
      </c>
      <c r="H1573" s="73" t="n">
        <v>15193</v>
      </c>
      <c r="I1573" s="74" t="n">
        <f aca="false">H1573/F1573</f>
        <v>0.247830484144591</v>
      </c>
      <c r="J1573" s="73" t="n">
        <v>43610</v>
      </c>
      <c r="K1573" s="73" t="n">
        <v>1224</v>
      </c>
      <c r="L1573" s="73" t="n">
        <v>1277</v>
      </c>
      <c r="M1573" s="73" t="n">
        <v>20834</v>
      </c>
      <c r="N1573" s="73" t="n">
        <v>18959</v>
      </c>
      <c r="O1573" s="73" t="n">
        <f aca="false">J1573-M1573-N1573</f>
        <v>3817</v>
      </c>
      <c r="P1573" s="74" t="n">
        <f aca="false">M1573/J1573</f>
        <v>0.477734464572346</v>
      </c>
      <c r="Q1573" s="74" t="n">
        <f aca="false">N1573/J1573</f>
        <v>0.434739738592066</v>
      </c>
      <c r="R1573" s="75" t="n">
        <f aca="false">ABS(P1573-Q1573)*100</f>
        <v>4.29947259802798</v>
      </c>
      <c r="S1573" s="72" t="str">
        <f aca="false">IF(M1573&gt;N1573,"Flávio Bolsonaro",IF(N1573&gt;M1573,"Lula","Empate"))</f>
        <v>Flávio Bolsonaro</v>
      </c>
      <c r="T1573" s="74" t="n">
        <v>0.508474965022134</v>
      </c>
      <c r="U1573" s="74" t="n">
        <v>0.410628684144132</v>
      </c>
      <c r="V1573" s="72" t="str">
        <f aca="false">IF(S1573="Empate","—",IF((N1573&gt;M1573)&lt;&gt;(T1573&gt;U1573),"Sim","Não"))</f>
        <v>Sim</v>
      </c>
    </row>
    <row r="1574" customFormat="false" ht="15" hidden="false" customHeight="false" outlineLevel="0" collapsed="false">
      <c r="A1574" s="72" t="s">
        <v>3469</v>
      </c>
      <c r="B1574" s="72" t="s">
        <v>3470</v>
      </c>
      <c r="C1574" s="72" t="s">
        <v>283</v>
      </c>
      <c r="D1574" s="72" t="s">
        <v>282</v>
      </c>
      <c r="E1574" s="72"/>
      <c r="F1574" s="73" t="n">
        <v>13923</v>
      </c>
      <c r="G1574" s="73" t="n">
        <v>9792</v>
      </c>
      <c r="H1574" s="73" t="n">
        <v>4131</v>
      </c>
      <c r="I1574" s="74" t="n">
        <f aca="false">H1574/F1574</f>
        <v>0.296703296703297</v>
      </c>
      <c r="J1574" s="73" t="n">
        <v>9279</v>
      </c>
      <c r="K1574" s="73" t="n">
        <v>198</v>
      </c>
      <c r="L1574" s="73" t="n">
        <v>315</v>
      </c>
      <c r="M1574" s="73" t="n">
        <v>4684</v>
      </c>
      <c r="N1574" s="73" t="n">
        <v>3791</v>
      </c>
      <c r="O1574" s="73" t="n">
        <f aca="false">J1574-M1574-N1574</f>
        <v>804</v>
      </c>
      <c r="P1574" s="74" t="n">
        <f aca="false">M1574/J1574</f>
        <v>0.504795775406833</v>
      </c>
      <c r="Q1574" s="74" t="n">
        <f aca="false">N1574/J1574</f>
        <v>0.408556956568596</v>
      </c>
      <c r="R1574" s="75" t="n">
        <f aca="false">ABS(P1574-Q1574)*100</f>
        <v>9.62388188382369</v>
      </c>
      <c r="S1574" s="72" t="str">
        <f aca="false">IF(M1574&gt;N1574,"Flávio Bolsonaro",IF(N1574&gt;M1574,"Lula","Empate"))</f>
        <v>Flávio Bolsonaro</v>
      </c>
      <c r="T1574" s="74" t="n">
        <v>0.46321608040201</v>
      </c>
      <c r="U1574" s="74" t="n">
        <v>0.458894472361809</v>
      </c>
      <c r="V1574" s="72" t="str">
        <f aca="false">IF(S1574="Empate","—",IF((N1574&gt;M1574)&lt;&gt;(T1574&gt;U1574),"Sim","Não"))</f>
        <v>Sim</v>
      </c>
    </row>
    <row r="1575" customFormat="false" ht="15" hidden="false" customHeight="false" outlineLevel="0" collapsed="false">
      <c r="A1575" s="72" t="s">
        <v>3471</v>
      </c>
      <c r="B1575" s="72" t="s">
        <v>3472</v>
      </c>
      <c r="C1575" s="72" t="s">
        <v>283</v>
      </c>
      <c r="D1575" s="72" t="s">
        <v>282</v>
      </c>
      <c r="E1575" s="72"/>
      <c r="F1575" s="73" t="n">
        <v>3391</v>
      </c>
      <c r="G1575" s="73" t="n">
        <v>2407</v>
      </c>
      <c r="H1575" s="73" t="n">
        <v>984</v>
      </c>
      <c r="I1575" s="74" t="n">
        <f aca="false">H1575/F1575</f>
        <v>0.290179887938661</v>
      </c>
      <c r="J1575" s="73" t="n">
        <v>2293</v>
      </c>
      <c r="K1575" s="73" t="n">
        <v>37</v>
      </c>
      <c r="L1575" s="73" t="n">
        <v>77</v>
      </c>
      <c r="M1575" s="73" t="n">
        <v>1177</v>
      </c>
      <c r="N1575" s="73" t="n">
        <v>965</v>
      </c>
      <c r="O1575" s="73" t="n">
        <f aca="false">J1575-M1575-N1575</f>
        <v>151</v>
      </c>
      <c r="P1575" s="74" t="n">
        <f aca="false">M1575/J1575</f>
        <v>0.513301351940689</v>
      </c>
      <c r="Q1575" s="74" t="n">
        <f aca="false">N1575/J1575</f>
        <v>0.420846053205408</v>
      </c>
      <c r="R1575" s="75" t="n">
        <f aca="false">ABS(P1575-Q1575)*100</f>
        <v>9.24552987352813</v>
      </c>
      <c r="S1575" s="72" t="str">
        <f aca="false">IF(M1575&gt;N1575,"Flávio Bolsonaro",IF(N1575&gt;M1575,"Lula","Empate"))</f>
        <v>Flávio Bolsonaro</v>
      </c>
      <c r="T1575" s="74" t="n">
        <v>0.463292293661651</v>
      </c>
      <c r="U1575" s="74" t="n">
        <v>0.478796169630643</v>
      </c>
      <c r="V1575" s="72" t="str">
        <f aca="false">IF(S1575="Empate","—",IF((N1575&gt;M1575)&lt;&gt;(T1575&gt;U1575),"Sim","Não"))</f>
        <v>Não</v>
      </c>
    </row>
    <row r="1576" customFormat="false" ht="15" hidden="false" customHeight="false" outlineLevel="0" collapsed="false">
      <c r="A1576" s="72" t="s">
        <v>3473</v>
      </c>
      <c r="B1576" s="72" t="s">
        <v>3474</v>
      </c>
      <c r="C1576" s="72" t="s">
        <v>283</v>
      </c>
      <c r="D1576" s="72" t="s">
        <v>282</v>
      </c>
      <c r="E1576" s="72"/>
      <c r="F1576" s="73" t="n">
        <v>5391</v>
      </c>
      <c r="G1576" s="73" t="n">
        <v>4457</v>
      </c>
      <c r="H1576" s="73" t="n">
        <v>934</v>
      </c>
      <c r="I1576" s="74" t="n">
        <f aca="false">H1576/F1576</f>
        <v>0.173251715822667</v>
      </c>
      <c r="J1576" s="73" t="n">
        <v>4186</v>
      </c>
      <c r="K1576" s="73" t="n">
        <v>109</v>
      </c>
      <c r="L1576" s="73" t="n">
        <v>162</v>
      </c>
      <c r="M1576" s="73" t="n">
        <v>2416</v>
      </c>
      <c r="N1576" s="73" t="n">
        <v>1182</v>
      </c>
      <c r="O1576" s="73" t="n">
        <f aca="false">J1576-M1576-N1576</f>
        <v>588</v>
      </c>
      <c r="P1576" s="74" t="n">
        <f aca="false">M1576/J1576</f>
        <v>0.577161968466316</v>
      </c>
      <c r="Q1576" s="74" t="n">
        <f aca="false">N1576/J1576</f>
        <v>0.282369804108935</v>
      </c>
      <c r="R1576" s="75" t="n">
        <f aca="false">ABS(P1576-Q1576)*100</f>
        <v>29.4792164357382</v>
      </c>
      <c r="S1576" s="72" t="str">
        <f aca="false">IF(M1576&gt;N1576,"Flávio Bolsonaro",IF(N1576&gt;M1576,"Lula","Empate"))</f>
        <v>Flávio Bolsonaro</v>
      </c>
      <c r="T1576" s="74" t="n">
        <v>0.398205831049091</v>
      </c>
      <c r="U1576" s="74" t="n">
        <v>0.472713680538251</v>
      </c>
      <c r="V1576" s="72" t="str">
        <f aca="false">IF(S1576="Empate","—",IF((N1576&gt;M1576)&lt;&gt;(T1576&gt;U1576),"Sim","Não"))</f>
        <v>Não</v>
      </c>
    </row>
    <row r="1577" customFormat="false" ht="15" hidden="false" customHeight="false" outlineLevel="0" collapsed="false">
      <c r="A1577" s="72" t="s">
        <v>3475</v>
      </c>
      <c r="B1577" s="72" t="s">
        <v>3476</v>
      </c>
      <c r="C1577" s="72" t="s">
        <v>283</v>
      </c>
      <c r="D1577" s="72" t="s">
        <v>282</v>
      </c>
      <c r="E1577" s="72"/>
      <c r="F1577" s="73" t="n">
        <v>3921</v>
      </c>
      <c r="G1577" s="73" t="n">
        <v>2910</v>
      </c>
      <c r="H1577" s="73" t="n">
        <v>1011</v>
      </c>
      <c r="I1577" s="74" t="n">
        <f aca="false">H1577/F1577</f>
        <v>0.257842387146136</v>
      </c>
      <c r="J1577" s="73" t="n">
        <v>2772</v>
      </c>
      <c r="K1577" s="73" t="n">
        <v>43</v>
      </c>
      <c r="L1577" s="73" t="n">
        <v>95</v>
      </c>
      <c r="M1577" s="73" t="n">
        <v>1063</v>
      </c>
      <c r="N1577" s="73" t="n">
        <v>1602</v>
      </c>
      <c r="O1577" s="73" t="n">
        <f aca="false">J1577-M1577-N1577</f>
        <v>107</v>
      </c>
      <c r="P1577" s="74" t="n">
        <f aca="false">M1577/J1577</f>
        <v>0.383477633477634</v>
      </c>
      <c r="Q1577" s="74" t="n">
        <f aca="false">N1577/J1577</f>
        <v>0.577922077922078</v>
      </c>
      <c r="R1577" s="75" t="n">
        <f aca="false">ABS(P1577-Q1577)*100</f>
        <v>19.4444444444444</v>
      </c>
      <c r="S1577" s="72" t="str">
        <f aca="false">IF(M1577&gt;N1577,"Flávio Bolsonaro",IF(N1577&gt;M1577,"Lula","Empate"))</f>
        <v>Lula</v>
      </c>
      <c r="T1577" s="74" t="n">
        <v>0.643995336183443</v>
      </c>
      <c r="U1577" s="74" t="n">
        <v>0.31597357170618</v>
      </c>
      <c r="V1577" s="72" t="str">
        <f aca="false">IF(S1577="Empate","—",IF((N1577&gt;M1577)&lt;&gt;(T1577&gt;U1577),"Sim","Não"))</f>
        <v>Não</v>
      </c>
    </row>
    <row r="1578" customFormat="false" ht="15" hidden="false" customHeight="false" outlineLevel="0" collapsed="false">
      <c r="A1578" s="72" t="s">
        <v>3477</v>
      </c>
      <c r="B1578" s="72" t="s">
        <v>3478</v>
      </c>
      <c r="C1578" s="72" t="s">
        <v>283</v>
      </c>
      <c r="D1578" s="72" t="s">
        <v>282</v>
      </c>
      <c r="E1578" s="72"/>
      <c r="F1578" s="73" t="n">
        <v>4380</v>
      </c>
      <c r="G1578" s="73" t="n">
        <v>3386</v>
      </c>
      <c r="H1578" s="73" t="n">
        <v>994</v>
      </c>
      <c r="I1578" s="74" t="n">
        <f aca="false">H1578/F1578</f>
        <v>0.226940639269406</v>
      </c>
      <c r="J1578" s="73" t="n">
        <v>3195</v>
      </c>
      <c r="K1578" s="73" t="n">
        <v>78</v>
      </c>
      <c r="L1578" s="73" t="n">
        <v>113</v>
      </c>
      <c r="M1578" s="73" t="n">
        <v>1774</v>
      </c>
      <c r="N1578" s="73" t="n">
        <v>1166</v>
      </c>
      <c r="O1578" s="73" t="n">
        <f aca="false">J1578-M1578-N1578</f>
        <v>255</v>
      </c>
      <c r="P1578" s="74" t="n">
        <f aca="false">M1578/J1578</f>
        <v>0.555242566510172</v>
      </c>
      <c r="Q1578" s="74" t="n">
        <f aca="false">N1578/J1578</f>
        <v>0.364945226917058</v>
      </c>
      <c r="R1578" s="75" t="n">
        <f aca="false">ABS(P1578-Q1578)*100</f>
        <v>19.0297339593114</v>
      </c>
      <c r="S1578" s="72" t="str">
        <f aca="false">IF(M1578&gt;N1578,"Flávio Bolsonaro",IF(N1578&gt;M1578,"Lula","Empate"))</f>
        <v>Flávio Bolsonaro</v>
      </c>
      <c r="T1578" s="74" t="n">
        <v>0.41801685029164</v>
      </c>
      <c r="U1578" s="74" t="n">
        <v>0.480881399870382</v>
      </c>
      <c r="V1578" s="72" t="str">
        <f aca="false">IF(S1578="Empate","—",IF((N1578&gt;M1578)&lt;&gt;(T1578&gt;U1578),"Sim","Não"))</f>
        <v>Não</v>
      </c>
    </row>
    <row r="1579" customFormat="false" ht="15" hidden="false" customHeight="false" outlineLevel="0" collapsed="false">
      <c r="A1579" s="72" t="s">
        <v>3479</v>
      </c>
      <c r="B1579" s="72" t="s">
        <v>3480</v>
      </c>
      <c r="C1579" s="72" t="s">
        <v>283</v>
      </c>
      <c r="D1579" s="72" t="s">
        <v>282</v>
      </c>
      <c r="E1579" s="72"/>
      <c r="F1579" s="73" t="n">
        <v>6340</v>
      </c>
      <c r="G1579" s="73" t="n">
        <v>4748</v>
      </c>
      <c r="H1579" s="73" t="n">
        <v>1592</v>
      </c>
      <c r="I1579" s="74" t="n">
        <f aca="false">H1579/F1579</f>
        <v>0.251104100946372</v>
      </c>
      <c r="J1579" s="73" t="n">
        <v>4522</v>
      </c>
      <c r="K1579" s="73" t="n">
        <v>66</v>
      </c>
      <c r="L1579" s="73" t="n">
        <v>160</v>
      </c>
      <c r="M1579" s="73" t="n">
        <v>786</v>
      </c>
      <c r="N1579" s="73" t="n">
        <v>3425</v>
      </c>
      <c r="O1579" s="73" t="n">
        <f aca="false">J1579-M1579-N1579</f>
        <v>311</v>
      </c>
      <c r="P1579" s="74" t="n">
        <f aca="false">M1579/J1579</f>
        <v>0.173816895179124</v>
      </c>
      <c r="Q1579" s="74" t="n">
        <f aca="false">N1579/J1579</f>
        <v>0.757408226448474</v>
      </c>
      <c r="R1579" s="75" t="n">
        <f aca="false">ABS(P1579-Q1579)*100</f>
        <v>58.359133126935</v>
      </c>
      <c r="S1579" s="72" t="str">
        <f aca="false">IF(M1579&gt;N1579,"Flávio Bolsonaro",IF(N1579&gt;M1579,"Lula","Empate"))</f>
        <v>Lula</v>
      </c>
      <c r="T1579" s="74" t="n">
        <v>0.80393551446183</v>
      </c>
      <c r="U1579" s="74" t="n">
        <v>0.13371266002845</v>
      </c>
      <c r="V1579" s="72" t="str">
        <f aca="false">IF(S1579="Empate","—",IF((N1579&gt;M1579)&lt;&gt;(T1579&gt;U1579),"Sim","Não"))</f>
        <v>Não</v>
      </c>
    </row>
    <row r="1580" customFormat="false" ht="15" hidden="false" customHeight="false" outlineLevel="0" collapsed="false">
      <c r="A1580" s="72" t="s">
        <v>3481</v>
      </c>
      <c r="B1580" s="72" t="s">
        <v>3482</v>
      </c>
      <c r="C1580" s="72" t="s">
        <v>283</v>
      </c>
      <c r="D1580" s="72" t="s">
        <v>282</v>
      </c>
      <c r="E1580" s="72"/>
      <c r="F1580" s="73" t="n">
        <v>5139</v>
      </c>
      <c r="G1580" s="73" t="n">
        <v>3752</v>
      </c>
      <c r="H1580" s="73" t="n">
        <v>1387</v>
      </c>
      <c r="I1580" s="74" t="n">
        <f aca="false">H1580/F1580</f>
        <v>0.269896867094766</v>
      </c>
      <c r="J1580" s="73" t="n">
        <v>3499</v>
      </c>
      <c r="K1580" s="73" t="n">
        <v>91</v>
      </c>
      <c r="L1580" s="73" t="n">
        <v>162</v>
      </c>
      <c r="M1580" s="73" t="n">
        <v>828</v>
      </c>
      <c r="N1580" s="73" t="n">
        <v>2467</v>
      </c>
      <c r="O1580" s="73" t="n">
        <f aca="false">J1580-M1580-N1580</f>
        <v>204</v>
      </c>
      <c r="P1580" s="74" t="n">
        <f aca="false">M1580/J1580</f>
        <v>0.236639039725636</v>
      </c>
      <c r="Q1580" s="74" t="n">
        <f aca="false">N1580/J1580</f>
        <v>0.705058588168048</v>
      </c>
      <c r="R1580" s="75" t="n">
        <f aca="false">ABS(P1580-Q1580)*100</f>
        <v>46.8419548442412</v>
      </c>
      <c r="S1580" s="72" t="str">
        <f aca="false">IF(M1580&gt;N1580,"Flávio Bolsonaro",IF(N1580&gt;M1580,"Lula","Empate"))</f>
        <v>Lula</v>
      </c>
      <c r="T1580" s="74" t="n">
        <v>0.746059042705646</v>
      </c>
      <c r="U1580" s="74" t="n">
        <v>0.194325021496131</v>
      </c>
      <c r="V1580" s="72" t="str">
        <f aca="false">IF(S1580="Empate","—",IF((N1580&gt;M1580)&lt;&gt;(T1580&gt;U1580),"Sim","Não"))</f>
        <v>Não</v>
      </c>
    </row>
    <row r="1581" customFormat="false" ht="15" hidden="false" customHeight="false" outlineLevel="0" collapsed="false">
      <c r="A1581" s="72" t="s">
        <v>3483</v>
      </c>
      <c r="B1581" s="72" t="s">
        <v>3484</v>
      </c>
      <c r="C1581" s="72" t="s">
        <v>283</v>
      </c>
      <c r="D1581" s="72" t="s">
        <v>282</v>
      </c>
      <c r="E1581" s="72"/>
      <c r="F1581" s="73" t="n">
        <v>6363</v>
      </c>
      <c r="G1581" s="73" t="n">
        <v>5127</v>
      </c>
      <c r="H1581" s="73" t="n">
        <v>1236</v>
      </c>
      <c r="I1581" s="74" t="n">
        <f aca="false">H1581/F1581</f>
        <v>0.194247996228194</v>
      </c>
      <c r="J1581" s="73" t="n">
        <v>4830</v>
      </c>
      <c r="K1581" s="73" t="n">
        <v>110</v>
      </c>
      <c r="L1581" s="73" t="n">
        <v>187</v>
      </c>
      <c r="M1581" s="73" t="n">
        <v>2637</v>
      </c>
      <c r="N1581" s="73" t="n">
        <v>1816</v>
      </c>
      <c r="O1581" s="73" t="n">
        <f aca="false">J1581-M1581-N1581</f>
        <v>377</v>
      </c>
      <c r="P1581" s="74" t="n">
        <f aca="false">M1581/J1581</f>
        <v>0.545962732919255</v>
      </c>
      <c r="Q1581" s="74" t="n">
        <f aca="false">N1581/J1581</f>
        <v>0.375983436853002</v>
      </c>
      <c r="R1581" s="75" t="n">
        <f aca="false">ABS(P1581-Q1581)*100</f>
        <v>16.9979296066253</v>
      </c>
      <c r="S1581" s="72" t="str">
        <f aca="false">IF(M1581&gt;N1581,"Flávio Bolsonaro",IF(N1581&gt;M1581,"Lula","Empate"))</f>
        <v>Flávio Bolsonaro</v>
      </c>
      <c r="T1581" s="74" t="n">
        <v>0.418803418803419</v>
      </c>
      <c r="U1581" s="74" t="n">
        <v>0.493540051679587</v>
      </c>
      <c r="V1581" s="72" t="str">
        <f aca="false">IF(S1581="Empate","—",IF((N1581&gt;M1581)&lt;&gt;(T1581&gt;U1581),"Sim","Não"))</f>
        <v>Não</v>
      </c>
    </row>
    <row r="1582" customFormat="false" ht="15" hidden="false" customHeight="false" outlineLevel="0" collapsed="false">
      <c r="A1582" s="72" t="s">
        <v>3485</v>
      </c>
      <c r="B1582" s="72" t="s">
        <v>3486</v>
      </c>
      <c r="C1582" s="72" t="s">
        <v>283</v>
      </c>
      <c r="D1582" s="72" t="s">
        <v>282</v>
      </c>
      <c r="E1582" s="72"/>
      <c r="F1582" s="73" t="n">
        <v>6314</v>
      </c>
      <c r="G1582" s="73" t="n">
        <v>4693</v>
      </c>
      <c r="H1582" s="73" t="n">
        <v>1621</v>
      </c>
      <c r="I1582" s="74" t="n">
        <f aca="false">H1582/F1582</f>
        <v>0.256731073804245</v>
      </c>
      <c r="J1582" s="73" t="n">
        <v>4509</v>
      </c>
      <c r="K1582" s="73" t="n">
        <v>72</v>
      </c>
      <c r="L1582" s="73" t="n">
        <v>112</v>
      </c>
      <c r="M1582" s="73" t="n">
        <v>2458</v>
      </c>
      <c r="N1582" s="73" t="n">
        <v>1737</v>
      </c>
      <c r="O1582" s="73" t="n">
        <f aca="false">J1582-M1582-N1582</f>
        <v>314</v>
      </c>
      <c r="P1582" s="74" t="n">
        <f aca="false">M1582/J1582</f>
        <v>0.545131958305611</v>
      </c>
      <c r="Q1582" s="74" t="n">
        <f aca="false">N1582/J1582</f>
        <v>0.385229540918164</v>
      </c>
      <c r="R1582" s="75" t="n">
        <f aca="false">ABS(P1582-Q1582)*100</f>
        <v>15.9902417387447</v>
      </c>
      <c r="S1582" s="72" t="str">
        <f aca="false">IF(M1582&gt;N1582,"Flávio Bolsonaro",IF(N1582&gt;M1582,"Lula","Empate"))</f>
        <v>Flávio Bolsonaro</v>
      </c>
      <c r="T1582" s="74" t="n">
        <v>0.444216290212184</v>
      </c>
      <c r="U1582" s="74" t="n">
        <v>0.49098790782569</v>
      </c>
      <c r="V1582" s="72" t="str">
        <f aca="false">IF(S1582="Empate","—",IF((N1582&gt;M1582)&lt;&gt;(T1582&gt;U1582),"Sim","Não"))</f>
        <v>Não</v>
      </c>
    </row>
    <row r="1583" customFormat="false" ht="15" hidden="false" customHeight="false" outlineLevel="0" collapsed="false">
      <c r="A1583" s="72" t="s">
        <v>3487</v>
      </c>
      <c r="B1583" s="72" t="s">
        <v>3488</v>
      </c>
      <c r="C1583" s="72" t="s">
        <v>283</v>
      </c>
      <c r="D1583" s="72" t="s">
        <v>282</v>
      </c>
      <c r="E1583" s="72"/>
      <c r="F1583" s="73" t="n">
        <v>7483</v>
      </c>
      <c r="G1583" s="73" t="n">
        <v>5798</v>
      </c>
      <c r="H1583" s="73" t="n">
        <v>1685</v>
      </c>
      <c r="I1583" s="74" t="n">
        <f aca="false">H1583/F1583</f>
        <v>0.225177068020847</v>
      </c>
      <c r="J1583" s="73" t="n">
        <v>5480</v>
      </c>
      <c r="K1583" s="73" t="n">
        <v>149</v>
      </c>
      <c r="L1583" s="73" t="n">
        <v>169</v>
      </c>
      <c r="M1583" s="73" t="n">
        <v>2400</v>
      </c>
      <c r="N1583" s="73" t="n">
        <v>2717</v>
      </c>
      <c r="O1583" s="73" t="n">
        <f aca="false">J1583-M1583-N1583</f>
        <v>363</v>
      </c>
      <c r="P1583" s="74" t="n">
        <f aca="false">M1583/J1583</f>
        <v>0.437956204379562</v>
      </c>
      <c r="Q1583" s="74" t="n">
        <f aca="false">N1583/J1583</f>
        <v>0.495802919708029</v>
      </c>
      <c r="R1583" s="75" t="n">
        <f aca="false">ABS(P1583-Q1583)*100</f>
        <v>5.78467153284671</v>
      </c>
      <c r="S1583" s="72" t="str">
        <f aca="false">IF(M1583&gt;N1583,"Flávio Bolsonaro",IF(N1583&gt;M1583,"Lula","Empate"))</f>
        <v>Lula</v>
      </c>
      <c r="T1583" s="74" t="n">
        <v>0.613226059654631</v>
      </c>
      <c r="U1583" s="74" t="n">
        <v>0.339678178963893</v>
      </c>
      <c r="V1583" s="72" t="str">
        <f aca="false">IF(S1583="Empate","—",IF((N1583&gt;M1583)&lt;&gt;(T1583&gt;U1583),"Sim","Não"))</f>
        <v>Não</v>
      </c>
    </row>
    <row r="1584" customFormat="false" ht="15" hidden="false" customHeight="false" outlineLevel="0" collapsed="false">
      <c r="A1584" s="72" t="s">
        <v>3489</v>
      </c>
      <c r="B1584" s="72" t="s">
        <v>3490</v>
      </c>
      <c r="C1584" s="72" t="s">
        <v>283</v>
      </c>
      <c r="D1584" s="72" t="s">
        <v>282</v>
      </c>
      <c r="E1584" s="72"/>
      <c r="F1584" s="73" t="n">
        <v>4548</v>
      </c>
      <c r="G1584" s="73" t="n">
        <v>3606</v>
      </c>
      <c r="H1584" s="73" t="n">
        <v>942</v>
      </c>
      <c r="I1584" s="74" t="n">
        <f aca="false">H1584/F1584</f>
        <v>0.20712401055409</v>
      </c>
      <c r="J1584" s="73" t="n">
        <v>3430</v>
      </c>
      <c r="K1584" s="73" t="n">
        <v>58</v>
      </c>
      <c r="L1584" s="73" t="n">
        <v>118</v>
      </c>
      <c r="M1584" s="73" t="n">
        <v>1406</v>
      </c>
      <c r="N1584" s="73" t="n">
        <v>1698</v>
      </c>
      <c r="O1584" s="73" t="n">
        <f aca="false">J1584-M1584-N1584</f>
        <v>326</v>
      </c>
      <c r="P1584" s="74" t="n">
        <f aca="false">M1584/J1584</f>
        <v>0.409912536443149</v>
      </c>
      <c r="Q1584" s="74" t="n">
        <f aca="false">N1584/J1584</f>
        <v>0.495043731778426</v>
      </c>
      <c r="R1584" s="75" t="n">
        <f aca="false">ABS(P1584-Q1584)*100</f>
        <v>8.5131195335277</v>
      </c>
      <c r="S1584" s="72" t="str">
        <f aca="false">IF(M1584&gt;N1584,"Flávio Bolsonaro",IF(N1584&gt;M1584,"Lula","Empate"))</f>
        <v>Lula</v>
      </c>
      <c r="T1584" s="74" t="n">
        <v>0.569627675168572</v>
      </c>
      <c r="U1584" s="74" t="n">
        <v>0.340076223981237</v>
      </c>
      <c r="V1584" s="72" t="str">
        <f aca="false">IF(S1584="Empate","—",IF((N1584&gt;M1584)&lt;&gt;(T1584&gt;U1584),"Sim","Não"))</f>
        <v>Não</v>
      </c>
    </row>
    <row r="1585" customFormat="false" ht="15" hidden="false" customHeight="false" outlineLevel="0" collapsed="false">
      <c r="A1585" s="72" t="s">
        <v>3491</v>
      </c>
      <c r="B1585" s="72" t="s">
        <v>3492</v>
      </c>
      <c r="C1585" s="72" t="s">
        <v>283</v>
      </c>
      <c r="D1585" s="72" t="s">
        <v>282</v>
      </c>
      <c r="E1585" s="72"/>
      <c r="F1585" s="73" t="n">
        <v>6445</v>
      </c>
      <c r="G1585" s="73" t="n">
        <v>5105</v>
      </c>
      <c r="H1585" s="73" t="n">
        <v>1340</v>
      </c>
      <c r="I1585" s="74" t="n">
        <f aca="false">H1585/F1585</f>
        <v>0.207913110938712</v>
      </c>
      <c r="J1585" s="73" t="n">
        <v>4704</v>
      </c>
      <c r="K1585" s="73" t="n">
        <v>226</v>
      </c>
      <c r="L1585" s="73" t="n">
        <v>175</v>
      </c>
      <c r="M1585" s="73" t="n">
        <v>2762</v>
      </c>
      <c r="N1585" s="73" t="n">
        <v>1533</v>
      </c>
      <c r="O1585" s="73" t="n">
        <f aca="false">J1585-M1585-N1585</f>
        <v>409</v>
      </c>
      <c r="P1585" s="74" t="n">
        <f aca="false">M1585/J1585</f>
        <v>0.587159863945578</v>
      </c>
      <c r="Q1585" s="74" t="n">
        <f aca="false">N1585/J1585</f>
        <v>0.325892857142857</v>
      </c>
      <c r="R1585" s="75" t="n">
        <f aca="false">ABS(P1585-Q1585)*100</f>
        <v>26.1267006802721</v>
      </c>
      <c r="S1585" s="72" t="str">
        <f aca="false">IF(M1585&gt;N1585,"Flávio Bolsonaro",IF(N1585&gt;M1585,"Lula","Empate"))</f>
        <v>Flávio Bolsonaro</v>
      </c>
      <c r="T1585" s="74" t="n">
        <v>0.379920389208315</v>
      </c>
      <c r="U1585" s="74" t="n">
        <v>0.516585581601062</v>
      </c>
      <c r="V1585" s="72" t="str">
        <f aca="false">IF(S1585="Empate","—",IF((N1585&gt;M1585)&lt;&gt;(T1585&gt;U1585),"Sim","Não"))</f>
        <v>Não</v>
      </c>
    </row>
    <row r="1586" customFormat="false" ht="15" hidden="false" customHeight="false" outlineLevel="0" collapsed="false">
      <c r="A1586" s="72" t="s">
        <v>3493</v>
      </c>
      <c r="B1586" s="72" t="s">
        <v>3494</v>
      </c>
      <c r="C1586" s="72" t="s">
        <v>283</v>
      </c>
      <c r="D1586" s="72" t="s">
        <v>282</v>
      </c>
      <c r="E1586" s="72"/>
      <c r="F1586" s="73" t="n">
        <v>4211</v>
      </c>
      <c r="G1586" s="73" t="n">
        <v>3475</v>
      </c>
      <c r="H1586" s="73" t="n">
        <v>736</v>
      </c>
      <c r="I1586" s="74" t="n">
        <f aca="false">H1586/F1586</f>
        <v>0.174780337212064</v>
      </c>
      <c r="J1586" s="73" t="n">
        <v>3252</v>
      </c>
      <c r="K1586" s="73" t="n">
        <v>54</v>
      </c>
      <c r="L1586" s="73" t="n">
        <v>169</v>
      </c>
      <c r="M1586" s="73" t="n">
        <v>1552</v>
      </c>
      <c r="N1586" s="73" t="n">
        <v>1424</v>
      </c>
      <c r="O1586" s="73" t="n">
        <f aca="false">J1586-M1586-N1586</f>
        <v>276</v>
      </c>
      <c r="P1586" s="74" t="n">
        <f aca="false">M1586/J1586</f>
        <v>0.477244772447724</v>
      </c>
      <c r="Q1586" s="74" t="n">
        <f aca="false">N1586/J1586</f>
        <v>0.437884378843788</v>
      </c>
      <c r="R1586" s="75" t="n">
        <f aca="false">ABS(P1586-Q1586)*100</f>
        <v>3.9360393603936</v>
      </c>
      <c r="S1586" s="72" t="str">
        <f aca="false">IF(M1586&gt;N1586,"Flávio Bolsonaro",IF(N1586&gt;M1586,"Lula","Empate"))</f>
        <v>Flávio Bolsonaro</v>
      </c>
      <c r="T1586" s="74" t="n">
        <v>0.528435181914518</v>
      </c>
      <c r="U1586" s="74" t="n">
        <v>0.376545390321441</v>
      </c>
      <c r="V1586" s="72" t="str">
        <f aca="false">IF(S1586="Empate","—",IF((N1586&gt;M1586)&lt;&gt;(T1586&gt;U1586),"Sim","Não"))</f>
        <v>Sim</v>
      </c>
    </row>
    <row r="1587" customFormat="false" ht="15" hidden="false" customHeight="false" outlineLevel="0" collapsed="false">
      <c r="A1587" s="72" t="s">
        <v>3495</v>
      </c>
      <c r="B1587" s="72" t="s">
        <v>3496</v>
      </c>
      <c r="C1587" s="72" t="s">
        <v>283</v>
      </c>
      <c r="D1587" s="72" t="s">
        <v>282</v>
      </c>
      <c r="E1587" s="72"/>
      <c r="F1587" s="73" t="n">
        <v>38586</v>
      </c>
      <c r="G1587" s="73" t="n">
        <v>28296</v>
      </c>
      <c r="H1587" s="73" t="n">
        <v>10290</v>
      </c>
      <c r="I1587" s="74" t="n">
        <f aca="false">H1587/F1587</f>
        <v>0.266677033120821</v>
      </c>
      <c r="J1587" s="73" t="n">
        <v>26948</v>
      </c>
      <c r="K1587" s="73" t="n">
        <v>563</v>
      </c>
      <c r="L1587" s="73" t="n">
        <v>785</v>
      </c>
      <c r="M1587" s="73" t="n">
        <v>8152</v>
      </c>
      <c r="N1587" s="73" t="n">
        <v>16583</v>
      </c>
      <c r="O1587" s="73" t="n">
        <f aca="false">J1587-M1587-N1587</f>
        <v>2213</v>
      </c>
      <c r="P1587" s="74" t="n">
        <f aca="false">M1587/J1587</f>
        <v>0.302508534956212</v>
      </c>
      <c r="Q1587" s="74" t="n">
        <f aca="false">N1587/J1587</f>
        <v>0.615370342882589</v>
      </c>
      <c r="R1587" s="75" t="n">
        <f aca="false">ABS(P1587-Q1587)*100</f>
        <v>31.2861807926377</v>
      </c>
      <c r="S1587" s="72" t="str">
        <f aca="false">IF(M1587&gt;N1587,"Flávio Bolsonaro",IF(N1587&gt;M1587,"Lula","Empate"))</f>
        <v>Lula</v>
      </c>
      <c r="T1587" s="74" t="n">
        <v>0.661756018313395</v>
      </c>
      <c r="U1587" s="74" t="n">
        <v>0.264621178555605</v>
      </c>
      <c r="V1587" s="72" t="str">
        <f aca="false">IF(S1587="Empate","—",IF((N1587&gt;M1587)&lt;&gt;(T1587&gt;U1587),"Sim","Não"))</f>
        <v>Não</v>
      </c>
    </row>
    <row r="1588" customFormat="false" ht="15" hidden="false" customHeight="false" outlineLevel="0" collapsed="false">
      <c r="A1588" s="72" t="s">
        <v>3497</v>
      </c>
      <c r="B1588" s="72" t="s">
        <v>3498</v>
      </c>
      <c r="C1588" s="72" t="s">
        <v>283</v>
      </c>
      <c r="D1588" s="72" t="s">
        <v>282</v>
      </c>
      <c r="E1588" s="72"/>
      <c r="F1588" s="73" t="n">
        <v>3860</v>
      </c>
      <c r="G1588" s="73" t="n">
        <v>2894</v>
      </c>
      <c r="H1588" s="73" t="n">
        <v>966</v>
      </c>
      <c r="I1588" s="74" t="n">
        <f aca="false">H1588/F1588</f>
        <v>0.250259067357513</v>
      </c>
      <c r="J1588" s="73" t="n">
        <v>2679</v>
      </c>
      <c r="K1588" s="73" t="n">
        <v>57</v>
      </c>
      <c r="L1588" s="73" t="n">
        <v>158</v>
      </c>
      <c r="M1588" s="73" t="n">
        <v>709</v>
      </c>
      <c r="N1588" s="73" t="n">
        <v>1814</v>
      </c>
      <c r="O1588" s="73" t="n">
        <f aca="false">J1588-M1588-N1588</f>
        <v>156</v>
      </c>
      <c r="P1588" s="74" t="n">
        <f aca="false">M1588/J1588</f>
        <v>0.264650989175065</v>
      </c>
      <c r="Q1588" s="74" t="n">
        <f aca="false">N1588/J1588</f>
        <v>0.677118327734229</v>
      </c>
      <c r="R1588" s="75" t="n">
        <f aca="false">ABS(P1588-Q1588)*100</f>
        <v>41.2467338559164</v>
      </c>
      <c r="S1588" s="72" t="str">
        <f aca="false">IF(M1588&gt;N1588,"Flávio Bolsonaro",IF(N1588&gt;M1588,"Lula","Empate"))</f>
        <v>Lula</v>
      </c>
      <c r="T1588" s="74" t="n">
        <v>0.747941281775868</v>
      </c>
      <c r="U1588" s="74" t="n">
        <v>0.187611886860007</v>
      </c>
      <c r="V1588" s="72" t="str">
        <f aca="false">IF(S1588="Empate","—",IF((N1588&gt;M1588)&lt;&gt;(T1588&gt;U1588),"Sim","Não"))</f>
        <v>Não</v>
      </c>
    </row>
    <row r="1589" customFormat="false" ht="15" hidden="false" customHeight="false" outlineLevel="0" collapsed="false">
      <c r="A1589" s="72" t="s">
        <v>3499</v>
      </c>
      <c r="B1589" s="72" t="s">
        <v>3500</v>
      </c>
      <c r="C1589" s="72" t="s">
        <v>283</v>
      </c>
      <c r="D1589" s="72" t="s">
        <v>282</v>
      </c>
      <c r="E1589" s="72"/>
      <c r="F1589" s="73" t="n">
        <v>6910</v>
      </c>
      <c r="G1589" s="73" t="n">
        <v>4772</v>
      </c>
      <c r="H1589" s="73" t="n">
        <v>2138</v>
      </c>
      <c r="I1589" s="74" t="n">
        <f aca="false">H1589/F1589</f>
        <v>0.309406657018813</v>
      </c>
      <c r="J1589" s="73" t="n">
        <v>4589</v>
      </c>
      <c r="K1589" s="73" t="n">
        <v>62</v>
      </c>
      <c r="L1589" s="73" t="n">
        <v>121</v>
      </c>
      <c r="M1589" s="73" t="n">
        <v>1809</v>
      </c>
      <c r="N1589" s="73" t="n">
        <v>2536</v>
      </c>
      <c r="O1589" s="73" t="n">
        <f aca="false">J1589-M1589-N1589</f>
        <v>244</v>
      </c>
      <c r="P1589" s="74" t="n">
        <f aca="false">M1589/J1589</f>
        <v>0.394203530180867</v>
      </c>
      <c r="Q1589" s="74" t="n">
        <f aca="false">N1589/J1589</f>
        <v>0.552625844410547</v>
      </c>
      <c r="R1589" s="75" t="n">
        <f aca="false">ABS(P1589-Q1589)*100</f>
        <v>15.842231422968</v>
      </c>
      <c r="S1589" s="72" t="str">
        <f aca="false">IF(M1589&gt;N1589,"Flávio Bolsonaro",IF(N1589&gt;M1589,"Lula","Empate"))</f>
        <v>Lula</v>
      </c>
      <c r="T1589" s="74" t="n">
        <v>0.582141309059384</v>
      </c>
      <c r="U1589" s="74" t="n">
        <v>0.368660598179454</v>
      </c>
      <c r="V1589" s="72" t="str">
        <f aca="false">IF(S1589="Empate","—",IF((N1589&gt;M1589)&lt;&gt;(T1589&gt;U1589),"Sim","Não"))</f>
        <v>Não</v>
      </c>
    </row>
    <row r="1590" customFormat="false" ht="15" hidden="false" customHeight="false" outlineLevel="0" collapsed="false">
      <c r="A1590" s="72" t="s">
        <v>3501</v>
      </c>
      <c r="B1590" s="72" t="s">
        <v>3502</v>
      </c>
      <c r="C1590" s="72" t="s">
        <v>283</v>
      </c>
      <c r="D1590" s="72" t="s">
        <v>282</v>
      </c>
      <c r="E1590" s="72"/>
      <c r="F1590" s="73" t="n">
        <v>16044</v>
      </c>
      <c r="G1590" s="73" t="n">
        <v>11652</v>
      </c>
      <c r="H1590" s="73" t="n">
        <v>4392</v>
      </c>
      <c r="I1590" s="74" t="n">
        <f aca="false">H1590/F1590</f>
        <v>0.273747195213164</v>
      </c>
      <c r="J1590" s="73" t="n">
        <v>11174</v>
      </c>
      <c r="K1590" s="73" t="n">
        <v>212</v>
      </c>
      <c r="L1590" s="73" t="n">
        <v>266</v>
      </c>
      <c r="M1590" s="73" t="n">
        <v>4774</v>
      </c>
      <c r="N1590" s="73" t="n">
        <v>5863</v>
      </c>
      <c r="O1590" s="73" t="n">
        <f aca="false">J1590-M1590-N1590</f>
        <v>537</v>
      </c>
      <c r="P1590" s="74" t="n">
        <f aca="false">M1590/J1590</f>
        <v>0.427241811347772</v>
      </c>
      <c r="Q1590" s="74" t="n">
        <f aca="false">N1590/J1590</f>
        <v>0.524700196885627</v>
      </c>
      <c r="R1590" s="75" t="n">
        <f aca="false">ABS(P1590-Q1590)*100</f>
        <v>9.74583855378557</v>
      </c>
      <c r="S1590" s="72" t="str">
        <f aca="false">IF(M1590&gt;N1590,"Flávio Bolsonaro",IF(N1590&gt;M1590,"Lula","Empate"))</f>
        <v>Lula</v>
      </c>
      <c r="T1590" s="74" t="n">
        <v>0.575022143489814</v>
      </c>
      <c r="U1590" s="74" t="n">
        <v>0.379805137289637</v>
      </c>
      <c r="V1590" s="72" t="str">
        <f aca="false">IF(S1590="Empate","—",IF((N1590&gt;M1590)&lt;&gt;(T1590&gt;U1590),"Sim","Não"))</f>
        <v>Não</v>
      </c>
    </row>
    <row r="1591" customFormat="false" ht="15" hidden="false" customHeight="false" outlineLevel="0" collapsed="false">
      <c r="A1591" s="72" t="s">
        <v>3503</v>
      </c>
      <c r="B1591" s="72" t="s">
        <v>3504</v>
      </c>
      <c r="C1591" s="72" t="s">
        <v>283</v>
      </c>
      <c r="D1591" s="72" t="s">
        <v>282</v>
      </c>
      <c r="E1591" s="72"/>
      <c r="F1591" s="73" t="n">
        <v>4710</v>
      </c>
      <c r="G1591" s="73" t="n">
        <v>3492</v>
      </c>
      <c r="H1591" s="73" t="n">
        <v>1218</v>
      </c>
      <c r="I1591" s="74" t="n">
        <f aca="false">H1591/F1591</f>
        <v>0.25859872611465</v>
      </c>
      <c r="J1591" s="73" t="n">
        <v>3342</v>
      </c>
      <c r="K1591" s="73" t="n">
        <v>40</v>
      </c>
      <c r="L1591" s="73" t="n">
        <v>110</v>
      </c>
      <c r="M1591" s="73" t="n">
        <v>1672</v>
      </c>
      <c r="N1591" s="73" t="n">
        <v>1477</v>
      </c>
      <c r="O1591" s="73" t="n">
        <f aca="false">J1591-M1591-N1591</f>
        <v>193</v>
      </c>
      <c r="P1591" s="74" t="n">
        <f aca="false">M1591/J1591</f>
        <v>0.500299222022741</v>
      </c>
      <c r="Q1591" s="74" t="n">
        <f aca="false">N1591/J1591</f>
        <v>0.441950927588271</v>
      </c>
      <c r="R1591" s="75" t="n">
        <f aca="false">ABS(P1591-Q1591)*100</f>
        <v>5.83482944344704</v>
      </c>
      <c r="S1591" s="72" t="str">
        <f aca="false">IF(M1591&gt;N1591,"Flávio Bolsonaro",IF(N1591&gt;M1591,"Lula","Empate"))</f>
        <v>Flávio Bolsonaro</v>
      </c>
      <c r="T1591" s="74" t="n">
        <v>0.486156888595913</v>
      </c>
      <c r="U1591" s="74" t="n">
        <v>0.458800263678312</v>
      </c>
      <c r="V1591" s="72" t="str">
        <f aca="false">IF(S1591="Empate","—",IF((N1591&gt;M1591)&lt;&gt;(T1591&gt;U1591),"Sim","Não"))</f>
        <v>Sim</v>
      </c>
    </row>
    <row r="1592" customFormat="false" ht="15" hidden="false" customHeight="false" outlineLevel="0" collapsed="false">
      <c r="A1592" s="72" t="s">
        <v>3505</v>
      </c>
      <c r="B1592" s="72" t="s">
        <v>3506</v>
      </c>
      <c r="C1592" s="72" t="s">
        <v>283</v>
      </c>
      <c r="D1592" s="72" t="s">
        <v>282</v>
      </c>
      <c r="E1592" s="72"/>
      <c r="F1592" s="73" t="n">
        <v>6375</v>
      </c>
      <c r="G1592" s="73" t="n">
        <v>4562</v>
      </c>
      <c r="H1592" s="73" t="n">
        <v>1813</v>
      </c>
      <c r="I1592" s="74" t="n">
        <f aca="false">H1592/F1592</f>
        <v>0.284392156862745</v>
      </c>
      <c r="J1592" s="73" t="n">
        <v>4281</v>
      </c>
      <c r="K1592" s="73" t="n">
        <v>67</v>
      </c>
      <c r="L1592" s="73" t="n">
        <v>214</v>
      </c>
      <c r="M1592" s="73" t="n">
        <v>1860</v>
      </c>
      <c r="N1592" s="73" t="n">
        <v>2096</v>
      </c>
      <c r="O1592" s="73" t="n">
        <f aca="false">J1592-M1592-N1592</f>
        <v>325</v>
      </c>
      <c r="P1592" s="74" t="n">
        <f aca="false">M1592/J1592</f>
        <v>0.43447792571829</v>
      </c>
      <c r="Q1592" s="74" t="n">
        <f aca="false">N1592/J1592</f>
        <v>0.489605232422331</v>
      </c>
      <c r="R1592" s="75" t="n">
        <f aca="false">ABS(P1592-Q1592)*100</f>
        <v>5.51273067040411</v>
      </c>
      <c r="S1592" s="72" t="str">
        <f aca="false">IF(M1592&gt;N1592,"Flávio Bolsonaro",IF(N1592&gt;M1592,"Lula","Empate"))</f>
        <v>Lula</v>
      </c>
      <c r="T1592" s="74" t="n">
        <v>0.591852421214451</v>
      </c>
      <c r="U1592" s="74" t="n">
        <v>0.351524468357674</v>
      </c>
      <c r="V1592" s="72" t="str">
        <f aca="false">IF(S1592="Empate","—",IF((N1592&gt;M1592)&lt;&gt;(T1592&gt;U1592),"Sim","Não"))</f>
        <v>Não</v>
      </c>
    </row>
    <row r="1593" customFormat="false" ht="15" hidden="false" customHeight="false" outlineLevel="0" collapsed="false">
      <c r="A1593" s="72" t="s">
        <v>3507</v>
      </c>
      <c r="B1593" s="72" t="s">
        <v>3508</v>
      </c>
      <c r="C1593" s="72" t="s">
        <v>283</v>
      </c>
      <c r="D1593" s="72" t="s">
        <v>282</v>
      </c>
      <c r="E1593" s="72"/>
      <c r="F1593" s="73" t="n">
        <v>5015</v>
      </c>
      <c r="G1593" s="73" t="n">
        <v>3994</v>
      </c>
      <c r="H1593" s="73" t="n">
        <v>1021</v>
      </c>
      <c r="I1593" s="74" t="n">
        <f aca="false">H1593/F1593</f>
        <v>0.203589232303091</v>
      </c>
      <c r="J1593" s="73" t="n">
        <v>3819</v>
      </c>
      <c r="K1593" s="73" t="n">
        <v>56</v>
      </c>
      <c r="L1593" s="73" t="n">
        <v>119</v>
      </c>
      <c r="M1593" s="73" t="n">
        <v>1277</v>
      </c>
      <c r="N1593" s="73" t="n">
        <v>2293</v>
      </c>
      <c r="O1593" s="73" t="n">
        <f aca="false">J1593-M1593-N1593</f>
        <v>249</v>
      </c>
      <c r="P1593" s="74" t="n">
        <f aca="false">M1593/J1593</f>
        <v>0.334380727939251</v>
      </c>
      <c r="Q1593" s="74" t="n">
        <f aca="false">N1593/J1593</f>
        <v>0.600418957842367</v>
      </c>
      <c r="R1593" s="75" t="n">
        <f aca="false">ABS(P1593-Q1593)*100</f>
        <v>26.6038229903116</v>
      </c>
      <c r="S1593" s="72" t="str">
        <f aca="false">IF(M1593&gt;N1593,"Flávio Bolsonaro",IF(N1593&gt;M1593,"Lula","Empate"))</f>
        <v>Lula</v>
      </c>
      <c r="T1593" s="74" t="n">
        <v>0.675269427112876</v>
      </c>
      <c r="U1593" s="74" t="n">
        <v>0.266307430516166</v>
      </c>
      <c r="V1593" s="72" t="str">
        <f aca="false">IF(S1593="Empate","—",IF((N1593&gt;M1593)&lt;&gt;(T1593&gt;U1593),"Sim","Não"))</f>
        <v>Não</v>
      </c>
    </row>
    <row r="1594" customFormat="false" ht="15" hidden="false" customHeight="false" outlineLevel="0" collapsed="false">
      <c r="A1594" s="72" t="s">
        <v>3509</v>
      </c>
      <c r="B1594" s="72" t="s">
        <v>3510</v>
      </c>
      <c r="C1594" s="72" t="s">
        <v>283</v>
      </c>
      <c r="D1594" s="72" t="s">
        <v>282</v>
      </c>
      <c r="E1594" s="72"/>
      <c r="F1594" s="73" t="n">
        <v>171705</v>
      </c>
      <c r="G1594" s="73" t="n">
        <v>139696</v>
      </c>
      <c r="H1594" s="73" t="n">
        <v>32009</v>
      </c>
      <c r="I1594" s="74" t="n">
        <f aca="false">H1594/F1594</f>
        <v>0.186418566727818</v>
      </c>
      <c r="J1594" s="73" t="n">
        <v>132399</v>
      </c>
      <c r="K1594" s="73" t="n">
        <v>3081</v>
      </c>
      <c r="L1594" s="73" t="n">
        <v>4216</v>
      </c>
      <c r="M1594" s="73" t="n">
        <v>71478</v>
      </c>
      <c r="N1594" s="73" t="n">
        <v>49403</v>
      </c>
      <c r="O1594" s="73" t="n">
        <f aca="false">J1594-M1594-N1594</f>
        <v>11518</v>
      </c>
      <c r="P1594" s="74" t="n">
        <f aca="false">M1594/J1594</f>
        <v>0.53986812589219</v>
      </c>
      <c r="Q1594" s="74" t="n">
        <f aca="false">N1594/J1594</f>
        <v>0.373137259344859</v>
      </c>
      <c r="R1594" s="75" t="n">
        <f aca="false">ABS(P1594-Q1594)*100</f>
        <v>16.673086654733</v>
      </c>
      <c r="S1594" s="72" t="str">
        <f aca="false">IF(M1594&gt;N1594,"Flávio Bolsonaro",IF(N1594&gt;M1594,"Lula","Empate"))</f>
        <v>Flávio Bolsonaro</v>
      </c>
      <c r="T1594" s="74" t="n">
        <v>0.423121231616272</v>
      </c>
      <c r="U1594" s="74" t="n">
        <v>0.491240144227173</v>
      </c>
      <c r="V1594" s="72" t="str">
        <f aca="false">IF(S1594="Empate","—",IF((N1594&gt;M1594)&lt;&gt;(T1594&gt;U1594),"Sim","Não"))</f>
        <v>Não</v>
      </c>
    </row>
    <row r="1595" customFormat="false" ht="15" hidden="false" customHeight="false" outlineLevel="0" collapsed="false">
      <c r="A1595" s="72" t="s">
        <v>3511</v>
      </c>
      <c r="B1595" s="72" t="s">
        <v>3512</v>
      </c>
      <c r="C1595" s="72" t="s">
        <v>283</v>
      </c>
      <c r="D1595" s="72" t="s">
        <v>282</v>
      </c>
      <c r="E1595" s="72"/>
      <c r="F1595" s="73" t="n">
        <v>5228</v>
      </c>
      <c r="G1595" s="73" t="n">
        <v>3872</v>
      </c>
      <c r="H1595" s="73" t="n">
        <v>1356</v>
      </c>
      <c r="I1595" s="74" t="n">
        <f aca="false">H1595/F1595</f>
        <v>0.259372609028309</v>
      </c>
      <c r="J1595" s="73" t="n">
        <v>3648</v>
      </c>
      <c r="K1595" s="73" t="n">
        <v>44</v>
      </c>
      <c r="L1595" s="73" t="n">
        <v>180</v>
      </c>
      <c r="M1595" s="73" t="n">
        <v>1373</v>
      </c>
      <c r="N1595" s="73" t="n">
        <v>2047</v>
      </c>
      <c r="O1595" s="73" t="n">
        <f aca="false">J1595-M1595-N1595</f>
        <v>228</v>
      </c>
      <c r="P1595" s="74" t="n">
        <f aca="false">M1595/J1595</f>
        <v>0.376370614035088</v>
      </c>
      <c r="Q1595" s="74" t="n">
        <f aca="false">N1595/J1595</f>
        <v>0.561129385964912</v>
      </c>
      <c r="R1595" s="75" t="n">
        <f aca="false">ABS(P1595-Q1595)*100</f>
        <v>18.4758771929825</v>
      </c>
      <c r="S1595" s="72" t="str">
        <f aca="false">IF(M1595&gt;N1595,"Flávio Bolsonaro",IF(N1595&gt;M1595,"Lula","Empate"))</f>
        <v>Lula</v>
      </c>
      <c r="T1595" s="74" t="n">
        <v>0.620137931034483</v>
      </c>
      <c r="U1595" s="74" t="n">
        <v>0.314758620689655</v>
      </c>
      <c r="V1595" s="72" t="str">
        <f aca="false">IF(S1595="Empate","—",IF((N1595&gt;M1595)&lt;&gt;(T1595&gt;U1595),"Sim","Não"))</f>
        <v>Não</v>
      </c>
    </row>
    <row r="1596" customFormat="false" ht="15" hidden="false" customHeight="false" outlineLevel="0" collapsed="false">
      <c r="A1596" s="72" t="s">
        <v>3513</v>
      </c>
      <c r="B1596" s="72" t="s">
        <v>3514</v>
      </c>
      <c r="C1596" s="72" t="s">
        <v>283</v>
      </c>
      <c r="D1596" s="72" t="s">
        <v>282</v>
      </c>
      <c r="E1596" s="72"/>
      <c r="F1596" s="73" t="n">
        <v>5108</v>
      </c>
      <c r="G1596" s="73" t="n">
        <v>3900</v>
      </c>
      <c r="H1596" s="73" t="n">
        <v>1208</v>
      </c>
      <c r="I1596" s="74" t="n">
        <f aca="false">H1596/F1596</f>
        <v>0.236491777603759</v>
      </c>
      <c r="J1596" s="73" t="n">
        <v>3708</v>
      </c>
      <c r="K1596" s="73" t="n">
        <v>82</v>
      </c>
      <c r="L1596" s="73" t="n">
        <v>110</v>
      </c>
      <c r="M1596" s="73" t="n">
        <v>1753</v>
      </c>
      <c r="N1596" s="73" t="n">
        <v>1712</v>
      </c>
      <c r="O1596" s="73" t="n">
        <f aca="false">J1596-M1596-N1596</f>
        <v>243</v>
      </c>
      <c r="P1596" s="74" t="n">
        <f aca="false">M1596/J1596</f>
        <v>0.472761596548004</v>
      </c>
      <c r="Q1596" s="74" t="n">
        <f aca="false">N1596/J1596</f>
        <v>0.461704422869471</v>
      </c>
      <c r="R1596" s="75" t="n">
        <f aca="false">ABS(P1596-Q1596)*100</f>
        <v>1.10571736785329</v>
      </c>
      <c r="S1596" s="72" t="str">
        <f aca="false">IF(M1596&gt;N1596,"Flávio Bolsonaro",IF(N1596&gt;M1596,"Lula","Empate"))</f>
        <v>Flávio Bolsonaro</v>
      </c>
      <c r="T1596" s="74" t="n">
        <v>0.508288770053476</v>
      </c>
      <c r="U1596" s="74" t="n">
        <v>0.426737967914439</v>
      </c>
      <c r="V1596" s="72" t="str">
        <f aca="false">IF(S1596="Empate","—",IF((N1596&gt;M1596)&lt;&gt;(T1596&gt;U1596),"Sim","Não"))</f>
        <v>Sim</v>
      </c>
    </row>
    <row r="1597" customFormat="false" ht="15" hidden="false" customHeight="false" outlineLevel="0" collapsed="false">
      <c r="A1597" s="72" t="s">
        <v>3515</v>
      </c>
      <c r="B1597" s="72" t="s">
        <v>3516</v>
      </c>
      <c r="C1597" s="72" t="s">
        <v>283</v>
      </c>
      <c r="D1597" s="72" t="s">
        <v>282</v>
      </c>
      <c r="E1597" s="72"/>
      <c r="F1597" s="73" t="n">
        <v>7088</v>
      </c>
      <c r="G1597" s="73" t="n">
        <v>5252</v>
      </c>
      <c r="H1597" s="73" t="n">
        <v>1836</v>
      </c>
      <c r="I1597" s="74" t="n">
        <f aca="false">H1597/F1597</f>
        <v>0.259029345372461</v>
      </c>
      <c r="J1597" s="73" t="n">
        <v>4976</v>
      </c>
      <c r="K1597" s="73" t="n">
        <v>78</v>
      </c>
      <c r="L1597" s="73" t="n">
        <v>198</v>
      </c>
      <c r="M1597" s="73" t="n">
        <v>1853</v>
      </c>
      <c r="N1597" s="73" t="n">
        <v>2889</v>
      </c>
      <c r="O1597" s="73" t="n">
        <f aca="false">J1597-M1597-N1597</f>
        <v>234</v>
      </c>
      <c r="P1597" s="74" t="n">
        <f aca="false">M1597/J1597</f>
        <v>0.372387459807074</v>
      </c>
      <c r="Q1597" s="74" t="n">
        <f aca="false">N1597/J1597</f>
        <v>0.580586816720257</v>
      </c>
      <c r="R1597" s="75" t="n">
        <f aca="false">ABS(P1597-Q1597)*100</f>
        <v>20.8199356913183</v>
      </c>
      <c r="S1597" s="72" t="str">
        <f aca="false">IF(M1597&gt;N1597,"Flávio Bolsonaro",IF(N1597&gt;M1597,"Lula","Empate"))</f>
        <v>Lula</v>
      </c>
      <c r="T1597" s="74" t="n">
        <v>0.658076681332495</v>
      </c>
      <c r="U1597" s="74" t="n">
        <v>0.290592918499895</v>
      </c>
      <c r="V1597" s="72" t="str">
        <f aca="false">IF(S1597="Empate","—",IF((N1597&gt;M1597)&lt;&gt;(T1597&gt;U1597),"Sim","Não"))</f>
        <v>Não</v>
      </c>
    </row>
    <row r="1598" customFormat="false" ht="15" hidden="false" customHeight="false" outlineLevel="0" collapsed="false">
      <c r="A1598" s="72" t="s">
        <v>3517</v>
      </c>
      <c r="B1598" s="72" t="s">
        <v>3518</v>
      </c>
      <c r="C1598" s="72" t="s">
        <v>283</v>
      </c>
      <c r="D1598" s="72" t="s">
        <v>282</v>
      </c>
      <c r="E1598" s="72"/>
      <c r="F1598" s="73" t="n">
        <v>3779</v>
      </c>
      <c r="G1598" s="73" t="n">
        <v>2917</v>
      </c>
      <c r="H1598" s="73" t="n">
        <v>862</v>
      </c>
      <c r="I1598" s="74" t="n">
        <f aca="false">H1598/F1598</f>
        <v>0.228102672664726</v>
      </c>
      <c r="J1598" s="73" t="n">
        <v>2835</v>
      </c>
      <c r="K1598" s="73" t="n">
        <v>26</v>
      </c>
      <c r="L1598" s="73" t="n">
        <v>56</v>
      </c>
      <c r="M1598" s="73" t="n">
        <v>1656</v>
      </c>
      <c r="N1598" s="73" t="n">
        <v>1008</v>
      </c>
      <c r="O1598" s="73" t="n">
        <f aca="false">J1598-M1598-N1598</f>
        <v>171</v>
      </c>
      <c r="P1598" s="74" t="n">
        <f aca="false">M1598/J1598</f>
        <v>0.584126984126984</v>
      </c>
      <c r="Q1598" s="74" t="n">
        <f aca="false">N1598/J1598</f>
        <v>0.355555555555556</v>
      </c>
      <c r="R1598" s="75" t="n">
        <f aca="false">ABS(P1598-Q1598)*100</f>
        <v>22.8571428571429</v>
      </c>
      <c r="S1598" s="72" t="str">
        <f aca="false">IF(M1598&gt;N1598,"Flávio Bolsonaro",IF(N1598&gt;M1598,"Lula","Empate"))</f>
        <v>Flávio Bolsonaro</v>
      </c>
      <c r="T1598" s="74" t="n">
        <v>0.461392884178653</v>
      </c>
      <c r="U1598" s="74" t="n">
        <v>0.494700984102952</v>
      </c>
      <c r="V1598" s="72" t="str">
        <f aca="false">IF(S1598="Empate","—",IF((N1598&gt;M1598)&lt;&gt;(T1598&gt;U1598),"Sim","Não"))</f>
        <v>Não</v>
      </c>
    </row>
    <row r="1599" customFormat="false" ht="15" hidden="false" customHeight="false" outlineLevel="0" collapsed="false">
      <c r="A1599" s="72" t="s">
        <v>3519</v>
      </c>
      <c r="B1599" s="72" t="s">
        <v>3520</v>
      </c>
      <c r="C1599" s="72" t="s">
        <v>283</v>
      </c>
      <c r="D1599" s="72" t="s">
        <v>282</v>
      </c>
      <c r="E1599" s="72"/>
      <c r="F1599" s="73" t="n">
        <v>4341</v>
      </c>
      <c r="G1599" s="73" t="n">
        <v>3484</v>
      </c>
      <c r="H1599" s="73" t="n">
        <v>857</v>
      </c>
      <c r="I1599" s="74" t="n">
        <f aca="false">H1599/F1599</f>
        <v>0.197419949320433</v>
      </c>
      <c r="J1599" s="73" t="n">
        <v>3313</v>
      </c>
      <c r="K1599" s="73" t="n">
        <v>42</v>
      </c>
      <c r="L1599" s="73" t="n">
        <v>129</v>
      </c>
      <c r="M1599" s="73" t="n">
        <v>1731</v>
      </c>
      <c r="N1599" s="73" t="n">
        <v>1380</v>
      </c>
      <c r="O1599" s="73" t="n">
        <f aca="false">J1599-M1599-N1599</f>
        <v>202</v>
      </c>
      <c r="P1599" s="74" t="n">
        <f aca="false">M1599/J1599</f>
        <v>0.522487171747661</v>
      </c>
      <c r="Q1599" s="74" t="n">
        <f aca="false">N1599/J1599</f>
        <v>0.41654089948687</v>
      </c>
      <c r="R1599" s="75" t="n">
        <f aca="false">ABS(P1599-Q1599)*100</f>
        <v>10.5946272260791</v>
      </c>
      <c r="S1599" s="72" t="str">
        <f aca="false">IF(M1599&gt;N1599,"Flávio Bolsonaro",IF(N1599&gt;M1599,"Lula","Empate"))</f>
        <v>Flávio Bolsonaro</v>
      </c>
      <c r="T1599" s="74" t="n">
        <v>0.46437578814628</v>
      </c>
      <c r="U1599" s="74" t="n">
        <v>0.490226986128626</v>
      </c>
      <c r="V1599" s="72" t="str">
        <f aca="false">IF(S1599="Empate","—",IF((N1599&gt;M1599)&lt;&gt;(T1599&gt;U1599),"Sim","Não"))</f>
        <v>Não</v>
      </c>
    </row>
    <row r="1600" customFormat="false" ht="15" hidden="false" customHeight="false" outlineLevel="0" collapsed="false">
      <c r="A1600" s="72" t="s">
        <v>3521</v>
      </c>
      <c r="B1600" s="72" t="s">
        <v>3522</v>
      </c>
      <c r="C1600" s="72" t="s">
        <v>283</v>
      </c>
      <c r="D1600" s="72" t="s">
        <v>282</v>
      </c>
      <c r="E1600" s="72"/>
      <c r="F1600" s="73" t="n">
        <v>4274</v>
      </c>
      <c r="G1600" s="73" t="n">
        <v>3046</v>
      </c>
      <c r="H1600" s="73" t="n">
        <v>1228</v>
      </c>
      <c r="I1600" s="74" t="n">
        <f aca="false">H1600/F1600</f>
        <v>0.28731867103416</v>
      </c>
      <c r="J1600" s="73" t="n">
        <v>2802</v>
      </c>
      <c r="K1600" s="73" t="n">
        <v>78</v>
      </c>
      <c r="L1600" s="73" t="n">
        <v>166</v>
      </c>
      <c r="M1600" s="73" t="n">
        <v>960</v>
      </c>
      <c r="N1600" s="73" t="n">
        <v>1630</v>
      </c>
      <c r="O1600" s="73" t="n">
        <f aca="false">J1600-M1600-N1600</f>
        <v>212</v>
      </c>
      <c r="P1600" s="74" t="n">
        <f aca="false">M1600/J1600</f>
        <v>0.342612419700214</v>
      </c>
      <c r="Q1600" s="74" t="n">
        <f aca="false">N1600/J1600</f>
        <v>0.581727337615989</v>
      </c>
      <c r="R1600" s="75" t="n">
        <f aca="false">ABS(P1600-Q1600)*100</f>
        <v>23.9114917915775</v>
      </c>
      <c r="S1600" s="72" t="str">
        <f aca="false">IF(M1600&gt;N1600,"Flávio Bolsonaro",IF(N1600&gt;M1600,"Lula","Empate"))</f>
        <v>Lula</v>
      </c>
      <c r="T1600" s="74" t="n">
        <v>0.640326009922041</v>
      </c>
      <c r="U1600" s="74" t="n">
        <v>0.298724309000709</v>
      </c>
      <c r="V1600" s="72" t="str">
        <f aca="false">IF(S1600="Empate","—",IF((N1600&gt;M1600)&lt;&gt;(T1600&gt;U1600),"Sim","Não"))</f>
        <v>Não</v>
      </c>
    </row>
    <row r="1601" customFormat="false" ht="15" hidden="false" customHeight="false" outlineLevel="0" collapsed="false">
      <c r="A1601" s="72" t="s">
        <v>3523</v>
      </c>
      <c r="B1601" s="72" t="s">
        <v>3524</v>
      </c>
      <c r="C1601" s="72" t="s">
        <v>283</v>
      </c>
      <c r="D1601" s="72" t="s">
        <v>282</v>
      </c>
      <c r="E1601" s="72"/>
      <c r="F1601" s="73" t="n">
        <v>4478</v>
      </c>
      <c r="G1601" s="73" t="n">
        <v>3384</v>
      </c>
      <c r="H1601" s="73" t="n">
        <v>1094</v>
      </c>
      <c r="I1601" s="74" t="n">
        <f aca="false">H1601/F1601</f>
        <v>0.244305493523895</v>
      </c>
      <c r="J1601" s="73" t="n">
        <v>3196</v>
      </c>
      <c r="K1601" s="73" t="n">
        <v>62</v>
      </c>
      <c r="L1601" s="73" t="n">
        <v>126</v>
      </c>
      <c r="M1601" s="73" t="n">
        <v>1137</v>
      </c>
      <c r="N1601" s="73" t="n">
        <v>1836</v>
      </c>
      <c r="O1601" s="73" t="n">
        <f aca="false">J1601-M1601-N1601</f>
        <v>223</v>
      </c>
      <c r="P1601" s="74" t="n">
        <f aca="false">M1601/J1601</f>
        <v>0.35575719649562</v>
      </c>
      <c r="Q1601" s="74" t="n">
        <f aca="false">N1601/J1601</f>
        <v>0.574468085106383</v>
      </c>
      <c r="R1601" s="75" t="n">
        <f aca="false">ABS(P1601-Q1601)*100</f>
        <v>21.8710888610764</v>
      </c>
      <c r="S1601" s="72" t="str">
        <f aca="false">IF(M1601&gt;N1601,"Flávio Bolsonaro",IF(N1601&gt;M1601,"Lula","Empate"))</f>
        <v>Lula</v>
      </c>
      <c r="T1601" s="74" t="n">
        <v>0.650735294117647</v>
      </c>
      <c r="U1601" s="74" t="n">
        <v>0.267156862745098</v>
      </c>
      <c r="V1601" s="72" t="str">
        <f aca="false">IF(S1601="Empate","—",IF((N1601&gt;M1601)&lt;&gt;(T1601&gt;U1601),"Sim","Não"))</f>
        <v>Não</v>
      </c>
    </row>
    <row r="1602" customFormat="false" ht="15" hidden="false" customHeight="false" outlineLevel="0" collapsed="false">
      <c r="A1602" s="72" t="s">
        <v>3525</v>
      </c>
      <c r="B1602" s="72" t="s">
        <v>3526</v>
      </c>
      <c r="C1602" s="72" t="s">
        <v>283</v>
      </c>
      <c r="D1602" s="72" t="s">
        <v>282</v>
      </c>
      <c r="E1602" s="72"/>
      <c r="F1602" s="73" t="n">
        <v>3158</v>
      </c>
      <c r="G1602" s="73" t="n">
        <v>2547</v>
      </c>
      <c r="H1602" s="73" t="n">
        <v>611</v>
      </c>
      <c r="I1602" s="74" t="n">
        <f aca="false">H1602/F1602</f>
        <v>0.193476884103863</v>
      </c>
      <c r="J1602" s="73" t="n">
        <v>2441</v>
      </c>
      <c r="K1602" s="73" t="n">
        <v>54</v>
      </c>
      <c r="L1602" s="73" t="n">
        <v>52</v>
      </c>
      <c r="M1602" s="73" t="n">
        <v>1271</v>
      </c>
      <c r="N1602" s="73" t="n">
        <v>1010</v>
      </c>
      <c r="O1602" s="73" t="n">
        <f aca="false">J1602-M1602-N1602</f>
        <v>160</v>
      </c>
      <c r="P1602" s="74" t="n">
        <f aca="false">M1602/J1602</f>
        <v>0.520688242523556</v>
      </c>
      <c r="Q1602" s="74" t="n">
        <f aca="false">N1602/J1602</f>
        <v>0.413764850471118</v>
      </c>
      <c r="R1602" s="75" t="n">
        <f aca="false">ABS(P1602-Q1602)*100</f>
        <v>10.6923392052438</v>
      </c>
      <c r="S1602" s="72" t="str">
        <f aca="false">IF(M1602&gt;N1602,"Flávio Bolsonaro",IF(N1602&gt;M1602,"Lula","Empate"))</f>
        <v>Flávio Bolsonaro</v>
      </c>
      <c r="T1602" s="74" t="n">
        <v>0.446881720430108</v>
      </c>
      <c r="U1602" s="74" t="n">
        <v>0.472688172043011</v>
      </c>
      <c r="V1602" s="72" t="str">
        <f aca="false">IF(S1602="Empate","—",IF((N1602&gt;M1602)&lt;&gt;(T1602&gt;U1602),"Sim","Não"))</f>
        <v>Não</v>
      </c>
    </row>
    <row r="1603" customFormat="false" ht="15" hidden="false" customHeight="false" outlineLevel="0" collapsed="false">
      <c r="A1603" s="72" t="s">
        <v>3527</v>
      </c>
      <c r="B1603" s="72" t="s">
        <v>3528</v>
      </c>
      <c r="C1603" s="72" t="s">
        <v>283</v>
      </c>
      <c r="D1603" s="72" t="s">
        <v>282</v>
      </c>
      <c r="E1603" s="72"/>
      <c r="F1603" s="73" t="n">
        <v>5779</v>
      </c>
      <c r="G1603" s="73" t="n">
        <v>4810</v>
      </c>
      <c r="H1603" s="73" t="n">
        <v>969</v>
      </c>
      <c r="I1603" s="74" t="n">
        <f aca="false">H1603/F1603</f>
        <v>0.167676068523966</v>
      </c>
      <c r="J1603" s="73" t="n">
        <v>4632</v>
      </c>
      <c r="K1603" s="73" t="n">
        <v>77</v>
      </c>
      <c r="L1603" s="73" t="n">
        <v>101</v>
      </c>
      <c r="M1603" s="73" t="n">
        <v>2154</v>
      </c>
      <c r="N1603" s="73" t="n">
        <v>2184</v>
      </c>
      <c r="O1603" s="73" t="n">
        <f aca="false">J1603-M1603-N1603</f>
        <v>294</v>
      </c>
      <c r="P1603" s="74" t="n">
        <f aca="false">M1603/J1603</f>
        <v>0.465025906735751</v>
      </c>
      <c r="Q1603" s="74" t="n">
        <f aca="false">N1603/J1603</f>
        <v>0.471502590673575</v>
      </c>
      <c r="R1603" s="75" t="n">
        <f aca="false">ABS(P1603-Q1603)*100</f>
        <v>0.647668393782386</v>
      </c>
      <c r="S1603" s="72" t="str">
        <f aca="false">IF(M1603&gt;N1603,"Flávio Bolsonaro",IF(N1603&gt;M1603,"Lula","Empate"))</f>
        <v>Lula</v>
      </c>
      <c r="T1603" s="74" t="n">
        <v>0.54358407079646</v>
      </c>
      <c r="U1603" s="74" t="n">
        <v>0.408849557522124</v>
      </c>
      <c r="V1603" s="72" t="str">
        <f aca="false">IF(S1603="Empate","—",IF((N1603&gt;M1603)&lt;&gt;(T1603&gt;U1603),"Sim","Não"))</f>
        <v>Não</v>
      </c>
    </row>
    <row r="1604" customFormat="false" ht="15" hidden="false" customHeight="false" outlineLevel="0" collapsed="false">
      <c r="A1604" s="72" t="s">
        <v>3529</v>
      </c>
      <c r="B1604" s="72" t="s">
        <v>3530</v>
      </c>
      <c r="C1604" s="72" t="s">
        <v>283</v>
      </c>
      <c r="D1604" s="72" t="s">
        <v>282</v>
      </c>
      <c r="E1604" s="72"/>
      <c r="F1604" s="73" t="n">
        <v>8082</v>
      </c>
      <c r="G1604" s="73" t="n">
        <v>6917</v>
      </c>
      <c r="H1604" s="73" t="n">
        <v>1165</v>
      </c>
      <c r="I1604" s="74" t="n">
        <f aca="false">H1604/F1604</f>
        <v>0.144147488245484</v>
      </c>
      <c r="J1604" s="73" t="n">
        <v>6339</v>
      </c>
      <c r="K1604" s="73" t="n">
        <v>267</v>
      </c>
      <c r="L1604" s="73" t="n">
        <v>311</v>
      </c>
      <c r="M1604" s="73" t="n">
        <v>3227</v>
      </c>
      <c r="N1604" s="73" t="n">
        <v>2540</v>
      </c>
      <c r="O1604" s="73" t="n">
        <f aca="false">J1604-M1604-N1604</f>
        <v>572</v>
      </c>
      <c r="P1604" s="74" t="n">
        <f aca="false">M1604/J1604</f>
        <v>0.509070831361414</v>
      </c>
      <c r="Q1604" s="74" t="n">
        <f aca="false">N1604/J1604</f>
        <v>0.400694115791134</v>
      </c>
      <c r="R1604" s="75" t="n">
        <f aca="false">ABS(P1604-Q1604)*100</f>
        <v>10.8376715570279</v>
      </c>
      <c r="S1604" s="72" t="str">
        <f aca="false">IF(M1604&gt;N1604,"Flávio Bolsonaro",IF(N1604&gt;M1604,"Lula","Empate"))</f>
        <v>Flávio Bolsonaro</v>
      </c>
      <c r="T1604" s="74" t="n">
        <v>0.472546822474788</v>
      </c>
      <c r="U1604" s="74" t="n">
        <v>0.43140707539619</v>
      </c>
      <c r="V1604" s="72" t="str">
        <f aca="false">IF(S1604="Empate","—",IF((N1604&gt;M1604)&lt;&gt;(T1604&gt;U1604),"Sim","Não"))</f>
        <v>Sim</v>
      </c>
    </row>
    <row r="1605" customFormat="false" ht="15" hidden="false" customHeight="false" outlineLevel="0" collapsed="false">
      <c r="A1605" s="72" t="s">
        <v>3531</v>
      </c>
      <c r="B1605" s="72" t="s">
        <v>3532</v>
      </c>
      <c r="C1605" s="72" t="s">
        <v>283</v>
      </c>
      <c r="D1605" s="72" t="s">
        <v>282</v>
      </c>
      <c r="E1605" s="72"/>
      <c r="F1605" s="73" t="n">
        <v>5278</v>
      </c>
      <c r="G1605" s="73" t="n">
        <v>3730</v>
      </c>
      <c r="H1605" s="73" t="n">
        <v>1548</v>
      </c>
      <c r="I1605" s="74" t="n">
        <f aca="false">H1605/F1605</f>
        <v>0.293292913982569</v>
      </c>
      <c r="J1605" s="73" t="n">
        <v>3480</v>
      </c>
      <c r="K1605" s="73" t="n">
        <v>81</v>
      </c>
      <c r="L1605" s="73" t="n">
        <v>169</v>
      </c>
      <c r="M1605" s="73" t="n">
        <v>1336</v>
      </c>
      <c r="N1605" s="73" t="n">
        <v>1962</v>
      </c>
      <c r="O1605" s="73" t="n">
        <f aca="false">J1605-M1605-N1605</f>
        <v>182</v>
      </c>
      <c r="P1605" s="74" t="n">
        <f aca="false">M1605/J1605</f>
        <v>0.383908045977012</v>
      </c>
      <c r="Q1605" s="74" t="n">
        <f aca="false">N1605/J1605</f>
        <v>0.563793103448276</v>
      </c>
      <c r="R1605" s="75" t="n">
        <f aca="false">ABS(P1605-Q1605)*100</f>
        <v>17.9885057471264</v>
      </c>
      <c r="S1605" s="72" t="str">
        <f aca="false">IF(M1605&gt;N1605,"Flávio Bolsonaro",IF(N1605&gt;M1605,"Lula","Empate"))</f>
        <v>Lula</v>
      </c>
      <c r="T1605" s="74" t="n">
        <v>0.629597451491457</v>
      </c>
      <c r="U1605" s="74" t="n">
        <v>0.31943237764263</v>
      </c>
      <c r="V1605" s="72" t="str">
        <f aca="false">IF(S1605="Empate","—",IF((N1605&gt;M1605)&lt;&gt;(T1605&gt;U1605),"Sim","Não"))</f>
        <v>Não</v>
      </c>
    </row>
    <row r="1606" customFormat="false" ht="15" hidden="false" customHeight="false" outlineLevel="0" collapsed="false">
      <c r="A1606" s="72" t="s">
        <v>3533</v>
      </c>
      <c r="B1606" s="72" t="s">
        <v>3534</v>
      </c>
      <c r="C1606" s="72" t="s">
        <v>283</v>
      </c>
      <c r="D1606" s="72" t="s">
        <v>282</v>
      </c>
      <c r="E1606" s="72"/>
      <c r="F1606" s="73" t="n">
        <v>10109</v>
      </c>
      <c r="G1606" s="73" t="n">
        <v>7567</v>
      </c>
      <c r="H1606" s="73" t="n">
        <v>2542</v>
      </c>
      <c r="I1606" s="74" t="n">
        <f aca="false">H1606/F1606</f>
        <v>0.251459095855179</v>
      </c>
      <c r="J1606" s="73" t="n">
        <v>7222</v>
      </c>
      <c r="K1606" s="73" t="n">
        <v>146</v>
      </c>
      <c r="L1606" s="73" t="n">
        <v>199</v>
      </c>
      <c r="M1606" s="73" t="n">
        <v>4269</v>
      </c>
      <c r="N1606" s="73" t="n">
        <v>2446</v>
      </c>
      <c r="O1606" s="73" t="n">
        <f aca="false">J1606-M1606-N1606</f>
        <v>507</v>
      </c>
      <c r="P1606" s="74" t="n">
        <f aca="false">M1606/J1606</f>
        <v>0.59111049570756</v>
      </c>
      <c r="Q1606" s="74" t="n">
        <f aca="false">N1606/J1606</f>
        <v>0.338687344225976</v>
      </c>
      <c r="R1606" s="75" t="n">
        <f aca="false">ABS(P1606-Q1606)*100</f>
        <v>25.2423151481584</v>
      </c>
      <c r="S1606" s="72" t="str">
        <f aca="false">IF(M1606&gt;N1606,"Flávio Bolsonaro",IF(N1606&gt;M1606,"Lula","Empate"))</f>
        <v>Flávio Bolsonaro</v>
      </c>
      <c r="T1606" s="74" t="n">
        <v>0.392169530947151</v>
      </c>
      <c r="U1606" s="74" t="n">
        <v>0.535598914588448</v>
      </c>
      <c r="V1606" s="72" t="str">
        <f aca="false">IF(S1606="Empate","—",IF((N1606&gt;M1606)&lt;&gt;(T1606&gt;U1606),"Sim","Não"))</f>
        <v>Não</v>
      </c>
    </row>
    <row r="1607" customFormat="false" ht="15" hidden="false" customHeight="false" outlineLevel="0" collapsed="false">
      <c r="A1607" s="72" t="s">
        <v>3535</v>
      </c>
      <c r="B1607" s="72" t="s">
        <v>3536</v>
      </c>
      <c r="C1607" s="72" t="s">
        <v>283</v>
      </c>
      <c r="D1607" s="72" t="s">
        <v>282</v>
      </c>
      <c r="E1607" s="72"/>
      <c r="F1607" s="73" t="n">
        <v>5453</v>
      </c>
      <c r="G1607" s="73" t="n">
        <v>4092</v>
      </c>
      <c r="H1607" s="73" t="n">
        <v>1361</v>
      </c>
      <c r="I1607" s="74" t="n">
        <f aca="false">H1607/F1607</f>
        <v>0.249587383091876</v>
      </c>
      <c r="J1607" s="73" t="n">
        <v>3868</v>
      </c>
      <c r="K1607" s="73" t="n">
        <v>81</v>
      </c>
      <c r="L1607" s="73" t="n">
        <v>143</v>
      </c>
      <c r="M1607" s="73" t="n">
        <v>1519</v>
      </c>
      <c r="N1607" s="73" t="n">
        <v>2123</v>
      </c>
      <c r="O1607" s="73" t="n">
        <f aca="false">J1607-M1607-N1607</f>
        <v>226</v>
      </c>
      <c r="P1607" s="74" t="n">
        <f aca="false">M1607/J1607</f>
        <v>0.392709410548087</v>
      </c>
      <c r="Q1607" s="74" t="n">
        <f aca="false">N1607/J1607</f>
        <v>0.548862461220269</v>
      </c>
      <c r="R1607" s="75" t="n">
        <f aca="false">ABS(P1607-Q1607)*100</f>
        <v>15.6153050672182</v>
      </c>
      <c r="S1607" s="72" t="str">
        <f aca="false">IF(M1607&gt;N1607,"Flávio Bolsonaro",IF(N1607&gt;M1607,"Lula","Empate"))</f>
        <v>Lula</v>
      </c>
      <c r="T1607" s="74" t="n">
        <v>0.615080411283944</v>
      </c>
      <c r="U1607" s="74" t="n">
        <v>0.317954126021619</v>
      </c>
      <c r="V1607" s="72" t="str">
        <f aca="false">IF(S1607="Empate","—",IF((N1607&gt;M1607)&lt;&gt;(T1607&gt;U1607),"Sim","Não"))</f>
        <v>Não</v>
      </c>
    </row>
    <row r="1608" customFormat="false" ht="15" hidden="false" customHeight="false" outlineLevel="0" collapsed="false">
      <c r="A1608" s="72" t="s">
        <v>3537</v>
      </c>
      <c r="B1608" s="72" t="s">
        <v>3538</v>
      </c>
      <c r="C1608" s="72" t="s">
        <v>283</v>
      </c>
      <c r="D1608" s="72" t="s">
        <v>282</v>
      </c>
      <c r="E1608" s="72"/>
      <c r="F1608" s="73" t="n">
        <v>2217</v>
      </c>
      <c r="G1608" s="73" t="n">
        <v>1539</v>
      </c>
      <c r="H1608" s="73" t="n">
        <v>678</v>
      </c>
      <c r="I1608" s="74" t="n">
        <f aca="false">H1608/F1608</f>
        <v>0.305818673883627</v>
      </c>
      <c r="J1608" s="73" t="n">
        <v>1474</v>
      </c>
      <c r="K1608" s="73" t="n">
        <v>35</v>
      </c>
      <c r="L1608" s="73" t="n">
        <v>30</v>
      </c>
      <c r="M1608" s="73" t="n">
        <v>867</v>
      </c>
      <c r="N1608" s="73" t="n">
        <v>514</v>
      </c>
      <c r="O1608" s="73" t="n">
        <f aca="false">J1608-M1608-N1608</f>
        <v>93</v>
      </c>
      <c r="P1608" s="74" t="n">
        <f aca="false">M1608/J1608</f>
        <v>0.588195386702849</v>
      </c>
      <c r="Q1608" s="74" t="n">
        <f aca="false">N1608/J1608</f>
        <v>0.348710990502035</v>
      </c>
      <c r="R1608" s="75" t="n">
        <f aca="false">ABS(P1608-Q1608)*100</f>
        <v>23.9484396200814</v>
      </c>
      <c r="S1608" s="72" t="str">
        <f aca="false">IF(M1608&gt;N1608,"Flávio Bolsonaro",IF(N1608&gt;M1608,"Lula","Empate"))</f>
        <v>Flávio Bolsonaro</v>
      </c>
      <c r="T1608" s="74" t="n">
        <v>0.455213903743316</v>
      </c>
      <c r="U1608" s="74" t="n">
        <v>0.485294117647059</v>
      </c>
      <c r="V1608" s="72" t="str">
        <f aca="false">IF(S1608="Empate","—",IF((N1608&gt;M1608)&lt;&gt;(T1608&gt;U1608),"Sim","Não"))</f>
        <v>Não</v>
      </c>
    </row>
    <row r="1609" customFormat="false" ht="15" hidden="false" customHeight="false" outlineLevel="0" collapsed="false">
      <c r="A1609" s="72" t="s">
        <v>3539</v>
      </c>
      <c r="B1609" s="72" t="s">
        <v>3540</v>
      </c>
      <c r="C1609" s="72" t="s">
        <v>283</v>
      </c>
      <c r="D1609" s="72" t="s">
        <v>282</v>
      </c>
      <c r="E1609" s="72"/>
      <c r="F1609" s="73" t="n">
        <v>2127</v>
      </c>
      <c r="G1609" s="73" t="n">
        <v>1671</v>
      </c>
      <c r="H1609" s="73" t="n">
        <v>456</v>
      </c>
      <c r="I1609" s="74" t="n">
        <f aca="false">H1609/F1609</f>
        <v>0.214386459802539</v>
      </c>
      <c r="J1609" s="73" t="n">
        <v>1621</v>
      </c>
      <c r="K1609" s="73" t="n">
        <v>20</v>
      </c>
      <c r="L1609" s="73" t="n">
        <v>30</v>
      </c>
      <c r="M1609" s="73" t="n">
        <v>763</v>
      </c>
      <c r="N1609" s="73" t="n">
        <v>721</v>
      </c>
      <c r="O1609" s="73" t="n">
        <f aca="false">J1609-M1609-N1609</f>
        <v>137</v>
      </c>
      <c r="P1609" s="74" t="n">
        <f aca="false">M1609/J1609</f>
        <v>0.470697100555213</v>
      </c>
      <c r="Q1609" s="74" t="n">
        <f aca="false">N1609/J1609</f>
        <v>0.444787168414559</v>
      </c>
      <c r="R1609" s="75" t="n">
        <f aca="false">ABS(P1609-Q1609)*100</f>
        <v>2.5909932140654</v>
      </c>
      <c r="S1609" s="72" t="str">
        <f aca="false">IF(M1609&gt;N1609,"Flávio Bolsonaro",IF(N1609&gt;M1609,"Lula","Empate"))</f>
        <v>Flávio Bolsonaro</v>
      </c>
      <c r="T1609" s="74" t="n">
        <v>0.557304785894207</v>
      </c>
      <c r="U1609" s="74" t="n">
        <v>0.357052896725441</v>
      </c>
      <c r="V1609" s="72" t="str">
        <f aca="false">IF(S1609="Empate","—",IF((N1609&gt;M1609)&lt;&gt;(T1609&gt;U1609),"Sim","Não"))</f>
        <v>Sim</v>
      </c>
    </row>
    <row r="1610" customFormat="false" ht="15" hidden="false" customHeight="false" outlineLevel="0" collapsed="false">
      <c r="A1610" s="72" t="s">
        <v>3541</v>
      </c>
      <c r="B1610" s="72" t="s">
        <v>3542</v>
      </c>
      <c r="C1610" s="72" t="s">
        <v>283</v>
      </c>
      <c r="D1610" s="72" t="s">
        <v>282</v>
      </c>
      <c r="E1610" s="72"/>
      <c r="F1610" s="73" t="n">
        <v>6586</v>
      </c>
      <c r="G1610" s="73" t="n">
        <v>5067</v>
      </c>
      <c r="H1610" s="73" t="n">
        <v>1519</v>
      </c>
      <c r="I1610" s="74" t="n">
        <f aca="false">H1610/F1610</f>
        <v>0.230640753112663</v>
      </c>
      <c r="J1610" s="73" t="n">
        <v>4812</v>
      </c>
      <c r="K1610" s="73" t="n">
        <v>78</v>
      </c>
      <c r="L1610" s="73" t="n">
        <v>177</v>
      </c>
      <c r="M1610" s="73" t="n">
        <v>2114</v>
      </c>
      <c r="N1610" s="73" t="n">
        <v>2470</v>
      </c>
      <c r="O1610" s="73" t="n">
        <f aca="false">J1610-M1610-N1610</f>
        <v>228</v>
      </c>
      <c r="P1610" s="74" t="n">
        <f aca="false">M1610/J1610</f>
        <v>0.439318370739817</v>
      </c>
      <c r="Q1610" s="74" t="n">
        <f aca="false">N1610/J1610</f>
        <v>0.51330008312552</v>
      </c>
      <c r="R1610" s="75" t="n">
        <f aca="false">ABS(P1610-Q1610)*100</f>
        <v>7.39817123857025</v>
      </c>
      <c r="S1610" s="72" t="str">
        <f aca="false">IF(M1610&gt;N1610,"Flávio Bolsonaro",IF(N1610&gt;M1610,"Lula","Empate"))</f>
        <v>Lula</v>
      </c>
      <c r="T1610" s="74" t="n">
        <v>0.56964656964657</v>
      </c>
      <c r="U1610" s="74" t="n">
        <v>0.379417879417879</v>
      </c>
      <c r="V1610" s="72" t="str">
        <f aca="false">IF(S1610="Empate","—",IF((N1610&gt;M1610)&lt;&gt;(T1610&gt;U1610),"Sim","Não"))</f>
        <v>Não</v>
      </c>
    </row>
    <row r="1611" customFormat="false" ht="15" hidden="false" customHeight="false" outlineLevel="0" collapsed="false">
      <c r="A1611" s="72" t="s">
        <v>3543</v>
      </c>
      <c r="B1611" s="72" t="s">
        <v>3544</v>
      </c>
      <c r="C1611" s="72" t="s">
        <v>283</v>
      </c>
      <c r="D1611" s="72" t="s">
        <v>282</v>
      </c>
      <c r="E1611" s="72"/>
      <c r="F1611" s="73" t="n">
        <v>19976</v>
      </c>
      <c r="G1611" s="73" t="n">
        <v>15638</v>
      </c>
      <c r="H1611" s="73" t="n">
        <v>4338</v>
      </c>
      <c r="I1611" s="74" t="n">
        <f aca="false">H1611/F1611</f>
        <v>0.217160592711254</v>
      </c>
      <c r="J1611" s="73" t="n">
        <v>14691</v>
      </c>
      <c r="K1611" s="73" t="n">
        <v>447</v>
      </c>
      <c r="L1611" s="73" t="n">
        <v>500</v>
      </c>
      <c r="M1611" s="73" t="n">
        <v>8279</v>
      </c>
      <c r="N1611" s="73" t="n">
        <v>5123</v>
      </c>
      <c r="O1611" s="73" t="n">
        <f aca="false">J1611-M1611-N1611</f>
        <v>1289</v>
      </c>
      <c r="P1611" s="74" t="n">
        <f aca="false">M1611/J1611</f>
        <v>0.56354230481247</v>
      </c>
      <c r="Q1611" s="74" t="n">
        <f aca="false">N1611/J1611</f>
        <v>0.348716901504322</v>
      </c>
      <c r="R1611" s="75" t="n">
        <f aca="false">ABS(P1611-Q1611)*100</f>
        <v>21.4825403308148</v>
      </c>
      <c r="S1611" s="72" t="str">
        <f aca="false">IF(M1611&gt;N1611,"Flávio Bolsonaro",IF(N1611&gt;M1611,"Lula","Empate"))</f>
        <v>Flávio Bolsonaro</v>
      </c>
      <c r="T1611" s="74" t="n">
        <v>0.382748442112168</v>
      </c>
      <c r="U1611" s="74" t="n">
        <v>0.537684486716956</v>
      </c>
      <c r="V1611" s="72" t="str">
        <f aca="false">IF(S1611="Empate","—",IF((N1611&gt;M1611)&lt;&gt;(T1611&gt;U1611),"Sim","Não"))</f>
        <v>Não</v>
      </c>
    </row>
    <row r="1612" customFormat="false" ht="15" hidden="false" customHeight="false" outlineLevel="0" collapsed="false">
      <c r="A1612" s="72" t="s">
        <v>3545</v>
      </c>
      <c r="B1612" s="72" t="s">
        <v>3546</v>
      </c>
      <c r="C1612" s="72" t="s">
        <v>283</v>
      </c>
      <c r="D1612" s="72" t="s">
        <v>282</v>
      </c>
      <c r="E1612" s="72"/>
      <c r="F1612" s="73" t="n">
        <v>7790</v>
      </c>
      <c r="G1612" s="73" t="n">
        <v>5977</v>
      </c>
      <c r="H1612" s="73" t="n">
        <v>1813</v>
      </c>
      <c r="I1612" s="74" t="n">
        <f aca="false">H1612/F1612</f>
        <v>0.232734274711168</v>
      </c>
      <c r="J1612" s="73" t="n">
        <v>5675</v>
      </c>
      <c r="K1612" s="73" t="n">
        <v>102</v>
      </c>
      <c r="L1612" s="73" t="n">
        <v>200</v>
      </c>
      <c r="M1612" s="73" t="n">
        <v>2875</v>
      </c>
      <c r="N1612" s="73" t="n">
        <v>2560</v>
      </c>
      <c r="O1612" s="73" t="n">
        <f aca="false">J1612-M1612-N1612</f>
        <v>240</v>
      </c>
      <c r="P1612" s="74" t="n">
        <f aca="false">M1612/J1612</f>
        <v>0.506607929515419</v>
      </c>
      <c r="Q1612" s="74" t="n">
        <f aca="false">N1612/J1612</f>
        <v>0.451101321585903</v>
      </c>
      <c r="R1612" s="75" t="n">
        <f aca="false">ABS(P1612-Q1612)*100</f>
        <v>5.55066079295155</v>
      </c>
      <c r="S1612" s="72" t="str">
        <f aca="false">IF(M1612&gt;N1612,"Flávio Bolsonaro",IF(N1612&gt;M1612,"Lula","Empate"))</f>
        <v>Flávio Bolsonaro</v>
      </c>
      <c r="T1612" s="74" t="n">
        <v>0.517382015925422</v>
      </c>
      <c r="U1612" s="74" t="n">
        <v>0.435230141775102</v>
      </c>
      <c r="V1612" s="72" t="str">
        <f aca="false">IF(S1612="Empate","—",IF((N1612&gt;M1612)&lt;&gt;(T1612&gt;U1612),"Sim","Não"))</f>
        <v>Sim</v>
      </c>
    </row>
    <row r="1613" customFormat="false" ht="15" hidden="false" customHeight="false" outlineLevel="0" collapsed="false">
      <c r="A1613" s="72" t="s">
        <v>3547</v>
      </c>
      <c r="B1613" s="72" t="s">
        <v>3548</v>
      </c>
      <c r="C1613" s="72" t="s">
        <v>283</v>
      </c>
      <c r="D1613" s="72" t="s">
        <v>282</v>
      </c>
      <c r="E1613" s="72"/>
      <c r="F1613" s="73" t="n">
        <v>6173</v>
      </c>
      <c r="G1613" s="73" t="n">
        <v>4708</v>
      </c>
      <c r="H1613" s="73" t="n">
        <v>1465</v>
      </c>
      <c r="I1613" s="74" t="n">
        <f aca="false">H1613/F1613</f>
        <v>0.237323829580431</v>
      </c>
      <c r="J1613" s="73" t="n">
        <v>4473</v>
      </c>
      <c r="K1613" s="73" t="n">
        <v>79</v>
      </c>
      <c r="L1613" s="73" t="n">
        <v>156</v>
      </c>
      <c r="M1613" s="73" t="n">
        <v>1271</v>
      </c>
      <c r="N1613" s="73" t="n">
        <v>2920</v>
      </c>
      <c r="O1613" s="73" t="n">
        <f aca="false">J1613-M1613-N1613</f>
        <v>282</v>
      </c>
      <c r="P1613" s="74" t="n">
        <f aca="false">M1613/J1613</f>
        <v>0.284149340487369</v>
      </c>
      <c r="Q1613" s="74" t="n">
        <f aca="false">N1613/J1613</f>
        <v>0.652805723228259</v>
      </c>
      <c r="R1613" s="75" t="n">
        <f aca="false">ABS(P1613-Q1613)*100</f>
        <v>36.865638274089</v>
      </c>
      <c r="S1613" s="72" t="str">
        <f aca="false">IF(M1613&gt;N1613,"Flávio Bolsonaro",IF(N1613&gt;M1613,"Lula","Empate"))</f>
        <v>Lula</v>
      </c>
      <c r="T1613" s="74" t="n">
        <v>0.718251214434421</v>
      </c>
      <c r="U1613" s="74" t="n">
        <v>0.232708767059912</v>
      </c>
      <c r="V1613" s="72" t="str">
        <f aca="false">IF(S1613="Empate","—",IF((N1613&gt;M1613)&lt;&gt;(T1613&gt;U1613),"Sim","Não"))</f>
        <v>Não</v>
      </c>
    </row>
    <row r="1614" customFormat="false" ht="15" hidden="false" customHeight="false" outlineLevel="0" collapsed="false">
      <c r="A1614" s="72" t="s">
        <v>3549</v>
      </c>
      <c r="B1614" s="72" t="s">
        <v>3550</v>
      </c>
      <c r="C1614" s="72" t="s">
        <v>283</v>
      </c>
      <c r="D1614" s="72" t="s">
        <v>282</v>
      </c>
      <c r="E1614" s="72"/>
      <c r="F1614" s="73" t="n">
        <v>5891</v>
      </c>
      <c r="G1614" s="73" t="n">
        <v>4557</v>
      </c>
      <c r="H1614" s="73" t="n">
        <v>1334</v>
      </c>
      <c r="I1614" s="74" t="n">
        <f aca="false">H1614/F1614</f>
        <v>0.226447122729588</v>
      </c>
      <c r="J1614" s="73" t="n">
        <v>4383</v>
      </c>
      <c r="K1614" s="73" t="n">
        <v>57</v>
      </c>
      <c r="L1614" s="73" t="n">
        <v>117</v>
      </c>
      <c r="M1614" s="73" t="n">
        <v>2150</v>
      </c>
      <c r="N1614" s="73" t="n">
        <v>2073</v>
      </c>
      <c r="O1614" s="73" t="n">
        <f aca="false">J1614-M1614-N1614</f>
        <v>160</v>
      </c>
      <c r="P1614" s="74" t="n">
        <f aca="false">M1614/J1614</f>
        <v>0.490531599361168</v>
      </c>
      <c r="Q1614" s="74" t="n">
        <f aca="false">N1614/J1614</f>
        <v>0.472963723477071</v>
      </c>
      <c r="R1614" s="75" t="n">
        <f aca="false">ABS(P1614-Q1614)*100</f>
        <v>1.75678758840976</v>
      </c>
      <c r="S1614" s="72" t="str">
        <f aca="false">IF(M1614&gt;N1614,"Flávio Bolsonaro",IF(N1614&gt;M1614,"Lula","Empate"))</f>
        <v>Flávio Bolsonaro</v>
      </c>
      <c r="T1614" s="74" t="n">
        <v>0.51596877217885</v>
      </c>
      <c r="U1614" s="74" t="n">
        <v>0.442394132954814</v>
      </c>
      <c r="V1614" s="72" t="str">
        <f aca="false">IF(S1614="Empate","—",IF((N1614&gt;M1614)&lt;&gt;(T1614&gt;U1614),"Sim","Não"))</f>
        <v>Sim</v>
      </c>
    </row>
    <row r="1615" customFormat="false" ht="15" hidden="false" customHeight="false" outlineLevel="0" collapsed="false">
      <c r="A1615" s="72" t="s">
        <v>3551</v>
      </c>
      <c r="B1615" s="72" t="s">
        <v>3552</v>
      </c>
      <c r="C1615" s="72" t="s">
        <v>283</v>
      </c>
      <c r="D1615" s="72" t="s">
        <v>282</v>
      </c>
      <c r="E1615" s="72"/>
      <c r="F1615" s="73" t="n">
        <v>12811</v>
      </c>
      <c r="G1615" s="73" t="n">
        <v>9963</v>
      </c>
      <c r="H1615" s="73" t="n">
        <v>2848</v>
      </c>
      <c r="I1615" s="74" t="n">
        <f aca="false">H1615/F1615</f>
        <v>0.222308953243307</v>
      </c>
      <c r="J1615" s="73" t="n">
        <v>9397</v>
      </c>
      <c r="K1615" s="73" t="n">
        <v>203</v>
      </c>
      <c r="L1615" s="73" t="n">
        <v>363</v>
      </c>
      <c r="M1615" s="73" t="n">
        <v>4146</v>
      </c>
      <c r="N1615" s="73" t="n">
        <v>4203</v>
      </c>
      <c r="O1615" s="73" t="n">
        <f aca="false">J1615-M1615-N1615</f>
        <v>1048</v>
      </c>
      <c r="P1615" s="74" t="n">
        <f aca="false">M1615/J1615</f>
        <v>0.441204639778653</v>
      </c>
      <c r="Q1615" s="74" t="n">
        <f aca="false">N1615/J1615</f>
        <v>0.447270405448547</v>
      </c>
      <c r="R1615" s="75" t="n">
        <f aca="false">ABS(P1615-Q1615)*100</f>
        <v>0.606576566989464</v>
      </c>
      <c r="S1615" s="72" t="str">
        <f aca="false">IF(M1615&gt;N1615,"Flávio Bolsonaro",IF(N1615&gt;M1615,"Lula","Empate"))</f>
        <v>Lula</v>
      </c>
      <c r="T1615" s="74" t="n">
        <v>0.539833280574021</v>
      </c>
      <c r="U1615" s="74" t="n">
        <v>0.357602616861876</v>
      </c>
      <c r="V1615" s="72" t="str">
        <f aca="false">IF(S1615="Empate","—",IF((N1615&gt;M1615)&lt;&gt;(T1615&gt;U1615),"Sim","Não"))</f>
        <v>Não</v>
      </c>
    </row>
    <row r="1616" customFormat="false" ht="15" hidden="false" customHeight="false" outlineLevel="0" collapsed="false">
      <c r="A1616" s="72" t="s">
        <v>3553</v>
      </c>
      <c r="B1616" s="72" t="s">
        <v>3554</v>
      </c>
      <c r="C1616" s="72" t="s">
        <v>283</v>
      </c>
      <c r="D1616" s="72" t="s">
        <v>282</v>
      </c>
      <c r="E1616" s="72"/>
      <c r="F1616" s="73" t="n">
        <v>16479</v>
      </c>
      <c r="G1616" s="73" t="n">
        <v>13217</v>
      </c>
      <c r="H1616" s="73" t="n">
        <v>3262</v>
      </c>
      <c r="I1616" s="74" t="n">
        <f aca="false">H1616/F1616</f>
        <v>0.197948904666545</v>
      </c>
      <c r="J1616" s="73" t="n">
        <v>12007</v>
      </c>
      <c r="K1616" s="73" t="n">
        <v>646</v>
      </c>
      <c r="L1616" s="73" t="n">
        <v>564</v>
      </c>
      <c r="M1616" s="73" t="n">
        <v>4244</v>
      </c>
      <c r="N1616" s="73" t="n">
        <v>6779</v>
      </c>
      <c r="O1616" s="73" t="n">
        <f aca="false">J1616-M1616-N1616</f>
        <v>984</v>
      </c>
      <c r="P1616" s="74" t="n">
        <f aca="false">M1616/J1616</f>
        <v>0.353460481385858</v>
      </c>
      <c r="Q1616" s="74" t="n">
        <f aca="false">N1616/J1616</f>
        <v>0.564587324060965</v>
      </c>
      <c r="R1616" s="75" t="n">
        <f aca="false">ABS(P1616-Q1616)*100</f>
        <v>21.1126842675106</v>
      </c>
      <c r="S1616" s="72" t="str">
        <f aca="false">IF(M1616&gt;N1616,"Flávio Bolsonaro",IF(N1616&gt;M1616,"Lula","Empate"))</f>
        <v>Lula</v>
      </c>
      <c r="T1616" s="74" t="n">
        <v>0.656393275598574</v>
      </c>
      <c r="U1616" s="74" t="n">
        <v>0.276023093903889</v>
      </c>
      <c r="V1616" s="72" t="str">
        <f aca="false">IF(S1616="Empate","—",IF((N1616&gt;M1616)&lt;&gt;(T1616&gt;U1616),"Sim","Não"))</f>
        <v>Não</v>
      </c>
    </row>
    <row r="1617" customFormat="false" ht="15" hidden="false" customHeight="false" outlineLevel="0" collapsed="false">
      <c r="A1617" s="72" t="s">
        <v>3555</v>
      </c>
      <c r="B1617" s="72" t="s">
        <v>3556</v>
      </c>
      <c r="C1617" s="72" t="s">
        <v>283</v>
      </c>
      <c r="D1617" s="72" t="s">
        <v>282</v>
      </c>
      <c r="E1617" s="72"/>
      <c r="F1617" s="73" t="n">
        <v>56992</v>
      </c>
      <c r="G1617" s="73" t="n">
        <v>43358</v>
      </c>
      <c r="H1617" s="73" t="n">
        <v>13634</v>
      </c>
      <c r="I1617" s="74" t="n">
        <f aca="false">H1617/F1617</f>
        <v>0.239226558113419</v>
      </c>
      <c r="J1617" s="73" t="n">
        <v>40645</v>
      </c>
      <c r="K1617" s="73" t="n">
        <v>1270</v>
      </c>
      <c r="L1617" s="73" t="n">
        <v>1443</v>
      </c>
      <c r="M1617" s="73" t="n">
        <v>17976</v>
      </c>
      <c r="N1617" s="73" t="n">
        <v>18840</v>
      </c>
      <c r="O1617" s="73" t="n">
        <f aca="false">J1617-M1617-N1617</f>
        <v>3829</v>
      </c>
      <c r="P1617" s="74" t="n">
        <f aca="false">M1617/J1617</f>
        <v>0.442268421700086</v>
      </c>
      <c r="Q1617" s="74" t="n">
        <f aca="false">N1617/J1617</f>
        <v>0.463525648911305</v>
      </c>
      <c r="R1617" s="75" t="n">
        <f aca="false">ABS(P1617-Q1617)*100</f>
        <v>2.12572272112191</v>
      </c>
      <c r="S1617" s="72" t="str">
        <f aca="false">IF(M1617&gt;N1617,"Flávio Bolsonaro",IF(N1617&gt;M1617,"Lula","Empate"))</f>
        <v>Lula</v>
      </c>
      <c r="T1617" s="74" t="n">
        <v>0.518403090792015</v>
      </c>
      <c r="U1617" s="74" t="n">
        <v>0.401159047005795</v>
      </c>
      <c r="V1617" s="72" t="str">
        <f aca="false">IF(S1617="Empate","—",IF((N1617&gt;M1617)&lt;&gt;(T1617&gt;U1617),"Sim","Não"))</f>
        <v>Não</v>
      </c>
    </row>
    <row r="1618" customFormat="false" ht="15" hidden="false" customHeight="false" outlineLevel="0" collapsed="false">
      <c r="A1618" s="72" t="s">
        <v>3557</v>
      </c>
      <c r="B1618" s="72" t="s">
        <v>3558</v>
      </c>
      <c r="C1618" s="72" t="s">
        <v>283</v>
      </c>
      <c r="D1618" s="72" t="s">
        <v>282</v>
      </c>
      <c r="E1618" s="72"/>
      <c r="F1618" s="73" t="n">
        <v>18168</v>
      </c>
      <c r="G1618" s="73" t="n">
        <v>14087</v>
      </c>
      <c r="H1618" s="73" t="n">
        <v>4081</v>
      </c>
      <c r="I1618" s="74" t="n">
        <f aca="false">H1618/F1618</f>
        <v>0.224625715543813</v>
      </c>
      <c r="J1618" s="73" t="n">
        <v>13289</v>
      </c>
      <c r="K1618" s="73" t="n">
        <v>322</v>
      </c>
      <c r="L1618" s="73" t="n">
        <v>476</v>
      </c>
      <c r="M1618" s="73" t="n">
        <v>6308</v>
      </c>
      <c r="N1618" s="73" t="n">
        <v>6041</v>
      </c>
      <c r="O1618" s="73" t="n">
        <f aca="false">J1618-M1618-N1618</f>
        <v>940</v>
      </c>
      <c r="P1618" s="74" t="n">
        <f aca="false">M1618/J1618</f>
        <v>0.47467830536534</v>
      </c>
      <c r="Q1618" s="74" t="n">
        <f aca="false">N1618/J1618</f>
        <v>0.454586500112875</v>
      </c>
      <c r="R1618" s="75" t="n">
        <f aca="false">ABS(P1618-Q1618)*100</f>
        <v>2.00918052524645</v>
      </c>
      <c r="S1618" s="72" t="str">
        <f aca="false">IF(M1618&gt;N1618,"Flávio Bolsonaro",IF(N1618&gt;M1618,"Lula","Empate"))</f>
        <v>Flávio Bolsonaro</v>
      </c>
      <c r="T1618" s="74" t="n">
        <v>0.519548416426731</v>
      </c>
      <c r="U1618" s="74" t="n">
        <v>0.428928625549326</v>
      </c>
      <c r="V1618" s="72" t="str">
        <f aca="false">IF(S1618="Empate","—",IF((N1618&gt;M1618)&lt;&gt;(T1618&gt;U1618),"Sim","Não"))</f>
        <v>Sim</v>
      </c>
    </row>
    <row r="1619" customFormat="false" ht="15" hidden="false" customHeight="false" outlineLevel="0" collapsed="false">
      <c r="A1619" s="72" t="s">
        <v>3559</v>
      </c>
      <c r="B1619" s="72" t="s">
        <v>3560</v>
      </c>
      <c r="C1619" s="72" t="s">
        <v>283</v>
      </c>
      <c r="D1619" s="72" t="s">
        <v>282</v>
      </c>
      <c r="E1619" s="72"/>
      <c r="F1619" s="73" t="n">
        <v>23564</v>
      </c>
      <c r="G1619" s="73" t="n">
        <v>18704</v>
      </c>
      <c r="H1619" s="73" t="n">
        <v>4860</v>
      </c>
      <c r="I1619" s="74" t="n">
        <f aca="false">H1619/F1619</f>
        <v>0.206246817178747</v>
      </c>
      <c r="J1619" s="73" t="n">
        <v>18018</v>
      </c>
      <c r="K1619" s="73" t="n">
        <v>265</v>
      </c>
      <c r="L1619" s="73" t="n">
        <v>421</v>
      </c>
      <c r="M1619" s="73" t="n">
        <v>6420</v>
      </c>
      <c r="N1619" s="73" t="n">
        <v>10628</v>
      </c>
      <c r="O1619" s="73" t="n">
        <f aca="false">J1619-M1619-N1619</f>
        <v>970</v>
      </c>
      <c r="P1619" s="74" t="n">
        <f aca="false">M1619/J1619</f>
        <v>0.356310356310356</v>
      </c>
      <c r="Q1619" s="74" t="n">
        <f aca="false">N1619/J1619</f>
        <v>0.58985458985459</v>
      </c>
      <c r="R1619" s="75" t="n">
        <f aca="false">ABS(P1619-Q1619)*100</f>
        <v>23.3544233544234</v>
      </c>
      <c r="S1619" s="72" t="str">
        <f aca="false">IF(M1619&gt;N1619,"Flávio Bolsonaro",IF(N1619&gt;M1619,"Lula","Empate"))</f>
        <v>Lula</v>
      </c>
      <c r="T1619" s="74" t="n">
        <v>0.650559540889527</v>
      </c>
      <c r="U1619" s="74" t="n">
        <v>0.300889526542324</v>
      </c>
      <c r="V1619" s="72" t="str">
        <f aca="false">IF(S1619="Empate","—",IF((N1619&gt;M1619)&lt;&gt;(T1619&gt;U1619),"Sim","Não"))</f>
        <v>Não</v>
      </c>
    </row>
    <row r="1620" customFormat="false" ht="15" hidden="false" customHeight="false" outlineLevel="0" collapsed="false">
      <c r="A1620" s="72" t="s">
        <v>3561</v>
      </c>
      <c r="B1620" s="72" t="s">
        <v>3562</v>
      </c>
      <c r="C1620" s="72" t="s">
        <v>283</v>
      </c>
      <c r="D1620" s="72" t="s">
        <v>282</v>
      </c>
      <c r="E1620" s="72"/>
      <c r="F1620" s="73" t="n">
        <v>5532</v>
      </c>
      <c r="G1620" s="73" t="n">
        <v>4304</v>
      </c>
      <c r="H1620" s="73" t="n">
        <v>1228</v>
      </c>
      <c r="I1620" s="74" t="n">
        <f aca="false">H1620/F1620</f>
        <v>0.221981200289226</v>
      </c>
      <c r="J1620" s="73" t="n">
        <v>4084</v>
      </c>
      <c r="K1620" s="73" t="n">
        <v>75</v>
      </c>
      <c r="L1620" s="73" t="n">
        <v>145</v>
      </c>
      <c r="M1620" s="73" t="n">
        <v>2178</v>
      </c>
      <c r="N1620" s="73" t="n">
        <v>1645</v>
      </c>
      <c r="O1620" s="73" t="n">
        <f aca="false">J1620-M1620-N1620</f>
        <v>261</v>
      </c>
      <c r="P1620" s="74" t="n">
        <f aca="false">M1620/J1620</f>
        <v>0.533300685602351</v>
      </c>
      <c r="Q1620" s="74" t="n">
        <f aca="false">N1620/J1620</f>
        <v>0.402791380999021</v>
      </c>
      <c r="R1620" s="75" t="n">
        <f aca="false">ABS(P1620-Q1620)*100</f>
        <v>13.050930460333</v>
      </c>
      <c r="S1620" s="72" t="str">
        <f aca="false">IF(M1620&gt;N1620,"Flávio Bolsonaro",IF(N1620&gt;M1620,"Lula","Empate"))</f>
        <v>Flávio Bolsonaro</v>
      </c>
      <c r="T1620" s="74" t="n">
        <v>0.486238532110092</v>
      </c>
      <c r="U1620" s="74" t="n">
        <v>0.437818552497452</v>
      </c>
      <c r="V1620" s="72" t="str">
        <f aca="false">IF(S1620="Empate","—",IF((N1620&gt;M1620)&lt;&gt;(T1620&gt;U1620),"Sim","Não"))</f>
        <v>Sim</v>
      </c>
    </row>
    <row r="1621" customFormat="false" ht="15" hidden="false" customHeight="false" outlineLevel="0" collapsed="false">
      <c r="A1621" s="72" t="s">
        <v>3563</v>
      </c>
      <c r="B1621" s="72" t="s">
        <v>3564</v>
      </c>
      <c r="C1621" s="72" t="s">
        <v>283</v>
      </c>
      <c r="D1621" s="72" t="s">
        <v>282</v>
      </c>
      <c r="E1621" s="72"/>
      <c r="F1621" s="73" t="n">
        <v>9545</v>
      </c>
      <c r="G1621" s="73" t="n">
        <v>7813</v>
      </c>
      <c r="H1621" s="73" t="n">
        <v>1732</v>
      </c>
      <c r="I1621" s="74" t="n">
        <f aca="false">H1621/F1621</f>
        <v>0.181456259821896</v>
      </c>
      <c r="J1621" s="73" t="n">
        <v>7377</v>
      </c>
      <c r="K1621" s="73" t="n">
        <v>201</v>
      </c>
      <c r="L1621" s="73" t="n">
        <v>235</v>
      </c>
      <c r="M1621" s="73" t="n">
        <v>4164</v>
      </c>
      <c r="N1621" s="73" t="n">
        <v>2556</v>
      </c>
      <c r="O1621" s="73" t="n">
        <f aca="false">J1621-M1621-N1621</f>
        <v>657</v>
      </c>
      <c r="P1621" s="74" t="n">
        <f aca="false">M1621/J1621</f>
        <v>0.564457096380643</v>
      </c>
      <c r="Q1621" s="74" t="n">
        <f aca="false">N1621/J1621</f>
        <v>0.346482309882066</v>
      </c>
      <c r="R1621" s="75" t="n">
        <f aca="false">ABS(P1621-Q1621)*100</f>
        <v>21.7974786498577</v>
      </c>
      <c r="S1621" s="72" t="str">
        <f aca="false">IF(M1621&gt;N1621,"Flávio Bolsonaro",IF(N1621&gt;M1621,"Lula","Empate"))</f>
        <v>Flávio Bolsonaro</v>
      </c>
      <c r="T1621" s="74" t="n">
        <v>0.415541471479747</v>
      </c>
      <c r="U1621" s="74" t="n">
        <v>0.487875447781758</v>
      </c>
      <c r="V1621" s="72" t="str">
        <f aca="false">IF(S1621="Empate","—",IF((N1621&gt;M1621)&lt;&gt;(T1621&gt;U1621),"Sim","Não"))</f>
        <v>Não</v>
      </c>
    </row>
    <row r="1622" customFormat="false" ht="15" hidden="false" customHeight="false" outlineLevel="0" collapsed="false">
      <c r="A1622" s="72" t="s">
        <v>3565</v>
      </c>
      <c r="B1622" s="72" t="s">
        <v>3566</v>
      </c>
      <c r="C1622" s="72" t="s">
        <v>283</v>
      </c>
      <c r="D1622" s="72" t="s">
        <v>282</v>
      </c>
      <c r="E1622" s="72"/>
      <c r="F1622" s="73" t="n">
        <v>2914</v>
      </c>
      <c r="G1622" s="73" t="n">
        <v>2173</v>
      </c>
      <c r="H1622" s="73" t="n">
        <v>741</v>
      </c>
      <c r="I1622" s="74" t="n">
        <f aca="false">H1622/F1622</f>
        <v>0.254289636238847</v>
      </c>
      <c r="J1622" s="73" t="n">
        <v>2064</v>
      </c>
      <c r="K1622" s="73" t="n">
        <v>32</v>
      </c>
      <c r="L1622" s="73" t="n">
        <v>77</v>
      </c>
      <c r="M1622" s="73" t="n">
        <v>761</v>
      </c>
      <c r="N1622" s="73" t="n">
        <v>1179</v>
      </c>
      <c r="O1622" s="73" t="n">
        <f aca="false">J1622-M1622-N1622</f>
        <v>124</v>
      </c>
      <c r="P1622" s="74" t="n">
        <f aca="false">M1622/J1622</f>
        <v>0.368701550387597</v>
      </c>
      <c r="Q1622" s="74" t="n">
        <f aca="false">N1622/J1622</f>
        <v>0.571220930232558</v>
      </c>
      <c r="R1622" s="75" t="n">
        <f aca="false">ABS(P1622-Q1622)*100</f>
        <v>20.2519379844961</v>
      </c>
      <c r="S1622" s="72" t="str">
        <f aca="false">IF(M1622&gt;N1622,"Flávio Bolsonaro",IF(N1622&gt;M1622,"Lula","Empate"))</f>
        <v>Lula</v>
      </c>
      <c r="T1622" s="74" t="n">
        <v>0.614754098360656</v>
      </c>
      <c r="U1622" s="74" t="n">
        <v>0.326904532304725</v>
      </c>
      <c r="V1622" s="72" t="str">
        <f aca="false">IF(S1622="Empate","—",IF((N1622&gt;M1622)&lt;&gt;(T1622&gt;U1622),"Sim","Não"))</f>
        <v>Não</v>
      </c>
    </row>
    <row r="1623" customFormat="false" ht="15" hidden="false" customHeight="false" outlineLevel="0" collapsed="false">
      <c r="A1623" s="72" t="s">
        <v>3567</v>
      </c>
      <c r="B1623" s="72" t="s">
        <v>3568</v>
      </c>
      <c r="C1623" s="72" t="s">
        <v>283</v>
      </c>
      <c r="D1623" s="72" t="s">
        <v>282</v>
      </c>
      <c r="E1623" s="72"/>
      <c r="F1623" s="73" t="n">
        <v>2723</v>
      </c>
      <c r="G1623" s="73" t="n">
        <v>2037</v>
      </c>
      <c r="H1623" s="73" t="n">
        <v>686</v>
      </c>
      <c r="I1623" s="74" t="n">
        <f aca="false">H1623/F1623</f>
        <v>0.251928020565553</v>
      </c>
      <c r="J1623" s="73" t="n">
        <v>1932</v>
      </c>
      <c r="K1623" s="73" t="n">
        <v>32</v>
      </c>
      <c r="L1623" s="73" t="n">
        <v>73</v>
      </c>
      <c r="M1623" s="73" t="n">
        <v>986</v>
      </c>
      <c r="N1623" s="73" t="n">
        <v>830</v>
      </c>
      <c r="O1623" s="73" t="n">
        <f aca="false">J1623-M1623-N1623</f>
        <v>116</v>
      </c>
      <c r="P1623" s="74" t="n">
        <f aca="false">M1623/J1623</f>
        <v>0.510351966873706</v>
      </c>
      <c r="Q1623" s="74" t="n">
        <f aca="false">N1623/J1623</f>
        <v>0.429606625258799</v>
      </c>
      <c r="R1623" s="75" t="n">
        <f aca="false">ABS(P1623-Q1623)*100</f>
        <v>8.07453416149068</v>
      </c>
      <c r="S1623" s="72" t="str">
        <f aca="false">IF(M1623&gt;N1623,"Flávio Bolsonaro",IF(N1623&gt;M1623,"Lula","Empate"))</f>
        <v>Flávio Bolsonaro</v>
      </c>
      <c r="T1623" s="74" t="n">
        <v>0.478218780251694</v>
      </c>
      <c r="U1623" s="74" t="n">
        <v>0.449661181026137</v>
      </c>
      <c r="V1623" s="72" t="str">
        <f aca="false">IF(S1623="Empate","—",IF((N1623&gt;M1623)&lt;&gt;(T1623&gt;U1623),"Sim","Não"))</f>
        <v>Sim</v>
      </c>
    </row>
    <row r="1624" customFormat="false" ht="15" hidden="false" customHeight="false" outlineLevel="0" collapsed="false">
      <c r="A1624" s="72" t="s">
        <v>3569</v>
      </c>
      <c r="B1624" s="72" t="s">
        <v>3570</v>
      </c>
      <c r="C1624" s="72" t="s">
        <v>283</v>
      </c>
      <c r="D1624" s="72" t="s">
        <v>282</v>
      </c>
      <c r="E1624" s="72"/>
      <c r="F1624" s="73" t="n">
        <v>5930</v>
      </c>
      <c r="G1624" s="73" t="n">
        <v>4646</v>
      </c>
      <c r="H1624" s="73" t="n">
        <v>1284</v>
      </c>
      <c r="I1624" s="74" t="n">
        <f aca="false">H1624/F1624</f>
        <v>0.216526138279933</v>
      </c>
      <c r="J1624" s="73" t="n">
        <v>4443</v>
      </c>
      <c r="K1624" s="73" t="n">
        <v>71</v>
      </c>
      <c r="L1624" s="73" t="n">
        <v>132</v>
      </c>
      <c r="M1624" s="73" t="n">
        <v>1988</v>
      </c>
      <c r="N1624" s="73" t="n">
        <v>2209</v>
      </c>
      <c r="O1624" s="73" t="n">
        <f aca="false">J1624-M1624-N1624</f>
        <v>246</v>
      </c>
      <c r="P1624" s="74" t="n">
        <f aca="false">M1624/J1624</f>
        <v>0.447445419761422</v>
      </c>
      <c r="Q1624" s="74" t="n">
        <f aca="false">N1624/J1624</f>
        <v>0.497186585640333</v>
      </c>
      <c r="R1624" s="75" t="n">
        <f aca="false">ABS(P1624-Q1624)*100</f>
        <v>4.97411658789107</v>
      </c>
      <c r="S1624" s="72" t="str">
        <f aca="false">IF(M1624&gt;N1624,"Flávio Bolsonaro",IF(N1624&gt;M1624,"Lula","Empate"))</f>
        <v>Lula</v>
      </c>
      <c r="T1624" s="74" t="n">
        <v>0.586287861000235</v>
      </c>
      <c r="U1624" s="74" t="n">
        <v>0.362761211552008</v>
      </c>
      <c r="V1624" s="72" t="str">
        <f aca="false">IF(S1624="Empate","—",IF((N1624&gt;M1624)&lt;&gt;(T1624&gt;U1624),"Sim","Não"))</f>
        <v>Não</v>
      </c>
    </row>
    <row r="1625" customFormat="false" ht="15" hidden="false" customHeight="false" outlineLevel="0" collapsed="false">
      <c r="A1625" s="72" t="s">
        <v>3571</v>
      </c>
      <c r="B1625" s="72" t="s">
        <v>3572</v>
      </c>
      <c r="C1625" s="72" t="s">
        <v>283</v>
      </c>
      <c r="D1625" s="72" t="s">
        <v>282</v>
      </c>
      <c r="E1625" s="72"/>
      <c r="F1625" s="73" t="n">
        <v>8752</v>
      </c>
      <c r="G1625" s="73" t="n">
        <v>7011</v>
      </c>
      <c r="H1625" s="73" t="n">
        <v>1741</v>
      </c>
      <c r="I1625" s="74" t="n">
        <f aca="false">H1625/F1625</f>
        <v>0.198925959780622</v>
      </c>
      <c r="J1625" s="73" t="n">
        <v>6716</v>
      </c>
      <c r="K1625" s="73" t="n">
        <v>100</v>
      </c>
      <c r="L1625" s="73" t="n">
        <v>195</v>
      </c>
      <c r="M1625" s="73" t="n">
        <v>3482</v>
      </c>
      <c r="N1625" s="73" t="n">
        <v>2877</v>
      </c>
      <c r="O1625" s="73" t="n">
        <f aca="false">J1625-M1625-N1625</f>
        <v>357</v>
      </c>
      <c r="P1625" s="74" t="n">
        <f aca="false">M1625/J1625</f>
        <v>0.518463371054199</v>
      </c>
      <c r="Q1625" s="74" t="n">
        <f aca="false">N1625/J1625</f>
        <v>0.428379988088148</v>
      </c>
      <c r="R1625" s="75" t="n">
        <f aca="false">ABS(P1625-Q1625)*100</f>
        <v>9.00833829660512</v>
      </c>
      <c r="S1625" s="72" t="str">
        <f aca="false">IF(M1625&gt;N1625,"Flávio Bolsonaro",IF(N1625&gt;M1625,"Lula","Empate"))</f>
        <v>Flávio Bolsonaro</v>
      </c>
      <c r="T1625" s="74" t="n">
        <v>0.500503090412534</v>
      </c>
      <c r="U1625" s="74" t="n">
        <v>0.448469167744718</v>
      </c>
      <c r="V1625" s="72" t="str">
        <f aca="false">IF(S1625="Empate","—",IF((N1625&gt;M1625)&lt;&gt;(T1625&gt;U1625),"Sim","Não"))</f>
        <v>Sim</v>
      </c>
    </row>
    <row r="1626" customFormat="false" ht="15" hidden="false" customHeight="false" outlineLevel="0" collapsed="false">
      <c r="A1626" s="72" t="s">
        <v>3573</v>
      </c>
      <c r="B1626" s="72" t="s">
        <v>3574</v>
      </c>
      <c r="C1626" s="72" t="s">
        <v>283</v>
      </c>
      <c r="D1626" s="72" t="s">
        <v>282</v>
      </c>
      <c r="E1626" s="72"/>
      <c r="F1626" s="73" t="n">
        <v>4497</v>
      </c>
      <c r="G1626" s="73" t="n">
        <v>3506</v>
      </c>
      <c r="H1626" s="73" t="n">
        <v>991</v>
      </c>
      <c r="I1626" s="74" t="n">
        <f aca="false">H1626/F1626</f>
        <v>0.220369134978875</v>
      </c>
      <c r="J1626" s="73" t="n">
        <v>3370</v>
      </c>
      <c r="K1626" s="73" t="n">
        <v>44</v>
      </c>
      <c r="L1626" s="73" t="n">
        <v>92</v>
      </c>
      <c r="M1626" s="73" t="n">
        <v>1239</v>
      </c>
      <c r="N1626" s="73" t="n">
        <v>1967</v>
      </c>
      <c r="O1626" s="73" t="n">
        <f aca="false">J1626-M1626-N1626</f>
        <v>164</v>
      </c>
      <c r="P1626" s="74" t="n">
        <f aca="false">M1626/J1626</f>
        <v>0.367655786350148</v>
      </c>
      <c r="Q1626" s="74" t="n">
        <f aca="false">N1626/J1626</f>
        <v>0.583679525222552</v>
      </c>
      <c r="R1626" s="75" t="n">
        <f aca="false">ABS(P1626-Q1626)*100</f>
        <v>21.6023738872404</v>
      </c>
      <c r="S1626" s="72" t="str">
        <f aca="false">IF(M1626&gt;N1626,"Flávio Bolsonaro",IF(N1626&gt;M1626,"Lula","Empate"))</f>
        <v>Lula</v>
      </c>
      <c r="T1626" s="74" t="n">
        <v>0.670276774969916</v>
      </c>
      <c r="U1626" s="74" t="n">
        <v>0.286702767749699</v>
      </c>
      <c r="V1626" s="72" t="str">
        <f aca="false">IF(S1626="Empate","—",IF((N1626&gt;M1626)&lt;&gt;(T1626&gt;U1626),"Sim","Não"))</f>
        <v>Não</v>
      </c>
    </row>
    <row r="1627" customFormat="false" ht="15" hidden="false" customHeight="false" outlineLevel="0" collapsed="false">
      <c r="A1627" s="72" t="s">
        <v>3575</v>
      </c>
      <c r="B1627" s="72" t="s">
        <v>3576</v>
      </c>
      <c r="C1627" s="72" t="s">
        <v>283</v>
      </c>
      <c r="D1627" s="72" t="s">
        <v>282</v>
      </c>
      <c r="E1627" s="72"/>
      <c r="F1627" s="73" t="n">
        <v>43712</v>
      </c>
      <c r="G1627" s="73" t="n">
        <v>32395</v>
      </c>
      <c r="H1627" s="73" t="n">
        <v>11317</v>
      </c>
      <c r="I1627" s="74" t="n">
        <f aca="false">H1627/F1627</f>
        <v>0.258899158125915</v>
      </c>
      <c r="J1627" s="73" t="n">
        <v>30512</v>
      </c>
      <c r="K1627" s="73" t="n">
        <v>903</v>
      </c>
      <c r="L1627" s="73" t="n">
        <v>980</v>
      </c>
      <c r="M1627" s="73" t="n">
        <v>16484</v>
      </c>
      <c r="N1627" s="73" t="n">
        <v>10793</v>
      </c>
      <c r="O1627" s="73" t="n">
        <f aca="false">J1627-M1627-N1627</f>
        <v>3235</v>
      </c>
      <c r="P1627" s="74" t="n">
        <f aca="false">M1627/J1627</f>
        <v>0.540246460409019</v>
      </c>
      <c r="Q1627" s="74" t="n">
        <f aca="false">N1627/J1627</f>
        <v>0.353729680125852</v>
      </c>
      <c r="R1627" s="75" t="n">
        <f aca="false">ABS(P1627-Q1627)*100</f>
        <v>18.6516780283167</v>
      </c>
      <c r="S1627" s="72" t="str">
        <f aca="false">IF(M1627&gt;N1627,"Flávio Bolsonaro",IF(N1627&gt;M1627,"Lula","Empate"))</f>
        <v>Flávio Bolsonaro</v>
      </c>
      <c r="T1627" s="74" t="n">
        <v>0.418644637984525</v>
      </c>
      <c r="U1627" s="74" t="n">
        <v>0.491683175718611</v>
      </c>
      <c r="V1627" s="72" t="str">
        <f aca="false">IF(S1627="Empate","—",IF((N1627&gt;M1627)&lt;&gt;(T1627&gt;U1627),"Sim","Não"))</f>
        <v>Não</v>
      </c>
    </row>
    <row r="1628" customFormat="false" ht="15" hidden="false" customHeight="false" outlineLevel="0" collapsed="false">
      <c r="A1628" s="72" t="s">
        <v>3577</v>
      </c>
      <c r="B1628" s="72" t="s">
        <v>3578</v>
      </c>
      <c r="C1628" s="72" t="s">
        <v>283</v>
      </c>
      <c r="D1628" s="72" t="s">
        <v>282</v>
      </c>
      <c r="E1628" s="72"/>
      <c r="F1628" s="73" t="n">
        <v>3353</v>
      </c>
      <c r="G1628" s="73" t="n">
        <v>2458</v>
      </c>
      <c r="H1628" s="73" t="n">
        <v>895</v>
      </c>
      <c r="I1628" s="74" t="n">
        <f aca="false">H1628/F1628</f>
        <v>0.266925141664181</v>
      </c>
      <c r="J1628" s="73" t="n">
        <v>2348</v>
      </c>
      <c r="K1628" s="73" t="n">
        <v>53</v>
      </c>
      <c r="L1628" s="73" t="n">
        <v>57</v>
      </c>
      <c r="M1628" s="73" t="n">
        <v>1328</v>
      </c>
      <c r="N1628" s="73" t="n">
        <v>864</v>
      </c>
      <c r="O1628" s="73" t="n">
        <f aca="false">J1628-M1628-N1628</f>
        <v>156</v>
      </c>
      <c r="P1628" s="74" t="n">
        <f aca="false">M1628/J1628</f>
        <v>0.565587734241908</v>
      </c>
      <c r="Q1628" s="74" t="n">
        <f aca="false">N1628/J1628</f>
        <v>0.367972742759796</v>
      </c>
      <c r="R1628" s="75" t="n">
        <f aca="false">ABS(P1628-Q1628)*100</f>
        <v>19.7614991482112</v>
      </c>
      <c r="S1628" s="72" t="str">
        <f aca="false">IF(M1628&gt;N1628,"Flávio Bolsonaro",IF(N1628&gt;M1628,"Lula","Empate"))</f>
        <v>Flávio Bolsonaro</v>
      </c>
      <c r="T1628" s="74" t="n">
        <v>0.472695500218436</v>
      </c>
      <c r="U1628" s="74" t="n">
        <v>0.476190476190476</v>
      </c>
      <c r="V1628" s="72" t="str">
        <f aca="false">IF(S1628="Empate","—",IF((N1628&gt;M1628)&lt;&gt;(T1628&gt;U1628),"Sim","Não"))</f>
        <v>Não</v>
      </c>
    </row>
    <row r="1629" customFormat="false" ht="15" hidden="false" customHeight="false" outlineLevel="0" collapsed="false">
      <c r="A1629" s="72" t="s">
        <v>3579</v>
      </c>
      <c r="B1629" s="72" t="s">
        <v>3580</v>
      </c>
      <c r="C1629" s="72" t="s">
        <v>283</v>
      </c>
      <c r="D1629" s="72" t="s">
        <v>282</v>
      </c>
      <c r="E1629" s="72"/>
      <c r="F1629" s="73" t="n">
        <v>3325</v>
      </c>
      <c r="G1629" s="73" t="n">
        <v>2653</v>
      </c>
      <c r="H1629" s="73" t="n">
        <v>672</v>
      </c>
      <c r="I1629" s="74" t="n">
        <f aca="false">H1629/F1629</f>
        <v>0.202105263157895</v>
      </c>
      <c r="J1629" s="73" t="n">
        <v>2529</v>
      </c>
      <c r="K1629" s="73" t="n">
        <v>37</v>
      </c>
      <c r="L1629" s="73" t="n">
        <v>87</v>
      </c>
      <c r="M1629" s="73" t="n">
        <v>998</v>
      </c>
      <c r="N1629" s="73" t="n">
        <v>1385</v>
      </c>
      <c r="O1629" s="73" t="n">
        <f aca="false">J1629-M1629-N1629</f>
        <v>146</v>
      </c>
      <c r="P1629" s="74" t="n">
        <f aca="false">M1629/J1629</f>
        <v>0.394622380387505</v>
      </c>
      <c r="Q1629" s="74" t="n">
        <f aca="false">N1629/J1629</f>
        <v>0.547647291419533</v>
      </c>
      <c r="R1629" s="75" t="n">
        <f aca="false">ABS(P1629-Q1629)*100</f>
        <v>15.3024911032028</v>
      </c>
      <c r="S1629" s="72" t="str">
        <f aca="false">IF(M1629&gt;N1629,"Flávio Bolsonaro",IF(N1629&gt;M1629,"Lula","Empate"))</f>
        <v>Lula</v>
      </c>
      <c r="T1629" s="74" t="n">
        <v>0.609547123623011</v>
      </c>
      <c r="U1629" s="74" t="n">
        <v>0.334149326805386</v>
      </c>
      <c r="V1629" s="72" t="str">
        <f aca="false">IF(S1629="Empate","—",IF((N1629&gt;M1629)&lt;&gt;(T1629&gt;U1629),"Sim","Não"))</f>
        <v>Não</v>
      </c>
    </row>
    <row r="1630" customFormat="false" ht="15" hidden="false" customHeight="false" outlineLevel="0" collapsed="false">
      <c r="A1630" s="72" t="s">
        <v>3581</v>
      </c>
      <c r="B1630" s="72" t="s">
        <v>3582</v>
      </c>
      <c r="C1630" s="72" t="s">
        <v>283</v>
      </c>
      <c r="D1630" s="72" t="s">
        <v>282</v>
      </c>
      <c r="E1630" s="72"/>
      <c r="F1630" s="73" t="n">
        <v>5960</v>
      </c>
      <c r="G1630" s="73" t="n">
        <v>4088</v>
      </c>
      <c r="H1630" s="73" t="n">
        <v>1872</v>
      </c>
      <c r="I1630" s="74" t="n">
        <f aca="false">H1630/F1630</f>
        <v>0.314093959731544</v>
      </c>
      <c r="J1630" s="73" t="n">
        <v>3867</v>
      </c>
      <c r="K1630" s="73" t="n">
        <v>42</v>
      </c>
      <c r="L1630" s="73" t="n">
        <v>179</v>
      </c>
      <c r="M1630" s="73" t="n">
        <v>1180</v>
      </c>
      <c r="N1630" s="73" t="n">
        <v>2471</v>
      </c>
      <c r="O1630" s="73" t="n">
        <f aca="false">J1630-M1630-N1630</f>
        <v>216</v>
      </c>
      <c r="P1630" s="74" t="n">
        <f aca="false">M1630/J1630</f>
        <v>0.30514610809413</v>
      </c>
      <c r="Q1630" s="74" t="n">
        <f aca="false">N1630/J1630</f>
        <v>0.638996638220843</v>
      </c>
      <c r="R1630" s="75" t="n">
        <f aca="false">ABS(P1630-Q1630)*100</f>
        <v>33.3850530126713</v>
      </c>
      <c r="S1630" s="72" t="str">
        <f aca="false">IF(M1630&gt;N1630,"Flávio Bolsonaro",IF(N1630&gt;M1630,"Lula","Empate"))</f>
        <v>Lula</v>
      </c>
      <c r="T1630" s="74" t="n">
        <v>0.703265765765766</v>
      </c>
      <c r="U1630" s="74" t="n">
        <v>0.232263513513514</v>
      </c>
      <c r="V1630" s="72" t="str">
        <f aca="false">IF(S1630="Empate","—",IF((N1630&gt;M1630)&lt;&gt;(T1630&gt;U1630),"Sim","Não"))</f>
        <v>Não</v>
      </c>
    </row>
    <row r="1631" customFormat="false" ht="15" hidden="false" customHeight="false" outlineLevel="0" collapsed="false">
      <c r="A1631" s="72" t="s">
        <v>3583</v>
      </c>
      <c r="B1631" s="72" t="s">
        <v>3584</v>
      </c>
      <c r="C1631" s="72" t="s">
        <v>283</v>
      </c>
      <c r="D1631" s="72" t="s">
        <v>282</v>
      </c>
      <c r="E1631" s="72"/>
      <c r="F1631" s="73" t="n">
        <v>12556</v>
      </c>
      <c r="G1631" s="73" t="n">
        <v>9282</v>
      </c>
      <c r="H1631" s="73" t="n">
        <v>3274</v>
      </c>
      <c r="I1631" s="74" t="n">
        <f aca="false">H1631/F1631</f>
        <v>0.260751831793565</v>
      </c>
      <c r="J1631" s="73" t="n">
        <v>8769</v>
      </c>
      <c r="K1631" s="73" t="n">
        <v>258</v>
      </c>
      <c r="L1631" s="73" t="n">
        <v>255</v>
      </c>
      <c r="M1631" s="73" t="n">
        <v>3634</v>
      </c>
      <c r="N1631" s="73" t="n">
        <v>4475</v>
      </c>
      <c r="O1631" s="73" t="n">
        <f aca="false">J1631-M1631-N1631</f>
        <v>660</v>
      </c>
      <c r="P1631" s="74" t="n">
        <f aca="false">M1631/J1631</f>
        <v>0.414414414414414</v>
      </c>
      <c r="Q1631" s="74" t="n">
        <f aca="false">N1631/J1631</f>
        <v>0.510320447029308</v>
      </c>
      <c r="R1631" s="75" t="n">
        <f aca="false">ABS(P1631-Q1631)*100</f>
        <v>9.59060326148934</v>
      </c>
      <c r="S1631" s="72" t="str">
        <f aca="false">IF(M1631&gt;N1631,"Flávio Bolsonaro",IF(N1631&gt;M1631,"Lula","Empate"))</f>
        <v>Lula</v>
      </c>
      <c r="T1631" s="74" t="n">
        <v>0.56532754252624</v>
      </c>
      <c r="U1631" s="74" t="n">
        <v>0.34865484376885</v>
      </c>
      <c r="V1631" s="72" t="str">
        <f aca="false">IF(S1631="Empate","—",IF((N1631&gt;M1631)&lt;&gt;(T1631&gt;U1631),"Sim","Não"))</f>
        <v>Não</v>
      </c>
    </row>
    <row r="1632" customFormat="false" ht="15" hidden="false" customHeight="false" outlineLevel="0" collapsed="false">
      <c r="A1632" s="72" t="s">
        <v>3585</v>
      </c>
      <c r="B1632" s="72" t="s">
        <v>3586</v>
      </c>
      <c r="C1632" s="72" t="s">
        <v>283</v>
      </c>
      <c r="D1632" s="72" t="s">
        <v>282</v>
      </c>
      <c r="E1632" s="72"/>
      <c r="F1632" s="73" t="n">
        <v>5047</v>
      </c>
      <c r="G1632" s="73" t="n">
        <v>3318</v>
      </c>
      <c r="H1632" s="73" t="n">
        <v>1729</v>
      </c>
      <c r="I1632" s="74" t="n">
        <f aca="false">H1632/F1632</f>
        <v>0.342579750346741</v>
      </c>
      <c r="J1632" s="73" t="n">
        <v>3101</v>
      </c>
      <c r="K1632" s="73" t="n">
        <v>63</v>
      </c>
      <c r="L1632" s="73" t="n">
        <v>154</v>
      </c>
      <c r="M1632" s="73" t="n">
        <v>1015</v>
      </c>
      <c r="N1632" s="73" t="n">
        <v>1818</v>
      </c>
      <c r="O1632" s="73" t="n">
        <f aca="false">J1632-M1632-N1632</f>
        <v>268</v>
      </c>
      <c r="P1632" s="74" t="n">
        <f aca="false">M1632/J1632</f>
        <v>0.327313769751693</v>
      </c>
      <c r="Q1632" s="74" t="n">
        <f aca="false">N1632/J1632</f>
        <v>0.586262495969042</v>
      </c>
      <c r="R1632" s="75" t="n">
        <f aca="false">ABS(P1632-Q1632)*100</f>
        <v>25.8948726217349</v>
      </c>
      <c r="S1632" s="72" t="str">
        <f aca="false">IF(M1632&gt;N1632,"Flávio Bolsonaro",IF(N1632&gt;M1632,"Lula","Empate"))</f>
        <v>Lula</v>
      </c>
      <c r="T1632" s="74" t="n">
        <v>0.605809128630705</v>
      </c>
      <c r="U1632" s="74" t="n">
        <v>0.289818065751676</v>
      </c>
      <c r="V1632" s="72" t="str">
        <f aca="false">IF(S1632="Empate","—",IF((N1632&gt;M1632)&lt;&gt;(T1632&gt;U1632),"Sim","Não"))</f>
        <v>Não</v>
      </c>
    </row>
    <row r="1633" customFormat="false" ht="15" hidden="false" customHeight="false" outlineLevel="0" collapsed="false">
      <c r="A1633" s="72" t="s">
        <v>3587</v>
      </c>
      <c r="B1633" s="72" t="s">
        <v>3588</v>
      </c>
      <c r="C1633" s="72" t="s">
        <v>283</v>
      </c>
      <c r="D1633" s="72" t="s">
        <v>282</v>
      </c>
      <c r="E1633" s="72"/>
      <c r="F1633" s="73" t="n">
        <v>2576</v>
      </c>
      <c r="G1633" s="73" t="n">
        <v>1993</v>
      </c>
      <c r="H1633" s="73" t="n">
        <v>583</v>
      </c>
      <c r="I1633" s="74" t="n">
        <f aca="false">H1633/F1633</f>
        <v>0.226319875776398</v>
      </c>
      <c r="J1633" s="73" t="n">
        <v>1891</v>
      </c>
      <c r="K1633" s="73" t="n">
        <v>43</v>
      </c>
      <c r="L1633" s="73" t="n">
        <v>59</v>
      </c>
      <c r="M1633" s="73" t="n">
        <v>980</v>
      </c>
      <c r="N1633" s="73" t="n">
        <v>819</v>
      </c>
      <c r="O1633" s="73" t="n">
        <f aca="false">J1633-M1633-N1633</f>
        <v>92</v>
      </c>
      <c r="P1633" s="74" t="n">
        <f aca="false">M1633/J1633</f>
        <v>0.518244315177155</v>
      </c>
      <c r="Q1633" s="74" t="n">
        <f aca="false">N1633/J1633</f>
        <v>0.433104177683765</v>
      </c>
      <c r="R1633" s="75" t="n">
        <f aca="false">ABS(P1633-Q1633)*100</f>
        <v>8.51401374933898</v>
      </c>
      <c r="S1633" s="72" t="str">
        <f aca="false">IF(M1633&gt;N1633,"Flávio Bolsonaro",IF(N1633&gt;M1633,"Lula","Empate"))</f>
        <v>Flávio Bolsonaro</v>
      </c>
      <c r="T1633" s="74" t="n">
        <v>0.486604702022963</v>
      </c>
      <c r="U1633" s="74" t="n">
        <v>0.453799890650629</v>
      </c>
      <c r="V1633" s="72" t="str">
        <f aca="false">IF(S1633="Empate","—",IF((N1633&gt;M1633)&lt;&gt;(T1633&gt;U1633),"Sim","Não"))</f>
        <v>Sim</v>
      </c>
    </row>
    <row r="1634" customFormat="false" ht="15" hidden="false" customHeight="false" outlineLevel="0" collapsed="false">
      <c r="A1634" s="72" t="s">
        <v>3589</v>
      </c>
      <c r="B1634" s="72" t="s">
        <v>3590</v>
      </c>
      <c r="C1634" s="72" t="s">
        <v>283</v>
      </c>
      <c r="D1634" s="72" t="s">
        <v>282</v>
      </c>
      <c r="E1634" s="72"/>
      <c r="F1634" s="73" t="n">
        <v>8590</v>
      </c>
      <c r="G1634" s="73" t="n">
        <v>5994</v>
      </c>
      <c r="H1634" s="73" t="n">
        <v>2596</v>
      </c>
      <c r="I1634" s="74" t="n">
        <f aca="false">H1634/F1634</f>
        <v>0.30221187427241</v>
      </c>
      <c r="J1634" s="73" t="n">
        <v>5608</v>
      </c>
      <c r="K1634" s="73" t="n">
        <v>101</v>
      </c>
      <c r="L1634" s="73" t="n">
        <v>285</v>
      </c>
      <c r="M1634" s="73" t="n">
        <v>1866</v>
      </c>
      <c r="N1634" s="73" t="n">
        <v>3407</v>
      </c>
      <c r="O1634" s="73" t="n">
        <f aca="false">J1634-M1634-N1634</f>
        <v>335</v>
      </c>
      <c r="P1634" s="74" t="n">
        <f aca="false">M1634/J1634</f>
        <v>0.332738944365193</v>
      </c>
      <c r="Q1634" s="74" t="n">
        <f aca="false">N1634/J1634</f>
        <v>0.607524964336662</v>
      </c>
      <c r="R1634" s="75" t="n">
        <f aca="false">ABS(P1634-Q1634)*100</f>
        <v>27.4786019971469</v>
      </c>
      <c r="S1634" s="72" t="str">
        <f aca="false">IF(M1634&gt;N1634,"Flávio Bolsonaro",IF(N1634&gt;M1634,"Lula","Empate"))</f>
        <v>Lula</v>
      </c>
      <c r="T1634" s="74" t="n">
        <v>0.664536189324581</v>
      </c>
      <c r="U1634" s="74" t="n">
        <v>0.271722231818967</v>
      </c>
      <c r="V1634" s="72" t="str">
        <f aca="false">IF(S1634="Empate","—",IF((N1634&gt;M1634)&lt;&gt;(T1634&gt;U1634),"Sim","Não"))</f>
        <v>Não</v>
      </c>
    </row>
    <row r="1635" customFormat="false" ht="15" hidden="false" customHeight="false" outlineLevel="0" collapsed="false">
      <c r="A1635" s="72" t="s">
        <v>3591</v>
      </c>
      <c r="B1635" s="72" t="s">
        <v>3592</v>
      </c>
      <c r="C1635" s="72" t="s">
        <v>283</v>
      </c>
      <c r="D1635" s="72" t="s">
        <v>282</v>
      </c>
      <c r="E1635" s="72"/>
      <c r="F1635" s="73" t="n">
        <v>8564</v>
      </c>
      <c r="G1635" s="73" t="n">
        <v>6934</v>
      </c>
      <c r="H1635" s="73" t="n">
        <v>1630</v>
      </c>
      <c r="I1635" s="74" t="n">
        <f aca="false">H1635/F1635</f>
        <v>0.190331620737973</v>
      </c>
      <c r="J1635" s="73" t="n">
        <v>6555</v>
      </c>
      <c r="K1635" s="73" t="n">
        <v>109</v>
      </c>
      <c r="L1635" s="73" t="n">
        <v>270</v>
      </c>
      <c r="M1635" s="73" t="n">
        <v>2933</v>
      </c>
      <c r="N1635" s="73" t="n">
        <v>3311</v>
      </c>
      <c r="O1635" s="73" t="n">
        <f aca="false">J1635-M1635-N1635</f>
        <v>311</v>
      </c>
      <c r="P1635" s="74" t="n">
        <f aca="false">M1635/J1635</f>
        <v>0.44744469870328</v>
      </c>
      <c r="Q1635" s="74" t="n">
        <f aca="false">N1635/J1635</f>
        <v>0.50511060259344</v>
      </c>
      <c r="R1635" s="75" t="n">
        <f aca="false">ABS(P1635-Q1635)*100</f>
        <v>5.76659038901601</v>
      </c>
      <c r="S1635" s="72" t="str">
        <f aca="false">IF(M1635&gt;N1635,"Flávio Bolsonaro",IF(N1635&gt;M1635,"Lula","Empate"))</f>
        <v>Lula</v>
      </c>
      <c r="T1635" s="74" t="n">
        <v>0.576879910213244</v>
      </c>
      <c r="U1635" s="74" t="n">
        <v>0.37037037037037</v>
      </c>
      <c r="V1635" s="72" t="str">
        <f aca="false">IF(S1635="Empate","—",IF((N1635&gt;M1635)&lt;&gt;(T1635&gt;U1635),"Sim","Não"))</f>
        <v>Não</v>
      </c>
    </row>
    <row r="1636" customFormat="false" ht="15" hidden="false" customHeight="false" outlineLevel="0" collapsed="false">
      <c r="A1636" s="72" t="s">
        <v>3593</v>
      </c>
      <c r="B1636" s="72" t="s">
        <v>3594</v>
      </c>
      <c r="C1636" s="72" t="s">
        <v>283</v>
      </c>
      <c r="D1636" s="72" t="s">
        <v>282</v>
      </c>
      <c r="E1636" s="72"/>
      <c r="F1636" s="73" t="n">
        <v>6984</v>
      </c>
      <c r="G1636" s="73" t="n">
        <v>5450</v>
      </c>
      <c r="H1636" s="73" t="n">
        <v>1534</v>
      </c>
      <c r="I1636" s="74" t="n">
        <f aca="false">H1636/F1636</f>
        <v>0.219644902634593</v>
      </c>
      <c r="J1636" s="73" t="n">
        <v>5179</v>
      </c>
      <c r="K1636" s="73" t="n">
        <v>129</v>
      </c>
      <c r="L1636" s="73" t="n">
        <v>142</v>
      </c>
      <c r="M1636" s="73" t="n">
        <v>2412</v>
      </c>
      <c r="N1636" s="73" t="n">
        <v>2127</v>
      </c>
      <c r="O1636" s="73" t="n">
        <f aca="false">J1636-M1636-N1636</f>
        <v>640</v>
      </c>
      <c r="P1636" s="74" t="n">
        <f aca="false">M1636/J1636</f>
        <v>0.465726974319367</v>
      </c>
      <c r="Q1636" s="74" t="n">
        <f aca="false">N1636/J1636</f>
        <v>0.41069704576173</v>
      </c>
      <c r="R1636" s="75" t="n">
        <f aca="false">ABS(P1636-Q1636)*100</f>
        <v>5.50299285576366</v>
      </c>
      <c r="S1636" s="72" t="str">
        <f aca="false">IF(M1636&gt;N1636,"Flávio Bolsonaro",IF(N1636&gt;M1636,"Lula","Empate"))</f>
        <v>Flávio Bolsonaro</v>
      </c>
      <c r="T1636" s="74" t="n">
        <v>0.484776119402985</v>
      </c>
      <c r="U1636" s="74" t="n">
        <v>0.415124378109453</v>
      </c>
      <c r="V1636" s="72" t="str">
        <f aca="false">IF(S1636="Empate","—",IF((N1636&gt;M1636)&lt;&gt;(T1636&gt;U1636),"Sim","Não"))</f>
        <v>Sim</v>
      </c>
    </row>
    <row r="1637" customFormat="false" ht="15" hidden="false" customHeight="false" outlineLevel="0" collapsed="false">
      <c r="A1637" s="72" t="s">
        <v>3595</v>
      </c>
      <c r="B1637" s="72" t="s">
        <v>3596</v>
      </c>
      <c r="C1637" s="72" t="s">
        <v>283</v>
      </c>
      <c r="D1637" s="72" t="s">
        <v>282</v>
      </c>
      <c r="E1637" s="72"/>
      <c r="F1637" s="73" t="n">
        <v>54476</v>
      </c>
      <c r="G1637" s="73" t="n">
        <v>42299</v>
      </c>
      <c r="H1637" s="73" t="n">
        <v>12177</v>
      </c>
      <c r="I1637" s="74" t="n">
        <f aca="false">H1637/F1637</f>
        <v>0.223529627725971</v>
      </c>
      <c r="J1637" s="73" t="n">
        <v>39787</v>
      </c>
      <c r="K1637" s="73" t="n">
        <v>1090</v>
      </c>
      <c r="L1637" s="73" t="n">
        <v>1422</v>
      </c>
      <c r="M1637" s="73" t="n">
        <v>22936</v>
      </c>
      <c r="N1637" s="73" t="n">
        <v>12491</v>
      </c>
      <c r="O1637" s="73" t="n">
        <f aca="false">J1637-M1637-N1637</f>
        <v>4360</v>
      </c>
      <c r="P1637" s="74" t="n">
        <f aca="false">M1637/J1637</f>
        <v>0.57646970115867</v>
      </c>
      <c r="Q1637" s="74" t="n">
        <f aca="false">N1637/J1637</f>
        <v>0.313946766531782</v>
      </c>
      <c r="R1637" s="75" t="n">
        <f aca="false">ABS(P1637-Q1637)*100</f>
        <v>26.2522934626888</v>
      </c>
      <c r="S1637" s="72" t="str">
        <f aca="false">IF(M1637&gt;N1637,"Flávio Bolsonaro",IF(N1637&gt;M1637,"Lula","Empate"))</f>
        <v>Flávio Bolsonaro</v>
      </c>
      <c r="T1637" s="74" t="n">
        <v>0.363578117299162</v>
      </c>
      <c r="U1637" s="74" t="n">
        <v>0.533366190241498</v>
      </c>
      <c r="V1637" s="72" t="str">
        <f aca="false">IF(S1637="Empate","—",IF((N1637&gt;M1637)&lt;&gt;(T1637&gt;U1637),"Sim","Não"))</f>
        <v>Não</v>
      </c>
    </row>
    <row r="1638" customFormat="false" ht="15" hidden="false" customHeight="false" outlineLevel="0" collapsed="false">
      <c r="A1638" s="72" t="s">
        <v>3597</v>
      </c>
      <c r="B1638" s="72" t="s">
        <v>2287</v>
      </c>
      <c r="C1638" s="72" t="s">
        <v>283</v>
      </c>
      <c r="D1638" s="72" t="s">
        <v>282</v>
      </c>
      <c r="E1638" s="72"/>
      <c r="F1638" s="73" t="n">
        <v>6282</v>
      </c>
      <c r="G1638" s="73" t="n">
        <v>4844</v>
      </c>
      <c r="H1638" s="73" t="n">
        <v>1438</v>
      </c>
      <c r="I1638" s="74" t="n">
        <f aca="false">H1638/F1638</f>
        <v>0.228907991085642</v>
      </c>
      <c r="J1638" s="73" t="n">
        <v>4674</v>
      </c>
      <c r="K1638" s="73" t="n">
        <v>45</v>
      </c>
      <c r="L1638" s="73" t="n">
        <v>125</v>
      </c>
      <c r="M1638" s="73" t="n">
        <v>2064</v>
      </c>
      <c r="N1638" s="73" t="n">
        <v>2304</v>
      </c>
      <c r="O1638" s="73" t="n">
        <f aca="false">J1638-M1638-N1638</f>
        <v>306</v>
      </c>
      <c r="P1638" s="74" t="n">
        <f aca="false">M1638/J1638</f>
        <v>0.441591784338896</v>
      </c>
      <c r="Q1638" s="74" t="n">
        <f aca="false">N1638/J1638</f>
        <v>0.492939666238768</v>
      </c>
      <c r="R1638" s="75" t="n">
        <f aca="false">ABS(P1638-Q1638)*100</f>
        <v>5.13478818998717</v>
      </c>
      <c r="S1638" s="72" t="str">
        <f aca="false">IF(M1638&gt;N1638,"Flávio Bolsonaro",IF(N1638&gt;M1638,"Lula","Empate"))</f>
        <v>Lula</v>
      </c>
      <c r="T1638" s="74" t="n">
        <v>0.615816565278428</v>
      </c>
      <c r="U1638" s="74" t="n">
        <v>0.334581188582125</v>
      </c>
      <c r="V1638" s="72" t="str">
        <f aca="false">IF(S1638="Empate","—",IF((N1638&gt;M1638)&lt;&gt;(T1638&gt;U1638),"Sim","Não"))</f>
        <v>Não</v>
      </c>
    </row>
    <row r="1639" customFormat="false" ht="15" hidden="false" customHeight="false" outlineLevel="0" collapsed="false">
      <c r="A1639" s="72" t="s">
        <v>3598</v>
      </c>
      <c r="B1639" s="72" t="s">
        <v>3599</v>
      </c>
      <c r="C1639" s="72" t="s">
        <v>283</v>
      </c>
      <c r="D1639" s="72" t="s">
        <v>282</v>
      </c>
      <c r="E1639" s="72"/>
      <c r="F1639" s="73" t="n">
        <v>3215</v>
      </c>
      <c r="G1639" s="73" t="n">
        <v>2375</v>
      </c>
      <c r="H1639" s="73" t="n">
        <v>840</v>
      </c>
      <c r="I1639" s="74" t="n">
        <f aca="false">H1639/F1639</f>
        <v>0.261275272161742</v>
      </c>
      <c r="J1639" s="73" t="n">
        <v>2227</v>
      </c>
      <c r="K1639" s="73" t="n">
        <v>64</v>
      </c>
      <c r="L1639" s="73" t="n">
        <v>84</v>
      </c>
      <c r="M1639" s="73" t="n">
        <v>1177</v>
      </c>
      <c r="N1639" s="73" t="n">
        <v>835</v>
      </c>
      <c r="O1639" s="73" t="n">
        <f aca="false">J1639-M1639-N1639</f>
        <v>215</v>
      </c>
      <c r="P1639" s="74" t="n">
        <f aca="false">M1639/J1639</f>
        <v>0.528513695554558</v>
      </c>
      <c r="Q1639" s="74" t="n">
        <f aca="false">N1639/J1639</f>
        <v>0.374943870678042</v>
      </c>
      <c r="R1639" s="75" t="n">
        <f aca="false">ABS(P1639-Q1639)*100</f>
        <v>15.3569824876516</v>
      </c>
      <c r="S1639" s="72" t="str">
        <f aca="false">IF(M1639&gt;N1639,"Flávio Bolsonaro",IF(N1639&gt;M1639,"Lula","Empate"))</f>
        <v>Flávio Bolsonaro</v>
      </c>
      <c r="T1639" s="74" t="n">
        <v>0.419516643866849</v>
      </c>
      <c r="U1639" s="74" t="n">
        <v>0.496124031007752</v>
      </c>
      <c r="V1639" s="72" t="str">
        <f aca="false">IF(S1639="Empate","—",IF((N1639&gt;M1639)&lt;&gt;(T1639&gt;U1639),"Sim","Não"))</f>
        <v>Não</v>
      </c>
    </row>
    <row r="1640" customFormat="false" ht="15" hidden="false" customHeight="false" outlineLevel="0" collapsed="false">
      <c r="A1640" s="72" t="s">
        <v>3600</v>
      </c>
      <c r="B1640" s="72" t="s">
        <v>3601</v>
      </c>
      <c r="C1640" s="72" t="s">
        <v>283</v>
      </c>
      <c r="D1640" s="72" t="s">
        <v>282</v>
      </c>
      <c r="E1640" s="72"/>
      <c r="F1640" s="73" t="n">
        <v>3012</v>
      </c>
      <c r="G1640" s="73" t="n">
        <v>2482</v>
      </c>
      <c r="H1640" s="73" t="n">
        <v>530</v>
      </c>
      <c r="I1640" s="74" t="n">
        <f aca="false">H1640/F1640</f>
        <v>0.175962815405047</v>
      </c>
      <c r="J1640" s="73" t="n">
        <v>2386</v>
      </c>
      <c r="K1640" s="73" t="n">
        <v>45</v>
      </c>
      <c r="L1640" s="73" t="n">
        <v>51</v>
      </c>
      <c r="M1640" s="73" t="n">
        <v>978</v>
      </c>
      <c r="N1640" s="73" t="n">
        <v>1188</v>
      </c>
      <c r="O1640" s="73" t="n">
        <f aca="false">J1640-M1640-N1640</f>
        <v>220</v>
      </c>
      <c r="P1640" s="74" t="n">
        <f aca="false">M1640/J1640</f>
        <v>0.40989103101425</v>
      </c>
      <c r="Q1640" s="74" t="n">
        <f aca="false">N1640/J1640</f>
        <v>0.497904442581727</v>
      </c>
      <c r="R1640" s="75" t="n">
        <f aca="false">ABS(P1640-Q1640)*100</f>
        <v>8.8013411567477</v>
      </c>
      <c r="S1640" s="72" t="str">
        <f aca="false">IF(M1640&gt;N1640,"Flávio Bolsonaro",IF(N1640&gt;M1640,"Lula","Empate"))</f>
        <v>Lula</v>
      </c>
      <c r="T1640" s="74" t="n">
        <v>0.606751824817518</v>
      </c>
      <c r="U1640" s="74" t="n">
        <v>0.32801094890511</v>
      </c>
      <c r="V1640" s="72" t="str">
        <f aca="false">IF(S1640="Empate","—",IF((N1640&gt;M1640)&lt;&gt;(T1640&gt;U1640),"Sim","Não"))</f>
        <v>Não</v>
      </c>
    </row>
    <row r="1641" customFormat="false" ht="15" hidden="false" customHeight="false" outlineLevel="0" collapsed="false">
      <c r="A1641" s="72" t="s">
        <v>3602</v>
      </c>
      <c r="B1641" s="72" t="s">
        <v>3603</v>
      </c>
      <c r="C1641" s="72" t="s">
        <v>283</v>
      </c>
      <c r="D1641" s="72" t="s">
        <v>282</v>
      </c>
      <c r="E1641" s="72"/>
      <c r="F1641" s="73" t="n">
        <v>7239</v>
      </c>
      <c r="G1641" s="73" t="n">
        <v>4624</v>
      </c>
      <c r="H1641" s="73" t="n">
        <v>2615</v>
      </c>
      <c r="I1641" s="74" t="n">
        <f aca="false">H1641/F1641</f>
        <v>0.36123774001934</v>
      </c>
      <c r="J1641" s="73" t="n">
        <v>4337</v>
      </c>
      <c r="K1641" s="73" t="n">
        <v>98</v>
      </c>
      <c r="L1641" s="73" t="n">
        <v>189</v>
      </c>
      <c r="M1641" s="73" t="n">
        <v>1383</v>
      </c>
      <c r="N1641" s="73" t="n">
        <v>2670</v>
      </c>
      <c r="O1641" s="73" t="n">
        <f aca="false">J1641-M1641-N1641</f>
        <v>284</v>
      </c>
      <c r="P1641" s="74" t="n">
        <f aca="false">M1641/J1641</f>
        <v>0.31888402121282</v>
      </c>
      <c r="Q1641" s="74" t="n">
        <f aca="false">N1641/J1641</f>
        <v>0.615632925985704</v>
      </c>
      <c r="R1641" s="75" t="n">
        <f aca="false">ABS(P1641-Q1641)*100</f>
        <v>29.6748904772884</v>
      </c>
      <c r="S1641" s="72" t="str">
        <f aca="false">IF(M1641&gt;N1641,"Flávio Bolsonaro",IF(N1641&gt;M1641,"Lula","Empate"))</f>
        <v>Lula</v>
      </c>
      <c r="T1641" s="74" t="n">
        <v>0.700486448922863</v>
      </c>
      <c r="U1641" s="74" t="n">
        <v>0.236970118137596</v>
      </c>
      <c r="V1641" s="72" t="str">
        <f aca="false">IF(S1641="Empate","—",IF((N1641&gt;M1641)&lt;&gt;(T1641&gt;U1641),"Sim","Não"))</f>
        <v>Não</v>
      </c>
    </row>
    <row r="1642" customFormat="false" ht="15" hidden="false" customHeight="false" outlineLevel="0" collapsed="false">
      <c r="A1642" s="72" t="s">
        <v>3604</v>
      </c>
      <c r="B1642" s="72" t="s">
        <v>3605</v>
      </c>
      <c r="C1642" s="72" t="s">
        <v>283</v>
      </c>
      <c r="D1642" s="72" t="s">
        <v>282</v>
      </c>
      <c r="E1642" s="72"/>
      <c r="F1642" s="73" t="n">
        <v>4726</v>
      </c>
      <c r="G1642" s="73" t="n">
        <v>3320</v>
      </c>
      <c r="H1642" s="73" t="n">
        <v>1406</v>
      </c>
      <c r="I1642" s="74" t="n">
        <f aca="false">H1642/F1642</f>
        <v>0.297503173931443</v>
      </c>
      <c r="J1642" s="73" t="n">
        <v>3177</v>
      </c>
      <c r="K1642" s="73" t="n">
        <v>43</v>
      </c>
      <c r="L1642" s="73" t="n">
        <v>100</v>
      </c>
      <c r="M1642" s="73" t="n">
        <v>1230</v>
      </c>
      <c r="N1642" s="73" t="n">
        <v>1763</v>
      </c>
      <c r="O1642" s="73" t="n">
        <f aca="false">J1642-M1642-N1642</f>
        <v>184</v>
      </c>
      <c r="P1642" s="74" t="n">
        <f aca="false">M1642/J1642</f>
        <v>0.387157695939566</v>
      </c>
      <c r="Q1642" s="74" t="n">
        <f aca="false">N1642/J1642</f>
        <v>0.554926030846711</v>
      </c>
      <c r="R1642" s="75" t="n">
        <f aca="false">ABS(P1642-Q1642)*100</f>
        <v>16.7768334907145</v>
      </c>
      <c r="S1642" s="72" t="str">
        <f aca="false">IF(M1642&gt;N1642,"Flávio Bolsonaro",IF(N1642&gt;M1642,"Lula","Empate"))</f>
        <v>Lula</v>
      </c>
      <c r="T1642" s="74" t="n">
        <v>0.608389261744966</v>
      </c>
      <c r="U1642" s="74" t="n">
        <v>0.326845637583893</v>
      </c>
      <c r="V1642" s="72" t="str">
        <f aca="false">IF(S1642="Empate","—",IF((N1642&gt;M1642)&lt;&gt;(T1642&gt;U1642),"Sim","Não"))</f>
        <v>Não</v>
      </c>
    </row>
    <row r="1643" customFormat="false" ht="15" hidden="false" customHeight="false" outlineLevel="0" collapsed="false">
      <c r="A1643" s="72" t="s">
        <v>3606</v>
      </c>
      <c r="B1643" s="72" t="s">
        <v>3607</v>
      </c>
      <c r="C1643" s="72" t="s">
        <v>283</v>
      </c>
      <c r="D1643" s="72" t="s">
        <v>282</v>
      </c>
      <c r="E1643" s="72"/>
      <c r="F1643" s="73" t="n">
        <v>19570</v>
      </c>
      <c r="G1643" s="73" t="n">
        <v>14611</v>
      </c>
      <c r="H1643" s="73" t="n">
        <v>4959</v>
      </c>
      <c r="I1643" s="74" t="n">
        <f aca="false">H1643/F1643</f>
        <v>0.253398058252427</v>
      </c>
      <c r="J1643" s="73" t="n">
        <v>13957</v>
      </c>
      <c r="K1643" s="73" t="n">
        <v>207</v>
      </c>
      <c r="L1643" s="73" t="n">
        <v>447</v>
      </c>
      <c r="M1643" s="73" t="n">
        <v>4027</v>
      </c>
      <c r="N1643" s="73" t="n">
        <v>9160</v>
      </c>
      <c r="O1643" s="73" t="n">
        <f aca="false">J1643-M1643-N1643</f>
        <v>770</v>
      </c>
      <c r="P1643" s="74" t="n">
        <f aca="false">M1643/J1643</f>
        <v>0.28852905352153</v>
      </c>
      <c r="Q1643" s="74" t="n">
        <f aca="false">N1643/J1643</f>
        <v>0.656301497456474</v>
      </c>
      <c r="R1643" s="75" t="n">
        <f aca="false">ABS(P1643-Q1643)*100</f>
        <v>36.7772443934943</v>
      </c>
      <c r="S1643" s="72" t="str">
        <f aca="false">IF(M1643&gt;N1643,"Flávio Bolsonaro",IF(N1643&gt;M1643,"Lula","Empate"))</f>
        <v>Lula</v>
      </c>
      <c r="T1643" s="74" t="n">
        <v>0.7158633803847</v>
      </c>
      <c r="U1643" s="74" t="n">
        <v>0.235646895341183</v>
      </c>
      <c r="V1643" s="72" t="str">
        <f aca="false">IF(S1643="Empate","—",IF((N1643&gt;M1643)&lt;&gt;(T1643&gt;U1643),"Sim","Não"))</f>
        <v>Não</v>
      </c>
    </row>
    <row r="1644" customFormat="false" ht="15" hidden="false" customHeight="false" outlineLevel="0" collapsed="false">
      <c r="A1644" s="72" t="s">
        <v>3608</v>
      </c>
      <c r="B1644" s="72" t="s">
        <v>3609</v>
      </c>
      <c r="C1644" s="72" t="s">
        <v>283</v>
      </c>
      <c r="D1644" s="72" t="s">
        <v>282</v>
      </c>
      <c r="E1644" s="72"/>
      <c r="F1644" s="73" t="n">
        <v>5005</v>
      </c>
      <c r="G1644" s="73" t="n">
        <v>3414</v>
      </c>
      <c r="H1644" s="73" t="n">
        <v>1591</v>
      </c>
      <c r="I1644" s="74" t="n">
        <f aca="false">H1644/F1644</f>
        <v>0.317882117882118</v>
      </c>
      <c r="J1644" s="73" t="n">
        <v>3243</v>
      </c>
      <c r="K1644" s="73" t="n">
        <v>47</v>
      </c>
      <c r="L1644" s="73" t="n">
        <v>124</v>
      </c>
      <c r="M1644" s="73" t="n">
        <v>1109</v>
      </c>
      <c r="N1644" s="73" t="n">
        <v>1982</v>
      </c>
      <c r="O1644" s="73" t="n">
        <f aca="false">J1644-M1644-N1644</f>
        <v>152</v>
      </c>
      <c r="P1644" s="74" t="n">
        <f aca="false">M1644/J1644</f>
        <v>0.341967314215233</v>
      </c>
      <c r="Q1644" s="74" t="n">
        <f aca="false">N1644/J1644</f>
        <v>0.611162503854456</v>
      </c>
      <c r="R1644" s="75" t="n">
        <f aca="false">ABS(P1644-Q1644)*100</f>
        <v>26.9195189639223</v>
      </c>
      <c r="S1644" s="72" t="str">
        <f aca="false">IF(M1644&gt;N1644,"Flávio Bolsonaro",IF(N1644&gt;M1644,"Lula","Empate"))</f>
        <v>Lula</v>
      </c>
      <c r="T1644" s="74" t="n">
        <v>0.6978125</v>
      </c>
      <c r="U1644" s="74" t="n">
        <v>0.2559375</v>
      </c>
      <c r="V1644" s="72" t="str">
        <f aca="false">IF(S1644="Empate","—",IF((N1644&gt;M1644)&lt;&gt;(T1644&gt;U1644),"Sim","Não"))</f>
        <v>Não</v>
      </c>
    </row>
    <row r="1645" customFormat="false" ht="15" hidden="false" customHeight="false" outlineLevel="0" collapsed="false">
      <c r="A1645" s="72" t="s">
        <v>3610</v>
      </c>
      <c r="B1645" s="72" t="s">
        <v>3611</v>
      </c>
      <c r="C1645" s="72" t="s">
        <v>283</v>
      </c>
      <c r="D1645" s="72" t="s">
        <v>282</v>
      </c>
      <c r="E1645" s="72"/>
      <c r="F1645" s="73" t="n">
        <v>5965</v>
      </c>
      <c r="G1645" s="73" t="n">
        <v>4421</v>
      </c>
      <c r="H1645" s="73" t="n">
        <v>1544</v>
      </c>
      <c r="I1645" s="74" t="n">
        <f aca="false">H1645/F1645</f>
        <v>0.258843252305113</v>
      </c>
      <c r="J1645" s="73" t="n">
        <v>4117</v>
      </c>
      <c r="K1645" s="73" t="n">
        <v>44</v>
      </c>
      <c r="L1645" s="73" t="n">
        <v>260</v>
      </c>
      <c r="M1645" s="73" t="n">
        <v>1525</v>
      </c>
      <c r="N1645" s="73" t="n">
        <v>2408</v>
      </c>
      <c r="O1645" s="73" t="n">
        <f aca="false">J1645-M1645-N1645</f>
        <v>184</v>
      </c>
      <c r="P1645" s="74" t="n">
        <f aca="false">M1645/J1645</f>
        <v>0.370415350983726</v>
      </c>
      <c r="Q1645" s="74" t="n">
        <f aca="false">N1645/J1645</f>
        <v>0.584891911586106</v>
      </c>
      <c r="R1645" s="75" t="n">
        <f aca="false">ABS(P1645-Q1645)*100</f>
        <v>21.447656060238</v>
      </c>
      <c r="S1645" s="72" t="str">
        <f aca="false">IF(M1645&gt;N1645,"Flávio Bolsonaro",IF(N1645&gt;M1645,"Lula","Empate"))</f>
        <v>Lula</v>
      </c>
      <c r="T1645" s="74" t="n">
        <v>0.673103073157465</v>
      </c>
      <c r="U1645" s="74" t="n">
        <v>0.286102801196628</v>
      </c>
      <c r="V1645" s="72" t="str">
        <f aca="false">IF(S1645="Empate","—",IF((N1645&gt;M1645)&lt;&gt;(T1645&gt;U1645),"Sim","Não"))</f>
        <v>Não</v>
      </c>
    </row>
    <row r="1646" customFormat="false" ht="15" hidden="false" customHeight="false" outlineLevel="0" collapsed="false">
      <c r="A1646" s="72" t="s">
        <v>3612</v>
      </c>
      <c r="B1646" s="72" t="s">
        <v>3613</v>
      </c>
      <c r="C1646" s="72" t="s">
        <v>283</v>
      </c>
      <c r="D1646" s="72" t="s">
        <v>282</v>
      </c>
      <c r="E1646" s="72"/>
      <c r="F1646" s="73" t="n">
        <v>6787</v>
      </c>
      <c r="G1646" s="73" t="n">
        <v>5315</v>
      </c>
      <c r="H1646" s="73" t="n">
        <v>1472</v>
      </c>
      <c r="I1646" s="74" t="n">
        <f aca="false">H1646/F1646</f>
        <v>0.216885221747458</v>
      </c>
      <c r="J1646" s="73" t="n">
        <v>5113</v>
      </c>
      <c r="K1646" s="73" t="n">
        <v>65</v>
      </c>
      <c r="L1646" s="73" t="n">
        <v>137</v>
      </c>
      <c r="M1646" s="73" t="n">
        <v>2200</v>
      </c>
      <c r="N1646" s="73" t="n">
        <v>2670</v>
      </c>
      <c r="O1646" s="73" t="n">
        <f aca="false">J1646-M1646-N1646</f>
        <v>243</v>
      </c>
      <c r="P1646" s="74" t="n">
        <f aca="false">M1646/J1646</f>
        <v>0.430275767651086</v>
      </c>
      <c r="Q1646" s="74" t="n">
        <f aca="false">N1646/J1646</f>
        <v>0.522198318012908</v>
      </c>
      <c r="R1646" s="75" t="n">
        <f aca="false">ABS(P1646-Q1646)*100</f>
        <v>9.19225503618228</v>
      </c>
      <c r="S1646" s="72" t="str">
        <f aca="false">IF(M1646&gt;N1646,"Flávio Bolsonaro",IF(N1646&gt;M1646,"Lula","Empate"))</f>
        <v>Lula</v>
      </c>
      <c r="T1646" s="74" t="n">
        <v>0.56763590391909</v>
      </c>
      <c r="U1646" s="74" t="n">
        <v>0.37842393594606</v>
      </c>
      <c r="V1646" s="72" t="str">
        <f aca="false">IF(S1646="Empate","—",IF((N1646&gt;M1646)&lt;&gt;(T1646&gt;U1646),"Sim","Não"))</f>
        <v>Não</v>
      </c>
    </row>
    <row r="1647" customFormat="false" ht="15" hidden="false" customHeight="false" outlineLevel="0" collapsed="false">
      <c r="A1647" s="72" t="s">
        <v>3614</v>
      </c>
      <c r="B1647" s="72" t="s">
        <v>3615</v>
      </c>
      <c r="C1647" s="72" t="s">
        <v>283</v>
      </c>
      <c r="D1647" s="72" t="s">
        <v>282</v>
      </c>
      <c r="E1647" s="72"/>
      <c r="F1647" s="73" t="n">
        <v>3669</v>
      </c>
      <c r="G1647" s="73" t="n">
        <v>2716</v>
      </c>
      <c r="H1647" s="73" t="n">
        <v>953</v>
      </c>
      <c r="I1647" s="74" t="n">
        <f aca="false">H1647/F1647</f>
        <v>0.259743799400382</v>
      </c>
      <c r="J1647" s="73" t="n">
        <v>2560</v>
      </c>
      <c r="K1647" s="73" t="n">
        <v>40</v>
      </c>
      <c r="L1647" s="73" t="n">
        <v>116</v>
      </c>
      <c r="M1647" s="73" t="n">
        <v>853</v>
      </c>
      <c r="N1647" s="73" t="n">
        <v>1482</v>
      </c>
      <c r="O1647" s="73" t="n">
        <f aca="false">J1647-M1647-N1647</f>
        <v>225</v>
      </c>
      <c r="P1647" s="74" t="n">
        <f aca="false">M1647/J1647</f>
        <v>0.333203125</v>
      </c>
      <c r="Q1647" s="74" t="n">
        <f aca="false">N1647/J1647</f>
        <v>0.57890625</v>
      </c>
      <c r="R1647" s="75" t="n">
        <f aca="false">ABS(P1647-Q1647)*100</f>
        <v>24.5703125</v>
      </c>
      <c r="S1647" s="72" t="str">
        <f aca="false">IF(M1647&gt;N1647,"Flávio Bolsonaro",IF(N1647&gt;M1647,"Lula","Empate"))</f>
        <v>Lula</v>
      </c>
      <c r="T1647" s="74" t="n">
        <v>0.667351973684211</v>
      </c>
      <c r="U1647" s="74" t="n">
        <v>0.274671052631579</v>
      </c>
      <c r="V1647" s="72" t="str">
        <f aca="false">IF(S1647="Empate","—",IF((N1647&gt;M1647)&lt;&gt;(T1647&gt;U1647),"Sim","Não"))</f>
        <v>Não</v>
      </c>
    </row>
    <row r="1648" customFormat="false" ht="15" hidden="false" customHeight="false" outlineLevel="0" collapsed="false">
      <c r="A1648" s="72" t="s">
        <v>3616</v>
      </c>
      <c r="B1648" s="72" t="s">
        <v>3617</v>
      </c>
      <c r="C1648" s="72" t="s">
        <v>283</v>
      </c>
      <c r="D1648" s="72" t="s">
        <v>282</v>
      </c>
      <c r="E1648" s="72"/>
      <c r="F1648" s="73" t="n">
        <v>10748</v>
      </c>
      <c r="G1648" s="73" t="n">
        <v>8098</v>
      </c>
      <c r="H1648" s="73" t="n">
        <v>2650</v>
      </c>
      <c r="I1648" s="74" t="n">
        <f aca="false">H1648/F1648</f>
        <v>0.246557499069594</v>
      </c>
      <c r="J1648" s="73" t="n">
        <v>7800</v>
      </c>
      <c r="K1648" s="73" t="n">
        <v>109</v>
      </c>
      <c r="L1648" s="73" t="n">
        <v>189</v>
      </c>
      <c r="M1648" s="73" t="n">
        <v>3750</v>
      </c>
      <c r="N1648" s="73" t="n">
        <v>3656</v>
      </c>
      <c r="O1648" s="73" t="n">
        <f aca="false">J1648-M1648-N1648</f>
        <v>394</v>
      </c>
      <c r="P1648" s="74" t="n">
        <f aca="false">M1648/J1648</f>
        <v>0.480769230769231</v>
      </c>
      <c r="Q1648" s="74" t="n">
        <f aca="false">N1648/J1648</f>
        <v>0.468717948717949</v>
      </c>
      <c r="R1648" s="75" t="n">
        <f aca="false">ABS(P1648-Q1648)*100</f>
        <v>1.20512820512821</v>
      </c>
      <c r="S1648" s="72" t="str">
        <f aca="false">IF(M1648&gt;N1648,"Flávio Bolsonaro",IF(N1648&gt;M1648,"Lula","Empate"))</f>
        <v>Flávio Bolsonaro</v>
      </c>
      <c r="T1648" s="74" t="n">
        <v>0.535887044058047</v>
      </c>
      <c r="U1648" s="74" t="n">
        <v>0.420708589358086</v>
      </c>
      <c r="V1648" s="72" t="str">
        <f aca="false">IF(S1648="Empate","—",IF((N1648&gt;M1648)&lt;&gt;(T1648&gt;U1648),"Sim","Não"))</f>
        <v>Sim</v>
      </c>
    </row>
    <row r="1649" customFormat="false" ht="15" hidden="false" customHeight="false" outlineLevel="0" collapsed="false">
      <c r="A1649" s="72" t="s">
        <v>3618</v>
      </c>
      <c r="B1649" s="72" t="s">
        <v>3619</v>
      </c>
      <c r="C1649" s="72" t="s">
        <v>283</v>
      </c>
      <c r="D1649" s="72" t="s">
        <v>282</v>
      </c>
      <c r="E1649" s="72"/>
      <c r="F1649" s="73" t="n">
        <v>4372</v>
      </c>
      <c r="G1649" s="73" t="n">
        <v>3172</v>
      </c>
      <c r="H1649" s="73" t="n">
        <v>1200</v>
      </c>
      <c r="I1649" s="74" t="n">
        <f aca="false">H1649/F1649</f>
        <v>0.274473924977127</v>
      </c>
      <c r="J1649" s="73" t="n">
        <v>3039</v>
      </c>
      <c r="K1649" s="73" t="n">
        <v>26</v>
      </c>
      <c r="L1649" s="73" t="n">
        <v>107</v>
      </c>
      <c r="M1649" s="73" t="n">
        <v>711</v>
      </c>
      <c r="N1649" s="73" t="n">
        <v>2145</v>
      </c>
      <c r="O1649" s="73" t="n">
        <f aca="false">J1649-M1649-N1649</f>
        <v>183</v>
      </c>
      <c r="P1649" s="74" t="n">
        <f aca="false">M1649/J1649</f>
        <v>0.23395853899309</v>
      </c>
      <c r="Q1649" s="74" t="n">
        <f aca="false">N1649/J1649</f>
        <v>0.705824284304047</v>
      </c>
      <c r="R1649" s="75" t="n">
        <f aca="false">ABS(P1649-Q1649)*100</f>
        <v>47.1865745310958</v>
      </c>
      <c r="S1649" s="72" t="str">
        <f aca="false">IF(M1649&gt;N1649,"Flávio Bolsonaro",IF(N1649&gt;M1649,"Lula","Empate"))</f>
        <v>Lula</v>
      </c>
      <c r="T1649" s="74" t="n">
        <v>0.755430974071479</v>
      </c>
      <c r="U1649" s="74" t="n">
        <v>0.188507358093903</v>
      </c>
      <c r="V1649" s="72" t="str">
        <f aca="false">IF(S1649="Empate","—",IF((N1649&gt;M1649)&lt;&gt;(T1649&gt;U1649),"Sim","Não"))</f>
        <v>Não</v>
      </c>
    </row>
    <row r="1650" customFormat="false" ht="15" hidden="false" customHeight="false" outlineLevel="0" collapsed="false">
      <c r="A1650" s="72" t="s">
        <v>3620</v>
      </c>
      <c r="B1650" s="72" t="s">
        <v>3621</v>
      </c>
      <c r="C1650" s="72" t="s">
        <v>283</v>
      </c>
      <c r="D1650" s="72" t="s">
        <v>282</v>
      </c>
      <c r="E1650" s="72"/>
      <c r="F1650" s="73" t="n">
        <v>5143</v>
      </c>
      <c r="G1650" s="73" t="n">
        <v>3286</v>
      </c>
      <c r="H1650" s="73" t="n">
        <v>1857</v>
      </c>
      <c r="I1650" s="74" t="n">
        <f aca="false">H1650/F1650</f>
        <v>0.361073303519347</v>
      </c>
      <c r="J1650" s="73" t="n">
        <v>2983</v>
      </c>
      <c r="K1650" s="73" t="n">
        <v>43</v>
      </c>
      <c r="L1650" s="73" t="n">
        <v>260</v>
      </c>
      <c r="M1650" s="73" t="n">
        <v>634</v>
      </c>
      <c r="N1650" s="73" t="n">
        <v>2115</v>
      </c>
      <c r="O1650" s="73" t="n">
        <f aca="false">J1650-M1650-N1650</f>
        <v>234</v>
      </c>
      <c r="P1650" s="74" t="n">
        <f aca="false">M1650/J1650</f>
        <v>0.212537713711029</v>
      </c>
      <c r="Q1650" s="74" t="n">
        <f aca="false">N1650/J1650</f>
        <v>0.709017767348307</v>
      </c>
      <c r="R1650" s="75" t="n">
        <f aca="false">ABS(P1650-Q1650)*100</f>
        <v>49.6480053637278</v>
      </c>
      <c r="S1650" s="72" t="str">
        <f aca="false">IF(M1650&gt;N1650,"Flávio Bolsonaro",IF(N1650&gt;M1650,"Lula","Empate"))</f>
        <v>Lula</v>
      </c>
      <c r="T1650" s="74" t="n">
        <v>0.77670572019297</v>
      </c>
      <c r="U1650" s="74" t="n">
        <v>0.174707098552722</v>
      </c>
      <c r="V1650" s="72" t="str">
        <f aca="false">IF(S1650="Empate","—",IF((N1650&gt;M1650)&lt;&gt;(T1650&gt;U1650),"Sim","Não"))</f>
        <v>Não</v>
      </c>
    </row>
    <row r="1651" customFormat="false" ht="15" hidden="false" customHeight="false" outlineLevel="0" collapsed="false">
      <c r="A1651" s="72" t="s">
        <v>3622</v>
      </c>
      <c r="B1651" s="72" t="s">
        <v>3623</v>
      </c>
      <c r="C1651" s="72" t="s">
        <v>283</v>
      </c>
      <c r="D1651" s="72" t="s">
        <v>282</v>
      </c>
      <c r="E1651" s="72"/>
      <c r="F1651" s="73" t="n">
        <v>42351</v>
      </c>
      <c r="G1651" s="73" t="n">
        <v>31389</v>
      </c>
      <c r="H1651" s="73" t="n">
        <v>10962</v>
      </c>
      <c r="I1651" s="74" t="n">
        <f aca="false">H1651/F1651</f>
        <v>0.258836863356237</v>
      </c>
      <c r="J1651" s="73" t="n">
        <v>30172</v>
      </c>
      <c r="K1651" s="73" t="n">
        <v>554</v>
      </c>
      <c r="L1651" s="73" t="n">
        <v>663</v>
      </c>
      <c r="M1651" s="73" t="n">
        <v>17384</v>
      </c>
      <c r="N1651" s="73" t="n">
        <v>10858</v>
      </c>
      <c r="O1651" s="73" t="n">
        <f aca="false">J1651-M1651-N1651</f>
        <v>1930</v>
      </c>
      <c r="P1651" s="74" t="n">
        <f aca="false">M1651/J1651</f>
        <v>0.576163330239958</v>
      </c>
      <c r="Q1651" s="74" t="n">
        <f aca="false">N1651/J1651</f>
        <v>0.359870078218216</v>
      </c>
      <c r="R1651" s="75" t="n">
        <f aca="false">ABS(P1651-Q1651)*100</f>
        <v>21.6293252021742</v>
      </c>
      <c r="S1651" s="72" t="str">
        <f aca="false">IF(M1651&gt;N1651,"Flávio Bolsonaro",IF(N1651&gt;M1651,"Lula","Empate"))</f>
        <v>Flávio Bolsonaro</v>
      </c>
      <c r="T1651" s="74" t="n">
        <v>0.431039127213954</v>
      </c>
      <c r="U1651" s="74" t="n">
        <v>0.508956832109906</v>
      </c>
      <c r="V1651" s="72" t="str">
        <f aca="false">IF(S1651="Empate","—",IF((N1651&gt;M1651)&lt;&gt;(T1651&gt;U1651),"Sim","Não"))</f>
        <v>Não</v>
      </c>
    </row>
    <row r="1652" customFormat="false" ht="15" hidden="false" customHeight="false" outlineLevel="0" collapsed="false">
      <c r="A1652" s="72" t="s">
        <v>3624</v>
      </c>
      <c r="B1652" s="72" t="s">
        <v>3625</v>
      </c>
      <c r="C1652" s="72" t="s">
        <v>283</v>
      </c>
      <c r="D1652" s="72" t="s">
        <v>282</v>
      </c>
      <c r="E1652" s="72"/>
      <c r="F1652" s="73" t="n">
        <v>5397</v>
      </c>
      <c r="G1652" s="73" t="n">
        <v>4191</v>
      </c>
      <c r="H1652" s="73" t="n">
        <v>1206</v>
      </c>
      <c r="I1652" s="74" t="n">
        <f aca="false">H1652/F1652</f>
        <v>0.223457476375764</v>
      </c>
      <c r="J1652" s="73" t="n">
        <v>3985</v>
      </c>
      <c r="K1652" s="73" t="n">
        <v>70</v>
      </c>
      <c r="L1652" s="73" t="n">
        <v>136</v>
      </c>
      <c r="M1652" s="73" t="n">
        <v>2088</v>
      </c>
      <c r="N1652" s="73" t="n">
        <v>1513</v>
      </c>
      <c r="O1652" s="73" t="n">
        <f aca="false">J1652-M1652-N1652</f>
        <v>384</v>
      </c>
      <c r="P1652" s="74" t="n">
        <f aca="false">M1652/J1652</f>
        <v>0.52396486825596</v>
      </c>
      <c r="Q1652" s="74" t="n">
        <f aca="false">N1652/J1652</f>
        <v>0.379673776662484</v>
      </c>
      <c r="R1652" s="75" t="n">
        <f aca="false">ABS(P1652-Q1652)*100</f>
        <v>14.4291091593476</v>
      </c>
      <c r="S1652" s="72" t="str">
        <f aca="false">IF(M1652&gt;N1652,"Flávio Bolsonaro",IF(N1652&gt;M1652,"Lula","Empate"))</f>
        <v>Flávio Bolsonaro</v>
      </c>
      <c r="T1652" s="74" t="n">
        <v>0.444714787780481</v>
      </c>
      <c r="U1652" s="74" t="n">
        <v>0.46066504460665</v>
      </c>
      <c r="V1652" s="72" t="str">
        <f aca="false">IF(S1652="Empate","—",IF((N1652&gt;M1652)&lt;&gt;(T1652&gt;U1652),"Sim","Não"))</f>
        <v>Não</v>
      </c>
    </row>
    <row r="1653" customFormat="false" ht="15" hidden="false" customHeight="false" outlineLevel="0" collapsed="false">
      <c r="A1653" s="72" t="s">
        <v>3626</v>
      </c>
      <c r="B1653" s="72" t="s">
        <v>3627</v>
      </c>
      <c r="C1653" s="72" t="s">
        <v>283</v>
      </c>
      <c r="D1653" s="72" t="s">
        <v>282</v>
      </c>
      <c r="E1653" s="72"/>
      <c r="F1653" s="73" t="n">
        <v>5434</v>
      </c>
      <c r="G1653" s="73" t="n">
        <v>3883</v>
      </c>
      <c r="H1653" s="73" t="n">
        <v>1551</v>
      </c>
      <c r="I1653" s="74" t="n">
        <f aca="false">H1653/F1653</f>
        <v>0.285425101214575</v>
      </c>
      <c r="J1653" s="73" t="n">
        <v>3748</v>
      </c>
      <c r="K1653" s="73" t="n">
        <v>59</v>
      </c>
      <c r="L1653" s="73" t="n">
        <v>76</v>
      </c>
      <c r="M1653" s="73" t="n">
        <v>1839</v>
      </c>
      <c r="N1653" s="73" t="n">
        <v>1734</v>
      </c>
      <c r="O1653" s="73" t="n">
        <f aca="false">J1653-M1653-N1653</f>
        <v>175</v>
      </c>
      <c r="P1653" s="74" t="n">
        <f aca="false">M1653/J1653</f>
        <v>0.490661686232657</v>
      </c>
      <c r="Q1653" s="74" t="n">
        <f aca="false">N1653/J1653</f>
        <v>0.46264674493063</v>
      </c>
      <c r="R1653" s="75" t="n">
        <f aca="false">ABS(P1653-Q1653)*100</f>
        <v>2.80149413020278</v>
      </c>
      <c r="S1653" s="72" t="str">
        <f aca="false">IF(M1653&gt;N1653,"Flávio Bolsonaro",IF(N1653&gt;M1653,"Lula","Empate"))</f>
        <v>Flávio Bolsonaro</v>
      </c>
      <c r="T1653" s="74" t="n">
        <v>0.503728251864126</v>
      </c>
      <c r="U1653" s="74" t="n">
        <v>0.463131731565866</v>
      </c>
      <c r="V1653" s="72" t="str">
        <f aca="false">IF(S1653="Empate","—",IF((N1653&gt;M1653)&lt;&gt;(T1653&gt;U1653),"Sim","Não"))</f>
        <v>Sim</v>
      </c>
    </row>
    <row r="1654" customFormat="false" ht="15" hidden="false" customHeight="false" outlineLevel="0" collapsed="false">
      <c r="A1654" s="72" t="s">
        <v>3628</v>
      </c>
      <c r="B1654" s="72" t="s">
        <v>3629</v>
      </c>
      <c r="C1654" s="72" t="s">
        <v>283</v>
      </c>
      <c r="D1654" s="72" t="s">
        <v>282</v>
      </c>
      <c r="E1654" s="72"/>
      <c r="F1654" s="73" t="n">
        <v>4725</v>
      </c>
      <c r="G1654" s="73" t="n">
        <v>3774</v>
      </c>
      <c r="H1654" s="73" t="n">
        <v>951</v>
      </c>
      <c r="I1654" s="74" t="n">
        <f aca="false">H1654/F1654</f>
        <v>0.201269841269841</v>
      </c>
      <c r="J1654" s="73" t="n">
        <v>3649</v>
      </c>
      <c r="K1654" s="73" t="n">
        <v>26</v>
      </c>
      <c r="L1654" s="73" t="n">
        <v>99</v>
      </c>
      <c r="M1654" s="73" t="n">
        <v>1162</v>
      </c>
      <c r="N1654" s="73" t="n">
        <v>2319</v>
      </c>
      <c r="O1654" s="73" t="n">
        <f aca="false">J1654-M1654-N1654</f>
        <v>168</v>
      </c>
      <c r="P1654" s="74" t="n">
        <f aca="false">M1654/J1654</f>
        <v>0.318443409153193</v>
      </c>
      <c r="Q1654" s="74" t="n">
        <f aca="false">N1654/J1654</f>
        <v>0.6355165798849</v>
      </c>
      <c r="R1654" s="75" t="n">
        <f aca="false">ABS(P1654-Q1654)*100</f>
        <v>31.7073170731707</v>
      </c>
      <c r="S1654" s="72" t="str">
        <f aca="false">IF(M1654&gt;N1654,"Flávio Bolsonaro",IF(N1654&gt;M1654,"Lula","Empate"))</f>
        <v>Lula</v>
      </c>
      <c r="T1654" s="74" t="n">
        <v>0.671142942405252</v>
      </c>
      <c r="U1654" s="74" t="n">
        <v>0.280811698000597</v>
      </c>
      <c r="V1654" s="72" t="str">
        <f aca="false">IF(S1654="Empate","—",IF((N1654&gt;M1654)&lt;&gt;(T1654&gt;U1654),"Sim","Não"))</f>
        <v>Não</v>
      </c>
    </row>
    <row r="1655" customFormat="false" ht="15" hidden="false" customHeight="false" outlineLevel="0" collapsed="false">
      <c r="A1655" s="72" t="s">
        <v>3630</v>
      </c>
      <c r="B1655" s="72" t="s">
        <v>3631</v>
      </c>
      <c r="C1655" s="72" t="s">
        <v>283</v>
      </c>
      <c r="D1655" s="72" t="s">
        <v>282</v>
      </c>
      <c r="E1655" s="72"/>
      <c r="F1655" s="73" t="n">
        <v>4010</v>
      </c>
      <c r="G1655" s="73" t="n">
        <v>3222</v>
      </c>
      <c r="H1655" s="73" t="n">
        <v>788</v>
      </c>
      <c r="I1655" s="74" t="n">
        <f aca="false">H1655/F1655</f>
        <v>0.196508728179551</v>
      </c>
      <c r="J1655" s="73" t="n">
        <v>3128</v>
      </c>
      <c r="K1655" s="73" t="n">
        <v>34</v>
      </c>
      <c r="L1655" s="73" t="n">
        <v>60</v>
      </c>
      <c r="M1655" s="73" t="n">
        <v>964</v>
      </c>
      <c r="N1655" s="73" t="n">
        <v>2014</v>
      </c>
      <c r="O1655" s="73" t="n">
        <f aca="false">J1655-M1655-N1655</f>
        <v>150</v>
      </c>
      <c r="P1655" s="74" t="n">
        <f aca="false">M1655/J1655</f>
        <v>0.308184143222506</v>
      </c>
      <c r="Q1655" s="74" t="n">
        <f aca="false">N1655/J1655</f>
        <v>0.64386189258312</v>
      </c>
      <c r="R1655" s="75" t="n">
        <f aca="false">ABS(P1655-Q1655)*100</f>
        <v>33.5677749360614</v>
      </c>
      <c r="S1655" s="72" t="str">
        <f aca="false">IF(M1655&gt;N1655,"Flávio Bolsonaro",IF(N1655&gt;M1655,"Lula","Empate"))</f>
        <v>Lula</v>
      </c>
      <c r="T1655" s="74" t="n">
        <v>0.705026455026455</v>
      </c>
      <c r="U1655" s="74" t="n">
        <v>0.246031746031746</v>
      </c>
      <c r="V1655" s="72" t="str">
        <f aca="false">IF(S1655="Empate","—",IF((N1655&gt;M1655)&lt;&gt;(T1655&gt;U1655),"Sim","Não"))</f>
        <v>Não</v>
      </c>
    </row>
    <row r="1656" customFormat="false" ht="15" hidden="false" customHeight="false" outlineLevel="0" collapsed="false">
      <c r="A1656" s="72" t="s">
        <v>3632</v>
      </c>
      <c r="B1656" s="72" t="s">
        <v>3633</v>
      </c>
      <c r="C1656" s="72" t="s">
        <v>283</v>
      </c>
      <c r="D1656" s="72" t="s">
        <v>282</v>
      </c>
      <c r="E1656" s="72"/>
      <c r="F1656" s="73" t="n">
        <v>3104</v>
      </c>
      <c r="G1656" s="73" t="n">
        <v>2354</v>
      </c>
      <c r="H1656" s="73" t="n">
        <v>750</v>
      </c>
      <c r="I1656" s="74" t="n">
        <f aca="false">H1656/F1656</f>
        <v>0.241623711340206</v>
      </c>
      <c r="J1656" s="73" t="n">
        <v>2252</v>
      </c>
      <c r="K1656" s="73" t="n">
        <v>33</v>
      </c>
      <c r="L1656" s="73" t="n">
        <v>69</v>
      </c>
      <c r="M1656" s="73" t="n">
        <v>1344</v>
      </c>
      <c r="N1656" s="73" t="n">
        <v>825</v>
      </c>
      <c r="O1656" s="73" t="n">
        <f aca="false">J1656-M1656-N1656</f>
        <v>83</v>
      </c>
      <c r="P1656" s="74" t="n">
        <f aca="false">M1656/J1656</f>
        <v>0.596802841918295</v>
      </c>
      <c r="Q1656" s="74" t="n">
        <f aca="false">N1656/J1656</f>
        <v>0.366341030195382</v>
      </c>
      <c r="R1656" s="75" t="n">
        <f aca="false">ABS(P1656-Q1656)*100</f>
        <v>23.0461811722913</v>
      </c>
      <c r="S1656" s="72" t="str">
        <f aca="false">IF(M1656&gt;N1656,"Flávio Bolsonaro",IF(N1656&gt;M1656,"Lula","Empate"))</f>
        <v>Flávio Bolsonaro</v>
      </c>
      <c r="T1656" s="74" t="n">
        <v>0.417090069284065</v>
      </c>
      <c r="U1656" s="74" t="n">
        <v>0.525635103926097</v>
      </c>
      <c r="V1656" s="72" t="str">
        <f aca="false">IF(S1656="Empate","—",IF((N1656&gt;M1656)&lt;&gt;(T1656&gt;U1656),"Sim","Não"))</f>
        <v>Não</v>
      </c>
    </row>
    <row r="1657" customFormat="false" ht="15" hidden="false" customHeight="false" outlineLevel="0" collapsed="false">
      <c r="A1657" s="72" t="s">
        <v>3634</v>
      </c>
      <c r="B1657" s="72" t="s">
        <v>3635</v>
      </c>
      <c r="C1657" s="72" t="s">
        <v>283</v>
      </c>
      <c r="D1657" s="72" t="s">
        <v>282</v>
      </c>
      <c r="E1657" s="72"/>
      <c r="F1657" s="73" t="n">
        <v>4491</v>
      </c>
      <c r="G1657" s="73" t="n">
        <v>3442</v>
      </c>
      <c r="H1657" s="73" t="n">
        <v>1049</v>
      </c>
      <c r="I1657" s="74" t="n">
        <f aca="false">H1657/F1657</f>
        <v>0.233578267646404</v>
      </c>
      <c r="J1657" s="73" t="n">
        <v>3295</v>
      </c>
      <c r="K1657" s="73" t="n">
        <v>41</v>
      </c>
      <c r="L1657" s="73" t="n">
        <v>106</v>
      </c>
      <c r="M1657" s="73" t="n">
        <v>1479</v>
      </c>
      <c r="N1657" s="73" t="n">
        <v>1536</v>
      </c>
      <c r="O1657" s="73" t="n">
        <f aca="false">J1657-M1657-N1657</f>
        <v>280</v>
      </c>
      <c r="P1657" s="74" t="n">
        <f aca="false">M1657/J1657</f>
        <v>0.44886191198786</v>
      </c>
      <c r="Q1657" s="74" t="n">
        <f aca="false">N1657/J1657</f>
        <v>0.466160849772382</v>
      </c>
      <c r="R1657" s="75" t="n">
        <f aca="false">ABS(P1657-Q1657)*100</f>
        <v>1.7298937784522</v>
      </c>
      <c r="S1657" s="72" t="str">
        <f aca="false">IF(M1657&gt;N1657,"Flávio Bolsonaro",IF(N1657&gt;M1657,"Lula","Empate"))</f>
        <v>Lula</v>
      </c>
      <c r="T1657" s="74" t="n">
        <v>0.531380753138075</v>
      </c>
      <c r="U1657" s="74" t="n">
        <v>0.397811393627293</v>
      </c>
      <c r="V1657" s="72" t="str">
        <f aca="false">IF(S1657="Empate","—",IF((N1657&gt;M1657)&lt;&gt;(T1657&gt;U1657),"Sim","Não"))</f>
        <v>Não</v>
      </c>
    </row>
    <row r="1658" customFormat="false" ht="15" hidden="false" customHeight="false" outlineLevel="0" collapsed="false">
      <c r="A1658" s="72" t="s">
        <v>3636</v>
      </c>
      <c r="B1658" s="72" t="s">
        <v>3637</v>
      </c>
      <c r="C1658" s="72" t="s">
        <v>283</v>
      </c>
      <c r="D1658" s="72" t="s">
        <v>282</v>
      </c>
      <c r="E1658" s="72"/>
      <c r="F1658" s="73" t="n">
        <v>4583</v>
      </c>
      <c r="G1658" s="73" t="n">
        <v>3242</v>
      </c>
      <c r="H1658" s="73" t="n">
        <v>1341</v>
      </c>
      <c r="I1658" s="74" t="n">
        <f aca="false">H1658/F1658</f>
        <v>0.292603098407157</v>
      </c>
      <c r="J1658" s="73" t="n">
        <v>2996</v>
      </c>
      <c r="K1658" s="73" t="n">
        <v>84</v>
      </c>
      <c r="L1658" s="73" t="n">
        <v>162</v>
      </c>
      <c r="M1658" s="73" t="n">
        <v>1243</v>
      </c>
      <c r="N1658" s="73" t="n">
        <v>1557</v>
      </c>
      <c r="O1658" s="73" t="n">
        <f aca="false">J1658-M1658-N1658</f>
        <v>196</v>
      </c>
      <c r="P1658" s="74" t="n">
        <f aca="false">M1658/J1658</f>
        <v>0.414886515353805</v>
      </c>
      <c r="Q1658" s="74" t="n">
        <f aca="false">N1658/J1658</f>
        <v>0.519692923898531</v>
      </c>
      <c r="R1658" s="75" t="n">
        <f aca="false">ABS(P1658-Q1658)*100</f>
        <v>10.4806408544726</v>
      </c>
      <c r="S1658" s="72" t="str">
        <f aca="false">IF(M1658&gt;N1658,"Flávio Bolsonaro",IF(N1658&gt;M1658,"Lula","Empate"))</f>
        <v>Lula</v>
      </c>
      <c r="T1658" s="74" t="n">
        <v>0.58686730506156</v>
      </c>
      <c r="U1658" s="74" t="n">
        <v>0.337551299589603</v>
      </c>
      <c r="V1658" s="72" t="str">
        <f aca="false">IF(S1658="Empate","—",IF((N1658&gt;M1658)&lt;&gt;(T1658&gt;U1658),"Sim","Não"))</f>
        <v>Não</v>
      </c>
    </row>
    <row r="1659" customFormat="false" ht="15" hidden="false" customHeight="false" outlineLevel="0" collapsed="false">
      <c r="A1659" s="72" t="s">
        <v>3638</v>
      </c>
      <c r="B1659" s="72" t="s">
        <v>3639</v>
      </c>
      <c r="C1659" s="72" t="s">
        <v>283</v>
      </c>
      <c r="D1659" s="72" t="s">
        <v>282</v>
      </c>
      <c r="E1659" s="72"/>
      <c r="F1659" s="73" t="n">
        <v>4111</v>
      </c>
      <c r="G1659" s="73" t="n">
        <v>3096</v>
      </c>
      <c r="H1659" s="73" t="n">
        <v>1015</v>
      </c>
      <c r="I1659" s="74" t="n">
        <f aca="false">H1659/F1659</f>
        <v>0.246898564826076</v>
      </c>
      <c r="J1659" s="73" t="n">
        <v>2925</v>
      </c>
      <c r="K1659" s="73" t="n">
        <v>59</v>
      </c>
      <c r="L1659" s="73" t="n">
        <v>112</v>
      </c>
      <c r="M1659" s="73" t="n">
        <v>1747</v>
      </c>
      <c r="N1659" s="73" t="n">
        <v>895</v>
      </c>
      <c r="O1659" s="73" t="n">
        <f aca="false">J1659-M1659-N1659</f>
        <v>283</v>
      </c>
      <c r="P1659" s="74" t="n">
        <f aca="false">M1659/J1659</f>
        <v>0.597264957264957</v>
      </c>
      <c r="Q1659" s="74" t="n">
        <f aca="false">N1659/J1659</f>
        <v>0.305982905982906</v>
      </c>
      <c r="R1659" s="75" t="n">
        <f aca="false">ABS(P1659-Q1659)*100</f>
        <v>29.1282051282051</v>
      </c>
      <c r="S1659" s="72" t="str">
        <f aca="false">IF(M1659&gt;N1659,"Flávio Bolsonaro",IF(N1659&gt;M1659,"Lula","Empate"))</f>
        <v>Flávio Bolsonaro</v>
      </c>
      <c r="T1659" s="74" t="n">
        <v>0.347290640394089</v>
      </c>
      <c r="U1659" s="74" t="n">
        <v>0.535890218156228</v>
      </c>
      <c r="V1659" s="72" t="str">
        <f aca="false">IF(S1659="Empate","—",IF((N1659&gt;M1659)&lt;&gt;(T1659&gt;U1659),"Sim","Não"))</f>
        <v>Não</v>
      </c>
    </row>
    <row r="1660" customFormat="false" ht="15" hidden="false" customHeight="false" outlineLevel="0" collapsed="false">
      <c r="A1660" s="72" t="s">
        <v>3640</v>
      </c>
      <c r="B1660" s="72" t="s">
        <v>3641</v>
      </c>
      <c r="C1660" s="72" t="s">
        <v>283</v>
      </c>
      <c r="D1660" s="72" t="s">
        <v>282</v>
      </c>
      <c r="E1660" s="72"/>
      <c r="F1660" s="73" t="n">
        <v>10625</v>
      </c>
      <c r="G1660" s="73" t="n">
        <v>7788</v>
      </c>
      <c r="H1660" s="73" t="n">
        <v>2837</v>
      </c>
      <c r="I1660" s="74" t="n">
        <f aca="false">H1660/F1660</f>
        <v>0.267011764705882</v>
      </c>
      <c r="J1660" s="73" t="n">
        <v>7272</v>
      </c>
      <c r="K1660" s="73" t="n">
        <v>185</v>
      </c>
      <c r="L1660" s="73" t="n">
        <v>331</v>
      </c>
      <c r="M1660" s="73" t="n">
        <v>2437</v>
      </c>
      <c r="N1660" s="73" t="n">
        <v>4310</v>
      </c>
      <c r="O1660" s="73" t="n">
        <f aca="false">J1660-M1660-N1660</f>
        <v>525</v>
      </c>
      <c r="P1660" s="74" t="n">
        <f aca="false">M1660/J1660</f>
        <v>0.33512101210121</v>
      </c>
      <c r="Q1660" s="74" t="n">
        <f aca="false">N1660/J1660</f>
        <v>0.592684268426843</v>
      </c>
      <c r="R1660" s="75" t="n">
        <f aca="false">ABS(P1660-Q1660)*100</f>
        <v>25.7563256325632</v>
      </c>
      <c r="S1660" s="72" t="str">
        <f aca="false">IF(M1660&gt;N1660,"Flávio Bolsonaro",IF(N1660&gt;M1660,"Lula","Empate"))</f>
        <v>Lula</v>
      </c>
      <c r="T1660" s="74" t="n">
        <v>0.680172297752053</v>
      </c>
      <c r="U1660" s="74" t="n">
        <v>0.252793108089918</v>
      </c>
      <c r="V1660" s="72" t="str">
        <f aca="false">IF(S1660="Empate","—",IF((N1660&gt;M1660)&lt;&gt;(T1660&gt;U1660),"Sim","Não"))</f>
        <v>Não</v>
      </c>
    </row>
    <row r="1661" customFormat="false" ht="15" hidden="false" customHeight="false" outlineLevel="0" collapsed="false">
      <c r="A1661" s="72" t="s">
        <v>3642</v>
      </c>
      <c r="B1661" s="72" t="s">
        <v>3643</v>
      </c>
      <c r="C1661" s="72" t="s">
        <v>283</v>
      </c>
      <c r="D1661" s="72" t="s">
        <v>282</v>
      </c>
      <c r="E1661" s="72"/>
      <c r="F1661" s="73" t="n">
        <v>193573</v>
      </c>
      <c r="G1661" s="73" t="n">
        <v>148641</v>
      </c>
      <c r="H1661" s="73" t="n">
        <v>44932</v>
      </c>
      <c r="I1661" s="74" t="n">
        <f aca="false">H1661/F1661</f>
        <v>0.232119148848238</v>
      </c>
      <c r="J1661" s="73" t="n">
        <v>142283</v>
      </c>
      <c r="K1661" s="73" t="n">
        <v>2934</v>
      </c>
      <c r="L1661" s="73" t="n">
        <v>3424</v>
      </c>
      <c r="M1661" s="73" t="n">
        <v>84782</v>
      </c>
      <c r="N1661" s="73" t="n">
        <v>48763</v>
      </c>
      <c r="O1661" s="73" t="n">
        <f aca="false">J1661-M1661-N1661</f>
        <v>8738</v>
      </c>
      <c r="P1661" s="74" t="n">
        <f aca="false">M1661/J1661</f>
        <v>0.595868796693913</v>
      </c>
      <c r="Q1661" s="74" t="n">
        <f aca="false">N1661/J1661</f>
        <v>0.342718385190079</v>
      </c>
      <c r="R1661" s="75" t="n">
        <f aca="false">ABS(P1661-Q1661)*100</f>
        <v>25.3150411503834</v>
      </c>
      <c r="S1661" s="72" t="str">
        <f aca="false">IF(M1661&gt;N1661,"Flávio Bolsonaro",IF(N1661&gt;M1661,"Lula","Empate"))</f>
        <v>Flávio Bolsonaro</v>
      </c>
      <c r="T1661" s="74" t="n">
        <v>0.363570060459822</v>
      </c>
      <c r="U1661" s="74" t="n">
        <v>0.576242766292457</v>
      </c>
      <c r="V1661" s="72" t="str">
        <f aca="false">IF(S1661="Empate","—",IF((N1661&gt;M1661)&lt;&gt;(T1661&gt;U1661),"Sim","Não"))</f>
        <v>Não</v>
      </c>
    </row>
    <row r="1662" customFormat="false" ht="15" hidden="false" customHeight="false" outlineLevel="0" collapsed="false">
      <c r="A1662" s="72" t="s">
        <v>3644</v>
      </c>
      <c r="B1662" s="72" t="s">
        <v>3645</v>
      </c>
      <c r="C1662" s="72" t="s">
        <v>283</v>
      </c>
      <c r="D1662" s="72" t="s">
        <v>282</v>
      </c>
      <c r="E1662" s="72"/>
      <c r="F1662" s="73" t="n">
        <v>1789</v>
      </c>
      <c r="G1662" s="73" t="n">
        <v>1421</v>
      </c>
      <c r="H1662" s="73" t="n">
        <v>368</v>
      </c>
      <c r="I1662" s="74" t="n">
        <f aca="false">H1662/F1662</f>
        <v>0.20570150922303</v>
      </c>
      <c r="J1662" s="73" t="n">
        <v>1375</v>
      </c>
      <c r="K1662" s="73" t="n">
        <v>19</v>
      </c>
      <c r="L1662" s="73" t="n">
        <v>27</v>
      </c>
      <c r="M1662" s="73" t="n">
        <v>734</v>
      </c>
      <c r="N1662" s="73" t="n">
        <v>542</v>
      </c>
      <c r="O1662" s="73" t="n">
        <f aca="false">J1662-M1662-N1662</f>
        <v>99</v>
      </c>
      <c r="P1662" s="74" t="n">
        <f aca="false">M1662/J1662</f>
        <v>0.533818181818182</v>
      </c>
      <c r="Q1662" s="74" t="n">
        <f aca="false">N1662/J1662</f>
        <v>0.394181818181818</v>
      </c>
      <c r="R1662" s="75" t="n">
        <f aca="false">ABS(P1662-Q1662)*100</f>
        <v>13.9636363636364</v>
      </c>
      <c r="S1662" s="72" t="str">
        <f aca="false">IF(M1662&gt;N1662,"Flávio Bolsonaro",IF(N1662&gt;M1662,"Lula","Empate"))</f>
        <v>Flávio Bolsonaro</v>
      </c>
      <c r="T1662" s="74" t="n">
        <v>0.478330658105939</v>
      </c>
      <c r="U1662" s="74" t="n">
        <v>0.460674157303371</v>
      </c>
      <c r="V1662" s="72" t="str">
        <f aca="false">IF(S1662="Empate","—",IF((N1662&gt;M1662)&lt;&gt;(T1662&gt;U1662),"Sim","Não"))</f>
        <v>Sim</v>
      </c>
    </row>
    <row r="1663" customFormat="false" ht="15" hidden="false" customHeight="false" outlineLevel="0" collapsed="false">
      <c r="A1663" s="72" t="s">
        <v>3646</v>
      </c>
      <c r="B1663" s="72" t="s">
        <v>3647</v>
      </c>
      <c r="C1663" s="72" t="s">
        <v>283</v>
      </c>
      <c r="D1663" s="72" t="s">
        <v>282</v>
      </c>
      <c r="E1663" s="72"/>
      <c r="F1663" s="73" t="n">
        <v>12003</v>
      </c>
      <c r="G1663" s="73" t="n">
        <v>8242</v>
      </c>
      <c r="H1663" s="73" t="n">
        <v>3761</v>
      </c>
      <c r="I1663" s="74" t="n">
        <f aca="false">H1663/F1663</f>
        <v>0.313338332083646</v>
      </c>
      <c r="J1663" s="73" t="n">
        <v>7805</v>
      </c>
      <c r="K1663" s="73" t="n">
        <v>110</v>
      </c>
      <c r="L1663" s="73" t="n">
        <v>327</v>
      </c>
      <c r="M1663" s="73" t="n">
        <v>2254</v>
      </c>
      <c r="N1663" s="73" t="n">
        <v>5198</v>
      </c>
      <c r="O1663" s="73" t="n">
        <f aca="false">J1663-M1663-N1663</f>
        <v>353</v>
      </c>
      <c r="P1663" s="74" t="n">
        <f aca="false">M1663/J1663</f>
        <v>0.288789237668161</v>
      </c>
      <c r="Q1663" s="74" t="n">
        <f aca="false">N1663/J1663</f>
        <v>0.66598334401025</v>
      </c>
      <c r="R1663" s="75" t="n">
        <f aca="false">ABS(P1663-Q1663)*100</f>
        <v>37.7194106342088</v>
      </c>
      <c r="S1663" s="72" t="str">
        <f aca="false">IF(M1663&gt;N1663,"Flávio Bolsonaro",IF(N1663&gt;M1663,"Lula","Empate"))</f>
        <v>Lula</v>
      </c>
      <c r="T1663" s="74" t="n">
        <v>0.723796213949943</v>
      </c>
      <c r="U1663" s="74" t="n">
        <v>0.223478592300851</v>
      </c>
      <c r="V1663" s="72" t="str">
        <f aca="false">IF(S1663="Empate","—",IF((N1663&gt;M1663)&lt;&gt;(T1663&gt;U1663),"Sim","Não"))</f>
        <v>Não</v>
      </c>
    </row>
    <row r="1664" customFormat="false" ht="15" hidden="false" customHeight="false" outlineLevel="0" collapsed="false">
      <c r="A1664" s="72" t="s">
        <v>3648</v>
      </c>
      <c r="B1664" s="72" t="s">
        <v>3649</v>
      </c>
      <c r="C1664" s="72" t="s">
        <v>283</v>
      </c>
      <c r="D1664" s="72" t="s">
        <v>282</v>
      </c>
      <c r="E1664" s="72"/>
      <c r="F1664" s="73" t="n">
        <v>25045</v>
      </c>
      <c r="G1664" s="73" t="n">
        <v>17032</v>
      </c>
      <c r="H1664" s="73" t="n">
        <v>8013</v>
      </c>
      <c r="I1664" s="74" t="n">
        <f aca="false">H1664/F1664</f>
        <v>0.319944100618886</v>
      </c>
      <c r="J1664" s="73" t="n">
        <v>15904</v>
      </c>
      <c r="K1664" s="73" t="n">
        <v>394</v>
      </c>
      <c r="L1664" s="73" t="n">
        <v>734</v>
      </c>
      <c r="M1664" s="73" t="n">
        <v>7012</v>
      </c>
      <c r="N1664" s="73" t="n">
        <v>7571</v>
      </c>
      <c r="O1664" s="73" t="n">
        <f aca="false">J1664-M1664-N1664</f>
        <v>1321</v>
      </c>
      <c r="P1664" s="74" t="n">
        <f aca="false">M1664/J1664</f>
        <v>0.4408953722334</v>
      </c>
      <c r="Q1664" s="74" t="n">
        <f aca="false">N1664/J1664</f>
        <v>0.476043762575453</v>
      </c>
      <c r="R1664" s="75" t="n">
        <f aca="false">ABS(P1664-Q1664)*100</f>
        <v>3.51483903420523</v>
      </c>
      <c r="S1664" s="72" t="str">
        <f aca="false">IF(M1664&gt;N1664,"Flávio Bolsonaro",IF(N1664&gt;M1664,"Lula","Empate"))</f>
        <v>Lula</v>
      </c>
      <c r="T1664" s="74" t="n">
        <v>0.538896746817539</v>
      </c>
      <c r="U1664" s="74" t="n">
        <v>0.389459442838694</v>
      </c>
      <c r="V1664" s="72" t="str">
        <f aca="false">IF(S1664="Empate","—",IF((N1664&gt;M1664)&lt;&gt;(T1664&gt;U1664),"Sim","Não"))</f>
        <v>Não</v>
      </c>
    </row>
    <row r="1665" customFormat="false" ht="15" hidden="false" customHeight="false" outlineLevel="0" collapsed="false">
      <c r="A1665" s="72" t="s">
        <v>3650</v>
      </c>
      <c r="B1665" s="72" t="s">
        <v>3651</v>
      </c>
      <c r="C1665" s="72" t="s">
        <v>283</v>
      </c>
      <c r="D1665" s="72" t="s">
        <v>282</v>
      </c>
      <c r="E1665" s="72"/>
      <c r="F1665" s="73" t="n">
        <v>10938</v>
      </c>
      <c r="G1665" s="73" t="n">
        <v>8200</v>
      </c>
      <c r="H1665" s="73" t="n">
        <v>2738</v>
      </c>
      <c r="I1665" s="74" t="n">
        <f aca="false">H1665/F1665</f>
        <v>0.250319985372097</v>
      </c>
      <c r="J1665" s="73" t="n">
        <v>7679</v>
      </c>
      <c r="K1665" s="73" t="n">
        <v>272</v>
      </c>
      <c r="L1665" s="73" t="n">
        <v>249</v>
      </c>
      <c r="M1665" s="73" t="n">
        <v>4621</v>
      </c>
      <c r="N1665" s="73" t="n">
        <v>2327</v>
      </c>
      <c r="O1665" s="73" t="n">
        <f aca="false">J1665-M1665-N1665</f>
        <v>731</v>
      </c>
      <c r="P1665" s="74" t="n">
        <f aca="false">M1665/J1665</f>
        <v>0.601771063940617</v>
      </c>
      <c r="Q1665" s="74" t="n">
        <f aca="false">N1665/J1665</f>
        <v>0.303034249251205</v>
      </c>
      <c r="R1665" s="75" t="n">
        <f aca="false">ABS(P1665-Q1665)*100</f>
        <v>29.8736814689413</v>
      </c>
      <c r="S1665" s="72" t="str">
        <f aca="false">IF(M1665&gt;N1665,"Flávio Bolsonaro",IF(N1665&gt;M1665,"Lula","Empate"))</f>
        <v>Flávio Bolsonaro</v>
      </c>
      <c r="T1665" s="74" t="n">
        <v>0.36584126984127</v>
      </c>
      <c r="U1665" s="74" t="n">
        <v>0.576126984126984</v>
      </c>
      <c r="V1665" s="72" t="str">
        <f aca="false">IF(S1665="Empate","—",IF((N1665&gt;M1665)&lt;&gt;(T1665&gt;U1665),"Sim","Não"))</f>
        <v>Não</v>
      </c>
    </row>
    <row r="1666" customFormat="false" ht="15" hidden="false" customHeight="false" outlineLevel="0" collapsed="false">
      <c r="A1666" s="72" t="s">
        <v>3652</v>
      </c>
      <c r="B1666" s="72" t="s">
        <v>3653</v>
      </c>
      <c r="C1666" s="72" t="s">
        <v>283</v>
      </c>
      <c r="D1666" s="72" t="s">
        <v>282</v>
      </c>
      <c r="E1666" s="72"/>
      <c r="F1666" s="73" t="n">
        <v>8024</v>
      </c>
      <c r="G1666" s="73" t="n">
        <v>6106</v>
      </c>
      <c r="H1666" s="73" t="n">
        <v>1918</v>
      </c>
      <c r="I1666" s="74" t="n">
        <f aca="false">H1666/F1666</f>
        <v>0.239032901296112</v>
      </c>
      <c r="J1666" s="73" t="n">
        <v>5707</v>
      </c>
      <c r="K1666" s="73" t="n">
        <v>118</v>
      </c>
      <c r="L1666" s="73" t="n">
        <v>281</v>
      </c>
      <c r="M1666" s="73" t="n">
        <v>1687</v>
      </c>
      <c r="N1666" s="73" t="n">
        <v>3539</v>
      </c>
      <c r="O1666" s="73" t="n">
        <f aca="false">J1666-M1666-N1666</f>
        <v>481</v>
      </c>
      <c r="P1666" s="74" t="n">
        <f aca="false">M1666/J1666</f>
        <v>0.295601892412826</v>
      </c>
      <c r="Q1666" s="74" t="n">
        <f aca="false">N1666/J1666</f>
        <v>0.620115647450499</v>
      </c>
      <c r="R1666" s="75" t="n">
        <f aca="false">ABS(P1666-Q1666)*100</f>
        <v>32.4513755037673</v>
      </c>
      <c r="S1666" s="72" t="str">
        <f aca="false">IF(M1666&gt;N1666,"Flávio Bolsonaro",IF(N1666&gt;M1666,"Lula","Empate"))</f>
        <v>Lula</v>
      </c>
      <c r="T1666" s="74" t="n">
        <v>0.682236617797477</v>
      </c>
      <c r="U1666" s="74" t="n">
        <v>0.243948175929083</v>
      </c>
      <c r="V1666" s="72" t="str">
        <f aca="false">IF(S1666="Empate","—",IF((N1666&gt;M1666)&lt;&gt;(T1666&gt;U1666),"Sim","Não"))</f>
        <v>Não</v>
      </c>
    </row>
    <row r="1667" customFormat="false" ht="15" hidden="false" customHeight="false" outlineLevel="0" collapsed="false">
      <c r="A1667" s="72" t="s">
        <v>3654</v>
      </c>
      <c r="B1667" s="72" t="s">
        <v>3655</v>
      </c>
      <c r="C1667" s="72" t="s">
        <v>283</v>
      </c>
      <c r="D1667" s="72" t="s">
        <v>282</v>
      </c>
      <c r="E1667" s="72"/>
      <c r="F1667" s="73" t="n">
        <v>5315</v>
      </c>
      <c r="G1667" s="73" t="n">
        <v>4164</v>
      </c>
      <c r="H1667" s="73" t="n">
        <v>1151</v>
      </c>
      <c r="I1667" s="74" t="n">
        <f aca="false">H1667/F1667</f>
        <v>0.216556914393227</v>
      </c>
      <c r="J1667" s="73" t="n">
        <v>4019</v>
      </c>
      <c r="K1667" s="73" t="n">
        <v>50</v>
      </c>
      <c r="L1667" s="73" t="n">
        <v>95</v>
      </c>
      <c r="M1667" s="73" t="n">
        <v>720</v>
      </c>
      <c r="N1667" s="73" t="n">
        <v>3123</v>
      </c>
      <c r="O1667" s="73" t="n">
        <f aca="false">J1667-M1667-N1667</f>
        <v>176</v>
      </c>
      <c r="P1667" s="74" t="n">
        <f aca="false">M1667/J1667</f>
        <v>0.179149042050261</v>
      </c>
      <c r="Q1667" s="74" t="n">
        <f aca="false">N1667/J1667</f>
        <v>0.777058969893008</v>
      </c>
      <c r="R1667" s="75" t="n">
        <f aca="false">ABS(P1667-Q1667)*100</f>
        <v>59.7909927842747</v>
      </c>
      <c r="S1667" s="72" t="str">
        <f aca="false">IF(M1667&gt;N1667,"Flávio Bolsonaro",IF(N1667&gt;M1667,"Lula","Empate"))</f>
        <v>Lula</v>
      </c>
      <c r="T1667" s="74" t="n">
        <v>0.813319349764027</v>
      </c>
      <c r="U1667" s="74" t="n">
        <v>0.143156790770844</v>
      </c>
      <c r="V1667" s="72" t="str">
        <f aca="false">IF(S1667="Empate","—",IF((N1667&gt;M1667)&lt;&gt;(T1667&gt;U1667),"Sim","Não"))</f>
        <v>Não</v>
      </c>
    </row>
    <row r="1668" customFormat="false" ht="15" hidden="false" customHeight="false" outlineLevel="0" collapsed="false">
      <c r="A1668" s="72" t="s">
        <v>3656</v>
      </c>
      <c r="B1668" s="72" t="s">
        <v>3657</v>
      </c>
      <c r="C1668" s="72" t="s">
        <v>283</v>
      </c>
      <c r="D1668" s="72" t="s">
        <v>282</v>
      </c>
      <c r="E1668" s="72"/>
      <c r="F1668" s="73" t="n">
        <v>6718</v>
      </c>
      <c r="G1668" s="73" t="n">
        <v>5204</v>
      </c>
      <c r="H1668" s="73" t="n">
        <v>1514</v>
      </c>
      <c r="I1668" s="74" t="n">
        <f aca="false">H1668/F1668</f>
        <v>0.225364691872581</v>
      </c>
      <c r="J1668" s="73" t="n">
        <v>4943</v>
      </c>
      <c r="K1668" s="73" t="n">
        <v>76</v>
      </c>
      <c r="L1668" s="73" t="n">
        <v>185</v>
      </c>
      <c r="M1668" s="73" t="n">
        <v>1718</v>
      </c>
      <c r="N1668" s="73" t="n">
        <v>2893</v>
      </c>
      <c r="O1668" s="73" t="n">
        <f aca="false">J1668-M1668-N1668</f>
        <v>332</v>
      </c>
      <c r="P1668" s="74" t="n">
        <f aca="false">M1668/J1668</f>
        <v>0.347562209184706</v>
      </c>
      <c r="Q1668" s="74" t="n">
        <f aca="false">N1668/J1668</f>
        <v>0.585272101962371</v>
      </c>
      <c r="R1668" s="75" t="n">
        <f aca="false">ABS(P1668-Q1668)*100</f>
        <v>23.7709892777665</v>
      </c>
      <c r="S1668" s="72" t="str">
        <f aca="false">IF(M1668&gt;N1668,"Flávio Bolsonaro",IF(N1668&gt;M1668,"Lula","Empate"))</f>
        <v>Lula</v>
      </c>
      <c r="T1668" s="74" t="n">
        <v>0.650181401565782</v>
      </c>
      <c r="U1668" s="74" t="n">
        <v>0.293679587550124</v>
      </c>
      <c r="V1668" s="72" t="str">
        <f aca="false">IF(S1668="Empate","—",IF((N1668&gt;M1668)&lt;&gt;(T1668&gt;U1668),"Sim","Não"))</f>
        <v>Não</v>
      </c>
    </row>
    <row r="1669" customFormat="false" ht="15" hidden="false" customHeight="false" outlineLevel="0" collapsed="false">
      <c r="A1669" s="72" t="s">
        <v>3658</v>
      </c>
      <c r="B1669" s="72" t="s">
        <v>3659</v>
      </c>
      <c r="C1669" s="72" t="s">
        <v>283</v>
      </c>
      <c r="D1669" s="72" t="s">
        <v>282</v>
      </c>
      <c r="E1669" s="72"/>
      <c r="F1669" s="73" t="n">
        <v>14892</v>
      </c>
      <c r="G1669" s="73" t="n">
        <v>11400</v>
      </c>
      <c r="H1669" s="73" t="n">
        <v>3492</v>
      </c>
      <c r="I1669" s="74" t="n">
        <f aca="false">H1669/F1669</f>
        <v>0.234488315874295</v>
      </c>
      <c r="J1669" s="73" t="n">
        <v>10761</v>
      </c>
      <c r="K1669" s="73" t="n">
        <v>277</v>
      </c>
      <c r="L1669" s="73" t="n">
        <v>362</v>
      </c>
      <c r="M1669" s="73" t="n">
        <v>4435</v>
      </c>
      <c r="N1669" s="73" t="n">
        <v>5442</v>
      </c>
      <c r="O1669" s="73" t="n">
        <f aca="false">J1669-M1669-N1669</f>
        <v>884</v>
      </c>
      <c r="P1669" s="74" t="n">
        <f aca="false">M1669/J1669</f>
        <v>0.412136418548462</v>
      </c>
      <c r="Q1669" s="74" t="n">
        <f aca="false">N1669/J1669</f>
        <v>0.505715082241427</v>
      </c>
      <c r="R1669" s="75" t="n">
        <f aca="false">ABS(P1669-Q1669)*100</f>
        <v>9.35786636929653</v>
      </c>
      <c r="S1669" s="72" t="str">
        <f aca="false">IF(M1669&gt;N1669,"Flávio Bolsonaro",IF(N1669&gt;M1669,"Lula","Empate"))</f>
        <v>Lula</v>
      </c>
      <c r="T1669" s="74" t="n">
        <v>0.566657689200108</v>
      </c>
      <c r="U1669" s="74" t="n">
        <v>0.361522578328396</v>
      </c>
      <c r="V1669" s="72" t="str">
        <f aca="false">IF(S1669="Empate","—",IF((N1669&gt;M1669)&lt;&gt;(T1669&gt;U1669),"Sim","Não"))</f>
        <v>Não</v>
      </c>
    </row>
    <row r="1670" customFormat="false" ht="15" hidden="false" customHeight="false" outlineLevel="0" collapsed="false">
      <c r="A1670" s="72" t="s">
        <v>3660</v>
      </c>
      <c r="B1670" s="72" t="s">
        <v>3661</v>
      </c>
      <c r="C1670" s="72" t="s">
        <v>283</v>
      </c>
      <c r="D1670" s="72" t="s">
        <v>282</v>
      </c>
      <c r="E1670" s="72"/>
      <c r="F1670" s="73" t="n">
        <v>3674</v>
      </c>
      <c r="G1670" s="73" t="n">
        <v>2910</v>
      </c>
      <c r="H1670" s="73" t="n">
        <v>764</v>
      </c>
      <c r="I1670" s="74" t="n">
        <f aca="false">H1670/F1670</f>
        <v>0.207947740881873</v>
      </c>
      <c r="J1670" s="73" t="n">
        <v>2768</v>
      </c>
      <c r="K1670" s="73" t="n">
        <v>51</v>
      </c>
      <c r="L1670" s="73" t="n">
        <v>91</v>
      </c>
      <c r="M1670" s="73" t="n">
        <v>1248</v>
      </c>
      <c r="N1670" s="73" t="n">
        <v>1305</v>
      </c>
      <c r="O1670" s="73" t="n">
        <f aca="false">J1670-M1670-N1670</f>
        <v>215</v>
      </c>
      <c r="P1670" s="74" t="n">
        <f aca="false">M1670/J1670</f>
        <v>0.450867052023121</v>
      </c>
      <c r="Q1670" s="74" t="n">
        <f aca="false">N1670/J1670</f>
        <v>0.471459537572254</v>
      </c>
      <c r="R1670" s="75" t="n">
        <f aca="false">ABS(P1670-Q1670)*100</f>
        <v>2.0592485549133</v>
      </c>
      <c r="S1670" s="72" t="str">
        <f aca="false">IF(M1670&gt;N1670,"Flávio Bolsonaro",IF(N1670&gt;M1670,"Lula","Empate"))</f>
        <v>Lula</v>
      </c>
      <c r="T1670" s="74" t="n">
        <v>0.536521084337349</v>
      </c>
      <c r="U1670" s="74" t="n">
        <v>0.392319277108434</v>
      </c>
      <c r="V1670" s="72" t="str">
        <f aca="false">IF(S1670="Empate","—",IF((N1670&gt;M1670)&lt;&gt;(T1670&gt;U1670),"Sim","Não"))</f>
        <v>Não</v>
      </c>
    </row>
    <row r="1671" customFormat="false" ht="15" hidden="false" customHeight="false" outlineLevel="0" collapsed="false">
      <c r="A1671" s="72" t="s">
        <v>3662</v>
      </c>
      <c r="B1671" s="72" t="s">
        <v>3663</v>
      </c>
      <c r="C1671" s="72" t="s">
        <v>283</v>
      </c>
      <c r="D1671" s="72" t="s">
        <v>282</v>
      </c>
      <c r="E1671" s="72"/>
      <c r="F1671" s="73" t="n">
        <v>6295</v>
      </c>
      <c r="G1671" s="73" t="n">
        <v>4668</v>
      </c>
      <c r="H1671" s="73" t="n">
        <v>1627</v>
      </c>
      <c r="I1671" s="74" t="n">
        <f aca="false">H1671/F1671</f>
        <v>0.25845909451946</v>
      </c>
      <c r="J1671" s="73" t="n">
        <v>4525</v>
      </c>
      <c r="K1671" s="73" t="n">
        <v>64</v>
      </c>
      <c r="L1671" s="73" t="n">
        <v>79</v>
      </c>
      <c r="M1671" s="73" t="n">
        <v>2672</v>
      </c>
      <c r="N1671" s="73" t="n">
        <v>1580</v>
      </c>
      <c r="O1671" s="73" t="n">
        <f aca="false">J1671-M1671-N1671</f>
        <v>273</v>
      </c>
      <c r="P1671" s="74" t="n">
        <f aca="false">M1671/J1671</f>
        <v>0.590497237569061</v>
      </c>
      <c r="Q1671" s="74" t="n">
        <f aca="false">N1671/J1671</f>
        <v>0.349171270718232</v>
      </c>
      <c r="R1671" s="75" t="n">
        <f aca="false">ABS(P1671-Q1671)*100</f>
        <v>24.1325966850829</v>
      </c>
      <c r="S1671" s="72" t="str">
        <f aca="false">IF(M1671&gt;N1671,"Flávio Bolsonaro",IF(N1671&gt;M1671,"Lula","Empate"))</f>
        <v>Flávio Bolsonaro</v>
      </c>
      <c r="T1671" s="74" t="n">
        <v>0.480541053630755</v>
      </c>
      <c r="U1671" s="74" t="n">
        <v>0.464404366397722</v>
      </c>
      <c r="V1671" s="72" t="str">
        <f aca="false">IF(S1671="Empate","—",IF((N1671&gt;M1671)&lt;&gt;(T1671&gt;U1671),"Sim","Não"))</f>
        <v>Sim</v>
      </c>
    </row>
    <row r="1672" customFormat="false" ht="15" hidden="false" customHeight="false" outlineLevel="0" collapsed="false">
      <c r="A1672" s="72" t="s">
        <v>3664</v>
      </c>
      <c r="B1672" s="72" t="s">
        <v>3665</v>
      </c>
      <c r="C1672" s="72" t="s">
        <v>283</v>
      </c>
      <c r="D1672" s="72" t="s">
        <v>282</v>
      </c>
      <c r="E1672" s="72"/>
      <c r="F1672" s="73" t="n">
        <v>39360</v>
      </c>
      <c r="G1672" s="73" t="n">
        <v>29509</v>
      </c>
      <c r="H1672" s="73" t="n">
        <v>9851</v>
      </c>
      <c r="I1672" s="74" t="n">
        <f aca="false">H1672/F1672</f>
        <v>0.250279471544715</v>
      </c>
      <c r="J1672" s="73" t="n">
        <v>27848</v>
      </c>
      <c r="K1672" s="73" t="n">
        <v>730</v>
      </c>
      <c r="L1672" s="73" t="n">
        <v>931</v>
      </c>
      <c r="M1672" s="73" t="n">
        <v>13687</v>
      </c>
      <c r="N1672" s="73" t="n">
        <v>11785</v>
      </c>
      <c r="O1672" s="73" t="n">
        <f aca="false">J1672-M1672-N1672</f>
        <v>2376</v>
      </c>
      <c r="P1672" s="74" t="n">
        <f aca="false">M1672/J1672</f>
        <v>0.491489514507326</v>
      </c>
      <c r="Q1672" s="74" t="n">
        <f aca="false">N1672/J1672</f>
        <v>0.423190175237001</v>
      </c>
      <c r="R1672" s="75" t="n">
        <f aca="false">ABS(P1672-Q1672)*100</f>
        <v>6.82993392703246</v>
      </c>
      <c r="S1672" s="72" t="str">
        <f aca="false">IF(M1672&gt;N1672,"Flávio Bolsonaro",IF(N1672&gt;M1672,"Lula","Empate"))</f>
        <v>Flávio Bolsonaro</v>
      </c>
      <c r="T1672" s="74" t="n">
        <v>0.482921832503267</v>
      </c>
      <c r="U1672" s="74" t="n">
        <v>0.434036240330614</v>
      </c>
      <c r="V1672" s="72" t="str">
        <f aca="false">IF(S1672="Empate","—",IF((N1672&gt;M1672)&lt;&gt;(T1672&gt;U1672),"Sim","Não"))</f>
        <v>Sim</v>
      </c>
    </row>
    <row r="1673" customFormat="false" ht="15" hidden="false" customHeight="false" outlineLevel="0" collapsed="false">
      <c r="A1673" s="72" t="s">
        <v>3666</v>
      </c>
      <c r="B1673" s="72" t="s">
        <v>3667</v>
      </c>
      <c r="C1673" s="72" t="s">
        <v>283</v>
      </c>
      <c r="D1673" s="72" t="s">
        <v>282</v>
      </c>
      <c r="E1673" s="72"/>
      <c r="F1673" s="73" t="n">
        <v>6718</v>
      </c>
      <c r="G1673" s="73" t="n">
        <v>5498</v>
      </c>
      <c r="H1673" s="73" t="n">
        <v>1220</v>
      </c>
      <c r="I1673" s="74" t="n">
        <f aca="false">H1673/F1673</f>
        <v>0.181601667162846</v>
      </c>
      <c r="J1673" s="73" t="n">
        <v>5238</v>
      </c>
      <c r="K1673" s="73" t="n">
        <v>108</v>
      </c>
      <c r="L1673" s="73" t="n">
        <v>152</v>
      </c>
      <c r="M1673" s="73" t="n">
        <v>2197</v>
      </c>
      <c r="N1673" s="73" t="n">
        <v>2751</v>
      </c>
      <c r="O1673" s="73" t="n">
        <f aca="false">J1673-M1673-N1673</f>
        <v>290</v>
      </c>
      <c r="P1673" s="74" t="n">
        <f aca="false">M1673/J1673</f>
        <v>0.419434898816342</v>
      </c>
      <c r="Q1673" s="74" t="n">
        <f aca="false">N1673/J1673</f>
        <v>0.525200458190149</v>
      </c>
      <c r="R1673" s="75" t="n">
        <f aca="false">ABS(P1673-Q1673)*100</f>
        <v>10.5765559373807</v>
      </c>
      <c r="S1673" s="72" t="str">
        <f aca="false">IF(M1673&gt;N1673,"Flávio Bolsonaro",IF(N1673&gt;M1673,"Lula","Empate"))</f>
        <v>Lula</v>
      </c>
      <c r="T1673" s="74" t="n">
        <v>0.594881023795241</v>
      </c>
      <c r="U1673" s="74" t="n">
        <v>0.340731853629274</v>
      </c>
      <c r="V1673" s="72" t="str">
        <f aca="false">IF(S1673="Empate","—",IF((N1673&gt;M1673)&lt;&gt;(T1673&gt;U1673),"Sim","Não"))</f>
        <v>Não</v>
      </c>
    </row>
    <row r="1674" customFormat="false" ht="15" hidden="false" customHeight="false" outlineLevel="0" collapsed="false">
      <c r="A1674" s="72" t="s">
        <v>3668</v>
      </c>
      <c r="B1674" s="72" t="s">
        <v>3669</v>
      </c>
      <c r="C1674" s="72" t="s">
        <v>283</v>
      </c>
      <c r="D1674" s="72" t="s">
        <v>282</v>
      </c>
      <c r="E1674" s="72"/>
      <c r="F1674" s="73" t="n">
        <v>6658</v>
      </c>
      <c r="G1674" s="73" t="n">
        <v>5354</v>
      </c>
      <c r="H1674" s="73" t="n">
        <v>1304</v>
      </c>
      <c r="I1674" s="74" t="n">
        <f aca="false">H1674/F1674</f>
        <v>0.195854610994293</v>
      </c>
      <c r="J1674" s="73" t="n">
        <v>5095</v>
      </c>
      <c r="K1674" s="73" t="n">
        <v>96</v>
      </c>
      <c r="L1674" s="73" t="n">
        <v>163</v>
      </c>
      <c r="M1674" s="73" t="n">
        <v>2958</v>
      </c>
      <c r="N1674" s="73" t="n">
        <v>1691</v>
      </c>
      <c r="O1674" s="73" t="n">
        <f aca="false">J1674-M1674-N1674</f>
        <v>446</v>
      </c>
      <c r="P1674" s="74" t="n">
        <f aca="false">M1674/J1674</f>
        <v>0.580569185475957</v>
      </c>
      <c r="Q1674" s="74" t="n">
        <f aca="false">N1674/J1674</f>
        <v>0.33189401373896</v>
      </c>
      <c r="R1674" s="75" t="n">
        <f aca="false">ABS(P1674-Q1674)*100</f>
        <v>24.8675171736997</v>
      </c>
      <c r="S1674" s="72" t="str">
        <f aca="false">IF(M1674&gt;N1674,"Flávio Bolsonaro",IF(N1674&gt;M1674,"Lula","Empate"))</f>
        <v>Flávio Bolsonaro</v>
      </c>
      <c r="T1674" s="74" t="n">
        <v>0.450968762356663</v>
      </c>
      <c r="U1674" s="74" t="n">
        <v>0.470937129300119</v>
      </c>
      <c r="V1674" s="72" t="str">
        <f aca="false">IF(S1674="Empate","—",IF((N1674&gt;M1674)&lt;&gt;(T1674&gt;U1674),"Sim","Não"))</f>
        <v>Não</v>
      </c>
    </row>
    <row r="1675" customFormat="false" ht="15" hidden="false" customHeight="false" outlineLevel="0" collapsed="false">
      <c r="A1675" s="72" t="s">
        <v>3670</v>
      </c>
      <c r="B1675" s="72" t="s">
        <v>3671</v>
      </c>
      <c r="C1675" s="72" t="s">
        <v>283</v>
      </c>
      <c r="D1675" s="72" t="s">
        <v>282</v>
      </c>
      <c r="E1675" s="72"/>
      <c r="F1675" s="73" t="n">
        <v>7504</v>
      </c>
      <c r="G1675" s="73" t="n">
        <v>6016</v>
      </c>
      <c r="H1675" s="73" t="n">
        <v>1488</v>
      </c>
      <c r="I1675" s="74" t="n">
        <f aca="false">H1675/F1675</f>
        <v>0.198294243070362</v>
      </c>
      <c r="J1675" s="73" t="n">
        <v>5645</v>
      </c>
      <c r="K1675" s="73" t="n">
        <v>147</v>
      </c>
      <c r="L1675" s="73" t="n">
        <v>224</v>
      </c>
      <c r="M1675" s="73" t="n">
        <v>2237</v>
      </c>
      <c r="N1675" s="73" t="n">
        <v>3005</v>
      </c>
      <c r="O1675" s="73" t="n">
        <f aca="false">J1675-M1675-N1675</f>
        <v>403</v>
      </c>
      <c r="P1675" s="74" t="n">
        <f aca="false">M1675/J1675</f>
        <v>0.396279893711249</v>
      </c>
      <c r="Q1675" s="74" t="n">
        <f aca="false">N1675/J1675</f>
        <v>0.532329495128432</v>
      </c>
      <c r="R1675" s="75" t="n">
        <f aca="false">ABS(P1675-Q1675)*100</f>
        <v>13.6049601417183</v>
      </c>
      <c r="S1675" s="72" t="str">
        <f aca="false">IF(M1675&gt;N1675,"Flávio Bolsonaro",IF(N1675&gt;M1675,"Lula","Empate"))</f>
        <v>Lula</v>
      </c>
      <c r="T1675" s="74" t="n">
        <v>0.610931319669184</v>
      </c>
      <c r="U1675" s="74" t="n">
        <v>0.330276878820568</v>
      </c>
      <c r="V1675" s="72" t="str">
        <f aca="false">IF(S1675="Empate","—",IF((N1675&gt;M1675)&lt;&gt;(T1675&gt;U1675),"Sim","Não"))</f>
        <v>Não</v>
      </c>
    </row>
    <row r="1676" customFormat="false" ht="15" hidden="false" customHeight="false" outlineLevel="0" collapsed="false">
      <c r="A1676" s="72" t="s">
        <v>3672</v>
      </c>
      <c r="B1676" s="72" t="s">
        <v>3673</v>
      </c>
      <c r="C1676" s="72" t="s">
        <v>283</v>
      </c>
      <c r="D1676" s="72" t="s">
        <v>282</v>
      </c>
      <c r="E1676" s="72"/>
      <c r="F1676" s="73" t="n">
        <v>5083</v>
      </c>
      <c r="G1676" s="73" t="n">
        <v>3744</v>
      </c>
      <c r="H1676" s="73" t="n">
        <v>1339</v>
      </c>
      <c r="I1676" s="74" t="n">
        <f aca="false">H1676/F1676</f>
        <v>0.263427109974425</v>
      </c>
      <c r="J1676" s="73" t="n">
        <v>3641</v>
      </c>
      <c r="K1676" s="73" t="n">
        <v>25</v>
      </c>
      <c r="L1676" s="73" t="n">
        <v>78</v>
      </c>
      <c r="M1676" s="73" t="n">
        <v>1991</v>
      </c>
      <c r="N1676" s="73" t="n">
        <v>1402</v>
      </c>
      <c r="O1676" s="73" t="n">
        <f aca="false">J1676-M1676-N1676</f>
        <v>248</v>
      </c>
      <c r="P1676" s="74" t="n">
        <f aca="false">M1676/J1676</f>
        <v>0.546827794561934</v>
      </c>
      <c r="Q1676" s="74" t="n">
        <f aca="false">N1676/J1676</f>
        <v>0.385059049711618</v>
      </c>
      <c r="R1676" s="75" t="n">
        <f aca="false">ABS(P1676-Q1676)*100</f>
        <v>16.1768744850316</v>
      </c>
      <c r="S1676" s="72" t="str">
        <f aca="false">IF(M1676&gt;N1676,"Flávio Bolsonaro",IF(N1676&gt;M1676,"Lula","Empate"))</f>
        <v>Flávio Bolsonaro</v>
      </c>
      <c r="T1676" s="74" t="n">
        <v>0.476365694876875</v>
      </c>
      <c r="U1676" s="74" t="n">
        <v>0.458533823945655</v>
      </c>
      <c r="V1676" s="72" t="str">
        <f aca="false">IF(S1676="Empate","—",IF((N1676&gt;M1676)&lt;&gt;(T1676&gt;U1676),"Sim","Não"))</f>
        <v>Sim</v>
      </c>
    </row>
    <row r="1677" customFormat="false" ht="15" hidden="false" customHeight="false" outlineLevel="0" collapsed="false">
      <c r="A1677" s="72" t="s">
        <v>3674</v>
      </c>
      <c r="B1677" s="72" t="s">
        <v>3675</v>
      </c>
      <c r="C1677" s="72" t="s">
        <v>283</v>
      </c>
      <c r="D1677" s="72" t="s">
        <v>282</v>
      </c>
      <c r="E1677" s="72"/>
      <c r="F1677" s="73" t="n">
        <v>5308</v>
      </c>
      <c r="G1677" s="73" t="n">
        <v>4335</v>
      </c>
      <c r="H1677" s="73" t="n">
        <v>973</v>
      </c>
      <c r="I1677" s="74" t="n">
        <f aca="false">H1677/F1677</f>
        <v>0.183308214016579</v>
      </c>
      <c r="J1677" s="73" t="n">
        <v>4084</v>
      </c>
      <c r="K1677" s="73" t="n">
        <v>89</v>
      </c>
      <c r="L1677" s="73" t="n">
        <v>162</v>
      </c>
      <c r="M1677" s="73" t="n">
        <v>1836</v>
      </c>
      <c r="N1677" s="73" t="n">
        <v>1758</v>
      </c>
      <c r="O1677" s="73" t="n">
        <f aca="false">J1677-M1677-N1677</f>
        <v>490</v>
      </c>
      <c r="P1677" s="74" t="n">
        <f aca="false">M1677/J1677</f>
        <v>0.449559255631734</v>
      </c>
      <c r="Q1677" s="74" t="n">
        <f aca="false">N1677/J1677</f>
        <v>0.430460333006856</v>
      </c>
      <c r="R1677" s="75" t="n">
        <f aca="false">ABS(P1677-Q1677)*100</f>
        <v>1.90989226248776</v>
      </c>
      <c r="S1677" s="72" t="str">
        <f aca="false">IF(M1677&gt;N1677,"Flávio Bolsonaro",IF(N1677&gt;M1677,"Lula","Empate"))</f>
        <v>Flávio Bolsonaro</v>
      </c>
      <c r="T1677" s="74" t="n">
        <v>0.522110552763819</v>
      </c>
      <c r="U1677" s="74" t="n">
        <v>0.372110552763819</v>
      </c>
      <c r="V1677" s="72" t="str">
        <f aca="false">IF(S1677="Empate","—",IF((N1677&gt;M1677)&lt;&gt;(T1677&gt;U1677),"Sim","Não"))</f>
        <v>Sim</v>
      </c>
    </row>
    <row r="1678" customFormat="false" ht="15" hidden="false" customHeight="false" outlineLevel="0" collapsed="false">
      <c r="A1678" s="72" t="s">
        <v>3676</v>
      </c>
      <c r="B1678" s="72" t="s">
        <v>3677</v>
      </c>
      <c r="C1678" s="72" t="s">
        <v>283</v>
      </c>
      <c r="D1678" s="72" t="s">
        <v>282</v>
      </c>
      <c r="E1678" s="72"/>
      <c r="F1678" s="73" t="n">
        <v>8427</v>
      </c>
      <c r="G1678" s="73" t="n">
        <v>6273</v>
      </c>
      <c r="H1678" s="73" t="n">
        <v>2154</v>
      </c>
      <c r="I1678" s="74" t="n">
        <f aca="false">H1678/F1678</f>
        <v>0.25560697757209</v>
      </c>
      <c r="J1678" s="73" t="n">
        <v>5969</v>
      </c>
      <c r="K1678" s="73" t="n">
        <v>105</v>
      </c>
      <c r="L1678" s="73" t="n">
        <v>199</v>
      </c>
      <c r="M1678" s="73" t="n">
        <v>3122</v>
      </c>
      <c r="N1678" s="73" t="n">
        <v>2541</v>
      </c>
      <c r="O1678" s="73" t="n">
        <f aca="false">J1678-M1678-N1678</f>
        <v>306</v>
      </c>
      <c r="P1678" s="74" t="n">
        <f aca="false">M1678/J1678</f>
        <v>0.523035684369241</v>
      </c>
      <c r="Q1678" s="74" t="n">
        <f aca="false">N1678/J1678</f>
        <v>0.425699447143575</v>
      </c>
      <c r="R1678" s="75" t="n">
        <f aca="false">ABS(P1678-Q1678)*100</f>
        <v>9.73362372256659</v>
      </c>
      <c r="S1678" s="72" t="str">
        <f aca="false">IF(M1678&gt;N1678,"Flávio Bolsonaro",IF(N1678&gt;M1678,"Lula","Empate"))</f>
        <v>Flávio Bolsonaro</v>
      </c>
      <c r="T1678" s="74" t="n">
        <v>0.473206786494205</v>
      </c>
      <c r="U1678" s="74" t="n">
        <v>0.48429363346212</v>
      </c>
      <c r="V1678" s="72" t="str">
        <f aca="false">IF(S1678="Empate","—",IF((N1678&gt;M1678)&lt;&gt;(T1678&gt;U1678),"Sim","Não"))</f>
        <v>Não</v>
      </c>
    </row>
    <row r="1679" customFormat="false" ht="15" hidden="false" customHeight="false" outlineLevel="0" collapsed="false">
      <c r="A1679" s="72" t="s">
        <v>3678</v>
      </c>
      <c r="B1679" s="72" t="s">
        <v>3679</v>
      </c>
      <c r="C1679" s="72" t="s">
        <v>283</v>
      </c>
      <c r="D1679" s="72" t="s">
        <v>282</v>
      </c>
      <c r="E1679" s="72"/>
      <c r="F1679" s="73" t="n">
        <v>4944</v>
      </c>
      <c r="G1679" s="73" t="n">
        <v>3841</v>
      </c>
      <c r="H1679" s="73" t="n">
        <v>1103</v>
      </c>
      <c r="I1679" s="74" t="n">
        <f aca="false">H1679/F1679</f>
        <v>0.223098705501618</v>
      </c>
      <c r="J1679" s="73" t="n">
        <v>3664</v>
      </c>
      <c r="K1679" s="73" t="n">
        <v>87</v>
      </c>
      <c r="L1679" s="73" t="n">
        <v>90</v>
      </c>
      <c r="M1679" s="73" t="n">
        <v>1206</v>
      </c>
      <c r="N1679" s="73" t="n">
        <v>2191</v>
      </c>
      <c r="O1679" s="73" t="n">
        <f aca="false">J1679-M1679-N1679</f>
        <v>267</v>
      </c>
      <c r="P1679" s="74" t="n">
        <f aca="false">M1679/J1679</f>
        <v>0.329148471615721</v>
      </c>
      <c r="Q1679" s="74" t="n">
        <f aca="false">N1679/J1679</f>
        <v>0.597980349344978</v>
      </c>
      <c r="R1679" s="75" t="n">
        <f aca="false">ABS(P1679-Q1679)*100</f>
        <v>26.8831877729258</v>
      </c>
      <c r="S1679" s="72" t="str">
        <f aca="false">IF(M1679&gt;N1679,"Flávio Bolsonaro",IF(N1679&gt;M1679,"Lula","Empate"))</f>
        <v>Lula</v>
      </c>
      <c r="T1679" s="74" t="n">
        <v>0.70211038961039</v>
      </c>
      <c r="U1679" s="74" t="n">
        <v>0.235119047619048</v>
      </c>
      <c r="V1679" s="72" t="str">
        <f aca="false">IF(S1679="Empate","—",IF((N1679&gt;M1679)&lt;&gt;(T1679&gt;U1679),"Sim","Não"))</f>
        <v>Não</v>
      </c>
    </row>
    <row r="1680" customFormat="false" ht="15" hidden="false" customHeight="false" outlineLevel="0" collapsed="false">
      <c r="A1680" s="72" t="s">
        <v>3680</v>
      </c>
      <c r="B1680" s="72" t="s">
        <v>3681</v>
      </c>
      <c r="C1680" s="72" t="s">
        <v>283</v>
      </c>
      <c r="D1680" s="72" t="s">
        <v>282</v>
      </c>
      <c r="E1680" s="72"/>
      <c r="F1680" s="73" t="n">
        <v>6806</v>
      </c>
      <c r="G1680" s="73" t="n">
        <v>4750</v>
      </c>
      <c r="H1680" s="73" t="n">
        <v>2056</v>
      </c>
      <c r="I1680" s="74" t="n">
        <f aca="false">H1680/F1680</f>
        <v>0.30208639435792</v>
      </c>
      <c r="J1680" s="73" t="n">
        <v>4535</v>
      </c>
      <c r="K1680" s="73" t="n">
        <v>57</v>
      </c>
      <c r="L1680" s="73" t="n">
        <v>158</v>
      </c>
      <c r="M1680" s="73" t="n">
        <v>1192</v>
      </c>
      <c r="N1680" s="73" t="n">
        <v>3120</v>
      </c>
      <c r="O1680" s="73" t="n">
        <f aca="false">J1680-M1680-N1680</f>
        <v>223</v>
      </c>
      <c r="P1680" s="74" t="n">
        <f aca="false">M1680/J1680</f>
        <v>0.26284454244763</v>
      </c>
      <c r="Q1680" s="74" t="n">
        <f aca="false">N1680/J1680</f>
        <v>0.687982359426681</v>
      </c>
      <c r="R1680" s="75" t="n">
        <f aca="false">ABS(P1680-Q1680)*100</f>
        <v>42.5137816979052</v>
      </c>
      <c r="S1680" s="72" t="str">
        <f aca="false">IF(M1680&gt;N1680,"Flávio Bolsonaro",IF(N1680&gt;M1680,"Lula","Empate"))</f>
        <v>Lula</v>
      </c>
      <c r="T1680" s="74" t="n">
        <v>0.752035357059781</v>
      </c>
      <c r="U1680" s="74" t="n">
        <v>0.200511746917888</v>
      </c>
      <c r="V1680" s="72" t="str">
        <f aca="false">IF(S1680="Empate","—",IF((N1680&gt;M1680)&lt;&gt;(T1680&gt;U1680),"Sim","Não"))</f>
        <v>Não</v>
      </c>
    </row>
    <row r="1681" customFormat="false" ht="15" hidden="false" customHeight="false" outlineLevel="0" collapsed="false">
      <c r="A1681" s="72" t="s">
        <v>3682</v>
      </c>
      <c r="B1681" s="72" t="s">
        <v>3683</v>
      </c>
      <c r="C1681" s="72" t="s">
        <v>283</v>
      </c>
      <c r="D1681" s="72" t="s">
        <v>282</v>
      </c>
      <c r="E1681" s="72"/>
      <c r="F1681" s="73" t="n">
        <v>5860</v>
      </c>
      <c r="G1681" s="73" t="n">
        <v>4108</v>
      </c>
      <c r="H1681" s="73" t="n">
        <v>1752</v>
      </c>
      <c r="I1681" s="74" t="n">
        <f aca="false">H1681/F1681</f>
        <v>0.298976109215017</v>
      </c>
      <c r="J1681" s="73" t="n">
        <v>3956</v>
      </c>
      <c r="K1681" s="73" t="n">
        <v>44</v>
      </c>
      <c r="L1681" s="73" t="n">
        <v>108</v>
      </c>
      <c r="M1681" s="73" t="n">
        <v>860</v>
      </c>
      <c r="N1681" s="73" t="n">
        <v>2971</v>
      </c>
      <c r="O1681" s="73" t="n">
        <f aca="false">J1681-M1681-N1681</f>
        <v>125</v>
      </c>
      <c r="P1681" s="74" t="n">
        <f aca="false">M1681/J1681</f>
        <v>0.217391304347826</v>
      </c>
      <c r="Q1681" s="74" t="n">
        <f aca="false">N1681/J1681</f>
        <v>0.751011122345804</v>
      </c>
      <c r="R1681" s="75" t="n">
        <f aca="false">ABS(P1681-Q1681)*100</f>
        <v>53.3619817997978</v>
      </c>
      <c r="S1681" s="72" t="str">
        <f aca="false">IF(M1681&gt;N1681,"Flávio Bolsonaro",IF(N1681&gt;M1681,"Lula","Empate"))</f>
        <v>Lula</v>
      </c>
      <c r="T1681" s="74" t="n">
        <v>0.76495278069255</v>
      </c>
      <c r="U1681" s="74" t="n">
        <v>0.186253934942288</v>
      </c>
      <c r="V1681" s="72" t="str">
        <f aca="false">IF(S1681="Empate","—",IF((N1681&gt;M1681)&lt;&gt;(T1681&gt;U1681),"Sim","Não"))</f>
        <v>Não</v>
      </c>
    </row>
    <row r="1682" customFormat="false" ht="15" hidden="false" customHeight="false" outlineLevel="0" collapsed="false">
      <c r="A1682" s="72" t="s">
        <v>3684</v>
      </c>
      <c r="B1682" s="72" t="s">
        <v>3685</v>
      </c>
      <c r="C1682" s="72" t="s">
        <v>283</v>
      </c>
      <c r="D1682" s="72" t="s">
        <v>282</v>
      </c>
      <c r="E1682" s="72"/>
      <c r="F1682" s="73" t="n">
        <v>9469</v>
      </c>
      <c r="G1682" s="73" t="n">
        <v>7228</v>
      </c>
      <c r="H1682" s="73" t="n">
        <v>2241</v>
      </c>
      <c r="I1682" s="74" t="n">
        <f aca="false">H1682/F1682</f>
        <v>0.236667018692576</v>
      </c>
      <c r="J1682" s="73" t="n">
        <v>6937</v>
      </c>
      <c r="K1682" s="73" t="n">
        <v>118</v>
      </c>
      <c r="L1682" s="73" t="n">
        <v>173</v>
      </c>
      <c r="M1682" s="73" t="n">
        <v>3930</v>
      </c>
      <c r="N1682" s="73" t="n">
        <v>2573</v>
      </c>
      <c r="O1682" s="73" t="n">
        <f aca="false">J1682-M1682-N1682</f>
        <v>434</v>
      </c>
      <c r="P1682" s="74" t="n">
        <f aca="false">M1682/J1682</f>
        <v>0.566527317284129</v>
      </c>
      <c r="Q1682" s="74" t="n">
        <f aca="false">N1682/J1682</f>
        <v>0.370909615107395</v>
      </c>
      <c r="R1682" s="75" t="n">
        <f aca="false">ABS(P1682-Q1682)*100</f>
        <v>19.5617702176734</v>
      </c>
      <c r="S1682" s="72" t="str">
        <f aca="false">IF(M1682&gt;N1682,"Flávio Bolsonaro",IF(N1682&gt;M1682,"Lula","Empate"))</f>
        <v>Flávio Bolsonaro</v>
      </c>
      <c r="T1682" s="74" t="n">
        <v>0.415105386416862</v>
      </c>
      <c r="U1682" s="74" t="n">
        <v>0.532347775175644</v>
      </c>
      <c r="V1682" s="72" t="str">
        <f aca="false">IF(S1682="Empate","—",IF((N1682&gt;M1682)&lt;&gt;(T1682&gt;U1682),"Sim","Não"))</f>
        <v>Não</v>
      </c>
    </row>
    <row r="1683" customFormat="false" ht="15" hidden="false" customHeight="false" outlineLevel="0" collapsed="false">
      <c r="A1683" s="72" t="s">
        <v>3686</v>
      </c>
      <c r="B1683" s="72" t="s">
        <v>3687</v>
      </c>
      <c r="C1683" s="72" t="s">
        <v>283</v>
      </c>
      <c r="D1683" s="72" t="s">
        <v>282</v>
      </c>
      <c r="E1683" s="72"/>
      <c r="F1683" s="73" t="n">
        <v>122338</v>
      </c>
      <c r="G1683" s="73" t="n">
        <v>98887</v>
      </c>
      <c r="H1683" s="73" t="n">
        <v>23451</v>
      </c>
      <c r="I1683" s="74" t="n">
        <f aca="false">H1683/F1683</f>
        <v>0.191690235249881</v>
      </c>
      <c r="J1683" s="73" t="n">
        <v>92524</v>
      </c>
      <c r="K1683" s="73" t="n">
        <v>2946</v>
      </c>
      <c r="L1683" s="73" t="n">
        <v>3417</v>
      </c>
      <c r="M1683" s="73" t="n">
        <v>43183</v>
      </c>
      <c r="N1683" s="73" t="n">
        <v>39349</v>
      </c>
      <c r="O1683" s="73" t="n">
        <f aca="false">J1683-M1683-N1683</f>
        <v>9992</v>
      </c>
      <c r="P1683" s="74" t="n">
        <f aca="false">M1683/J1683</f>
        <v>0.466722147767066</v>
      </c>
      <c r="Q1683" s="74" t="n">
        <f aca="false">N1683/J1683</f>
        <v>0.425284250572824</v>
      </c>
      <c r="R1683" s="75" t="n">
        <f aca="false">ABS(P1683-Q1683)*100</f>
        <v>4.14378971942415</v>
      </c>
      <c r="S1683" s="72" t="str">
        <f aca="false">IF(M1683&gt;N1683,"Flávio Bolsonaro",IF(N1683&gt;M1683,"Lula","Empate"))</f>
        <v>Flávio Bolsonaro</v>
      </c>
      <c r="T1683" s="74" t="n">
        <v>0.481341412452988</v>
      </c>
      <c r="U1683" s="74" t="n">
        <v>0.432083159214375</v>
      </c>
      <c r="V1683" s="72" t="str">
        <f aca="false">IF(S1683="Empate","—",IF((N1683&gt;M1683)&lt;&gt;(T1683&gt;U1683),"Sim","Não"))</f>
        <v>Sim</v>
      </c>
    </row>
    <row r="1684" customFormat="false" ht="15" hidden="false" customHeight="false" outlineLevel="0" collapsed="false">
      <c r="A1684" s="72" t="s">
        <v>3688</v>
      </c>
      <c r="B1684" s="72" t="s">
        <v>3689</v>
      </c>
      <c r="C1684" s="72" t="s">
        <v>283</v>
      </c>
      <c r="D1684" s="72" t="s">
        <v>282</v>
      </c>
      <c r="E1684" s="72"/>
      <c r="F1684" s="73" t="n">
        <v>3709</v>
      </c>
      <c r="G1684" s="73" t="n">
        <v>2850</v>
      </c>
      <c r="H1684" s="73" t="n">
        <v>859</v>
      </c>
      <c r="I1684" s="74" t="n">
        <f aca="false">H1684/F1684</f>
        <v>0.231598813696414</v>
      </c>
      <c r="J1684" s="73" t="n">
        <v>2723</v>
      </c>
      <c r="K1684" s="73" t="n">
        <v>42</v>
      </c>
      <c r="L1684" s="73" t="n">
        <v>85</v>
      </c>
      <c r="M1684" s="73" t="n">
        <v>1941</v>
      </c>
      <c r="N1684" s="73" t="n">
        <v>620</v>
      </c>
      <c r="O1684" s="73" t="n">
        <f aca="false">J1684-M1684-N1684</f>
        <v>162</v>
      </c>
      <c r="P1684" s="74" t="n">
        <f aca="false">M1684/J1684</f>
        <v>0.712816746235769</v>
      </c>
      <c r="Q1684" s="74" t="n">
        <f aca="false">N1684/J1684</f>
        <v>0.227690047741462</v>
      </c>
      <c r="R1684" s="75" t="n">
        <f aca="false">ABS(P1684-Q1684)*100</f>
        <v>48.5126698494308</v>
      </c>
      <c r="S1684" s="72" t="str">
        <f aca="false">IF(M1684&gt;N1684,"Flávio Bolsonaro",IF(N1684&gt;M1684,"Lula","Empate"))</f>
        <v>Flávio Bolsonaro</v>
      </c>
      <c r="T1684" s="74" t="n">
        <v>0.282479141835519</v>
      </c>
      <c r="U1684" s="74" t="n">
        <v>0.655145013905443</v>
      </c>
      <c r="V1684" s="72" t="str">
        <f aca="false">IF(S1684="Empate","—",IF((N1684&gt;M1684)&lt;&gt;(T1684&gt;U1684),"Sim","Não"))</f>
        <v>Não</v>
      </c>
    </row>
    <row r="1685" customFormat="false" ht="15" hidden="false" customHeight="false" outlineLevel="0" collapsed="false">
      <c r="A1685" s="72" t="s">
        <v>3690</v>
      </c>
      <c r="B1685" s="72" t="s">
        <v>3691</v>
      </c>
      <c r="C1685" s="72" t="s">
        <v>283</v>
      </c>
      <c r="D1685" s="72" t="s">
        <v>282</v>
      </c>
      <c r="E1685" s="72"/>
      <c r="F1685" s="73" t="n">
        <v>2602</v>
      </c>
      <c r="G1685" s="73" t="n">
        <v>2024</v>
      </c>
      <c r="H1685" s="73" t="n">
        <v>578</v>
      </c>
      <c r="I1685" s="74" t="n">
        <f aca="false">H1685/F1685</f>
        <v>0.222136817832437</v>
      </c>
      <c r="J1685" s="73" t="n">
        <v>1927</v>
      </c>
      <c r="K1685" s="73" t="n">
        <v>29</v>
      </c>
      <c r="L1685" s="73" t="n">
        <v>68</v>
      </c>
      <c r="M1685" s="73" t="n">
        <v>984</v>
      </c>
      <c r="N1685" s="73" t="n">
        <v>828</v>
      </c>
      <c r="O1685" s="73" t="n">
        <f aca="false">J1685-M1685-N1685</f>
        <v>115</v>
      </c>
      <c r="P1685" s="74" t="n">
        <f aca="false">M1685/J1685</f>
        <v>0.51063829787234</v>
      </c>
      <c r="Q1685" s="74" t="n">
        <f aca="false">N1685/J1685</f>
        <v>0.429683445770628</v>
      </c>
      <c r="R1685" s="75" t="n">
        <f aca="false">ABS(P1685-Q1685)*100</f>
        <v>8.09548521017125</v>
      </c>
      <c r="S1685" s="72" t="str">
        <f aca="false">IF(M1685&gt;N1685,"Flávio Bolsonaro",IF(N1685&gt;M1685,"Lula","Empate"))</f>
        <v>Flávio Bolsonaro</v>
      </c>
      <c r="T1685" s="74" t="n">
        <v>0.498424369747899</v>
      </c>
      <c r="U1685" s="74" t="n">
        <v>0.411764705882353</v>
      </c>
      <c r="V1685" s="72" t="str">
        <f aca="false">IF(S1685="Empate","—",IF((N1685&gt;M1685)&lt;&gt;(T1685&gt;U1685),"Sim","Não"))</f>
        <v>Sim</v>
      </c>
    </row>
    <row r="1686" customFormat="false" ht="15" hidden="false" customHeight="false" outlineLevel="0" collapsed="false">
      <c r="A1686" s="72" t="s">
        <v>3692</v>
      </c>
      <c r="B1686" s="72" t="s">
        <v>3693</v>
      </c>
      <c r="C1686" s="72" t="s">
        <v>283</v>
      </c>
      <c r="D1686" s="72" t="s">
        <v>282</v>
      </c>
      <c r="E1686" s="72"/>
      <c r="F1686" s="73" t="n">
        <v>16840</v>
      </c>
      <c r="G1686" s="73" t="n">
        <v>12582</v>
      </c>
      <c r="H1686" s="73" t="n">
        <v>4258</v>
      </c>
      <c r="I1686" s="74" t="n">
        <f aca="false">H1686/F1686</f>
        <v>0.252850356294537</v>
      </c>
      <c r="J1686" s="73" t="n">
        <v>12030</v>
      </c>
      <c r="K1686" s="73" t="n">
        <v>249</v>
      </c>
      <c r="L1686" s="73" t="n">
        <v>303</v>
      </c>
      <c r="M1686" s="73" t="n">
        <v>6563</v>
      </c>
      <c r="N1686" s="73" t="n">
        <v>4647</v>
      </c>
      <c r="O1686" s="73" t="n">
        <f aca="false">J1686-M1686-N1686</f>
        <v>820</v>
      </c>
      <c r="P1686" s="74" t="n">
        <f aca="false">M1686/J1686</f>
        <v>0.545552784704904</v>
      </c>
      <c r="Q1686" s="74" t="n">
        <f aca="false">N1686/J1686</f>
        <v>0.386284289276808</v>
      </c>
      <c r="R1686" s="75" t="n">
        <f aca="false">ABS(P1686-Q1686)*100</f>
        <v>15.9268495428096</v>
      </c>
      <c r="S1686" s="72" t="str">
        <f aca="false">IF(M1686&gt;N1686,"Flávio Bolsonaro",IF(N1686&gt;M1686,"Lula","Empate"))</f>
        <v>Flávio Bolsonaro</v>
      </c>
      <c r="T1686" s="74" t="n">
        <v>0.497684802381346</v>
      </c>
      <c r="U1686" s="74" t="n">
        <v>0.439639490656524</v>
      </c>
      <c r="V1686" s="72" t="str">
        <f aca="false">IF(S1686="Empate","—",IF((N1686&gt;M1686)&lt;&gt;(T1686&gt;U1686),"Sim","Não"))</f>
        <v>Sim</v>
      </c>
    </row>
    <row r="1687" customFormat="false" ht="15" hidden="false" customHeight="false" outlineLevel="0" collapsed="false">
      <c r="A1687" s="72" t="s">
        <v>3694</v>
      </c>
      <c r="B1687" s="72" t="s">
        <v>3695</v>
      </c>
      <c r="C1687" s="72" t="s">
        <v>283</v>
      </c>
      <c r="D1687" s="72" t="s">
        <v>282</v>
      </c>
      <c r="E1687" s="72"/>
      <c r="F1687" s="73" t="n">
        <v>8823</v>
      </c>
      <c r="G1687" s="73" t="n">
        <v>6683</v>
      </c>
      <c r="H1687" s="73" t="n">
        <v>2140</v>
      </c>
      <c r="I1687" s="74" t="n">
        <f aca="false">H1687/F1687</f>
        <v>0.242547886206506</v>
      </c>
      <c r="J1687" s="73" t="n">
        <v>6514</v>
      </c>
      <c r="K1687" s="73" t="n">
        <v>38</v>
      </c>
      <c r="L1687" s="73" t="n">
        <v>131</v>
      </c>
      <c r="M1687" s="73" t="n">
        <v>1990</v>
      </c>
      <c r="N1687" s="73" t="n">
        <v>4311</v>
      </c>
      <c r="O1687" s="73" t="n">
        <f aca="false">J1687-M1687-N1687</f>
        <v>213</v>
      </c>
      <c r="P1687" s="74" t="n">
        <f aca="false">M1687/J1687</f>
        <v>0.305495855081363</v>
      </c>
      <c r="Q1687" s="74" t="n">
        <f aca="false">N1687/J1687</f>
        <v>0.661805342339576</v>
      </c>
      <c r="R1687" s="75" t="n">
        <f aca="false">ABS(P1687-Q1687)*100</f>
        <v>35.6309487258213</v>
      </c>
      <c r="S1687" s="72" t="str">
        <f aca="false">IF(M1687&gt;N1687,"Flávio Bolsonaro",IF(N1687&gt;M1687,"Lula","Empate"))</f>
        <v>Lula</v>
      </c>
      <c r="T1687" s="74" t="n">
        <v>0.713600264725347</v>
      </c>
      <c r="U1687" s="74" t="n">
        <v>0.249007279947055</v>
      </c>
      <c r="V1687" s="72" t="str">
        <f aca="false">IF(S1687="Empate","—",IF((N1687&gt;M1687)&lt;&gt;(T1687&gt;U1687),"Sim","Não"))</f>
        <v>Não</v>
      </c>
    </row>
    <row r="1688" customFormat="false" ht="15" hidden="false" customHeight="false" outlineLevel="0" collapsed="false">
      <c r="A1688" s="72" t="s">
        <v>3696</v>
      </c>
      <c r="B1688" s="72" t="s">
        <v>3697</v>
      </c>
      <c r="C1688" s="72" t="s">
        <v>283</v>
      </c>
      <c r="D1688" s="72" t="s">
        <v>282</v>
      </c>
      <c r="E1688" s="72"/>
      <c r="F1688" s="73" t="n">
        <v>35009</v>
      </c>
      <c r="G1688" s="73" t="n">
        <v>26961</v>
      </c>
      <c r="H1688" s="73" t="n">
        <v>8048</v>
      </c>
      <c r="I1688" s="74" t="n">
        <f aca="false">H1688/F1688</f>
        <v>0.229883744180068</v>
      </c>
      <c r="J1688" s="73" t="n">
        <v>25495</v>
      </c>
      <c r="K1688" s="73" t="n">
        <v>643</v>
      </c>
      <c r="L1688" s="73" t="n">
        <v>823</v>
      </c>
      <c r="M1688" s="73" t="n">
        <v>12689</v>
      </c>
      <c r="N1688" s="73" t="n">
        <v>9974</v>
      </c>
      <c r="O1688" s="73" t="n">
        <f aca="false">J1688-M1688-N1688</f>
        <v>2832</v>
      </c>
      <c r="P1688" s="74" t="n">
        <f aca="false">M1688/J1688</f>
        <v>0.497705432437733</v>
      </c>
      <c r="Q1688" s="74" t="n">
        <f aca="false">N1688/J1688</f>
        <v>0.391213963522259</v>
      </c>
      <c r="R1688" s="75" t="n">
        <f aca="false">ABS(P1688-Q1688)*100</f>
        <v>10.6491468915474</v>
      </c>
      <c r="S1688" s="72" t="str">
        <f aca="false">IF(M1688&gt;N1688,"Flávio Bolsonaro",IF(N1688&gt;M1688,"Lula","Empate"))</f>
        <v>Flávio Bolsonaro</v>
      </c>
      <c r="T1688" s="74" t="n">
        <v>0.458887722980063</v>
      </c>
      <c r="U1688" s="74" t="n">
        <v>0.454942287513117</v>
      </c>
      <c r="V1688" s="72" t="str">
        <f aca="false">IF(S1688="Empate","—",IF((N1688&gt;M1688)&lt;&gt;(T1688&gt;U1688),"Sim","Não"))</f>
        <v>Sim</v>
      </c>
    </row>
    <row r="1689" customFormat="false" ht="15" hidden="false" customHeight="false" outlineLevel="0" collapsed="false">
      <c r="A1689" s="72" t="s">
        <v>3698</v>
      </c>
      <c r="B1689" s="72" t="s">
        <v>3699</v>
      </c>
      <c r="C1689" s="72" t="s">
        <v>283</v>
      </c>
      <c r="D1689" s="72" t="s">
        <v>282</v>
      </c>
      <c r="E1689" s="72"/>
      <c r="F1689" s="73" t="n">
        <v>8345</v>
      </c>
      <c r="G1689" s="73" t="n">
        <v>6710</v>
      </c>
      <c r="H1689" s="73" t="n">
        <v>1635</v>
      </c>
      <c r="I1689" s="74" t="n">
        <f aca="false">H1689/F1689</f>
        <v>0.19592570401438</v>
      </c>
      <c r="J1689" s="73" t="n">
        <v>6329</v>
      </c>
      <c r="K1689" s="73" t="n">
        <v>198</v>
      </c>
      <c r="L1689" s="73" t="n">
        <v>183</v>
      </c>
      <c r="M1689" s="73" t="n">
        <v>3735</v>
      </c>
      <c r="N1689" s="73" t="n">
        <v>2111</v>
      </c>
      <c r="O1689" s="73" t="n">
        <f aca="false">J1689-M1689-N1689</f>
        <v>483</v>
      </c>
      <c r="P1689" s="74" t="n">
        <f aca="false">M1689/J1689</f>
        <v>0.590140622531206</v>
      </c>
      <c r="Q1689" s="74" t="n">
        <f aca="false">N1689/J1689</f>
        <v>0.333544003792068</v>
      </c>
      <c r="R1689" s="75" t="n">
        <f aca="false">ABS(P1689-Q1689)*100</f>
        <v>25.6596618739137</v>
      </c>
      <c r="S1689" s="72" t="str">
        <f aca="false">IF(M1689&gt;N1689,"Flávio Bolsonaro",IF(N1689&gt;M1689,"Lula","Empate"))</f>
        <v>Flávio Bolsonaro</v>
      </c>
      <c r="T1689" s="74" t="n">
        <v>0.42964864431253</v>
      </c>
      <c r="U1689" s="74" t="n">
        <v>0.511952510829456</v>
      </c>
      <c r="V1689" s="72" t="str">
        <f aca="false">IF(S1689="Empate","—",IF((N1689&gt;M1689)&lt;&gt;(T1689&gt;U1689),"Sim","Não"))</f>
        <v>Não</v>
      </c>
    </row>
    <row r="1690" customFormat="false" ht="15" hidden="false" customHeight="false" outlineLevel="0" collapsed="false">
      <c r="A1690" s="72" t="s">
        <v>3700</v>
      </c>
      <c r="B1690" s="72" t="s">
        <v>3701</v>
      </c>
      <c r="C1690" s="72" t="s">
        <v>283</v>
      </c>
      <c r="D1690" s="72" t="s">
        <v>282</v>
      </c>
      <c r="E1690" s="72"/>
      <c r="F1690" s="73" t="n">
        <v>6258</v>
      </c>
      <c r="G1690" s="73" t="n">
        <v>4724</v>
      </c>
      <c r="H1690" s="73" t="n">
        <v>1534</v>
      </c>
      <c r="I1690" s="74" t="n">
        <f aca="false">H1690/F1690</f>
        <v>0.245126238414829</v>
      </c>
      <c r="J1690" s="73" t="n">
        <v>4438</v>
      </c>
      <c r="K1690" s="73" t="n">
        <v>128</v>
      </c>
      <c r="L1690" s="73" t="n">
        <v>158</v>
      </c>
      <c r="M1690" s="73" t="n">
        <v>2098</v>
      </c>
      <c r="N1690" s="73" t="n">
        <v>2058</v>
      </c>
      <c r="O1690" s="73" t="n">
        <f aca="false">J1690-M1690-N1690</f>
        <v>282</v>
      </c>
      <c r="P1690" s="74" t="n">
        <f aca="false">M1690/J1690</f>
        <v>0.472735466426318</v>
      </c>
      <c r="Q1690" s="74" t="n">
        <f aca="false">N1690/J1690</f>
        <v>0.463722397476341</v>
      </c>
      <c r="R1690" s="75" t="n">
        <f aca="false">ABS(P1690-Q1690)*100</f>
        <v>0.901306894997744</v>
      </c>
      <c r="S1690" s="72" t="str">
        <f aca="false">IF(M1690&gt;N1690,"Flávio Bolsonaro",IF(N1690&gt;M1690,"Lula","Empate"))</f>
        <v>Flávio Bolsonaro</v>
      </c>
      <c r="T1690" s="74" t="n">
        <v>0.536936560934892</v>
      </c>
      <c r="U1690" s="74" t="n">
        <v>0.403171953255426</v>
      </c>
      <c r="V1690" s="72" t="str">
        <f aca="false">IF(S1690="Empate","—",IF((N1690&gt;M1690)&lt;&gt;(T1690&gt;U1690),"Sim","Não"))</f>
        <v>Sim</v>
      </c>
    </row>
    <row r="1691" customFormat="false" ht="15" hidden="false" customHeight="false" outlineLevel="0" collapsed="false">
      <c r="A1691" s="72" t="s">
        <v>3702</v>
      </c>
      <c r="B1691" s="72" t="s">
        <v>3703</v>
      </c>
      <c r="C1691" s="72" t="s">
        <v>283</v>
      </c>
      <c r="D1691" s="72" t="s">
        <v>282</v>
      </c>
      <c r="E1691" s="72"/>
      <c r="F1691" s="73" t="n">
        <v>5796</v>
      </c>
      <c r="G1691" s="73" t="n">
        <v>4726</v>
      </c>
      <c r="H1691" s="73" t="n">
        <v>1070</v>
      </c>
      <c r="I1691" s="74" t="n">
        <f aca="false">H1691/F1691</f>
        <v>0.184610075914424</v>
      </c>
      <c r="J1691" s="73" t="n">
        <v>4361</v>
      </c>
      <c r="K1691" s="73" t="n">
        <v>142</v>
      </c>
      <c r="L1691" s="73" t="n">
        <v>223</v>
      </c>
      <c r="M1691" s="73" t="n">
        <v>2122</v>
      </c>
      <c r="N1691" s="73" t="n">
        <v>1877</v>
      </c>
      <c r="O1691" s="73" t="n">
        <f aca="false">J1691-M1691-N1691</f>
        <v>362</v>
      </c>
      <c r="P1691" s="74" t="n">
        <f aca="false">M1691/J1691</f>
        <v>0.486585645494153</v>
      </c>
      <c r="Q1691" s="74" t="n">
        <f aca="false">N1691/J1691</f>
        <v>0.430405870213254</v>
      </c>
      <c r="R1691" s="75" t="n">
        <f aca="false">ABS(P1691-Q1691)*100</f>
        <v>5.61797752808989</v>
      </c>
      <c r="S1691" s="72" t="str">
        <f aca="false">IF(M1691&gt;N1691,"Flávio Bolsonaro",IF(N1691&gt;M1691,"Lula","Empate"))</f>
        <v>Flávio Bolsonaro</v>
      </c>
      <c r="T1691" s="74" t="n">
        <v>0.47705112960761</v>
      </c>
      <c r="U1691" s="74" t="n">
        <v>0.40166468489893</v>
      </c>
      <c r="V1691" s="72" t="str">
        <f aca="false">IF(S1691="Empate","—",IF((N1691&gt;M1691)&lt;&gt;(T1691&gt;U1691),"Sim","Não"))</f>
        <v>Sim</v>
      </c>
    </row>
    <row r="1692" customFormat="false" ht="15" hidden="false" customHeight="false" outlineLevel="0" collapsed="false">
      <c r="A1692" s="72" t="s">
        <v>3704</v>
      </c>
      <c r="B1692" s="72" t="s">
        <v>3705</v>
      </c>
      <c r="C1692" s="72" t="s">
        <v>283</v>
      </c>
      <c r="D1692" s="72" t="s">
        <v>282</v>
      </c>
      <c r="E1692" s="72"/>
      <c r="F1692" s="73" t="n">
        <v>9938</v>
      </c>
      <c r="G1692" s="73" t="n">
        <v>7645</v>
      </c>
      <c r="H1692" s="73" t="n">
        <v>2293</v>
      </c>
      <c r="I1692" s="74" t="n">
        <f aca="false">H1692/F1692</f>
        <v>0.230730529281546</v>
      </c>
      <c r="J1692" s="73" t="n">
        <v>7302</v>
      </c>
      <c r="K1692" s="73" t="n">
        <v>179</v>
      </c>
      <c r="L1692" s="73" t="n">
        <v>164</v>
      </c>
      <c r="M1692" s="73" t="n">
        <v>3635</v>
      </c>
      <c r="N1692" s="73" t="n">
        <v>3237</v>
      </c>
      <c r="O1692" s="73" t="n">
        <f aca="false">J1692-M1692-N1692</f>
        <v>430</v>
      </c>
      <c r="P1692" s="74" t="n">
        <f aca="false">M1692/J1692</f>
        <v>0.497808819501506</v>
      </c>
      <c r="Q1692" s="74" t="n">
        <f aca="false">N1692/J1692</f>
        <v>0.443303204601479</v>
      </c>
      <c r="R1692" s="75" t="n">
        <f aca="false">ABS(P1692-Q1692)*100</f>
        <v>5.45056149000274</v>
      </c>
      <c r="S1692" s="72" t="str">
        <f aca="false">IF(M1692&gt;N1692,"Flávio Bolsonaro",IF(N1692&gt;M1692,"Lula","Empate"))</f>
        <v>Flávio Bolsonaro</v>
      </c>
      <c r="T1692" s="74" t="n">
        <v>0.509264232008593</v>
      </c>
      <c r="U1692" s="74" t="n">
        <v>0.43515037593985</v>
      </c>
      <c r="V1692" s="72" t="str">
        <f aca="false">IF(S1692="Empate","—",IF((N1692&gt;M1692)&lt;&gt;(T1692&gt;U1692),"Sim","Não"))</f>
        <v>Sim</v>
      </c>
    </row>
    <row r="1693" customFormat="false" ht="15" hidden="false" customHeight="false" outlineLevel="0" collapsed="false">
      <c r="A1693" s="72" t="s">
        <v>3706</v>
      </c>
      <c r="B1693" s="72" t="s">
        <v>3707</v>
      </c>
      <c r="C1693" s="72" t="s">
        <v>283</v>
      </c>
      <c r="D1693" s="72" t="s">
        <v>282</v>
      </c>
      <c r="E1693" s="72"/>
      <c r="F1693" s="73" t="n">
        <v>5725</v>
      </c>
      <c r="G1693" s="73" t="n">
        <v>4487</v>
      </c>
      <c r="H1693" s="73" t="n">
        <v>1238</v>
      </c>
      <c r="I1693" s="74" t="n">
        <f aca="false">H1693/F1693</f>
        <v>0.216244541484716</v>
      </c>
      <c r="J1693" s="73" t="n">
        <v>4327</v>
      </c>
      <c r="K1693" s="73" t="n">
        <v>40</v>
      </c>
      <c r="L1693" s="73" t="n">
        <v>120</v>
      </c>
      <c r="M1693" s="73" t="n">
        <v>1865</v>
      </c>
      <c r="N1693" s="73" t="n">
        <v>2254</v>
      </c>
      <c r="O1693" s="73" t="n">
        <f aca="false">J1693-M1693-N1693</f>
        <v>208</v>
      </c>
      <c r="P1693" s="74" t="n">
        <f aca="false">M1693/J1693</f>
        <v>0.43101455974116</v>
      </c>
      <c r="Q1693" s="74" t="n">
        <f aca="false">N1693/J1693</f>
        <v>0.520915183730067</v>
      </c>
      <c r="R1693" s="75" t="n">
        <f aca="false">ABS(P1693-Q1693)*100</f>
        <v>8.99006239889069</v>
      </c>
      <c r="S1693" s="72" t="str">
        <f aca="false">IF(M1693&gt;N1693,"Flávio Bolsonaro",IF(N1693&gt;M1693,"Lula","Empate"))</f>
        <v>Lula</v>
      </c>
      <c r="T1693" s="74" t="n">
        <v>0.584641805691855</v>
      </c>
      <c r="U1693" s="74" t="n">
        <v>0.369725220804711</v>
      </c>
      <c r="V1693" s="72" t="str">
        <f aca="false">IF(S1693="Empate","—",IF((N1693&gt;M1693)&lt;&gt;(T1693&gt;U1693),"Sim","Não"))</f>
        <v>Não</v>
      </c>
    </row>
    <row r="1694" customFormat="false" ht="15" hidden="false" customHeight="false" outlineLevel="0" collapsed="false">
      <c r="A1694" s="72" t="s">
        <v>3708</v>
      </c>
      <c r="B1694" s="72" t="s">
        <v>3709</v>
      </c>
      <c r="C1694" s="72" t="s">
        <v>283</v>
      </c>
      <c r="D1694" s="72" t="s">
        <v>282</v>
      </c>
      <c r="E1694" s="72"/>
      <c r="F1694" s="73" t="n">
        <v>6559</v>
      </c>
      <c r="G1694" s="73" t="n">
        <v>5079</v>
      </c>
      <c r="H1694" s="73" t="n">
        <v>1480</v>
      </c>
      <c r="I1694" s="74" t="n">
        <f aca="false">H1694/F1694</f>
        <v>0.225644153072115</v>
      </c>
      <c r="J1694" s="73" t="n">
        <v>4853</v>
      </c>
      <c r="K1694" s="73" t="n">
        <v>98</v>
      </c>
      <c r="L1694" s="73" t="n">
        <v>128</v>
      </c>
      <c r="M1694" s="73" t="n">
        <v>2711</v>
      </c>
      <c r="N1694" s="73" t="n">
        <v>1802</v>
      </c>
      <c r="O1694" s="73" t="n">
        <f aca="false">J1694-M1694-N1694</f>
        <v>340</v>
      </c>
      <c r="P1694" s="74" t="n">
        <f aca="false">M1694/J1694</f>
        <v>0.558623531835978</v>
      </c>
      <c r="Q1694" s="74" t="n">
        <f aca="false">N1694/J1694</f>
        <v>0.37131671131259</v>
      </c>
      <c r="R1694" s="75" t="n">
        <f aca="false">ABS(P1694-Q1694)*100</f>
        <v>18.7306820523388</v>
      </c>
      <c r="S1694" s="72" t="str">
        <f aca="false">IF(M1694&gt;N1694,"Flávio Bolsonaro",IF(N1694&gt;M1694,"Lula","Empate"))</f>
        <v>Flávio Bolsonaro</v>
      </c>
      <c r="T1694" s="74" t="n">
        <v>0.424063517915309</v>
      </c>
      <c r="U1694" s="74" t="n">
        <v>0.500407166123778</v>
      </c>
      <c r="V1694" s="72" t="str">
        <f aca="false">IF(S1694="Empate","—",IF((N1694&gt;M1694)&lt;&gt;(T1694&gt;U1694),"Sim","Não"))</f>
        <v>Não</v>
      </c>
    </row>
    <row r="1695" customFormat="false" ht="15" hidden="false" customHeight="false" outlineLevel="0" collapsed="false">
      <c r="A1695" s="72" t="s">
        <v>3710</v>
      </c>
      <c r="B1695" s="72" t="s">
        <v>3711</v>
      </c>
      <c r="C1695" s="72" t="s">
        <v>283</v>
      </c>
      <c r="D1695" s="72" t="s">
        <v>282</v>
      </c>
      <c r="E1695" s="72"/>
      <c r="F1695" s="73" t="n">
        <v>6438</v>
      </c>
      <c r="G1695" s="73" t="n">
        <v>4574</v>
      </c>
      <c r="H1695" s="73" t="n">
        <v>1864</v>
      </c>
      <c r="I1695" s="74" t="n">
        <f aca="false">H1695/F1695</f>
        <v>0.289530910220565</v>
      </c>
      <c r="J1695" s="73" t="n">
        <v>4361</v>
      </c>
      <c r="K1695" s="73" t="n">
        <v>39</v>
      </c>
      <c r="L1695" s="73" t="n">
        <v>174</v>
      </c>
      <c r="M1695" s="73" t="n">
        <v>1912</v>
      </c>
      <c r="N1695" s="73" t="n">
        <v>2280</v>
      </c>
      <c r="O1695" s="73" t="n">
        <f aca="false">J1695-M1695-N1695</f>
        <v>169</v>
      </c>
      <c r="P1695" s="74" t="n">
        <f aca="false">M1695/J1695</f>
        <v>0.438431552396239</v>
      </c>
      <c r="Q1695" s="74" t="n">
        <f aca="false">N1695/J1695</f>
        <v>0.522815867920202</v>
      </c>
      <c r="R1695" s="75" t="n">
        <f aca="false">ABS(P1695-Q1695)*100</f>
        <v>8.43843155239624</v>
      </c>
      <c r="S1695" s="72" t="str">
        <f aca="false">IF(M1695&gt;N1695,"Flávio Bolsonaro",IF(N1695&gt;M1695,"Lula","Empate"))</f>
        <v>Lula</v>
      </c>
      <c r="T1695" s="74" t="n">
        <v>0.554235145385588</v>
      </c>
      <c r="U1695" s="74" t="n">
        <v>0.394690265486726</v>
      </c>
      <c r="V1695" s="72" t="str">
        <f aca="false">IF(S1695="Empate","—",IF((N1695&gt;M1695)&lt;&gt;(T1695&gt;U1695),"Sim","Não"))</f>
        <v>Não</v>
      </c>
    </row>
    <row r="1696" customFormat="false" ht="15" hidden="false" customHeight="false" outlineLevel="0" collapsed="false">
      <c r="A1696" s="72" t="s">
        <v>3712</v>
      </c>
      <c r="B1696" s="72" t="s">
        <v>3713</v>
      </c>
      <c r="C1696" s="72" t="s">
        <v>283</v>
      </c>
      <c r="D1696" s="72" t="s">
        <v>282</v>
      </c>
      <c r="E1696" s="72"/>
      <c r="F1696" s="73" t="n">
        <v>5187</v>
      </c>
      <c r="G1696" s="73" t="n">
        <v>4097</v>
      </c>
      <c r="H1696" s="73" t="n">
        <v>1090</v>
      </c>
      <c r="I1696" s="74" t="n">
        <f aca="false">H1696/F1696</f>
        <v>0.210140736456526</v>
      </c>
      <c r="J1696" s="73" t="n">
        <v>3930</v>
      </c>
      <c r="K1696" s="73" t="n">
        <v>65</v>
      </c>
      <c r="L1696" s="73" t="n">
        <v>102</v>
      </c>
      <c r="M1696" s="73" t="n">
        <v>1855</v>
      </c>
      <c r="N1696" s="73" t="n">
        <v>1785</v>
      </c>
      <c r="O1696" s="73" t="n">
        <f aca="false">J1696-M1696-N1696</f>
        <v>290</v>
      </c>
      <c r="P1696" s="74" t="n">
        <f aca="false">M1696/J1696</f>
        <v>0.472010178117048</v>
      </c>
      <c r="Q1696" s="74" t="n">
        <f aca="false">N1696/J1696</f>
        <v>0.454198473282443</v>
      </c>
      <c r="R1696" s="75" t="n">
        <f aca="false">ABS(P1696-Q1696)*100</f>
        <v>1.78117048346056</v>
      </c>
      <c r="S1696" s="72" t="str">
        <f aca="false">IF(M1696&gt;N1696,"Flávio Bolsonaro",IF(N1696&gt;M1696,"Lula","Empate"))</f>
        <v>Flávio Bolsonaro</v>
      </c>
      <c r="T1696" s="74" t="n">
        <v>0.544243070362473</v>
      </c>
      <c r="U1696" s="74" t="n">
        <v>0.409648187633262</v>
      </c>
      <c r="V1696" s="72" t="str">
        <f aca="false">IF(S1696="Empate","—",IF((N1696&gt;M1696)&lt;&gt;(T1696&gt;U1696),"Sim","Não"))</f>
        <v>Sim</v>
      </c>
    </row>
    <row r="1697" customFormat="false" ht="15" hidden="false" customHeight="false" outlineLevel="0" collapsed="false">
      <c r="A1697" s="72" t="s">
        <v>3714</v>
      </c>
      <c r="B1697" s="72" t="s">
        <v>3715</v>
      </c>
      <c r="C1697" s="72" t="s">
        <v>283</v>
      </c>
      <c r="D1697" s="72" t="s">
        <v>282</v>
      </c>
      <c r="E1697" s="72"/>
      <c r="F1697" s="73" t="n">
        <v>2824</v>
      </c>
      <c r="G1697" s="73" t="n">
        <v>2328</v>
      </c>
      <c r="H1697" s="73" t="n">
        <v>496</v>
      </c>
      <c r="I1697" s="74" t="n">
        <f aca="false">H1697/F1697</f>
        <v>0.175637393767705</v>
      </c>
      <c r="J1697" s="73" t="n">
        <v>2183</v>
      </c>
      <c r="K1697" s="73" t="n">
        <v>67</v>
      </c>
      <c r="L1697" s="73" t="n">
        <v>78</v>
      </c>
      <c r="M1697" s="73" t="n">
        <v>991</v>
      </c>
      <c r="N1697" s="73" t="n">
        <v>1043</v>
      </c>
      <c r="O1697" s="73" t="n">
        <f aca="false">J1697-M1697-N1697</f>
        <v>149</v>
      </c>
      <c r="P1697" s="74" t="n">
        <f aca="false">M1697/J1697</f>
        <v>0.453962437013285</v>
      </c>
      <c r="Q1697" s="74" t="n">
        <f aca="false">N1697/J1697</f>
        <v>0.477782867613376</v>
      </c>
      <c r="R1697" s="75" t="n">
        <f aca="false">ABS(P1697-Q1697)*100</f>
        <v>2.38204306000916</v>
      </c>
      <c r="S1697" s="72" t="str">
        <f aca="false">IF(M1697&gt;N1697,"Flávio Bolsonaro",IF(N1697&gt;M1697,"Lula","Empate"))</f>
        <v>Lula</v>
      </c>
      <c r="T1697" s="74" t="n">
        <v>0.564127764127764</v>
      </c>
      <c r="U1697" s="74" t="n">
        <v>0.352825552825553</v>
      </c>
      <c r="V1697" s="72" t="str">
        <f aca="false">IF(S1697="Empate","—",IF((N1697&gt;M1697)&lt;&gt;(T1697&gt;U1697),"Sim","Não"))</f>
        <v>Não</v>
      </c>
    </row>
    <row r="1698" customFormat="false" ht="15" hidden="false" customHeight="false" outlineLevel="0" collapsed="false">
      <c r="A1698" s="72" t="s">
        <v>3716</v>
      </c>
      <c r="B1698" s="72" t="s">
        <v>3717</v>
      </c>
      <c r="C1698" s="72" t="s">
        <v>283</v>
      </c>
      <c r="D1698" s="72" t="s">
        <v>282</v>
      </c>
      <c r="E1698" s="72"/>
      <c r="F1698" s="73" t="n">
        <v>19666</v>
      </c>
      <c r="G1698" s="73" t="n">
        <v>14830</v>
      </c>
      <c r="H1698" s="73" t="n">
        <v>4836</v>
      </c>
      <c r="I1698" s="74" t="n">
        <f aca="false">H1698/F1698</f>
        <v>0.245906640903081</v>
      </c>
      <c r="J1698" s="73" t="n">
        <v>14266</v>
      </c>
      <c r="K1698" s="73" t="n">
        <v>210</v>
      </c>
      <c r="L1698" s="73" t="n">
        <v>354</v>
      </c>
      <c r="M1698" s="73" t="n">
        <v>7661</v>
      </c>
      <c r="N1698" s="73" t="n">
        <v>5930</v>
      </c>
      <c r="O1698" s="73" t="n">
        <f aca="false">J1698-M1698-N1698</f>
        <v>675</v>
      </c>
      <c r="P1698" s="74" t="n">
        <f aca="false">M1698/J1698</f>
        <v>0.537011075283892</v>
      </c>
      <c r="Q1698" s="74" t="n">
        <f aca="false">N1698/J1698</f>
        <v>0.41567362960886</v>
      </c>
      <c r="R1698" s="75" t="n">
        <f aca="false">ABS(P1698-Q1698)*100</f>
        <v>12.1337445675032</v>
      </c>
      <c r="S1698" s="72" t="str">
        <f aca="false">IF(M1698&gt;N1698,"Flávio Bolsonaro",IF(N1698&gt;M1698,"Lula","Empate"))</f>
        <v>Flávio Bolsonaro</v>
      </c>
      <c r="T1698" s="74" t="n">
        <v>0.453011712214166</v>
      </c>
      <c r="U1698" s="74" t="n">
        <v>0.497350808700502</v>
      </c>
      <c r="V1698" s="72" t="str">
        <f aca="false">IF(S1698="Empate","—",IF((N1698&gt;M1698)&lt;&gt;(T1698&gt;U1698),"Sim","Não"))</f>
        <v>Não</v>
      </c>
    </row>
    <row r="1699" customFormat="false" ht="15" hidden="false" customHeight="false" outlineLevel="0" collapsed="false">
      <c r="A1699" s="72" t="s">
        <v>3718</v>
      </c>
      <c r="B1699" s="72" t="s">
        <v>3719</v>
      </c>
      <c r="C1699" s="72" t="s">
        <v>283</v>
      </c>
      <c r="D1699" s="72" t="s">
        <v>282</v>
      </c>
      <c r="E1699" s="72"/>
      <c r="F1699" s="73" t="n">
        <v>5730</v>
      </c>
      <c r="G1699" s="73" t="n">
        <v>4510</v>
      </c>
      <c r="H1699" s="73" t="n">
        <v>1220</v>
      </c>
      <c r="I1699" s="74" t="n">
        <f aca="false">H1699/F1699</f>
        <v>0.212914485165794</v>
      </c>
      <c r="J1699" s="73" t="n">
        <v>4256</v>
      </c>
      <c r="K1699" s="73" t="n">
        <v>93</v>
      </c>
      <c r="L1699" s="73" t="n">
        <v>161</v>
      </c>
      <c r="M1699" s="73" t="n">
        <v>2145</v>
      </c>
      <c r="N1699" s="73" t="n">
        <v>1771</v>
      </c>
      <c r="O1699" s="73" t="n">
        <f aca="false">J1699-M1699-N1699</f>
        <v>340</v>
      </c>
      <c r="P1699" s="74" t="n">
        <f aca="false">M1699/J1699</f>
        <v>0.503994360902256</v>
      </c>
      <c r="Q1699" s="74" t="n">
        <f aca="false">N1699/J1699</f>
        <v>0.416118421052632</v>
      </c>
      <c r="R1699" s="75" t="n">
        <f aca="false">ABS(P1699-Q1699)*100</f>
        <v>8.78759398496241</v>
      </c>
      <c r="S1699" s="72" t="str">
        <f aca="false">IF(M1699&gt;N1699,"Flávio Bolsonaro",IF(N1699&gt;M1699,"Lula","Empate"))</f>
        <v>Flávio Bolsonaro</v>
      </c>
      <c r="T1699" s="74" t="n">
        <v>0.505823247316739</v>
      </c>
      <c r="U1699" s="74" t="n">
        <v>0.420872345284312</v>
      </c>
      <c r="V1699" s="72" t="str">
        <f aca="false">IF(S1699="Empate","—",IF((N1699&gt;M1699)&lt;&gt;(T1699&gt;U1699),"Sim","Não"))</f>
        <v>Sim</v>
      </c>
    </row>
    <row r="1700" customFormat="false" ht="15" hidden="false" customHeight="false" outlineLevel="0" collapsed="false">
      <c r="A1700" s="72" t="s">
        <v>3720</v>
      </c>
      <c r="B1700" s="72" t="s">
        <v>3721</v>
      </c>
      <c r="C1700" s="72" t="s">
        <v>283</v>
      </c>
      <c r="D1700" s="72" t="s">
        <v>282</v>
      </c>
      <c r="E1700" s="72"/>
      <c r="F1700" s="73" t="n">
        <v>6575</v>
      </c>
      <c r="G1700" s="73" t="n">
        <v>4812</v>
      </c>
      <c r="H1700" s="73" t="n">
        <v>1763</v>
      </c>
      <c r="I1700" s="74" t="n">
        <f aca="false">H1700/F1700</f>
        <v>0.268136882129278</v>
      </c>
      <c r="J1700" s="73" t="n">
        <v>4551</v>
      </c>
      <c r="K1700" s="73" t="n">
        <v>126</v>
      </c>
      <c r="L1700" s="73" t="n">
        <v>135</v>
      </c>
      <c r="M1700" s="73" t="n">
        <v>1966</v>
      </c>
      <c r="N1700" s="73" t="n">
        <v>2195</v>
      </c>
      <c r="O1700" s="73" t="n">
        <f aca="false">J1700-M1700-N1700</f>
        <v>390</v>
      </c>
      <c r="P1700" s="74" t="n">
        <f aca="false">M1700/J1700</f>
        <v>0.431992968578334</v>
      </c>
      <c r="Q1700" s="74" t="n">
        <f aca="false">N1700/J1700</f>
        <v>0.482311579872555</v>
      </c>
      <c r="R1700" s="75" t="n">
        <f aca="false">ABS(P1700-Q1700)*100</f>
        <v>5.03186112942211</v>
      </c>
      <c r="S1700" s="72" t="str">
        <f aca="false">IF(M1700&gt;N1700,"Flávio Bolsonaro",IF(N1700&gt;M1700,"Lula","Empate"))</f>
        <v>Lula</v>
      </c>
      <c r="T1700" s="74" t="n">
        <v>0.605875952121872</v>
      </c>
      <c r="U1700" s="74" t="n">
        <v>0.332317736670294</v>
      </c>
      <c r="V1700" s="72" t="str">
        <f aca="false">IF(S1700="Empate","—",IF((N1700&gt;M1700)&lt;&gt;(T1700&gt;U1700),"Sim","Não"))</f>
        <v>Não</v>
      </c>
    </row>
    <row r="1701" customFormat="false" ht="15" hidden="false" customHeight="false" outlineLevel="0" collapsed="false">
      <c r="A1701" s="72" t="s">
        <v>3722</v>
      </c>
      <c r="B1701" s="72" t="s">
        <v>3723</v>
      </c>
      <c r="C1701" s="72" t="s">
        <v>283</v>
      </c>
      <c r="D1701" s="72" t="s">
        <v>282</v>
      </c>
      <c r="E1701" s="72"/>
      <c r="F1701" s="73" t="n">
        <v>13853</v>
      </c>
      <c r="G1701" s="73" t="n">
        <v>10437</v>
      </c>
      <c r="H1701" s="73" t="n">
        <v>3416</v>
      </c>
      <c r="I1701" s="74" t="n">
        <f aca="false">H1701/F1701</f>
        <v>0.246589186457807</v>
      </c>
      <c r="J1701" s="73" t="n">
        <v>9965</v>
      </c>
      <c r="K1701" s="73" t="n">
        <v>203</v>
      </c>
      <c r="L1701" s="73" t="n">
        <v>269</v>
      </c>
      <c r="M1701" s="73" t="n">
        <v>5081</v>
      </c>
      <c r="N1701" s="73" t="n">
        <v>4196</v>
      </c>
      <c r="O1701" s="73" t="n">
        <f aca="false">J1701-M1701-N1701</f>
        <v>688</v>
      </c>
      <c r="P1701" s="74" t="n">
        <f aca="false">M1701/J1701</f>
        <v>0.509884596086302</v>
      </c>
      <c r="Q1701" s="74" t="n">
        <f aca="false">N1701/J1701</f>
        <v>0.421073758153537</v>
      </c>
      <c r="R1701" s="75" t="n">
        <f aca="false">ABS(P1701-Q1701)*100</f>
        <v>8.88108379327647</v>
      </c>
      <c r="S1701" s="72" t="str">
        <f aca="false">IF(M1701&gt;N1701,"Flávio Bolsonaro",IF(N1701&gt;M1701,"Lula","Empate"))</f>
        <v>Flávio Bolsonaro</v>
      </c>
      <c r="T1701" s="74" t="n">
        <v>0.488235898489674</v>
      </c>
      <c r="U1701" s="74" t="n">
        <v>0.462447344087126</v>
      </c>
      <c r="V1701" s="72" t="str">
        <f aca="false">IF(S1701="Empate","—",IF((N1701&gt;M1701)&lt;&gt;(T1701&gt;U1701),"Sim","Não"))</f>
        <v>Sim</v>
      </c>
    </row>
    <row r="1702" customFormat="false" ht="15" hidden="false" customHeight="false" outlineLevel="0" collapsed="false">
      <c r="A1702" s="72" t="s">
        <v>3724</v>
      </c>
      <c r="B1702" s="72" t="s">
        <v>3725</v>
      </c>
      <c r="C1702" s="72" t="s">
        <v>283</v>
      </c>
      <c r="D1702" s="72" t="s">
        <v>282</v>
      </c>
      <c r="E1702" s="72"/>
      <c r="F1702" s="73" t="n">
        <v>16009</v>
      </c>
      <c r="G1702" s="73" t="n">
        <v>11560</v>
      </c>
      <c r="H1702" s="73" t="n">
        <v>4449</v>
      </c>
      <c r="I1702" s="74" t="n">
        <f aca="false">H1702/F1702</f>
        <v>0.277906177775002</v>
      </c>
      <c r="J1702" s="73" t="n">
        <v>11034</v>
      </c>
      <c r="K1702" s="73" t="n">
        <v>191</v>
      </c>
      <c r="L1702" s="73" t="n">
        <v>335</v>
      </c>
      <c r="M1702" s="73" t="n">
        <v>5573</v>
      </c>
      <c r="N1702" s="73" t="n">
        <v>4884</v>
      </c>
      <c r="O1702" s="73" t="n">
        <f aca="false">J1702-M1702-N1702</f>
        <v>577</v>
      </c>
      <c r="P1702" s="74" t="n">
        <f aca="false">M1702/J1702</f>
        <v>0.505075222040964</v>
      </c>
      <c r="Q1702" s="74" t="n">
        <f aca="false">N1702/J1702</f>
        <v>0.4426318651441</v>
      </c>
      <c r="R1702" s="75" t="n">
        <f aca="false">ABS(P1702-Q1702)*100</f>
        <v>6.24433568968643</v>
      </c>
      <c r="S1702" s="72" t="str">
        <f aca="false">IF(M1702&gt;N1702,"Flávio Bolsonaro",IF(N1702&gt;M1702,"Lula","Empate"))</f>
        <v>Flávio Bolsonaro</v>
      </c>
      <c r="T1702" s="74" t="n">
        <v>0.491131833973304</v>
      </c>
      <c r="U1702" s="74" t="n">
        <v>0.457853355275187</v>
      </c>
      <c r="V1702" s="72" t="str">
        <f aca="false">IF(S1702="Empate","—",IF((N1702&gt;M1702)&lt;&gt;(T1702&gt;U1702),"Sim","Não"))</f>
        <v>Sim</v>
      </c>
    </row>
    <row r="1703" customFormat="false" ht="15" hidden="false" customHeight="false" outlineLevel="0" collapsed="false">
      <c r="A1703" s="72" t="s">
        <v>3726</v>
      </c>
      <c r="B1703" s="72" t="s">
        <v>3727</v>
      </c>
      <c r="C1703" s="72" t="s">
        <v>283</v>
      </c>
      <c r="D1703" s="72" t="s">
        <v>282</v>
      </c>
      <c r="E1703" s="72"/>
      <c r="F1703" s="73" t="n">
        <v>176630</v>
      </c>
      <c r="G1703" s="73" t="n">
        <v>133577</v>
      </c>
      <c r="H1703" s="73" t="n">
        <v>43053</v>
      </c>
      <c r="I1703" s="74" t="n">
        <f aca="false">H1703/F1703</f>
        <v>0.243746815376776</v>
      </c>
      <c r="J1703" s="73" t="n">
        <v>128537</v>
      </c>
      <c r="K1703" s="73" t="n">
        <v>2084</v>
      </c>
      <c r="L1703" s="73" t="n">
        <v>2956</v>
      </c>
      <c r="M1703" s="73" t="n">
        <v>78548</v>
      </c>
      <c r="N1703" s="73" t="n">
        <v>40448</v>
      </c>
      <c r="O1703" s="73" t="n">
        <f aca="false">J1703-M1703-N1703</f>
        <v>9541</v>
      </c>
      <c r="P1703" s="74" t="n">
        <f aca="false">M1703/J1703</f>
        <v>0.611092525887488</v>
      </c>
      <c r="Q1703" s="74" t="n">
        <f aca="false">N1703/J1703</f>
        <v>0.314679819818418</v>
      </c>
      <c r="R1703" s="75" t="n">
        <f aca="false">ABS(P1703-Q1703)*100</f>
        <v>29.641270606907</v>
      </c>
      <c r="S1703" s="72" t="str">
        <f aca="false">IF(M1703&gt;N1703,"Flávio Bolsonaro",IF(N1703&gt;M1703,"Lula","Empate"))</f>
        <v>Flávio Bolsonaro</v>
      </c>
      <c r="T1703" s="74" t="n">
        <v>0.338760339231494</v>
      </c>
      <c r="U1703" s="74" t="n">
        <v>0.594006611125237</v>
      </c>
      <c r="V1703" s="72" t="str">
        <f aca="false">IF(S1703="Empate","—",IF((N1703&gt;M1703)&lt;&gt;(T1703&gt;U1703),"Sim","Não"))</f>
        <v>Não</v>
      </c>
    </row>
    <row r="1704" customFormat="false" ht="15" hidden="false" customHeight="false" outlineLevel="0" collapsed="false">
      <c r="A1704" s="72" t="s">
        <v>3728</v>
      </c>
      <c r="B1704" s="72" t="s">
        <v>3729</v>
      </c>
      <c r="C1704" s="72" t="s">
        <v>283</v>
      </c>
      <c r="D1704" s="72" t="s">
        <v>282</v>
      </c>
      <c r="E1704" s="72"/>
      <c r="F1704" s="73" t="n">
        <v>3926</v>
      </c>
      <c r="G1704" s="73" t="n">
        <v>2773</v>
      </c>
      <c r="H1704" s="73" t="n">
        <v>1153</v>
      </c>
      <c r="I1704" s="74" t="n">
        <f aca="false">H1704/F1704</f>
        <v>0.293683138053999</v>
      </c>
      <c r="J1704" s="73" t="n">
        <v>2686</v>
      </c>
      <c r="K1704" s="73" t="n">
        <v>36</v>
      </c>
      <c r="L1704" s="73" t="n">
        <v>51</v>
      </c>
      <c r="M1704" s="73" t="n">
        <v>1205</v>
      </c>
      <c r="N1704" s="73" t="n">
        <v>1331</v>
      </c>
      <c r="O1704" s="73" t="n">
        <f aca="false">J1704-M1704-N1704</f>
        <v>150</v>
      </c>
      <c r="P1704" s="74" t="n">
        <f aca="false">M1704/J1704</f>
        <v>0.448622486969471</v>
      </c>
      <c r="Q1704" s="74" t="n">
        <f aca="false">N1704/J1704</f>
        <v>0.495532390171258</v>
      </c>
      <c r="R1704" s="75" t="n">
        <f aca="false">ABS(P1704-Q1704)*100</f>
        <v>4.69099032017871</v>
      </c>
      <c r="S1704" s="72" t="str">
        <f aca="false">IF(M1704&gt;N1704,"Flávio Bolsonaro",IF(N1704&gt;M1704,"Lula","Empate"))</f>
        <v>Lula</v>
      </c>
      <c r="T1704" s="74" t="n">
        <v>0.612042682926829</v>
      </c>
      <c r="U1704" s="74" t="n">
        <v>0.339939024390244</v>
      </c>
      <c r="V1704" s="72" t="str">
        <f aca="false">IF(S1704="Empate","—",IF((N1704&gt;M1704)&lt;&gt;(T1704&gt;U1704),"Sim","Não"))</f>
        <v>Não</v>
      </c>
    </row>
    <row r="1705" customFormat="false" ht="15" hidden="false" customHeight="false" outlineLevel="0" collapsed="false">
      <c r="A1705" s="72" t="s">
        <v>3730</v>
      </c>
      <c r="B1705" s="72" t="s">
        <v>3731</v>
      </c>
      <c r="C1705" s="72" t="s">
        <v>283</v>
      </c>
      <c r="D1705" s="72" t="s">
        <v>282</v>
      </c>
      <c r="E1705" s="72"/>
      <c r="F1705" s="73" t="n">
        <v>7715</v>
      </c>
      <c r="G1705" s="73" t="n">
        <v>6152</v>
      </c>
      <c r="H1705" s="73" t="n">
        <v>1563</v>
      </c>
      <c r="I1705" s="74" t="n">
        <f aca="false">H1705/F1705</f>
        <v>0.202592352559948</v>
      </c>
      <c r="J1705" s="73" t="n">
        <v>5876</v>
      </c>
      <c r="K1705" s="73" t="n">
        <v>128</v>
      </c>
      <c r="L1705" s="73" t="n">
        <v>148</v>
      </c>
      <c r="M1705" s="73" t="n">
        <v>3447</v>
      </c>
      <c r="N1705" s="73" t="n">
        <v>1994</v>
      </c>
      <c r="O1705" s="73" t="n">
        <f aca="false">J1705-M1705-N1705</f>
        <v>435</v>
      </c>
      <c r="P1705" s="74" t="n">
        <f aca="false">M1705/J1705</f>
        <v>0.586623553437713</v>
      </c>
      <c r="Q1705" s="74" t="n">
        <f aca="false">N1705/J1705</f>
        <v>0.339346494213751</v>
      </c>
      <c r="R1705" s="75" t="n">
        <f aca="false">ABS(P1705-Q1705)*100</f>
        <v>24.7277059223962</v>
      </c>
      <c r="S1705" s="72" t="str">
        <f aca="false">IF(M1705&gt;N1705,"Flávio Bolsonaro",IF(N1705&gt;M1705,"Lula","Empate"))</f>
        <v>Flávio Bolsonaro</v>
      </c>
      <c r="T1705" s="74" t="n">
        <v>0.434089414858646</v>
      </c>
      <c r="U1705" s="74" t="n">
        <v>0.493589743589744</v>
      </c>
      <c r="V1705" s="72" t="str">
        <f aca="false">IF(S1705="Empate","—",IF((N1705&gt;M1705)&lt;&gt;(T1705&gt;U1705),"Sim","Não"))</f>
        <v>Não</v>
      </c>
    </row>
    <row r="1706" customFormat="false" ht="15" hidden="false" customHeight="false" outlineLevel="0" collapsed="false">
      <c r="A1706" s="72" t="s">
        <v>3732</v>
      </c>
      <c r="B1706" s="72" t="s">
        <v>3733</v>
      </c>
      <c r="C1706" s="72" t="s">
        <v>283</v>
      </c>
      <c r="D1706" s="72" t="s">
        <v>282</v>
      </c>
      <c r="E1706" s="72"/>
      <c r="F1706" s="73" t="n">
        <v>6872</v>
      </c>
      <c r="G1706" s="73" t="n">
        <v>5472</v>
      </c>
      <c r="H1706" s="73" t="n">
        <v>1400</v>
      </c>
      <c r="I1706" s="74" t="n">
        <f aca="false">H1706/F1706</f>
        <v>0.20372526193248</v>
      </c>
      <c r="J1706" s="73" t="n">
        <v>5241</v>
      </c>
      <c r="K1706" s="73" t="n">
        <v>89</v>
      </c>
      <c r="L1706" s="73" t="n">
        <v>142</v>
      </c>
      <c r="M1706" s="73" t="n">
        <v>3134</v>
      </c>
      <c r="N1706" s="73" t="n">
        <v>1801</v>
      </c>
      <c r="O1706" s="73" t="n">
        <f aca="false">J1706-M1706-N1706</f>
        <v>306</v>
      </c>
      <c r="P1706" s="74" t="n">
        <f aca="false">M1706/J1706</f>
        <v>0.597977485212746</v>
      </c>
      <c r="Q1706" s="74" t="n">
        <f aca="false">N1706/J1706</f>
        <v>0.343636710551422</v>
      </c>
      <c r="R1706" s="75" t="n">
        <f aca="false">ABS(P1706-Q1706)*100</f>
        <v>25.4340774661324</v>
      </c>
      <c r="S1706" s="72" t="str">
        <f aca="false">IF(M1706&gt;N1706,"Flávio Bolsonaro",IF(N1706&gt;M1706,"Lula","Empate"))</f>
        <v>Flávio Bolsonaro</v>
      </c>
      <c r="T1706" s="74" t="n">
        <v>0.462565172054223</v>
      </c>
      <c r="U1706" s="74" t="n">
        <v>0.499061522419187</v>
      </c>
      <c r="V1706" s="72" t="str">
        <f aca="false">IF(S1706="Empate","—",IF((N1706&gt;M1706)&lt;&gt;(T1706&gt;U1706),"Sim","Não"))</f>
        <v>Não</v>
      </c>
    </row>
    <row r="1707" customFormat="false" ht="15" hidden="false" customHeight="false" outlineLevel="0" collapsed="false">
      <c r="A1707" s="72" t="s">
        <v>3734</v>
      </c>
      <c r="B1707" s="72" t="s">
        <v>3735</v>
      </c>
      <c r="C1707" s="72" t="s">
        <v>283</v>
      </c>
      <c r="D1707" s="72" t="s">
        <v>282</v>
      </c>
      <c r="E1707" s="72"/>
      <c r="F1707" s="73" t="n">
        <v>88413</v>
      </c>
      <c r="G1707" s="73" t="n">
        <v>72453</v>
      </c>
      <c r="H1707" s="73" t="n">
        <v>15960</v>
      </c>
      <c r="I1707" s="74" t="n">
        <f aca="false">H1707/F1707</f>
        <v>0.180516439890061</v>
      </c>
      <c r="J1707" s="73" t="n">
        <v>67463</v>
      </c>
      <c r="K1707" s="73" t="n">
        <v>1966</v>
      </c>
      <c r="L1707" s="73" t="n">
        <v>3024</v>
      </c>
      <c r="M1707" s="73" t="n">
        <v>29588</v>
      </c>
      <c r="N1707" s="73" t="n">
        <v>30883</v>
      </c>
      <c r="O1707" s="73" t="n">
        <f aca="false">J1707-M1707-N1707</f>
        <v>6992</v>
      </c>
      <c r="P1707" s="74" t="n">
        <f aca="false">M1707/J1707</f>
        <v>0.438581148184931</v>
      </c>
      <c r="Q1707" s="74" t="n">
        <f aca="false">N1707/J1707</f>
        <v>0.457776855461512</v>
      </c>
      <c r="R1707" s="75" t="n">
        <f aca="false">ABS(P1707-Q1707)*100</f>
        <v>1.91957072765813</v>
      </c>
      <c r="S1707" s="72" t="str">
        <f aca="false">IF(M1707&gt;N1707,"Flávio Bolsonaro",IF(N1707&gt;M1707,"Lula","Empate"))</f>
        <v>Lula</v>
      </c>
      <c r="T1707" s="74" t="n">
        <v>0.501596803528721</v>
      </c>
      <c r="U1707" s="74" t="n">
        <v>0.389577097684277</v>
      </c>
      <c r="V1707" s="72" t="str">
        <f aca="false">IF(S1707="Empate","—",IF((N1707&gt;M1707)&lt;&gt;(T1707&gt;U1707),"Sim","Não"))</f>
        <v>Não</v>
      </c>
    </row>
    <row r="1708" customFormat="false" ht="15" hidden="false" customHeight="false" outlineLevel="0" collapsed="false">
      <c r="A1708" s="72" t="s">
        <v>3736</v>
      </c>
      <c r="B1708" s="72" t="s">
        <v>3737</v>
      </c>
      <c r="C1708" s="72" t="s">
        <v>283</v>
      </c>
      <c r="D1708" s="72" t="s">
        <v>282</v>
      </c>
      <c r="E1708" s="72"/>
      <c r="F1708" s="73" t="n">
        <v>8908</v>
      </c>
      <c r="G1708" s="73" t="n">
        <v>7083</v>
      </c>
      <c r="H1708" s="73" t="n">
        <v>1825</v>
      </c>
      <c r="I1708" s="74" t="n">
        <f aca="false">H1708/F1708</f>
        <v>0.204872025145936</v>
      </c>
      <c r="J1708" s="73" t="n">
        <v>6786</v>
      </c>
      <c r="K1708" s="73" t="n">
        <v>109</v>
      </c>
      <c r="L1708" s="73" t="n">
        <v>188</v>
      </c>
      <c r="M1708" s="73" t="n">
        <v>3363</v>
      </c>
      <c r="N1708" s="73" t="n">
        <v>3105</v>
      </c>
      <c r="O1708" s="73" t="n">
        <f aca="false">J1708-M1708-N1708</f>
        <v>318</v>
      </c>
      <c r="P1708" s="74" t="n">
        <f aca="false">M1708/J1708</f>
        <v>0.495579133510168</v>
      </c>
      <c r="Q1708" s="74" t="n">
        <f aca="false">N1708/J1708</f>
        <v>0.457559681697613</v>
      </c>
      <c r="R1708" s="75" t="n">
        <f aca="false">ABS(P1708-Q1708)*100</f>
        <v>3.80194518125552</v>
      </c>
      <c r="S1708" s="72" t="str">
        <f aca="false">IF(M1708&gt;N1708,"Flávio Bolsonaro",IF(N1708&gt;M1708,"Lula","Empate"))</f>
        <v>Flávio Bolsonaro</v>
      </c>
      <c r="T1708" s="74" t="n">
        <v>0.504020100502513</v>
      </c>
      <c r="U1708" s="74" t="n">
        <v>0.446231155778895</v>
      </c>
      <c r="V1708" s="72" t="str">
        <f aca="false">IF(S1708="Empate","—",IF((N1708&gt;M1708)&lt;&gt;(T1708&gt;U1708),"Sim","Não"))</f>
        <v>Sim</v>
      </c>
    </row>
    <row r="1709" customFormat="false" ht="15" hidden="false" customHeight="false" outlineLevel="0" collapsed="false">
      <c r="A1709" s="72" t="s">
        <v>3738</v>
      </c>
      <c r="B1709" s="72" t="s">
        <v>3739</v>
      </c>
      <c r="C1709" s="72" t="s">
        <v>283</v>
      </c>
      <c r="D1709" s="72" t="s">
        <v>282</v>
      </c>
      <c r="E1709" s="72"/>
      <c r="F1709" s="73" t="n">
        <v>45012</v>
      </c>
      <c r="G1709" s="73" t="n">
        <v>35175</v>
      </c>
      <c r="H1709" s="73" t="n">
        <v>9837</v>
      </c>
      <c r="I1709" s="74" t="n">
        <f aca="false">H1709/F1709</f>
        <v>0.218541722207411</v>
      </c>
      <c r="J1709" s="73" t="n">
        <v>32578</v>
      </c>
      <c r="K1709" s="73" t="n">
        <v>1194</v>
      </c>
      <c r="L1709" s="73" t="n">
        <v>1403</v>
      </c>
      <c r="M1709" s="73" t="n">
        <v>14845</v>
      </c>
      <c r="N1709" s="73" t="n">
        <v>13370</v>
      </c>
      <c r="O1709" s="73" t="n">
        <f aca="false">J1709-M1709-N1709</f>
        <v>4363</v>
      </c>
      <c r="P1709" s="74" t="n">
        <f aca="false">M1709/J1709</f>
        <v>0.455675609306894</v>
      </c>
      <c r="Q1709" s="74" t="n">
        <f aca="false">N1709/J1709</f>
        <v>0.410399656209712</v>
      </c>
      <c r="R1709" s="75" t="n">
        <f aca="false">ABS(P1709-Q1709)*100</f>
        <v>4.52759530971821</v>
      </c>
      <c r="S1709" s="72" t="str">
        <f aca="false">IF(M1709&gt;N1709,"Flávio Bolsonaro",IF(N1709&gt;M1709,"Lula","Empate"))</f>
        <v>Flávio Bolsonaro</v>
      </c>
      <c r="T1709" s="74" t="n">
        <v>0.502734957732472</v>
      </c>
      <c r="U1709" s="74" t="n">
        <v>0.373228493286922</v>
      </c>
      <c r="V1709" s="72" t="str">
        <f aca="false">IF(S1709="Empate","—",IF((N1709&gt;M1709)&lt;&gt;(T1709&gt;U1709),"Sim","Não"))</f>
        <v>Sim</v>
      </c>
    </row>
    <row r="1710" customFormat="false" ht="15" hidden="false" customHeight="false" outlineLevel="0" collapsed="false">
      <c r="A1710" s="72" t="s">
        <v>3740</v>
      </c>
      <c r="B1710" s="72" t="s">
        <v>3741</v>
      </c>
      <c r="C1710" s="72" t="s">
        <v>283</v>
      </c>
      <c r="D1710" s="72" t="s">
        <v>282</v>
      </c>
      <c r="E1710" s="72"/>
      <c r="F1710" s="73" t="n">
        <v>4825</v>
      </c>
      <c r="G1710" s="73" t="n">
        <v>3661</v>
      </c>
      <c r="H1710" s="73" t="n">
        <v>1164</v>
      </c>
      <c r="I1710" s="74" t="n">
        <f aca="false">H1710/F1710</f>
        <v>0.241243523316062</v>
      </c>
      <c r="J1710" s="73" t="n">
        <v>3494</v>
      </c>
      <c r="K1710" s="73" t="n">
        <v>42</v>
      </c>
      <c r="L1710" s="73" t="n">
        <v>125</v>
      </c>
      <c r="M1710" s="73" t="n">
        <v>796</v>
      </c>
      <c r="N1710" s="73" t="n">
        <v>2521</v>
      </c>
      <c r="O1710" s="73" t="n">
        <f aca="false">J1710-M1710-N1710</f>
        <v>177</v>
      </c>
      <c r="P1710" s="74" t="n">
        <f aca="false">M1710/J1710</f>
        <v>0.227819118488838</v>
      </c>
      <c r="Q1710" s="74" t="n">
        <f aca="false">N1710/J1710</f>
        <v>0.721522610188895</v>
      </c>
      <c r="R1710" s="75" t="n">
        <f aca="false">ABS(P1710-Q1710)*100</f>
        <v>49.3703491700057</v>
      </c>
      <c r="S1710" s="72" t="str">
        <f aca="false">IF(M1710&gt;N1710,"Flávio Bolsonaro",IF(N1710&gt;M1710,"Lula","Empate"))</f>
        <v>Lula</v>
      </c>
      <c r="T1710" s="74" t="n">
        <v>0.774269696075539</v>
      </c>
      <c r="U1710" s="74" t="n">
        <v>0.171437002065506</v>
      </c>
      <c r="V1710" s="72" t="str">
        <f aca="false">IF(S1710="Empate","—",IF((N1710&gt;M1710)&lt;&gt;(T1710&gt;U1710),"Sim","Não"))</f>
        <v>Não</v>
      </c>
    </row>
    <row r="1711" customFormat="false" ht="15" hidden="false" customHeight="false" outlineLevel="0" collapsed="false">
      <c r="A1711" s="72" t="s">
        <v>3742</v>
      </c>
      <c r="B1711" s="72" t="s">
        <v>3743</v>
      </c>
      <c r="C1711" s="72" t="s">
        <v>283</v>
      </c>
      <c r="D1711" s="72" t="s">
        <v>282</v>
      </c>
      <c r="E1711" s="72"/>
      <c r="F1711" s="73" t="n">
        <v>14164</v>
      </c>
      <c r="G1711" s="73" t="n">
        <v>9878</v>
      </c>
      <c r="H1711" s="73" t="n">
        <v>4286</v>
      </c>
      <c r="I1711" s="74" t="n">
        <f aca="false">H1711/F1711</f>
        <v>0.30259813611974</v>
      </c>
      <c r="J1711" s="73" t="n">
        <v>9392</v>
      </c>
      <c r="K1711" s="73" t="n">
        <v>150</v>
      </c>
      <c r="L1711" s="73" t="n">
        <v>336</v>
      </c>
      <c r="M1711" s="73" t="n">
        <v>2908</v>
      </c>
      <c r="N1711" s="73" t="n">
        <v>6033</v>
      </c>
      <c r="O1711" s="73" t="n">
        <f aca="false">J1711-M1711-N1711</f>
        <v>451</v>
      </c>
      <c r="P1711" s="74" t="n">
        <f aca="false">M1711/J1711</f>
        <v>0.309625212947189</v>
      </c>
      <c r="Q1711" s="74" t="n">
        <f aca="false">N1711/J1711</f>
        <v>0.642355195911414</v>
      </c>
      <c r="R1711" s="75" t="n">
        <f aca="false">ABS(P1711-Q1711)*100</f>
        <v>33.2729982964225</v>
      </c>
      <c r="S1711" s="72" t="str">
        <f aca="false">IF(M1711&gt;N1711,"Flávio Bolsonaro",IF(N1711&gt;M1711,"Lula","Empate"))</f>
        <v>Lula</v>
      </c>
      <c r="T1711" s="74" t="n">
        <v>0.698855264649212</v>
      </c>
      <c r="U1711" s="74" t="n">
        <v>0.259775586535192</v>
      </c>
      <c r="V1711" s="72" t="str">
        <f aca="false">IF(S1711="Empate","—",IF((N1711&gt;M1711)&lt;&gt;(T1711&gt;U1711),"Sim","Não"))</f>
        <v>Não</v>
      </c>
    </row>
    <row r="1712" customFormat="false" ht="15" hidden="false" customHeight="false" outlineLevel="0" collapsed="false">
      <c r="A1712" s="72" t="s">
        <v>3744</v>
      </c>
      <c r="B1712" s="72" t="s">
        <v>3745</v>
      </c>
      <c r="C1712" s="72" t="s">
        <v>283</v>
      </c>
      <c r="D1712" s="72" t="s">
        <v>282</v>
      </c>
      <c r="E1712" s="72"/>
      <c r="F1712" s="73" t="n">
        <v>10982</v>
      </c>
      <c r="G1712" s="73" t="n">
        <v>8851</v>
      </c>
      <c r="H1712" s="73" t="n">
        <v>2131</v>
      </c>
      <c r="I1712" s="74" t="n">
        <f aca="false">H1712/F1712</f>
        <v>0.194044800582772</v>
      </c>
      <c r="J1712" s="73" t="n">
        <v>8142</v>
      </c>
      <c r="K1712" s="73" t="n">
        <v>342</v>
      </c>
      <c r="L1712" s="73" t="n">
        <v>367</v>
      </c>
      <c r="M1712" s="73" t="n">
        <v>4135</v>
      </c>
      <c r="N1712" s="73" t="n">
        <v>3019</v>
      </c>
      <c r="O1712" s="73" t="n">
        <f aca="false">J1712-M1712-N1712</f>
        <v>988</v>
      </c>
      <c r="P1712" s="74" t="n">
        <f aca="false">M1712/J1712</f>
        <v>0.50786047654139</v>
      </c>
      <c r="Q1712" s="74" t="n">
        <f aca="false">N1712/J1712</f>
        <v>0.370793416850897</v>
      </c>
      <c r="R1712" s="75" t="n">
        <f aca="false">ABS(P1712-Q1712)*100</f>
        <v>13.7067059690494</v>
      </c>
      <c r="S1712" s="72" t="str">
        <f aca="false">IF(M1712&gt;N1712,"Flávio Bolsonaro",IF(N1712&gt;M1712,"Lula","Empate"))</f>
        <v>Flávio Bolsonaro</v>
      </c>
      <c r="T1712" s="74" t="n">
        <v>0.433630510153541</v>
      </c>
      <c r="U1712" s="74" t="n">
        <v>0.446012877662209</v>
      </c>
      <c r="V1712" s="72" t="str">
        <f aca="false">IF(S1712="Empate","—",IF((N1712&gt;M1712)&lt;&gt;(T1712&gt;U1712),"Sim","Não"))</f>
        <v>Não</v>
      </c>
    </row>
    <row r="1713" customFormat="false" ht="15" hidden="false" customHeight="false" outlineLevel="0" collapsed="false">
      <c r="A1713" s="72" t="s">
        <v>3746</v>
      </c>
      <c r="B1713" s="72" t="s">
        <v>3747</v>
      </c>
      <c r="C1713" s="72" t="s">
        <v>283</v>
      </c>
      <c r="D1713" s="72" t="s">
        <v>282</v>
      </c>
      <c r="E1713" s="72"/>
      <c r="F1713" s="73" t="n">
        <v>9564</v>
      </c>
      <c r="G1713" s="73" t="n">
        <v>6619</v>
      </c>
      <c r="H1713" s="73" t="n">
        <v>2945</v>
      </c>
      <c r="I1713" s="74" t="n">
        <f aca="false">H1713/F1713</f>
        <v>0.307925554161439</v>
      </c>
      <c r="J1713" s="73" t="n">
        <v>6177</v>
      </c>
      <c r="K1713" s="73" t="n">
        <v>109</v>
      </c>
      <c r="L1713" s="73" t="n">
        <v>333</v>
      </c>
      <c r="M1713" s="73" t="n">
        <v>2249</v>
      </c>
      <c r="N1713" s="73" t="n">
        <v>3520</v>
      </c>
      <c r="O1713" s="73" t="n">
        <f aca="false">J1713-M1713-N1713</f>
        <v>408</v>
      </c>
      <c r="P1713" s="74" t="n">
        <f aca="false">M1713/J1713</f>
        <v>0.364092601586531</v>
      </c>
      <c r="Q1713" s="74" t="n">
        <f aca="false">N1713/J1713</f>
        <v>0.569855917111867</v>
      </c>
      <c r="R1713" s="75" t="n">
        <f aca="false">ABS(P1713-Q1713)*100</f>
        <v>20.5763315525336</v>
      </c>
      <c r="S1713" s="72" t="str">
        <f aca="false">IF(M1713&gt;N1713,"Flávio Bolsonaro",IF(N1713&gt;M1713,"Lula","Empate"))</f>
        <v>Lula</v>
      </c>
      <c r="T1713" s="74" t="n">
        <v>0.66447718799929</v>
      </c>
      <c r="U1713" s="74" t="n">
        <v>0.272323806142375</v>
      </c>
      <c r="V1713" s="72" t="str">
        <f aca="false">IF(S1713="Empate","—",IF((N1713&gt;M1713)&lt;&gt;(T1713&gt;U1713),"Sim","Não"))</f>
        <v>Não</v>
      </c>
    </row>
    <row r="1714" customFormat="false" ht="15" hidden="false" customHeight="false" outlineLevel="0" collapsed="false">
      <c r="A1714" s="72" t="s">
        <v>3748</v>
      </c>
      <c r="B1714" s="72" t="s">
        <v>3749</v>
      </c>
      <c r="C1714" s="72" t="s">
        <v>283</v>
      </c>
      <c r="D1714" s="72" t="s">
        <v>282</v>
      </c>
      <c r="E1714" s="72"/>
      <c r="F1714" s="73" t="n">
        <v>68385</v>
      </c>
      <c r="G1714" s="73" t="n">
        <v>54696</v>
      </c>
      <c r="H1714" s="73" t="n">
        <v>13689</v>
      </c>
      <c r="I1714" s="74" t="n">
        <f aca="false">H1714/F1714</f>
        <v>0.200175477078307</v>
      </c>
      <c r="J1714" s="73" t="n">
        <v>51946</v>
      </c>
      <c r="K1714" s="73" t="n">
        <v>1162</v>
      </c>
      <c r="L1714" s="73" t="n">
        <v>1588</v>
      </c>
      <c r="M1714" s="73" t="n">
        <v>31458</v>
      </c>
      <c r="N1714" s="73" t="n">
        <v>15948</v>
      </c>
      <c r="O1714" s="73" t="n">
        <f aca="false">J1714-M1714-N1714</f>
        <v>4540</v>
      </c>
      <c r="P1714" s="74" t="n">
        <f aca="false">M1714/J1714</f>
        <v>0.605590420821622</v>
      </c>
      <c r="Q1714" s="74" t="n">
        <f aca="false">N1714/J1714</f>
        <v>0.307011126939514</v>
      </c>
      <c r="R1714" s="75" t="n">
        <f aca="false">ABS(P1714-Q1714)*100</f>
        <v>29.8579293882108</v>
      </c>
      <c r="S1714" s="72" t="str">
        <f aca="false">IF(M1714&gt;N1714,"Flávio Bolsonaro",IF(N1714&gt;M1714,"Lula","Empate"))</f>
        <v>Flávio Bolsonaro</v>
      </c>
      <c r="T1714" s="74" t="n">
        <v>0.326596530084902</v>
      </c>
      <c r="U1714" s="74" t="n">
        <v>0.578091546696198</v>
      </c>
      <c r="V1714" s="72" t="str">
        <f aca="false">IF(S1714="Empate","—",IF((N1714&gt;M1714)&lt;&gt;(T1714&gt;U1714),"Sim","Não"))</f>
        <v>Não</v>
      </c>
    </row>
    <row r="1715" customFormat="false" ht="15" hidden="false" customHeight="false" outlineLevel="0" collapsed="false">
      <c r="A1715" s="72" t="s">
        <v>3750</v>
      </c>
      <c r="B1715" s="72" t="s">
        <v>3751</v>
      </c>
      <c r="C1715" s="72" t="s">
        <v>283</v>
      </c>
      <c r="D1715" s="72" t="s">
        <v>282</v>
      </c>
      <c r="E1715" s="72"/>
      <c r="F1715" s="73" t="n">
        <v>26424</v>
      </c>
      <c r="G1715" s="73" t="n">
        <v>20009</v>
      </c>
      <c r="H1715" s="73" t="n">
        <v>6415</v>
      </c>
      <c r="I1715" s="74" t="n">
        <f aca="false">H1715/F1715</f>
        <v>0.242771722676355</v>
      </c>
      <c r="J1715" s="73" t="n">
        <v>18758</v>
      </c>
      <c r="K1715" s="73" t="n">
        <v>480</v>
      </c>
      <c r="L1715" s="73" t="n">
        <v>771</v>
      </c>
      <c r="M1715" s="73" t="n">
        <v>7751</v>
      </c>
      <c r="N1715" s="73" t="n">
        <v>8824</v>
      </c>
      <c r="O1715" s="73" t="n">
        <f aca="false">J1715-M1715-N1715</f>
        <v>2183</v>
      </c>
      <c r="P1715" s="74" t="n">
        <f aca="false">M1715/J1715</f>
        <v>0.413210363578207</v>
      </c>
      <c r="Q1715" s="74" t="n">
        <f aca="false">N1715/J1715</f>
        <v>0.470412623947116</v>
      </c>
      <c r="R1715" s="75" t="n">
        <f aca="false">ABS(P1715-Q1715)*100</f>
        <v>5.72022603689093</v>
      </c>
      <c r="S1715" s="72" t="str">
        <f aca="false">IF(M1715&gt;N1715,"Flávio Bolsonaro",IF(N1715&gt;M1715,"Lula","Empate"))</f>
        <v>Lula</v>
      </c>
      <c r="T1715" s="74" t="n">
        <v>0.604478029666947</v>
      </c>
      <c r="U1715" s="74" t="n">
        <v>0.330198712566471</v>
      </c>
      <c r="V1715" s="72" t="str">
        <f aca="false">IF(S1715="Empate","—",IF((N1715&gt;M1715)&lt;&gt;(T1715&gt;U1715),"Sim","Não"))</f>
        <v>Não</v>
      </c>
    </row>
    <row r="1716" customFormat="false" ht="15" hidden="false" customHeight="false" outlineLevel="0" collapsed="false">
      <c r="A1716" s="72" t="s">
        <v>3752</v>
      </c>
      <c r="B1716" s="72" t="s">
        <v>3753</v>
      </c>
      <c r="C1716" s="72" t="s">
        <v>283</v>
      </c>
      <c r="D1716" s="72" t="s">
        <v>282</v>
      </c>
      <c r="E1716" s="72"/>
      <c r="F1716" s="73" t="n">
        <v>3881</v>
      </c>
      <c r="G1716" s="73" t="n">
        <v>3079</v>
      </c>
      <c r="H1716" s="73" t="n">
        <v>802</v>
      </c>
      <c r="I1716" s="74" t="n">
        <f aca="false">H1716/F1716</f>
        <v>0.206647771192992</v>
      </c>
      <c r="J1716" s="73" t="n">
        <v>2920</v>
      </c>
      <c r="K1716" s="73" t="n">
        <v>51</v>
      </c>
      <c r="L1716" s="73" t="n">
        <v>108</v>
      </c>
      <c r="M1716" s="73" t="n">
        <v>1142</v>
      </c>
      <c r="N1716" s="73" t="n">
        <v>1568</v>
      </c>
      <c r="O1716" s="73" t="n">
        <f aca="false">J1716-M1716-N1716</f>
        <v>210</v>
      </c>
      <c r="P1716" s="74" t="n">
        <f aca="false">M1716/J1716</f>
        <v>0.391095890410959</v>
      </c>
      <c r="Q1716" s="74" t="n">
        <f aca="false">N1716/J1716</f>
        <v>0.536986301369863</v>
      </c>
      <c r="R1716" s="75" t="n">
        <f aca="false">ABS(P1716-Q1716)*100</f>
        <v>14.5890410958904</v>
      </c>
      <c r="S1716" s="72" t="str">
        <f aca="false">IF(M1716&gt;N1716,"Flávio Bolsonaro",IF(N1716&gt;M1716,"Lula","Empate"))</f>
        <v>Lula</v>
      </c>
      <c r="T1716" s="74" t="n">
        <v>0.608401566393734</v>
      </c>
      <c r="U1716" s="74" t="n">
        <v>0.333570665717337</v>
      </c>
      <c r="V1716" s="72" t="str">
        <f aca="false">IF(S1716="Empate","—",IF((N1716&gt;M1716)&lt;&gt;(T1716&gt;U1716),"Sim","Não"))</f>
        <v>Não</v>
      </c>
    </row>
    <row r="1717" customFormat="false" ht="15" hidden="false" customHeight="false" outlineLevel="0" collapsed="false">
      <c r="A1717" s="72" t="s">
        <v>3754</v>
      </c>
      <c r="B1717" s="72" t="s">
        <v>3755</v>
      </c>
      <c r="C1717" s="72" t="s">
        <v>283</v>
      </c>
      <c r="D1717" s="72" t="s">
        <v>282</v>
      </c>
      <c r="E1717" s="72"/>
      <c r="F1717" s="73" t="n">
        <v>18385</v>
      </c>
      <c r="G1717" s="73" t="n">
        <v>12520</v>
      </c>
      <c r="H1717" s="73" t="n">
        <v>5865</v>
      </c>
      <c r="I1717" s="74" t="n">
        <f aca="false">H1717/F1717</f>
        <v>0.319010062550993</v>
      </c>
      <c r="J1717" s="73" t="n">
        <v>11790</v>
      </c>
      <c r="K1717" s="73" t="n">
        <v>186</v>
      </c>
      <c r="L1717" s="73" t="n">
        <v>544</v>
      </c>
      <c r="M1717" s="73" t="n">
        <v>4019</v>
      </c>
      <c r="N1717" s="73" t="n">
        <v>7168</v>
      </c>
      <c r="O1717" s="73" t="n">
        <f aca="false">J1717-M1717-N1717</f>
        <v>603</v>
      </c>
      <c r="P1717" s="74" t="n">
        <f aca="false">M1717/J1717</f>
        <v>0.340882103477523</v>
      </c>
      <c r="Q1717" s="74" t="n">
        <f aca="false">N1717/J1717</f>
        <v>0.607972858354538</v>
      </c>
      <c r="R1717" s="75" t="n">
        <f aca="false">ABS(P1717-Q1717)*100</f>
        <v>26.7090754877014</v>
      </c>
      <c r="S1717" s="72" t="str">
        <f aca="false">IF(M1717&gt;N1717,"Flávio Bolsonaro",IF(N1717&gt;M1717,"Lula","Empate"))</f>
        <v>Lula</v>
      </c>
      <c r="T1717" s="74" t="n">
        <v>0.668027092740535</v>
      </c>
      <c r="U1717" s="74" t="n">
        <v>0.289857589440778</v>
      </c>
      <c r="V1717" s="72" t="str">
        <f aca="false">IF(S1717="Empate","—",IF((N1717&gt;M1717)&lt;&gt;(T1717&gt;U1717),"Sim","Não"))</f>
        <v>Não</v>
      </c>
    </row>
    <row r="1718" customFormat="false" ht="15" hidden="false" customHeight="false" outlineLevel="0" collapsed="false">
      <c r="A1718" s="72" t="s">
        <v>3756</v>
      </c>
      <c r="B1718" s="72" t="s">
        <v>3757</v>
      </c>
      <c r="C1718" s="72" t="s">
        <v>283</v>
      </c>
      <c r="D1718" s="72" t="s">
        <v>282</v>
      </c>
      <c r="E1718" s="72"/>
      <c r="F1718" s="73" t="n">
        <v>2720</v>
      </c>
      <c r="G1718" s="73" t="n">
        <v>2065</v>
      </c>
      <c r="H1718" s="73" t="n">
        <v>655</v>
      </c>
      <c r="I1718" s="74" t="n">
        <f aca="false">H1718/F1718</f>
        <v>0.240808823529412</v>
      </c>
      <c r="J1718" s="73" t="n">
        <v>1954</v>
      </c>
      <c r="K1718" s="73" t="n">
        <v>35</v>
      </c>
      <c r="L1718" s="73" t="n">
        <v>76</v>
      </c>
      <c r="M1718" s="73" t="n">
        <v>648</v>
      </c>
      <c r="N1718" s="73" t="n">
        <v>1165</v>
      </c>
      <c r="O1718" s="73" t="n">
        <f aca="false">J1718-M1718-N1718</f>
        <v>141</v>
      </c>
      <c r="P1718" s="74" t="n">
        <f aca="false">M1718/J1718</f>
        <v>0.331627430910952</v>
      </c>
      <c r="Q1718" s="74" t="n">
        <f aca="false">N1718/J1718</f>
        <v>0.596212896622313</v>
      </c>
      <c r="R1718" s="75" t="n">
        <f aca="false">ABS(P1718-Q1718)*100</f>
        <v>26.4585465711361</v>
      </c>
      <c r="S1718" s="72" t="str">
        <f aca="false">IF(M1718&gt;N1718,"Flávio Bolsonaro",IF(N1718&gt;M1718,"Lula","Empate"))</f>
        <v>Lula</v>
      </c>
      <c r="T1718" s="74" t="n">
        <v>0.643308746048472</v>
      </c>
      <c r="U1718" s="74" t="n">
        <v>0.263962065331928</v>
      </c>
      <c r="V1718" s="72" t="str">
        <f aca="false">IF(S1718="Empate","—",IF((N1718&gt;M1718)&lt;&gt;(T1718&gt;U1718),"Sim","Não"))</f>
        <v>Não</v>
      </c>
    </row>
    <row r="1719" customFormat="false" ht="15" hidden="false" customHeight="false" outlineLevel="0" collapsed="false">
      <c r="A1719" s="72" t="s">
        <v>3758</v>
      </c>
      <c r="B1719" s="72" t="s">
        <v>3759</v>
      </c>
      <c r="C1719" s="72" t="s">
        <v>283</v>
      </c>
      <c r="D1719" s="72" t="s">
        <v>282</v>
      </c>
      <c r="E1719" s="72"/>
      <c r="F1719" s="73" t="n">
        <v>9062</v>
      </c>
      <c r="G1719" s="73" t="n">
        <v>6853</v>
      </c>
      <c r="H1719" s="73" t="n">
        <v>2209</v>
      </c>
      <c r="I1719" s="74" t="n">
        <f aca="false">H1719/F1719</f>
        <v>0.243765173250938</v>
      </c>
      <c r="J1719" s="73" t="n">
        <v>6452</v>
      </c>
      <c r="K1719" s="73" t="n">
        <v>144</v>
      </c>
      <c r="L1719" s="73" t="n">
        <v>257</v>
      </c>
      <c r="M1719" s="73" t="n">
        <v>3466</v>
      </c>
      <c r="N1719" s="73" t="n">
        <v>2530</v>
      </c>
      <c r="O1719" s="73" t="n">
        <f aca="false">J1719-M1719-N1719</f>
        <v>456</v>
      </c>
      <c r="P1719" s="74" t="n">
        <f aca="false">M1719/J1719</f>
        <v>0.537197768133912</v>
      </c>
      <c r="Q1719" s="74" t="n">
        <f aca="false">N1719/J1719</f>
        <v>0.392126472411655</v>
      </c>
      <c r="R1719" s="75" t="n">
        <f aca="false">ABS(P1719-Q1719)*100</f>
        <v>14.5071295722257</v>
      </c>
      <c r="S1719" s="72" t="str">
        <f aca="false">IF(M1719&gt;N1719,"Flávio Bolsonaro",IF(N1719&gt;M1719,"Lula","Empate"))</f>
        <v>Flávio Bolsonaro</v>
      </c>
      <c r="T1719" s="74" t="n">
        <v>0.446942446043166</v>
      </c>
      <c r="U1719" s="74" t="n">
        <v>0.483363309352518</v>
      </c>
      <c r="V1719" s="72" t="str">
        <f aca="false">IF(S1719="Empate","—",IF((N1719&gt;M1719)&lt;&gt;(T1719&gt;U1719),"Sim","Não"))</f>
        <v>Não</v>
      </c>
    </row>
    <row r="1720" customFormat="false" ht="15" hidden="false" customHeight="false" outlineLevel="0" collapsed="false">
      <c r="A1720" s="72" t="s">
        <v>3760</v>
      </c>
      <c r="B1720" s="72" t="s">
        <v>3761</v>
      </c>
      <c r="C1720" s="72" t="s">
        <v>283</v>
      </c>
      <c r="D1720" s="72" t="s">
        <v>282</v>
      </c>
      <c r="E1720" s="72"/>
      <c r="F1720" s="73" t="n">
        <v>12325</v>
      </c>
      <c r="G1720" s="73" t="n">
        <v>9588</v>
      </c>
      <c r="H1720" s="73" t="n">
        <v>2737</v>
      </c>
      <c r="I1720" s="74" t="n">
        <f aca="false">H1720/F1720</f>
        <v>0.222068965517241</v>
      </c>
      <c r="J1720" s="73" t="n">
        <v>9079</v>
      </c>
      <c r="K1720" s="73" t="n">
        <v>209</v>
      </c>
      <c r="L1720" s="73" t="n">
        <v>300</v>
      </c>
      <c r="M1720" s="73" t="n">
        <v>5436</v>
      </c>
      <c r="N1720" s="73" t="n">
        <v>2935</v>
      </c>
      <c r="O1720" s="73" t="n">
        <f aca="false">J1720-M1720-N1720</f>
        <v>708</v>
      </c>
      <c r="P1720" s="74" t="n">
        <f aca="false">M1720/J1720</f>
        <v>0.598744355105188</v>
      </c>
      <c r="Q1720" s="74" t="n">
        <f aca="false">N1720/J1720</f>
        <v>0.323273488269633</v>
      </c>
      <c r="R1720" s="75" t="n">
        <f aca="false">ABS(P1720-Q1720)*100</f>
        <v>27.5470866835555</v>
      </c>
      <c r="S1720" s="72" t="str">
        <f aca="false">IF(M1720&gt;N1720,"Flávio Bolsonaro",IF(N1720&gt;M1720,"Lula","Empate"))</f>
        <v>Flávio Bolsonaro</v>
      </c>
      <c r="T1720" s="74" t="n">
        <v>0.375180856983862</v>
      </c>
      <c r="U1720" s="74" t="n">
        <v>0.540233722871452</v>
      </c>
      <c r="V1720" s="72" t="str">
        <f aca="false">IF(S1720="Empate","—",IF((N1720&gt;M1720)&lt;&gt;(T1720&gt;U1720),"Sim","Não"))</f>
        <v>Não</v>
      </c>
    </row>
    <row r="1721" customFormat="false" ht="15" hidden="false" customHeight="false" outlineLevel="0" collapsed="false">
      <c r="A1721" s="72" t="s">
        <v>3762</v>
      </c>
      <c r="B1721" s="72" t="s">
        <v>3763</v>
      </c>
      <c r="C1721" s="72" t="s">
        <v>283</v>
      </c>
      <c r="D1721" s="72" t="s">
        <v>282</v>
      </c>
      <c r="E1721" s="72"/>
      <c r="F1721" s="73" t="n">
        <v>12883</v>
      </c>
      <c r="G1721" s="73" t="n">
        <v>9955</v>
      </c>
      <c r="H1721" s="73" t="n">
        <v>2928</v>
      </c>
      <c r="I1721" s="74" t="n">
        <f aca="false">H1721/F1721</f>
        <v>0.227276255530544</v>
      </c>
      <c r="J1721" s="73" t="n">
        <v>9491</v>
      </c>
      <c r="K1721" s="73" t="n">
        <v>214</v>
      </c>
      <c r="L1721" s="73" t="n">
        <v>250</v>
      </c>
      <c r="M1721" s="73" t="n">
        <v>4961</v>
      </c>
      <c r="N1721" s="73" t="n">
        <v>3542</v>
      </c>
      <c r="O1721" s="73" t="n">
        <f aca="false">J1721-M1721-N1721</f>
        <v>988</v>
      </c>
      <c r="P1721" s="74" t="n">
        <f aca="false">M1721/J1721</f>
        <v>0.522705721209567</v>
      </c>
      <c r="Q1721" s="74" t="n">
        <f aca="false">N1721/J1721</f>
        <v>0.373195659045411</v>
      </c>
      <c r="R1721" s="75" t="n">
        <f aca="false">ABS(P1721-Q1721)*100</f>
        <v>14.9510062164155</v>
      </c>
      <c r="S1721" s="72" t="str">
        <f aca="false">IF(M1721&gt;N1721,"Flávio Bolsonaro",IF(N1721&gt;M1721,"Lula","Empate"))</f>
        <v>Flávio Bolsonaro</v>
      </c>
      <c r="T1721" s="74" t="n">
        <v>0.430580522364386</v>
      </c>
      <c r="U1721" s="74" t="n">
        <v>0.468541820873427</v>
      </c>
      <c r="V1721" s="72" t="str">
        <f aca="false">IF(S1721="Empate","—",IF((N1721&gt;M1721)&lt;&gt;(T1721&gt;U1721),"Sim","Não"))</f>
        <v>Não</v>
      </c>
    </row>
    <row r="1722" customFormat="false" ht="15" hidden="false" customHeight="false" outlineLevel="0" collapsed="false">
      <c r="A1722" s="72" t="s">
        <v>3764</v>
      </c>
      <c r="B1722" s="72" t="s">
        <v>3765</v>
      </c>
      <c r="C1722" s="72" t="s">
        <v>283</v>
      </c>
      <c r="D1722" s="72" t="s">
        <v>282</v>
      </c>
      <c r="E1722" s="72"/>
      <c r="F1722" s="73" t="n">
        <v>9623</v>
      </c>
      <c r="G1722" s="73" t="n">
        <v>6987</v>
      </c>
      <c r="H1722" s="73" t="n">
        <v>2636</v>
      </c>
      <c r="I1722" s="74" t="n">
        <f aca="false">H1722/F1722</f>
        <v>0.273927049776577</v>
      </c>
      <c r="J1722" s="73" t="n">
        <v>6634</v>
      </c>
      <c r="K1722" s="73" t="n">
        <v>85</v>
      </c>
      <c r="L1722" s="73" t="n">
        <v>268</v>
      </c>
      <c r="M1722" s="73" t="n">
        <v>3026</v>
      </c>
      <c r="N1722" s="73" t="n">
        <v>3242</v>
      </c>
      <c r="O1722" s="73" t="n">
        <f aca="false">J1722-M1722-N1722</f>
        <v>366</v>
      </c>
      <c r="P1722" s="74" t="n">
        <f aca="false">M1722/J1722</f>
        <v>0.456135061802834</v>
      </c>
      <c r="Q1722" s="74" t="n">
        <f aca="false">N1722/J1722</f>
        <v>0.488694603557431</v>
      </c>
      <c r="R1722" s="75" t="n">
        <f aca="false">ABS(P1722-Q1722)*100</f>
        <v>3.25595417545976</v>
      </c>
      <c r="S1722" s="72" t="str">
        <f aca="false">IF(M1722&gt;N1722,"Flávio Bolsonaro",IF(N1722&gt;M1722,"Lula","Empate"))</f>
        <v>Lula</v>
      </c>
      <c r="T1722" s="74" t="n">
        <v>0.551004636785162</v>
      </c>
      <c r="U1722" s="74" t="n">
        <v>0.402936630602782</v>
      </c>
      <c r="V1722" s="72" t="str">
        <f aca="false">IF(S1722="Empate","—",IF((N1722&gt;M1722)&lt;&gt;(T1722&gt;U1722),"Sim","Não"))</f>
        <v>Não</v>
      </c>
    </row>
    <row r="1723" customFormat="false" ht="15" hidden="false" customHeight="false" outlineLevel="0" collapsed="false">
      <c r="A1723" s="72" t="s">
        <v>3766</v>
      </c>
      <c r="B1723" s="72" t="s">
        <v>3767</v>
      </c>
      <c r="C1723" s="72" t="s">
        <v>283</v>
      </c>
      <c r="D1723" s="72" t="s">
        <v>282</v>
      </c>
      <c r="E1723" s="72"/>
      <c r="F1723" s="73" t="n">
        <v>16895</v>
      </c>
      <c r="G1723" s="73" t="n">
        <v>11918</v>
      </c>
      <c r="H1723" s="73" t="n">
        <v>4977</v>
      </c>
      <c r="I1723" s="74" t="n">
        <f aca="false">H1723/F1723</f>
        <v>0.294584196507843</v>
      </c>
      <c r="J1723" s="73" t="n">
        <v>11217</v>
      </c>
      <c r="K1723" s="73" t="n">
        <v>262</v>
      </c>
      <c r="L1723" s="73" t="n">
        <v>439</v>
      </c>
      <c r="M1723" s="73" t="n">
        <v>4668</v>
      </c>
      <c r="N1723" s="73" t="n">
        <v>6035</v>
      </c>
      <c r="O1723" s="73" t="n">
        <f aca="false">J1723-M1723-N1723</f>
        <v>514</v>
      </c>
      <c r="P1723" s="74" t="n">
        <f aca="false">M1723/J1723</f>
        <v>0.416154051885531</v>
      </c>
      <c r="Q1723" s="74" t="n">
        <f aca="false">N1723/J1723</f>
        <v>0.538022644200767</v>
      </c>
      <c r="R1723" s="75" t="n">
        <f aca="false">ABS(P1723-Q1723)*100</f>
        <v>12.1868592315236</v>
      </c>
      <c r="S1723" s="72" t="str">
        <f aca="false">IF(M1723&gt;N1723,"Flávio Bolsonaro",IF(N1723&gt;M1723,"Lula","Empate"))</f>
        <v>Lula</v>
      </c>
      <c r="T1723" s="74" t="n">
        <v>0.586760461760462</v>
      </c>
      <c r="U1723" s="74" t="n">
        <v>0.367694805194805</v>
      </c>
      <c r="V1723" s="72" t="str">
        <f aca="false">IF(S1723="Empate","—",IF((N1723&gt;M1723)&lt;&gt;(T1723&gt;U1723),"Sim","Não"))</f>
        <v>Não</v>
      </c>
    </row>
    <row r="1724" customFormat="false" ht="15" hidden="false" customHeight="false" outlineLevel="0" collapsed="false">
      <c r="A1724" s="72" t="s">
        <v>3768</v>
      </c>
      <c r="B1724" s="72" t="s">
        <v>3769</v>
      </c>
      <c r="C1724" s="72" t="s">
        <v>283</v>
      </c>
      <c r="D1724" s="72" t="s">
        <v>282</v>
      </c>
      <c r="E1724" s="72"/>
      <c r="F1724" s="73" t="n">
        <v>10384</v>
      </c>
      <c r="G1724" s="73" t="n">
        <v>7905</v>
      </c>
      <c r="H1724" s="73" t="n">
        <v>2479</v>
      </c>
      <c r="I1724" s="74" t="n">
        <f aca="false">H1724/F1724</f>
        <v>0.238732665639445</v>
      </c>
      <c r="J1724" s="73" t="n">
        <v>7660</v>
      </c>
      <c r="K1724" s="73" t="n">
        <v>84</v>
      </c>
      <c r="L1724" s="73" t="n">
        <v>161</v>
      </c>
      <c r="M1724" s="73" t="n">
        <v>4280</v>
      </c>
      <c r="N1724" s="73" t="n">
        <v>2767</v>
      </c>
      <c r="O1724" s="73" t="n">
        <f aca="false">J1724-M1724-N1724</f>
        <v>613</v>
      </c>
      <c r="P1724" s="74" t="n">
        <f aca="false">M1724/J1724</f>
        <v>0.558746736292428</v>
      </c>
      <c r="Q1724" s="74" t="n">
        <f aca="false">N1724/J1724</f>
        <v>0.361227154046997</v>
      </c>
      <c r="R1724" s="75" t="n">
        <f aca="false">ABS(P1724-Q1724)*100</f>
        <v>19.7519582245431</v>
      </c>
      <c r="S1724" s="72" t="str">
        <f aca="false">IF(M1724&gt;N1724,"Flávio Bolsonaro",IF(N1724&gt;M1724,"Lula","Empate"))</f>
        <v>Flávio Bolsonaro</v>
      </c>
      <c r="T1724" s="74" t="n">
        <v>0.447075755593353</v>
      </c>
      <c r="U1724" s="74" t="n">
        <v>0.479262069867853</v>
      </c>
      <c r="V1724" s="72" t="str">
        <f aca="false">IF(S1724="Empate","—",IF((N1724&gt;M1724)&lt;&gt;(T1724&gt;U1724),"Sim","Não"))</f>
        <v>Não</v>
      </c>
    </row>
    <row r="1725" customFormat="false" ht="15" hidden="false" customHeight="false" outlineLevel="0" collapsed="false">
      <c r="A1725" s="72" t="s">
        <v>3770</v>
      </c>
      <c r="B1725" s="72" t="s">
        <v>3771</v>
      </c>
      <c r="C1725" s="72" t="s">
        <v>283</v>
      </c>
      <c r="D1725" s="72" t="s">
        <v>282</v>
      </c>
      <c r="E1725" s="72"/>
      <c r="F1725" s="73" t="n">
        <v>17090</v>
      </c>
      <c r="G1725" s="73" t="n">
        <v>14346</v>
      </c>
      <c r="H1725" s="73" t="n">
        <v>2744</v>
      </c>
      <c r="I1725" s="74" t="n">
        <f aca="false">H1725/F1725</f>
        <v>0.160561732007022</v>
      </c>
      <c r="J1725" s="73" t="n">
        <v>13414</v>
      </c>
      <c r="K1725" s="73" t="n">
        <v>377</v>
      </c>
      <c r="L1725" s="73" t="n">
        <v>555</v>
      </c>
      <c r="M1725" s="73" t="n">
        <v>6604</v>
      </c>
      <c r="N1725" s="73" t="n">
        <v>5723</v>
      </c>
      <c r="O1725" s="73" t="n">
        <f aca="false">J1725-M1725-N1725</f>
        <v>1087</v>
      </c>
      <c r="P1725" s="74" t="n">
        <f aca="false">M1725/J1725</f>
        <v>0.492321455196064</v>
      </c>
      <c r="Q1725" s="74" t="n">
        <f aca="false">N1725/J1725</f>
        <v>0.426643804979872</v>
      </c>
      <c r="R1725" s="75" t="n">
        <f aca="false">ABS(P1725-Q1725)*100</f>
        <v>6.5677650216192</v>
      </c>
      <c r="S1725" s="72" t="str">
        <f aca="false">IF(M1725&gt;N1725,"Flávio Bolsonaro",IF(N1725&gt;M1725,"Lula","Empate"))</f>
        <v>Flávio Bolsonaro</v>
      </c>
      <c r="T1725" s="74" t="n">
        <v>0.530210704059907</v>
      </c>
      <c r="U1725" s="74" t="n">
        <v>0.393510021290654</v>
      </c>
      <c r="V1725" s="72" t="str">
        <f aca="false">IF(S1725="Empate","—",IF((N1725&gt;M1725)&lt;&gt;(T1725&gt;U1725),"Sim","Não"))</f>
        <v>Sim</v>
      </c>
    </row>
    <row r="1726" customFormat="false" ht="15" hidden="false" customHeight="false" outlineLevel="0" collapsed="false">
      <c r="A1726" s="72" t="s">
        <v>3772</v>
      </c>
      <c r="B1726" s="72" t="s">
        <v>3773</v>
      </c>
      <c r="C1726" s="72" t="s">
        <v>283</v>
      </c>
      <c r="D1726" s="72" t="s">
        <v>282</v>
      </c>
      <c r="E1726" s="72"/>
      <c r="F1726" s="73" t="n">
        <v>9518</v>
      </c>
      <c r="G1726" s="73" t="n">
        <v>7026</v>
      </c>
      <c r="H1726" s="73" t="n">
        <v>2492</v>
      </c>
      <c r="I1726" s="74" t="n">
        <f aca="false">H1726/F1726</f>
        <v>0.261819710023114</v>
      </c>
      <c r="J1726" s="73" t="n">
        <v>6610</v>
      </c>
      <c r="K1726" s="73" t="n">
        <v>163</v>
      </c>
      <c r="L1726" s="73" t="n">
        <v>253</v>
      </c>
      <c r="M1726" s="73" t="n">
        <v>4198</v>
      </c>
      <c r="N1726" s="73" t="n">
        <v>1977</v>
      </c>
      <c r="O1726" s="73" t="n">
        <f aca="false">J1726-M1726-N1726</f>
        <v>435</v>
      </c>
      <c r="P1726" s="74" t="n">
        <f aca="false">M1726/J1726</f>
        <v>0.635098335854766</v>
      </c>
      <c r="Q1726" s="74" t="n">
        <f aca="false">N1726/J1726</f>
        <v>0.299092284417549</v>
      </c>
      <c r="R1726" s="75" t="n">
        <f aca="false">ABS(P1726-Q1726)*100</f>
        <v>33.6006051437216</v>
      </c>
      <c r="S1726" s="72" t="str">
        <f aca="false">IF(M1726&gt;N1726,"Flávio Bolsonaro",IF(N1726&gt;M1726,"Lula","Empate"))</f>
        <v>Flávio Bolsonaro</v>
      </c>
      <c r="T1726" s="74" t="n">
        <v>0.365537364240558</v>
      </c>
      <c r="U1726" s="74" t="n">
        <v>0.562327767871616</v>
      </c>
      <c r="V1726" s="72" t="str">
        <f aca="false">IF(S1726="Empate","—",IF((N1726&gt;M1726)&lt;&gt;(T1726&gt;U1726),"Sim","Não"))</f>
        <v>Não</v>
      </c>
    </row>
    <row r="1727" customFormat="false" ht="15" hidden="false" customHeight="false" outlineLevel="0" collapsed="false">
      <c r="A1727" s="72" t="s">
        <v>3774</v>
      </c>
      <c r="B1727" s="72" t="s">
        <v>3775</v>
      </c>
      <c r="C1727" s="72" t="s">
        <v>283</v>
      </c>
      <c r="D1727" s="72" t="s">
        <v>282</v>
      </c>
      <c r="E1727" s="72"/>
      <c r="F1727" s="73" t="n">
        <v>12385</v>
      </c>
      <c r="G1727" s="73" t="n">
        <v>9608</v>
      </c>
      <c r="H1727" s="73" t="n">
        <v>2777</v>
      </c>
      <c r="I1727" s="74" t="n">
        <f aca="false">H1727/F1727</f>
        <v>0.224222850222043</v>
      </c>
      <c r="J1727" s="73" t="n">
        <v>9062</v>
      </c>
      <c r="K1727" s="73" t="n">
        <v>269</v>
      </c>
      <c r="L1727" s="73" t="n">
        <v>277</v>
      </c>
      <c r="M1727" s="73" t="n">
        <v>5524</v>
      </c>
      <c r="N1727" s="73" t="n">
        <v>2773</v>
      </c>
      <c r="O1727" s="73" t="n">
        <f aca="false">J1727-M1727-N1727</f>
        <v>765</v>
      </c>
      <c r="P1727" s="74" t="n">
        <f aca="false">M1727/J1727</f>
        <v>0.609578459501214</v>
      </c>
      <c r="Q1727" s="74" t="n">
        <f aca="false">N1727/J1727</f>
        <v>0.306003089825646</v>
      </c>
      <c r="R1727" s="75" t="n">
        <f aca="false">ABS(P1727-Q1727)*100</f>
        <v>30.3575369675568</v>
      </c>
      <c r="S1727" s="72" t="str">
        <f aca="false">IF(M1727&gt;N1727,"Flávio Bolsonaro",IF(N1727&gt;M1727,"Lula","Empate"))</f>
        <v>Flávio Bolsonaro</v>
      </c>
      <c r="T1727" s="74" t="n">
        <v>0.386632390745501</v>
      </c>
      <c r="U1727" s="74" t="n">
        <v>0.541131105398458</v>
      </c>
      <c r="V1727" s="72" t="str">
        <f aca="false">IF(S1727="Empate","—",IF((N1727&gt;M1727)&lt;&gt;(T1727&gt;U1727),"Sim","Não"))</f>
        <v>Não</v>
      </c>
    </row>
    <row r="1728" customFormat="false" ht="15" hidden="false" customHeight="false" outlineLevel="0" collapsed="false">
      <c r="A1728" s="72" t="s">
        <v>3776</v>
      </c>
      <c r="B1728" s="72" t="s">
        <v>3777</v>
      </c>
      <c r="C1728" s="72" t="s">
        <v>283</v>
      </c>
      <c r="D1728" s="72" t="s">
        <v>282</v>
      </c>
      <c r="E1728" s="72"/>
      <c r="F1728" s="73" t="n">
        <v>5696</v>
      </c>
      <c r="G1728" s="73" t="n">
        <v>4731</v>
      </c>
      <c r="H1728" s="73" t="n">
        <v>965</v>
      </c>
      <c r="I1728" s="74" t="n">
        <f aca="false">H1728/F1728</f>
        <v>0.169417134831461</v>
      </c>
      <c r="J1728" s="73" t="n">
        <v>4423</v>
      </c>
      <c r="K1728" s="73" t="n">
        <v>100</v>
      </c>
      <c r="L1728" s="73" t="n">
        <v>208</v>
      </c>
      <c r="M1728" s="73" t="n">
        <v>1811</v>
      </c>
      <c r="N1728" s="73" t="n">
        <v>2277</v>
      </c>
      <c r="O1728" s="73" t="n">
        <f aca="false">J1728-M1728-N1728</f>
        <v>335</v>
      </c>
      <c r="P1728" s="74" t="n">
        <f aca="false">M1728/J1728</f>
        <v>0.409450599140855</v>
      </c>
      <c r="Q1728" s="74" t="n">
        <f aca="false">N1728/J1728</f>
        <v>0.514808953199186</v>
      </c>
      <c r="R1728" s="75" t="n">
        <f aca="false">ABS(P1728-Q1728)*100</f>
        <v>10.5358354058331</v>
      </c>
      <c r="S1728" s="72" t="str">
        <f aca="false">IF(M1728&gt;N1728,"Flávio Bolsonaro",IF(N1728&gt;M1728,"Lula","Empate"))</f>
        <v>Lula</v>
      </c>
      <c r="T1728" s="74" t="n">
        <v>0.599907385968974</v>
      </c>
      <c r="U1728" s="74" t="n">
        <v>0.324149108589951</v>
      </c>
      <c r="V1728" s="72" t="str">
        <f aca="false">IF(S1728="Empate","—",IF((N1728&gt;M1728)&lt;&gt;(T1728&gt;U1728),"Sim","Não"))</f>
        <v>Não</v>
      </c>
    </row>
    <row r="1729" customFormat="false" ht="15" hidden="false" customHeight="false" outlineLevel="0" collapsed="false">
      <c r="A1729" s="72" t="s">
        <v>3778</v>
      </c>
      <c r="B1729" s="72" t="s">
        <v>3779</v>
      </c>
      <c r="C1729" s="72" t="s">
        <v>283</v>
      </c>
      <c r="D1729" s="72" t="s">
        <v>282</v>
      </c>
      <c r="E1729" s="72"/>
      <c r="F1729" s="73" t="n">
        <v>12435</v>
      </c>
      <c r="G1729" s="73" t="n">
        <v>9407</v>
      </c>
      <c r="H1729" s="73" t="n">
        <v>3028</v>
      </c>
      <c r="I1729" s="74" t="n">
        <f aca="false">H1729/F1729</f>
        <v>0.243506232408524</v>
      </c>
      <c r="J1729" s="73" t="n">
        <v>8859</v>
      </c>
      <c r="K1729" s="73" t="n">
        <v>218</v>
      </c>
      <c r="L1729" s="73" t="n">
        <v>330</v>
      </c>
      <c r="M1729" s="73" t="n">
        <v>4945</v>
      </c>
      <c r="N1729" s="73" t="n">
        <v>2966</v>
      </c>
      <c r="O1729" s="73" t="n">
        <f aca="false">J1729-M1729-N1729</f>
        <v>948</v>
      </c>
      <c r="P1729" s="74" t="n">
        <f aca="false">M1729/J1729</f>
        <v>0.558189411897505</v>
      </c>
      <c r="Q1729" s="74" t="n">
        <f aca="false">N1729/J1729</f>
        <v>0.334800767580991</v>
      </c>
      <c r="R1729" s="75" t="n">
        <f aca="false">ABS(P1729-Q1729)*100</f>
        <v>22.3388644316514</v>
      </c>
      <c r="S1729" s="72" t="str">
        <f aca="false">IF(M1729&gt;N1729,"Flávio Bolsonaro",IF(N1729&gt;M1729,"Lula","Empate"))</f>
        <v>Flávio Bolsonaro</v>
      </c>
      <c r="T1729" s="74" t="n">
        <v>0.384849167041873</v>
      </c>
      <c r="U1729" s="74" t="n">
        <v>0.518685276902296</v>
      </c>
      <c r="V1729" s="72" t="str">
        <f aca="false">IF(S1729="Empate","—",IF((N1729&gt;M1729)&lt;&gt;(T1729&gt;U1729),"Sim","Não"))</f>
        <v>Não</v>
      </c>
    </row>
    <row r="1730" customFormat="false" ht="15" hidden="false" customHeight="false" outlineLevel="0" collapsed="false">
      <c r="A1730" s="72" t="s">
        <v>3780</v>
      </c>
      <c r="B1730" s="72" t="s">
        <v>3781</v>
      </c>
      <c r="C1730" s="72" t="s">
        <v>283</v>
      </c>
      <c r="D1730" s="72" t="s">
        <v>282</v>
      </c>
      <c r="E1730" s="72"/>
      <c r="F1730" s="73" t="n">
        <v>70855</v>
      </c>
      <c r="G1730" s="73" t="n">
        <v>56012</v>
      </c>
      <c r="H1730" s="73" t="n">
        <v>14843</v>
      </c>
      <c r="I1730" s="74" t="n">
        <f aca="false">H1730/F1730</f>
        <v>0.20948415778703</v>
      </c>
      <c r="J1730" s="73" t="n">
        <v>52844</v>
      </c>
      <c r="K1730" s="73" t="n">
        <v>1322</v>
      </c>
      <c r="L1730" s="73" t="n">
        <v>1846</v>
      </c>
      <c r="M1730" s="73" t="n">
        <v>33311</v>
      </c>
      <c r="N1730" s="73" t="n">
        <v>14521</v>
      </c>
      <c r="O1730" s="73" t="n">
        <f aca="false">J1730-M1730-N1730</f>
        <v>5012</v>
      </c>
      <c r="P1730" s="74" t="n">
        <f aca="false">M1730/J1730</f>
        <v>0.630364847475589</v>
      </c>
      <c r="Q1730" s="74" t="n">
        <f aca="false">N1730/J1730</f>
        <v>0.274789947770797</v>
      </c>
      <c r="R1730" s="75" t="n">
        <f aca="false">ABS(P1730-Q1730)*100</f>
        <v>35.5574899704791</v>
      </c>
      <c r="S1730" s="72" t="str">
        <f aca="false">IF(M1730&gt;N1730,"Flávio Bolsonaro",IF(N1730&gt;M1730,"Lula","Empate"))</f>
        <v>Flávio Bolsonaro</v>
      </c>
      <c r="T1730" s="74" t="n">
        <v>0.324803404570266</v>
      </c>
      <c r="U1730" s="74" t="n">
        <v>0.58536404847812</v>
      </c>
      <c r="V1730" s="72" t="str">
        <f aca="false">IF(S1730="Empate","—",IF((N1730&gt;M1730)&lt;&gt;(T1730&gt;U1730),"Sim","Não"))</f>
        <v>Não</v>
      </c>
    </row>
    <row r="1731" customFormat="false" ht="15" hidden="false" customHeight="false" outlineLevel="0" collapsed="false">
      <c r="A1731" s="72" t="s">
        <v>3782</v>
      </c>
      <c r="B1731" s="72" t="s">
        <v>3783</v>
      </c>
      <c r="C1731" s="72" t="s">
        <v>283</v>
      </c>
      <c r="D1731" s="72" t="s">
        <v>282</v>
      </c>
      <c r="E1731" s="72"/>
      <c r="F1731" s="73" t="n">
        <v>11490</v>
      </c>
      <c r="G1731" s="73" t="n">
        <v>8208</v>
      </c>
      <c r="H1731" s="73" t="n">
        <v>3282</v>
      </c>
      <c r="I1731" s="74" t="n">
        <f aca="false">H1731/F1731</f>
        <v>0.285639686684073</v>
      </c>
      <c r="J1731" s="73" t="n">
        <v>7829</v>
      </c>
      <c r="K1731" s="73" t="n">
        <v>86</v>
      </c>
      <c r="L1731" s="73" t="n">
        <v>293</v>
      </c>
      <c r="M1731" s="73" t="n">
        <v>1991</v>
      </c>
      <c r="N1731" s="73" t="n">
        <v>5602</v>
      </c>
      <c r="O1731" s="73" t="n">
        <f aca="false">J1731-M1731-N1731</f>
        <v>236</v>
      </c>
      <c r="P1731" s="74" t="n">
        <f aca="false">M1731/J1731</f>
        <v>0.254310895388939</v>
      </c>
      <c r="Q1731" s="74" t="n">
        <f aca="false">N1731/J1731</f>
        <v>0.715544769446928</v>
      </c>
      <c r="R1731" s="75" t="n">
        <f aca="false">ABS(P1731-Q1731)*100</f>
        <v>46.123387405799</v>
      </c>
      <c r="S1731" s="72" t="str">
        <f aca="false">IF(M1731&gt;N1731,"Flávio Bolsonaro",IF(N1731&gt;M1731,"Lula","Empate"))</f>
        <v>Lula</v>
      </c>
      <c r="T1731" s="74" t="n">
        <v>0.773335152838428</v>
      </c>
      <c r="U1731" s="74" t="n">
        <v>0.197188864628821</v>
      </c>
      <c r="V1731" s="72" t="str">
        <f aca="false">IF(S1731="Empate","—",IF((N1731&gt;M1731)&lt;&gt;(T1731&gt;U1731),"Sim","Não"))</f>
        <v>Não</v>
      </c>
    </row>
    <row r="1732" customFormat="false" ht="15" hidden="false" customHeight="false" outlineLevel="0" collapsed="false">
      <c r="A1732" s="72" t="s">
        <v>3784</v>
      </c>
      <c r="B1732" s="72" t="s">
        <v>3785</v>
      </c>
      <c r="C1732" s="72" t="s">
        <v>283</v>
      </c>
      <c r="D1732" s="72" t="s">
        <v>282</v>
      </c>
      <c r="E1732" s="72"/>
      <c r="F1732" s="73" t="n">
        <v>5084</v>
      </c>
      <c r="G1732" s="73" t="n">
        <v>3969</v>
      </c>
      <c r="H1732" s="73" t="n">
        <v>1115</v>
      </c>
      <c r="I1732" s="74" t="n">
        <f aca="false">H1732/F1732</f>
        <v>0.219315499606609</v>
      </c>
      <c r="J1732" s="73" t="n">
        <v>3824</v>
      </c>
      <c r="K1732" s="73" t="n">
        <v>51</v>
      </c>
      <c r="L1732" s="73" t="n">
        <v>94</v>
      </c>
      <c r="M1732" s="73" t="n">
        <v>2381</v>
      </c>
      <c r="N1732" s="73" t="n">
        <v>1301</v>
      </c>
      <c r="O1732" s="73" t="n">
        <f aca="false">J1732-M1732-N1732</f>
        <v>142</v>
      </c>
      <c r="P1732" s="74" t="n">
        <f aca="false">M1732/J1732</f>
        <v>0.622646443514644</v>
      </c>
      <c r="Q1732" s="74" t="n">
        <f aca="false">N1732/J1732</f>
        <v>0.340219665271967</v>
      </c>
      <c r="R1732" s="75" t="n">
        <f aca="false">ABS(P1732-Q1732)*100</f>
        <v>28.2426778242678</v>
      </c>
      <c r="S1732" s="72" t="str">
        <f aca="false">IF(M1732&gt;N1732,"Flávio Bolsonaro",IF(N1732&gt;M1732,"Lula","Empate"))</f>
        <v>Flávio Bolsonaro</v>
      </c>
      <c r="T1732" s="74" t="n">
        <v>0.356312292358804</v>
      </c>
      <c r="U1732" s="74" t="n">
        <v>0.597452934662237</v>
      </c>
      <c r="V1732" s="72" t="str">
        <f aca="false">IF(S1732="Empate","—",IF((N1732&gt;M1732)&lt;&gt;(T1732&gt;U1732),"Sim","Não"))</f>
        <v>Não</v>
      </c>
    </row>
    <row r="1733" customFormat="false" ht="15" hidden="false" customHeight="false" outlineLevel="0" collapsed="false">
      <c r="A1733" s="72" t="s">
        <v>3786</v>
      </c>
      <c r="B1733" s="72" t="s">
        <v>3787</v>
      </c>
      <c r="C1733" s="72" t="s">
        <v>283</v>
      </c>
      <c r="D1733" s="72" t="s">
        <v>282</v>
      </c>
      <c r="E1733" s="72"/>
      <c r="F1733" s="73" t="n">
        <v>77491</v>
      </c>
      <c r="G1733" s="73" t="n">
        <v>57105</v>
      </c>
      <c r="H1733" s="73" t="n">
        <v>20386</v>
      </c>
      <c r="I1733" s="74" t="n">
        <f aca="false">H1733/F1733</f>
        <v>0.26307571201817</v>
      </c>
      <c r="J1733" s="73" t="n">
        <v>55268</v>
      </c>
      <c r="K1733" s="73" t="n">
        <v>811</v>
      </c>
      <c r="L1733" s="73" t="n">
        <v>1026</v>
      </c>
      <c r="M1733" s="73" t="n">
        <v>25059</v>
      </c>
      <c r="N1733" s="73" t="n">
        <v>25289</v>
      </c>
      <c r="O1733" s="73" t="n">
        <f aca="false">J1733-M1733-N1733</f>
        <v>4920</v>
      </c>
      <c r="P1733" s="74" t="n">
        <f aca="false">M1733/J1733</f>
        <v>0.453408844177463</v>
      </c>
      <c r="Q1733" s="74" t="n">
        <f aca="false">N1733/J1733</f>
        <v>0.457570384309184</v>
      </c>
      <c r="R1733" s="75" t="n">
        <f aca="false">ABS(P1733-Q1733)*100</f>
        <v>0.416154013172182</v>
      </c>
      <c r="S1733" s="72" t="str">
        <f aca="false">IF(M1733&gt;N1733,"Flávio Bolsonaro",IF(N1733&gt;M1733,"Lula","Empate"))</f>
        <v>Lula</v>
      </c>
      <c r="T1733" s="74" t="n">
        <v>0.551603745305144</v>
      </c>
      <c r="U1733" s="74" t="n">
        <v>0.385604203769992</v>
      </c>
      <c r="V1733" s="72" t="str">
        <f aca="false">IF(S1733="Empate","—",IF((N1733&gt;M1733)&lt;&gt;(T1733&gt;U1733),"Sim","Não"))</f>
        <v>Não</v>
      </c>
    </row>
    <row r="1734" customFormat="false" ht="15" hidden="false" customHeight="false" outlineLevel="0" collapsed="false">
      <c r="A1734" s="72" t="s">
        <v>3788</v>
      </c>
      <c r="B1734" s="72" t="s">
        <v>3789</v>
      </c>
      <c r="C1734" s="72" t="s">
        <v>283</v>
      </c>
      <c r="D1734" s="72" t="s">
        <v>282</v>
      </c>
      <c r="E1734" s="72"/>
      <c r="F1734" s="73" t="n">
        <v>5825</v>
      </c>
      <c r="G1734" s="73" t="n">
        <v>4706</v>
      </c>
      <c r="H1734" s="73" t="n">
        <v>1119</v>
      </c>
      <c r="I1734" s="74" t="n">
        <f aca="false">H1734/F1734</f>
        <v>0.192103004291845</v>
      </c>
      <c r="J1734" s="73" t="n">
        <v>4375</v>
      </c>
      <c r="K1734" s="73" t="n">
        <v>138</v>
      </c>
      <c r="L1734" s="73" t="n">
        <v>193</v>
      </c>
      <c r="M1734" s="73" t="n">
        <v>1989</v>
      </c>
      <c r="N1734" s="73" t="n">
        <v>1967</v>
      </c>
      <c r="O1734" s="73" t="n">
        <f aca="false">J1734-M1734-N1734</f>
        <v>419</v>
      </c>
      <c r="P1734" s="74" t="n">
        <f aca="false">M1734/J1734</f>
        <v>0.454628571428571</v>
      </c>
      <c r="Q1734" s="74" t="n">
        <f aca="false">N1734/J1734</f>
        <v>0.4496</v>
      </c>
      <c r="R1734" s="75" t="n">
        <f aca="false">ABS(P1734-Q1734)*100</f>
        <v>0.502857142857144</v>
      </c>
      <c r="S1734" s="72" t="str">
        <f aca="false">IF(M1734&gt;N1734,"Flávio Bolsonaro",IF(N1734&gt;M1734,"Lula","Empate"))</f>
        <v>Flávio Bolsonaro</v>
      </c>
      <c r="T1734" s="74" t="n">
        <v>0.521149061298349</v>
      </c>
      <c r="U1734" s="74" t="n">
        <v>0.375480660484053</v>
      </c>
      <c r="V1734" s="72" t="str">
        <f aca="false">IF(S1734="Empate","—",IF((N1734&gt;M1734)&lt;&gt;(T1734&gt;U1734),"Sim","Não"))</f>
        <v>Sim</v>
      </c>
    </row>
    <row r="1735" customFormat="false" ht="15" hidden="false" customHeight="false" outlineLevel="0" collapsed="false">
      <c r="A1735" s="72" t="s">
        <v>3790</v>
      </c>
      <c r="B1735" s="72" t="s">
        <v>3791</v>
      </c>
      <c r="C1735" s="72" t="s">
        <v>283</v>
      </c>
      <c r="D1735" s="72" t="s">
        <v>282</v>
      </c>
      <c r="E1735" s="72"/>
      <c r="F1735" s="73" t="n">
        <v>30000</v>
      </c>
      <c r="G1735" s="73" t="n">
        <v>22049</v>
      </c>
      <c r="H1735" s="73" t="n">
        <v>7951</v>
      </c>
      <c r="I1735" s="74" t="n">
        <f aca="false">H1735/F1735</f>
        <v>0.265033333333333</v>
      </c>
      <c r="J1735" s="73" t="n">
        <v>21294</v>
      </c>
      <c r="K1735" s="73" t="n">
        <v>270</v>
      </c>
      <c r="L1735" s="73" t="n">
        <v>485</v>
      </c>
      <c r="M1735" s="73" t="n">
        <v>10613</v>
      </c>
      <c r="N1735" s="73" t="n">
        <v>9402</v>
      </c>
      <c r="O1735" s="73" t="n">
        <f aca="false">J1735-M1735-N1735</f>
        <v>1279</v>
      </c>
      <c r="P1735" s="74" t="n">
        <f aca="false">M1735/J1735</f>
        <v>0.498403306095614</v>
      </c>
      <c r="Q1735" s="74" t="n">
        <f aca="false">N1735/J1735</f>
        <v>0.441532826148211</v>
      </c>
      <c r="R1735" s="75" t="n">
        <f aca="false">ABS(P1735-Q1735)*100</f>
        <v>5.6870479947403</v>
      </c>
      <c r="S1735" s="72" t="str">
        <f aca="false">IF(M1735&gt;N1735,"Flávio Bolsonaro",IF(N1735&gt;M1735,"Lula","Empate"))</f>
        <v>Flávio Bolsonaro</v>
      </c>
      <c r="T1735" s="74" t="n">
        <v>0.530698949291914</v>
      </c>
      <c r="U1735" s="74" t="n">
        <v>0.422064869803563</v>
      </c>
      <c r="V1735" s="72" t="str">
        <f aca="false">IF(S1735="Empate","—",IF((N1735&gt;M1735)&lt;&gt;(T1735&gt;U1735),"Sim","Não"))</f>
        <v>Sim</v>
      </c>
    </row>
    <row r="1736" customFormat="false" ht="15" hidden="false" customHeight="false" outlineLevel="0" collapsed="false">
      <c r="A1736" s="72" t="s">
        <v>3792</v>
      </c>
      <c r="B1736" s="72" t="s">
        <v>3793</v>
      </c>
      <c r="C1736" s="72" t="s">
        <v>283</v>
      </c>
      <c r="D1736" s="72" t="s">
        <v>282</v>
      </c>
      <c r="E1736" s="72"/>
      <c r="F1736" s="73" t="n">
        <v>3559</v>
      </c>
      <c r="G1736" s="73" t="n">
        <v>2877</v>
      </c>
      <c r="H1736" s="73" t="n">
        <v>682</v>
      </c>
      <c r="I1736" s="74" t="n">
        <f aca="false">H1736/F1736</f>
        <v>0.191626861477943</v>
      </c>
      <c r="J1736" s="73" t="n">
        <v>2647</v>
      </c>
      <c r="K1736" s="73" t="n">
        <v>92</v>
      </c>
      <c r="L1736" s="73" t="n">
        <v>138</v>
      </c>
      <c r="M1736" s="73" t="n">
        <v>1198</v>
      </c>
      <c r="N1736" s="73" t="n">
        <v>1254</v>
      </c>
      <c r="O1736" s="73" t="n">
        <f aca="false">J1736-M1736-N1736</f>
        <v>195</v>
      </c>
      <c r="P1736" s="74" t="n">
        <f aca="false">M1736/J1736</f>
        <v>0.452587835285229</v>
      </c>
      <c r="Q1736" s="74" t="n">
        <f aca="false">N1736/J1736</f>
        <v>0.473743860974688</v>
      </c>
      <c r="R1736" s="75" t="n">
        <f aca="false">ABS(P1736-Q1736)*100</f>
        <v>2.11560256894598</v>
      </c>
      <c r="S1736" s="72" t="str">
        <f aca="false">IF(M1736&gt;N1736,"Flávio Bolsonaro",IF(N1736&gt;M1736,"Lula","Empate"))</f>
        <v>Lula</v>
      </c>
      <c r="T1736" s="74" t="n">
        <v>0.606574761399788</v>
      </c>
      <c r="U1736" s="74" t="n">
        <v>0.320607988688583</v>
      </c>
      <c r="V1736" s="72" t="str">
        <f aca="false">IF(S1736="Empate","—",IF((N1736&gt;M1736)&lt;&gt;(T1736&gt;U1736),"Sim","Não"))</f>
        <v>Não</v>
      </c>
    </row>
    <row r="1737" customFormat="false" ht="15" hidden="false" customHeight="false" outlineLevel="0" collapsed="false">
      <c r="A1737" s="72" t="s">
        <v>3794</v>
      </c>
      <c r="B1737" s="72" t="s">
        <v>3795</v>
      </c>
      <c r="C1737" s="72" t="s">
        <v>283</v>
      </c>
      <c r="D1737" s="72" t="s">
        <v>282</v>
      </c>
      <c r="E1737" s="72"/>
      <c r="F1737" s="73" t="n">
        <v>16254</v>
      </c>
      <c r="G1737" s="73" t="n">
        <v>12450</v>
      </c>
      <c r="H1737" s="73" t="n">
        <v>3804</v>
      </c>
      <c r="I1737" s="74" t="n">
        <f aca="false">H1737/F1737</f>
        <v>0.234034699150978</v>
      </c>
      <c r="J1737" s="73" t="n">
        <v>11792</v>
      </c>
      <c r="K1737" s="73" t="n">
        <v>254</v>
      </c>
      <c r="L1737" s="73" t="n">
        <v>404</v>
      </c>
      <c r="M1737" s="73" t="n">
        <v>5355</v>
      </c>
      <c r="N1737" s="73" t="n">
        <v>5241</v>
      </c>
      <c r="O1737" s="73" t="n">
        <f aca="false">J1737-M1737-N1737</f>
        <v>1196</v>
      </c>
      <c r="P1737" s="74" t="n">
        <f aca="false">M1737/J1737</f>
        <v>0.454121438263229</v>
      </c>
      <c r="Q1737" s="74" t="n">
        <f aca="false">N1737/J1737</f>
        <v>0.444453867028494</v>
      </c>
      <c r="R1737" s="75" t="n">
        <f aca="false">ABS(P1737-Q1737)*100</f>
        <v>0.966757123473544</v>
      </c>
      <c r="S1737" s="72" t="str">
        <f aca="false">IF(M1737&gt;N1737,"Flávio Bolsonaro",IF(N1737&gt;M1737,"Lula","Empate"))</f>
        <v>Flávio Bolsonaro</v>
      </c>
      <c r="T1737" s="74" t="n">
        <v>0.504190560211734</v>
      </c>
      <c r="U1737" s="74" t="n">
        <v>0.401852668725188</v>
      </c>
      <c r="V1737" s="72" t="str">
        <f aca="false">IF(S1737="Empate","—",IF((N1737&gt;M1737)&lt;&gt;(T1737&gt;U1737),"Sim","Não"))</f>
        <v>Sim</v>
      </c>
    </row>
    <row r="1738" customFormat="false" ht="15" hidden="false" customHeight="false" outlineLevel="0" collapsed="false">
      <c r="A1738" s="72" t="s">
        <v>3796</v>
      </c>
      <c r="B1738" s="72" t="s">
        <v>3797</v>
      </c>
      <c r="C1738" s="72" t="s">
        <v>283</v>
      </c>
      <c r="D1738" s="72" t="s">
        <v>282</v>
      </c>
      <c r="E1738" s="72"/>
      <c r="F1738" s="73" t="n">
        <v>9221</v>
      </c>
      <c r="G1738" s="73" t="n">
        <v>6350</v>
      </c>
      <c r="H1738" s="73" t="n">
        <v>2871</v>
      </c>
      <c r="I1738" s="74" t="n">
        <f aca="false">H1738/F1738</f>
        <v>0.311354516863681</v>
      </c>
      <c r="J1738" s="73" t="n">
        <v>5940</v>
      </c>
      <c r="K1738" s="73" t="n">
        <v>102</v>
      </c>
      <c r="L1738" s="73" t="n">
        <v>308</v>
      </c>
      <c r="M1738" s="73" t="n">
        <v>2016</v>
      </c>
      <c r="N1738" s="73" t="n">
        <v>3705</v>
      </c>
      <c r="O1738" s="73" t="n">
        <f aca="false">J1738-M1738-N1738</f>
        <v>219</v>
      </c>
      <c r="P1738" s="74" t="n">
        <f aca="false">M1738/J1738</f>
        <v>0.339393939393939</v>
      </c>
      <c r="Q1738" s="74" t="n">
        <f aca="false">N1738/J1738</f>
        <v>0.623737373737374</v>
      </c>
      <c r="R1738" s="75" t="n">
        <f aca="false">ABS(P1738-Q1738)*100</f>
        <v>28.4343434343434</v>
      </c>
      <c r="S1738" s="72" t="str">
        <f aca="false">IF(M1738&gt;N1738,"Flávio Bolsonaro",IF(N1738&gt;M1738,"Lula","Empate"))</f>
        <v>Lula</v>
      </c>
      <c r="T1738" s="74" t="n">
        <v>0.652096486967784</v>
      </c>
      <c r="U1738" s="74" t="n">
        <v>0.302088392423507</v>
      </c>
      <c r="V1738" s="72" t="str">
        <f aca="false">IF(S1738="Empate","—",IF((N1738&gt;M1738)&lt;&gt;(T1738&gt;U1738),"Sim","Não"))</f>
        <v>Não</v>
      </c>
    </row>
    <row r="1739" customFormat="false" ht="15" hidden="false" customHeight="false" outlineLevel="0" collapsed="false">
      <c r="A1739" s="72" t="s">
        <v>3798</v>
      </c>
      <c r="B1739" s="72" t="s">
        <v>3799</v>
      </c>
      <c r="C1739" s="72" t="s">
        <v>283</v>
      </c>
      <c r="D1739" s="72" t="s">
        <v>282</v>
      </c>
      <c r="E1739" s="72"/>
      <c r="F1739" s="73" t="n">
        <v>19258</v>
      </c>
      <c r="G1739" s="73" t="n">
        <v>14814</v>
      </c>
      <c r="H1739" s="73" t="n">
        <v>4444</v>
      </c>
      <c r="I1739" s="74" t="n">
        <f aca="false">H1739/F1739</f>
        <v>0.230761242081213</v>
      </c>
      <c r="J1739" s="73" t="n">
        <v>14164</v>
      </c>
      <c r="K1739" s="73" t="n">
        <v>239</v>
      </c>
      <c r="L1739" s="73" t="n">
        <v>411</v>
      </c>
      <c r="M1739" s="73" t="n">
        <v>10033</v>
      </c>
      <c r="N1739" s="73" t="n">
        <v>3173</v>
      </c>
      <c r="O1739" s="73" t="n">
        <f aca="false">J1739-M1739-N1739</f>
        <v>958</v>
      </c>
      <c r="P1739" s="74" t="n">
        <f aca="false">M1739/J1739</f>
        <v>0.708345100254166</v>
      </c>
      <c r="Q1739" s="74" t="n">
        <f aca="false">N1739/J1739</f>
        <v>0.224018638802598</v>
      </c>
      <c r="R1739" s="75" t="n">
        <f aca="false">ABS(P1739-Q1739)*100</f>
        <v>48.4326461451567</v>
      </c>
      <c r="S1739" s="72" t="str">
        <f aca="false">IF(M1739&gt;N1739,"Flávio Bolsonaro",IF(N1739&gt;M1739,"Lula","Empate"))</f>
        <v>Flávio Bolsonaro</v>
      </c>
      <c r="T1739" s="74" t="n">
        <v>0.26262482168331</v>
      </c>
      <c r="U1739" s="74" t="n">
        <v>0.66283880171184</v>
      </c>
      <c r="V1739" s="72" t="str">
        <f aca="false">IF(S1739="Empate","—",IF((N1739&gt;M1739)&lt;&gt;(T1739&gt;U1739),"Sim","Não"))</f>
        <v>Não</v>
      </c>
    </row>
    <row r="1740" customFormat="false" ht="15" hidden="false" customHeight="false" outlineLevel="0" collapsed="false">
      <c r="A1740" s="72" t="s">
        <v>3800</v>
      </c>
      <c r="B1740" s="72" t="s">
        <v>3801</v>
      </c>
      <c r="C1740" s="72" t="s">
        <v>283</v>
      </c>
      <c r="D1740" s="72" t="s">
        <v>282</v>
      </c>
      <c r="E1740" s="72"/>
      <c r="F1740" s="73" t="n">
        <v>6410</v>
      </c>
      <c r="G1740" s="73" t="n">
        <v>4881</v>
      </c>
      <c r="H1740" s="73" t="n">
        <v>1529</v>
      </c>
      <c r="I1740" s="74" t="n">
        <f aca="false">H1740/F1740</f>
        <v>0.238533541341654</v>
      </c>
      <c r="J1740" s="73" t="n">
        <v>4596</v>
      </c>
      <c r="K1740" s="73" t="n">
        <v>108</v>
      </c>
      <c r="L1740" s="73" t="n">
        <v>177</v>
      </c>
      <c r="M1740" s="73" t="n">
        <v>3065</v>
      </c>
      <c r="N1740" s="73" t="n">
        <v>1091</v>
      </c>
      <c r="O1740" s="73" t="n">
        <f aca="false">J1740-M1740-N1740</f>
        <v>440</v>
      </c>
      <c r="P1740" s="74" t="n">
        <f aca="false">M1740/J1740</f>
        <v>0.666884247171453</v>
      </c>
      <c r="Q1740" s="74" t="n">
        <f aca="false">N1740/J1740</f>
        <v>0.237380330722367</v>
      </c>
      <c r="R1740" s="75" t="n">
        <f aca="false">ABS(P1740-Q1740)*100</f>
        <v>42.9503916449086</v>
      </c>
      <c r="S1740" s="72" t="str">
        <f aca="false">IF(M1740&gt;N1740,"Flávio Bolsonaro",IF(N1740&gt;M1740,"Lula","Empate"))</f>
        <v>Flávio Bolsonaro</v>
      </c>
      <c r="T1740" s="74" t="n">
        <v>0.275682998419508</v>
      </c>
      <c r="U1740" s="74" t="n">
        <v>0.636712576202303</v>
      </c>
      <c r="V1740" s="72" t="str">
        <f aca="false">IF(S1740="Empate","—",IF((N1740&gt;M1740)&lt;&gt;(T1740&gt;U1740),"Sim","Não"))</f>
        <v>Não</v>
      </c>
    </row>
    <row r="1741" customFormat="false" ht="15" hidden="false" customHeight="false" outlineLevel="0" collapsed="false">
      <c r="A1741" s="72" t="s">
        <v>3802</v>
      </c>
      <c r="B1741" s="72" t="s">
        <v>3803</v>
      </c>
      <c r="C1741" s="72" t="s">
        <v>283</v>
      </c>
      <c r="D1741" s="72" t="s">
        <v>282</v>
      </c>
      <c r="E1741" s="72"/>
      <c r="F1741" s="73" t="n">
        <v>3209</v>
      </c>
      <c r="G1741" s="73" t="n">
        <v>2592</v>
      </c>
      <c r="H1741" s="73" t="n">
        <v>617</v>
      </c>
      <c r="I1741" s="74" t="n">
        <f aca="false">H1741/F1741</f>
        <v>0.192271735743222</v>
      </c>
      <c r="J1741" s="73" t="n">
        <v>2474</v>
      </c>
      <c r="K1741" s="73" t="n">
        <v>54</v>
      </c>
      <c r="L1741" s="73" t="n">
        <v>64</v>
      </c>
      <c r="M1741" s="73" t="n">
        <v>1311</v>
      </c>
      <c r="N1741" s="73" t="n">
        <v>1053</v>
      </c>
      <c r="O1741" s="73" t="n">
        <f aca="false">J1741-M1741-N1741</f>
        <v>110</v>
      </c>
      <c r="P1741" s="74" t="n">
        <f aca="false">M1741/J1741</f>
        <v>0.529911075181892</v>
      </c>
      <c r="Q1741" s="74" t="n">
        <f aca="false">N1741/J1741</f>
        <v>0.425626515763945</v>
      </c>
      <c r="R1741" s="75" t="n">
        <f aca="false">ABS(P1741-Q1741)*100</f>
        <v>10.4284559417947</v>
      </c>
      <c r="S1741" s="72" t="str">
        <f aca="false">IF(M1741&gt;N1741,"Flávio Bolsonaro",IF(N1741&gt;M1741,"Lula","Empate"))</f>
        <v>Flávio Bolsonaro</v>
      </c>
      <c r="T1741" s="74" t="n">
        <v>0.4625</v>
      </c>
      <c r="U1741" s="74" t="n">
        <v>0.48375</v>
      </c>
      <c r="V1741" s="72" t="str">
        <f aca="false">IF(S1741="Empate","—",IF((N1741&gt;M1741)&lt;&gt;(T1741&gt;U1741),"Sim","Não"))</f>
        <v>Não</v>
      </c>
    </row>
    <row r="1742" customFormat="false" ht="15" hidden="false" customHeight="false" outlineLevel="0" collapsed="false">
      <c r="A1742" s="72" t="s">
        <v>3804</v>
      </c>
      <c r="B1742" s="72" t="s">
        <v>3805</v>
      </c>
      <c r="C1742" s="72" t="s">
        <v>283</v>
      </c>
      <c r="D1742" s="72" t="s">
        <v>282</v>
      </c>
      <c r="E1742" s="72"/>
      <c r="F1742" s="73" t="n">
        <v>4243</v>
      </c>
      <c r="G1742" s="73" t="n">
        <v>3107</v>
      </c>
      <c r="H1742" s="73" t="n">
        <v>1136</v>
      </c>
      <c r="I1742" s="74" t="n">
        <f aca="false">H1742/F1742</f>
        <v>0.267735093094509</v>
      </c>
      <c r="J1742" s="73" t="n">
        <v>2961</v>
      </c>
      <c r="K1742" s="73" t="n">
        <v>42</v>
      </c>
      <c r="L1742" s="73" t="n">
        <v>104</v>
      </c>
      <c r="M1742" s="73" t="n">
        <v>1014</v>
      </c>
      <c r="N1742" s="73" t="n">
        <v>1844</v>
      </c>
      <c r="O1742" s="73" t="n">
        <f aca="false">J1742-M1742-N1742</f>
        <v>103</v>
      </c>
      <c r="P1742" s="74" t="n">
        <f aca="false">M1742/J1742</f>
        <v>0.342451874366768</v>
      </c>
      <c r="Q1742" s="74" t="n">
        <f aca="false">N1742/J1742</f>
        <v>0.622762580209389</v>
      </c>
      <c r="R1742" s="75" t="n">
        <f aca="false">ABS(P1742-Q1742)*100</f>
        <v>28.0310705842621</v>
      </c>
      <c r="S1742" s="72" t="str">
        <f aca="false">IF(M1742&gt;N1742,"Flávio Bolsonaro",IF(N1742&gt;M1742,"Lula","Empate"))</f>
        <v>Lula</v>
      </c>
      <c r="T1742" s="74" t="n">
        <v>0.688275862068966</v>
      </c>
      <c r="U1742" s="74" t="n">
        <v>0.269310344827586</v>
      </c>
      <c r="V1742" s="72" t="str">
        <f aca="false">IF(S1742="Empate","—",IF((N1742&gt;M1742)&lt;&gt;(T1742&gt;U1742),"Sim","Não"))</f>
        <v>Não</v>
      </c>
    </row>
    <row r="1743" customFormat="false" ht="15" hidden="false" customHeight="false" outlineLevel="0" collapsed="false">
      <c r="A1743" s="72" t="s">
        <v>3806</v>
      </c>
      <c r="B1743" s="72" t="s">
        <v>3807</v>
      </c>
      <c r="C1743" s="72" t="s">
        <v>283</v>
      </c>
      <c r="D1743" s="72" t="s">
        <v>282</v>
      </c>
      <c r="E1743" s="72"/>
      <c r="F1743" s="73" t="n">
        <v>55304</v>
      </c>
      <c r="G1743" s="73" t="n">
        <v>42923</v>
      </c>
      <c r="H1743" s="73" t="n">
        <v>12381</v>
      </c>
      <c r="I1743" s="74" t="n">
        <f aca="false">H1743/F1743</f>
        <v>0.223871691016925</v>
      </c>
      <c r="J1743" s="73" t="n">
        <v>40873</v>
      </c>
      <c r="K1743" s="73" t="n">
        <v>808</v>
      </c>
      <c r="L1743" s="73" t="n">
        <v>1242</v>
      </c>
      <c r="M1743" s="73" t="n">
        <v>18164</v>
      </c>
      <c r="N1743" s="73" t="n">
        <v>20155</v>
      </c>
      <c r="O1743" s="73" t="n">
        <f aca="false">J1743-M1743-N1743</f>
        <v>2554</v>
      </c>
      <c r="P1743" s="74" t="n">
        <f aca="false">M1743/J1743</f>
        <v>0.444400949281922</v>
      </c>
      <c r="Q1743" s="74" t="n">
        <f aca="false">N1743/J1743</f>
        <v>0.493112812859345</v>
      </c>
      <c r="R1743" s="75" t="n">
        <f aca="false">ABS(P1743-Q1743)*100</f>
        <v>4.87118635774228</v>
      </c>
      <c r="S1743" s="72" t="str">
        <f aca="false">IF(M1743&gt;N1743,"Flávio Bolsonaro",IF(N1743&gt;M1743,"Lula","Empate"))</f>
        <v>Lula</v>
      </c>
      <c r="T1743" s="74" t="n">
        <v>0.54507499613422</v>
      </c>
      <c r="U1743" s="74" t="n">
        <v>0.400211329312922</v>
      </c>
      <c r="V1743" s="72" t="str">
        <f aca="false">IF(S1743="Empate","—",IF((N1743&gt;M1743)&lt;&gt;(T1743&gt;U1743),"Sim","Não"))</f>
        <v>Não</v>
      </c>
    </row>
    <row r="1744" customFormat="false" ht="15" hidden="false" customHeight="false" outlineLevel="0" collapsed="false">
      <c r="A1744" s="72" t="s">
        <v>3808</v>
      </c>
      <c r="B1744" s="72" t="s">
        <v>3809</v>
      </c>
      <c r="C1744" s="72" t="s">
        <v>283</v>
      </c>
      <c r="D1744" s="72" t="s">
        <v>282</v>
      </c>
      <c r="E1744" s="72"/>
      <c r="F1744" s="73" t="n">
        <v>51291</v>
      </c>
      <c r="G1744" s="73" t="n">
        <v>36555</v>
      </c>
      <c r="H1744" s="73" t="n">
        <v>14736</v>
      </c>
      <c r="I1744" s="74" t="n">
        <f aca="false">H1744/F1744</f>
        <v>0.287301865824414</v>
      </c>
      <c r="J1744" s="73" t="n">
        <v>35071</v>
      </c>
      <c r="K1744" s="73" t="n">
        <v>560</v>
      </c>
      <c r="L1744" s="73" t="n">
        <v>924</v>
      </c>
      <c r="M1744" s="73" t="n">
        <v>8458</v>
      </c>
      <c r="N1744" s="73" t="n">
        <v>24776</v>
      </c>
      <c r="O1744" s="73" t="n">
        <f aca="false">J1744-M1744-N1744</f>
        <v>1837</v>
      </c>
      <c r="P1744" s="74" t="n">
        <f aca="false">M1744/J1744</f>
        <v>0.241167916512218</v>
      </c>
      <c r="Q1744" s="74" t="n">
        <f aca="false">N1744/J1744</f>
        <v>0.706452624675658</v>
      </c>
      <c r="R1744" s="75" t="n">
        <f aca="false">ABS(P1744-Q1744)*100</f>
        <v>46.528470816344</v>
      </c>
      <c r="S1744" s="72" t="str">
        <f aca="false">IF(M1744&gt;N1744,"Flávio Bolsonaro",IF(N1744&gt;M1744,"Lula","Empate"))</f>
        <v>Lula</v>
      </c>
      <c r="T1744" s="74" t="n">
        <v>0.734327476745903</v>
      </c>
      <c r="U1744" s="74" t="n">
        <v>0.212579359220434</v>
      </c>
      <c r="V1744" s="72" t="str">
        <f aca="false">IF(S1744="Empate","—",IF((N1744&gt;M1744)&lt;&gt;(T1744&gt;U1744),"Sim","Não"))</f>
        <v>Não</v>
      </c>
    </row>
    <row r="1745" customFormat="false" ht="15" hidden="false" customHeight="false" outlineLevel="0" collapsed="false">
      <c r="A1745" s="72" t="s">
        <v>3810</v>
      </c>
      <c r="B1745" s="72" t="s">
        <v>3811</v>
      </c>
      <c r="C1745" s="72" t="s">
        <v>283</v>
      </c>
      <c r="D1745" s="72" t="s">
        <v>282</v>
      </c>
      <c r="E1745" s="72"/>
      <c r="F1745" s="73" t="n">
        <v>3685</v>
      </c>
      <c r="G1745" s="73" t="n">
        <v>3062</v>
      </c>
      <c r="H1745" s="73" t="n">
        <v>623</v>
      </c>
      <c r="I1745" s="74" t="n">
        <f aca="false">H1745/F1745</f>
        <v>0.169063772048847</v>
      </c>
      <c r="J1745" s="73" t="n">
        <v>2937</v>
      </c>
      <c r="K1745" s="73" t="n">
        <v>55</v>
      </c>
      <c r="L1745" s="73" t="n">
        <v>70</v>
      </c>
      <c r="M1745" s="73" t="n">
        <v>1590</v>
      </c>
      <c r="N1745" s="73" t="n">
        <v>1018</v>
      </c>
      <c r="O1745" s="73" t="n">
        <f aca="false">J1745-M1745-N1745</f>
        <v>329</v>
      </c>
      <c r="P1745" s="74" t="n">
        <f aca="false">M1745/J1745</f>
        <v>0.541368743615935</v>
      </c>
      <c r="Q1745" s="74" t="n">
        <f aca="false">N1745/J1745</f>
        <v>0.346612189308819</v>
      </c>
      <c r="R1745" s="75" t="n">
        <f aca="false">ABS(P1745-Q1745)*100</f>
        <v>19.4756554307116</v>
      </c>
      <c r="S1745" s="72" t="str">
        <f aca="false">IF(M1745&gt;N1745,"Flávio Bolsonaro",IF(N1745&gt;M1745,"Lula","Empate"))</f>
        <v>Flávio Bolsonaro</v>
      </c>
      <c r="T1745" s="74" t="n">
        <v>0.447046109510086</v>
      </c>
      <c r="U1745" s="74" t="n">
        <v>0.44128242074928</v>
      </c>
      <c r="V1745" s="72" t="str">
        <f aca="false">IF(S1745="Empate","—",IF((N1745&gt;M1745)&lt;&gt;(T1745&gt;U1745),"Sim","Não"))</f>
        <v>Sim</v>
      </c>
    </row>
    <row r="1746" customFormat="false" ht="15" hidden="false" customHeight="false" outlineLevel="0" collapsed="false">
      <c r="A1746" s="72" t="s">
        <v>3812</v>
      </c>
      <c r="B1746" s="72" t="s">
        <v>3813</v>
      </c>
      <c r="C1746" s="72" t="s">
        <v>283</v>
      </c>
      <c r="D1746" s="72" t="s">
        <v>282</v>
      </c>
      <c r="E1746" s="72"/>
      <c r="F1746" s="73" t="n">
        <v>8549</v>
      </c>
      <c r="G1746" s="73" t="n">
        <v>6336</v>
      </c>
      <c r="H1746" s="73" t="n">
        <v>2213</v>
      </c>
      <c r="I1746" s="74" t="n">
        <f aca="false">H1746/F1746</f>
        <v>0.258860685460288</v>
      </c>
      <c r="J1746" s="73" t="n">
        <v>5981</v>
      </c>
      <c r="K1746" s="73" t="n">
        <v>108</v>
      </c>
      <c r="L1746" s="73" t="n">
        <v>247</v>
      </c>
      <c r="M1746" s="73" t="n">
        <v>1500</v>
      </c>
      <c r="N1746" s="73" t="n">
        <v>4222</v>
      </c>
      <c r="O1746" s="73" t="n">
        <f aca="false">J1746-M1746-N1746</f>
        <v>259</v>
      </c>
      <c r="P1746" s="74" t="n">
        <f aca="false">M1746/J1746</f>
        <v>0.250794181574987</v>
      </c>
      <c r="Q1746" s="74" t="n">
        <f aca="false">N1746/J1746</f>
        <v>0.705902023073065</v>
      </c>
      <c r="R1746" s="75" t="n">
        <f aca="false">ABS(P1746-Q1746)*100</f>
        <v>45.5107841498077</v>
      </c>
      <c r="S1746" s="72" t="str">
        <f aca="false">IF(M1746&gt;N1746,"Flávio Bolsonaro",IF(N1746&gt;M1746,"Lula","Empate"))</f>
        <v>Lula</v>
      </c>
      <c r="T1746" s="74" t="n">
        <v>0.778600964851826</v>
      </c>
      <c r="U1746" s="74" t="n">
        <v>0.17039972432805</v>
      </c>
      <c r="V1746" s="72" t="str">
        <f aca="false">IF(S1746="Empate","—",IF((N1746&gt;M1746)&lt;&gt;(T1746&gt;U1746),"Sim","Não"))</f>
        <v>Não</v>
      </c>
    </row>
    <row r="1747" customFormat="false" ht="15" hidden="false" customHeight="false" outlineLevel="0" collapsed="false">
      <c r="A1747" s="72" t="s">
        <v>3814</v>
      </c>
      <c r="B1747" s="72" t="s">
        <v>3815</v>
      </c>
      <c r="C1747" s="72" t="s">
        <v>283</v>
      </c>
      <c r="D1747" s="72" t="s">
        <v>282</v>
      </c>
      <c r="E1747" s="72"/>
      <c r="F1747" s="73" t="n">
        <v>27130</v>
      </c>
      <c r="G1747" s="73" t="n">
        <v>20441</v>
      </c>
      <c r="H1747" s="73" t="n">
        <v>6689</v>
      </c>
      <c r="I1747" s="74" t="n">
        <f aca="false">H1747/F1747</f>
        <v>0.246553630667158</v>
      </c>
      <c r="J1747" s="73" t="n">
        <v>19531</v>
      </c>
      <c r="K1747" s="73" t="n">
        <v>258</v>
      </c>
      <c r="L1747" s="73" t="n">
        <v>652</v>
      </c>
      <c r="M1747" s="73" t="n">
        <v>8580</v>
      </c>
      <c r="N1747" s="73" t="n">
        <v>10039</v>
      </c>
      <c r="O1747" s="73" t="n">
        <f aca="false">J1747-M1747-N1747</f>
        <v>912</v>
      </c>
      <c r="P1747" s="74" t="n">
        <f aca="false">M1747/J1747</f>
        <v>0.439301623060775</v>
      </c>
      <c r="Q1747" s="74" t="n">
        <f aca="false">N1747/J1747</f>
        <v>0.514003379243254</v>
      </c>
      <c r="R1747" s="75" t="n">
        <f aca="false">ABS(P1747-Q1747)*100</f>
        <v>7.47017561824792</v>
      </c>
      <c r="S1747" s="72" t="str">
        <f aca="false">IF(M1747&gt;N1747,"Flávio Bolsonaro",IF(N1747&gt;M1747,"Lula","Empate"))</f>
        <v>Lula</v>
      </c>
      <c r="T1747" s="74" t="n">
        <v>0.606386462882096</v>
      </c>
      <c r="U1747" s="74" t="n">
        <v>0.355403930131004</v>
      </c>
      <c r="V1747" s="72" t="str">
        <f aca="false">IF(S1747="Empate","—",IF((N1747&gt;M1747)&lt;&gt;(T1747&gt;U1747),"Sim","Não"))</f>
        <v>Não</v>
      </c>
    </row>
    <row r="1748" customFormat="false" ht="15" hidden="false" customHeight="false" outlineLevel="0" collapsed="false">
      <c r="A1748" s="72" t="s">
        <v>3816</v>
      </c>
      <c r="B1748" s="72" t="s">
        <v>3817</v>
      </c>
      <c r="C1748" s="72" t="s">
        <v>283</v>
      </c>
      <c r="D1748" s="72" t="s">
        <v>282</v>
      </c>
      <c r="E1748" s="72"/>
      <c r="F1748" s="73" t="n">
        <v>5837</v>
      </c>
      <c r="G1748" s="73" t="n">
        <v>4786</v>
      </c>
      <c r="H1748" s="73" t="n">
        <v>1051</v>
      </c>
      <c r="I1748" s="74" t="n">
        <f aca="false">H1748/F1748</f>
        <v>0.180058249100565</v>
      </c>
      <c r="J1748" s="73" t="n">
        <v>4491</v>
      </c>
      <c r="K1748" s="73" t="n">
        <v>137</v>
      </c>
      <c r="L1748" s="73" t="n">
        <v>158</v>
      </c>
      <c r="M1748" s="73" t="n">
        <v>1883</v>
      </c>
      <c r="N1748" s="73" t="n">
        <v>2061</v>
      </c>
      <c r="O1748" s="73" t="n">
        <f aca="false">J1748-M1748-N1748</f>
        <v>547</v>
      </c>
      <c r="P1748" s="74" t="n">
        <f aca="false">M1748/J1748</f>
        <v>0.419283010465375</v>
      </c>
      <c r="Q1748" s="74" t="n">
        <f aca="false">N1748/J1748</f>
        <v>0.458917835671343</v>
      </c>
      <c r="R1748" s="75" t="n">
        <f aca="false">ABS(P1748-Q1748)*100</f>
        <v>3.96348252059675</v>
      </c>
      <c r="S1748" s="72" t="str">
        <f aca="false">IF(M1748&gt;N1748,"Flávio Bolsonaro",IF(N1748&gt;M1748,"Lula","Empate"))</f>
        <v>Lula</v>
      </c>
      <c r="T1748" s="74" t="n">
        <v>0.593339176161262</v>
      </c>
      <c r="U1748" s="74" t="n">
        <v>0.321428571428572</v>
      </c>
      <c r="V1748" s="72" t="str">
        <f aca="false">IF(S1748="Empate","—",IF((N1748&gt;M1748)&lt;&gt;(T1748&gt;U1748),"Sim","Não"))</f>
        <v>Não</v>
      </c>
    </row>
    <row r="1749" customFormat="false" ht="15" hidden="false" customHeight="false" outlineLevel="0" collapsed="false">
      <c r="A1749" s="72" t="s">
        <v>3818</v>
      </c>
      <c r="B1749" s="72" t="s">
        <v>3819</v>
      </c>
      <c r="C1749" s="72" t="s">
        <v>283</v>
      </c>
      <c r="D1749" s="72" t="s">
        <v>282</v>
      </c>
      <c r="E1749" s="72"/>
      <c r="F1749" s="73" t="n">
        <v>6076</v>
      </c>
      <c r="G1749" s="73" t="n">
        <v>3823</v>
      </c>
      <c r="H1749" s="73" t="n">
        <v>2253</v>
      </c>
      <c r="I1749" s="74" t="n">
        <f aca="false">H1749/F1749</f>
        <v>0.370803159973667</v>
      </c>
      <c r="J1749" s="73" t="n">
        <v>3568</v>
      </c>
      <c r="K1749" s="73" t="n">
        <v>55</v>
      </c>
      <c r="L1749" s="73" t="n">
        <v>200</v>
      </c>
      <c r="M1749" s="73" t="n">
        <v>1036</v>
      </c>
      <c r="N1749" s="73" t="n">
        <v>2286</v>
      </c>
      <c r="O1749" s="73" t="n">
        <f aca="false">J1749-M1749-N1749</f>
        <v>246</v>
      </c>
      <c r="P1749" s="74" t="n">
        <f aca="false">M1749/J1749</f>
        <v>0.290358744394619</v>
      </c>
      <c r="Q1749" s="74" t="n">
        <f aca="false">N1749/J1749</f>
        <v>0.640695067264574</v>
      </c>
      <c r="R1749" s="75" t="n">
        <f aca="false">ABS(P1749-Q1749)*100</f>
        <v>35.0336322869955</v>
      </c>
      <c r="S1749" s="72" t="str">
        <f aca="false">IF(M1749&gt;N1749,"Flávio Bolsonaro",IF(N1749&gt;M1749,"Lula","Empate"))</f>
        <v>Lula</v>
      </c>
      <c r="T1749" s="74" t="n">
        <v>0.732378223495702</v>
      </c>
      <c r="U1749" s="74" t="n">
        <v>0.219770773638969</v>
      </c>
      <c r="V1749" s="72" t="str">
        <f aca="false">IF(S1749="Empate","—",IF((N1749&gt;M1749)&lt;&gt;(T1749&gt;U1749),"Sim","Não"))</f>
        <v>Não</v>
      </c>
    </row>
    <row r="1750" customFormat="false" ht="15" hidden="false" customHeight="false" outlineLevel="0" collapsed="false">
      <c r="A1750" s="72" t="s">
        <v>3820</v>
      </c>
      <c r="B1750" s="72" t="s">
        <v>3821</v>
      </c>
      <c r="C1750" s="72" t="s">
        <v>283</v>
      </c>
      <c r="D1750" s="72" t="s">
        <v>282</v>
      </c>
      <c r="E1750" s="72"/>
      <c r="F1750" s="73" t="n">
        <v>10390</v>
      </c>
      <c r="G1750" s="73" t="n">
        <v>7535</v>
      </c>
      <c r="H1750" s="73" t="n">
        <v>2855</v>
      </c>
      <c r="I1750" s="74" t="n">
        <f aca="false">H1750/F1750</f>
        <v>0.274783445620789</v>
      </c>
      <c r="J1750" s="73" t="n">
        <v>7003</v>
      </c>
      <c r="K1750" s="73" t="n">
        <v>155</v>
      </c>
      <c r="L1750" s="73" t="n">
        <v>377</v>
      </c>
      <c r="M1750" s="73" t="n">
        <v>2287</v>
      </c>
      <c r="N1750" s="73" t="n">
        <v>4313</v>
      </c>
      <c r="O1750" s="73" t="n">
        <f aca="false">J1750-M1750-N1750</f>
        <v>403</v>
      </c>
      <c r="P1750" s="74" t="n">
        <f aca="false">M1750/J1750</f>
        <v>0.326574325289162</v>
      </c>
      <c r="Q1750" s="74" t="n">
        <f aca="false">N1750/J1750</f>
        <v>0.615878909038983</v>
      </c>
      <c r="R1750" s="75" t="n">
        <f aca="false">ABS(P1750-Q1750)*100</f>
        <v>28.9304583749822</v>
      </c>
      <c r="S1750" s="72" t="str">
        <f aca="false">IF(M1750&gt;N1750,"Flávio Bolsonaro",IF(N1750&gt;M1750,"Lula","Empate"))</f>
        <v>Lula</v>
      </c>
      <c r="T1750" s="74" t="n">
        <v>0.672413793103448</v>
      </c>
      <c r="U1750" s="74" t="n">
        <v>0.270535463975329</v>
      </c>
      <c r="V1750" s="72" t="str">
        <f aca="false">IF(S1750="Empate","—",IF((N1750&gt;M1750)&lt;&gt;(T1750&gt;U1750),"Sim","Não"))</f>
        <v>Não</v>
      </c>
    </row>
    <row r="1751" customFormat="false" ht="15" hidden="false" customHeight="false" outlineLevel="0" collapsed="false">
      <c r="A1751" s="72" t="s">
        <v>3822</v>
      </c>
      <c r="B1751" s="72" t="s">
        <v>3823</v>
      </c>
      <c r="C1751" s="72" t="s">
        <v>283</v>
      </c>
      <c r="D1751" s="72" t="s">
        <v>282</v>
      </c>
      <c r="E1751" s="72"/>
      <c r="F1751" s="73" t="n">
        <v>6548</v>
      </c>
      <c r="G1751" s="73" t="n">
        <v>4448</v>
      </c>
      <c r="H1751" s="73" t="n">
        <v>2100</v>
      </c>
      <c r="I1751" s="74" t="n">
        <f aca="false">H1751/F1751</f>
        <v>0.320708613317043</v>
      </c>
      <c r="J1751" s="73" t="n">
        <v>4190</v>
      </c>
      <c r="K1751" s="73" t="n">
        <v>71</v>
      </c>
      <c r="L1751" s="73" t="n">
        <v>187</v>
      </c>
      <c r="M1751" s="73" t="n">
        <v>1303</v>
      </c>
      <c r="N1751" s="73" t="n">
        <v>2667</v>
      </c>
      <c r="O1751" s="73" t="n">
        <f aca="false">J1751-M1751-N1751</f>
        <v>220</v>
      </c>
      <c r="P1751" s="74" t="n">
        <f aca="false">M1751/J1751</f>
        <v>0.310978520286396</v>
      </c>
      <c r="Q1751" s="74" t="n">
        <f aca="false">N1751/J1751</f>
        <v>0.636515513126492</v>
      </c>
      <c r="R1751" s="75" t="n">
        <f aca="false">ABS(P1751-Q1751)*100</f>
        <v>32.5536992840096</v>
      </c>
      <c r="S1751" s="72" t="str">
        <f aca="false">IF(M1751&gt;N1751,"Flávio Bolsonaro",IF(N1751&gt;M1751,"Lula","Empate"))</f>
        <v>Lula</v>
      </c>
      <c r="T1751" s="74" t="n">
        <v>0.705799483446819</v>
      </c>
      <c r="U1751" s="74" t="n">
        <v>0.23972763559521</v>
      </c>
      <c r="V1751" s="72" t="str">
        <f aca="false">IF(S1751="Empate","—",IF((N1751&gt;M1751)&lt;&gt;(T1751&gt;U1751),"Sim","Não"))</f>
        <v>Não</v>
      </c>
    </row>
    <row r="1752" customFormat="false" ht="15" hidden="false" customHeight="false" outlineLevel="0" collapsed="false">
      <c r="A1752" s="72" t="s">
        <v>3824</v>
      </c>
      <c r="B1752" s="72" t="s">
        <v>3825</v>
      </c>
      <c r="C1752" s="72" t="s">
        <v>283</v>
      </c>
      <c r="D1752" s="72" t="s">
        <v>282</v>
      </c>
      <c r="E1752" s="72"/>
      <c r="F1752" s="73" t="n">
        <v>5903</v>
      </c>
      <c r="G1752" s="73" t="n">
        <v>4749</v>
      </c>
      <c r="H1752" s="73" t="n">
        <v>1154</v>
      </c>
      <c r="I1752" s="74" t="n">
        <f aca="false">H1752/F1752</f>
        <v>0.195493816703371</v>
      </c>
      <c r="J1752" s="73" t="n">
        <v>4502</v>
      </c>
      <c r="K1752" s="73" t="n">
        <v>80</v>
      </c>
      <c r="L1752" s="73" t="n">
        <v>167</v>
      </c>
      <c r="M1752" s="73" t="n">
        <v>2148</v>
      </c>
      <c r="N1752" s="73" t="n">
        <v>1916</v>
      </c>
      <c r="O1752" s="73" t="n">
        <f aca="false">J1752-M1752-N1752</f>
        <v>438</v>
      </c>
      <c r="P1752" s="74" t="n">
        <f aca="false">M1752/J1752</f>
        <v>0.477121279431364</v>
      </c>
      <c r="Q1752" s="74" t="n">
        <f aca="false">N1752/J1752</f>
        <v>0.425588627276766</v>
      </c>
      <c r="R1752" s="75" t="n">
        <f aca="false">ABS(P1752-Q1752)*100</f>
        <v>5.1532652154598</v>
      </c>
      <c r="S1752" s="72" t="str">
        <f aca="false">IF(M1752&gt;N1752,"Flávio Bolsonaro",IF(N1752&gt;M1752,"Lula","Empate"))</f>
        <v>Flávio Bolsonaro</v>
      </c>
      <c r="T1752" s="74" t="n">
        <v>0.477516548733166</v>
      </c>
      <c r="U1752" s="74" t="n">
        <v>0.44053868979685</v>
      </c>
      <c r="V1752" s="72" t="str">
        <f aca="false">IF(S1752="Empate","—",IF((N1752&gt;M1752)&lt;&gt;(T1752&gt;U1752),"Sim","Não"))</f>
        <v>Sim</v>
      </c>
    </row>
    <row r="1753" customFormat="false" ht="15" hidden="false" customHeight="false" outlineLevel="0" collapsed="false">
      <c r="A1753" s="72" t="s">
        <v>3826</v>
      </c>
      <c r="B1753" s="72" t="s">
        <v>3827</v>
      </c>
      <c r="C1753" s="72" t="s">
        <v>283</v>
      </c>
      <c r="D1753" s="72" t="s">
        <v>282</v>
      </c>
      <c r="E1753" s="72"/>
      <c r="F1753" s="73" t="n">
        <v>18092</v>
      </c>
      <c r="G1753" s="73" t="n">
        <v>12319</v>
      </c>
      <c r="H1753" s="73" t="n">
        <v>5773</v>
      </c>
      <c r="I1753" s="74" t="n">
        <f aca="false">H1753/F1753</f>
        <v>0.319091311076719</v>
      </c>
      <c r="J1753" s="73" t="n">
        <v>11700</v>
      </c>
      <c r="K1753" s="73" t="n">
        <v>136</v>
      </c>
      <c r="L1753" s="73" t="n">
        <v>483</v>
      </c>
      <c r="M1753" s="73" t="n">
        <v>2866</v>
      </c>
      <c r="N1753" s="73" t="n">
        <v>8358</v>
      </c>
      <c r="O1753" s="73" t="n">
        <f aca="false">J1753-M1753-N1753</f>
        <v>476</v>
      </c>
      <c r="P1753" s="74" t="n">
        <f aca="false">M1753/J1753</f>
        <v>0.244957264957265</v>
      </c>
      <c r="Q1753" s="74" t="n">
        <f aca="false">N1753/J1753</f>
        <v>0.714358974358974</v>
      </c>
      <c r="R1753" s="75" t="n">
        <f aca="false">ABS(P1753-Q1753)*100</f>
        <v>46.9401709401709</v>
      </c>
      <c r="S1753" s="72" t="str">
        <f aca="false">IF(M1753&gt;N1753,"Flávio Bolsonaro",IF(N1753&gt;M1753,"Lula","Empate"))</f>
        <v>Lula</v>
      </c>
      <c r="T1753" s="74" t="n">
        <v>0.7501062112329</v>
      </c>
      <c r="U1753" s="74" t="n">
        <v>0.209193644319823</v>
      </c>
      <c r="V1753" s="72" t="str">
        <f aca="false">IF(S1753="Empate","—",IF((N1753&gt;M1753)&lt;&gt;(T1753&gt;U1753),"Sim","Não"))</f>
        <v>Não</v>
      </c>
    </row>
    <row r="1754" customFormat="false" ht="15" hidden="false" customHeight="false" outlineLevel="0" collapsed="false">
      <c r="A1754" s="72" t="s">
        <v>3828</v>
      </c>
      <c r="B1754" s="72" t="s">
        <v>3829</v>
      </c>
      <c r="C1754" s="72" t="s">
        <v>283</v>
      </c>
      <c r="D1754" s="72" t="s">
        <v>282</v>
      </c>
      <c r="E1754" s="72"/>
      <c r="F1754" s="73" t="n">
        <v>4445</v>
      </c>
      <c r="G1754" s="73" t="n">
        <v>3447</v>
      </c>
      <c r="H1754" s="73" t="n">
        <v>998</v>
      </c>
      <c r="I1754" s="74" t="n">
        <f aca="false">H1754/F1754</f>
        <v>0.224521934758155</v>
      </c>
      <c r="J1754" s="73" t="n">
        <v>3259</v>
      </c>
      <c r="K1754" s="73" t="n">
        <v>50</v>
      </c>
      <c r="L1754" s="73" t="n">
        <v>138</v>
      </c>
      <c r="M1754" s="73" t="n">
        <v>1705</v>
      </c>
      <c r="N1754" s="73" t="n">
        <v>1242</v>
      </c>
      <c r="O1754" s="73" t="n">
        <f aca="false">J1754-M1754-N1754</f>
        <v>312</v>
      </c>
      <c r="P1754" s="74" t="n">
        <f aca="false">M1754/J1754</f>
        <v>0.523166615526235</v>
      </c>
      <c r="Q1754" s="74" t="n">
        <f aca="false">N1754/J1754</f>
        <v>0.38109849647131</v>
      </c>
      <c r="R1754" s="75" t="n">
        <f aca="false">ABS(P1754-Q1754)*100</f>
        <v>14.2068119054925</v>
      </c>
      <c r="S1754" s="72" t="str">
        <f aca="false">IF(M1754&gt;N1754,"Flávio Bolsonaro",IF(N1754&gt;M1754,"Lula","Empate"))</f>
        <v>Flávio Bolsonaro</v>
      </c>
      <c r="T1754" s="74" t="n">
        <v>0.445786963434022</v>
      </c>
      <c r="U1754" s="74" t="n">
        <v>0.469634340222576</v>
      </c>
      <c r="V1754" s="72" t="str">
        <f aca="false">IF(S1754="Empate","—",IF((N1754&gt;M1754)&lt;&gt;(T1754&gt;U1754),"Sim","Não"))</f>
        <v>Não</v>
      </c>
    </row>
    <row r="1755" customFormat="false" ht="15" hidden="false" customHeight="false" outlineLevel="0" collapsed="false">
      <c r="A1755" s="72" t="s">
        <v>3830</v>
      </c>
      <c r="B1755" s="72" t="s">
        <v>3831</v>
      </c>
      <c r="C1755" s="72" t="s">
        <v>283</v>
      </c>
      <c r="D1755" s="72" t="s">
        <v>282</v>
      </c>
      <c r="E1755" s="72"/>
      <c r="F1755" s="73" t="n">
        <v>5118</v>
      </c>
      <c r="G1755" s="73" t="n">
        <v>3613</v>
      </c>
      <c r="H1755" s="73" t="n">
        <v>1505</v>
      </c>
      <c r="I1755" s="74" t="n">
        <f aca="false">H1755/F1755</f>
        <v>0.294060179757718</v>
      </c>
      <c r="J1755" s="73" t="n">
        <v>3429</v>
      </c>
      <c r="K1755" s="73" t="n">
        <v>61</v>
      </c>
      <c r="L1755" s="73" t="n">
        <v>123</v>
      </c>
      <c r="M1755" s="73" t="n">
        <v>1544</v>
      </c>
      <c r="N1755" s="73" t="n">
        <v>1694</v>
      </c>
      <c r="O1755" s="73" t="n">
        <f aca="false">J1755-M1755-N1755</f>
        <v>191</v>
      </c>
      <c r="P1755" s="74" t="n">
        <f aca="false">M1755/J1755</f>
        <v>0.450277048702246</v>
      </c>
      <c r="Q1755" s="74" t="n">
        <f aca="false">N1755/J1755</f>
        <v>0.494021580635754</v>
      </c>
      <c r="R1755" s="75" t="n">
        <f aca="false">ABS(P1755-Q1755)*100</f>
        <v>4.37445319335083</v>
      </c>
      <c r="S1755" s="72" t="str">
        <f aca="false">IF(M1755&gt;N1755,"Flávio Bolsonaro",IF(N1755&gt;M1755,"Lula","Empate"))</f>
        <v>Lula</v>
      </c>
      <c r="T1755" s="74" t="n">
        <v>0.552185548617306</v>
      </c>
      <c r="U1755" s="74" t="n">
        <v>0.382694023193577</v>
      </c>
      <c r="V1755" s="72" t="str">
        <f aca="false">IF(S1755="Empate","—",IF((N1755&gt;M1755)&lt;&gt;(T1755&gt;U1755),"Sim","Não"))</f>
        <v>Não</v>
      </c>
    </row>
    <row r="1756" customFormat="false" ht="15" hidden="false" customHeight="false" outlineLevel="0" collapsed="false">
      <c r="A1756" s="72" t="s">
        <v>3832</v>
      </c>
      <c r="B1756" s="72" t="s">
        <v>3833</v>
      </c>
      <c r="C1756" s="72" t="s">
        <v>283</v>
      </c>
      <c r="D1756" s="72" t="s">
        <v>282</v>
      </c>
      <c r="E1756" s="72"/>
      <c r="F1756" s="73" t="n">
        <v>3756</v>
      </c>
      <c r="G1756" s="73" t="n">
        <v>2584</v>
      </c>
      <c r="H1756" s="73" t="n">
        <v>1172</v>
      </c>
      <c r="I1756" s="74" t="n">
        <f aca="false">H1756/F1756</f>
        <v>0.312034078807242</v>
      </c>
      <c r="J1756" s="73" t="n">
        <v>2439</v>
      </c>
      <c r="K1756" s="73" t="n">
        <v>52</v>
      </c>
      <c r="L1756" s="73" t="n">
        <v>93</v>
      </c>
      <c r="M1756" s="73" t="n">
        <v>1069</v>
      </c>
      <c r="N1756" s="73" t="n">
        <v>1225</v>
      </c>
      <c r="O1756" s="73" t="n">
        <f aca="false">J1756-M1756-N1756</f>
        <v>145</v>
      </c>
      <c r="P1756" s="74" t="n">
        <f aca="false">M1756/J1756</f>
        <v>0.438294382943829</v>
      </c>
      <c r="Q1756" s="74" t="n">
        <f aca="false">N1756/J1756</f>
        <v>0.502255022550226</v>
      </c>
      <c r="R1756" s="75" t="n">
        <f aca="false">ABS(P1756-Q1756)*100</f>
        <v>6.3960639606396</v>
      </c>
      <c r="S1756" s="72" t="str">
        <f aca="false">IF(M1756&gt;N1756,"Flávio Bolsonaro",IF(N1756&gt;M1756,"Lula","Empate"))</f>
        <v>Lula</v>
      </c>
      <c r="T1756" s="74" t="n">
        <v>0.557446808510638</v>
      </c>
      <c r="U1756" s="74" t="n">
        <v>0.363404255319149</v>
      </c>
      <c r="V1756" s="72" t="str">
        <f aca="false">IF(S1756="Empate","—",IF((N1756&gt;M1756)&lt;&gt;(T1756&gt;U1756),"Sim","Não"))</f>
        <v>Não</v>
      </c>
    </row>
    <row r="1757" customFormat="false" ht="15" hidden="false" customHeight="false" outlineLevel="0" collapsed="false">
      <c r="A1757" s="72" t="s">
        <v>3834</v>
      </c>
      <c r="B1757" s="72" t="s">
        <v>3835</v>
      </c>
      <c r="C1757" s="72" t="s">
        <v>283</v>
      </c>
      <c r="D1757" s="72" t="s">
        <v>282</v>
      </c>
      <c r="E1757" s="72"/>
      <c r="F1757" s="73" t="n">
        <v>11145</v>
      </c>
      <c r="G1757" s="73" t="n">
        <v>7650</v>
      </c>
      <c r="H1757" s="73" t="n">
        <v>3495</v>
      </c>
      <c r="I1757" s="74" t="n">
        <f aca="false">H1757/F1757</f>
        <v>0.313593539703903</v>
      </c>
      <c r="J1757" s="73" t="n">
        <v>7139</v>
      </c>
      <c r="K1757" s="73" t="n">
        <v>146</v>
      </c>
      <c r="L1757" s="73" t="n">
        <v>365</v>
      </c>
      <c r="M1757" s="73" t="n">
        <v>1834</v>
      </c>
      <c r="N1757" s="73" t="n">
        <v>5021</v>
      </c>
      <c r="O1757" s="73" t="n">
        <f aca="false">J1757-M1757-N1757</f>
        <v>284</v>
      </c>
      <c r="P1757" s="74" t="n">
        <f aca="false">M1757/J1757</f>
        <v>0.256898725311668</v>
      </c>
      <c r="Q1757" s="74" t="n">
        <f aca="false">N1757/J1757</f>
        <v>0.703319792688052</v>
      </c>
      <c r="R1757" s="75" t="n">
        <f aca="false">ABS(P1757-Q1757)*100</f>
        <v>44.6421067376383</v>
      </c>
      <c r="S1757" s="72" t="str">
        <f aca="false">IF(M1757&gt;N1757,"Flávio Bolsonaro",IF(N1757&gt;M1757,"Lula","Empate"))</f>
        <v>Lula</v>
      </c>
      <c r="T1757" s="74" t="n">
        <v>0.749669457910974</v>
      </c>
      <c r="U1757" s="74" t="n">
        <v>0.210518583810783</v>
      </c>
      <c r="V1757" s="72" t="str">
        <f aca="false">IF(S1757="Empate","—",IF((N1757&gt;M1757)&lt;&gt;(T1757&gt;U1757),"Sim","Não"))</f>
        <v>Não</v>
      </c>
    </row>
    <row r="1758" customFormat="false" ht="15" hidden="false" customHeight="false" outlineLevel="0" collapsed="false">
      <c r="A1758" s="72" t="s">
        <v>3836</v>
      </c>
      <c r="B1758" s="72" t="s">
        <v>3837</v>
      </c>
      <c r="C1758" s="72" t="s">
        <v>283</v>
      </c>
      <c r="D1758" s="72" t="s">
        <v>282</v>
      </c>
      <c r="E1758" s="72"/>
      <c r="F1758" s="73" t="n">
        <v>7734</v>
      </c>
      <c r="G1758" s="73" t="n">
        <v>5468</v>
      </c>
      <c r="H1758" s="73" t="n">
        <v>2266</v>
      </c>
      <c r="I1758" s="74" t="n">
        <f aca="false">H1758/F1758</f>
        <v>0.292991983449703</v>
      </c>
      <c r="J1758" s="73" t="n">
        <v>5125</v>
      </c>
      <c r="K1758" s="73" t="n">
        <v>61</v>
      </c>
      <c r="L1758" s="73" t="n">
        <v>282</v>
      </c>
      <c r="M1758" s="73" t="n">
        <v>1962</v>
      </c>
      <c r="N1758" s="73" t="n">
        <v>2913</v>
      </c>
      <c r="O1758" s="73" t="n">
        <f aca="false">J1758-M1758-N1758</f>
        <v>250</v>
      </c>
      <c r="P1758" s="74" t="n">
        <f aca="false">M1758/J1758</f>
        <v>0.382829268292683</v>
      </c>
      <c r="Q1758" s="74" t="n">
        <f aca="false">N1758/J1758</f>
        <v>0.568390243902439</v>
      </c>
      <c r="R1758" s="75" t="n">
        <f aca="false">ABS(P1758-Q1758)*100</f>
        <v>18.5560975609756</v>
      </c>
      <c r="S1758" s="72" t="str">
        <f aca="false">IF(M1758&gt;N1758,"Flávio Bolsonaro",IF(N1758&gt;M1758,"Lula","Empate"))</f>
        <v>Lula</v>
      </c>
      <c r="T1758" s="74" t="n">
        <v>0.620511803213648</v>
      </c>
      <c r="U1758" s="74" t="n">
        <v>0.336044435627852</v>
      </c>
      <c r="V1758" s="72" t="str">
        <f aca="false">IF(S1758="Empate","—",IF((N1758&gt;M1758)&lt;&gt;(T1758&gt;U1758),"Sim","Não"))</f>
        <v>Não</v>
      </c>
    </row>
    <row r="1759" customFormat="false" ht="15" hidden="false" customHeight="false" outlineLevel="0" collapsed="false">
      <c r="A1759" s="72" t="s">
        <v>3838</v>
      </c>
      <c r="B1759" s="72" t="s">
        <v>3839</v>
      </c>
      <c r="C1759" s="72" t="s">
        <v>283</v>
      </c>
      <c r="D1759" s="72" t="s">
        <v>282</v>
      </c>
      <c r="E1759" s="72"/>
      <c r="F1759" s="73" t="n">
        <v>3576</v>
      </c>
      <c r="G1759" s="73" t="n">
        <v>2383</v>
      </c>
      <c r="H1759" s="73" t="n">
        <v>1193</v>
      </c>
      <c r="I1759" s="74" t="n">
        <f aca="false">H1759/F1759</f>
        <v>0.333612975391499</v>
      </c>
      <c r="J1759" s="73" t="n">
        <v>2212</v>
      </c>
      <c r="K1759" s="73" t="n">
        <v>23</v>
      </c>
      <c r="L1759" s="73" t="n">
        <v>148</v>
      </c>
      <c r="M1759" s="73" t="n">
        <v>697</v>
      </c>
      <c r="N1759" s="73" t="n">
        <v>1424</v>
      </c>
      <c r="O1759" s="73" t="n">
        <f aca="false">J1759-M1759-N1759</f>
        <v>91</v>
      </c>
      <c r="P1759" s="74" t="n">
        <f aca="false">M1759/J1759</f>
        <v>0.315099457504521</v>
      </c>
      <c r="Q1759" s="74" t="n">
        <f aca="false">N1759/J1759</f>
        <v>0.64376130198915</v>
      </c>
      <c r="R1759" s="75" t="n">
        <f aca="false">ABS(P1759-Q1759)*100</f>
        <v>32.8661844484629</v>
      </c>
      <c r="S1759" s="72" t="str">
        <f aca="false">IF(M1759&gt;N1759,"Flávio Bolsonaro",IF(N1759&gt;M1759,"Lula","Empate"))</f>
        <v>Lula</v>
      </c>
      <c r="T1759" s="74" t="n">
        <v>0.735099337748344</v>
      </c>
      <c r="U1759" s="74" t="n">
        <v>0.224692526017029</v>
      </c>
      <c r="V1759" s="72" t="str">
        <f aca="false">IF(S1759="Empate","—",IF((N1759&gt;M1759)&lt;&gt;(T1759&gt;U1759),"Sim","Não"))</f>
        <v>Não</v>
      </c>
    </row>
    <row r="1760" customFormat="false" ht="15" hidden="false" customHeight="false" outlineLevel="0" collapsed="false">
      <c r="A1760" s="72" t="s">
        <v>3840</v>
      </c>
      <c r="B1760" s="72" t="s">
        <v>3841</v>
      </c>
      <c r="C1760" s="72" t="s">
        <v>283</v>
      </c>
      <c r="D1760" s="72" t="s">
        <v>282</v>
      </c>
      <c r="E1760" s="72"/>
      <c r="F1760" s="73" t="n">
        <v>3806</v>
      </c>
      <c r="G1760" s="73" t="n">
        <v>2711</v>
      </c>
      <c r="H1760" s="73" t="n">
        <v>1095</v>
      </c>
      <c r="I1760" s="74" t="n">
        <f aca="false">H1760/F1760</f>
        <v>0.287703625853915</v>
      </c>
      <c r="J1760" s="73" t="n">
        <v>2540</v>
      </c>
      <c r="K1760" s="73" t="n">
        <v>40</v>
      </c>
      <c r="L1760" s="73" t="n">
        <v>131</v>
      </c>
      <c r="M1760" s="73" t="n">
        <v>773</v>
      </c>
      <c r="N1760" s="73" t="n">
        <v>1579</v>
      </c>
      <c r="O1760" s="73" t="n">
        <f aca="false">J1760-M1760-N1760</f>
        <v>188</v>
      </c>
      <c r="P1760" s="74" t="n">
        <f aca="false">M1760/J1760</f>
        <v>0.304330708661417</v>
      </c>
      <c r="Q1760" s="74" t="n">
        <f aca="false">N1760/J1760</f>
        <v>0.621653543307087</v>
      </c>
      <c r="R1760" s="75" t="n">
        <f aca="false">ABS(P1760-Q1760)*100</f>
        <v>31.7322834645669</v>
      </c>
      <c r="S1760" s="72" t="str">
        <f aca="false">IF(M1760&gt;N1760,"Flávio Bolsonaro",IF(N1760&gt;M1760,"Lula","Empate"))</f>
        <v>Lula</v>
      </c>
      <c r="T1760" s="74" t="n">
        <v>0.703883495145631</v>
      </c>
      <c r="U1760" s="74" t="n">
        <v>0.227750809061489</v>
      </c>
      <c r="V1760" s="72" t="str">
        <f aca="false">IF(S1760="Empate","—",IF((N1760&gt;M1760)&lt;&gt;(T1760&gt;U1760),"Sim","Não"))</f>
        <v>Não</v>
      </c>
    </row>
    <row r="1761" customFormat="false" ht="15" hidden="false" customHeight="false" outlineLevel="0" collapsed="false">
      <c r="A1761" s="72" t="s">
        <v>3842</v>
      </c>
      <c r="B1761" s="72" t="s">
        <v>3843</v>
      </c>
      <c r="C1761" s="72" t="s">
        <v>283</v>
      </c>
      <c r="D1761" s="72" t="s">
        <v>282</v>
      </c>
      <c r="E1761" s="72"/>
      <c r="F1761" s="73" t="n">
        <v>4368</v>
      </c>
      <c r="G1761" s="73" t="n">
        <v>2919</v>
      </c>
      <c r="H1761" s="73" t="n">
        <v>1449</v>
      </c>
      <c r="I1761" s="74" t="n">
        <f aca="false">H1761/F1761</f>
        <v>0.331730769230769</v>
      </c>
      <c r="J1761" s="73" t="n">
        <v>2755</v>
      </c>
      <c r="K1761" s="73" t="n">
        <v>32</v>
      </c>
      <c r="L1761" s="73" t="n">
        <v>132</v>
      </c>
      <c r="M1761" s="73" t="n">
        <v>1035</v>
      </c>
      <c r="N1761" s="73" t="n">
        <v>1575</v>
      </c>
      <c r="O1761" s="73" t="n">
        <f aca="false">J1761-M1761-N1761</f>
        <v>145</v>
      </c>
      <c r="P1761" s="74" t="n">
        <f aca="false">M1761/J1761</f>
        <v>0.37568058076225</v>
      </c>
      <c r="Q1761" s="74" t="n">
        <f aca="false">N1761/J1761</f>
        <v>0.571687840290381</v>
      </c>
      <c r="R1761" s="75" t="n">
        <f aca="false">ABS(P1761-Q1761)*100</f>
        <v>19.6007259528131</v>
      </c>
      <c r="S1761" s="72" t="str">
        <f aca="false">IF(M1761&gt;N1761,"Flávio Bolsonaro",IF(N1761&gt;M1761,"Lula","Empate"))</f>
        <v>Lula</v>
      </c>
      <c r="T1761" s="74" t="n">
        <v>0.627853881278539</v>
      </c>
      <c r="U1761" s="74" t="n">
        <v>0.314307458143075</v>
      </c>
      <c r="V1761" s="72" t="str">
        <f aca="false">IF(S1761="Empate","—",IF((N1761&gt;M1761)&lt;&gt;(T1761&gt;U1761),"Sim","Não"))</f>
        <v>Não</v>
      </c>
    </row>
    <row r="1762" customFormat="false" ht="15" hidden="false" customHeight="false" outlineLevel="0" collapsed="false">
      <c r="A1762" s="72" t="s">
        <v>3844</v>
      </c>
      <c r="B1762" s="72" t="s">
        <v>3845</v>
      </c>
      <c r="C1762" s="72" t="s">
        <v>283</v>
      </c>
      <c r="D1762" s="72" t="s">
        <v>282</v>
      </c>
      <c r="E1762" s="72"/>
      <c r="F1762" s="73" t="n">
        <v>61219</v>
      </c>
      <c r="G1762" s="73" t="n">
        <v>46909</v>
      </c>
      <c r="H1762" s="73" t="n">
        <v>14310</v>
      </c>
      <c r="I1762" s="74" t="n">
        <f aca="false">H1762/F1762</f>
        <v>0.233750959669384</v>
      </c>
      <c r="J1762" s="73" t="n">
        <v>44190</v>
      </c>
      <c r="K1762" s="73" t="n">
        <v>1232</v>
      </c>
      <c r="L1762" s="73" t="n">
        <v>1487</v>
      </c>
      <c r="M1762" s="73" t="n">
        <v>21256</v>
      </c>
      <c r="N1762" s="73" t="n">
        <v>19003</v>
      </c>
      <c r="O1762" s="73" t="n">
        <f aca="false">J1762-M1762-N1762</f>
        <v>3931</v>
      </c>
      <c r="P1762" s="74" t="n">
        <f aca="false">M1762/J1762</f>
        <v>0.481013804028061</v>
      </c>
      <c r="Q1762" s="74" t="n">
        <f aca="false">N1762/J1762</f>
        <v>0.430029418420457</v>
      </c>
      <c r="R1762" s="75" t="n">
        <f aca="false">ABS(P1762-Q1762)*100</f>
        <v>5.09843856076035</v>
      </c>
      <c r="S1762" s="72" t="str">
        <f aca="false">IF(M1762&gt;N1762,"Flávio Bolsonaro",IF(N1762&gt;M1762,"Lula","Empate"))</f>
        <v>Flávio Bolsonaro</v>
      </c>
      <c r="T1762" s="74" t="n">
        <v>0.477222516790385</v>
      </c>
      <c r="U1762" s="74" t="n">
        <v>0.430828031106398</v>
      </c>
      <c r="V1762" s="72" t="str">
        <f aca="false">IF(S1762="Empate","—",IF((N1762&gt;M1762)&lt;&gt;(T1762&gt;U1762),"Sim","Não"))</f>
        <v>Sim</v>
      </c>
    </row>
    <row r="1763" customFormat="false" ht="15" hidden="false" customHeight="false" outlineLevel="0" collapsed="false">
      <c r="A1763" s="72" t="s">
        <v>3846</v>
      </c>
      <c r="B1763" s="72" t="s">
        <v>3847</v>
      </c>
      <c r="C1763" s="72" t="s">
        <v>283</v>
      </c>
      <c r="D1763" s="72" t="s">
        <v>282</v>
      </c>
      <c r="E1763" s="72"/>
      <c r="F1763" s="73" t="n">
        <v>38832</v>
      </c>
      <c r="G1763" s="73" t="n">
        <v>28601</v>
      </c>
      <c r="H1763" s="73" t="n">
        <v>10231</v>
      </c>
      <c r="I1763" s="74" t="n">
        <f aca="false">H1763/F1763</f>
        <v>0.263468273588793</v>
      </c>
      <c r="J1763" s="73" t="n">
        <v>27501</v>
      </c>
      <c r="K1763" s="73" t="n">
        <v>521</v>
      </c>
      <c r="L1763" s="73" t="n">
        <v>579</v>
      </c>
      <c r="M1763" s="73" t="n">
        <v>15663</v>
      </c>
      <c r="N1763" s="73" t="n">
        <v>10009</v>
      </c>
      <c r="O1763" s="73" t="n">
        <f aca="false">J1763-M1763-N1763</f>
        <v>1829</v>
      </c>
      <c r="P1763" s="74" t="n">
        <f aca="false">M1763/J1763</f>
        <v>0.569542925711792</v>
      </c>
      <c r="Q1763" s="74" t="n">
        <f aca="false">N1763/J1763</f>
        <v>0.363950401803571</v>
      </c>
      <c r="R1763" s="75" t="n">
        <f aca="false">ABS(P1763-Q1763)*100</f>
        <v>20.5592523908222</v>
      </c>
      <c r="S1763" s="72" t="str">
        <f aca="false">IF(M1763&gt;N1763,"Flávio Bolsonaro",IF(N1763&gt;M1763,"Lula","Empate"))</f>
        <v>Flávio Bolsonaro</v>
      </c>
      <c r="T1763" s="74" t="n">
        <v>0.469894566694831</v>
      </c>
      <c r="U1763" s="74" t="n">
        <v>0.478894970794607</v>
      </c>
      <c r="V1763" s="72" t="str">
        <f aca="false">IF(S1763="Empate","—",IF((N1763&gt;M1763)&lt;&gt;(T1763&gt;U1763),"Sim","Não"))</f>
        <v>Não</v>
      </c>
    </row>
    <row r="1764" customFormat="false" ht="15" hidden="false" customHeight="false" outlineLevel="0" collapsed="false">
      <c r="A1764" s="72" t="s">
        <v>3848</v>
      </c>
      <c r="B1764" s="72" t="s">
        <v>3849</v>
      </c>
      <c r="C1764" s="72" t="s">
        <v>283</v>
      </c>
      <c r="D1764" s="72" t="s">
        <v>282</v>
      </c>
      <c r="E1764" s="72"/>
      <c r="F1764" s="73" t="n">
        <v>25040</v>
      </c>
      <c r="G1764" s="73" t="n">
        <v>19315</v>
      </c>
      <c r="H1764" s="73" t="n">
        <v>5725</v>
      </c>
      <c r="I1764" s="74" t="n">
        <f aca="false">H1764/F1764</f>
        <v>0.228634185303514</v>
      </c>
      <c r="J1764" s="73" t="n">
        <v>18102</v>
      </c>
      <c r="K1764" s="73" t="n">
        <v>504</v>
      </c>
      <c r="L1764" s="73" t="n">
        <v>709</v>
      </c>
      <c r="M1764" s="73" t="n">
        <v>8452</v>
      </c>
      <c r="N1764" s="73" t="n">
        <v>7798</v>
      </c>
      <c r="O1764" s="73" t="n">
        <f aca="false">J1764-M1764-N1764</f>
        <v>1852</v>
      </c>
      <c r="P1764" s="74" t="n">
        <f aca="false">M1764/J1764</f>
        <v>0.466909733731079</v>
      </c>
      <c r="Q1764" s="74" t="n">
        <f aca="false">N1764/J1764</f>
        <v>0.430781129156999</v>
      </c>
      <c r="R1764" s="75" t="n">
        <f aca="false">ABS(P1764-Q1764)*100</f>
        <v>3.61286045740802</v>
      </c>
      <c r="S1764" s="72" t="str">
        <f aca="false">IF(M1764&gt;N1764,"Flávio Bolsonaro",IF(N1764&gt;M1764,"Lula","Empate"))</f>
        <v>Flávio Bolsonaro</v>
      </c>
      <c r="T1764" s="74" t="n">
        <v>0.475445129756779</v>
      </c>
      <c r="U1764" s="74" t="n">
        <v>0.438612824391947</v>
      </c>
      <c r="V1764" s="72" t="str">
        <f aca="false">IF(S1764="Empate","—",IF((N1764&gt;M1764)&lt;&gt;(T1764&gt;U1764),"Sim","Não"))</f>
        <v>Sim</v>
      </c>
    </row>
    <row r="1765" customFormat="false" ht="15" hidden="false" customHeight="false" outlineLevel="0" collapsed="false">
      <c r="A1765" s="72" t="s">
        <v>3850</v>
      </c>
      <c r="B1765" s="72" t="s">
        <v>3851</v>
      </c>
      <c r="C1765" s="72" t="s">
        <v>283</v>
      </c>
      <c r="D1765" s="72" t="s">
        <v>282</v>
      </c>
      <c r="E1765" s="72"/>
      <c r="F1765" s="73" t="n">
        <v>395457</v>
      </c>
      <c r="G1765" s="73" t="n">
        <v>322505</v>
      </c>
      <c r="H1765" s="73" t="n">
        <v>72952</v>
      </c>
      <c r="I1765" s="74" t="n">
        <f aca="false">H1765/F1765</f>
        <v>0.184475176820742</v>
      </c>
      <c r="J1765" s="73" t="n">
        <v>305690</v>
      </c>
      <c r="K1765" s="73" t="n">
        <v>6610</v>
      </c>
      <c r="L1765" s="73" t="n">
        <v>10205</v>
      </c>
      <c r="M1765" s="73" t="n">
        <v>126964</v>
      </c>
      <c r="N1765" s="73" t="n">
        <v>151552</v>
      </c>
      <c r="O1765" s="73" t="n">
        <f aca="false">J1765-M1765-N1765</f>
        <v>27174</v>
      </c>
      <c r="P1765" s="74" t="n">
        <f aca="false">M1765/J1765</f>
        <v>0.415335797703556</v>
      </c>
      <c r="Q1765" s="74" t="n">
        <f aca="false">N1765/J1765</f>
        <v>0.495770224737479</v>
      </c>
      <c r="R1765" s="75" t="n">
        <f aca="false">ABS(P1765-Q1765)*100</f>
        <v>8.04344270339233</v>
      </c>
      <c r="S1765" s="72" t="str">
        <f aca="false">IF(M1765&gt;N1765,"Flávio Bolsonaro",IF(N1765&gt;M1765,"Lula","Empate"))</f>
        <v>Lula</v>
      </c>
      <c r="T1765" s="74" t="n">
        <v>0.526205041296802</v>
      </c>
      <c r="U1765" s="74" t="n">
        <v>0.384129554145745</v>
      </c>
      <c r="V1765" s="72" t="str">
        <f aca="false">IF(S1765="Empate","—",IF((N1765&gt;M1765)&lt;&gt;(T1765&gt;U1765),"Sim","Não"))</f>
        <v>Não</v>
      </c>
    </row>
    <row r="1766" customFormat="false" ht="15" hidden="false" customHeight="false" outlineLevel="0" collapsed="false">
      <c r="A1766" s="72" t="s">
        <v>3852</v>
      </c>
      <c r="B1766" s="72" t="s">
        <v>3853</v>
      </c>
      <c r="C1766" s="72" t="s">
        <v>283</v>
      </c>
      <c r="D1766" s="72" t="s">
        <v>282</v>
      </c>
      <c r="E1766" s="72"/>
      <c r="F1766" s="73" t="n">
        <v>4669</v>
      </c>
      <c r="G1766" s="73" t="n">
        <v>3697</v>
      </c>
      <c r="H1766" s="73" t="n">
        <v>972</v>
      </c>
      <c r="I1766" s="74" t="n">
        <f aca="false">H1766/F1766</f>
        <v>0.208181623473977</v>
      </c>
      <c r="J1766" s="73" t="n">
        <v>3533</v>
      </c>
      <c r="K1766" s="73" t="n">
        <v>59</v>
      </c>
      <c r="L1766" s="73" t="n">
        <v>105</v>
      </c>
      <c r="M1766" s="73" t="n">
        <v>1202</v>
      </c>
      <c r="N1766" s="73" t="n">
        <v>2177</v>
      </c>
      <c r="O1766" s="73" t="n">
        <f aca="false">J1766-M1766-N1766</f>
        <v>154</v>
      </c>
      <c r="P1766" s="74" t="n">
        <f aca="false">M1766/J1766</f>
        <v>0.340220775544863</v>
      </c>
      <c r="Q1766" s="74" t="n">
        <f aca="false">N1766/J1766</f>
        <v>0.616190206623266</v>
      </c>
      <c r="R1766" s="75" t="n">
        <f aca="false">ABS(P1766-Q1766)*100</f>
        <v>27.5969431078404</v>
      </c>
      <c r="S1766" s="72" t="str">
        <f aca="false">IF(M1766&gt;N1766,"Flávio Bolsonaro",IF(N1766&gt;M1766,"Lula","Empate"))</f>
        <v>Lula</v>
      </c>
      <c r="T1766" s="74" t="n">
        <v>0.680080482897384</v>
      </c>
      <c r="U1766" s="74" t="n">
        <v>0.267318194883587</v>
      </c>
      <c r="V1766" s="72" t="str">
        <f aca="false">IF(S1766="Empate","—",IF((N1766&gt;M1766)&lt;&gt;(T1766&gt;U1766),"Sim","Não"))</f>
        <v>Não</v>
      </c>
    </row>
    <row r="1767" customFormat="false" ht="15" hidden="false" customHeight="false" outlineLevel="0" collapsed="false">
      <c r="A1767" s="72" t="s">
        <v>3854</v>
      </c>
      <c r="B1767" s="72" t="s">
        <v>3855</v>
      </c>
      <c r="C1767" s="72" t="s">
        <v>283</v>
      </c>
      <c r="D1767" s="72" t="s">
        <v>282</v>
      </c>
      <c r="E1767" s="72"/>
      <c r="F1767" s="73" t="n">
        <v>9242</v>
      </c>
      <c r="G1767" s="73" t="n">
        <v>7506</v>
      </c>
      <c r="H1767" s="73" t="n">
        <v>1736</v>
      </c>
      <c r="I1767" s="74" t="n">
        <f aca="false">H1767/F1767</f>
        <v>0.187838130274832</v>
      </c>
      <c r="J1767" s="73" t="n">
        <v>7213</v>
      </c>
      <c r="K1767" s="73" t="n">
        <v>143</v>
      </c>
      <c r="L1767" s="73" t="n">
        <v>150</v>
      </c>
      <c r="M1767" s="73" t="n">
        <v>4476</v>
      </c>
      <c r="N1767" s="73" t="n">
        <v>2072</v>
      </c>
      <c r="O1767" s="73" t="n">
        <f aca="false">J1767-M1767-N1767</f>
        <v>665</v>
      </c>
      <c r="P1767" s="74" t="n">
        <f aca="false">M1767/J1767</f>
        <v>0.620546235962845</v>
      </c>
      <c r="Q1767" s="74" t="n">
        <f aca="false">N1767/J1767</f>
        <v>0.287259115485928</v>
      </c>
      <c r="R1767" s="75" t="n">
        <f aca="false">ABS(P1767-Q1767)*100</f>
        <v>33.3287120476917</v>
      </c>
      <c r="S1767" s="72" t="str">
        <f aca="false">IF(M1767&gt;N1767,"Flávio Bolsonaro",IF(N1767&gt;M1767,"Lula","Empate"))</f>
        <v>Flávio Bolsonaro</v>
      </c>
      <c r="T1767" s="74" t="n">
        <v>0.371054114994363</v>
      </c>
      <c r="U1767" s="74" t="n">
        <v>0.550591882750846</v>
      </c>
      <c r="V1767" s="72" t="str">
        <f aca="false">IF(S1767="Empate","—",IF((N1767&gt;M1767)&lt;&gt;(T1767&gt;U1767),"Sim","Não"))</f>
        <v>Não</v>
      </c>
    </row>
    <row r="1768" customFormat="false" ht="15" hidden="false" customHeight="false" outlineLevel="0" collapsed="false">
      <c r="A1768" s="72" t="s">
        <v>3856</v>
      </c>
      <c r="B1768" s="72" t="s">
        <v>3857</v>
      </c>
      <c r="C1768" s="72" t="s">
        <v>283</v>
      </c>
      <c r="D1768" s="72" t="s">
        <v>282</v>
      </c>
      <c r="E1768" s="72"/>
      <c r="F1768" s="73" t="n">
        <v>5569</v>
      </c>
      <c r="G1768" s="73" t="n">
        <v>3927</v>
      </c>
      <c r="H1768" s="73" t="n">
        <v>1642</v>
      </c>
      <c r="I1768" s="74" t="n">
        <f aca="false">H1768/F1768</f>
        <v>0.294846471538876</v>
      </c>
      <c r="J1768" s="73" t="n">
        <v>3761</v>
      </c>
      <c r="K1768" s="73" t="n">
        <v>36</v>
      </c>
      <c r="L1768" s="73" t="n">
        <v>130</v>
      </c>
      <c r="M1768" s="73" t="n">
        <v>1327</v>
      </c>
      <c r="N1768" s="73" t="n">
        <v>2241</v>
      </c>
      <c r="O1768" s="73" t="n">
        <f aca="false">J1768-M1768-N1768</f>
        <v>193</v>
      </c>
      <c r="P1768" s="74" t="n">
        <f aca="false">M1768/J1768</f>
        <v>0.352831693698484</v>
      </c>
      <c r="Q1768" s="74" t="n">
        <f aca="false">N1768/J1768</f>
        <v>0.595852166976868</v>
      </c>
      <c r="R1768" s="75" t="n">
        <f aca="false">ABS(P1768-Q1768)*100</f>
        <v>24.3020473278383</v>
      </c>
      <c r="S1768" s="72" t="str">
        <f aca="false">IF(M1768&gt;N1768,"Flávio Bolsonaro",IF(N1768&gt;M1768,"Lula","Empate"))</f>
        <v>Lula</v>
      </c>
      <c r="T1768" s="74" t="n">
        <v>0.667945205479452</v>
      </c>
      <c r="U1768" s="74" t="n">
        <v>0.287397260273973</v>
      </c>
      <c r="V1768" s="72" t="str">
        <f aca="false">IF(S1768="Empate","—",IF((N1768&gt;M1768)&lt;&gt;(T1768&gt;U1768),"Sim","Não"))</f>
        <v>Não</v>
      </c>
    </row>
    <row r="1769" customFormat="false" ht="15" hidden="false" customHeight="false" outlineLevel="0" collapsed="false">
      <c r="A1769" s="72" t="s">
        <v>3858</v>
      </c>
      <c r="B1769" s="72" t="s">
        <v>3859</v>
      </c>
      <c r="C1769" s="72" t="s">
        <v>283</v>
      </c>
      <c r="D1769" s="72" t="s">
        <v>282</v>
      </c>
      <c r="E1769" s="72"/>
      <c r="F1769" s="73" t="n">
        <v>12287</v>
      </c>
      <c r="G1769" s="73" t="n">
        <v>8124</v>
      </c>
      <c r="H1769" s="73" t="n">
        <v>4163</v>
      </c>
      <c r="I1769" s="74" t="n">
        <f aca="false">H1769/F1769</f>
        <v>0.338813379995117</v>
      </c>
      <c r="J1769" s="73" t="n">
        <v>7403</v>
      </c>
      <c r="K1769" s="73" t="n">
        <v>97</v>
      </c>
      <c r="L1769" s="73" t="n">
        <v>624</v>
      </c>
      <c r="M1769" s="73" t="n">
        <v>2209</v>
      </c>
      <c r="N1769" s="73" t="n">
        <v>4853</v>
      </c>
      <c r="O1769" s="73" t="n">
        <f aca="false">J1769-M1769-N1769</f>
        <v>341</v>
      </c>
      <c r="P1769" s="74" t="n">
        <f aca="false">M1769/J1769</f>
        <v>0.29839254356342</v>
      </c>
      <c r="Q1769" s="74" t="n">
        <f aca="false">N1769/J1769</f>
        <v>0.655545049304336</v>
      </c>
      <c r="R1769" s="75" t="n">
        <f aca="false">ABS(P1769-Q1769)*100</f>
        <v>35.7152505740916</v>
      </c>
      <c r="S1769" s="72" t="str">
        <f aca="false">IF(M1769&gt;N1769,"Flávio Bolsonaro",IF(N1769&gt;M1769,"Lula","Empate"))</f>
        <v>Lula</v>
      </c>
      <c r="T1769" s="74" t="n">
        <v>0.718918918918919</v>
      </c>
      <c r="U1769" s="74" t="n">
        <v>0.227304227304227</v>
      </c>
      <c r="V1769" s="72" t="str">
        <f aca="false">IF(S1769="Empate","—",IF((N1769&gt;M1769)&lt;&gt;(T1769&gt;U1769),"Sim","Não"))</f>
        <v>Não</v>
      </c>
    </row>
    <row r="1770" customFormat="false" ht="15" hidden="false" customHeight="false" outlineLevel="0" collapsed="false">
      <c r="A1770" s="72" t="s">
        <v>3860</v>
      </c>
      <c r="B1770" s="72" t="s">
        <v>3861</v>
      </c>
      <c r="C1770" s="72" t="s">
        <v>283</v>
      </c>
      <c r="D1770" s="72" t="s">
        <v>282</v>
      </c>
      <c r="E1770" s="72"/>
      <c r="F1770" s="73" t="n">
        <v>6403</v>
      </c>
      <c r="G1770" s="73" t="n">
        <v>4964</v>
      </c>
      <c r="H1770" s="73" t="n">
        <v>1439</v>
      </c>
      <c r="I1770" s="74" t="n">
        <f aca="false">H1770/F1770</f>
        <v>0.224738403873184</v>
      </c>
      <c r="J1770" s="73" t="n">
        <v>4806</v>
      </c>
      <c r="K1770" s="73" t="n">
        <v>58</v>
      </c>
      <c r="L1770" s="73" t="n">
        <v>100</v>
      </c>
      <c r="M1770" s="73" t="n">
        <v>2754</v>
      </c>
      <c r="N1770" s="73" t="n">
        <v>1766</v>
      </c>
      <c r="O1770" s="73" t="n">
        <f aca="false">J1770-M1770-N1770</f>
        <v>286</v>
      </c>
      <c r="P1770" s="74" t="n">
        <f aca="false">M1770/J1770</f>
        <v>0.573033707865169</v>
      </c>
      <c r="Q1770" s="74" t="n">
        <f aca="false">N1770/J1770</f>
        <v>0.367457344985435</v>
      </c>
      <c r="R1770" s="75" t="n">
        <f aca="false">ABS(P1770-Q1770)*100</f>
        <v>20.5576362879734</v>
      </c>
      <c r="S1770" s="72" t="str">
        <f aca="false">IF(M1770&gt;N1770,"Flávio Bolsonaro",IF(N1770&gt;M1770,"Lula","Empate"))</f>
        <v>Flávio Bolsonaro</v>
      </c>
      <c r="T1770" s="74" t="n">
        <v>0.441696113074205</v>
      </c>
      <c r="U1770" s="74" t="n">
        <v>0.492413219704843</v>
      </c>
      <c r="V1770" s="72" t="str">
        <f aca="false">IF(S1770="Empate","—",IF((N1770&gt;M1770)&lt;&gt;(T1770&gt;U1770),"Sim","Não"))</f>
        <v>Não</v>
      </c>
    </row>
    <row r="1771" customFormat="false" ht="15" hidden="false" customHeight="false" outlineLevel="0" collapsed="false">
      <c r="A1771" s="72" t="s">
        <v>3862</v>
      </c>
      <c r="B1771" s="72" t="s">
        <v>3863</v>
      </c>
      <c r="C1771" s="72" t="s">
        <v>283</v>
      </c>
      <c r="D1771" s="72" t="s">
        <v>282</v>
      </c>
      <c r="E1771" s="72"/>
      <c r="F1771" s="73" t="n">
        <v>10425</v>
      </c>
      <c r="G1771" s="73" t="n">
        <v>8768</v>
      </c>
      <c r="H1771" s="73" t="n">
        <v>1657</v>
      </c>
      <c r="I1771" s="74" t="n">
        <f aca="false">H1771/F1771</f>
        <v>0.1589448441247</v>
      </c>
      <c r="J1771" s="73" t="n">
        <v>8067</v>
      </c>
      <c r="K1771" s="73" t="n">
        <v>323</v>
      </c>
      <c r="L1771" s="73" t="n">
        <v>378</v>
      </c>
      <c r="M1771" s="73" t="n">
        <v>4044</v>
      </c>
      <c r="N1771" s="73" t="n">
        <v>3223</v>
      </c>
      <c r="O1771" s="73" t="n">
        <f aca="false">J1771-M1771-N1771</f>
        <v>800</v>
      </c>
      <c r="P1771" s="74" t="n">
        <f aca="false">M1771/J1771</f>
        <v>0.501301599107475</v>
      </c>
      <c r="Q1771" s="74" t="n">
        <f aca="false">N1771/J1771</f>
        <v>0.399528945084914</v>
      </c>
      <c r="R1771" s="75" t="n">
        <f aca="false">ABS(P1771-Q1771)*100</f>
        <v>10.1772654022561</v>
      </c>
      <c r="S1771" s="72" t="str">
        <f aca="false">IF(M1771&gt;N1771,"Flávio Bolsonaro",IF(N1771&gt;M1771,"Lula","Empate"))</f>
        <v>Flávio Bolsonaro</v>
      </c>
      <c r="T1771" s="74" t="n">
        <v>0.473107444262502</v>
      </c>
      <c r="U1771" s="74" t="n">
        <v>0.436578914220935</v>
      </c>
      <c r="V1771" s="72" t="str">
        <f aca="false">IF(S1771="Empate","—",IF((N1771&gt;M1771)&lt;&gt;(T1771&gt;U1771),"Sim","Não"))</f>
        <v>Sim</v>
      </c>
    </row>
    <row r="1772" customFormat="false" ht="15" hidden="false" customHeight="false" outlineLevel="0" collapsed="false">
      <c r="A1772" s="72" t="s">
        <v>3864</v>
      </c>
      <c r="B1772" s="72" t="s">
        <v>3865</v>
      </c>
      <c r="C1772" s="72" t="s">
        <v>283</v>
      </c>
      <c r="D1772" s="72" t="s">
        <v>282</v>
      </c>
      <c r="E1772" s="72"/>
      <c r="F1772" s="73" t="n">
        <v>15873</v>
      </c>
      <c r="G1772" s="73" t="n">
        <v>13002</v>
      </c>
      <c r="H1772" s="73" t="n">
        <v>2871</v>
      </c>
      <c r="I1772" s="74" t="n">
        <f aca="false">H1772/F1772</f>
        <v>0.180873180873181</v>
      </c>
      <c r="J1772" s="73" t="n">
        <v>12404</v>
      </c>
      <c r="K1772" s="73" t="n">
        <v>333</v>
      </c>
      <c r="L1772" s="73" t="n">
        <v>265</v>
      </c>
      <c r="M1772" s="73" t="n">
        <v>7159</v>
      </c>
      <c r="N1772" s="73" t="n">
        <v>4301</v>
      </c>
      <c r="O1772" s="73" t="n">
        <f aca="false">J1772-M1772-N1772</f>
        <v>944</v>
      </c>
      <c r="P1772" s="74" t="n">
        <f aca="false">M1772/J1772</f>
        <v>0.577152531441471</v>
      </c>
      <c r="Q1772" s="74" t="n">
        <f aca="false">N1772/J1772</f>
        <v>0.346742986133505</v>
      </c>
      <c r="R1772" s="75" t="n">
        <f aca="false">ABS(P1772-Q1772)*100</f>
        <v>23.0409545307965</v>
      </c>
      <c r="S1772" s="72" t="str">
        <f aca="false">IF(M1772&gt;N1772,"Flávio Bolsonaro",IF(N1772&gt;M1772,"Lula","Empate"))</f>
        <v>Flávio Bolsonaro</v>
      </c>
      <c r="T1772" s="74" t="n">
        <v>0.432067584044592</v>
      </c>
      <c r="U1772" s="74" t="n">
        <v>0.487545723741509</v>
      </c>
      <c r="V1772" s="72" t="str">
        <f aca="false">IF(S1772="Empate","—",IF((N1772&gt;M1772)&lt;&gt;(T1772&gt;U1772),"Sim","Não"))</f>
        <v>Não</v>
      </c>
    </row>
    <row r="1773" customFormat="false" ht="15" hidden="false" customHeight="false" outlineLevel="0" collapsed="false">
      <c r="A1773" s="72" t="s">
        <v>3866</v>
      </c>
      <c r="B1773" s="72" t="s">
        <v>3867</v>
      </c>
      <c r="C1773" s="72" t="s">
        <v>283</v>
      </c>
      <c r="D1773" s="72" t="s">
        <v>282</v>
      </c>
      <c r="E1773" s="72"/>
      <c r="F1773" s="73" t="n">
        <v>7611</v>
      </c>
      <c r="G1773" s="73" t="n">
        <v>5868</v>
      </c>
      <c r="H1773" s="73" t="n">
        <v>1743</v>
      </c>
      <c r="I1773" s="74" t="n">
        <f aca="false">H1773/F1773</f>
        <v>0.229010642491131</v>
      </c>
      <c r="J1773" s="73" t="n">
        <v>5688</v>
      </c>
      <c r="K1773" s="73" t="n">
        <v>65</v>
      </c>
      <c r="L1773" s="73" t="n">
        <v>115</v>
      </c>
      <c r="M1773" s="73" t="n">
        <v>2808</v>
      </c>
      <c r="N1773" s="73" t="n">
        <v>2480</v>
      </c>
      <c r="O1773" s="73" t="n">
        <f aca="false">J1773-M1773-N1773</f>
        <v>400</v>
      </c>
      <c r="P1773" s="74" t="n">
        <f aca="false">M1773/J1773</f>
        <v>0.493670886075949</v>
      </c>
      <c r="Q1773" s="74" t="n">
        <f aca="false">N1773/J1773</f>
        <v>0.436005625879044</v>
      </c>
      <c r="R1773" s="75" t="n">
        <f aca="false">ABS(P1773-Q1773)*100</f>
        <v>5.76652601969058</v>
      </c>
      <c r="S1773" s="72" t="str">
        <f aca="false">IF(M1773&gt;N1773,"Flávio Bolsonaro",IF(N1773&gt;M1773,"Lula","Empate"))</f>
        <v>Flávio Bolsonaro</v>
      </c>
      <c r="T1773" s="74" t="n">
        <v>0.562791532113384</v>
      </c>
      <c r="U1773" s="74" t="n">
        <v>0.387334050950843</v>
      </c>
      <c r="V1773" s="72" t="str">
        <f aca="false">IF(S1773="Empate","—",IF((N1773&gt;M1773)&lt;&gt;(T1773&gt;U1773),"Sim","Não"))</f>
        <v>Sim</v>
      </c>
    </row>
    <row r="1774" customFormat="false" ht="15" hidden="false" customHeight="false" outlineLevel="0" collapsed="false">
      <c r="A1774" s="72" t="s">
        <v>3868</v>
      </c>
      <c r="B1774" s="72" t="s">
        <v>2370</v>
      </c>
      <c r="C1774" s="72" t="s">
        <v>283</v>
      </c>
      <c r="D1774" s="72" t="s">
        <v>282</v>
      </c>
      <c r="E1774" s="72"/>
      <c r="F1774" s="73" t="n">
        <v>54891</v>
      </c>
      <c r="G1774" s="73" t="n">
        <v>43627</v>
      </c>
      <c r="H1774" s="73" t="n">
        <v>11264</v>
      </c>
      <c r="I1774" s="74" t="n">
        <f aca="false">H1774/F1774</f>
        <v>0.20520668233408</v>
      </c>
      <c r="J1774" s="73" t="n">
        <v>41528</v>
      </c>
      <c r="K1774" s="73" t="n">
        <v>930</v>
      </c>
      <c r="L1774" s="73" t="n">
        <v>1169</v>
      </c>
      <c r="M1774" s="73" t="n">
        <v>23793</v>
      </c>
      <c r="N1774" s="73" t="n">
        <v>13679</v>
      </c>
      <c r="O1774" s="73" t="n">
        <f aca="false">J1774-M1774-N1774</f>
        <v>4056</v>
      </c>
      <c r="P1774" s="74" t="n">
        <f aca="false">M1774/J1774</f>
        <v>0.572938740127143</v>
      </c>
      <c r="Q1774" s="74" t="n">
        <f aca="false">N1774/J1774</f>
        <v>0.329392217299172</v>
      </c>
      <c r="R1774" s="75" t="n">
        <f aca="false">ABS(P1774-Q1774)*100</f>
        <v>24.3546522827972</v>
      </c>
      <c r="S1774" s="72" t="str">
        <f aca="false">IF(M1774&gt;N1774,"Flávio Bolsonaro",IF(N1774&gt;M1774,"Lula","Empate"))</f>
        <v>Flávio Bolsonaro</v>
      </c>
      <c r="T1774" s="74" t="n">
        <v>0.360679815358792</v>
      </c>
      <c r="U1774" s="74" t="n">
        <v>0.543642467477969</v>
      </c>
      <c r="V1774" s="72" t="str">
        <f aca="false">IF(S1774="Empate","—",IF((N1774&gt;M1774)&lt;&gt;(T1774&gt;U1774),"Sim","Não"))</f>
        <v>Não</v>
      </c>
    </row>
    <row r="1775" customFormat="false" ht="15" hidden="false" customHeight="false" outlineLevel="0" collapsed="false">
      <c r="A1775" s="72" t="s">
        <v>3869</v>
      </c>
      <c r="B1775" s="72" t="s">
        <v>3870</v>
      </c>
      <c r="C1775" s="72" t="s">
        <v>283</v>
      </c>
      <c r="D1775" s="72" t="s">
        <v>282</v>
      </c>
      <c r="E1775" s="72"/>
      <c r="F1775" s="73" t="n">
        <v>37445</v>
      </c>
      <c r="G1775" s="73" t="n">
        <v>28487</v>
      </c>
      <c r="H1775" s="73" t="n">
        <v>8958</v>
      </c>
      <c r="I1775" s="74" t="n">
        <f aca="false">H1775/F1775</f>
        <v>0.23923087194552</v>
      </c>
      <c r="J1775" s="73" t="n">
        <v>27120</v>
      </c>
      <c r="K1775" s="73" t="n">
        <v>623</v>
      </c>
      <c r="L1775" s="73" t="n">
        <v>744</v>
      </c>
      <c r="M1775" s="73" t="n">
        <v>16332</v>
      </c>
      <c r="N1775" s="73" t="n">
        <v>8554</v>
      </c>
      <c r="O1775" s="73" t="n">
        <f aca="false">J1775-M1775-N1775</f>
        <v>2234</v>
      </c>
      <c r="P1775" s="74" t="n">
        <f aca="false">M1775/J1775</f>
        <v>0.602212389380531</v>
      </c>
      <c r="Q1775" s="74" t="n">
        <f aca="false">N1775/J1775</f>
        <v>0.315412979351032</v>
      </c>
      <c r="R1775" s="75" t="n">
        <f aca="false">ABS(P1775-Q1775)*100</f>
        <v>28.6799410029499</v>
      </c>
      <c r="S1775" s="72" t="str">
        <f aca="false">IF(M1775&gt;N1775,"Flávio Bolsonaro",IF(N1775&gt;M1775,"Lula","Empate"))</f>
        <v>Flávio Bolsonaro</v>
      </c>
      <c r="T1775" s="74" t="n">
        <v>0.371804859951772</v>
      </c>
      <c r="U1775" s="74" t="n">
        <v>0.548209979595622</v>
      </c>
      <c r="V1775" s="72" t="str">
        <f aca="false">IF(S1775="Empate","—",IF((N1775&gt;M1775)&lt;&gt;(T1775&gt;U1775),"Sim","Não"))</f>
        <v>Não</v>
      </c>
    </row>
    <row r="1776" customFormat="false" ht="15" hidden="false" customHeight="false" outlineLevel="0" collapsed="false">
      <c r="A1776" s="72" t="s">
        <v>3871</v>
      </c>
      <c r="B1776" s="72" t="s">
        <v>3872</v>
      </c>
      <c r="C1776" s="72" t="s">
        <v>283</v>
      </c>
      <c r="D1776" s="72" t="s">
        <v>282</v>
      </c>
      <c r="E1776" s="72"/>
      <c r="F1776" s="73" t="n">
        <v>3774</v>
      </c>
      <c r="G1776" s="73" t="n">
        <v>2740</v>
      </c>
      <c r="H1776" s="73" t="n">
        <v>1034</v>
      </c>
      <c r="I1776" s="74" t="n">
        <f aca="false">H1776/F1776</f>
        <v>0.273979862215156</v>
      </c>
      <c r="J1776" s="73" t="n">
        <v>2601</v>
      </c>
      <c r="K1776" s="73" t="n">
        <v>30</v>
      </c>
      <c r="L1776" s="73" t="n">
        <v>109</v>
      </c>
      <c r="M1776" s="73" t="n">
        <v>1028</v>
      </c>
      <c r="N1776" s="73" t="n">
        <v>1412</v>
      </c>
      <c r="O1776" s="73" t="n">
        <f aca="false">J1776-M1776-N1776</f>
        <v>161</v>
      </c>
      <c r="P1776" s="74" t="n">
        <f aca="false">M1776/J1776</f>
        <v>0.39523260284506</v>
      </c>
      <c r="Q1776" s="74" t="n">
        <f aca="false">N1776/J1776</f>
        <v>0.542868127643214</v>
      </c>
      <c r="R1776" s="75" t="n">
        <f aca="false">ABS(P1776-Q1776)*100</f>
        <v>14.7635524798155</v>
      </c>
      <c r="S1776" s="72" t="str">
        <f aca="false">IF(M1776&gt;N1776,"Flávio Bolsonaro",IF(N1776&gt;M1776,"Lula","Empate"))</f>
        <v>Lula</v>
      </c>
      <c r="T1776" s="74" t="n">
        <v>0.61327967806841</v>
      </c>
      <c r="U1776" s="74" t="n">
        <v>0.336418511066398</v>
      </c>
      <c r="V1776" s="72" t="str">
        <f aca="false">IF(S1776="Empate","—",IF((N1776&gt;M1776)&lt;&gt;(T1776&gt;U1776),"Sim","Não"))</f>
        <v>Não</v>
      </c>
    </row>
    <row r="1777" customFormat="false" ht="15" hidden="false" customHeight="false" outlineLevel="0" collapsed="false">
      <c r="A1777" s="72" t="s">
        <v>3873</v>
      </c>
      <c r="B1777" s="72" t="s">
        <v>3874</v>
      </c>
      <c r="C1777" s="72" t="s">
        <v>283</v>
      </c>
      <c r="D1777" s="72" t="s">
        <v>282</v>
      </c>
      <c r="E1777" s="72"/>
      <c r="F1777" s="73" t="n">
        <v>16637</v>
      </c>
      <c r="G1777" s="73" t="n">
        <v>13110</v>
      </c>
      <c r="H1777" s="73" t="n">
        <v>3527</v>
      </c>
      <c r="I1777" s="74" t="n">
        <f aca="false">H1777/F1777</f>
        <v>0.211997355292421</v>
      </c>
      <c r="J1777" s="73" t="n">
        <v>12482</v>
      </c>
      <c r="K1777" s="73" t="n">
        <v>219</v>
      </c>
      <c r="L1777" s="73" t="n">
        <v>409</v>
      </c>
      <c r="M1777" s="73" t="n">
        <v>6740</v>
      </c>
      <c r="N1777" s="73" t="n">
        <v>5181</v>
      </c>
      <c r="O1777" s="73" t="n">
        <f aca="false">J1777-M1777-N1777</f>
        <v>561</v>
      </c>
      <c r="P1777" s="74" t="n">
        <f aca="false">M1777/J1777</f>
        <v>0.539977567697484</v>
      </c>
      <c r="Q1777" s="74" t="n">
        <f aca="false">N1777/J1777</f>
        <v>0.415077711905143</v>
      </c>
      <c r="R1777" s="75" t="n">
        <f aca="false">ABS(P1777-Q1777)*100</f>
        <v>12.4899855792341</v>
      </c>
      <c r="S1777" s="72" t="str">
        <f aca="false">IF(M1777&gt;N1777,"Flávio Bolsonaro",IF(N1777&gt;M1777,"Lula","Empate"))</f>
        <v>Flávio Bolsonaro</v>
      </c>
      <c r="T1777" s="74" t="n">
        <v>0.480870541497539</v>
      </c>
      <c r="U1777" s="74" t="n">
        <v>0.477502374989205</v>
      </c>
      <c r="V1777" s="72" t="str">
        <f aca="false">IF(S1777="Empate","—",IF((N1777&gt;M1777)&lt;&gt;(T1777&gt;U1777),"Sim","Não"))</f>
        <v>Sim</v>
      </c>
    </row>
    <row r="1778" customFormat="false" ht="15" hidden="false" customHeight="false" outlineLevel="0" collapsed="false">
      <c r="A1778" s="72" t="s">
        <v>3875</v>
      </c>
      <c r="B1778" s="72" t="s">
        <v>3876</v>
      </c>
      <c r="C1778" s="72" t="s">
        <v>283</v>
      </c>
      <c r="D1778" s="72" t="s">
        <v>282</v>
      </c>
      <c r="E1778" s="72"/>
      <c r="F1778" s="73" t="n">
        <v>17336</v>
      </c>
      <c r="G1778" s="73" t="n">
        <v>13195</v>
      </c>
      <c r="H1778" s="73" t="n">
        <v>4141</v>
      </c>
      <c r="I1778" s="74" t="n">
        <f aca="false">H1778/F1778</f>
        <v>0.238867097369635</v>
      </c>
      <c r="J1778" s="73" t="n">
        <v>12518</v>
      </c>
      <c r="K1778" s="73" t="n">
        <v>223</v>
      </c>
      <c r="L1778" s="73" t="n">
        <v>454</v>
      </c>
      <c r="M1778" s="73" t="n">
        <v>7328</v>
      </c>
      <c r="N1778" s="73" t="n">
        <v>4210</v>
      </c>
      <c r="O1778" s="73" t="n">
        <f aca="false">J1778-M1778-N1778</f>
        <v>980</v>
      </c>
      <c r="P1778" s="74" t="n">
        <f aca="false">M1778/J1778</f>
        <v>0.585397028279278</v>
      </c>
      <c r="Q1778" s="74" t="n">
        <f aca="false">N1778/J1778</f>
        <v>0.336315705384247</v>
      </c>
      <c r="R1778" s="75" t="n">
        <f aca="false">ABS(P1778-Q1778)*100</f>
        <v>24.9081322895031</v>
      </c>
      <c r="S1778" s="72" t="str">
        <f aca="false">IF(M1778&gt;N1778,"Flávio Bolsonaro",IF(N1778&gt;M1778,"Lula","Empate"))</f>
        <v>Flávio Bolsonaro</v>
      </c>
      <c r="T1778" s="74" t="n">
        <v>0.357661353952975</v>
      </c>
      <c r="U1778" s="74" t="n">
        <v>0.569512387565094</v>
      </c>
      <c r="V1778" s="72" t="str">
        <f aca="false">IF(S1778="Empate","—",IF((N1778&gt;M1778)&lt;&gt;(T1778&gt;U1778),"Sim","Não"))</f>
        <v>Não</v>
      </c>
    </row>
    <row r="1779" customFormat="false" ht="15" hidden="false" customHeight="false" outlineLevel="0" collapsed="false">
      <c r="A1779" s="72" t="s">
        <v>3877</v>
      </c>
      <c r="B1779" s="72" t="s">
        <v>3878</v>
      </c>
      <c r="C1779" s="72" t="s">
        <v>283</v>
      </c>
      <c r="D1779" s="72" t="s">
        <v>282</v>
      </c>
      <c r="E1779" s="72"/>
      <c r="F1779" s="73" t="n">
        <v>3521</v>
      </c>
      <c r="G1779" s="73" t="n">
        <v>2757</v>
      </c>
      <c r="H1779" s="73" t="n">
        <v>764</v>
      </c>
      <c r="I1779" s="74" t="n">
        <f aca="false">H1779/F1779</f>
        <v>0.216983811417211</v>
      </c>
      <c r="J1779" s="73" t="n">
        <v>2577</v>
      </c>
      <c r="K1779" s="73" t="n">
        <v>94</v>
      </c>
      <c r="L1779" s="73" t="n">
        <v>86</v>
      </c>
      <c r="M1779" s="73" t="n">
        <v>770</v>
      </c>
      <c r="N1779" s="73" t="n">
        <v>1569</v>
      </c>
      <c r="O1779" s="73" t="n">
        <f aca="false">J1779-M1779-N1779</f>
        <v>238</v>
      </c>
      <c r="P1779" s="74" t="n">
        <f aca="false">M1779/J1779</f>
        <v>0.298797050834303</v>
      </c>
      <c r="Q1779" s="74" t="n">
        <f aca="false">N1779/J1779</f>
        <v>0.608847497089639</v>
      </c>
      <c r="R1779" s="75" t="n">
        <f aca="false">ABS(P1779-Q1779)*100</f>
        <v>31.0050446255336</v>
      </c>
      <c r="S1779" s="72" t="str">
        <f aca="false">IF(M1779&gt;N1779,"Flávio Bolsonaro",IF(N1779&gt;M1779,"Lula","Empate"))</f>
        <v>Lula</v>
      </c>
      <c r="T1779" s="74" t="n">
        <v>0.721528566023458</v>
      </c>
      <c r="U1779" s="74" t="n">
        <v>0.219447597427166</v>
      </c>
      <c r="V1779" s="72" t="str">
        <f aca="false">IF(S1779="Empate","—",IF((N1779&gt;M1779)&lt;&gt;(T1779&gt;U1779),"Sim","Não"))</f>
        <v>Não</v>
      </c>
    </row>
    <row r="1780" customFormat="false" ht="15" hidden="false" customHeight="false" outlineLevel="0" collapsed="false">
      <c r="A1780" s="72" t="s">
        <v>3879</v>
      </c>
      <c r="B1780" s="72" t="s">
        <v>3880</v>
      </c>
      <c r="C1780" s="72" t="s">
        <v>283</v>
      </c>
      <c r="D1780" s="72" t="s">
        <v>282</v>
      </c>
      <c r="E1780" s="72"/>
      <c r="F1780" s="73" t="n">
        <v>5921</v>
      </c>
      <c r="G1780" s="73" t="n">
        <v>4668</v>
      </c>
      <c r="H1780" s="73" t="n">
        <v>1253</v>
      </c>
      <c r="I1780" s="74" t="n">
        <f aca="false">H1780/F1780</f>
        <v>0.211619658841412</v>
      </c>
      <c r="J1780" s="73" t="n">
        <v>4494</v>
      </c>
      <c r="K1780" s="73" t="n">
        <v>55</v>
      </c>
      <c r="L1780" s="73" t="n">
        <v>119</v>
      </c>
      <c r="M1780" s="73" t="n">
        <v>2286</v>
      </c>
      <c r="N1780" s="73" t="n">
        <v>1997</v>
      </c>
      <c r="O1780" s="73" t="n">
        <f aca="false">J1780-M1780-N1780</f>
        <v>211</v>
      </c>
      <c r="P1780" s="74" t="n">
        <f aca="false">M1780/J1780</f>
        <v>0.5086782376502</v>
      </c>
      <c r="Q1780" s="74" t="n">
        <f aca="false">N1780/J1780</f>
        <v>0.444370271473075</v>
      </c>
      <c r="R1780" s="75" t="n">
        <f aca="false">ABS(P1780-Q1780)*100</f>
        <v>6.4307966177125</v>
      </c>
      <c r="S1780" s="72" t="str">
        <f aca="false">IF(M1780&gt;N1780,"Flávio Bolsonaro",IF(N1780&gt;M1780,"Lula","Empate"))</f>
        <v>Flávio Bolsonaro</v>
      </c>
      <c r="T1780" s="74" t="n">
        <v>0.499770642201835</v>
      </c>
      <c r="U1780" s="74" t="n">
        <v>0.457798165137615</v>
      </c>
      <c r="V1780" s="72" t="str">
        <f aca="false">IF(S1780="Empate","—",IF((N1780&gt;M1780)&lt;&gt;(T1780&gt;U1780),"Sim","Não"))</f>
        <v>Sim</v>
      </c>
    </row>
    <row r="1781" customFormat="false" ht="15" hidden="false" customHeight="false" outlineLevel="0" collapsed="false">
      <c r="A1781" s="72" t="s">
        <v>3881</v>
      </c>
      <c r="B1781" s="72" t="s">
        <v>3882</v>
      </c>
      <c r="C1781" s="72" t="s">
        <v>283</v>
      </c>
      <c r="D1781" s="72" t="s">
        <v>282</v>
      </c>
      <c r="E1781" s="72"/>
      <c r="F1781" s="73" t="n">
        <v>6216</v>
      </c>
      <c r="G1781" s="73" t="n">
        <v>4389</v>
      </c>
      <c r="H1781" s="73" t="n">
        <v>1827</v>
      </c>
      <c r="I1781" s="74" t="n">
        <f aca="false">H1781/F1781</f>
        <v>0.293918918918919</v>
      </c>
      <c r="J1781" s="73" t="n">
        <v>4167</v>
      </c>
      <c r="K1781" s="73" t="n">
        <v>62</v>
      </c>
      <c r="L1781" s="73" t="n">
        <v>160</v>
      </c>
      <c r="M1781" s="73" t="n">
        <v>1542</v>
      </c>
      <c r="N1781" s="73" t="n">
        <v>2284</v>
      </c>
      <c r="O1781" s="73" t="n">
        <f aca="false">J1781-M1781-N1781</f>
        <v>341</v>
      </c>
      <c r="P1781" s="74" t="n">
        <f aca="false">M1781/J1781</f>
        <v>0.370050395968323</v>
      </c>
      <c r="Q1781" s="74" t="n">
        <f aca="false">N1781/J1781</f>
        <v>0.548116150707943</v>
      </c>
      <c r="R1781" s="75" t="n">
        <f aca="false">ABS(P1781-Q1781)*100</f>
        <v>17.8065754739621</v>
      </c>
      <c r="S1781" s="72" t="str">
        <f aca="false">IF(M1781&gt;N1781,"Flávio Bolsonaro",IF(N1781&gt;M1781,"Lula","Empate"))</f>
        <v>Lula</v>
      </c>
      <c r="T1781" s="74" t="n">
        <v>0.642643391521197</v>
      </c>
      <c r="U1781" s="74" t="n">
        <v>0.305236907730673</v>
      </c>
      <c r="V1781" s="72" t="str">
        <f aca="false">IF(S1781="Empate","—",IF((N1781&gt;M1781)&lt;&gt;(T1781&gt;U1781),"Sim","Não"))</f>
        <v>Não</v>
      </c>
    </row>
    <row r="1782" customFormat="false" ht="15" hidden="false" customHeight="false" outlineLevel="0" collapsed="false">
      <c r="A1782" s="72" t="s">
        <v>3883</v>
      </c>
      <c r="B1782" s="72" t="s">
        <v>3884</v>
      </c>
      <c r="C1782" s="72" t="s">
        <v>283</v>
      </c>
      <c r="D1782" s="72" t="s">
        <v>282</v>
      </c>
      <c r="E1782" s="72"/>
      <c r="F1782" s="73" t="n">
        <v>75558</v>
      </c>
      <c r="G1782" s="73" t="n">
        <v>57260</v>
      </c>
      <c r="H1782" s="73" t="n">
        <v>18298</v>
      </c>
      <c r="I1782" s="74" t="n">
        <f aca="false">H1782/F1782</f>
        <v>0.242171576801927</v>
      </c>
      <c r="J1782" s="73" t="n">
        <v>53276</v>
      </c>
      <c r="K1782" s="73" t="n">
        <v>1648</v>
      </c>
      <c r="L1782" s="73" t="n">
        <v>2336</v>
      </c>
      <c r="M1782" s="73" t="n">
        <v>26718</v>
      </c>
      <c r="N1782" s="73" t="n">
        <v>21474</v>
      </c>
      <c r="O1782" s="73" t="n">
        <f aca="false">J1782-M1782-N1782</f>
        <v>5084</v>
      </c>
      <c r="P1782" s="74" t="n">
        <f aca="false">M1782/J1782</f>
        <v>0.501501614235303</v>
      </c>
      <c r="Q1782" s="74" t="n">
        <f aca="false">N1782/J1782</f>
        <v>0.403070801111195</v>
      </c>
      <c r="R1782" s="75" t="n">
        <f aca="false">ABS(P1782-Q1782)*100</f>
        <v>9.84308131241084</v>
      </c>
      <c r="S1782" s="72" t="str">
        <f aca="false">IF(M1782&gt;N1782,"Flávio Bolsonaro",IF(N1782&gt;M1782,"Lula","Empate"))</f>
        <v>Flávio Bolsonaro</v>
      </c>
      <c r="T1782" s="74" t="n">
        <v>0.45634999548043</v>
      </c>
      <c r="U1782" s="74" t="n">
        <v>0.44201392027479</v>
      </c>
      <c r="V1782" s="72" t="str">
        <f aca="false">IF(S1782="Empate","—",IF((N1782&gt;M1782)&lt;&gt;(T1782&gt;U1782),"Sim","Não"))</f>
        <v>Sim</v>
      </c>
    </row>
    <row r="1783" customFormat="false" ht="15" hidden="false" customHeight="false" outlineLevel="0" collapsed="false">
      <c r="A1783" s="72" t="s">
        <v>3885</v>
      </c>
      <c r="B1783" s="72" t="s">
        <v>3886</v>
      </c>
      <c r="C1783" s="72" t="s">
        <v>283</v>
      </c>
      <c r="D1783" s="72" t="s">
        <v>282</v>
      </c>
      <c r="E1783" s="72"/>
      <c r="F1783" s="73" t="n">
        <v>3322</v>
      </c>
      <c r="G1783" s="73" t="n">
        <v>2575</v>
      </c>
      <c r="H1783" s="73" t="n">
        <v>747</v>
      </c>
      <c r="I1783" s="74" t="n">
        <f aca="false">H1783/F1783</f>
        <v>0.224864539434076</v>
      </c>
      <c r="J1783" s="73" t="n">
        <v>2472</v>
      </c>
      <c r="K1783" s="73" t="n">
        <v>34</v>
      </c>
      <c r="L1783" s="73" t="n">
        <v>69</v>
      </c>
      <c r="M1783" s="73" t="n">
        <v>1462</v>
      </c>
      <c r="N1783" s="73" t="n">
        <v>845</v>
      </c>
      <c r="O1783" s="73" t="n">
        <f aca="false">J1783-M1783-N1783</f>
        <v>165</v>
      </c>
      <c r="P1783" s="74" t="n">
        <f aca="false">M1783/J1783</f>
        <v>0.591423948220065</v>
      </c>
      <c r="Q1783" s="74" t="n">
        <f aca="false">N1783/J1783</f>
        <v>0.341828478964401</v>
      </c>
      <c r="R1783" s="75" t="n">
        <f aca="false">ABS(P1783-Q1783)*100</f>
        <v>24.9595469255663</v>
      </c>
      <c r="S1783" s="72" t="str">
        <f aca="false">IF(M1783&gt;N1783,"Flávio Bolsonaro",IF(N1783&gt;M1783,"Lula","Empate"))</f>
        <v>Flávio Bolsonaro</v>
      </c>
      <c r="T1783" s="74" t="n">
        <v>0.419826224328594</v>
      </c>
      <c r="U1783" s="74" t="n">
        <v>0.507503949447077</v>
      </c>
      <c r="V1783" s="72" t="str">
        <f aca="false">IF(S1783="Empate","—",IF((N1783&gt;M1783)&lt;&gt;(T1783&gt;U1783),"Sim","Não"))</f>
        <v>Não</v>
      </c>
    </row>
    <row r="1784" customFormat="false" ht="15" hidden="false" customHeight="false" outlineLevel="0" collapsed="false">
      <c r="A1784" s="72" t="s">
        <v>3887</v>
      </c>
      <c r="B1784" s="72" t="s">
        <v>3888</v>
      </c>
      <c r="C1784" s="72" t="s">
        <v>283</v>
      </c>
      <c r="D1784" s="72" t="s">
        <v>282</v>
      </c>
      <c r="E1784" s="72"/>
      <c r="F1784" s="73" t="n">
        <v>4360</v>
      </c>
      <c r="G1784" s="73" t="n">
        <v>3065</v>
      </c>
      <c r="H1784" s="73" t="n">
        <v>1295</v>
      </c>
      <c r="I1784" s="74" t="n">
        <f aca="false">H1784/F1784</f>
        <v>0.297018348623853</v>
      </c>
      <c r="J1784" s="73" t="n">
        <v>2926</v>
      </c>
      <c r="K1784" s="73" t="n">
        <v>36</v>
      </c>
      <c r="L1784" s="73" t="n">
        <v>103</v>
      </c>
      <c r="M1784" s="73" t="n">
        <v>819</v>
      </c>
      <c r="N1784" s="73" t="n">
        <v>1899</v>
      </c>
      <c r="O1784" s="73" t="n">
        <f aca="false">J1784-M1784-N1784</f>
        <v>208</v>
      </c>
      <c r="P1784" s="74" t="n">
        <f aca="false">M1784/J1784</f>
        <v>0.279904306220096</v>
      </c>
      <c r="Q1784" s="74" t="n">
        <f aca="false">N1784/J1784</f>
        <v>0.649008885850991</v>
      </c>
      <c r="R1784" s="75" t="n">
        <f aca="false">ABS(P1784-Q1784)*100</f>
        <v>36.9104579630895</v>
      </c>
      <c r="S1784" s="72" t="str">
        <f aca="false">IF(M1784&gt;N1784,"Flávio Bolsonaro",IF(N1784&gt;M1784,"Lula","Empate"))</f>
        <v>Lula</v>
      </c>
      <c r="T1784" s="74" t="n">
        <v>0.713770728190339</v>
      </c>
      <c r="U1784" s="74" t="n">
        <v>0.223503965392934</v>
      </c>
      <c r="V1784" s="72" t="str">
        <f aca="false">IF(S1784="Empate","—",IF((N1784&gt;M1784)&lt;&gt;(T1784&gt;U1784),"Sim","Não"))</f>
        <v>Não</v>
      </c>
    </row>
    <row r="1785" customFormat="false" ht="15" hidden="false" customHeight="false" outlineLevel="0" collapsed="false">
      <c r="A1785" s="72" t="s">
        <v>3889</v>
      </c>
      <c r="B1785" s="72" t="s">
        <v>3890</v>
      </c>
      <c r="C1785" s="72" t="s">
        <v>283</v>
      </c>
      <c r="D1785" s="72" t="s">
        <v>282</v>
      </c>
      <c r="E1785" s="72"/>
      <c r="F1785" s="73" t="n">
        <v>40162</v>
      </c>
      <c r="G1785" s="73" t="n">
        <v>30447</v>
      </c>
      <c r="H1785" s="73" t="n">
        <v>9715</v>
      </c>
      <c r="I1785" s="74" t="n">
        <f aca="false">H1785/F1785</f>
        <v>0.241895323938051</v>
      </c>
      <c r="J1785" s="73" t="n">
        <v>29048</v>
      </c>
      <c r="K1785" s="73" t="n">
        <v>683</v>
      </c>
      <c r="L1785" s="73" t="n">
        <v>716</v>
      </c>
      <c r="M1785" s="73" t="n">
        <v>11528</v>
      </c>
      <c r="N1785" s="73" t="n">
        <v>15286</v>
      </c>
      <c r="O1785" s="73" t="n">
        <f aca="false">J1785-M1785-N1785</f>
        <v>2234</v>
      </c>
      <c r="P1785" s="74" t="n">
        <f aca="false">M1785/J1785</f>
        <v>0.39686036904434</v>
      </c>
      <c r="Q1785" s="74" t="n">
        <f aca="false">N1785/J1785</f>
        <v>0.526232442853209</v>
      </c>
      <c r="R1785" s="75" t="n">
        <f aca="false">ABS(P1785-Q1785)*100</f>
        <v>12.9372073808868</v>
      </c>
      <c r="S1785" s="72" t="str">
        <f aca="false">IF(M1785&gt;N1785,"Flávio Bolsonaro",IF(N1785&gt;M1785,"Lula","Empate"))</f>
        <v>Lula</v>
      </c>
      <c r="T1785" s="74" t="n">
        <v>0.578366013071895</v>
      </c>
      <c r="U1785" s="74" t="n">
        <v>0.354738562091503</v>
      </c>
      <c r="V1785" s="72" t="str">
        <f aca="false">IF(S1785="Empate","—",IF((N1785&gt;M1785)&lt;&gt;(T1785&gt;U1785),"Sim","Não"))</f>
        <v>Não</v>
      </c>
    </row>
    <row r="1786" customFormat="false" ht="15" hidden="false" customHeight="false" outlineLevel="0" collapsed="false">
      <c r="A1786" s="72" t="s">
        <v>3891</v>
      </c>
      <c r="B1786" s="72" t="s">
        <v>3892</v>
      </c>
      <c r="C1786" s="72" t="s">
        <v>283</v>
      </c>
      <c r="D1786" s="72" t="s">
        <v>282</v>
      </c>
      <c r="E1786" s="72"/>
      <c r="F1786" s="73" t="n">
        <v>4275</v>
      </c>
      <c r="G1786" s="73" t="n">
        <v>3446</v>
      </c>
      <c r="H1786" s="73" t="n">
        <v>829</v>
      </c>
      <c r="I1786" s="74" t="n">
        <f aca="false">H1786/F1786</f>
        <v>0.193918128654971</v>
      </c>
      <c r="J1786" s="73" t="n">
        <v>3265</v>
      </c>
      <c r="K1786" s="73" t="n">
        <v>56</v>
      </c>
      <c r="L1786" s="73" t="n">
        <v>125</v>
      </c>
      <c r="M1786" s="73" t="n">
        <v>1312</v>
      </c>
      <c r="N1786" s="73" t="n">
        <v>1726</v>
      </c>
      <c r="O1786" s="73" t="n">
        <f aca="false">J1786-M1786-N1786</f>
        <v>227</v>
      </c>
      <c r="P1786" s="74" t="n">
        <f aca="false">M1786/J1786</f>
        <v>0.401837672281776</v>
      </c>
      <c r="Q1786" s="74" t="n">
        <f aca="false">N1786/J1786</f>
        <v>0.528637059724349</v>
      </c>
      <c r="R1786" s="75" t="n">
        <f aca="false">ABS(P1786-Q1786)*100</f>
        <v>12.6799387442573</v>
      </c>
      <c r="S1786" s="72" t="str">
        <f aca="false">IF(M1786&gt;N1786,"Flávio Bolsonaro",IF(N1786&gt;M1786,"Lula","Empate"))</f>
        <v>Lula</v>
      </c>
      <c r="T1786" s="74" t="n">
        <v>0.601848998459168</v>
      </c>
      <c r="U1786" s="74" t="n">
        <v>0.294607087827427</v>
      </c>
      <c r="V1786" s="72" t="str">
        <f aca="false">IF(S1786="Empate","—",IF((N1786&gt;M1786)&lt;&gt;(T1786&gt;U1786),"Sim","Não"))</f>
        <v>Não</v>
      </c>
    </row>
    <row r="1787" customFormat="false" ht="15" hidden="false" customHeight="false" outlineLevel="0" collapsed="false">
      <c r="A1787" s="72" t="s">
        <v>3893</v>
      </c>
      <c r="B1787" s="72" t="s">
        <v>3894</v>
      </c>
      <c r="C1787" s="72" t="s">
        <v>283</v>
      </c>
      <c r="D1787" s="72" t="s">
        <v>282</v>
      </c>
      <c r="E1787" s="72"/>
      <c r="F1787" s="73" t="n">
        <v>14497</v>
      </c>
      <c r="G1787" s="73" t="n">
        <v>10928</v>
      </c>
      <c r="H1787" s="73" t="n">
        <v>3569</v>
      </c>
      <c r="I1787" s="74" t="n">
        <f aca="false">H1787/F1787</f>
        <v>0.246188866662068</v>
      </c>
      <c r="J1787" s="73" t="n">
        <v>10306</v>
      </c>
      <c r="K1787" s="73" t="n">
        <v>223</v>
      </c>
      <c r="L1787" s="73" t="n">
        <v>399</v>
      </c>
      <c r="M1787" s="73" t="n">
        <v>3278</v>
      </c>
      <c r="N1787" s="73" t="n">
        <v>6206</v>
      </c>
      <c r="O1787" s="73" t="n">
        <f aca="false">J1787-M1787-N1787</f>
        <v>822</v>
      </c>
      <c r="P1787" s="74" t="n">
        <f aca="false">M1787/J1787</f>
        <v>0.318067145352222</v>
      </c>
      <c r="Q1787" s="74" t="n">
        <f aca="false">N1787/J1787</f>
        <v>0.602173491170192</v>
      </c>
      <c r="R1787" s="75" t="n">
        <f aca="false">ABS(P1787-Q1787)*100</f>
        <v>28.410634581797</v>
      </c>
      <c r="S1787" s="72" t="str">
        <f aca="false">IF(M1787&gt;N1787,"Flávio Bolsonaro",IF(N1787&gt;M1787,"Lula","Empate"))</f>
        <v>Lula</v>
      </c>
      <c r="T1787" s="74" t="n">
        <v>0.676366017964072</v>
      </c>
      <c r="U1787" s="74" t="n">
        <v>0.254210329341317</v>
      </c>
      <c r="V1787" s="72" t="str">
        <f aca="false">IF(S1787="Empate","—",IF((N1787&gt;M1787)&lt;&gt;(T1787&gt;U1787),"Sim","Não"))</f>
        <v>Não</v>
      </c>
    </row>
    <row r="1788" customFormat="false" ht="15" hidden="false" customHeight="false" outlineLevel="0" collapsed="false">
      <c r="A1788" s="72" t="s">
        <v>3895</v>
      </c>
      <c r="B1788" s="72" t="s">
        <v>3896</v>
      </c>
      <c r="C1788" s="72" t="s">
        <v>283</v>
      </c>
      <c r="D1788" s="72" t="s">
        <v>282</v>
      </c>
      <c r="E1788" s="72"/>
      <c r="F1788" s="73" t="n">
        <v>6632</v>
      </c>
      <c r="G1788" s="73" t="n">
        <v>5254</v>
      </c>
      <c r="H1788" s="73" t="n">
        <v>1378</v>
      </c>
      <c r="I1788" s="74" t="n">
        <f aca="false">H1788/F1788</f>
        <v>0.207780458383595</v>
      </c>
      <c r="J1788" s="73" t="n">
        <v>5082</v>
      </c>
      <c r="K1788" s="73" t="n">
        <v>61</v>
      </c>
      <c r="L1788" s="73" t="n">
        <v>111</v>
      </c>
      <c r="M1788" s="73" t="n">
        <v>2461</v>
      </c>
      <c r="N1788" s="73" t="n">
        <v>2371</v>
      </c>
      <c r="O1788" s="73" t="n">
        <f aca="false">J1788-M1788-N1788</f>
        <v>250</v>
      </c>
      <c r="P1788" s="74" t="n">
        <f aca="false">M1788/J1788</f>
        <v>0.484258166076348</v>
      </c>
      <c r="Q1788" s="74" t="n">
        <f aca="false">N1788/J1788</f>
        <v>0.466548602912239</v>
      </c>
      <c r="R1788" s="75" t="n">
        <f aca="false">ABS(P1788-Q1788)*100</f>
        <v>1.77095631641087</v>
      </c>
      <c r="S1788" s="72" t="str">
        <f aca="false">IF(M1788&gt;N1788,"Flávio Bolsonaro",IF(N1788&gt;M1788,"Lula","Empate"))</f>
        <v>Flávio Bolsonaro</v>
      </c>
      <c r="T1788" s="74" t="n">
        <v>0.552653399668325</v>
      </c>
      <c r="U1788" s="74" t="n">
        <v>0.407131011608624</v>
      </c>
      <c r="V1788" s="72" t="str">
        <f aca="false">IF(S1788="Empate","—",IF((N1788&gt;M1788)&lt;&gt;(T1788&gt;U1788),"Sim","Não"))</f>
        <v>Sim</v>
      </c>
    </row>
    <row r="1789" customFormat="false" ht="15" hidden="false" customHeight="false" outlineLevel="0" collapsed="false">
      <c r="A1789" s="72" t="s">
        <v>3897</v>
      </c>
      <c r="B1789" s="72" t="s">
        <v>3898</v>
      </c>
      <c r="C1789" s="72" t="s">
        <v>283</v>
      </c>
      <c r="D1789" s="72" t="s">
        <v>282</v>
      </c>
      <c r="E1789" s="72"/>
      <c r="F1789" s="73" t="n">
        <v>8567</v>
      </c>
      <c r="G1789" s="73" t="n">
        <v>6276</v>
      </c>
      <c r="H1789" s="73" t="n">
        <v>2291</v>
      </c>
      <c r="I1789" s="74" t="n">
        <f aca="false">H1789/F1789</f>
        <v>0.267421501108906</v>
      </c>
      <c r="J1789" s="73" t="n">
        <v>6041</v>
      </c>
      <c r="K1789" s="73" t="n">
        <v>65</v>
      </c>
      <c r="L1789" s="73" t="n">
        <v>170</v>
      </c>
      <c r="M1789" s="73" t="n">
        <v>1895</v>
      </c>
      <c r="N1789" s="73" t="n">
        <v>3842</v>
      </c>
      <c r="O1789" s="73" t="n">
        <f aca="false">J1789-M1789-N1789</f>
        <v>304</v>
      </c>
      <c r="P1789" s="74" t="n">
        <f aca="false">M1789/J1789</f>
        <v>0.313689786459196</v>
      </c>
      <c r="Q1789" s="74" t="n">
        <f aca="false">N1789/J1789</f>
        <v>0.63598741930144</v>
      </c>
      <c r="R1789" s="75" t="n">
        <f aca="false">ABS(P1789-Q1789)*100</f>
        <v>32.2297632842245</v>
      </c>
      <c r="S1789" s="72" t="str">
        <f aca="false">IF(M1789&gt;N1789,"Flávio Bolsonaro",IF(N1789&gt;M1789,"Lula","Empate"))</f>
        <v>Lula</v>
      </c>
      <c r="T1789" s="74" t="n">
        <v>0.728174251815123</v>
      </c>
      <c r="U1789" s="74" t="n">
        <v>0.220825216929343</v>
      </c>
      <c r="V1789" s="72" t="str">
        <f aca="false">IF(S1789="Empate","—",IF((N1789&gt;M1789)&lt;&gt;(T1789&gt;U1789),"Sim","Não"))</f>
        <v>Não</v>
      </c>
    </row>
    <row r="1790" customFormat="false" ht="15" hidden="false" customHeight="false" outlineLevel="0" collapsed="false">
      <c r="A1790" s="72" t="s">
        <v>3899</v>
      </c>
      <c r="B1790" s="72" t="s">
        <v>3900</v>
      </c>
      <c r="C1790" s="72" t="s">
        <v>283</v>
      </c>
      <c r="D1790" s="72" t="s">
        <v>282</v>
      </c>
      <c r="E1790" s="72"/>
      <c r="F1790" s="73" t="n">
        <v>5861</v>
      </c>
      <c r="G1790" s="73" t="n">
        <v>4645</v>
      </c>
      <c r="H1790" s="73" t="n">
        <v>1216</v>
      </c>
      <c r="I1790" s="74" t="n">
        <f aca="false">H1790/F1790</f>
        <v>0.207473127452653</v>
      </c>
      <c r="J1790" s="73" t="n">
        <v>4450</v>
      </c>
      <c r="K1790" s="73" t="n">
        <v>81</v>
      </c>
      <c r="L1790" s="73" t="n">
        <v>114</v>
      </c>
      <c r="M1790" s="73" t="n">
        <v>2491</v>
      </c>
      <c r="N1790" s="73" t="n">
        <v>1632</v>
      </c>
      <c r="O1790" s="73" t="n">
        <f aca="false">J1790-M1790-N1790</f>
        <v>327</v>
      </c>
      <c r="P1790" s="74" t="n">
        <f aca="false">M1790/J1790</f>
        <v>0.559775280898876</v>
      </c>
      <c r="Q1790" s="74" t="n">
        <f aca="false">N1790/J1790</f>
        <v>0.366741573033708</v>
      </c>
      <c r="R1790" s="75" t="n">
        <f aca="false">ABS(P1790-Q1790)*100</f>
        <v>19.3033707865169</v>
      </c>
      <c r="S1790" s="72" t="str">
        <f aca="false">IF(M1790&gt;N1790,"Flávio Bolsonaro",IF(N1790&gt;M1790,"Lula","Empate"))</f>
        <v>Flávio Bolsonaro</v>
      </c>
      <c r="T1790" s="74" t="n">
        <v>0.390932826964159</v>
      </c>
      <c r="U1790" s="74" t="n">
        <v>0.528601946356516</v>
      </c>
      <c r="V1790" s="72" t="str">
        <f aca="false">IF(S1790="Empate","—",IF((N1790&gt;M1790)&lt;&gt;(T1790&gt;U1790),"Sim","Não"))</f>
        <v>Não</v>
      </c>
    </row>
    <row r="1791" customFormat="false" ht="15" hidden="false" customHeight="false" outlineLevel="0" collapsed="false">
      <c r="A1791" s="72" t="s">
        <v>3901</v>
      </c>
      <c r="B1791" s="72" t="s">
        <v>3902</v>
      </c>
      <c r="C1791" s="72" t="s">
        <v>283</v>
      </c>
      <c r="D1791" s="72" t="s">
        <v>282</v>
      </c>
      <c r="E1791" s="72"/>
      <c r="F1791" s="73" t="n">
        <v>6783</v>
      </c>
      <c r="G1791" s="73" t="n">
        <v>4856</v>
      </c>
      <c r="H1791" s="73" t="n">
        <v>1927</v>
      </c>
      <c r="I1791" s="74" t="n">
        <f aca="false">H1791/F1791</f>
        <v>0.284092584402182</v>
      </c>
      <c r="J1791" s="73" t="n">
        <v>4708</v>
      </c>
      <c r="K1791" s="73" t="n">
        <v>44</v>
      </c>
      <c r="L1791" s="73" t="n">
        <v>104</v>
      </c>
      <c r="M1791" s="73" t="n">
        <v>911</v>
      </c>
      <c r="N1791" s="73" t="n">
        <v>3584</v>
      </c>
      <c r="O1791" s="73" t="n">
        <f aca="false">J1791-M1791-N1791</f>
        <v>213</v>
      </c>
      <c r="P1791" s="74" t="n">
        <f aca="false">M1791/J1791</f>
        <v>0.193500424808836</v>
      </c>
      <c r="Q1791" s="74" t="n">
        <f aca="false">N1791/J1791</f>
        <v>0.76125743415463</v>
      </c>
      <c r="R1791" s="75" t="n">
        <f aca="false">ABS(P1791-Q1791)*100</f>
        <v>56.7757009345794</v>
      </c>
      <c r="S1791" s="72" t="str">
        <f aca="false">IF(M1791&gt;N1791,"Flávio Bolsonaro",IF(N1791&gt;M1791,"Lula","Empate"))</f>
        <v>Lula</v>
      </c>
      <c r="T1791" s="74" t="n">
        <v>0.812933542179459</v>
      </c>
      <c r="U1791" s="74" t="n">
        <v>0.151264264936227</v>
      </c>
      <c r="V1791" s="72" t="str">
        <f aca="false">IF(S1791="Empate","—",IF((N1791&gt;M1791)&lt;&gt;(T1791&gt;U1791),"Sim","Não"))</f>
        <v>Não</v>
      </c>
    </row>
    <row r="1792" customFormat="false" ht="15" hidden="false" customHeight="false" outlineLevel="0" collapsed="false">
      <c r="A1792" s="72" t="s">
        <v>3903</v>
      </c>
      <c r="B1792" s="72" t="s">
        <v>3904</v>
      </c>
      <c r="C1792" s="72" t="s">
        <v>283</v>
      </c>
      <c r="D1792" s="72" t="s">
        <v>282</v>
      </c>
      <c r="E1792" s="72"/>
      <c r="F1792" s="73" t="n">
        <v>4351</v>
      </c>
      <c r="G1792" s="73" t="n">
        <v>3665</v>
      </c>
      <c r="H1792" s="73" t="n">
        <v>686</v>
      </c>
      <c r="I1792" s="74" t="n">
        <f aca="false">H1792/F1792</f>
        <v>0.157664904619628</v>
      </c>
      <c r="J1792" s="73" t="n">
        <v>3366</v>
      </c>
      <c r="K1792" s="73" t="n">
        <v>140</v>
      </c>
      <c r="L1792" s="73" t="n">
        <v>159</v>
      </c>
      <c r="M1792" s="73" t="n">
        <v>1470</v>
      </c>
      <c r="N1792" s="73" t="n">
        <v>1621</v>
      </c>
      <c r="O1792" s="73" t="n">
        <f aca="false">J1792-M1792-N1792</f>
        <v>275</v>
      </c>
      <c r="P1792" s="74" t="n">
        <f aca="false">M1792/J1792</f>
        <v>0.436720142602496</v>
      </c>
      <c r="Q1792" s="74" t="n">
        <f aca="false">N1792/J1792</f>
        <v>0.481580510992276</v>
      </c>
      <c r="R1792" s="75" t="n">
        <f aca="false">ABS(P1792-Q1792)*100</f>
        <v>4.48603683897802</v>
      </c>
      <c r="S1792" s="72" t="str">
        <f aca="false">IF(M1792&gt;N1792,"Flávio Bolsonaro",IF(N1792&gt;M1792,"Lula","Empate"))</f>
        <v>Lula</v>
      </c>
      <c r="T1792" s="74" t="n">
        <v>0.546014067995311</v>
      </c>
      <c r="U1792" s="74" t="n">
        <v>0.366354044548652</v>
      </c>
      <c r="V1792" s="72" t="str">
        <f aca="false">IF(S1792="Empate","—",IF((N1792&gt;M1792)&lt;&gt;(T1792&gt;U1792),"Sim","Não"))</f>
        <v>Não</v>
      </c>
    </row>
    <row r="1793" customFormat="false" ht="15" hidden="false" customHeight="false" outlineLevel="0" collapsed="false">
      <c r="A1793" s="72" t="s">
        <v>3905</v>
      </c>
      <c r="B1793" s="72" t="s">
        <v>3906</v>
      </c>
      <c r="C1793" s="72" t="s">
        <v>283</v>
      </c>
      <c r="D1793" s="72" t="s">
        <v>282</v>
      </c>
      <c r="E1793" s="72"/>
      <c r="F1793" s="73" t="n">
        <v>14672</v>
      </c>
      <c r="G1793" s="73" t="n">
        <v>10679</v>
      </c>
      <c r="H1793" s="73" t="n">
        <v>3993</v>
      </c>
      <c r="I1793" s="74" t="n">
        <f aca="false">H1793/F1793</f>
        <v>0.272151035986914</v>
      </c>
      <c r="J1793" s="73" t="n">
        <v>10115</v>
      </c>
      <c r="K1793" s="73" t="n">
        <v>253</v>
      </c>
      <c r="L1793" s="73" t="n">
        <v>311</v>
      </c>
      <c r="M1793" s="73" t="n">
        <v>5713</v>
      </c>
      <c r="N1793" s="73" t="n">
        <v>3641</v>
      </c>
      <c r="O1793" s="73" t="n">
        <f aca="false">J1793-M1793-N1793</f>
        <v>761</v>
      </c>
      <c r="P1793" s="74" t="n">
        <f aca="false">M1793/J1793</f>
        <v>0.564804745427583</v>
      </c>
      <c r="Q1793" s="74" t="n">
        <f aca="false">N1793/J1793</f>
        <v>0.359960454770143</v>
      </c>
      <c r="R1793" s="75" t="n">
        <f aca="false">ABS(P1793-Q1793)*100</f>
        <v>20.4844290657439</v>
      </c>
      <c r="S1793" s="72" t="str">
        <f aca="false">IF(M1793&gt;N1793,"Flávio Bolsonaro",IF(N1793&gt;M1793,"Lula","Empate"))</f>
        <v>Flávio Bolsonaro</v>
      </c>
      <c r="T1793" s="74" t="n">
        <v>0.421247203035315</v>
      </c>
      <c r="U1793" s="74" t="n">
        <v>0.517560073937153</v>
      </c>
      <c r="V1793" s="72" t="str">
        <f aca="false">IF(S1793="Empate","—",IF((N1793&gt;M1793)&lt;&gt;(T1793&gt;U1793),"Sim","Não"))</f>
        <v>Não</v>
      </c>
    </row>
    <row r="1794" customFormat="false" ht="15" hidden="false" customHeight="false" outlineLevel="0" collapsed="false">
      <c r="A1794" s="72" t="s">
        <v>3907</v>
      </c>
      <c r="B1794" s="72" t="s">
        <v>3908</v>
      </c>
      <c r="C1794" s="72" t="s">
        <v>283</v>
      </c>
      <c r="D1794" s="72" t="s">
        <v>282</v>
      </c>
      <c r="E1794" s="72"/>
      <c r="F1794" s="73" t="n">
        <v>5799</v>
      </c>
      <c r="G1794" s="73" t="n">
        <v>4472</v>
      </c>
      <c r="H1794" s="73" t="n">
        <v>1327</v>
      </c>
      <c r="I1794" s="74" t="n">
        <f aca="false">H1794/F1794</f>
        <v>0.228832557337472</v>
      </c>
      <c r="J1794" s="73" t="n">
        <v>4292</v>
      </c>
      <c r="K1794" s="73" t="n">
        <v>44</v>
      </c>
      <c r="L1794" s="73" t="n">
        <v>136</v>
      </c>
      <c r="M1794" s="73" t="n">
        <v>1629</v>
      </c>
      <c r="N1794" s="73" t="n">
        <v>2419</v>
      </c>
      <c r="O1794" s="73" t="n">
        <f aca="false">J1794-M1794-N1794</f>
        <v>244</v>
      </c>
      <c r="P1794" s="74" t="n">
        <f aca="false">M1794/J1794</f>
        <v>0.379543336439888</v>
      </c>
      <c r="Q1794" s="74" t="n">
        <f aca="false">N1794/J1794</f>
        <v>0.563606710158434</v>
      </c>
      <c r="R1794" s="75" t="n">
        <f aca="false">ABS(P1794-Q1794)*100</f>
        <v>18.4063373718546</v>
      </c>
      <c r="S1794" s="72" t="str">
        <f aca="false">IF(M1794&gt;N1794,"Flávio Bolsonaro",IF(N1794&gt;M1794,"Lula","Empate"))</f>
        <v>Lula</v>
      </c>
      <c r="T1794" s="74" t="n">
        <v>0.628612032212222</v>
      </c>
      <c r="U1794" s="74" t="n">
        <v>0.328043581241118</v>
      </c>
      <c r="V1794" s="72" t="str">
        <f aca="false">IF(S1794="Empate","—",IF((N1794&gt;M1794)&lt;&gt;(T1794&gt;U1794),"Sim","Não"))</f>
        <v>Não</v>
      </c>
    </row>
    <row r="1795" customFormat="false" ht="15" hidden="false" customHeight="false" outlineLevel="0" collapsed="false">
      <c r="A1795" s="72" t="s">
        <v>3909</v>
      </c>
      <c r="B1795" s="72" t="s">
        <v>3910</v>
      </c>
      <c r="C1795" s="72" t="s">
        <v>283</v>
      </c>
      <c r="D1795" s="72" t="s">
        <v>282</v>
      </c>
      <c r="E1795" s="72"/>
      <c r="F1795" s="73" t="n">
        <v>30436</v>
      </c>
      <c r="G1795" s="73" t="n">
        <v>23169</v>
      </c>
      <c r="H1795" s="73" t="n">
        <v>7267</v>
      </c>
      <c r="I1795" s="74" t="n">
        <f aca="false">H1795/F1795</f>
        <v>0.238763306610593</v>
      </c>
      <c r="J1795" s="73" t="n">
        <v>21763</v>
      </c>
      <c r="K1795" s="73" t="n">
        <v>613</v>
      </c>
      <c r="L1795" s="73" t="n">
        <v>793</v>
      </c>
      <c r="M1795" s="73" t="n">
        <v>13011</v>
      </c>
      <c r="N1795" s="73" t="n">
        <v>7234</v>
      </c>
      <c r="O1795" s="73" t="n">
        <f aca="false">J1795-M1795-N1795</f>
        <v>1518</v>
      </c>
      <c r="P1795" s="74" t="n">
        <f aca="false">M1795/J1795</f>
        <v>0.597849561181822</v>
      </c>
      <c r="Q1795" s="74" t="n">
        <f aca="false">N1795/J1795</f>
        <v>0.332399025869595</v>
      </c>
      <c r="R1795" s="75" t="n">
        <f aca="false">ABS(P1795-Q1795)*100</f>
        <v>26.5450535312227</v>
      </c>
      <c r="S1795" s="72" t="str">
        <f aca="false">IF(M1795&gt;N1795,"Flávio Bolsonaro",IF(N1795&gt;M1795,"Lula","Empate"))</f>
        <v>Flávio Bolsonaro</v>
      </c>
      <c r="T1795" s="74" t="n">
        <v>0.371296789072202</v>
      </c>
      <c r="U1795" s="74" t="n">
        <v>0.559340074507717</v>
      </c>
      <c r="V1795" s="72" t="str">
        <f aca="false">IF(S1795="Empate","—",IF((N1795&gt;M1795)&lt;&gt;(T1795&gt;U1795),"Sim","Não"))</f>
        <v>Não</v>
      </c>
    </row>
    <row r="1796" customFormat="false" ht="15" hidden="false" customHeight="false" outlineLevel="0" collapsed="false">
      <c r="A1796" s="72" t="s">
        <v>3911</v>
      </c>
      <c r="B1796" s="72" t="s">
        <v>3912</v>
      </c>
      <c r="C1796" s="72" t="s">
        <v>283</v>
      </c>
      <c r="D1796" s="72" t="s">
        <v>282</v>
      </c>
      <c r="E1796" s="72"/>
      <c r="F1796" s="73" t="n">
        <v>4478</v>
      </c>
      <c r="G1796" s="73" t="n">
        <v>3653</v>
      </c>
      <c r="H1796" s="73" t="n">
        <v>825</v>
      </c>
      <c r="I1796" s="74" t="n">
        <f aca="false">H1796/F1796</f>
        <v>0.184234033050469</v>
      </c>
      <c r="J1796" s="73" t="n">
        <v>3397</v>
      </c>
      <c r="K1796" s="73" t="n">
        <v>80</v>
      </c>
      <c r="L1796" s="73" t="n">
        <v>176</v>
      </c>
      <c r="M1796" s="73" t="n">
        <v>1458</v>
      </c>
      <c r="N1796" s="73" t="n">
        <v>1676</v>
      </c>
      <c r="O1796" s="73" t="n">
        <f aca="false">J1796-M1796-N1796</f>
        <v>263</v>
      </c>
      <c r="P1796" s="74" t="n">
        <f aca="false">M1796/J1796</f>
        <v>0.429202237268178</v>
      </c>
      <c r="Q1796" s="74" t="n">
        <f aca="false">N1796/J1796</f>
        <v>0.493376508684133</v>
      </c>
      <c r="R1796" s="75" t="n">
        <f aca="false">ABS(P1796-Q1796)*100</f>
        <v>6.41742714159553</v>
      </c>
      <c r="S1796" s="72" t="str">
        <f aca="false">IF(M1796&gt;N1796,"Flávio Bolsonaro",IF(N1796&gt;M1796,"Lula","Empate"))</f>
        <v>Lula</v>
      </c>
      <c r="T1796" s="74" t="n">
        <v>0.584484278577726</v>
      </c>
      <c r="U1796" s="74" t="n">
        <v>0.33588010578901</v>
      </c>
      <c r="V1796" s="72" t="str">
        <f aca="false">IF(S1796="Empate","—",IF((N1796&gt;M1796)&lt;&gt;(T1796&gt;U1796),"Sim","Não"))</f>
        <v>Não</v>
      </c>
    </row>
    <row r="1797" customFormat="false" ht="15" hidden="false" customHeight="false" outlineLevel="0" collapsed="false">
      <c r="A1797" s="72" t="s">
        <v>3913</v>
      </c>
      <c r="B1797" s="72" t="s">
        <v>3914</v>
      </c>
      <c r="C1797" s="72" t="s">
        <v>283</v>
      </c>
      <c r="D1797" s="72" t="s">
        <v>282</v>
      </c>
      <c r="E1797" s="72"/>
      <c r="F1797" s="73" t="n">
        <v>15507</v>
      </c>
      <c r="G1797" s="73" t="n">
        <v>10636</v>
      </c>
      <c r="H1797" s="73" t="n">
        <v>4871</v>
      </c>
      <c r="I1797" s="74" t="n">
        <f aca="false">H1797/F1797</f>
        <v>0.314116205584575</v>
      </c>
      <c r="J1797" s="73" t="n">
        <v>10032</v>
      </c>
      <c r="K1797" s="73" t="n">
        <v>176</v>
      </c>
      <c r="L1797" s="73" t="n">
        <v>428</v>
      </c>
      <c r="M1797" s="73" t="n">
        <v>3776</v>
      </c>
      <c r="N1797" s="73" t="n">
        <v>5763</v>
      </c>
      <c r="O1797" s="73" t="n">
        <f aca="false">J1797-M1797-N1797</f>
        <v>493</v>
      </c>
      <c r="P1797" s="74" t="n">
        <f aca="false">M1797/J1797</f>
        <v>0.376395534290271</v>
      </c>
      <c r="Q1797" s="74" t="n">
        <f aca="false">N1797/J1797</f>
        <v>0.574461722488038</v>
      </c>
      <c r="R1797" s="75" t="n">
        <f aca="false">ABS(P1797-Q1797)*100</f>
        <v>19.8066188197767</v>
      </c>
      <c r="S1797" s="72" t="str">
        <f aca="false">IF(M1797&gt;N1797,"Flávio Bolsonaro",IF(N1797&gt;M1797,"Lula","Empate"))</f>
        <v>Lula</v>
      </c>
      <c r="T1797" s="74" t="n">
        <v>0.644965545613494</v>
      </c>
      <c r="U1797" s="74" t="n">
        <v>0.301655867530598</v>
      </c>
      <c r="V1797" s="72" t="str">
        <f aca="false">IF(S1797="Empate","—",IF((N1797&gt;M1797)&lt;&gt;(T1797&gt;U1797),"Sim","Não"))</f>
        <v>Não</v>
      </c>
    </row>
    <row r="1798" customFormat="false" ht="15" hidden="false" customHeight="false" outlineLevel="0" collapsed="false">
      <c r="A1798" s="72" t="s">
        <v>3915</v>
      </c>
      <c r="B1798" s="72" t="s">
        <v>3916</v>
      </c>
      <c r="C1798" s="72" t="s">
        <v>283</v>
      </c>
      <c r="D1798" s="72" t="s">
        <v>282</v>
      </c>
      <c r="E1798" s="72"/>
      <c r="F1798" s="73" t="n">
        <v>6126</v>
      </c>
      <c r="G1798" s="73" t="n">
        <v>5028</v>
      </c>
      <c r="H1798" s="73" t="n">
        <v>1098</v>
      </c>
      <c r="I1798" s="74" t="n">
        <f aca="false">H1798/F1798</f>
        <v>0.179236043095005</v>
      </c>
      <c r="J1798" s="73" t="n">
        <v>4890</v>
      </c>
      <c r="K1798" s="73" t="n">
        <v>37</v>
      </c>
      <c r="L1798" s="73" t="n">
        <v>101</v>
      </c>
      <c r="M1798" s="73" t="n">
        <v>1578</v>
      </c>
      <c r="N1798" s="73" t="n">
        <v>2990</v>
      </c>
      <c r="O1798" s="73" t="n">
        <f aca="false">J1798-M1798-N1798</f>
        <v>322</v>
      </c>
      <c r="P1798" s="74" t="n">
        <f aca="false">M1798/J1798</f>
        <v>0.322699386503068</v>
      </c>
      <c r="Q1798" s="74" t="n">
        <f aca="false">N1798/J1798</f>
        <v>0.611451942740286</v>
      </c>
      <c r="R1798" s="75" t="n">
        <f aca="false">ABS(P1798-Q1798)*100</f>
        <v>28.8752556237219</v>
      </c>
      <c r="S1798" s="72" t="str">
        <f aca="false">IF(M1798&gt;N1798,"Flávio Bolsonaro",IF(N1798&gt;M1798,"Lula","Empate"))</f>
        <v>Lula</v>
      </c>
      <c r="T1798" s="74" t="n">
        <v>0.675454142667258</v>
      </c>
      <c r="U1798" s="74" t="n">
        <v>0.263624280017723</v>
      </c>
      <c r="V1798" s="72" t="str">
        <f aca="false">IF(S1798="Empate","—",IF((N1798&gt;M1798)&lt;&gt;(T1798&gt;U1798),"Sim","Não"))</f>
        <v>Não</v>
      </c>
    </row>
    <row r="1799" customFormat="false" ht="15" hidden="false" customHeight="false" outlineLevel="0" collapsed="false">
      <c r="A1799" s="72" t="s">
        <v>3917</v>
      </c>
      <c r="B1799" s="72" t="s">
        <v>3918</v>
      </c>
      <c r="C1799" s="72" t="s">
        <v>283</v>
      </c>
      <c r="D1799" s="72" t="s">
        <v>282</v>
      </c>
      <c r="E1799" s="72"/>
      <c r="F1799" s="73" t="n">
        <v>16127</v>
      </c>
      <c r="G1799" s="73" t="n">
        <v>11533</v>
      </c>
      <c r="H1799" s="73" t="n">
        <v>4594</v>
      </c>
      <c r="I1799" s="74" t="n">
        <f aca="false">H1799/F1799</f>
        <v>0.284863892850499</v>
      </c>
      <c r="J1799" s="73" t="n">
        <v>10999</v>
      </c>
      <c r="K1799" s="73" t="n">
        <v>149</v>
      </c>
      <c r="L1799" s="73" t="n">
        <v>385</v>
      </c>
      <c r="M1799" s="73" t="n">
        <v>3883</v>
      </c>
      <c r="N1799" s="73" t="n">
        <v>6711</v>
      </c>
      <c r="O1799" s="73" t="n">
        <f aca="false">J1799-M1799-N1799</f>
        <v>405</v>
      </c>
      <c r="P1799" s="74" t="n">
        <f aca="false">M1799/J1799</f>
        <v>0.353032093826712</v>
      </c>
      <c r="Q1799" s="74" t="n">
        <f aca="false">N1799/J1799</f>
        <v>0.610146376943359</v>
      </c>
      <c r="R1799" s="75" t="n">
        <f aca="false">ABS(P1799-Q1799)*100</f>
        <v>25.7114283116647</v>
      </c>
      <c r="S1799" s="72" t="str">
        <f aca="false">IF(M1799&gt;N1799,"Flávio Bolsonaro",IF(N1799&gt;M1799,"Lula","Empate"))</f>
        <v>Lula</v>
      </c>
      <c r="T1799" s="74" t="n">
        <v>0.647925157465728</v>
      </c>
      <c r="U1799" s="74" t="n">
        <v>0.31104112634309</v>
      </c>
      <c r="V1799" s="72" t="str">
        <f aca="false">IF(S1799="Empate","—",IF((N1799&gt;M1799)&lt;&gt;(T1799&gt;U1799),"Sim","Não"))</f>
        <v>Não</v>
      </c>
    </row>
    <row r="1800" customFormat="false" ht="15" hidden="false" customHeight="false" outlineLevel="0" collapsed="false">
      <c r="A1800" s="72" t="s">
        <v>3919</v>
      </c>
      <c r="B1800" s="72" t="s">
        <v>3920</v>
      </c>
      <c r="C1800" s="72" t="s">
        <v>283</v>
      </c>
      <c r="D1800" s="72" t="s">
        <v>282</v>
      </c>
      <c r="E1800" s="72"/>
      <c r="F1800" s="73" t="n">
        <v>62011</v>
      </c>
      <c r="G1800" s="73" t="n">
        <v>47704</v>
      </c>
      <c r="H1800" s="73" t="n">
        <v>14307</v>
      </c>
      <c r="I1800" s="74" t="n">
        <f aca="false">H1800/F1800</f>
        <v>0.230717130831627</v>
      </c>
      <c r="J1800" s="73" t="n">
        <v>45688</v>
      </c>
      <c r="K1800" s="73" t="n">
        <v>859</v>
      </c>
      <c r="L1800" s="73" t="n">
        <v>1157</v>
      </c>
      <c r="M1800" s="73" t="n">
        <v>25075</v>
      </c>
      <c r="N1800" s="73" t="n">
        <v>17692</v>
      </c>
      <c r="O1800" s="73" t="n">
        <f aca="false">J1800-M1800-N1800</f>
        <v>2921</v>
      </c>
      <c r="P1800" s="74" t="n">
        <f aca="false">M1800/J1800</f>
        <v>0.548831202941692</v>
      </c>
      <c r="Q1800" s="74" t="n">
        <f aca="false">N1800/J1800</f>
        <v>0.387235160217125</v>
      </c>
      <c r="R1800" s="75" t="n">
        <f aca="false">ABS(P1800-Q1800)*100</f>
        <v>16.1596042724567</v>
      </c>
      <c r="S1800" s="72" t="str">
        <f aca="false">IF(M1800&gt;N1800,"Flávio Bolsonaro",IF(N1800&gt;M1800,"Lula","Empate"))</f>
        <v>Flávio Bolsonaro</v>
      </c>
      <c r="T1800" s="74" t="n">
        <v>0.43241009604646</v>
      </c>
      <c r="U1800" s="74" t="n">
        <v>0.502568684386866</v>
      </c>
      <c r="V1800" s="72" t="str">
        <f aca="false">IF(S1800="Empate","—",IF((N1800&gt;M1800)&lt;&gt;(T1800&gt;U1800),"Sim","Não"))</f>
        <v>Não</v>
      </c>
    </row>
    <row r="1801" customFormat="false" ht="15" hidden="false" customHeight="false" outlineLevel="0" collapsed="false">
      <c r="A1801" s="72" t="s">
        <v>3921</v>
      </c>
      <c r="B1801" s="72" t="s">
        <v>3922</v>
      </c>
      <c r="C1801" s="72" t="s">
        <v>283</v>
      </c>
      <c r="D1801" s="72" t="s">
        <v>282</v>
      </c>
      <c r="E1801" s="72"/>
      <c r="F1801" s="73" t="n">
        <v>17013</v>
      </c>
      <c r="G1801" s="73" t="n">
        <v>12673</v>
      </c>
      <c r="H1801" s="73" t="n">
        <v>4340</v>
      </c>
      <c r="I1801" s="74" t="n">
        <f aca="false">H1801/F1801</f>
        <v>0.255099041909128</v>
      </c>
      <c r="J1801" s="73" t="n">
        <v>12067</v>
      </c>
      <c r="K1801" s="73" t="n">
        <v>237</v>
      </c>
      <c r="L1801" s="73" t="n">
        <v>369</v>
      </c>
      <c r="M1801" s="73" t="n">
        <v>5762</v>
      </c>
      <c r="N1801" s="73" t="n">
        <v>5574</v>
      </c>
      <c r="O1801" s="73" t="n">
        <f aca="false">J1801-M1801-N1801</f>
        <v>731</v>
      </c>
      <c r="P1801" s="74" t="n">
        <f aca="false">M1801/J1801</f>
        <v>0.477500621529792</v>
      </c>
      <c r="Q1801" s="74" t="n">
        <f aca="false">N1801/J1801</f>
        <v>0.461920941410458</v>
      </c>
      <c r="R1801" s="75" t="n">
        <f aca="false">ABS(P1801-Q1801)*100</f>
        <v>1.55796801193338</v>
      </c>
      <c r="S1801" s="72" t="str">
        <f aca="false">IF(M1801&gt;N1801,"Flávio Bolsonaro",IF(N1801&gt;M1801,"Lula","Empate"))</f>
        <v>Flávio Bolsonaro</v>
      </c>
      <c r="T1801" s="74" t="n">
        <v>0.485133273920441</v>
      </c>
      <c r="U1801" s="74" t="n">
        <v>0.448108239487969</v>
      </c>
      <c r="V1801" s="72" t="str">
        <f aca="false">IF(S1801="Empate","—",IF((N1801&gt;M1801)&lt;&gt;(T1801&gt;U1801),"Sim","Não"))</f>
        <v>Sim</v>
      </c>
    </row>
    <row r="1802" customFormat="false" ht="15" hidden="false" customHeight="false" outlineLevel="0" collapsed="false">
      <c r="A1802" s="72" t="s">
        <v>3923</v>
      </c>
      <c r="B1802" s="72" t="s">
        <v>3924</v>
      </c>
      <c r="C1802" s="72" t="s">
        <v>283</v>
      </c>
      <c r="D1802" s="72" t="s">
        <v>282</v>
      </c>
      <c r="E1802" s="72"/>
      <c r="F1802" s="73" t="n">
        <v>19156</v>
      </c>
      <c r="G1802" s="73" t="n">
        <v>14836</v>
      </c>
      <c r="H1802" s="73" t="n">
        <v>4320</v>
      </c>
      <c r="I1802" s="74" t="n">
        <f aca="false">H1802/F1802</f>
        <v>0.225516809354771</v>
      </c>
      <c r="J1802" s="73" t="n">
        <v>14316</v>
      </c>
      <c r="K1802" s="73" t="n">
        <v>195</v>
      </c>
      <c r="L1802" s="73" t="n">
        <v>325</v>
      </c>
      <c r="M1802" s="73" t="n">
        <v>8400</v>
      </c>
      <c r="N1802" s="73" t="n">
        <v>5172</v>
      </c>
      <c r="O1802" s="73" t="n">
        <f aca="false">J1802-M1802-N1802</f>
        <v>744</v>
      </c>
      <c r="P1802" s="74" t="n">
        <f aca="false">M1802/J1802</f>
        <v>0.586756077116513</v>
      </c>
      <c r="Q1802" s="74" t="n">
        <f aca="false">N1802/J1802</f>
        <v>0.36127409891031</v>
      </c>
      <c r="R1802" s="75" t="n">
        <f aca="false">ABS(P1802-Q1802)*100</f>
        <v>22.5481978206203</v>
      </c>
      <c r="S1802" s="72" t="str">
        <f aca="false">IF(M1802&gt;N1802,"Flávio Bolsonaro",IF(N1802&gt;M1802,"Lula","Empate"))</f>
        <v>Flávio Bolsonaro</v>
      </c>
      <c r="T1802" s="74" t="n">
        <v>0.395820227860488</v>
      </c>
      <c r="U1802" s="74" t="n">
        <v>0.547284546026421</v>
      </c>
      <c r="V1802" s="72" t="str">
        <f aca="false">IF(S1802="Empate","—",IF((N1802&gt;M1802)&lt;&gt;(T1802&gt;U1802),"Sim","Não"))</f>
        <v>Não</v>
      </c>
    </row>
    <row r="1803" customFormat="false" ht="15" hidden="false" customHeight="false" outlineLevel="0" collapsed="false">
      <c r="A1803" s="72" t="s">
        <v>3925</v>
      </c>
      <c r="B1803" s="72" t="s">
        <v>3926</v>
      </c>
      <c r="C1803" s="72" t="s">
        <v>283</v>
      </c>
      <c r="D1803" s="72" t="s">
        <v>282</v>
      </c>
      <c r="E1803" s="72"/>
      <c r="F1803" s="73" t="n">
        <v>10443</v>
      </c>
      <c r="G1803" s="73" t="n">
        <v>8419</v>
      </c>
      <c r="H1803" s="73" t="n">
        <v>2024</v>
      </c>
      <c r="I1803" s="74" t="n">
        <f aca="false">H1803/F1803</f>
        <v>0.193814038111654</v>
      </c>
      <c r="J1803" s="73" t="n">
        <v>7992</v>
      </c>
      <c r="K1803" s="73" t="n">
        <v>153</v>
      </c>
      <c r="L1803" s="73" t="n">
        <v>274</v>
      </c>
      <c r="M1803" s="73" t="n">
        <v>3980</v>
      </c>
      <c r="N1803" s="73" t="n">
        <v>3419</v>
      </c>
      <c r="O1803" s="73" t="n">
        <f aca="false">J1803-M1803-N1803</f>
        <v>593</v>
      </c>
      <c r="P1803" s="74" t="n">
        <f aca="false">M1803/J1803</f>
        <v>0.497997997997998</v>
      </c>
      <c r="Q1803" s="74" t="n">
        <f aca="false">N1803/J1803</f>
        <v>0.427802802802803</v>
      </c>
      <c r="R1803" s="75" t="n">
        <f aca="false">ABS(P1803-Q1803)*100</f>
        <v>7.01951951951952</v>
      </c>
      <c r="S1803" s="72" t="str">
        <f aca="false">IF(M1803&gt;N1803,"Flávio Bolsonaro",IF(N1803&gt;M1803,"Lula","Empate"))</f>
        <v>Flávio Bolsonaro</v>
      </c>
      <c r="T1803" s="74" t="n">
        <v>0.502156265854896</v>
      </c>
      <c r="U1803" s="74" t="n">
        <v>0.427321156773212</v>
      </c>
      <c r="V1803" s="72" t="str">
        <f aca="false">IF(S1803="Empate","—",IF((N1803&gt;M1803)&lt;&gt;(T1803&gt;U1803),"Sim","Não"))</f>
        <v>Sim</v>
      </c>
    </row>
    <row r="1804" customFormat="false" ht="15" hidden="false" customHeight="false" outlineLevel="0" collapsed="false">
      <c r="A1804" s="72" t="s">
        <v>3927</v>
      </c>
      <c r="B1804" s="72" t="s">
        <v>3928</v>
      </c>
      <c r="C1804" s="72" t="s">
        <v>283</v>
      </c>
      <c r="D1804" s="72" t="s">
        <v>282</v>
      </c>
      <c r="E1804" s="72"/>
      <c r="F1804" s="73" t="n">
        <v>6311</v>
      </c>
      <c r="G1804" s="73" t="n">
        <v>5196</v>
      </c>
      <c r="H1804" s="73" t="n">
        <v>1115</v>
      </c>
      <c r="I1804" s="74" t="n">
        <f aca="false">H1804/F1804</f>
        <v>0.176675645697988</v>
      </c>
      <c r="J1804" s="73" t="n">
        <v>4980</v>
      </c>
      <c r="K1804" s="73" t="n">
        <v>90</v>
      </c>
      <c r="L1804" s="73" t="n">
        <v>126</v>
      </c>
      <c r="M1804" s="73" t="n">
        <v>2874</v>
      </c>
      <c r="N1804" s="73" t="n">
        <v>1616</v>
      </c>
      <c r="O1804" s="73" t="n">
        <f aca="false">J1804-M1804-N1804</f>
        <v>490</v>
      </c>
      <c r="P1804" s="74" t="n">
        <f aca="false">M1804/J1804</f>
        <v>0.57710843373494</v>
      </c>
      <c r="Q1804" s="74" t="n">
        <f aca="false">N1804/J1804</f>
        <v>0.324497991967872</v>
      </c>
      <c r="R1804" s="75" t="n">
        <f aca="false">ABS(P1804-Q1804)*100</f>
        <v>25.2610441767068</v>
      </c>
      <c r="S1804" s="72" t="str">
        <f aca="false">IF(M1804&gt;N1804,"Flávio Bolsonaro",IF(N1804&gt;M1804,"Lula","Empate"))</f>
        <v>Flávio Bolsonaro</v>
      </c>
      <c r="T1804" s="74" t="n">
        <v>0.425569871159564</v>
      </c>
      <c r="U1804" s="74" t="n">
        <v>0.495738354806739</v>
      </c>
      <c r="V1804" s="72" t="str">
        <f aca="false">IF(S1804="Empate","—",IF((N1804&gt;M1804)&lt;&gt;(T1804&gt;U1804),"Sim","Não"))</f>
        <v>Não</v>
      </c>
    </row>
    <row r="1805" customFormat="false" ht="15" hidden="false" customHeight="false" outlineLevel="0" collapsed="false">
      <c r="A1805" s="72" t="s">
        <v>3929</v>
      </c>
      <c r="B1805" s="72" t="s">
        <v>3930</v>
      </c>
      <c r="C1805" s="72" t="s">
        <v>283</v>
      </c>
      <c r="D1805" s="72" t="s">
        <v>282</v>
      </c>
      <c r="E1805" s="72"/>
      <c r="F1805" s="73" t="n">
        <v>12214</v>
      </c>
      <c r="G1805" s="73" t="n">
        <v>9712</v>
      </c>
      <c r="H1805" s="73" t="n">
        <v>2502</v>
      </c>
      <c r="I1805" s="74" t="n">
        <f aca="false">H1805/F1805</f>
        <v>0.204846897003439</v>
      </c>
      <c r="J1805" s="73" t="n">
        <v>9245</v>
      </c>
      <c r="K1805" s="73" t="n">
        <v>209</v>
      </c>
      <c r="L1805" s="73" t="n">
        <v>258</v>
      </c>
      <c r="M1805" s="73" t="n">
        <v>5267</v>
      </c>
      <c r="N1805" s="73" t="n">
        <v>3222</v>
      </c>
      <c r="O1805" s="73" t="n">
        <f aca="false">J1805-M1805-N1805</f>
        <v>756</v>
      </c>
      <c r="P1805" s="74" t="n">
        <f aca="false">M1805/J1805</f>
        <v>0.569713358572201</v>
      </c>
      <c r="Q1805" s="74" t="n">
        <f aca="false">N1805/J1805</f>
        <v>0.348512709572742</v>
      </c>
      <c r="R1805" s="75" t="n">
        <f aca="false">ABS(P1805-Q1805)*100</f>
        <v>22.1200648999459</v>
      </c>
      <c r="S1805" s="72" t="str">
        <f aca="false">IF(M1805&gt;N1805,"Flávio Bolsonaro",IF(N1805&gt;M1805,"Lula","Empate"))</f>
        <v>Flávio Bolsonaro</v>
      </c>
      <c r="T1805" s="74" t="n">
        <v>0.348820136339801</v>
      </c>
      <c r="U1805" s="74" t="n">
        <v>0.551337178814893</v>
      </c>
      <c r="V1805" s="72" t="str">
        <f aca="false">IF(S1805="Empate","—",IF((N1805&gt;M1805)&lt;&gt;(T1805&gt;U1805),"Sim","Não"))</f>
        <v>Não</v>
      </c>
    </row>
    <row r="1806" customFormat="false" ht="15" hidden="false" customHeight="false" outlineLevel="0" collapsed="false">
      <c r="A1806" s="72" t="s">
        <v>3931</v>
      </c>
      <c r="B1806" s="72" t="s">
        <v>3932</v>
      </c>
      <c r="C1806" s="72" t="s">
        <v>283</v>
      </c>
      <c r="D1806" s="72" t="s">
        <v>282</v>
      </c>
      <c r="E1806" s="72"/>
      <c r="F1806" s="73" t="n">
        <v>52424</v>
      </c>
      <c r="G1806" s="73" t="n">
        <v>40170</v>
      </c>
      <c r="H1806" s="73" t="n">
        <v>12254</v>
      </c>
      <c r="I1806" s="74" t="n">
        <f aca="false">H1806/F1806</f>
        <v>0.233747901724401</v>
      </c>
      <c r="J1806" s="73" t="n">
        <v>37006</v>
      </c>
      <c r="K1806" s="73" t="n">
        <v>1316</v>
      </c>
      <c r="L1806" s="73" t="n">
        <v>1848</v>
      </c>
      <c r="M1806" s="73" t="n">
        <v>11762</v>
      </c>
      <c r="N1806" s="73" t="n">
        <v>21541</v>
      </c>
      <c r="O1806" s="73" t="n">
        <f aca="false">J1806-M1806-N1806</f>
        <v>3703</v>
      </c>
      <c r="P1806" s="74" t="n">
        <f aca="false">M1806/J1806</f>
        <v>0.317840350213479</v>
      </c>
      <c r="Q1806" s="74" t="n">
        <f aca="false">N1806/J1806</f>
        <v>0.582094795438578</v>
      </c>
      <c r="R1806" s="75" t="n">
        <f aca="false">ABS(P1806-Q1806)*100</f>
        <v>26.4254445225099</v>
      </c>
      <c r="S1806" s="72" t="str">
        <f aca="false">IF(M1806&gt;N1806,"Flávio Bolsonaro",IF(N1806&gt;M1806,"Lula","Empate"))</f>
        <v>Lula</v>
      </c>
      <c r="T1806" s="74" t="n">
        <v>0.657938236297326</v>
      </c>
      <c r="U1806" s="74" t="n">
        <v>0.261039540314329</v>
      </c>
      <c r="V1806" s="72" t="str">
        <f aca="false">IF(S1806="Empate","—",IF((N1806&gt;M1806)&lt;&gt;(T1806&gt;U1806),"Sim","Não"))</f>
        <v>Não</v>
      </c>
    </row>
    <row r="1807" customFormat="false" ht="15" hidden="false" customHeight="false" outlineLevel="0" collapsed="false">
      <c r="A1807" s="72" t="s">
        <v>3933</v>
      </c>
      <c r="B1807" s="72" t="s">
        <v>3934</v>
      </c>
      <c r="C1807" s="72" t="s">
        <v>283</v>
      </c>
      <c r="D1807" s="72" t="s">
        <v>282</v>
      </c>
      <c r="E1807" s="72"/>
      <c r="F1807" s="73" t="n">
        <v>4681</v>
      </c>
      <c r="G1807" s="73" t="n">
        <v>3492</v>
      </c>
      <c r="H1807" s="73" t="n">
        <v>1189</v>
      </c>
      <c r="I1807" s="74" t="n">
        <f aca="false">H1807/F1807</f>
        <v>0.254005554368725</v>
      </c>
      <c r="J1807" s="73" t="n">
        <v>3304</v>
      </c>
      <c r="K1807" s="73" t="n">
        <v>56</v>
      </c>
      <c r="L1807" s="73" t="n">
        <v>132</v>
      </c>
      <c r="M1807" s="73" t="n">
        <v>1303</v>
      </c>
      <c r="N1807" s="73" t="n">
        <v>1798</v>
      </c>
      <c r="O1807" s="73" t="n">
        <f aca="false">J1807-M1807-N1807</f>
        <v>203</v>
      </c>
      <c r="P1807" s="74" t="n">
        <f aca="false">M1807/J1807</f>
        <v>0.394370460048426</v>
      </c>
      <c r="Q1807" s="74" t="n">
        <f aca="false">N1807/J1807</f>
        <v>0.544188861985472</v>
      </c>
      <c r="R1807" s="75" t="n">
        <f aca="false">ABS(P1807-Q1807)*100</f>
        <v>14.9818401937046</v>
      </c>
      <c r="S1807" s="72" t="str">
        <f aca="false">IF(M1807&gt;N1807,"Flávio Bolsonaro",IF(N1807&gt;M1807,"Lula","Empate"))</f>
        <v>Lula</v>
      </c>
      <c r="T1807" s="74" t="n">
        <v>0.652424550695151</v>
      </c>
      <c r="U1807" s="74" t="n">
        <v>0.300101729399797</v>
      </c>
      <c r="V1807" s="72" t="str">
        <f aca="false">IF(S1807="Empate","—",IF((N1807&gt;M1807)&lt;&gt;(T1807&gt;U1807),"Sim","Não"))</f>
        <v>Não</v>
      </c>
    </row>
    <row r="1808" customFormat="false" ht="15" hidden="false" customHeight="false" outlineLevel="0" collapsed="false">
      <c r="A1808" s="72" t="s">
        <v>3935</v>
      </c>
      <c r="B1808" s="72" t="s">
        <v>3936</v>
      </c>
      <c r="C1808" s="72" t="s">
        <v>283</v>
      </c>
      <c r="D1808" s="72" t="s">
        <v>282</v>
      </c>
      <c r="E1808" s="72"/>
      <c r="F1808" s="73" t="n">
        <v>3150</v>
      </c>
      <c r="G1808" s="73" t="n">
        <v>2486</v>
      </c>
      <c r="H1808" s="73" t="n">
        <v>664</v>
      </c>
      <c r="I1808" s="74" t="n">
        <f aca="false">H1808/F1808</f>
        <v>0.210793650793651</v>
      </c>
      <c r="J1808" s="73" t="n">
        <v>2365</v>
      </c>
      <c r="K1808" s="73" t="n">
        <v>36</v>
      </c>
      <c r="L1808" s="73" t="n">
        <v>85</v>
      </c>
      <c r="M1808" s="73" t="n">
        <v>1163</v>
      </c>
      <c r="N1808" s="73" t="n">
        <v>1026</v>
      </c>
      <c r="O1808" s="73" t="n">
        <f aca="false">J1808-M1808-N1808</f>
        <v>176</v>
      </c>
      <c r="P1808" s="74" t="n">
        <f aca="false">M1808/J1808</f>
        <v>0.491754756871036</v>
      </c>
      <c r="Q1808" s="74" t="n">
        <f aca="false">N1808/J1808</f>
        <v>0.433826638477801</v>
      </c>
      <c r="R1808" s="75" t="n">
        <f aca="false">ABS(P1808-Q1808)*100</f>
        <v>5.79281183932346</v>
      </c>
      <c r="S1808" s="72" t="str">
        <f aca="false">IF(M1808&gt;N1808,"Flávio Bolsonaro",IF(N1808&gt;M1808,"Lula","Empate"))</f>
        <v>Flávio Bolsonaro</v>
      </c>
      <c r="T1808" s="74" t="n">
        <v>0.483282674772037</v>
      </c>
      <c r="U1808" s="74" t="n">
        <v>0.455492835432045</v>
      </c>
      <c r="V1808" s="72" t="str">
        <f aca="false">IF(S1808="Empate","—",IF((N1808&gt;M1808)&lt;&gt;(T1808&gt;U1808),"Sim","Não"))</f>
        <v>Sim</v>
      </c>
    </row>
    <row r="1809" customFormat="false" ht="15" hidden="false" customHeight="false" outlineLevel="0" collapsed="false">
      <c r="A1809" s="72" t="s">
        <v>3937</v>
      </c>
      <c r="B1809" s="72" t="s">
        <v>3938</v>
      </c>
      <c r="C1809" s="72" t="s">
        <v>283</v>
      </c>
      <c r="D1809" s="72" t="s">
        <v>282</v>
      </c>
      <c r="E1809" s="72"/>
      <c r="F1809" s="73" t="n">
        <v>4514</v>
      </c>
      <c r="G1809" s="73" t="n">
        <v>3488</v>
      </c>
      <c r="H1809" s="73" t="n">
        <v>1026</v>
      </c>
      <c r="I1809" s="74" t="n">
        <f aca="false">H1809/F1809</f>
        <v>0.227292866637129</v>
      </c>
      <c r="J1809" s="73" t="n">
        <v>3351</v>
      </c>
      <c r="K1809" s="73" t="n">
        <v>42</v>
      </c>
      <c r="L1809" s="73" t="n">
        <v>95</v>
      </c>
      <c r="M1809" s="73" t="n">
        <v>1591</v>
      </c>
      <c r="N1809" s="73" t="n">
        <v>1556</v>
      </c>
      <c r="O1809" s="73" t="n">
        <f aca="false">J1809-M1809-N1809</f>
        <v>204</v>
      </c>
      <c r="P1809" s="74" t="n">
        <f aca="false">M1809/J1809</f>
        <v>0.474783646672635</v>
      </c>
      <c r="Q1809" s="74" t="n">
        <f aca="false">N1809/J1809</f>
        <v>0.464339003282602</v>
      </c>
      <c r="R1809" s="75" t="n">
        <f aca="false">ABS(P1809-Q1809)*100</f>
        <v>1.04446433900328</v>
      </c>
      <c r="S1809" s="72" t="str">
        <f aca="false">IF(M1809&gt;N1809,"Flávio Bolsonaro",IF(N1809&gt;M1809,"Lula","Empate"))</f>
        <v>Flávio Bolsonaro</v>
      </c>
      <c r="T1809" s="74" t="n">
        <v>0.505230769230769</v>
      </c>
      <c r="U1809" s="74" t="n">
        <v>0.423692307692308</v>
      </c>
      <c r="V1809" s="72" t="str">
        <f aca="false">IF(S1809="Empate","—",IF((N1809&gt;M1809)&lt;&gt;(T1809&gt;U1809),"Sim","Não"))</f>
        <v>Sim</v>
      </c>
    </row>
    <row r="1810" customFormat="false" ht="15" hidden="false" customHeight="false" outlineLevel="0" collapsed="false">
      <c r="A1810" s="72" t="s">
        <v>3939</v>
      </c>
      <c r="B1810" s="72" t="s">
        <v>3940</v>
      </c>
      <c r="C1810" s="72" t="s">
        <v>283</v>
      </c>
      <c r="D1810" s="72" t="s">
        <v>282</v>
      </c>
      <c r="E1810" s="72"/>
      <c r="F1810" s="73" t="n">
        <v>3077</v>
      </c>
      <c r="G1810" s="73" t="n">
        <v>2416</v>
      </c>
      <c r="H1810" s="73" t="n">
        <v>661</v>
      </c>
      <c r="I1810" s="74" t="n">
        <f aca="false">H1810/F1810</f>
        <v>0.214819629509262</v>
      </c>
      <c r="J1810" s="73" t="n">
        <v>2276</v>
      </c>
      <c r="K1810" s="73" t="n">
        <v>59</v>
      </c>
      <c r="L1810" s="73" t="n">
        <v>81</v>
      </c>
      <c r="M1810" s="73" t="n">
        <v>1090</v>
      </c>
      <c r="N1810" s="73" t="n">
        <v>989</v>
      </c>
      <c r="O1810" s="73" t="n">
        <f aca="false">J1810-M1810-N1810</f>
        <v>197</v>
      </c>
      <c r="P1810" s="74" t="n">
        <f aca="false">M1810/J1810</f>
        <v>0.478910369068541</v>
      </c>
      <c r="Q1810" s="74" t="n">
        <f aca="false">N1810/J1810</f>
        <v>0.434534270650264</v>
      </c>
      <c r="R1810" s="75" t="n">
        <f aca="false">ABS(P1810-Q1810)*100</f>
        <v>4.43760984182777</v>
      </c>
      <c r="S1810" s="72" t="str">
        <f aca="false">IF(M1810&gt;N1810,"Flávio Bolsonaro",IF(N1810&gt;M1810,"Lula","Empate"))</f>
        <v>Flávio Bolsonaro</v>
      </c>
      <c r="T1810" s="74" t="n">
        <v>0.453897550111359</v>
      </c>
      <c r="U1810" s="74" t="n">
        <v>0.447661469933185</v>
      </c>
      <c r="V1810" s="72" t="str">
        <f aca="false">IF(S1810="Empate","—",IF((N1810&gt;M1810)&lt;&gt;(T1810&gt;U1810),"Sim","Não"))</f>
        <v>Sim</v>
      </c>
    </row>
    <row r="1811" customFormat="false" ht="15" hidden="false" customHeight="false" outlineLevel="0" collapsed="false">
      <c r="A1811" s="72" t="s">
        <v>3941</v>
      </c>
      <c r="B1811" s="72" t="s">
        <v>3942</v>
      </c>
      <c r="C1811" s="72" t="s">
        <v>283</v>
      </c>
      <c r="D1811" s="72" t="s">
        <v>282</v>
      </c>
      <c r="E1811" s="72"/>
      <c r="F1811" s="73" t="n">
        <v>11161</v>
      </c>
      <c r="G1811" s="73" t="n">
        <v>8481</v>
      </c>
      <c r="H1811" s="73" t="n">
        <v>2680</v>
      </c>
      <c r="I1811" s="74" t="n">
        <f aca="false">H1811/F1811</f>
        <v>0.240121852880566</v>
      </c>
      <c r="J1811" s="73" t="n">
        <v>8082</v>
      </c>
      <c r="K1811" s="73" t="n">
        <v>216</v>
      </c>
      <c r="L1811" s="73" t="n">
        <v>183</v>
      </c>
      <c r="M1811" s="73" t="n">
        <v>5071</v>
      </c>
      <c r="N1811" s="73" t="n">
        <v>2379</v>
      </c>
      <c r="O1811" s="73" t="n">
        <f aca="false">J1811-M1811-N1811</f>
        <v>632</v>
      </c>
      <c r="P1811" s="74" t="n">
        <f aca="false">M1811/J1811</f>
        <v>0.627443702053947</v>
      </c>
      <c r="Q1811" s="74" t="n">
        <f aca="false">N1811/J1811</f>
        <v>0.294357832219748</v>
      </c>
      <c r="R1811" s="75" t="n">
        <f aca="false">ABS(P1811-Q1811)*100</f>
        <v>33.30858698342</v>
      </c>
      <c r="S1811" s="72" t="str">
        <f aca="false">IF(M1811&gt;N1811,"Flávio Bolsonaro",IF(N1811&gt;M1811,"Lula","Empate"))</f>
        <v>Flávio Bolsonaro</v>
      </c>
      <c r="T1811" s="74" t="n">
        <v>0.388017642734624</v>
      </c>
      <c r="U1811" s="74" t="n">
        <v>0.537123254104386</v>
      </c>
      <c r="V1811" s="72" t="str">
        <f aca="false">IF(S1811="Empate","—",IF((N1811&gt;M1811)&lt;&gt;(T1811&gt;U1811),"Sim","Não"))</f>
        <v>Não</v>
      </c>
    </row>
    <row r="1812" customFormat="false" ht="15" hidden="false" customHeight="false" outlineLevel="0" collapsed="false">
      <c r="A1812" s="72" t="s">
        <v>3943</v>
      </c>
      <c r="B1812" s="72" t="s">
        <v>3944</v>
      </c>
      <c r="C1812" s="72" t="s">
        <v>283</v>
      </c>
      <c r="D1812" s="72" t="s">
        <v>282</v>
      </c>
      <c r="E1812" s="72"/>
      <c r="F1812" s="73" t="n">
        <v>8197</v>
      </c>
      <c r="G1812" s="73" t="n">
        <v>6323</v>
      </c>
      <c r="H1812" s="73" t="n">
        <v>1874</v>
      </c>
      <c r="I1812" s="74" t="n">
        <f aca="false">H1812/F1812</f>
        <v>0.228620226912285</v>
      </c>
      <c r="J1812" s="73" t="n">
        <v>6033</v>
      </c>
      <c r="K1812" s="73" t="n">
        <v>107</v>
      </c>
      <c r="L1812" s="73" t="n">
        <v>183</v>
      </c>
      <c r="M1812" s="73" t="n">
        <v>2812</v>
      </c>
      <c r="N1812" s="73" t="n">
        <v>2912</v>
      </c>
      <c r="O1812" s="73" t="n">
        <f aca="false">J1812-M1812-N1812</f>
        <v>309</v>
      </c>
      <c r="P1812" s="74" t="n">
        <f aca="false">M1812/J1812</f>
        <v>0.466103099618763</v>
      </c>
      <c r="Q1812" s="74" t="n">
        <f aca="false">N1812/J1812</f>
        <v>0.482678601027681</v>
      </c>
      <c r="R1812" s="75" t="n">
        <f aca="false">ABS(P1812-Q1812)*100</f>
        <v>1.65755014089176</v>
      </c>
      <c r="S1812" s="72" t="str">
        <f aca="false">IF(M1812&gt;N1812,"Flávio Bolsonaro",IF(N1812&gt;M1812,"Lula","Empate"))</f>
        <v>Lula</v>
      </c>
      <c r="T1812" s="74" t="n">
        <v>0.547533092659447</v>
      </c>
      <c r="U1812" s="74" t="n">
        <v>0.410520887055183</v>
      </c>
      <c r="V1812" s="72" t="str">
        <f aca="false">IF(S1812="Empate","—",IF((N1812&gt;M1812)&lt;&gt;(T1812&gt;U1812),"Sim","Não"))</f>
        <v>Não</v>
      </c>
    </row>
    <row r="1813" customFormat="false" ht="15" hidden="false" customHeight="false" outlineLevel="0" collapsed="false">
      <c r="A1813" s="72" t="s">
        <v>3945</v>
      </c>
      <c r="B1813" s="72" t="s">
        <v>3946</v>
      </c>
      <c r="C1813" s="72" t="s">
        <v>283</v>
      </c>
      <c r="D1813" s="72" t="s">
        <v>282</v>
      </c>
      <c r="E1813" s="72"/>
      <c r="F1813" s="73" t="n">
        <v>7529</v>
      </c>
      <c r="G1813" s="73" t="n">
        <v>5810</v>
      </c>
      <c r="H1813" s="73" t="n">
        <v>1719</v>
      </c>
      <c r="I1813" s="74" t="n">
        <f aca="false">H1813/F1813</f>
        <v>0.228317173595431</v>
      </c>
      <c r="J1813" s="73" t="n">
        <v>5554</v>
      </c>
      <c r="K1813" s="73" t="n">
        <v>74</v>
      </c>
      <c r="L1813" s="73" t="n">
        <v>182</v>
      </c>
      <c r="M1813" s="73" t="n">
        <v>2357</v>
      </c>
      <c r="N1813" s="73" t="n">
        <v>2922</v>
      </c>
      <c r="O1813" s="73" t="n">
        <f aca="false">J1813-M1813-N1813</f>
        <v>275</v>
      </c>
      <c r="P1813" s="74" t="n">
        <f aca="false">M1813/J1813</f>
        <v>0.4243788260713</v>
      </c>
      <c r="Q1813" s="74" t="n">
        <f aca="false">N1813/J1813</f>
        <v>0.526107310046813</v>
      </c>
      <c r="R1813" s="75" t="n">
        <f aca="false">ABS(P1813-Q1813)*100</f>
        <v>10.1728483975513</v>
      </c>
      <c r="S1813" s="72" t="str">
        <f aca="false">IF(M1813&gt;N1813,"Flávio Bolsonaro",IF(N1813&gt;M1813,"Lula","Empate"))</f>
        <v>Lula</v>
      </c>
      <c r="T1813" s="74" t="n">
        <v>0.57201646090535</v>
      </c>
      <c r="U1813" s="74" t="n">
        <v>0.370576131687243</v>
      </c>
      <c r="V1813" s="72" t="str">
        <f aca="false">IF(S1813="Empate","—",IF((N1813&gt;M1813)&lt;&gt;(T1813&gt;U1813),"Sim","Não"))</f>
        <v>Não</v>
      </c>
    </row>
    <row r="1814" customFormat="false" ht="15" hidden="false" customHeight="false" outlineLevel="0" collapsed="false">
      <c r="A1814" s="72" t="s">
        <v>3947</v>
      </c>
      <c r="B1814" s="72" t="s">
        <v>3948</v>
      </c>
      <c r="C1814" s="72" t="s">
        <v>283</v>
      </c>
      <c r="D1814" s="72" t="s">
        <v>282</v>
      </c>
      <c r="E1814" s="72"/>
      <c r="F1814" s="73" t="n">
        <v>4509</v>
      </c>
      <c r="G1814" s="73" t="n">
        <v>2871</v>
      </c>
      <c r="H1814" s="73" t="n">
        <v>1638</v>
      </c>
      <c r="I1814" s="74" t="n">
        <f aca="false">H1814/F1814</f>
        <v>0.363273453093812</v>
      </c>
      <c r="J1814" s="73" t="n">
        <v>2660</v>
      </c>
      <c r="K1814" s="73" t="n">
        <v>64</v>
      </c>
      <c r="L1814" s="73" t="n">
        <v>147</v>
      </c>
      <c r="M1814" s="73" t="n">
        <v>635</v>
      </c>
      <c r="N1814" s="73" t="n">
        <v>1867</v>
      </c>
      <c r="O1814" s="73" t="n">
        <f aca="false">J1814-M1814-N1814</f>
        <v>158</v>
      </c>
      <c r="P1814" s="74" t="n">
        <f aca="false">M1814/J1814</f>
        <v>0.238721804511278</v>
      </c>
      <c r="Q1814" s="74" t="n">
        <f aca="false">N1814/J1814</f>
        <v>0.70187969924812</v>
      </c>
      <c r="R1814" s="75" t="n">
        <f aca="false">ABS(P1814-Q1814)*100</f>
        <v>46.3157894736842</v>
      </c>
      <c r="S1814" s="72" t="str">
        <f aca="false">IF(M1814&gt;N1814,"Flávio Bolsonaro",IF(N1814&gt;M1814,"Lula","Empate"))</f>
        <v>Lula</v>
      </c>
      <c r="T1814" s="74" t="n">
        <v>0.757751937984496</v>
      </c>
      <c r="U1814" s="74" t="n">
        <v>0.194961240310078</v>
      </c>
      <c r="V1814" s="72" t="str">
        <f aca="false">IF(S1814="Empate","—",IF((N1814&gt;M1814)&lt;&gt;(T1814&gt;U1814),"Sim","Não"))</f>
        <v>Não</v>
      </c>
    </row>
    <row r="1815" customFormat="false" ht="15" hidden="false" customHeight="false" outlineLevel="0" collapsed="false">
      <c r="A1815" s="72" t="s">
        <v>3949</v>
      </c>
      <c r="B1815" s="72" t="s">
        <v>3950</v>
      </c>
      <c r="C1815" s="72" t="s">
        <v>283</v>
      </c>
      <c r="D1815" s="72" t="s">
        <v>282</v>
      </c>
      <c r="E1815" s="72"/>
      <c r="F1815" s="73" t="n">
        <v>29334</v>
      </c>
      <c r="G1815" s="73" t="n">
        <v>21698</v>
      </c>
      <c r="H1815" s="73" t="n">
        <v>7636</v>
      </c>
      <c r="I1815" s="74" t="n">
        <f aca="false">H1815/F1815</f>
        <v>0.260312265630327</v>
      </c>
      <c r="J1815" s="73" t="n">
        <v>20143</v>
      </c>
      <c r="K1815" s="73" t="n">
        <v>675</v>
      </c>
      <c r="L1815" s="73" t="n">
        <v>880</v>
      </c>
      <c r="M1815" s="73" t="n">
        <v>10122</v>
      </c>
      <c r="N1815" s="73" t="n">
        <v>7717</v>
      </c>
      <c r="O1815" s="73" t="n">
        <f aca="false">J1815-M1815-N1815</f>
        <v>2304</v>
      </c>
      <c r="P1815" s="74" t="n">
        <f aca="false">M1815/J1815</f>
        <v>0.502507074417912</v>
      </c>
      <c r="Q1815" s="74" t="n">
        <f aca="false">N1815/J1815</f>
        <v>0.38311075807973</v>
      </c>
      <c r="R1815" s="75" t="n">
        <f aca="false">ABS(P1815-Q1815)*100</f>
        <v>11.9396316338182</v>
      </c>
      <c r="S1815" s="72" t="str">
        <f aca="false">IF(M1815&gt;N1815,"Flávio Bolsonaro",IF(N1815&gt;M1815,"Lula","Empate"))</f>
        <v>Flávio Bolsonaro</v>
      </c>
      <c r="T1815" s="74" t="n">
        <v>0.458183476014386</v>
      </c>
      <c r="U1815" s="74" t="n">
        <v>0.453725748442328</v>
      </c>
      <c r="V1815" s="72" t="str">
        <f aca="false">IF(S1815="Empate","—",IF((N1815&gt;M1815)&lt;&gt;(T1815&gt;U1815),"Sim","Não"))</f>
        <v>Sim</v>
      </c>
    </row>
    <row r="1816" customFormat="false" ht="15" hidden="false" customHeight="false" outlineLevel="0" collapsed="false">
      <c r="A1816" s="72" t="s">
        <v>3951</v>
      </c>
      <c r="B1816" s="72" t="s">
        <v>3952</v>
      </c>
      <c r="C1816" s="72" t="s">
        <v>283</v>
      </c>
      <c r="D1816" s="72" t="s">
        <v>282</v>
      </c>
      <c r="E1816" s="72"/>
      <c r="F1816" s="73" t="n">
        <v>3363</v>
      </c>
      <c r="G1816" s="73" t="n">
        <v>2475</v>
      </c>
      <c r="H1816" s="73" t="n">
        <v>888</v>
      </c>
      <c r="I1816" s="74" t="n">
        <f aca="false">H1816/F1816</f>
        <v>0.264049955396967</v>
      </c>
      <c r="J1816" s="73" t="n">
        <v>2374</v>
      </c>
      <c r="K1816" s="73" t="n">
        <v>29</v>
      </c>
      <c r="L1816" s="73" t="n">
        <v>72</v>
      </c>
      <c r="M1816" s="73" t="n">
        <v>1001</v>
      </c>
      <c r="N1816" s="73" t="n">
        <v>1314</v>
      </c>
      <c r="O1816" s="73" t="n">
        <f aca="false">J1816-M1816-N1816</f>
        <v>59</v>
      </c>
      <c r="P1816" s="74" t="n">
        <f aca="false">M1816/J1816</f>
        <v>0.421651221566976</v>
      </c>
      <c r="Q1816" s="74" t="n">
        <f aca="false">N1816/J1816</f>
        <v>0.553496208930076</v>
      </c>
      <c r="R1816" s="75" t="n">
        <f aca="false">ABS(P1816-Q1816)*100</f>
        <v>13.18449873631</v>
      </c>
      <c r="S1816" s="72" t="str">
        <f aca="false">IF(M1816&gt;N1816,"Flávio Bolsonaro",IF(N1816&gt;M1816,"Lula","Empate"))</f>
        <v>Lula</v>
      </c>
      <c r="T1816" s="74" t="n">
        <v>0.615451767786993</v>
      </c>
      <c r="U1816" s="74" t="n">
        <v>0.353993889131384</v>
      </c>
      <c r="V1816" s="72" t="str">
        <f aca="false">IF(S1816="Empate","—",IF((N1816&gt;M1816)&lt;&gt;(T1816&gt;U1816),"Sim","Não"))</f>
        <v>Não</v>
      </c>
    </row>
    <row r="1817" customFormat="false" ht="15" hidden="false" customHeight="false" outlineLevel="0" collapsed="false">
      <c r="A1817" s="72" t="s">
        <v>3953</v>
      </c>
      <c r="B1817" s="72" t="s">
        <v>3954</v>
      </c>
      <c r="C1817" s="72" t="s">
        <v>283</v>
      </c>
      <c r="D1817" s="72" t="s">
        <v>282</v>
      </c>
      <c r="E1817" s="72"/>
      <c r="F1817" s="73" t="n">
        <v>11981</v>
      </c>
      <c r="G1817" s="73" t="n">
        <v>9444</v>
      </c>
      <c r="H1817" s="73" t="n">
        <v>2537</v>
      </c>
      <c r="I1817" s="74" t="n">
        <f aca="false">H1817/F1817</f>
        <v>0.211751940572573</v>
      </c>
      <c r="J1817" s="73" t="n">
        <v>8960</v>
      </c>
      <c r="K1817" s="73" t="n">
        <v>188</v>
      </c>
      <c r="L1817" s="73" t="n">
        <v>296</v>
      </c>
      <c r="M1817" s="73" t="n">
        <v>3810</v>
      </c>
      <c r="N1817" s="73" t="n">
        <v>4471</v>
      </c>
      <c r="O1817" s="73" t="n">
        <f aca="false">J1817-M1817-N1817</f>
        <v>679</v>
      </c>
      <c r="P1817" s="74" t="n">
        <f aca="false">M1817/J1817</f>
        <v>0.425223214285714</v>
      </c>
      <c r="Q1817" s="74" t="n">
        <f aca="false">N1817/J1817</f>
        <v>0.498995535714286</v>
      </c>
      <c r="R1817" s="75" t="n">
        <f aca="false">ABS(P1817-Q1817)*100</f>
        <v>7.37723214285714</v>
      </c>
      <c r="S1817" s="72" t="str">
        <f aca="false">IF(M1817&gt;N1817,"Flávio Bolsonaro",IF(N1817&gt;M1817,"Lula","Empate"))</f>
        <v>Lula</v>
      </c>
      <c r="T1817" s="74" t="n">
        <v>0.542529989094875</v>
      </c>
      <c r="U1817" s="74" t="n">
        <v>0.392911668484188</v>
      </c>
      <c r="V1817" s="72" t="str">
        <f aca="false">IF(S1817="Empate","—",IF((N1817&gt;M1817)&lt;&gt;(T1817&gt;U1817),"Sim","Não"))</f>
        <v>Não</v>
      </c>
    </row>
    <row r="1818" customFormat="false" ht="15" hidden="false" customHeight="false" outlineLevel="0" collapsed="false">
      <c r="A1818" s="72" t="s">
        <v>3955</v>
      </c>
      <c r="B1818" s="72" t="s">
        <v>3956</v>
      </c>
      <c r="C1818" s="72" t="s">
        <v>283</v>
      </c>
      <c r="D1818" s="72" t="s">
        <v>282</v>
      </c>
      <c r="E1818" s="72"/>
      <c r="F1818" s="73" t="n">
        <v>7349</v>
      </c>
      <c r="G1818" s="73" t="n">
        <v>5520</v>
      </c>
      <c r="H1818" s="73" t="n">
        <v>1829</v>
      </c>
      <c r="I1818" s="74" t="n">
        <f aca="false">H1818/F1818</f>
        <v>0.248877398285481</v>
      </c>
      <c r="J1818" s="73" t="n">
        <v>5326</v>
      </c>
      <c r="K1818" s="73" t="n">
        <v>40</v>
      </c>
      <c r="L1818" s="73" t="n">
        <v>154</v>
      </c>
      <c r="M1818" s="73" t="n">
        <v>1518</v>
      </c>
      <c r="N1818" s="73" t="n">
        <v>3616</v>
      </c>
      <c r="O1818" s="73" t="n">
        <f aca="false">J1818-M1818-N1818</f>
        <v>192</v>
      </c>
      <c r="P1818" s="74" t="n">
        <f aca="false">M1818/J1818</f>
        <v>0.285016898235073</v>
      </c>
      <c r="Q1818" s="74" t="n">
        <f aca="false">N1818/J1818</f>
        <v>0.678933533608712</v>
      </c>
      <c r="R1818" s="75" t="n">
        <f aca="false">ABS(P1818-Q1818)*100</f>
        <v>39.3916635373639</v>
      </c>
      <c r="S1818" s="72" t="str">
        <f aca="false">IF(M1818&gt;N1818,"Flávio Bolsonaro",IF(N1818&gt;M1818,"Lula","Empate"))</f>
        <v>Lula</v>
      </c>
      <c r="T1818" s="74" t="n">
        <v>0.704046005339906</v>
      </c>
      <c r="U1818" s="74" t="n">
        <v>0.248305606900801</v>
      </c>
      <c r="V1818" s="72" t="str">
        <f aca="false">IF(S1818="Empate","—",IF((N1818&gt;M1818)&lt;&gt;(T1818&gt;U1818),"Sim","Não"))</f>
        <v>Não</v>
      </c>
    </row>
    <row r="1819" customFormat="false" ht="15" hidden="false" customHeight="false" outlineLevel="0" collapsed="false">
      <c r="A1819" s="72" t="s">
        <v>3957</v>
      </c>
      <c r="B1819" s="72" t="s">
        <v>3958</v>
      </c>
      <c r="C1819" s="72" t="s">
        <v>283</v>
      </c>
      <c r="D1819" s="72" t="s">
        <v>282</v>
      </c>
      <c r="E1819" s="72"/>
      <c r="F1819" s="73" t="n">
        <v>15216</v>
      </c>
      <c r="G1819" s="73" t="n">
        <v>11954</v>
      </c>
      <c r="H1819" s="73" t="n">
        <v>3262</v>
      </c>
      <c r="I1819" s="74" t="n">
        <f aca="false">H1819/F1819</f>
        <v>0.21437960042061</v>
      </c>
      <c r="J1819" s="73" t="n">
        <v>11301</v>
      </c>
      <c r="K1819" s="73" t="n">
        <v>258</v>
      </c>
      <c r="L1819" s="73" t="n">
        <v>395</v>
      </c>
      <c r="M1819" s="73" t="n">
        <v>5263</v>
      </c>
      <c r="N1819" s="73" t="n">
        <v>5578</v>
      </c>
      <c r="O1819" s="73" t="n">
        <f aca="false">J1819-M1819-N1819</f>
        <v>460</v>
      </c>
      <c r="P1819" s="74" t="n">
        <f aca="false">M1819/J1819</f>
        <v>0.465710999026635</v>
      </c>
      <c r="Q1819" s="74" t="n">
        <f aca="false">N1819/J1819</f>
        <v>0.493584638527564</v>
      </c>
      <c r="R1819" s="75" t="n">
        <f aca="false">ABS(P1819-Q1819)*100</f>
        <v>2.78736395009291</v>
      </c>
      <c r="S1819" s="72" t="str">
        <f aca="false">IF(M1819&gt;N1819,"Flávio Bolsonaro",IF(N1819&gt;M1819,"Lula","Empate"))</f>
        <v>Lula</v>
      </c>
      <c r="T1819" s="74" t="n">
        <v>0.548161935784086</v>
      </c>
      <c r="U1819" s="74" t="n">
        <v>0.409771986970684</v>
      </c>
      <c r="V1819" s="72" t="str">
        <f aca="false">IF(S1819="Empate","—",IF((N1819&gt;M1819)&lt;&gt;(T1819&gt;U1819),"Sim","Não"))</f>
        <v>Não</v>
      </c>
    </row>
    <row r="1820" customFormat="false" ht="15" hidden="false" customHeight="false" outlineLevel="0" collapsed="false">
      <c r="A1820" s="72" t="s">
        <v>3959</v>
      </c>
      <c r="B1820" s="72" t="s">
        <v>3960</v>
      </c>
      <c r="C1820" s="72" t="s">
        <v>283</v>
      </c>
      <c r="D1820" s="72" t="s">
        <v>282</v>
      </c>
      <c r="E1820" s="72"/>
      <c r="F1820" s="73" t="n">
        <v>10840</v>
      </c>
      <c r="G1820" s="73" t="n">
        <v>8910</v>
      </c>
      <c r="H1820" s="73" t="n">
        <v>1930</v>
      </c>
      <c r="I1820" s="74" t="n">
        <f aca="false">H1820/F1820</f>
        <v>0.178044280442804</v>
      </c>
      <c r="J1820" s="73" t="n">
        <v>8497</v>
      </c>
      <c r="K1820" s="73" t="n">
        <v>103</v>
      </c>
      <c r="L1820" s="73" t="n">
        <v>310</v>
      </c>
      <c r="M1820" s="73" t="n">
        <v>3103</v>
      </c>
      <c r="N1820" s="73" t="n">
        <v>5025</v>
      </c>
      <c r="O1820" s="73" t="n">
        <f aca="false">J1820-M1820-N1820</f>
        <v>369</v>
      </c>
      <c r="P1820" s="74" t="n">
        <f aca="false">M1820/J1820</f>
        <v>0.36518771331058</v>
      </c>
      <c r="Q1820" s="74" t="n">
        <f aca="false">N1820/J1820</f>
        <v>0.591385194774626</v>
      </c>
      <c r="R1820" s="75" t="n">
        <f aca="false">ABS(P1820-Q1820)*100</f>
        <v>22.6197481464046</v>
      </c>
      <c r="S1820" s="72" t="str">
        <f aca="false">IF(M1820&gt;N1820,"Flávio Bolsonaro",IF(N1820&gt;M1820,"Lula","Empate"))</f>
        <v>Lula</v>
      </c>
      <c r="T1820" s="74" t="n">
        <v>0.616153002801803</v>
      </c>
      <c r="U1820" s="74" t="n">
        <v>0.335850895358753</v>
      </c>
      <c r="V1820" s="72" t="str">
        <f aca="false">IF(S1820="Empate","—",IF((N1820&gt;M1820)&lt;&gt;(T1820&gt;U1820),"Sim","Não"))</f>
        <v>Não</v>
      </c>
    </row>
    <row r="1821" customFormat="false" ht="15" hidden="false" customHeight="false" outlineLevel="0" collapsed="false">
      <c r="A1821" s="72" t="s">
        <v>3961</v>
      </c>
      <c r="B1821" s="72" t="s">
        <v>3962</v>
      </c>
      <c r="C1821" s="72" t="s">
        <v>283</v>
      </c>
      <c r="D1821" s="72" t="s">
        <v>282</v>
      </c>
      <c r="E1821" s="72"/>
      <c r="F1821" s="73" t="n">
        <v>30120</v>
      </c>
      <c r="G1821" s="73" t="n">
        <v>23432</v>
      </c>
      <c r="H1821" s="73" t="n">
        <v>6688</v>
      </c>
      <c r="I1821" s="74" t="n">
        <f aca="false">H1821/F1821</f>
        <v>0.222045152722444</v>
      </c>
      <c r="J1821" s="73" t="n">
        <v>21866</v>
      </c>
      <c r="K1821" s="73" t="n">
        <v>718</v>
      </c>
      <c r="L1821" s="73" t="n">
        <v>848</v>
      </c>
      <c r="M1821" s="73" t="n">
        <v>10341</v>
      </c>
      <c r="N1821" s="73" t="n">
        <v>9068</v>
      </c>
      <c r="O1821" s="73" t="n">
        <f aca="false">J1821-M1821-N1821</f>
        <v>2457</v>
      </c>
      <c r="P1821" s="74" t="n">
        <f aca="false">M1821/J1821</f>
        <v>0.472926003841581</v>
      </c>
      <c r="Q1821" s="74" t="n">
        <f aca="false">N1821/J1821</f>
        <v>0.414707765480655</v>
      </c>
      <c r="R1821" s="75" t="n">
        <f aca="false">ABS(P1821-Q1821)*100</f>
        <v>5.82182383609256</v>
      </c>
      <c r="S1821" s="72" t="str">
        <f aca="false">IF(M1821&gt;N1821,"Flávio Bolsonaro",IF(N1821&gt;M1821,"Lula","Empate"))</f>
        <v>Flávio Bolsonaro</v>
      </c>
      <c r="T1821" s="74" t="n">
        <v>0.478856382978723</v>
      </c>
      <c r="U1821" s="74" t="n">
        <v>0.426817375886525</v>
      </c>
      <c r="V1821" s="72" t="str">
        <f aca="false">IF(S1821="Empate","—",IF((N1821&gt;M1821)&lt;&gt;(T1821&gt;U1821),"Sim","Não"))</f>
        <v>Sim</v>
      </c>
    </row>
    <row r="1822" customFormat="false" ht="15" hidden="false" customHeight="false" outlineLevel="0" collapsed="false">
      <c r="A1822" s="72" t="s">
        <v>3963</v>
      </c>
      <c r="B1822" s="72" t="s">
        <v>3964</v>
      </c>
      <c r="C1822" s="72" t="s">
        <v>283</v>
      </c>
      <c r="D1822" s="72" t="s">
        <v>282</v>
      </c>
      <c r="E1822" s="72"/>
      <c r="F1822" s="73" t="n">
        <v>3386</v>
      </c>
      <c r="G1822" s="73" t="n">
        <v>2608</v>
      </c>
      <c r="H1822" s="73" t="n">
        <v>778</v>
      </c>
      <c r="I1822" s="74" t="n">
        <f aca="false">H1822/F1822</f>
        <v>0.229769639692853</v>
      </c>
      <c r="J1822" s="73" t="n">
        <v>2464</v>
      </c>
      <c r="K1822" s="73" t="n">
        <v>50</v>
      </c>
      <c r="L1822" s="73" t="n">
        <v>94</v>
      </c>
      <c r="M1822" s="73" t="n">
        <v>1440</v>
      </c>
      <c r="N1822" s="73" t="n">
        <v>848</v>
      </c>
      <c r="O1822" s="73" t="n">
        <f aca="false">J1822-M1822-N1822</f>
        <v>176</v>
      </c>
      <c r="P1822" s="74" t="n">
        <f aca="false">M1822/J1822</f>
        <v>0.584415584415584</v>
      </c>
      <c r="Q1822" s="74" t="n">
        <f aca="false">N1822/J1822</f>
        <v>0.344155844155844</v>
      </c>
      <c r="R1822" s="75" t="n">
        <f aca="false">ABS(P1822-Q1822)*100</f>
        <v>24.025974025974</v>
      </c>
      <c r="S1822" s="72" t="str">
        <f aca="false">IF(M1822&gt;N1822,"Flávio Bolsonaro",IF(N1822&gt;M1822,"Lula","Empate"))</f>
        <v>Flávio Bolsonaro</v>
      </c>
      <c r="T1822" s="74" t="n">
        <v>0.470071159480954</v>
      </c>
      <c r="U1822" s="74" t="n">
        <v>0.458769359564671</v>
      </c>
      <c r="V1822" s="72" t="str">
        <f aca="false">IF(S1822="Empate","—",IF((N1822&gt;M1822)&lt;&gt;(T1822&gt;U1822),"Sim","Não"))</f>
        <v>Sim</v>
      </c>
    </row>
    <row r="1823" customFormat="false" ht="15" hidden="false" customHeight="false" outlineLevel="0" collapsed="false">
      <c r="A1823" s="72" t="s">
        <v>3965</v>
      </c>
      <c r="B1823" s="72" t="s">
        <v>3966</v>
      </c>
      <c r="C1823" s="72" t="s">
        <v>283</v>
      </c>
      <c r="D1823" s="72" t="s">
        <v>282</v>
      </c>
      <c r="E1823" s="72"/>
      <c r="F1823" s="73" t="n">
        <v>3335</v>
      </c>
      <c r="G1823" s="73" t="n">
        <v>2557</v>
      </c>
      <c r="H1823" s="73" t="n">
        <v>778</v>
      </c>
      <c r="I1823" s="74" t="n">
        <f aca="false">H1823/F1823</f>
        <v>0.23328335832084</v>
      </c>
      <c r="J1823" s="73" t="n">
        <v>2459</v>
      </c>
      <c r="K1823" s="73" t="n">
        <v>43</v>
      </c>
      <c r="L1823" s="73" t="n">
        <v>55</v>
      </c>
      <c r="M1823" s="73" t="n">
        <v>1454</v>
      </c>
      <c r="N1823" s="73" t="n">
        <v>852</v>
      </c>
      <c r="O1823" s="73" t="n">
        <f aca="false">J1823-M1823-N1823</f>
        <v>153</v>
      </c>
      <c r="P1823" s="74" t="n">
        <f aca="false">M1823/J1823</f>
        <v>0.591297275315169</v>
      </c>
      <c r="Q1823" s="74" t="n">
        <f aca="false">N1823/J1823</f>
        <v>0.346482309882066</v>
      </c>
      <c r="R1823" s="75" t="n">
        <f aca="false">ABS(P1823-Q1823)*100</f>
        <v>24.4814965433103</v>
      </c>
      <c r="S1823" s="72" t="str">
        <f aca="false">IF(M1823&gt;N1823,"Flávio Bolsonaro",IF(N1823&gt;M1823,"Lula","Empate"))</f>
        <v>Flávio Bolsonaro</v>
      </c>
      <c r="T1823" s="74" t="n">
        <v>0.383825417201541</v>
      </c>
      <c r="U1823" s="74" t="n">
        <v>0.545999144201968</v>
      </c>
      <c r="V1823" s="72" t="str">
        <f aca="false">IF(S1823="Empate","—",IF((N1823&gt;M1823)&lt;&gt;(T1823&gt;U1823),"Sim","Não"))</f>
        <v>Não</v>
      </c>
    </row>
    <row r="1824" customFormat="false" ht="15" hidden="false" customHeight="false" outlineLevel="0" collapsed="false">
      <c r="A1824" s="72" t="s">
        <v>3967</v>
      </c>
      <c r="B1824" s="72" t="s">
        <v>3968</v>
      </c>
      <c r="C1824" s="72" t="s">
        <v>283</v>
      </c>
      <c r="D1824" s="72" t="s">
        <v>282</v>
      </c>
      <c r="E1824" s="72"/>
      <c r="F1824" s="73" t="n">
        <v>16321</v>
      </c>
      <c r="G1824" s="73" t="n">
        <v>11940</v>
      </c>
      <c r="H1824" s="73" t="n">
        <v>4381</v>
      </c>
      <c r="I1824" s="74" t="n">
        <f aca="false">H1824/F1824</f>
        <v>0.268427179707126</v>
      </c>
      <c r="J1824" s="73" t="n">
        <v>11206</v>
      </c>
      <c r="K1824" s="73" t="n">
        <v>205</v>
      </c>
      <c r="L1824" s="73" t="n">
        <v>529</v>
      </c>
      <c r="M1824" s="73" t="n">
        <v>3738</v>
      </c>
      <c r="N1824" s="73" t="n">
        <v>7026</v>
      </c>
      <c r="O1824" s="73" t="n">
        <f aca="false">J1824-M1824-N1824</f>
        <v>442</v>
      </c>
      <c r="P1824" s="74" t="n">
        <f aca="false">M1824/J1824</f>
        <v>0.333571301088703</v>
      </c>
      <c r="Q1824" s="74" t="n">
        <f aca="false">N1824/J1824</f>
        <v>0.626985543458861</v>
      </c>
      <c r="R1824" s="75" t="n">
        <f aca="false">ABS(P1824-Q1824)*100</f>
        <v>29.3414242370159</v>
      </c>
      <c r="S1824" s="72" t="str">
        <f aca="false">IF(M1824&gt;N1824,"Flávio Bolsonaro",IF(N1824&gt;M1824,"Lula","Empate"))</f>
        <v>Lula</v>
      </c>
      <c r="T1824" s="74" t="n">
        <v>0.677655677655678</v>
      </c>
      <c r="U1824" s="74" t="n">
        <v>0.28489010989011</v>
      </c>
      <c r="V1824" s="72" t="str">
        <f aca="false">IF(S1824="Empate","—",IF((N1824&gt;M1824)&lt;&gt;(T1824&gt;U1824),"Sim","Não"))</f>
        <v>Não</v>
      </c>
    </row>
    <row r="1825" customFormat="false" ht="15" hidden="false" customHeight="false" outlineLevel="0" collapsed="false">
      <c r="A1825" s="72" t="s">
        <v>3969</v>
      </c>
      <c r="B1825" s="72" t="s">
        <v>3970</v>
      </c>
      <c r="C1825" s="72" t="s">
        <v>283</v>
      </c>
      <c r="D1825" s="72" t="s">
        <v>282</v>
      </c>
      <c r="E1825" s="72"/>
      <c r="F1825" s="73" t="n">
        <v>4977</v>
      </c>
      <c r="G1825" s="73" t="n">
        <v>3685</v>
      </c>
      <c r="H1825" s="73" t="n">
        <v>1292</v>
      </c>
      <c r="I1825" s="74" t="n">
        <f aca="false">H1825/F1825</f>
        <v>0.259594133011855</v>
      </c>
      <c r="J1825" s="73" t="n">
        <v>3514</v>
      </c>
      <c r="K1825" s="73" t="n">
        <v>66</v>
      </c>
      <c r="L1825" s="73" t="n">
        <v>105</v>
      </c>
      <c r="M1825" s="73" t="n">
        <v>1597</v>
      </c>
      <c r="N1825" s="73" t="n">
        <v>1727</v>
      </c>
      <c r="O1825" s="73" t="n">
        <f aca="false">J1825-M1825-N1825</f>
        <v>190</v>
      </c>
      <c r="P1825" s="74" t="n">
        <f aca="false">M1825/J1825</f>
        <v>0.454467842914058</v>
      </c>
      <c r="Q1825" s="74" t="n">
        <f aca="false">N1825/J1825</f>
        <v>0.491462720546386</v>
      </c>
      <c r="R1825" s="75" t="n">
        <f aca="false">ABS(P1825-Q1825)*100</f>
        <v>3.69948776323278</v>
      </c>
      <c r="S1825" s="72" t="str">
        <f aca="false">IF(M1825&gt;N1825,"Flávio Bolsonaro",IF(N1825&gt;M1825,"Lula","Empate"))</f>
        <v>Lula</v>
      </c>
      <c r="T1825" s="74" t="n">
        <v>0.534883720930233</v>
      </c>
      <c r="U1825" s="74" t="n">
        <v>0.392229154849688</v>
      </c>
      <c r="V1825" s="72" t="str">
        <f aca="false">IF(S1825="Empate","—",IF((N1825&gt;M1825)&lt;&gt;(T1825&gt;U1825),"Sim","Não"))</f>
        <v>Não</v>
      </c>
    </row>
    <row r="1826" customFormat="false" ht="15" hidden="false" customHeight="false" outlineLevel="0" collapsed="false">
      <c r="A1826" s="72" t="s">
        <v>3971</v>
      </c>
      <c r="B1826" s="72" t="s">
        <v>3972</v>
      </c>
      <c r="C1826" s="72" t="s">
        <v>283</v>
      </c>
      <c r="D1826" s="72" t="s">
        <v>282</v>
      </c>
      <c r="E1826" s="72"/>
      <c r="F1826" s="73" t="n">
        <v>8100</v>
      </c>
      <c r="G1826" s="73" t="n">
        <v>6443</v>
      </c>
      <c r="H1826" s="73" t="n">
        <v>1657</v>
      </c>
      <c r="I1826" s="74" t="n">
        <f aca="false">H1826/F1826</f>
        <v>0.204567901234568</v>
      </c>
      <c r="J1826" s="73" t="n">
        <v>6057</v>
      </c>
      <c r="K1826" s="73" t="n">
        <v>137</v>
      </c>
      <c r="L1826" s="73" t="n">
        <v>249</v>
      </c>
      <c r="M1826" s="73" t="n">
        <v>2148</v>
      </c>
      <c r="N1826" s="73" t="n">
        <v>3396</v>
      </c>
      <c r="O1826" s="73" t="n">
        <f aca="false">J1826-M1826-N1826</f>
        <v>513</v>
      </c>
      <c r="P1826" s="74" t="n">
        <f aca="false">M1826/J1826</f>
        <v>0.354631005448242</v>
      </c>
      <c r="Q1826" s="74" t="n">
        <f aca="false">N1826/J1826</f>
        <v>0.560673600792472</v>
      </c>
      <c r="R1826" s="75" t="n">
        <f aca="false">ABS(P1826-Q1826)*100</f>
        <v>20.604259534423</v>
      </c>
      <c r="S1826" s="72" t="str">
        <f aca="false">IF(M1826&gt;N1826,"Flávio Bolsonaro",IF(N1826&gt;M1826,"Lula","Empate"))</f>
        <v>Lula</v>
      </c>
      <c r="T1826" s="74" t="n">
        <v>0.648753894080997</v>
      </c>
      <c r="U1826" s="74" t="n">
        <v>0.28411214953271</v>
      </c>
      <c r="V1826" s="72" t="str">
        <f aca="false">IF(S1826="Empate","—",IF((N1826&gt;M1826)&lt;&gt;(T1826&gt;U1826),"Sim","Não"))</f>
        <v>Não</v>
      </c>
    </row>
    <row r="1827" customFormat="false" ht="15" hidden="false" customHeight="false" outlineLevel="0" collapsed="false">
      <c r="A1827" s="72" t="s">
        <v>3973</v>
      </c>
      <c r="B1827" s="72" t="s">
        <v>3974</v>
      </c>
      <c r="C1827" s="72" t="s">
        <v>283</v>
      </c>
      <c r="D1827" s="72" t="s">
        <v>282</v>
      </c>
      <c r="E1827" s="72"/>
      <c r="F1827" s="73" t="n">
        <v>5447</v>
      </c>
      <c r="G1827" s="73" t="n">
        <v>3692</v>
      </c>
      <c r="H1827" s="73" t="n">
        <v>1755</v>
      </c>
      <c r="I1827" s="74" t="n">
        <f aca="false">H1827/F1827</f>
        <v>0.322195704057279</v>
      </c>
      <c r="J1827" s="73" t="n">
        <v>3520</v>
      </c>
      <c r="K1827" s="73" t="n">
        <v>67</v>
      </c>
      <c r="L1827" s="73" t="n">
        <v>105</v>
      </c>
      <c r="M1827" s="73" t="n">
        <v>1643</v>
      </c>
      <c r="N1827" s="73" t="n">
        <v>1678</v>
      </c>
      <c r="O1827" s="73" t="n">
        <f aca="false">J1827-M1827-N1827</f>
        <v>199</v>
      </c>
      <c r="P1827" s="74" t="n">
        <f aca="false">M1827/J1827</f>
        <v>0.466761363636364</v>
      </c>
      <c r="Q1827" s="74" t="n">
        <f aca="false">N1827/J1827</f>
        <v>0.476704545454545</v>
      </c>
      <c r="R1827" s="75" t="n">
        <f aca="false">ABS(P1827-Q1827)*100</f>
        <v>0.994318181818182</v>
      </c>
      <c r="S1827" s="72" t="str">
        <f aca="false">IF(M1827&gt;N1827,"Flávio Bolsonaro",IF(N1827&gt;M1827,"Lula","Empate"))</f>
        <v>Lula</v>
      </c>
      <c r="T1827" s="74" t="n">
        <v>0.521739130434783</v>
      </c>
      <c r="U1827" s="74" t="n">
        <v>0.418720576017724</v>
      </c>
      <c r="V1827" s="72" t="str">
        <f aca="false">IF(S1827="Empate","—",IF((N1827&gt;M1827)&lt;&gt;(T1827&gt;U1827),"Sim","Não"))</f>
        <v>Não</v>
      </c>
    </row>
    <row r="1828" customFormat="false" ht="15" hidden="false" customHeight="false" outlineLevel="0" collapsed="false">
      <c r="A1828" s="72" t="s">
        <v>3975</v>
      </c>
      <c r="B1828" s="72" t="s">
        <v>3976</v>
      </c>
      <c r="C1828" s="72" t="s">
        <v>283</v>
      </c>
      <c r="D1828" s="72" t="s">
        <v>282</v>
      </c>
      <c r="E1828" s="72"/>
      <c r="F1828" s="73" t="n">
        <v>22788</v>
      </c>
      <c r="G1828" s="73" t="n">
        <v>14773</v>
      </c>
      <c r="H1828" s="73" t="n">
        <v>8015</v>
      </c>
      <c r="I1828" s="74" t="n">
        <f aca="false">H1828/F1828</f>
        <v>0.351720203615938</v>
      </c>
      <c r="J1828" s="73" t="n">
        <v>13681</v>
      </c>
      <c r="K1828" s="73" t="n">
        <v>249</v>
      </c>
      <c r="L1828" s="73" t="n">
        <v>843</v>
      </c>
      <c r="M1828" s="73" t="n">
        <v>3576</v>
      </c>
      <c r="N1828" s="73" t="n">
        <v>9519</v>
      </c>
      <c r="O1828" s="73" t="n">
        <f aca="false">J1828-M1828-N1828</f>
        <v>586</v>
      </c>
      <c r="P1828" s="74" t="n">
        <f aca="false">M1828/J1828</f>
        <v>0.26138440172502</v>
      </c>
      <c r="Q1828" s="74" t="n">
        <f aca="false">N1828/J1828</f>
        <v>0.695782472041517</v>
      </c>
      <c r="R1828" s="75" t="n">
        <f aca="false">ABS(P1828-Q1828)*100</f>
        <v>43.4398070316497</v>
      </c>
      <c r="S1828" s="72" t="str">
        <f aca="false">IF(M1828&gt;N1828,"Flávio Bolsonaro",IF(N1828&gt;M1828,"Lula","Empate"))</f>
        <v>Lula</v>
      </c>
      <c r="T1828" s="74" t="n">
        <v>0.768881011097411</v>
      </c>
      <c r="U1828" s="74" t="n">
        <v>0.187808261405672</v>
      </c>
      <c r="V1828" s="72" t="str">
        <f aca="false">IF(S1828="Empate","—",IF((N1828&gt;M1828)&lt;&gt;(T1828&gt;U1828),"Sim","Não"))</f>
        <v>Não</v>
      </c>
    </row>
    <row r="1829" customFormat="false" ht="15" hidden="false" customHeight="false" outlineLevel="0" collapsed="false">
      <c r="A1829" s="72" t="s">
        <v>3977</v>
      </c>
      <c r="B1829" s="72" t="s">
        <v>3978</v>
      </c>
      <c r="C1829" s="72" t="s">
        <v>283</v>
      </c>
      <c r="D1829" s="72" t="s">
        <v>282</v>
      </c>
      <c r="E1829" s="72"/>
      <c r="F1829" s="73" t="n">
        <v>3240</v>
      </c>
      <c r="G1829" s="73" t="n">
        <v>2503</v>
      </c>
      <c r="H1829" s="73" t="n">
        <v>737</v>
      </c>
      <c r="I1829" s="74" t="n">
        <f aca="false">H1829/F1829</f>
        <v>0.227469135802469</v>
      </c>
      <c r="J1829" s="73" t="n">
        <v>2358</v>
      </c>
      <c r="K1829" s="73" t="n">
        <v>54</v>
      </c>
      <c r="L1829" s="73" t="n">
        <v>91</v>
      </c>
      <c r="M1829" s="73" t="n">
        <v>1107</v>
      </c>
      <c r="N1829" s="73" t="n">
        <v>1115</v>
      </c>
      <c r="O1829" s="73" t="n">
        <f aca="false">J1829-M1829-N1829</f>
        <v>136</v>
      </c>
      <c r="P1829" s="74" t="n">
        <f aca="false">M1829/J1829</f>
        <v>0.469465648854962</v>
      </c>
      <c r="Q1829" s="74" t="n">
        <f aca="false">N1829/J1829</f>
        <v>0.472858354537744</v>
      </c>
      <c r="R1829" s="75" t="n">
        <f aca="false">ABS(P1829-Q1829)*100</f>
        <v>0.339270568278199</v>
      </c>
      <c r="S1829" s="72" t="str">
        <f aca="false">IF(M1829&gt;N1829,"Flávio Bolsonaro",IF(N1829&gt;M1829,"Lula","Empate"))</f>
        <v>Lula</v>
      </c>
      <c r="T1829" s="74" t="n">
        <v>0.50767987065481</v>
      </c>
      <c r="U1829" s="74" t="n">
        <v>0.423605497170574</v>
      </c>
      <c r="V1829" s="72" t="str">
        <f aca="false">IF(S1829="Empate","—",IF((N1829&gt;M1829)&lt;&gt;(T1829&gt;U1829),"Sim","Não"))</f>
        <v>Não</v>
      </c>
    </row>
    <row r="1830" customFormat="false" ht="15" hidden="false" customHeight="false" outlineLevel="0" collapsed="false">
      <c r="A1830" s="72" t="s">
        <v>3979</v>
      </c>
      <c r="B1830" s="72" t="s">
        <v>3980</v>
      </c>
      <c r="C1830" s="72" t="s">
        <v>283</v>
      </c>
      <c r="D1830" s="72" t="s">
        <v>282</v>
      </c>
      <c r="E1830" s="72"/>
      <c r="F1830" s="73" t="n">
        <v>10866</v>
      </c>
      <c r="G1830" s="73" t="n">
        <v>8709</v>
      </c>
      <c r="H1830" s="73" t="n">
        <v>2157</v>
      </c>
      <c r="I1830" s="74" t="n">
        <f aca="false">H1830/F1830</f>
        <v>0.198509110988404</v>
      </c>
      <c r="J1830" s="73" t="n">
        <v>8385</v>
      </c>
      <c r="K1830" s="73" t="n">
        <v>100</v>
      </c>
      <c r="L1830" s="73" t="n">
        <v>224</v>
      </c>
      <c r="M1830" s="73" t="n">
        <v>2521</v>
      </c>
      <c r="N1830" s="73" t="n">
        <v>5330</v>
      </c>
      <c r="O1830" s="73" t="n">
        <f aca="false">J1830-M1830-N1830</f>
        <v>534</v>
      </c>
      <c r="P1830" s="74" t="n">
        <f aca="false">M1830/J1830</f>
        <v>0.300655933214073</v>
      </c>
      <c r="Q1830" s="74" t="n">
        <f aca="false">N1830/J1830</f>
        <v>0.635658914728682</v>
      </c>
      <c r="R1830" s="75" t="n">
        <f aca="false">ABS(P1830-Q1830)*100</f>
        <v>33.5002981514609</v>
      </c>
      <c r="S1830" s="72" t="str">
        <f aca="false">IF(M1830&gt;N1830,"Flávio Bolsonaro",IF(N1830&gt;M1830,"Lula","Empate"))</f>
        <v>Lula</v>
      </c>
      <c r="T1830" s="74" t="n">
        <v>0.700759431651151</v>
      </c>
      <c r="U1830" s="74" t="n">
        <v>0.249755022048016</v>
      </c>
      <c r="V1830" s="72" t="str">
        <f aca="false">IF(S1830="Empate","—",IF((N1830&gt;M1830)&lt;&gt;(T1830&gt;U1830),"Sim","Não"))</f>
        <v>Não</v>
      </c>
    </row>
    <row r="1831" customFormat="false" ht="15" hidden="false" customHeight="false" outlineLevel="0" collapsed="false">
      <c r="A1831" s="72" t="s">
        <v>3981</v>
      </c>
      <c r="B1831" s="72" t="s">
        <v>3982</v>
      </c>
      <c r="C1831" s="72" t="s">
        <v>283</v>
      </c>
      <c r="D1831" s="72" t="s">
        <v>282</v>
      </c>
      <c r="E1831" s="72"/>
      <c r="F1831" s="73" t="n">
        <v>8125</v>
      </c>
      <c r="G1831" s="73" t="n">
        <v>6418</v>
      </c>
      <c r="H1831" s="73" t="n">
        <v>1707</v>
      </c>
      <c r="I1831" s="74" t="n">
        <f aca="false">H1831/F1831</f>
        <v>0.210092307692308</v>
      </c>
      <c r="J1831" s="73" t="n">
        <v>6073</v>
      </c>
      <c r="K1831" s="73" t="n">
        <v>137</v>
      </c>
      <c r="L1831" s="73" t="n">
        <v>208</v>
      </c>
      <c r="M1831" s="73" t="n">
        <v>2649</v>
      </c>
      <c r="N1831" s="73" t="n">
        <v>3113</v>
      </c>
      <c r="O1831" s="73" t="n">
        <f aca="false">J1831-M1831-N1831</f>
        <v>311</v>
      </c>
      <c r="P1831" s="74" t="n">
        <f aca="false">M1831/J1831</f>
        <v>0.43619298534497</v>
      </c>
      <c r="Q1831" s="74" t="n">
        <f aca="false">N1831/J1831</f>
        <v>0.51259673966738</v>
      </c>
      <c r="R1831" s="75" t="n">
        <f aca="false">ABS(P1831-Q1831)*100</f>
        <v>7.64037543224107</v>
      </c>
      <c r="S1831" s="72" t="str">
        <f aca="false">IF(M1831&gt;N1831,"Flávio Bolsonaro",IF(N1831&gt;M1831,"Lula","Empate"))</f>
        <v>Lula</v>
      </c>
      <c r="T1831" s="74" t="n">
        <v>0.578481826954005</v>
      </c>
      <c r="U1831" s="74" t="n">
        <v>0.371823737536185</v>
      </c>
      <c r="V1831" s="72" t="str">
        <f aca="false">IF(S1831="Empate","—",IF((N1831&gt;M1831)&lt;&gt;(T1831&gt;U1831),"Sim","Não"))</f>
        <v>Não</v>
      </c>
    </row>
    <row r="1832" customFormat="false" ht="15" hidden="false" customHeight="false" outlineLevel="0" collapsed="false">
      <c r="A1832" s="72" t="s">
        <v>3983</v>
      </c>
      <c r="B1832" s="72" t="s">
        <v>3984</v>
      </c>
      <c r="C1832" s="72" t="s">
        <v>283</v>
      </c>
      <c r="D1832" s="72" t="s">
        <v>282</v>
      </c>
      <c r="E1832" s="72"/>
      <c r="F1832" s="73" t="n">
        <v>4128</v>
      </c>
      <c r="G1832" s="73" t="n">
        <v>2728</v>
      </c>
      <c r="H1832" s="73" t="n">
        <v>1400</v>
      </c>
      <c r="I1832" s="74" t="n">
        <f aca="false">H1832/F1832</f>
        <v>0.339147286821705</v>
      </c>
      <c r="J1832" s="73" t="n">
        <v>2588</v>
      </c>
      <c r="K1832" s="73" t="n">
        <v>28</v>
      </c>
      <c r="L1832" s="73" t="n">
        <v>112</v>
      </c>
      <c r="M1832" s="73" t="n">
        <v>672</v>
      </c>
      <c r="N1832" s="73" t="n">
        <v>1747</v>
      </c>
      <c r="O1832" s="73" t="n">
        <f aca="false">J1832-M1832-N1832</f>
        <v>169</v>
      </c>
      <c r="P1832" s="74" t="n">
        <f aca="false">M1832/J1832</f>
        <v>0.259659969088099</v>
      </c>
      <c r="Q1832" s="74" t="n">
        <f aca="false">N1832/J1832</f>
        <v>0.675038639876352</v>
      </c>
      <c r="R1832" s="75" t="n">
        <f aca="false">ABS(P1832-Q1832)*100</f>
        <v>41.5378670788254</v>
      </c>
      <c r="S1832" s="72" t="str">
        <f aca="false">IF(M1832&gt;N1832,"Flávio Bolsonaro",IF(N1832&gt;M1832,"Lula","Empate"))</f>
        <v>Lula</v>
      </c>
      <c r="T1832" s="74" t="n">
        <v>0.745121951219512</v>
      </c>
      <c r="U1832" s="74" t="n">
        <v>0.205691056910569</v>
      </c>
      <c r="V1832" s="72" t="str">
        <f aca="false">IF(S1832="Empate","—",IF((N1832&gt;M1832)&lt;&gt;(T1832&gt;U1832),"Sim","Não"))</f>
        <v>Não</v>
      </c>
    </row>
    <row r="1833" customFormat="false" ht="15" hidden="false" customHeight="false" outlineLevel="0" collapsed="false">
      <c r="A1833" s="72" t="s">
        <v>3985</v>
      </c>
      <c r="B1833" s="72" t="s">
        <v>3986</v>
      </c>
      <c r="C1833" s="72" t="s">
        <v>283</v>
      </c>
      <c r="D1833" s="72" t="s">
        <v>282</v>
      </c>
      <c r="E1833" s="72"/>
      <c r="F1833" s="73" t="n">
        <v>10695</v>
      </c>
      <c r="G1833" s="73" t="n">
        <v>8329</v>
      </c>
      <c r="H1833" s="73" t="n">
        <v>2366</v>
      </c>
      <c r="I1833" s="74" t="n">
        <f aca="false">H1833/F1833</f>
        <v>0.22122487143525</v>
      </c>
      <c r="J1833" s="73" t="n">
        <v>7900</v>
      </c>
      <c r="K1833" s="73" t="n">
        <v>120</v>
      </c>
      <c r="L1833" s="73" t="n">
        <v>309</v>
      </c>
      <c r="M1833" s="73" t="n">
        <v>4092</v>
      </c>
      <c r="N1833" s="73" t="n">
        <v>3298</v>
      </c>
      <c r="O1833" s="73" t="n">
        <f aca="false">J1833-M1833-N1833</f>
        <v>510</v>
      </c>
      <c r="P1833" s="74" t="n">
        <f aca="false">M1833/J1833</f>
        <v>0.517974683544304</v>
      </c>
      <c r="Q1833" s="74" t="n">
        <f aca="false">N1833/J1833</f>
        <v>0.41746835443038</v>
      </c>
      <c r="R1833" s="75" t="n">
        <f aca="false">ABS(P1833-Q1833)*100</f>
        <v>10.0506329113924</v>
      </c>
      <c r="S1833" s="72" t="str">
        <f aca="false">IF(M1833&gt;N1833,"Flávio Bolsonaro",IF(N1833&gt;M1833,"Lula","Empate"))</f>
        <v>Flávio Bolsonaro</v>
      </c>
      <c r="T1833" s="74" t="n">
        <v>0.472901306428664</v>
      </c>
      <c r="U1833" s="74" t="n">
        <v>0.468244729013064</v>
      </c>
      <c r="V1833" s="72" t="str">
        <f aca="false">IF(S1833="Empate","—",IF((N1833&gt;M1833)&lt;&gt;(T1833&gt;U1833),"Sim","Não"))</f>
        <v>Sim</v>
      </c>
    </row>
    <row r="1834" customFormat="false" ht="15" hidden="false" customHeight="false" outlineLevel="0" collapsed="false">
      <c r="A1834" s="72" t="s">
        <v>3987</v>
      </c>
      <c r="B1834" s="72" t="s">
        <v>3988</v>
      </c>
      <c r="C1834" s="72" t="s">
        <v>283</v>
      </c>
      <c r="D1834" s="72" t="s">
        <v>282</v>
      </c>
      <c r="E1834" s="72"/>
      <c r="F1834" s="73" t="n">
        <v>5316</v>
      </c>
      <c r="G1834" s="73" t="n">
        <v>4304</v>
      </c>
      <c r="H1834" s="73" t="n">
        <v>1012</v>
      </c>
      <c r="I1834" s="74" t="n">
        <f aca="false">H1834/F1834</f>
        <v>0.190368698269375</v>
      </c>
      <c r="J1834" s="73" t="n">
        <v>4078</v>
      </c>
      <c r="K1834" s="73" t="n">
        <v>85</v>
      </c>
      <c r="L1834" s="73" t="n">
        <v>141</v>
      </c>
      <c r="M1834" s="73" t="n">
        <v>1943</v>
      </c>
      <c r="N1834" s="73" t="n">
        <v>1734</v>
      </c>
      <c r="O1834" s="73" t="n">
        <f aca="false">J1834-M1834-N1834</f>
        <v>401</v>
      </c>
      <c r="P1834" s="74" t="n">
        <f aca="false">M1834/J1834</f>
        <v>0.476459048553212</v>
      </c>
      <c r="Q1834" s="74" t="n">
        <f aca="false">N1834/J1834</f>
        <v>0.425208435507602</v>
      </c>
      <c r="R1834" s="75" t="n">
        <f aca="false">ABS(P1834-Q1834)*100</f>
        <v>5.12506130456106</v>
      </c>
      <c r="S1834" s="72" t="str">
        <f aca="false">IF(M1834&gt;N1834,"Flávio Bolsonaro",IF(N1834&gt;M1834,"Lula","Empate"))</f>
        <v>Flávio Bolsonaro</v>
      </c>
      <c r="T1834" s="74" t="n">
        <v>0.465237976576128</v>
      </c>
      <c r="U1834" s="74" t="n">
        <v>0.438823822576626</v>
      </c>
      <c r="V1834" s="72" t="str">
        <f aca="false">IF(S1834="Empate","—",IF((N1834&gt;M1834)&lt;&gt;(T1834&gt;U1834),"Sim","Não"))</f>
        <v>Sim</v>
      </c>
    </row>
    <row r="1835" customFormat="false" ht="15" hidden="false" customHeight="false" outlineLevel="0" collapsed="false">
      <c r="A1835" s="72" t="s">
        <v>3989</v>
      </c>
      <c r="B1835" s="72" t="s">
        <v>3990</v>
      </c>
      <c r="C1835" s="72" t="s">
        <v>283</v>
      </c>
      <c r="D1835" s="72" t="s">
        <v>282</v>
      </c>
      <c r="E1835" s="72"/>
      <c r="F1835" s="73" t="n">
        <v>6829</v>
      </c>
      <c r="G1835" s="73" t="n">
        <v>5420</v>
      </c>
      <c r="H1835" s="73" t="n">
        <v>1409</v>
      </c>
      <c r="I1835" s="74" t="n">
        <f aca="false">H1835/F1835</f>
        <v>0.206325962805682</v>
      </c>
      <c r="J1835" s="73" t="n">
        <v>5196</v>
      </c>
      <c r="K1835" s="73" t="n">
        <v>93</v>
      </c>
      <c r="L1835" s="73" t="n">
        <v>131</v>
      </c>
      <c r="M1835" s="73" t="n">
        <v>2900</v>
      </c>
      <c r="N1835" s="73" t="n">
        <v>1844</v>
      </c>
      <c r="O1835" s="73" t="n">
        <f aca="false">J1835-M1835-N1835</f>
        <v>452</v>
      </c>
      <c r="P1835" s="74" t="n">
        <f aca="false">M1835/J1835</f>
        <v>0.558121632024634</v>
      </c>
      <c r="Q1835" s="74" t="n">
        <f aca="false">N1835/J1835</f>
        <v>0.354888375673595</v>
      </c>
      <c r="R1835" s="75" t="n">
        <f aca="false">ABS(P1835-Q1835)*100</f>
        <v>20.3233256351039</v>
      </c>
      <c r="S1835" s="72" t="str">
        <f aca="false">IF(M1835&gt;N1835,"Flávio Bolsonaro",IF(N1835&gt;M1835,"Lula","Empate"))</f>
        <v>Flávio Bolsonaro</v>
      </c>
      <c r="T1835" s="74" t="n">
        <v>0.444737375785845</v>
      </c>
      <c r="U1835" s="74" t="n">
        <v>0.477590752382884</v>
      </c>
      <c r="V1835" s="72" t="str">
        <f aca="false">IF(S1835="Empate","—",IF((N1835&gt;M1835)&lt;&gt;(T1835&gt;U1835),"Sim","Não"))</f>
        <v>Não</v>
      </c>
    </row>
    <row r="1836" customFormat="false" ht="15" hidden="false" customHeight="false" outlineLevel="0" collapsed="false">
      <c r="A1836" s="72" t="s">
        <v>3991</v>
      </c>
      <c r="B1836" s="72" t="s">
        <v>3992</v>
      </c>
      <c r="C1836" s="72" t="s">
        <v>283</v>
      </c>
      <c r="D1836" s="72" t="s">
        <v>282</v>
      </c>
      <c r="E1836" s="72"/>
      <c r="F1836" s="73" t="n">
        <v>2627</v>
      </c>
      <c r="G1836" s="73" t="n">
        <v>1695</v>
      </c>
      <c r="H1836" s="73" t="n">
        <v>932</v>
      </c>
      <c r="I1836" s="74" t="n">
        <f aca="false">H1836/F1836</f>
        <v>0.354777312523791</v>
      </c>
      <c r="J1836" s="73" t="n">
        <v>1606</v>
      </c>
      <c r="K1836" s="73" t="n">
        <v>21</v>
      </c>
      <c r="L1836" s="73" t="n">
        <v>68</v>
      </c>
      <c r="M1836" s="73" t="n">
        <v>601</v>
      </c>
      <c r="N1836" s="73" t="n">
        <v>908</v>
      </c>
      <c r="O1836" s="73" t="n">
        <f aca="false">J1836-M1836-N1836</f>
        <v>97</v>
      </c>
      <c r="P1836" s="74" t="n">
        <f aca="false">M1836/J1836</f>
        <v>0.374221668742217</v>
      </c>
      <c r="Q1836" s="74" t="n">
        <f aca="false">N1836/J1836</f>
        <v>0.565379825653798</v>
      </c>
      <c r="R1836" s="75" t="n">
        <f aca="false">ABS(P1836-Q1836)*100</f>
        <v>19.1158156911582</v>
      </c>
      <c r="S1836" s="72" t="str">
        <f aca="false">IF(M1836&gt;N1836,"Flávio Bolsonaro",IF(N1836&gt;M1836,"Lula","Empate"))</f>
        <v>Lula</v>
      </c>
      <c r="T1836" s="74" t="n">
        <v>0.63825634352635</v>
      </c>
      <c r="U1836" s="74" t="n">
        <v>0.304489264801562</v>
      </c>
      <c r="V1836" s="72" t="str">
        <f aca="false">IF(S1836="Empate","—",IF((N1836&gt;M1836)&lt;&gt;(T1836&gt;U1836),"Sim","Não"))</f>
        <v>Não</v>
      </c>
    </row>
    <row r="1837" customFormat="false" ht="15" hidden="false" customHeight="false" outlineLevel="0" collapsed="false">
      <c r="A1837" s="72" t="s">
        <v>3993</v>
      </c>
      <c r="B1837" s="72" t="s">
        <v>3994</v>
      </c>
      <c r="C1837" s="72" t="s">
        <v>283</v>
      </c>
      <c r="D1837" s="72" t="s">
        <v>282</v>
      </c>
      <c r="E1837" s="72"/>
      <c r="F1837" s="73" t="n">
        <v>6960</v>
      </c>
      <c r="G1837" s="73" t="n">
        <v>5355</v>
      </c>
      <c r="H1837" s="73" t="n">
        <v>1605</v>
      </c>
      <c r="I1837" s="74" t="n">
        <f aca="false">H1837/F1837</f>
        <v>0.230603448275862</v>
      </c>
      <c r="J1837" s="73" t="n">
        <v>5036</v>
      </c>
      <c r="K1837" s="73" t="n">
        <v>125</v>
      </c>
      <c r="L1837" s="73" t="n">
        <v>194</v>
      </c>
      <c r="M1837" s="73" t="n">
        <v>2609</v>
      </c>
      <c r="N1837" s="73" t="n">
        <v>2146</v>
      </c>
      <c r="O1837" s="73" t="n">
        <f aca="false">J1837-M1837-N1837</f>
        <v>281</v>
      </c>
      <c r="P1837" s="74" t="n">
        <f aca="false">M1837/J1837</f>
        <v>0.518069896743447</v>
      </c>
      <c r="Q1837" s="74" t="n">
        <f aca="false">N1837/J1837</f>
        <v>0.426131850675139</v>
      </c>
      <c r="R1837" s="75" t="n">
        <f aca="false">ABS(P1837-Q1837)*100</f>
        <v>9.19380460683082</v>
      </c>
      <c r="S1837" s="72" t="str">
        <f aca="false">IF(M1837&gt;N1837,"Flávio Bolsonaro",IF(N1837&gt;M1837,"Lula","Empate"))</f>
        <v>Flávio Bolsonaro</v>
      </c>
      <c r="T1837" s="74" t="n">
        <v>0.485077519379845</v>
      </c>
      <c r="U1837" s="74" t="n">
        <v>0.442054263565891</v>
      </c>
      <c r="V1837" s="72" t="str">
        <f aca="false">IF(S1837="Empate","—",IF((N1837&gt;M1837)&lt;&gt;(T1837&gt;U1837),"Sim","Não"))</f>
        <v>Sim</v>
      </c>
    </row>
    <row r="1838" customFormat="false" ht="15" hidden="false" customHeight="false" outlineLevel="0" collapsed="false">
      <c r="A1838" s="72" t="s">
        <v>3995</v>
      </c>
      <c r="B1838" s="72" t="s">
        <v>3996</v>
      </c>
      <c r="C1838" s="72" t="s">
        <v>283</v>
      </c>
      <c r="D1838" s="72" t="s">
        <v>282</v>
      </c>
      <c r="E1838" s="72"/>
      <c r="F1838" s="73" t="n">
        <v>13202</v>
      </c>
      <c r="G1838" s="73" t="n">
        <v>9373</v>
      </c>
      <c r="H1838" s="73" t="n">
        <v>3829</v>
      </c>
      <c r="I1838" s="74" t="n">
        <f aca="false">H1838/F1838</f>
        <v>0.290031813361612</v>
      </c>
      <c r="J1838" s="73" t="n">
        <v>8893</v>
      </c>
      <c r="K1838" s="73" t="n">
        <v>108</v>
      </c>
      <c r="L1838" s="73" t="n">
        <v>372</v>
      </c>
      <c r="M1838" s="73" t="n">
        <v>2836</v>
      </c>
      <c r="N1838" s="73" t="n">
        <v>5627</v>
      </c>
      <c r="O1838" s="73" t="n">
        <f aca="false">J1838-M1838-N1838</f>
        <v>430</v>
      </c>
      <c r="P1838" s="74" t="n">
        <f aca="false">M1838/J1838</f>
        <v>0.31890250759024</v>
      </c>
      <c r="Q1838" s="74" t="n">
        <f aca="false">N1838/J1838</f>
        <v>0.632744855504329</v>
      </c>
      <c r="R1838" s="75" t="n">
        <f aca="false">ABS(P1838-Q1838)*100</f>
        <v>31.384234791409</v>
      </c>
      <c r="S1838" s="72" t="str">
        <f aca="false">IF(M1838&gt;N1838,"Flávio Bolsonaro",IF(N1838&gt;M1838,"Lula","Empate"))</f>
        <v>Lula</v>
      </c>
      <c r="T1838" s="74" t="n">
        <v>0.686133960047004</v>
      </c>
      <c r="U1838" s="74" t="n">
        <v>0.268272620446534</v>
      </c>
      <c r="V1838" s="72" t="str">
        <f aca="false">IF(S1838="Empate","—",IF((N1838&gt;M1838)&lt;&gt;(T1838&gt;U1838),"Sim","Não"))</f>
        <v>Não</v>
      </c>
    </row>
    <row r="1839" customFormat="false" ht="15" hidden="false" customHeight="false" outlineLevel="0" collapsed="false">
      <c r="A1839" s="72" t="s">
        <v>3997</v>
      </c>
      <c r="B1839" s="72" t="s">
        <v>3998</v>
      </c>
      <c r="C1839" s="72" t="s">
        <v>283</v>
      </c>
      <c r="D1839" s="72" t="s">
        <v>282</v>
      </c>
      <c r="E1839" s="72"/>
      <c r="F1839" s="73" t="n">
        <v>15409</v>
      </c>
      <c r="G1839" s="73" t="n">
        <v>11176</v>
      </c>
      <c r="H1839" s="73" t="n">
        <v>4233</v>
      </c>
      <c r="I1839" s="74" t="n">
        <f aca="false">H1839/F1839</f>
        <v>0.274709585307288</v>
      </c>
      <c r="J1839" s="73" t="n">
        <v>10678</v>
      </c>
      <c r="K1839" s="73" t="n">
        <v>214</v>
      </c>
      <c r="L1839" s="73" t="n">
        <v>284</v>
      </c>
      <c r="M1839" s="73" t="n">
        <v>5288</v>
      </c>
      <c r="N1839" s="73" t="n">
        <v>4677</v>
      </c>
      <c r="O1839" s="73" t="n">
        <f aca="false">J1839-M1839-N1839</f>
        <v>713</v>
      </c>
      <c r="P1839" s="74" t="n">
        <f aca="false">M1839/J1839</f>
        <v>0.495223824686271</v>
      </c>
      <c r="Q1839" s="74" t="n">
        <f aca="false">N1839/J1839</f>
        <v>0.438003371417869</v>
      </c>
      <c r="R1839" s="75" t="n">
        <f aca="false">ABS(P1839-Q1839)*100</f>
        <v>5.72204532684024</v>
      </c>
      <c r="S1839" s="72" t="str">
        <f aca="false">IF(M1839&gt;N1839,"Flávio Bolsonaro",IF(N1839&gt;M1839,"Lula","Empate"))</f>
        <v>Flávio Bolsonaro</v>
      </c>
      <c r="T1839" s="74" t="n">
        <v>0.528993640104751</v>
      </c>
      <c r="U1839" s="74" t="n">
        <v>0.406565656565657</v>
      </c>
      <c r="V1839" s="72" t="str">
        <f aca="false">IF(S1839="Empate","—",IF((N1839&gt;M1839)&lt;&gt;(T1839&gt;U1839),"Sim","Não"))</f>
        <v>Sim</v>
      </c>
    </row>
    <row r="1840" customFormat="false" ht="15" hidden="false" customHeight="false" outlineLevel="0" collapsed="false">
      <c r="A1840" s="72" t="s">
        <v>3999</v>
      </c>
      <c r="B1840" s="72" t="s">
        <v>4000</v>
      </c>
      <c r="C1840" s="72" t="s">
        <v>283</v>
      </c>
      <c r="D1840" s="72" t="s">
        <v>282</v>
      </c>
      <c r="E1840" s="72"/>
      <c r="F1840" s="73" t="n">
        <v>17843</v>
      </c>
      <c r="G1840" s="73" t="n">
        <v>14307</v>
      </c>
      <c r="H1840" s="73" t="n">
        <v>3536</v>
      </c>
      <c r="I1840" s="74" t="n">
        <f aca="false">H1840/F1840</f>
        <v>0.198172952978759</v>
      </c>
      <c r="J1840" s="73" t="n">
        <v>13595</v>
      </c>
      <c r="K1840" s="73" t="n">
        <v>197</v>
      </c>
      <c r="L1840" s="73" t="n">
        <v>515</v>
      </c>
      <c r="M1840" s="73" t="n">
        <v>5113</v>
      </c>
      <c r="N1840" s="73" t="n">
        <v>7858</v>
      </c>
      <c r="O1840" s="73" t="n">
        <f aca="false">J1840-M1840-N1840</f>
        <v>624</v>
      </c>
      <c r="P1840" s="74" t="n">
        <f aca="false">M1840/J1840</f>
        <v>0.376094152261861</v>
      </c>
      <c r="Q1840" s="74" t="n">
        <f aca="false">N1840/J1840</f>
        <v>0.578006620080912</v>
      </c>
      <c r="R1840" s="75" t="n">
        <f aca="false">ABS(P1840-Q1840)*100</f>
        <v>20.1912467819051</v>
      </c>
      <c r="S1840" s="72" t="str">
        <f aca="false">IF(M1840&gt;N1840,"Flávio Bolsonaro",IF(N1840&gt;M1840,"Lula","Empate"))</f>
        <v>Lula</v>
      </c>
      <c r="T1840" s="74" t="n">
        <v>0.597224340399573</v>
      </c>
      <c r="U1840" s="74" t="n">
        <v>0.35511666920848</v>
      </c>
      <c r="V1840" s="72" t="str">
        <f aca="false">IF(S1840="Empate","—",IF((N1840&gt;M1840)&lt;&gt;(T1840&gt;U1840),"Sim","Não"))</f>
        <v>Não</v>
      </c>
    </row>
    <row r="1841" customFormat="false" ht="15" hidden="false" customHeight="false" outlineLevel="0" collapsed="false">
      <c r="A1841" s="72" t="s">
        <v>4001</v>
      </c>
      <c r="B1841" s="72" t="s">
        <v>4002</v>
      </c>
      <c r="C1841" s="72" t="s">
        <v>283</v>
      </c>
      <c r="D1841" s="72" t="s">
        <v>282</v>
      </c>
      <c r="E1841" s="72"/>
      <c r="F1841" s="73" t="n">
        <v>10838</v>
      </c>
      <c r="G1841" s="73" t="n">
        <v>8452</v>
      </c>
      <c r="H1841" s="73" t="n">
        <v>2386</v>
      </c>
      <c r="I1841" s="74" t="n">
        <f aca="false">H1841/F1841</f>
        <v>0.220151319431629</v>
      </c>
      <c r="J1841" s="73" t="n">
        <v>8040</v>
      </c>
      <c r="K1841" s="73" t="n">
        <v>201</v>
      </c>
      <c r="L1841" s="73" t="n">
        <v>211</v>
      </c>
      <c r="M1841" s="73" t="n">
        <v>4180</v>
      </c>
      <c r="N1841" s="73" t="n">
        <v>3272</v>
      </c>
      <c r="O1841" s="73" t="n">
        <f aca="false">J1841-M1841-N1841</f>
        <v>588</v>
      </c>
      <c r="P1841" s="74" t="n">
        <f aca="false">M1841/J1841</f>
        <v>0.519900497512438</v>
      </c>
      <c r="Q1841" s="74" t="n">
        <f aca="false">N1841/J1841</f>
        <v>0.406965174129353</v>
      </c>
      <c r="R1841" s="75" t="n">
        <f aca="false">ABS(P1841-Q1841)*100</f>
        <v>11.2935323383085</v>
      </c>
      <c r="S1841" s="72" t="str">
        <f aca="false">IF(M1841&gt;N1841,"Flávio Bolsonaro",IF(N1841&gt;M1841,"Lula","Empate"))</f>
        <v>Flávio Bolsonaro</v>
      </c>
      <c r="T1841" s="74" t="n">
        <v>0.482147284899579</v>
      </c>
      <c r="U1841" s="74" t="n">
        <v>0.438755269030498</v>
      </c>
      <c r="V1841" s="72" t="str">
        <f aca="false">IF(S1841="Empate","—",IF((N1841&gt;M1841)&lt;&gt;(T1841&gt;U1841),"Sim","Não"))</f>
        <v>Sim</v>
      </c>
    </row>
    <row r="1842" customFormat="false" ht="15" hidden="false" customHeight="false" outlineLevel="0" collapsed="false">
      <c r="A1842" s="72" t="s">
        <v>4003</v>
      </c>
      <c r="B1842" s="72" t="s">
        <v>4004</v>
      </c>
      <c r="C1842" s="72" t="s">
        <v>283</v>
      </c>
      <c r="D1842" s="72" t="s">
        <v>282</v>
      </c>
      <c r="E1842" s="72"/>
      <c r="F1842" s="73" t="n">
        <v>35703</v>
      </c>
      <c r="G1842" s="73" t="n">
        <v>27556</v>
      </c>
      <c r="H1842" s="73" t="n">
        <v>8147</v>
      </c>
      <c r="I1842" s="74" t="n">
        <f aca="false">H1842/F1842</f>
        <v>0.228188107441952</v>
      </c>
      <c r="J1842" s="73" t="n">
        <v>26310</v>
      </c>
      <c r="K1842" s="73" t="n">
        <v>569</v>
      </c>
      <c r="L1842" s="73" t="n">
        <v>677</v>
      </c>
      <c r="M1842" s="73" t="n">
        <v>13186</v>
      </c>
      <c r="N1842" s="73" t="n">
        <v>11046</v>
      </c>
      <c r="O1842" s="73" t="n">
        <f aca="false">J1842-M1842-N1842</f>
        <v>2078</v>
      </c>
      <c r="P1842" s="74" t="n">
        <f aca="false">M1842/J1842</f>
        <v>0.501178259217028</v>
      </c>
      <c r="Q1842" s="74" t="n">
        <f aca="false">N1842/J1842</f>
        <v>0.419840364880274</v>
      </c>
      <c r="R1842" s="75" t="n">
        <f aca="false">ABS(P1842-Q1842)*100</f>
        <v>8.13378943367541</v>
      </c>
      <c r="S1842" s="72" t="str">
        <f aca="false">IF(M1842&gt;N1842,"Flávio Bolsonaro",IF(N1842&gt;M1842,"Lula","Empate"))</f>
        <v>Flávio Bolsonaro</v>
      </c>
      <c r="T1842" s="74" t="n">
        <v>0.511446390559062</v>
      </c>
      <c r="U1842" s="74" t="n">
        <v>0.4229375956978</v>
      </c>
      <c r="V1842" s="72" t="str">
        <f aca="false">IF(S1842="Empate","—",IF((N1842&gt;M1842)&lt;&gt;(T1842&gt;U1842),"Sim","Não"))</f>
        <v>Sim</v>
      </c>
    </row>
    <row r="1843" customFormat="false" ht="15" hidden="false" customHeight="false" outlineLevel="0" collapsed="false">
      <c r="A1843" s="72" t="s">
        <v>4005</v>
      </c>
      <c r="B1843" s="72" t="s">
        <v>4006</v>
      </c>
      <c r="C1843" s="72" t="s">
        <v>283</v>
      </c>
      <c r="D1843" s="72" t="s">
        <v>282</v>
      </c>
      <c r="E1843" s="72"/>
      <c r="F1843" s="73" t="n">
        <v>4603</v>
      </c>
      <c r="G1843" s="73" t="n">
        <v>3069</v>
      </c>
      <c r="H1843" s="73" t="n">
        <v>1534</v>
      </c>
      <c r="I1843" s="74" t="n">
        <f aca="false">H1843/F1843</f>
        <v>0.333260916793396</v>
      </c>
      <c r="J1843" s="73" t="n">
        <v>2857</v>
      </c>
      <c r="K1843" s="73" t="n">
        <v>47</v>
      </c>
      <c r="L1843" s="73" t="n">
        <v>165</v>
      </c>
      <c r="M1843" s="73" t="n">
        <v>708</v>
      </c>
      <c r="N1843" s="73" t="n">
        <v>1968</v>
      </c>
      <c r="O1843" s="73" t="n">
        <f aca="false">J1843-M1843-N1843</f>
        <v>181</v>
      </c>
      <c r="P1843" s="74" t="n">
        <f aca="false">M1843/J1843</f>
        <v>0.247812390619531</v>
      </c>
      <c r="Q1843" s="74" t="n">
        <f aca="false">N1843/J1843</f>
        <v>0.688834441722086</v>
      </c>
      <c r="R1843" s="75" t="n">
        <f aca="false">ABS(P1843-Q1843)*100</f>
        <v>44.1022051102555</v>
      </c>
      <c r="S1843" s="72" t="str">
        <f aca="false">IF(M1843&gt;N1843,"Flávio Bolsonaro",IF(N1843&gt;M1843,"Lula","Empate"))</f>
        <v>Lula</v>
      </c>
      <c r="T1843" s="74" t="n">
        <v>0.738967838444278</v>
      </c>
      <c r="U1843" s="74" t="n">
        <v>0.198952879581152</v>
      </c>
      <c r="V1843" s="72" t="str">
        <f aca="false">IF(S1843="Empate","—",IF((N1843&gt;M1843)&lt;&gt;(T1843&gt;U1843),"Sim","Não"))</f>
        <v>Não</v>
      </c>
    </row>
    <row r="1844" customFormat="false" ht="15" hidden="false" customHeight="false" outlineLevel="0" collapsed="false">
      <c r="A1844" s="72" t="s">
        <v>4007</v>
      </c>
      <c r="B1844" s="72" t="s">
        <v>4008</v>
      </c>
      <c r="C1844" s="72" t="s">
        <v>283</v>
      </c>
      <c r="D1844" s="72" t="s">
        <v>282</v>
      </c>
      <c r="E1844" s="72"/>
      <c r="F1844" s="73" t="n">
        <v>17062</v>
      </c>
      <c r="G1844" s="73" t="n">
        <v>12243</v>
      </c>
      <c r="H1844" s="73" t="n">
        <v>4819</v>
      </c>
      <c r="I1844" s="74" t="n">
        <f aca="false">H1844/F1844</f>
        <v>0.282440511077248</v>
      </c>
      <c r="J1844" s="73" t="n">
        <v>11371</v>
      </c>
      <c r="K1844" s="73" t="n">
        <v>380</v>
      </c>
      <c r="L1844" s="73" t="n">
        <v>492</v>
      </c>
      <c r="M1844" s="73" t="n">
        <v>6241</v>
      </c>
      <c r="N1844" s="73" t="n">
        <v>4199</v>
      </c>
      <c r="O1844" s="73" t="n">
        <f aca="false">J1844-M1844-N1844</f>
        <v>931</v>
      </c>
      <c r="P1844" s="74" t="n">
        <f aca="false">M1844/J1844</f>
        <v>0.548852343681295</v>
      </c>
      <c r="Q1844" s="74" t="n">
        <f aca="false">N1844/J1844</f>
        <v>0.369272711283089</v>
      </c>
      <c r="R1844" s="75" t="n">
        <f aca="false">ABS(P1844-Q1844)*100</f>
        <v>17.9579632398206</v>
      </c>
      <c r="S1844" s="72" t="str">
        <f aca="false">IF(M1844&gt;N1844,"Flávio Bolsonaro",IF(N1844&gt;M1844,"Lula","Empate"))</f>
        <v>Flávio Bolsonaro</v>
      </c>
      <c r="T1844" s="74" t="n">
        <v>0.440195007144658</v>
      </c>
      <c r="U1844" s="74" t="n">
        <v>0.471379339329243</v>
      </c>
      <c r="V1844" s="72" t="str">
        <f aca="false">IF(S1844="Empate","—",IF((N1844&gt;M1844)&lt;&gt;(T1844&gt;U1844),"Sim","Não"))</f>
        <v>Não</v>
      </c>
    </row>
    <row r="1845" customFormat="false" ht="15" hidden="false" customHeight="false" outlineLevel="0" collapsed="false">
      <c r="A1845" s="72" t="s">
        <v>4009</v>
      </c>
      <c r="B1845" s="72" t="s">
        <v>4010</v>
      </c>
      <c r="C1845" s="72" t="s">
        <v>283</v>
      </c>
      <c r="D1845" s="72" t="s">
        <v>282</v>
      </c>
      <c r="E1845" s="72"/>
      <c r="F1845" s="73" t="n">
        <v>18682</v>
      </c>
      <c r="G1845" s="73" t="n">
        <v>14693</v>
      </c>
      <c r="H1845" s="73" t="n">
        <v>3989</v>
      </c>
      <c r="I1845" s="74" t="n">
        <f aca="false">H1845/F1845</f>
        <v>0.213521036291618</v>
      </c>
      <c r="J1845" s="73" t="n">
        <v>14135</v>
      </c>
      <c r="K1845" s="73" t="n">
        <v>235</v>
      </c>
      <c r="L1845" s="73" t="n">
        <v>323</v>
      </c>
      <c r="M1845" s="73" t="n">
        <v>10553</v>
      </c>
      <c r="N1845" s="73" t="n">
        <v>2794</v>
      </c>
      <c r="O1845" s="73" t="n">
        <f aca="false">J1845-M1845-N1845</f>
        <v>788</v>
      </c>
      <c r="P1845" s="74" t="n">
        <f aca="false">M1845/J1845</f>
        <v>0.746586487442519</v>
      </c>
      <c r="Q1845" s="74" t="n">
        <f aca="false">N1845/J1845</f>
        <v>0.197665369649805</v>
      </c>
      <c r="R1845" s="75" t="n">
        <f aca="false">ABS(P1845-Q1845)*100</f>
        <v>54.8921117792713</v>
      </c>
      <c r="S1845" s="72" t="str">
        <f aca="false">IF(M1845&gt;N1845,"Flávio Bolsonaro",IF(N1845&gt;M1845,"Lula","Empate"))</f>
        <v>Flávio Bolsonaro</v>
      </c>
      <c r="T1845" s="74" t="n">
        <v>0.232155628665427</v>
      </c>
      <c r="U1845" s="74" t="n">
        <v>0.702617651265913</v>
      </c>
      <c r="V1845" s="72" t="str">
        <f aca="false">IF(S1845="Empate","—",IF((N1845&gt;M1845)&lt;&gt;(T1845&gt;U1845),"Sim","Não"))</f>
        <v>Não</v>
      </c>
    </row>
    <row r="1846" customFormat="false" ht="15" hidden="false" customHeight="false" outlineLevel="0" collapsed="false">
      <c r="A1846" s="72" t="s">
        <v>4011</v>
      </c>
      <c r="B1846" s="72" t="s">
        <v>4012</v>
      </c>
      <c r="C1846" s="72" t="s">
        <v>283</v>
      </c>
      <c r="D1846" s="72" t="s">
        <v>282</v>
      </c>
      <c r="E1846" s="72"/>
      <c r="F1846" s="73" t="n">
        <v>283875</v>
      </c>
      <c r="G1846" s="73" t="n">
        <v>233349</v>
      </c>
      <c r="H1846" s="73" t="n">
        <v>50526</v>
      </c>
      <c r="I1846" s="74" t="n">
        <f aca="false">H1846/F1846</f>
        <v>0.17798678996037</v>
      </c>
      <c r="J1846" s="73" t="n">
        <v>221074</v>
      </c>
      <c r="K1846" s="73" t="n">
        <v>4741</v>
      </c>
      <c r="L1846" s="73" t="n">
        <v>7534</v>
      </c>
      <c r="M1846" s="73" t="n">
        <v>108875</v>
      </c>
      <c r="N1846" s="73" t="n">
        <v>94112</v>
      </c>
      <c r="O1846" s="73" t="n">
        <f aca="false">J1846-M1846-N1846</f>
        <v>18087</v>
      </c>
      <c r="P1846" s="74" t="n">
        <f aca="false">M1846/J1846</f>
        <v>0.492482155296417</v>
      </c>
      <c r="Q1846" s="74" t="n">
        <f aca="false">N1846/J1846</f>
        <v>0.425703610555742</v>
      </c>
      <c r="R1846" s="75" t="n">
        <f aca="false">ABS(P1846-Q1846)*100</f>
        <v>6.67785447406751</v>
      </c>
      <c r="S1846" s="72" t="str">
        <f aca="false">IF(M1846&gt;N1846,"Flávio Bolsonaro",IF(N1846&gt;M1846,"Lula","Empate"))</f>
        <v>Flávio Bolsonaro</v>
      </c>
      <c r="T1846" s="74" t="n">
        <v>0.466287739115576</v>
      </c>
      <c r="U1846" s="74" t="n">
        <v>0.449038141576207</v>
      </c>
      <c r="V1846" s="72" t="str">
        <f aca="false">IF(S1846="Empate","—",IF((N1846&gt;M1846)&lt;&gt;(T1846&gt;U1846),"Sim","Não"))</f>
        <v>Sim</v>
      </c>
    </row>
    <row r="1847" customFormat="false" ht="15" hidden="false" customHeight="false" outlineLevel="0" collapsed="false">
      <c r="A1847" s="72" t="s">
        <v>4013</v>
      </c>
      <c r="B1847" s="72" t="s">
        <v>4014</v>
      </c>
      <c r="C1847" s="72" t="s">
        <v>283</v>
      </c>
      <c r="D1847" s="72" t="s">
        <v>282</v>
      </c>
      <c r="E1847" s="72"/>
      <c r="F1847" s="73" t="n">
        <v>5966</v>
      </c>
      <c r="G1847" s="73" t="n">
        <v>4492</v>
      </c>
      <c r="H1847" s="73" t="n">
        <v>1474</v>
      </c>
      <c r="I1847" s="74" t="n">
        <f aca="false">H1847/F1847</f>
        <v>0.247066711364398</v>
      </c>
      <c r="J1847" s="73" t="n">
        <v>4245</v>
      </c>
      <c r="K1847" s="73" t="n">
        <v>67</v>
      </c>
      <c r="L1847" s="73" t="n">
        <v>180</v>
      </c>
      <c r="M1847" s="73" t="n">
        <v>1440</v>
      </c>
      <c r="N1847" s="73" t="n">
        <v>2608</v>
      </c>
      <c r="O1847" s="73" t="n">
        <f aca="false">J1847-M1847-N1847</f>
        <v>197</v>
      </c>
      <c r="P1847" s="74" t="n">
        <f aca="false">M1847/J1847</f>
        <v>0.339222614840989</v>
      </c>
      <c r="Q1847" s="74" t="n">
        <f aca="false">N1847/J1847</f>
        <v>0.614369846878681</v>
      </c>
      <c r="R1847" s="75" t="n">
        <f aca="false">ABS(P1847-Q1847)*100</f>
        <v>27.5147232037691</v>
      </c>
      <c r="S1847" s="72" t="str">
        <f aca="false">IF(M1847&gt;N1847,"Flávio Bolsonaro",IF(N1847&gt;M1847,"Lula","Empate"))</f>
        <v>Lula</v>
      </c>
      <c r="T1847" s="74" t="n">
        <v>0.654274152756702</v>
      </c>
      <c r="U1847" s="74" t="n">
        <v>0.268082953970663</v>
      </c>
      <c r="V1847" s="72" t="str">
        <f aca="false">IF(S1847="Empate","—",IF((N1847&gt;M1847)&lt;&gt;(T1847&gt;U1847),"Sim","Não"))</f>
        <v>Não</v>
      </c>
    </row>
    <row r="1848" customFormat="false" ht="15" hidden="false" customHeight="false" outlineLevel="0" collapsed="false">
      <c r="A1848" s="72" t="s">
        <v>4015</v>
      </c>
      <c r="B1848" s="72" t="s">
        <v>4016</v>
      </c>
      <c r="C1848" s="72" t="s">
        <v>283</v>
      </c>
      <c r="D1848" s="72" t="s">
        <v>282</v>
      </c>
      <c r="E1848" s="72"/>
      <c r="F1848" s="73" t="n">
        <v>7207</v>
      </c>
      <c r="G1848" s="73" t="n">
        <v>5644</v>
      </c>
      <c r="H1848" s="73" t="n">
        <v>1563</v>
      </c>
      <c r="I1848" s="74" t="n">
        <f aca="false">H1848/F1848</f>
        <v>0.216872485083946</v>
      </c>
      <c r="J1848" s="73" t="n">
        <v>5377</v>
      </c>
      <c r="K1848" s="73" t="n">
        <v>100</v>
      </c>
      <c r="L1848" s="73" t="n">
        <v>167</v>
      </c>
      <c r="M1848" s="73" t="n">
        <v>3104</v>
      </c>
      <c r="N1848" s="73" t="n">
        <v>2002</v>
      </c>
      <c r="O1848" s="73" t="n">
        <f aca="false">J1848-M1848-N1848</f>
        <v>271</v>
      </c>
      <c r="P1848" s="74" t="n">
        <f aca="false">M1848/J1848</f>
        <v>0.57727357262414</v>
      </c>
      <c r="Q1848" s="74" t="n">
        <f aca="false">N1848/J1848</f>
        <v>0.372326576157709</v>
      </c>
      <c r="R1848" s="75" t="n">
        <f aca="false">ABS(P1848-Q1848)*100</f>
        <v>20.4946996466431</v>
      </c>
      <c r="S1848" s="72" t="str">
        <f aca="false">IF(M1848&gt;N1848,"Flávio Bolsonaro",IF(N1848&gt;M1848,"Lula","Empate"))</f>
        <v>Flávio Bolsonaro</v>
      </c>
      <c r="T1848" s="74" t="n">
        <v>0.454282964388835</v>
      </c>
      <c r="U1848" s="74" t="n">
        <v>0.493743984600578</v>
      </c>
      <c r="V1848" s="72" t="str">
        <f aca="false">IF(S1848="Empate","—",IF((N1848&gt;M1848)&lt;&gt;(T1848&gt;U1848),"Sim","Não"))</f>
        <v>Não</v>
      </c>
    </row>
    <row r="1849" customFormat="false" ht="15" hidden="false" customHeight="false" outlineLevel="0" collapsed="false">
      <c r="A1849" s="72" t="s">
        <v>4017</v>
      </c>
      <c r="B1849" s="72" t="s">
        <v>4018</v>
      </c>
      <c r="C1849" s="72" t="s">
        <v>283</v>
      </c>
      <c r="D1849" s="72" t="s">
        <v>282</v>
      </c>
      <c r="E1849" s="72"/>
      <c r="F1849" s="73" t="n">
        <v>3045</v>
      </c>
      <c r="G1849" s="73" t="n">
        <v>2202</v>
      </c>
      <c r="H1849" s="73" t="n">
        <v>843</v>
      </c>
      <c r="I1849" s="74" t="n">
        <f aca="false">H1849/F1849</f>
        <v>0.276847290640394</v>
      </c>
      <c r="J1849" s="73" t="n">
        <v>2116</v>
      </c>
      <c r="K1849" s="73" t="n">
        <v>29</v>
      </c>
      <c r="L1849" s="73" t="n">
        <v>57</v>
      </c>
      <c r="M1849" s="73" t="n">
        <v>668</v>
      </c>
      <c r="N1849" s="73" t="n">
        <v>1302</v>
      </c>
      <c r="O1849" s="73" t="n">
        <f aca="false">J1849-M1849-N1849</f>
        <v>146</v>
      </c>
      <c r="P1849" s="74" t="n">
        <f aca="false">M1849/J1849</f>
        <v>0.315689981096408</v>
      </c>
      <c r="Q1849" s="74" t="n">
        <f aca="false">N1849/J1849</f>
        <v>0.61531190926276</v>
      </c>
      <c r="R1849" s="75" t="n">
        <f aca="false">ABS(P1849-Q1849)*100</f>
        <v>29.9621928166352</v>
      </c>
      <c r="S1849" s="72" t="str">
        <f aca="false">IF(M1849&gt;N1849,"Flávio Bolsonaro",IF(N1849&gt;M1849,"Lula","Empate"))</f>
        <v>Lula</v>
      </c>
      <c r="T1849" s="74" t="n">
        <v>0.691104594330401</v>
      </c>
      <c r="U1849" s="74" t="n">
        <v>0.251710654936461</v>
      </c>
      <c r="V1849" s="72" t="str">
        <f aca="false">IF(S1849="Empate","—",IF((N1849&gt;M1849)&lt;&gt;(T1849&gt;U1849),"Sim","Não"))</f>
        <v>Não</v>
      </c>
    </row>
    <row r="1850" customFormat="false" ht="15" hidden="false" customHeight="false" outlineLevel="0" collapsed="false">
      <c r="A1850" s="72" t="s">
        <v>4019</v>
      </c>
      <c r="B1850" s="72" t="s">
        <v>4020</v>
      </c>
      <c r="C1850" s="72" t="s">
        <v>283</v>
      </c>
      <c r="D1850" s="72" t="s">
        <v>282</v>
      </c>
      <c r="E1850" s="72"/>
      <c r="F1850" s="73" t="n">
        <v>3968</v>
      </c>
      <c r="G1850" s="73" t="n">
        <v>2802</v>
      </c>
      <c r="H1850" s="73" t="n">
        <v>1166</v>
      </c>
      <c r="I1850" s="74" t="n">
        <f aca="false">H1850/F1850</f>
        <v>0.293850806451613</v>
      </c>
      <c r="J1850" s="73" t="n">
        <v>2583</v>
      </c>
      <c r="K1850" s="73" t="n">
        <v>41</v>
      </c>
      <c r="L1850" s="73" t="n">
        <v>178</v>
      </c>
      <c r="M1850" s="73" t="n">
        <v>906</v>
      </c>
      <c r="N1850" s="73" t="n">
        <v>1435</v>
      </c>
      <c r="O1850" s="73" t="n">
        <f aca="false">J1850-M1850-N1850</f>
        <v>242</v>
      </c>
      <c r="P1850" s="74" t="n">
        <f aca="false">M1850/J1850</f>
        <v>0.35075493612079</v>
      </c>
      <c r="Q1850" s="74" t="n">
        <f aca="false">N1850/J1850</f>
        <v>0.555555555555556</v>
      </c>
      <c r="R1850" s="75" t="n">
        <f aca="false">ABS(P1850-Q1850)*100</f>
        <v>20.4800619434766</v>
      </c>
      <c r="S1850" s="72" t="str">
        <f aca="false">IF(M1850&gt;N1850,"Flávio Bolsonaro",IF(N1850&gt;M1850,"Lula","Empate"))</f>
        <v>Lula</v>
      </c>
      <c r="T1850" s="74" t="n">
        <v>0.682564503518374</v>
      </c>
      <c r="U1850" s="74" t="n">
        <v>0.258014073494918</v>
      </c>
      <c r="V1850" s="72" t="str">
        <f aca="false">IF(S1850="Empate","—",IF((N1850&gt;M1850)&lt;&gt;(T1850&gt;U1850),"Sim","Não"))</f>
        <v>Não</v>
      </c>
    </row>
    <row r="1851" customFormat="false" ht="15" hidden="false" customHeight="false" outlineLevel="0" collapsed="false">
      <c r="A1851" s="72" t="s">
        <v>4021</v>
      </c>
      <c r="B1851" s="72" t="s">
        <v>4022</v>
      </c>
      <c r="C1851" s="72" t="s">
        <v>283</v>
      </c>
      <c r="D1851" s="72" t="s">
        <v>282</v>
      </c>
      <c r="E1851" s="72"/>
      <c r="F1851" s="73" t="n">
        <v>6066</v>
      </c>
      <c r="G1851" s="73" t="n">
        <v>4715</v>
      </c>
      <c r="H1851" s="73" t="n">
        <v>1351</v>
      </c>
      <c r="I1851" s="74" t="n">
        <f aca="false">H1851/F1851</f>
        <v>0.222716782063963</v>
      </c>
      <c r="J1851" s="73" t="n">
        <v>4494</v>
      </c>
      <c r="K1851" s="73" t="n">
        <v>102</v>
      </c>
      <c r="L1851" s="73" t="n">
        <v>119</v>
      </c>
      <c r="M1851" s="73" t="n">
        <v>2654</v>
      </c>
      <c r="N1851" s="73" t="n">
        <v>1587</v>
      </c>
      <c r="O1851" s="73" t="n">
        <f aca="false">J1851-M1851-N1851</f>
        <v>253</v>
      </c>
      <c r="P1851" s="74" t="n">
        <f aca="false">M1851/J1851</f>
        <v>0.590565198041834</v>
      </c>
      <c r="Q1851" s="74" t="n">
        <f aca="false">N1851/J1851</f>
        <v>0.353137516688919</v>
      </c>
      <c r="R1851" s="75" t="n">
        <f aca="false">ABS(P1851-Q1851)*100</f>
        <v>23.7427681352915</v>
      </c>
      <c r="S1851" s="72" t="str">
        <f aca="false">IF(M1851&gt;N1851,"Flávio Bolsonaro",IF(N1851&gt;M1851,"Lula","Empate"))</f>
        <v>Flávio Bolsonaro</v>
      </c>
      <c r="T1851" s="74" t="n">
        <v>0.451865088228725</v>
      </c>
      <c r="U1851" s="74" t="n">
        <v>0.487603305785124</v>
      </c>
      <c r="V1851" s="72" t="str">
        <f aca="false">IF(S1851="Empate","—",IF((N1851&gt;M1851)&lt;&gt;(T1851&gt;U1851),"Sim","Não"))</f>
        <v>Não</v>
      </c>
    </row>
    <row r="1852" customFormat="false" ht="15" hidden="false" customHeight="false" outlineLevel="0" collapsed="false">
      <c r="A1852" s="72" t="s">
        <v>4023</v>
      </c>
      <c r="B1852" s="72" t="s">
        <v>4024</v>
      </c>
      <c r="C1852" s="72" t="s">
        <v>283</v>
      </c>
      <c r="D1852" s="72" t="s">
        <v>282</v>
      </c>
      <c r="E1852" s="72"/>
      <c r="F1852" s="73" t="n">
        <v>78840</v>
      </c>
      <c r="G1852" s="73" t="n">
        <v>62984</v>
      </c>
      <c r="H1852" s="73" t="n">
        <v>15856</v>
      </c>
      <c r="I1852" s="74" t="n">
        <f aca="false">H1852/F1852</f>
        <v>0.201116184677829</v>
      </c>
      <c r="J1852" s="73" t="n">
        <v>59812</v>
      </c>
      <c r="K1852" s="73" t="n">
        <v>1218</v>
      </c>
      <c r="L1852" s="73" t="n">
        <v>1954</v>
      </c>
      <c r="M1852" s="73" t="n">
        <v>30669</v>
      </c>
      <c r="N1852" s="73" t="n">
        <v>25203</v>
      </c>
      <c r="O1852" s="73" t="n">
        <f aca="false">J1852-M1852-N1852</f>
        <v>3940</v>
      </c>
      <c r="P1852" s="74" t="n">
        <f aca="false">M1852/J1852</f>
        <v>0.512756637464054</v>
      </c>
      <c r="Q1852" s="74" t="n">
        <f aca="false">N1852/J1852</f>
        <v>0.421370293586571</v>
      </c>
      <c r="R1852" s="75" t="n">
        <f aca="false">ABS(P1852-Q1852)*100</f>
        <v>9.13863438774829</v>
      </c>
      <c r="S1852" s="72" t="str">
        <f aca="false">IF(M1852&gt;N1852,"Flávio Bolsonaro",IF(N1852&gt;M1852,"Lula","Empate"))</f>
        <v>Flávio Bolsonaro</v>
      </c>
      <c r="T1852" s="74" t="n">
        <v>0.457328292797163</v>
      </c>
      <c r="U1852" s="74" t="n">
        <v>0.480596166070055</v>
      </c>
      <c r="V1852" s="72" t="str">
        <f aca="false">IF(S1852="Empate","—",IF((N1852&gt;M1852)&lt;&gt;(T1852&gt;U1852),"Sim","Não"))</f>
        <v>Não</v>
      </c>
    </row>
    <row r="1853" customFormat="false" ht="15" hidden="false" customHeight="false" outlineLevel="0" collapsed="false">
      <c r="A1853" s="72" t="s">
        <v>4025</v>
      </c>
      <c r="B1853" s="72" t="s">
        <v>4026</v>
      </c>
      <c r="C1853" s="72" t="s">
        <v>283</v>
      </c>
      <c r="D1853" s="72" t="s">
        <v>282</v>
      </c>
      <c r="E1853" s="72"/>
      <c r="F1853" s="73" t="n">
        <v>21564</v>
      </c>
      <c r="G1853" s="73" t="n">
        <v>16489</v>
      </c>
      <c r="H1853" s="73" t="n">
        <v>5075</v>
      </c>
      <c r="I1853" s="74" t="n">
        <f aca="false">H1853/F1853</f>
        <v>0.235345946948618</v>
      </c>
      <c r="J1853" s="73" t="n">
        <v>15886</v>
      </c>
      <c r="K1853" s="73" t="n">
        <v>236</v>
      </c>
      <c r="L1853" s="73" t="n">
        <v>367</v>
      </c>
      <c r="M1853" s="73" t="n">
        <v>8657</v>
      </c>
      <c r="N1853" s="73" t="n">
        <v>6442</v>
      </c>
      <c r="O1853" s="73" t="n">
        <f aca="false">J1853-M1853-N1853</f>
        <v>787</v>
      </c>
      <c r="P1853" s="74" t="n">
        <f aca="false">M1853/J1853</f>
        <v>0.544945234797935</v>
      </c>
      <c r="Q1853" s="74" t="n">
        <f aca="false">N1853/J1853</f>
        <v>0.405514289311343</v>
      </c>
      <c r="R1853" s="75" t="n">
        <f aca="false">ABS(P1853-Q1853)*100</f>
        <v>13.9430945486592</v>
      </c>
      <c r="S1853" s="72" t="str">
        <f aca="false">IF(M1853&gt;N1853,"Flávio Bolsonaro",IF(N1853&gt;M1853,"Lula","Empate"))</f>
        <v>Flávio Bolsonaro</v>
      </c>
      <c r="T1853" s="74" t="n">
        <v>0.472881463198532</v>
      </c>
      <c r="U1853" s="74" t="n">
        <v>0.481804949053857</v>
      </c>
      <c r="V1853" s="72" t="str">
        <f aca="false">IF(S1853="Empate","—",IF((N1853&gt;M1853)&lt;&gt;(T1853&gt;U1853),"Sim","Não"))</f>
        <v>Não</v>
      </c>
    </row>
    <row r="1854" customFormat="false" ht="15" hidden="false" customHeight="false" outlineLevel="0" collapsed="false">
      <c r="A1854" s="72" t="s">
        <v>4027</v>
      </c>
      <c r="B1854" s="72" t="s">
        <v>4028</v>
      </c>
      <c r="C1854" s="72" t="s">
        <v>283</v>
      </c>
      <c r="D1854" s="72" t="s">
        <v>282</v>
      </c>
      <c r="E1854" s="72"/>
      <c r="F1854" s="73" t="n">
        <v>17966</v>
      </c>
      <c r="G1854" s="73" t="n">
        <v>13777</v>
      </c>
      <c r="H1854" s="73" t="n">
        <v>4189</v>
      </c>
      <c r="I1854" s="74" t="n">
        <f aca="false">H1854/F1854</f>
        <v>0.233162640543248</v>
      </c>
      <c r="J1854" s="73" t="n">
        <v>13154</v>
      </c>
      <c r="K1854" s="73" t="n">
        <v>305</v>
      </c>
      <c r="L1854" s="73" t="n">
        <v>318</v>
      </c>
      <c r="M1854" s="73" t="n">
        <v>7138</v>
      </c>
      <c r="N1854" s="73" t="n">
        <v>5075</v>
      </c>
      <c r="O1854" s="73" t="n">
        <f aca="false">J1854-M1854-N1854</f>
        <v>941</v>
      </c>
      <c r="P1854" s="74" t="n">
        <f aca="false">M1854/J1854</f>
        <v>0.542648623992702</v>
      </c>
      <c r="Q1854" s="74" t="n">
        <f aca="false">N1854/J1854</f>
        <v>0.385814201003497</v>
      </c>
      <c r="R1854" s="75" t="n">
        <f aca="false">ABS(P1854-Q1854)*100</f>
        <v>15.6834422989205</v>
      </c>
      <c r="S1854" s="72" t="str">
        <f aca="false">IF(M1854&gt;N1854,"Flávio Bolsonaro",IF(N1854&gt;M1854,"Lula","Empate"))</f>
        <v>Flávio Bolsonaro</v>
      </c>
      <c r="T1854" s="74" t="n">
        <v>0.432563700216693</v>
      </c>
      <c r="U1854" s="74" t="n">
        <v>0.492490472988119</v>
      </c>
      <c r="V1854" s="72" t="str">
        <f aca="false">IF(S1854="Empate","—",IF((N1854&gt;M1854)&lt;&gt;(T1854&gt;U1854),"Sim","Não"))</f>
        <v>Não</v>
      </c>
    </row>
    <row r="1855" customFormat="false" ht="15" hidden="false" customHeight="false" outlineLevel="0" collapsed="false">
      <c r="A1855" s="72" t="s">
        <v>4029</v>
      </c>
      <c r="B1855" s="72" t="s">
        <v>4030</v>
      </c>
      <c r="C1855" s="72" t="s">
        <v>283</v>
      </c>
      <c r="D1855" s="72" t="s">
        <v>282</v>
      </c>
      <c r="E1855" s="72"/>
      <c r="F1855" s="73" t="n">
        <v>12178</v>
      </c>
      <c r="G1855" s="73" t="n">
        <v>9817</v>
      </c>
      <c r="H1855" s="73" t="n">
        <v>2361</v>
      </c>
      <c r="I1855" s="74" t="n">
        <f aca="false">H1855/F1855</f>
        <v>0.193874199375924</v>
      </c>
      <c r="J1855" s="73" t="n">
        <v>9155</v>
      </c>
      <c r="K1855" s="73" t="n">
        <v>312</v>
      </c>
      <c r="L1855" s="73" t="n">
        <v>350</v>
      </c>
      <c r="M1855" s="73" t="n">
        <v>4662</v>
      </c>
      <c r="N1855" s="73" t="n">
        <v>3583</v>
      </c>
      <c r="O1855" s="73" t="n">
        <f aca="false">J1855-M1855-N1855</f>
        <v>910</v>
      </c>
      <c r="P1855" s="74" t="n">
        <f aca="false">M1855/J1855</f>
        <v>0.509229929000546</v>
      </c>
      <c r="Q1855" s="74" t="n">
        <f aca="false">N1855/J1855</f>
        <v>0.391370835608957</v>
      </c>
      <c r="R1855" s="75" t="n">
        <f aca="false">ABS(P1855-Q1855)*100</f>
        <v>11.7859093391589</v>
      </c>
      <c r="S1855" s="72" t="str">
        <f aca="false">IF(M1855&gt;N1855,"Flávio Bolsonaro",IF(N1855&gt;M1855,"Lula","Empate"))</f>
        <v>Flávio Bolsonaro</v>
      </c>
      <c r="T1855" s="74" t="n">
        <v>0.455904334828102</v>
      </c>
      <c r="U1855" s="74" t="n">
        <v>0.45878710228486</v>
      </c>
      <c r="V1855" s="72" t="str">
        <f aca="false">IF(S1855="Empate","—",IF((N1855&gt;M1855)&lt;&gt;(T1855&gt;U1855),"Sim","Não"))</f>
        <v>Não</v>
      </c>
    </row>
    <row r="1856" customFormat="false" ht="15" hidden="false" customHeight="false" outlineLevel="0" collapsed="false">
      <c r="A1856" s="72" t="s">
        <v>4031</v>
      </c>
      <c r="B1856" s="72" t="s">
        <v>4032</v>
      </c>
      <c r="C1856" s="72" t="s">
        <v>283</v>
      </c>
      <c r="D1856" s="72" t="s">
        <v>282</v>
      </c>
      <c r="E1856" s="72"/>
      <c r="F1856" s="73" t="n">
        <v>2825</v>
      </c>
      <c r="G1856" s="73" t="n">
        <v>1903</v>
      </c>
      <c r="H1856" s="73" t="n">
        <v>922</v>
      </c>
      <c r="I1856" s="74" t="n">
        <f aca="false">H1856/F1856</f>
        <v>0.326371681415929</v>
      </c>
      <c r="J1856" s="73" t="n">
        <v>1783</v>
      </c>
      <c r="K1856" s="73" t="n">
        <v>18</v>
      </c>
      <c r="L1856" s="73" t="n">
        <v>102</v>
      </c>
      <c r="M1856" s="73" t="n">
        <v>627</v>
      </c>
      <c r="N1856" s="73" t="n">
        <v>1046</v>
      </c>
      <c r="O1856" s="73" t="n">
        <f aca="false">J1856-M1856-N1856</f>
        <v>110</v>
      </c>
      <c r="P1856" s="74" t="n">
        <f aca="false">M1856/J1856</f>
        <v>0.351654514862591</v>
      </c>
      <c r="Q1856" s="74" t="n">
        <f aca="false">N1856/J1856</f>
        <v>0.586651710600112</v>
      </c>
      <c r="R1856" s="75" t="n">
        <f aca="false">ABS(P1856-Q1856)*100</f>
        <v>23.4997195737521</v>
      </c>
      <c r="S1856" s="72" t="str">
        <f aca="false">IF(M1856&gt;N1856,"Flávio Bolsonaro",IF(N1856&gt;M1856,"Lula","Empate"))</f>
        <v>Lula</v>
      </c>
      <c r="T1856" s="74" t="n">
        <v>0.656304985337243</v>
      </c>
      <c r="U1856" s="74" t="n">
        <v>0.300293255131965</v>
      </c>
      <c r="V1856" s="72" t="str">
        <f aca="false">IF(S1856="Empate","—",IF((N1856&gt;M1856)&lt;&gt;(T1856&gt;U1856),"Sim","Não"))</f>
        <v>Não</v>
      </c>
    </row>
    <row r="1857" customFormat="false" ht="15" hidden="false" customHeight="false" outlineLevel="0" collapsed="false">
      <c r="A1857" s="72" t="s">
        <v>4033</v>
      </c>
      <c r="B1857" s="72" t="s">
        <v>4034</v>
      </c>
      <c r="C1857" s="72" t="s">
        <v>283</v>
      </c>
      <c r="D1857" s="72" t="s">
        <v>282</v>
      </c>
      <c r="E1857" s="72"/>
      <c r="F1857" s="73" t="n">
        <v>29314</v>
      </c>
      <c r="G1857" s="73" t="n">
        <v>20546</v>
      </c>
      <c r="H1857" s="73" t="n">
        <v>8768</v>
      </c>
      <c r="I1857" s="74" t="n">
        <f aca="false">H1857/F1857</f>
        <v>0.299106229105547</v>
      </c>
      <c r="J1857" s="73" t="n">
        <v>19575</v>
      </c>
      <c r="K1857" s="73" t="n">
        <v>358</v>
      </c>
      <c r="L1857" s="73" t="n">
        <v>613</v>
      </c>
      <c r="M1857" s="73" t="n">
        <v>9501</v>
      </c>
      <c r="N1857" s="73" t="n">
        <v>9175</v>
      </c>
      <c r="O1857" s="73" t="n">
        <f aca="false">J1857-M1857-N1857</f>
        <v>899</v>
      </c>
      <c r="P1857" s="74" t="n">
        <f aca="false">M1857/J1857</f>
        <v>0.48536398467433</v>
      </c>
      <c r="Q1857" s="74" t="n">
        <f aca="false">N1857/J1857</f>
        <v>0.468710089399745</v>
      </c>
      <c r="R1857" s="75" t="n">
        <f aca="false">ABS(P1857-Q1857)*100</f>
        <v>1.66538952745849</v>
      </c>
      <c r="S1857" s="72" t="str">
        <f aca="false">IF(M1857&gt;N1857,"Flávio Bolsonaro",IF(N1857&gt;M1857,"Lula","Empate"))</f>
        <v>Flávio Bolsonaro</v>
      </c>
      <c r="T1857" s="74" t="n">
        <v>0.490681021786603</v>
      </c>
      <c r="U1857" s="74" t="n">
        <v>0.463358894926616</v>
      </c>
      <c r="V1857" s="72" t="str">
        <f aca="false">IF(S1857="Empate","—",IF((N1857&gt;M1857)&lt;&gt;(T1857&gt;U1857),"Sim","Não"))</f>
        <v>Sim</v>
      </c>
    </row>
    <row r="1858" customFormat="false" ht="15" hidden="false" customHeight="false" outlineLevel="0" collapsed="false">
      <c r="A1858" s="72" t="s">
        <v>4035</v>
      </c>
      <c r="B1858" s="72" t="s">
        <v>4036</v>
      </c>
      <c r="C1858" s="72" t="s">
        <v>283</v>
      </c>
      <c r="D1858" s="72" t="s">
        <v>282</v>
      </c>
      <c r="E1858" s="72"/>
      <c r="F1858" s="73" t="n">
        <v>5485</v>
      </c>
      <c r="G1858" s="73" t="n">
        <v>4014</v>
      </c>
      <c r="H1858" s="73" t="n">
        <v>1471</v>
      </c>
      <c r="I1858" s="74" t="n">
        <f aca="false">H1858/F1858</f>
        <v>0.268185961713765</v>
      </c>
      <c r="J1858" s="73" t="n">
        <v>3809</v>
      </c>
      <c r="K1858" s="73" t="n">
        <v>72</v>
      </c>
      <c r="L1858" s="73" t="n">
        <v>133</v>
      </c>
      <c r="M1858" s="73" t="n">
        <v>1642</v>
      </c>
      <c r="N1858" s="73" t="n">
        <v>2004</v>
      </c>
      <c r="O1858" s="73" t="n">
        <f aca="false">J1858-M1858-N1858</f>
        <v>163</v>
      </c>
      <c r="P1858" s="74" t="n">
        <f aca="false">M1858/J1858</f>
        <v>0.431084274087687</v>
      </c>
      <c r="Q1858" s="74" t="n">
        <f aca="false">N1858/J1858</f>
        <v>0.526122341822001</v>
      </c>
      <c r="R1858" s="75" t="n">
        <f aca="false">ABS(P1858-Q1858)*100</f>
        <v>9.50380677343135</v>
      </c>
      <c r="S1858" s="72" t="str">
        <f aca="false">IF(M1858&gt;N1858,"Flávio Bolsonaro",IF(N1858&gt;M1858,"Lula","Empate"))</f>
        <v>Lula</v>
      </c>
      <c r="T1858" s="74" t="n">
        <v>0.569419119562386</v>
      </c>
      <c r="U1858" s="74" t="n">
        <v>0.388382391247721</v>
      </c>
      <c r="V1858" s="72" t="str">
        <f aca="false">IF(S1858="Empate","—",IF((N1858&gt;M1858)&lt;&gt;(T1858&gt;U1858),"Sim","Não"))</f>
        <v>Não</v>
      </c>
    </row>
    <row r="1859" customFormat="false" ht="15" hidden="false" customHeight="false" outlineLevel="0" collapsed="false">
      <c r="A1859" s="72" t="s">
        <v>4037</v>
      </c>
      <c r="B1859" s="72" t="s">
        <v>4038</v>
      </c>
      <c r="C1859" s="72" t="s">
        <v>283</v>
      </c>
      <c r="D1859" s="72" t="s">
        <v>282</v>
      </c>
      <c r="E1859" s="72"/>
      <c r="F1859" s="73" t="n">
        <v>3571</v>
      </c>
      <c r="G1859" s="73" t="n">
        <v>2743</v>
      </c>
      <c r="H1859" s="73" t="n">
        <v>828</v>
      </c>
      <c r="I1859" s="74" t="n">
        <f aca="false">H1859/F1859</f>
        <v>0.231867824138897</v>
      </c>
      <c r="J1859" s="73" t="n">
        <v>2660</v>
      </c>
      <c r="K1859" s="73" t="n">
        <v>41</v>
      </c>
      <c r="L1859" s="73" t="n">
        <v>42</v>
      </c>
      <c r="M1859" s="73" t="n">
        <v>1154</v>
      </c>
      <c r="N1859" s="73" t="n">
        <v>1319</v>
      </c>
      <c r="O1859" s="73" t="n">
        <f aca="false">J1859-M1859-N1859</f>
        <v>187</v>
      </c>
      <c r="P1859" s="74" t="n">
        <f aca="false">M1859/J1859</f>
        <v>0.433834586466165</v>
      </c>
      <c r="Q1859" s="74" t="n">
        <f aca="false">N1859/J1859</f>
        <v>0.495864661654135</v>
      </c>
      <c r="R1859" s="75" t="n">
        <f aca="false">ABS(P1859-Q1859)*100</f>
        <v>6.20300751879699</v>
      </c>
      <c r="S1859" s="72" t="str">
        <f aca="false">IF(M1859&gt;N1859,"Flávio Bolsonaro",IF(N1859&gt;M1859,"Lula","Empate"))</f>
        <v>Lula</v>
      </c>
      <c r="T1859" s="74" t="n">
        <v>0.613470613470614</v>
      </c>
      <c r="U1859" s="74" t="n">
        <v>0.338481338481339</v>
      </c>
      <c r="V1859" s="72" t="str">
        <f aca="false">IF(S1859="Empate","—",IF((N1859&gt;M1859)&lt;&gt;(T1859&gt;U1859),"Sim","Não"))</f>
        <v>Não</v>
      </c>
    </row>
    <row r="1860" customFormat="false" ht="15" hidden="false" customHeight="false" outlineLevel="0" collapsed="false">
      <c r="A1860" s="72" t="s">
        <v>4039</v>
      </c>
      <c r="B1860" s="72" t="s">
        <v>4040</v>
      </c>
      <c r="C1860" s="72" t="s">
        <v>283</v>
      </c>
      <c r="D1860" s="72" t="s">
        <v>282</v>
      </c>
      <c r="E1860" s="72"/>
      <c r="F1860" s="73" t="n">
        <v>4090</v>
      </c>
      <c r="G1860" s="73" t="n">
        <v>3254</v>
      </c>
      <c r="H1860" s="73" t="n">
        <v>836</v>
      </c>
      <c r="I1860" s="74" t="n">
        <f aca="false">H1860/F1860</f>
        <v>0.20440097799511</v>
      </c>
      <c r="J1860" s="73" t="n">
        <v>3025</v>
      </c>
      <c r="K1860" s="73" t="n">
        <v>93</v>
      </c>
      <c r="L1860" s="73" t="n">
        <v>136</v>
      </c>
      <c r="M1860" s="73" t="n">
        <v>1700</v>
      </c>
      <c r="N1860" s="73" t="n">
        <v>990</v>
      </c>
      <c r="O1860" s="73" t="n">
        <f aca="false">J1860-M1860-N1860</f>
        <v>335</v>
      </c>
      <c r="P1860" s="74" t="n">
        <f aca="false">M1860/J1860</f>
        <v>0.56198347107438</v>
      </c>
      <c r="Q1860" s="74" t="n">
        <f aca="false">N1860/J1860</f>
        <v>0.327272727272727</v>
      </c>
      <c r="R1860" s="75" t="n">
        <f aca="false">ABS(P1860-Q1860)*100</f>
        <v>23.4710743801653</v>
      </c>
      <c r="S1860" s="72" t="str">
        <f aca="false">IF(M1860&gt;N1860,"Flávio Bolsonaro",IF(N1860&gt;M1860,"Lula","Empate"))</f>
        <v>Flávio Bolsonaro</v>
      </c>
      <c r="T1860" s="74" t="n">
        <v>0.351017684351018</v>
      </c>
      <c r="U1860" s="74" t="n">
        <v>0.526526526526527</v>
      </c>
      <c r="V1860" s="72" t="str">
        <f aca="false">IF(S1860="Empate","—",IF((N1860&gt;M1860)&lt;&gt;(T1860&gt;U1860),"Sim","Não"))</f>
        <v>Não</v>
      </c>
    </row>
    <row r="1861" customFormat="false" ht="15" hidden="false" customHeight="false" outlineLevel="0" collapsed="false">
      <c r="A1861" s="72" t="s">
        <v>4041</v>
      </c>
      <c r="B1861" s="72" t="s">
        <v>4042</v>
      </c>
      <c r="C1861" s="72" t="s">
        <v>283</v>
      </c>
      <c r="D1861" s="72" t="s">
        <v>282</v>
      </c>
      <c r="E1861" s="72"/>
      <c r="F1861" s="73" t="n">
        <v>6298</v>
      </c>
      <c r="G1861" s="73" t="n">
        <v>5258</v>
      </c>
      <c r="H1861" s="73" t="n">
        <v>1040</v>
      </c>
      <c r="I1861" s="74" t="n">
        <f aca="false">H1861/F1861</f>
        <v>0.165131787869165</v>
      </c>
      <c r="J1861" s="73" t="n">
        <v>4919</v>
      </c>
      <c r="K1861" s="73" t="n">
        <v>160</v>
      </c>
      <c r="L1861" s="73" t="n">
        <v>179</v>
      </c>
      <c r="M1861" s="73" t="n">
        <v>1963</v>
      </c>
      <c r="N1861" s="73" t="n">
        <v>2558</v>
      </c>
      <c r="O1861" s="73" t="n">
        <f aca="false">J1861-M1861-N1861</f>
        <v>398</v>
      </c>
      <c r="P1861" s="74" t="n">
        <f aca="false">M1861/J1861</f>
        <v>0.399064850579386</v>
      </c>
      <c r="Q1861" s="74" t="n">
        <f aca="false">N1861/J1861</f>
        <v>0.520024395202277</v>
      </c>
      <c r="R1861" s="75" t="n">
        <f aca="false">ABS(P1861-Q1861)*100</f>
        <v>12.0959544622891</v>
      </c>
      <c r="S1861" s="72" t="str">
        <f aca="false">IF(M1861&gt;N1861,"Flávio Bolsonaro",IF(N1861&gt;M1861,"Lula","Empate"))</f>
        <v>Lula</v>
      </c>
      <c r="T1861" s="74" t="n">
        <v>0.63479125248509</v>
      </c>
      <c r="U1861" s="74" t="n">
        <v>0.291053677932406</v>
      </c>
      <c r="V1861" s="72" t="str">
        <f aca="false">IF(S1861="Empate","—",IF((N1861&gt;M1861)&lt;&gt;(T1861&gt;U1861),"Sim","Não"))</f>
        <v>Não</v>
      </c>
    </row>
    <row r="1862" customFormat="false" ht="15" hidden="false" customHeight="false" outlineLevel="0" collapsed="false">
      <c r="A1862" s="72" t="s">
        <v>4043</v>
      </c>
      <c r="B1862" s="72" t="s">
        <v>4044</v>
      </c>
      <c r="C1862" s="72" t="s">
        <v>283</v>
      </c>
      <c r="D1862" s="72" t="s">
        <v>282</v>
      </c>
      <c r="E1862" s="72"/>
      <c r="F1862" s="73" t="n">
        <v>20890</v>
      </c>
      <c r="G1862" s="73" t="n">
        <v>15482</v>
      </c>
      <c r="H1862" s="73" t="n">
        <v>5408</v>
      </c>
      <c r="I1862" s="74" t="n">
        <f aca="false">H1862/F1862</f>
        <v>0.258879846816659</v>
      </c>
      <c r="J1862" s="73" t="n">
        <v>14506</v>
      </c>
      <c r="K1862" s="73" t="n">
        <v>400</v>
      </c>
      <c r="L1862" s="73" t="n">
        <v>576</v>
      </c>
      <c r="M1862" s="73" t="n">
        <v>7270</v>
      </c>
      <c r="N1862" s="73" t="n">
        <v>5909</v>
      </c>
      <c r="O1862" s="73" t="n">
        <f aca="false">J1862-M1862-N1862</f>
        <v>1327</v>
      </c>
      <c r="P1862" s="74" t="n">
        <f aca="false">M1862/J1862</f>
        <v>0.501171928857025</v>
      </c>
      <c r="Q1862" s="74" t="n">
        <f aca="false">N1862/J1862</f>
        <v>0.407348683303461</v>
      </c>
      <c r="R1862" s="75" t="n">
        <f aca="false">ABS(P1862-Q1862)*100</f>
        <v>9.3823245553564</v>
      </c>
      <c r="S1862" s="72" t="str">
        <f aca="false">IF(M1862&gt;N1862,"Flávio Bolsonaro",IF(N1862&gt;M1862,"Lula","Empate"))</f>
        <v>Flávio Bolsonaro</v>
      </c>
      <c r="T1862" s="74" t="n">
        <v>0.460867829096233</v>
      </c>
      <c r="U1862" s="74" t="n">
        <v>0.457074404365766</v>
      </c>
      <c r="V1862" s="72" t="str">
        <f aca="false">IF(S1862="Empate","—",IF((N1862&gt;M1862)&lt;&gt;(T1862&gt;U1862),"Sim","Não"))</f>
        <v>Sim</v>
      </c>
    </row>
    <row r="1863" customFormat="false" ht="15" hidden="false" customHeight="false" outlineLevel="0" collapsed="false">
      <c r="A1863" s="72" t="s">
        <v>4045</v>
      </c>
      <c r="B1863" s="72" t="s">
        <v>4046</v>
      </c>
      <c r="C1863" s="72" t="s">
        <v>283</v>
      </c>
      <c r="D1863" s="72" t="s">
        <v>282</v>
      </c>
      <c r="E1863" s="72"/>
      <c r="F1863" s="73" t="n">
        <v>8803</v>
      </c>
      <c r="G1863" s="73" t="n">
        <v>6286</v>
      </c>
      <c r="H1863" s="73" t="n">
        <v>2517</v>
      </c>
      <c r="I1863" s="74" t="n">
        <f aca="false">H1863/F1863</f>
        <v>0.285925252754743</v>
      </c>
      <c r="J1863" s="73" t="n">
        <v>5809</v>
      </c>
      <c r="K1863" s="73" t="n">
        <v>130</v>
      </c>
      <c r="L1863" s="73" t="n">
        <v>347</v>
      </c>
      <c r="M1863" s="73" t="n">
        <v>1904</v>
      </c>
      <c r="N1863" s="73" t="n">
        <v>3440</v>
      </c>
      <c r="O1863" s="73" t="n">
        <f aca="false">J1863-M1863-N1863</f>
        <v>465</v>
      </c>
      <c r="P1863" s="74" t="n">
        <f aca="false">M1863/J1863</f>
        <v>0.327767257703563</v>
      </c>
      <c r="Q1863" s="74" t="n">
        <f aca="false">N1863/J1863</f>
        <v>0.592184541229127</v>
      </c>
      <c r="R1863" s="75" t="n">
        <f aca="false">ABS(P1863-Q1863)*100</f>
        <v>26.4417283525564</v>
      </c>
      <c r="S1863" s="72" t="str">
        <f aca="false">IF(M1863&gt;N1863,"Flávio Bolsonaro",IF(N1863&gt;M1863,"Lula","Empate"))</f>
        <v>Lula</v>
      </c>
      <c r="T1863" s="74" t="n">
        <v>0.642191142191142</v>
      </c>
      <c r="U1863" s="74" t="n">
        <v>0.268259518259518</v>
      </c>
      <c r="V1863" s="72" t="str">
        <f aca="false">IF(S1863="Empate","—",IF((N1863&gt;M1863)&lt;&gt;(T1863&gt;U1863),"Sim","Não"))</f>
        <v>Não</v>
      </c>
    </row>
    <row r="1864" customFormat="false" ht="15" hidden="false" customHeight="false" outlineLevel="0" collapsed="false">
      <c r="A1864" s="72" t="s">
        <v>4047</v>
      </c>
      <c r="B1864" s="72" t="s">
        <v>4048</v>
      </c>
      <c r="C1864" s="72" t="s">
        <v>283</v>
      </c>
      <c r="D1864" s="72" t="s">
        <v>282</v>
      </c>
      <c r="E1864" s="72"/>
      <c r="F1864" s="73" t="n">
        <v>3553</v>
      </c>
      <c r="G1864" s="73" t="n">
        <v>2678</v>
      </c>
      <c r="H1864" s="73" t="n">
        <v>875</v>
      </c>
      <c r="I1864" s="74" t="n">
        <f aca="false">H1864/F1864</f>
        <v>0.24627075710667</v>
      </c>
      <c r="J1864" s="73" t="n">
        <v>2559</v>
      </c>
      <c r="K1864" s="73" t="n">
        <v>41</v>
      </c>
      <c r="L1864" s="73" t="n">
        <v>78</v>
      </c>
      <c r="M1864" s="73" t="n">
        <v>1179</v>
      </c>
      <c r="N1864" s="73" t="n">
        <v>1258</v>
      </c>
      <c r="O1864" s="73" t="n">
        <f aca="false">J1864-M1864-N1864</f>
        <v>122</v>
      </c>
      <c r="P1864" s="74" t="n">
        <f aca="false">M1864/J1864</f>
        <v>0.460726846424385</v>
      </c>
      <c r="Q1864" s="74" t="n">
        <f aca="false">N1864/J1864</f>
        <v>0.491598280578351</v>
      </c>
      <c r="R1864" s="75" t="n">
        <f aca="false">ABS(P1864-Q1864)*100</f>
        <v>3.08714341539664</v>
      </c>
      <c r="S1864" s="72" t="str">
        <f aca="false">IF(M1864&gt;N1864,"Flávio Bolsonaro",IF(N1864&gt;M1864,"Lula","Empate"))</f>
        <v>Lula</v>
      </c>
      <c r="T1864" s="74" t="n">
        <v>0.544022617124394</v>
      </c>
      <c r="U1864" s="74" t="n">
        <v>0.40670436187399</v>
      </c>
      <c r="V1864" s="72" t="str">
        <f aca="false">IF(S1864="Empate","—",IF((N1864&gt;M1864)&lt;&gt;(T1864&gt;U1864),"Sim","Não"))</f>
        <v>Não</v>
      </c>
    </row>
    <row r="1865" customFormat="false" ht="15" hidden="false" customHeight="false" outlineLevel="0" collapsed="false">
      <c r="A1865" s="72" t="s">
        <v>4049</v>
      </c>
      <c r="B1865" s="72" t="s">
        <v>4050</v>
      </c>
      <c r="C1865" s="72" t="s">
        <v>283</v>
      </c>
      <c r="D1865" s="72" t="s">
        <v>282</v>
      </c>
      <c r="E1865" s="72"/>
      <c r="F1865" s="73" t="n">
        <v>15012</v>
      </c>
      <c r="G1865" s="73" t="n">
        <v>11184</v>
      </c>
      <c r="H1865" s="73" t="n">
        <v>3828</v>
      </c>
      <c r="I1865" s="74" t="n">
        <f aca="false">H1865/F1865</f>
        <v>0.254996003197442</v>
      </c>
      <c r="J1865" s="73" t="n">
        <v>10513</v>
      </c>
      <c r="K1865" s="73" t="n">
        <v>288</v>
      </c>
      <c r="L1865" s="73" t="n">
        <v>383</v>
      </c>
      <c r="M1865" s="73" t="n">
        <v>3947</v>
      </c>
      <c r="N1865" s="73" t="n">
        <v>5702</v>
      </c>
      <c r="O1865" s="73" t="n">
        <f aca="false">J1865-M1865-N1865</f>
        <v>864</v>
      </c>
      <c r="P1865" s="74" t="n">
        <f aca="false">M1865/J1865</f>
        <v>0.375439931513364</v>
      </c>
      <c r="Q1865" s="74" t="n">
        <f aca="false">N1865/J1865</f>
        <v>0.542376105773804</v>
      </c>
      <c r="R1865" s="75" t="n">
        <f aca="false">ABS(P1865-Q1865)*100</f>
        <v>16.693617426044</v>
      </c>
      <c r="S1865" s="72" t="str">
        <f aca="false">IF(M1865&gt;N1865,"Flávio Bolsonaro",IF(N1865&gt;M1865,"Lula","Empate"))</f>
        <v>Lula</v>
      </c>
      <c r="T1865" s="74" t="n">
        <v>0.561458142516945</v>
      </c>
      <c r="U1865" s="74" t="n">
        <v>0.353178237772486</v>
      </c>
      <c r="V1865" s="72" t="str">
        <f aca="false">IF(S1865="Empate","—",IF((N1865&gt;M1865)&lt;&gt;(T1865&gt;U1865),"Sim","Não"))</f>
        <v>Não</v>
      </c>
    </row>
    <row r="1866" customFormat="false" ht="15" hidden="false" customHeight="false" outlineLevel="0" collapsed="false">
      <c r="A1866" s="72" t="s">
        <v>4051</v>
      </c>
      <c r="B1866" s="72" t="s">
        <v>4052</v>
      </c>
      <c r="C1866" s="72" t="s">
        <v>283</v>
      </c>
      <c r="D1866" s="72" t="s">
        <v>282</v>
      </c>
      <c r="E1866" s="72"/>
      <c r="F1866" s="73" t="n">
        <v>77107</v>
      </c>
      <c r="G1866" s="73" t="n">
        <v>63499</v>
      </c>
      <c r="H1866" s="73" t="n">
        <v>13608</v>
      </c>
      <c r="I1866" s="74" t="n">
        <f aca="false">H1866/F1866</f>
        <v>0.176482031462773</v>
      </c>
      <c r="J1866" s="73" t="n">
        <v>60227</v>
      </c>
      <c r="K1866" s="73" t="n">
        <v>1356</v>
      </c>
      <c r="L1866" s="73" t="n">
        <v>1916</v>
      </c>
      <c r="M1866" s="73" t="n">
        <v>27750</v>
      </c>
      <c r="N1866" s="73" t="n">
        <v>25643</v>
      </c>
      <c r="O1866" s="73" t="n">
        <f aca="false">J1866-M1866-N1866</f>
        <v>6834</v>
      </c>
      <c r="P1866" s="74" t="n">
        <f aca="false">M1866/J1866</f>
        <v>0.460756803427034</v>
      </c>
      <c r="Q1866" s="74" t="n">
        <f aca="false">N1866/J1866</f>
        <v>0.425772494064124</v>
      </c>
      <c r="R1866" s="75" t="n">
        <f aca="false">ABS(P1866-Q1866)*100</f>
        <v>3.49843093629104</v>
      </c>
      <c r="S1866" s="72" t="str">
        <f aca="false">IF(M1866&gt;N1866,"Flávio Bolsonaro",IF(N1866&gt;M1866,"Lula","Empate"))</f>
        <v>Flávio Bolsonaro</v>
      </c>
      <c r="T1866" s="74" t="n">
        <v>0.476041276436331</v>
      </c>
      <c r="U1866" s="74" t="n">
        <v>0.410516636583455</v>
      </c>
      <c r="V1866" s="72" t="str">
        <f aca="false">IF(S1866="Empate","—",IF((N1866&gt;M1866)&lt;&gt;(T1866&gt;U1866),"Sim","Não"))</f>
        <v>Sim</v>
      </c>
    </row>
    <row r="1867" customFormat="false" ht="15" hidden="false" customHeight="false" outlineLevel="0" collapsed="false">
      <c r="A1867" s="72" t="s">
        <v>4053</v>
      </c>
      <c r="B1867" s="72" t="s">
        <v>4054</v>
      </c>
      <c r="C1867" s="72" t="s">
        <v>283</v>
      </c>
      <c r="D1867" s="72" t="s">
        <v>282</v>
      </c>
      <c r="E1867" s="72"/>
      <c r="F1867" s="73" t="n">
        <v>3589</v>
      </c>
      <c r="G1867" s="73" t="n">
        <v>2721</v>
      </c>
      <c r="H1867" s="73" t="n">
        <v>868</v>
      </c>
      <c r="I1867" s="74" t="n">
        <f aca="false">H1867/F1867</f>
        <v>0.241850097520201</v>
      </c>
      <c r="J1867" s="73" t="n">
        <v>2594</v>
      </c>
      <c r="K1867" s="73" t="n">
        <v>23</v>
      </c>
      <c r="L1867" s="73" t="n">
        <v>104</v>
      </c>
      <c r="M1867" s="73" t="n">
        <v>1042</v>
      </c>
      <c r="N1867" s="73" t="n">
        <v>1411</v>
      </c>
      <c r="O1867" s="73" t="n">
        <f aca="false">J1867-M1867-N1867</f>
        <v>141</v>
      </c>
      <c r="P1867" s="74" t="n">
        <f aca="false">M1867/J1867</f>
        <v>0.401696222050887</v>
      </c>
      <c r="Q1867" s="74" t="n">
        <f aca="false">N1867/J1867</f>
        <v>0.543947571318427</v>
      </c>
      <c r="R1867" s="75" t="n">
        <f aca="false">ABS(P1867-Q1867)*100</f>
        <v>14.2251349267541</v>
      </c>
      <c r="S1867" s="72" t="str">
        <f aca="false">IF(M1867&gt;N1867,"Flávio Bolsonaro",IF(N1867&gt;M1867,"Lula","Empate"))</f>
        <v>Lula</v>
      </c>
      <c r="T1867" s="74" t="n">
        <v>0.602016129032258</v>
      </c>
      <c r="U1867" s="74" t="n">
        <v>0.335887096774194</v>
      </c>
      <c r="V1867" s="72" t="str">
        <f aca="false">IF(S1867="Empate","—",IF((N1867&gt;M1867)&lt;&gt;(T1867&gt;U1867),"Sim","Não"))</f>
        <v>Não</v>
      </c>
    </row>
    <row r="1868" customFormat="false" ht="15" hidden="false" customHeight="false" outlineLevel="0" collapsed="false">
      <c r="A1868" s="72" t="s">
        <v>4055</v>
      </c>
      <c r="B1868" s="72" t="s">
        <v>4056</v>
      </c>
      <c r="C1868" s="72" t="s">
        <v>283</v>
      </c>
      <c r="D1868" s="72" t="s">
        <v>282</v>
      </c>
      <c r="E1868" s="72"/>
      <c r="F1868" s="73" t="n">
        <v>13442</v>
      </c>
      <c r="G1868" s="73" t="n">
        <v>10051</v>
      </c>
      <c r="H1868" s="73" t="n">
        <v>3391</v>
      </c>
      <c r="I1868" s="74" t="n">
        <f aca="false">H1868/F1868</f>
        <v>0.252269007588157</v>
      </c>
      <c r="J1868" s="73" t="n">
        <v>9642</v>
      </c>
      <c r="K1868" s="73" t="n">
        <v>173</v>
      </c>
      <c r="L1868" s="73" t="n">
        <v>236</v>
      </c>
      <c r="M1868" s="73" t="n">
        <v>5375</v>
      </c>
      <c r="N1868" s="73" t="n">
        <v>3684</v>
      </c>
      <c r="O1868" s="73" t="n">
        <f aca="false">J1868-M1868-N1868</f>
        <v>583</v>
      </c>
      <c r="P1868" s="74" t="n">
        <f aca="false">M1868/J1868</f>
        <v>0.557456959137109</v>
      </c>
      <c r="Q1868" s="74" t="n">
        <f aca="false">N1868/J1868</f>
        <v>0.382078406969508</v>
      </c>
      <c r="R1868" s="75" t="n">
        <f aca="false">ABS(P1868-Q1868)*100</f>
        <v>17.53785521676</v>
      </c>
      <c r="S1868" s="72" t="str">
        <f aca="false">IF(M1868&gt;N1868,"Flávio Bolsonaro",IF(N1868&gt;M1868,"Lula","Empate"))</f>
        <v>Flávio Bolsonaro</v>
      </c>
      <c r="T1868" s="74" t="n">
        <v>0.481457242582897</v>
      </c>
      <c r="U1868" s="74" t="n">
        <v>0.466404886561955</v>
      </c>
      <c r="V1868" s="72" t="str">
        <f aca="false">IF(S1868="Empate","—",IF((N1868&gt;M1868)&lt;&gt;(T1868&gt;U1868),"Sim","Não"))</f>
        <v>Sim</v>
      </c>
    </row>
    <row r="1869" customFormat="false" ht="15" hidden="false" customHeight="false" outlineLevel="0" collapsed="false">
      <c r="A1869" s="72" t="s">
        <v>4057</v>
      </c>
      <c r="B1869" s="72" t="s">
        <v>4058</v>
      </c>
      <c r="C1869" s="72" t="s">
        <v>283</v>
      </c>
      <c r="D1869" s="72" t="s">
        <v>282</v>
      </c>
      <c r="E1869" s="72"/>
      <c r="F1869" s="73" t="n">
        <v>6102</v>
      </c>
      <c r="G1869" s="73" t="n">
        <v>5030</v>
      </c>
      <c r="H1869" s="73" t="n">
        <v>1072</v>
      </c>
      <c r="I1869" s="74" t="n">
        <f aca="false">H1869/F1869</f>
        <v>0.175680104883645</v>
      </c>
      <c r="J1869" s="73" t="n">
        <v>4820</v>
      </c>
      <c r="K1869" s="73" t="n">
        <v>75</v>
      </c>
      <c r="L1869" s="73" t="n">
        <v>135</v>
      </c>
      <c r="M1869" s="73" t="n">
        <v>1829</v>
      </c>
      <c r="N1869" s="73" t="n">
        <v>2737</v>
      </c>
      <c r="O1869" s="73" t="n">
        <f aca="false">J1869-M1869-N1869</f>
        <v>254</v>
      </c>
      <c r="P1869" s="74" t="n">
        <f aca="false">M1869/J1869</f>
        <v>0.379460580912863</v>
      </c>
      <c r="Q1869" s="74" t="n">
        <f aca="false">N1869/J1869</f>
        <v>0.567842323651452</v>
      </c>
      <c r="R1869" s="75" t="n">
        <f aca="false">ABS(P1869-Q1869)*100</f>
        <v>18.8381742738589</v>
      </c>
      <c r="S1869" s="72" t="str">
        <f aca="false">IF(M1869&gt;N1869,"Flávio Bolsonaro",IF(N1869&gt;M1869,"Lula","Empate"))</f>
        <v>Lula</v>
      </c>
      <c r="T1869" s="74" t="n">
        <v>0.636222567058302</v>
      </c>
      <c r="U1869" s="74" t="n">
        <v>0.317224562181335</v>
      </c>
      <c r="V1869" s="72" t="str">
        <f aca="false">IF(S1869="Empate","—",IF((N1869&gt;M1869)&lt;&gt;(T1869&gt;U1869),"Sim","Não"))</f>
        <v>Não</v>
      </c>
    </row>
    <row r="1870" customFormat="false" ht="15" hidden="false" customHeight="false" outlineLevel="0" collapsed="false">
      <c r="A1870" s="72" t="s">
        <v>4059</v>
      </c>
      <c r="B1870" s="72" t="s">
        <v>4060</v>
      </c>
      <c r="C1870" s="72" t="s">
        <v>283</v>
      </c>
      <c r="D1870" s="72" t="s">
        <v>282</v>
      </c>
      <c r="E1870" s="72"/>
      <c r="F1870" s="73" t="n">
        <v>13447</v>
      </c>
      <c r="G1870" s="73" t="n">
        <v>10781</v>
      </c>
      <c r="H1870" s="73" t="n">
        <v>2666</v>
      </c>
      <c r="I1870" s="74" t="n">
        <f aca="false">H1870/F1870</f>
        <v>0.198259834907414</v>
      </c>
      <c r="J1870" s="73" t="n">
        <v>10188</v>
      </c>
      <c r="K1870" s="73" t="n">
        <v>269</v>
      </c>
      <c r="L1870" s="73" t="n">
        <v>324</v>
      </c>
      <c r="M1870" s="73" t="n">
        <v>6135</v>
      </c>
      <c r="N1870" s="73" t="n">
        <v>3293</v>
      </c>
      <c r="O1870" s="73" t="n">
        <f aca="false">J1870-M1870-N1870</f>
        <v>760</v>
      </c>
      <c r="P1870" s="74" t="n">
        <f aca="false">M1870/J1870</f>
        <v>0.602179034157833</v>
      </c>
      <c r="Q1870" s="74" t="n">
        <f aca="false">N1870/J1870</f>
        <v>0.323223400078524</v>
      </c>
      <c r="R1870" s="75" t="n">
        <f aca="false">ABS(P1870-Q1870)*100</f>
        <v>27.8955634079309</v>
      </c>
      <c r="S1870" s="72" t="str">
        <f aca="false">IF(M1870&gt;N1870,"Flávio Bolsonaro",IF(N1870&gt;M1870,"Lula","Empate"))</f>
        <v>Flávio Bolsonaro</v>
      </c>
      <c r="T1870" s="74" t="n">
        <v>0.398046398046398</v>
      </c>
      <c r="U1870" s="74" t="n">
        <v>0.525946275946276</v>
      </c>
      <c r="V1870" s="72" t="str">
        <f aca="false">IF(S1870="Empate","—",IF((N1870&gt;M1870)&lt;&gt;(T1870&gt;U1870),"Sim","Não"))</f>
        <v>Não</v>
      </c>
    </row>
    <row r="1871" customFormat="false" ht="15" hidden="false" customHeight="false" outlineLevel="0" collapsed="false">
      <c r="A1871" s="72" t="s">
        <v>4061</v>
      </c>
      <c r="B1871" s="72" t="s">
        <v>4062</v>
      </c>
      <c r="C1871" s="72" t="s">
        <v>283</v>
      </c>
      <c r="D1871" s="72" t="s">
        <v>282</v>
      </c>
      <c r="E1871" s="72"/>
      <c r="F1871" s="73" t="n">
        <v>67377</v>
      </c>
      <c r="G1871" s="73" t="n">
        <v>55835</v>
      </c>
      <c r="H1871" s="73" t="n">
        <v>11542</v>
      </c>
      <c r="I1871" s="74" t="n">
        <f aca="false">H1871/F1871</f>
        <v>0.171304747911008</v>
      </c>
      <c r="J1871" s="73" t="n">
        <v>53816</v>
      </c>
      <c r="K1871" s="73" t="n">
        <v>1088</v>
      </c>
      <c r="L1871" s="73" t="n">
        <v>931</v>
      </c>
      <c r="M1871" s="73" t="n">
        <v>38660</v>
      </c>
      <c r="N1871" s="73" t="n">
        <v>11437</v>
      </c>
      <c r="O1871" s="73" t="n">
        <f aca="false">J1871-M1871-N1871</f>
        <v>3719</v>
      </c>
      <c r="P1871" s="74" t="n">
        <f aca="false">M1871/J1871</f>
        <v>0.718373717853427</v>
      </c>
      <c r="Q1871" s="74" t="n">
        <f aca="false">N1871/J1871</f>
        <v>0.212520440017839</v>
      </c>
      <c r="R1871" s="75" t="n">
        <f aca="false">ABS(P1871-Q1871)*100</f>
        <v>50.5853277835588</v>
      </c>
      <c r="S1871" s="72" t="str">
        <f aca="false">IF(M1871&gt;N1871,"Flávio Bolsonaro",IF(N1871&gt;M1871,"Lula","Empate"))</f>
        <v>Flávio Bolsonaro</v>
      </c>
      <c r="T1871" s="74" t="n">
        <v>0.273489031648153</v>
      </c>
      <c r="U1871" s="74" t="n">
        <v>0.668156328556389</v>
      </c>
      <c r="V1871" s="72" t="str">
        <f aca="false">IF(S1871="Empate","—",IF((N1871&gt;M1871)&lt;&gt;(T1871&gt;U1871),"Sim","Não"))</f>
        <v>Não</v>
      </c>
    </row>
    <row r="1872" customFormat="false" ht="15" hidden="false" customHeight="false" outlineLevel="0" collapsed="false">
      <c r="A1872" s="72" t="s">
        <v>4063</v>
      </c>
      <c r="B1872" s="72" t="s">
        <v>4064</v>
      </c>
      <c r="C1872" s="72" t="s">
        <v>283</v>
      </c>
      <c r="D1872" s="72" t="s">
        <v>282</v>
      </c>
      <c r="E1872" s="72"/>
      <c r="F1872" s="73" t="n">
        <v>5802</v>
      </c>
      <c r="G1872" s="73" t="n">
        <v>4308</v>
      </c>
      <c r="H1872" s="73" t="n">
        <v>1494</v>
      </c>
      <c r="I1872" s="74" t="n">
        <f aca="false">H1872/F1872</f>
        <v>0.257497414684592</v>
      </c>
      <c r="J1872" s="73" t="n">
        <v>4091</v>
      </c>
      <c r="K1872" s="73" t="n">
        <v>93</v>
      </c>
      <c r="L1872" s="73" t="n">
        <v>124</v>
      </c>
      <c r="M1872" s="73" t="n">
        <v>1723</v>
      </c>
      <c r="N1872" s="73" t="n">
        <v>1914</v>
      </c>
      <c r="O1872" s="73" t="n">
        <f aca="false">J1872-M1872-N1872</f>
        <v>454</v>
      </c>
      <c r="P1872" s="74" t="n">
        <f aca="false">M1872/J1872</f>
        <v>0.421168418479589</v>
      </c>
      <c r="Q1872" s="74" t="n">
        <f aca="false">N1872/J1872</f>
        <v>0.46785626986067</v>
      </c>
      <c r="R1872" s="75" t="n">
        <f aca="false">ABS(P1872-Q1872)*100</f>
        <v>4.66878513810804</v>
      </c>
      <c r="S1872" s="72" t="str">
        <f aca="false">IF(M1872&gt;N1872,"Flávio Bolsonaro",IF(N1872&gt;M1872,"Lula","Empate"))</f>
        <v>Lula</v>
      </c>
      <c r="T1872" s="74" t="n">
        <v>0.57725</v>
      </c>
      <c r="U1872" s="74" t="n">
        <v>0.3385</v>
      </c>
      <c r="V1872" s="72" t="str">
        <f aca="false">IF(S1872="Empate","—",IF((N1872&gt;M1872)&lt;&gt;(T1872&gt;U1872),"Sim","Não"))</f>
        <v>Não</v>
      </c>
    </row>
    <row r="1873" customFormat="false" ht="15" hidden="false" customHeight="false" outlineLevel="0" collapsed="false">
      <c r="A1873" s="72" t="s">
        <v>4065</v>
      </c>
      <c r="B1873" s="72" t="s">
        <v>4066</v>
      </c>
      <c r="C1873" s="72" t="s">
        <v>283</v>
      </c>
      <c r="D1873" s="72" t="s">
        <v>282</v>
      </c>
      <c r="E1873" s="72"/>
      <c r="F1873" s="73" t="n">
        <v>24963</v>
      </c>
      <c r="G1873" s="73" t="n">
        <v>15861</v>
      </c>
      <c r="H1873" s="73" t="n">
        <v>9102</v>
      </c>
      <c r="I1873" s="74" t="n">
        <f aca="false">H1873/F1873</f>
        <v>0.364619637062853</v>
      </c>
      <c r="J1873" s="73" t="n">
        <v>14730</v>
      </c>
      <c r="K1873" s="73" t="n">
        <v>258</v>
      </c>
      <c r="L1873" s="73" t="n">
        <v>873</v>
      </c>
      <c r="M1873" s="73" t="n">
        <v>4310</v>
      </c>
      <c r="N1873" s="73" t="n">
        <v>9854</v>
      </c>
      <c r="O1873" s="73" t="n">
        <f aca="false">J1873-M1873-N1873</f>
        <v>566</v>
      </c>
      <c r="P1873" s="74" t="n">
        <f aca="false">M1873/J1873</f>
        <v>0.292600135777325</v>
      </c>
      <c r="Q1873" s="74" t="n">
        <f aca="false">N1873/J1873</f>
        <v>0.668974881194841</v>
      </c>
      <c r="R1873" s="75" t="n">
        <f aca="false">ABS(P1873-Q1873)*100</f>
        <v>37.6374745417515</v>
      </c>
      <c r="S1873" s="72" t="str">
        <f aca="false">IF(M1873&gt;N1873,"Flávio Bolsonaro",IF(N1873&gt;M1873,"Lula","Empate"))</f>
        <v>Lula</v>
      </c>
      <c r="T1873" s="74" t="n">
        <v>0.749910631300493</v>
      </c>
      <c r="U1873" s="74" t="n">
        <v>0.206691928219061</v>
      </c>
      <c r="V1873" s="72" t="str">
        <f aca="false">IF(S1873="Empate","—",IF((N1873&gt;M1873)&lt;&gt;(T1873&gt;U1873),"Sim","Não"))</f>
        <v>Não</v>
      </c>
    </row>
    <row r="1874" customFormat="false" ht="15" hidden="false" customHeight="false" outlineLevel="0" collapsed="false">
      <c r="A1874" s="72" t="s">
        <v>4067</v>
      </c>
      <c r="B1874" s="72" t="s">
        <v>4068</v>
      </c>
      <c r="C1874" s="72" t="s">
        <v>283</v>
      </c>
      <c r="D1874" s="72" t="s">
        <v>282</v>
      </c>
      <c r="E1874" s="72"/>
      <c r="F1874" s="73" t="n">
        <v>9100</v>
      </c>
      <c r="G1874" s="73" t="n">
        <v>6032</v>
      </c>
      <c r="H1874" s="73" t="n">
        <v>3068</v>
      </c>
      <c r="I1874" s="74" t="n">
        <f aca="false">H1874/F1874</f>
        <v>0.337142857142857</v>
      </c>
      <c r="J1874" s="73" t="n">
        <v>5578</v>
      </c>
      <c r="K1874" s="73" t="n">
        <v>102</v>
      </c>
      <c r="L1874" s="73" t="n">
        <v>352</v>
      </c>
      <c r="M1874" s="73" t="n">
        <v>1750</v>
      </c>
      <c r="N1874" s="73" t="n">
        <v>3540</v>
      </c>
      <c r="O1874" s="73" t="n">
        <f aca="false">J1874-M1874-N1874</f>
        <v>288</v>
      </c>
      <c r="P1874" s="74" t="n">
        <f aca="false">M1874/J1874</f>
        <v>0.313732520616709</v>
      </c>
      <c r="Q1874" s="74" t="n">
        <f aca="false">N1874/J1874</f>
        <v>0.634636070276085</v>
      </c>
      <c r="R1874" s="75" t="n">
        <f aca="false">ABS(P1874-Q1874)*100</f>
        <v>32.0903549659376</v>
      </c>
      <c r="S1874" s="72" t="str">
        <f aca="false">IF(M1874&gt;N1874,"Flávio Bolsonaro",IF(N1874&gt;M1874,"Lula","Empate"))</f>
        <v>Lula</v>
      </c>
      <c r="T1874" s="74" t="n">
        <v>0.703595011005136</v>
      </c>
      <c r="U1874" s="74" t="n">
        <v>0.24468085106383</v>
      </c>
      <c r="V1874" s="72" t="str">
        <f aca="false">IF(S1874="Empate","—",IF((N1874&gt;M1874)&lt;&gt;(T1874&gt;U1874),"Sim","Não"))</f>
        <v>Não</v>
      </c>
    </row>
    <row r="1875" customFormat="false" ht="15" hidden="false" customHeight="false" outlineLevel="0" collapsed="false">
      <c r="A1875" s="72" t="s">
        <v>4069</v>
      </c>
      <c r="B1875" s="72" t="s">
        <v>4070</v>
      </c>
      <c r="C1875" s="72" t="s">
        <v>283</v>
      </c>
      <c r="D1875" s="72" t="s">
        <v>282</v>
      </c>
      <c r="E1875" s="72"/>
      <c r="F1875" s="73" t="n">
        <v>4973</v>
      </c>
      <c r="G1875" s="73" t="n">
        <v>3721</v>
      </c>
      <c r="H1875" s="73" t="n">
        <v>1252</v>
      </c>
      <c r="I1875" s="74" t="n">
        <f aca="false">H1875/F1875</f>
        <v>0.251759501307058</v>
      </c>
      <c r="J1875" s="73" t="n">
        <v>3475</v>
      </c>
      <c r="K1875" s="73" t="n">
        <v>50</v>
      </c>
      <c r="L1875" s="73" t="n">
        <v>196</v>
      </c>
      <c r="M1875" s="73" t="n">
        <v>1436</v>
      </c>
      <c r="N1875" s="73" t="n">
        <v>1877</v>
      </c>
      <c r="O1875" s="73" t="n">
        <f aca="false">J1875-M1875-N1875</f>
        <v>162</v>
      </c>
      <c r="P1875" s="74" t="n">
        <f aca="false">M1875/J1875</f>
        <v>0.413237410071942</v>
      </c>
      <c r="Q1875" s="74" t="n">
        <f aca="false">N1875/J1875</f>
        <v>0.540143884892086</v>
      </c>
      <c r="R1875" s="75" t="n">
        <f aca="false">ABS(P1875-Q1875)*100</f>
        <v>12.6906474820144</v>
      </c>
      <c r="S1875" s="72" t="str">
        <f aca="false">IF(M1875&gt;N1875,"Flávio Bolsonaro",IF(N1875&gt;M1875,"Lula","Empate"))</f>
        <v>Lula</v>
      </c>
      <c r="T1875" s="74" t="n">
        <v>0.599002182725288</v>
      </c>
      <c r="U1875" s="74" t="n">
        <v>0.338010601808544</v>
      </c>
      <c r="V1875" s="72" t="str">
        <f aca="false">IF(S1875="Empate","—",IF((N1875&gt;M1875)&lt;&gt;(T1875&gt;U1875),"Sim","Não"))</f>
        <v>Não</v>
      </c>
    </row>
    <row r="1876" customFormat="false" ht="15" hidden="false" customHeight="false" outlineLevel="0" collapsed="false">
      <c r="A1876" s="72" t="s">
        <v>4071</v>
      </c>
      <c r="B1876" s="72" t="s">
        <v>4072</v>
      </c>
      <c r="C1876" s="72" t="s">
        <v>283</v>
      </c>
      <c r="D1876" s="72" t="s">
        <v>282</v>
      </c>
      <c r="E1876" s="72"/>
      <c r="F1876" s="73" t="n">
        <v>2313</v>
      </c>
      <c r="G1876" s="73" t="n">
        <v>1800</v>
      </c>
      <c r="H1876" s="73" t="n">
        <v>513</v>
      </c>
      <c r="I1876" s="74" t="n">
        <f aca="false">H1876/F1876</f>
        <v>0.221789883268482</v>
      </c>
      <c r="J1876" s="73" t="n">
        <v>1713</v>
      </c>
      <c r="K1876" s="73" t="n">
        <v>23</v>
      </c>
      <c r="L1876" s="73" t="n">
        <v>64</v>
      </c>
      <c r="M1876" s="73" t="n">
        <v>624</v>
      </c>
      <c r="N1876" s="73" t="n">
        <v>929</v>
      </c>
      <c r="O1876" s="73" t="n">
        <f aca="false">J1876-M1876-N1876</f>
        <v>160</v>
      </c>
      <c r="P1876" s="74" t="n">
        <f aca="false">M1876/J1876</f>
        <v>0.364273204903678</v>
      </c>
      <c r="Q1876" s="74" t="n">
        <f aca="false">N1876/J1876</f>
        <v>0.542323409223584</v>
      </c>
      <c r="R1876" s="75" t="n">
        <f aca="false">ABS(P1876-Q1876)*100</f>
        <v>17.8050204319907</v>
      </c>
      <c r="S1876" s="72" t="str">
        <f aca="false">IF(M1876&gt;N1876,"Flávio Bolsonaro",IF(N1876&gt;M1876,"Lula","Empate"))</f>
        <v>Lula</v>
      </c>
      <c r="T1876" s="74" t="n">
        <v>0.654929577464789</v>
      </c>
      <c r="U1876" s="74" t="n">
        <v>0.275821596244131</v>
      </c>
      <c r="V1876" s="72" t="str">
        <f aca="false">IF(S1876="Empate","—",IF((N1876&gt;M1876)&lt;&gt;(T1876&gt;U1876),"Sim","Não"))</f>
        <v>Não</v>
      </c>
    </row>
    <row r="1877" customFormat="false" ht="15" hidden="false" customHeight="false" outlineLevel="0" collapsed="false">
      <c r="A1877" s="72" t="s">
        <v>4073</v>
      </c>
      <c r="B1877" s="72" t="s">
        <v>4074</v>
      </c>
      <c r="C1877" s="72" t="s">
        <v>283</v>
      </c>
      <c r="D1877" s="72" t="s">
        <v>282</v>
      </c>
      <c r="E1877" s="72"/>
      <c r="F1877" s="73" t="n">
        <v>5281</v>
      </c>
      <c r="G1877" s="73" t="n">
        <v>4034</v>
      </c>
      <c r="H1877" s="73" t="n">
        <v>1247</v>
      </c>
      <c r="I1877" s="74" t="n">
        <f aca="false">H1877/F1877</f>
        <v>0.236129520924067</v>
      </c>
      <c r="J1877" s="73" t="n">
        <v>3876</v>
      </c>
      <c r="K1877" s="73" t="n">
        <v>52</v>
      </c>
      <c r="L1877" s="73" t="n">
        <v>106</v>
      </c>
      <c r="M1877" s="73" t="n">
        <v>1066</v>
      </c>
      <c r="N1877" s="73" t="n">
        <v>2554</v>
      </c>
      <c r="O1877" s="73" t="n">
        <f aca="false">J1877-M1877-N1877</f>
        <v>256</v>
      </c>
      <c r="P1877" s="74" t="n">
        <f aca="false">M1877/J1877</f>
        <v>0.275025799793602</v>
      </c>
      <c r="Q1877" s="74" t="n">
        <f aca="false">N1877/J1877</f>
        <v>0.658926728586171</v>
      </c>
      <c r="R1877" s="75" t="n">
        <f aca="false">ABS(P1877-Q1877)*100</f>
        <v>38.390092879257</v>
      </c>
      <c r="S1877" s="72" t="str">
        <f aca="false">IF(M1877&gt;N1877,"Flávio Bolsonaro",IF(N1877&gt;M1877,"Lula","Empate"))</f>
        <v>Lula</v>
      </c>
      <c r="T1877" s="74" t="n">
        <v>0.74701036407122</v>
      </c>
      <c r="U1877" s="74" t="n">
        <v>0.207281424395429</v>
      </c>
      <c r="V1877" s="72" t="str">
        <f aca="false">IF(S1877="Empate","—",IF((N1877&gt;M1877)&lt;&gt;(T1877&gt;U1877),"Sim","Não"))</f>
        <v>Não</v>
      </c>
    </row>
    <row r="1878" customFormat="false" ht="15" hidden="false" customHeight="false" outlineLevel="0" collapsed="false">
      <c r="A1878" s="72" t="s">
        <v>4075</v>
      </c>
      <c r="B1878" s="72" t="s">
        <v>4076</v>
      </c>
      <c r="C1878" s="72" t="s">
        <v>283</v>
      </c>
      <c r="D1878" s="72" t="s">
        <v>282</v>
      </c>
      <c r="E1878" s="72"/>
      <c r="F1878" s="73" t="n">
        <v>33504</v>
      </c>
      <c r="G1878" s="73" t="n">
        <v>26140</v>
      </c>
      <c r="H1878" s="73" t="n">
        <v>7364</v>
      </c>
      <c r="I1878" s="74" t="n">
        <f aca="false">H1878/F1878</f>
        <v>0.219794651384909</v>
      </c>
      <c r="J1878" s="73" t="n">
        <v>24378</v>
      </c>
      <c r="K1878" s="73" t="n">
        <v>825</v>
      </c>
      <c r="L1878" s="73" t="n">
        <v>937</v>
      </c>
      <c r="M1878" s="73" t="n">
        <v>11980</v>
      </c>
      <c r="N1878" s="73" t="n">
        <v>10180</v>
      </c>
      <c r="O1878" s="73" t="n">
        <f aca="false">J1878-M1878-N1878</f>
        <v>2218</v>
      </c>
      <c r="P1878" s="74" t="n">
        <f aca="false">M1878/J1878</f>
        <v>0.491426696201493</v>
      </c>
      <c r="Q1878" s="74" t="n">
        <f aca="false">N1878/J1878</f>
        <v>0.417589629994257</v>
      </c>
      <c r="R1878" s="75" t="n">
        <f aca="false">ABS(P1878-Q1878)*100</f>
        <v>7.3837066207236</v>
      </c>
      <c r="S1878" s="72" t="str">
        <f aca="false">IF(M1878&gt;N1878,"Flávio Bolsonaro",IF(N1878&gt;M1878,"Lula","Empate"))</f>
        <v>Flávio Bolsonaro</v>
      </c>
      <c r="T1878" s="74" t="n">
        <v>0.476691968366252</v>
      </c>
      <c r="U1878" s="74" t="n">
        <v>0.423478917458173</v>
      </c>
      <c r="V1878" s="72" t="str">
        <f aca="false">IF(S1878="Empate","—",IF((N1878&gt;M1878)&lt;&gt;(T1878&gt;U1878),"Sim","Não"))</f>
        <v>Sim</v>
      </c>
    </row>
    <row r="1879" customFormat="false" ht="15" hidden="false" customHeight="false" outlineLevel="0" collapsed="false">
      <c r="A1879" s="72" t="s">
        <v>4077</v>
      </c>
      <c r="B1879" s="72" t="s">
        <v>4078</v>
      </c>
      <c r="C1879" s="72" t="s">
        <v>283</v>
      </c>
      <c r="D1879" s="72" t="s">
        <v>282</v>
      </c>
      <c r="E1879" s="72"/>
      <c r="F1879" s="73" t="n">
        <v>2731</v>
      </c>
      <c r="G1879" s="73" t="n">
        <v>2154</v>
      </c>
      <c r="H1879" s="73" t="n">
        <v>577</v>
      </c>
      <c r="I1879" s="74" t="n">
        <f aca="false">H1879/F1879</f>
        <v>0.21127792017576</v>
      </c>
      <c r="J1879" s="73" t="n">
        <v>2035</v>
      </c>
      <c r="K1879" s="73" t="n">
        <v>49</v>
      </c>
      <c r="L1879" s="73" t="n">
        <v>70</v>
      </c>
      <c r="M1879" s="73" t="n">
        <v>654</v>
      </c>
      <c r="N1879" s="73" t="n">
        <v>1239</v>
      </c>
      <c r="O1879" s="73" t="n">
        <f aca="false">J1879-M1879-N1879</f>
        <v>142</v>
      </c>
      <c r="P1879" s="74" t="n">
        <f aca="false">M1879/J1879</f>
        <v>0.321375921375921</v>
      </c>
      <c r="Q1879" s="74" t="n">
        <f aca="false">N1879/J1879</f>
        <v>0.608845208845209</v>
      </c>
      <c r="R1879" s="75" t="n">
        <f aca="false">ABS(P1879-Q1879)*100</f>
        <v>28.7469287469288</v>
      </c>
      <c r="S1879" s="72" t="str">
        <f aca="false">IF(M1879&gt;N1879,"Flávio Bolsonaro",IF(N1879&gt;M1879,"Lula","Empate"))</f>
        <v>Lula</v>
      </c>
      <c r="T1879" s="74" t="n">
        <v>0.70293965961836</v>
      </c>
      <c r="U1879" s="74" t="n">
        <v>0.230531201650335</v>
      </c>
      <c r="V1879" s="72" t="str">
        <f aca="false">IF(S1879="Empate","—",IF((N1879&gt;M1879)&lt;&gt;(T1879&gt;U1879),"Sim","Não"))</f>
        <v>Não</v>
      </c>
    </row>
    <row r="1880" customFormat="false" ht="15" hidden="false" customHeight="false" outlineLevel="0" collapsed="false">
      <c r="A1880" s="72" t="s">
        <v>4079</v>
      </c>
      <c r="B1880" s="72" t="s">
        <v>4080</v>
      </c>
      <c r="C1880" s="72" t="s">
        <v>283</v>
      </c>
      <c r="D1880" s="72" t="s">
        <v>282</v>
      </c>
      <c r="E1880" s="72"/>
      <c r="F1880" s="73" t="n">
        <v>2869</v>
      </c>
      <c r="G1880" s="73" t="n">
        <v>2165</v>
      </c>
      <c r="H1880" s="73" t="n">
        <v>704</v>
      </c>
      <c r="I1880" s="74" t="n">
        <f aca="false">H1880/F1880</f>
        <v>0.245381666085744</v>
      </c>
      <c r="J1880" s="73" t="n">
        <v>2029</v>
      </c>
      <c r="K1880" s="73" t="n">
        <v>35</v>
      </c>
      <c r="L1880" s="73" t="n">
        <v>101</v>
      </c>
      <c r="M1880" s="73" t="n">
        <v>881</v>
      </c>
      <c r="N1880" s="73" t="n">
        <v>964</v>
      </c>
      <c r="O1880" s="73" t="n">
        <f aca="false">J1880-M1880-N1880</f>
        <v>184</v>
      </c>
      <c r="P1880" s="74" t="n">
        <f aca="false">M1880/J1880</f>
        <v>0.434204041399704</v>
      </c>
      <c r="Q1880" s="74" t="n">
        <f aca="false">N1880/J1880</f>
        <v>0.475110892065057</v>
      </c>
      <c r="R1880" s="75" t="n">
        <f aca="false">ABS(P1880-Q1880)*100</f>
        <v>4.09068506653524</v>
      </c>
      <c r="S1880" s="72" t="str">
        <f aca="false">IF(M1880&gt;N1880,"Flávio Bolsonaro",IF(N1880&gt;M1880,"Lula","Empate"))</f>
        <v>Lula</v>
      </c>
      <c r="T1880" s="74" t="n">
        <v>0.596153846153846</v>
      </c>
      <c r="U1880" s="74" t="n">
        <v>0.329959514170041</v>
      </c>
      <c r="V1880" s="72" t="str">
        <f aca="false">IF(S1880="Empate","—",IF((N1880&gt;M1880)&lt;&gt;(T1880&gt;U1880),"Sim","Não"))</f>
        <v>Não</v>
      </c>
    </row>
    <row r="1881" customFormat="false" ht="15" hidden="false" customHeight="false" outlineLevel="0" collapsed="false">
      <c r="A1881" s="72" t="s">
        <v>4081</v>
      </c>
      <c r="B1881" s="72" t="s">
        <v>4082</v>
      </c>
      <c r="C1881" s="72" t="s">
        <v>283</v>
      </c>
      <c r="D1881" s="72" t="s">
        <v>282</v>
      </c>
      <c r="E1881" s="72"/>
      <c r="F1881" s="73" t="n">
        <v>3368</v>
      </c>
      <c r="G1881" s="73" t="n">
        <v>2694</v>
      </c>
      <c r="H1881" s="73" t="n">
        <v>674</v>
      </c>
      <c r="I1881" s="74" t="n">
        <f aca="false">H1881/F1881</f>
        <v>0.200118764845606</v>
      </c>
      <c r="J1881" s="73" t="n">
        <v>2601</v>
      </c>
      <c r="K1881" s="73" t="n">
        <v>39</v>
      </c>
      <c r="L1881" s="73" t="n">
        <v>54</v>
      </c>
      <c r="M1881" s="73" t="n">
        <v>1551</v>
      </c>
      <c r="N1881" s="73" t="n">
        <v>828</v>
      </c>
      <c r="O1881" s="73" t="n">
        <f aca="false">J1881-M1881-N1881</f>
        <v>222</v>
      </c>
      <c r="P1881" s="74" t="n">
        <f aca="false">M1881/J1881</f>
        <v>0.596309111880046</v>
      </c>
      <c r="Q1881" s="74" t="n">
        <f aca="false">N1881/J1881</f>
        <v>0.318339100346021</v>
      </c>
      <c r="R1881" s="75" t="n">
        <f aca="false">ABS(P1881-Q1881)*100</f>
        <v>27.7970011534025</v>
      </c>
      <c r="S1881" s="72" t="str">
        <f aca="false">IF(M1881&gt;N1881,"Flávio Bolsonaro",IF(N1881&gt;M1881,"Lula","Empate"))</f>
        <v>Flávio Bolsonaro</v>
      </c>
      <c r="T1881" s="74" t="n">
        <v>0.393480791618161</v>
      </c>
      <c r="U1881" s="74" t="n">
        <v>0.534730306558013</v>
      </c>
      <c r="V1881" s="72" t="str">
        <f aca="false">IF(S1881="Empate","—",IF((N1881&gt;M1881)&lt;&gt;(T1881&gt;U1881),"Sim","Não"))</f>
        <v>Não</v>
      </c>
    </row>
    <row r="1882" customFormat="false" ht="15" hidden="false" customHeight="false" outlineLevel="0" collapsed="false">
      <c r="A1882" s="72" t="s">
        <v>4083</v>
      </c>
      <c r="B1882" s="72" t="s">
        <v>4084</v>
      </c>
      <c r="C1882" s="72" t="s">
        <v>283</v>
      </c>
      <c r="D1882" s="72" t="s">
        <v>282</v>
      </c>
      <c r="E1882" s="72"/>
      <c r="F1882" s="73" t="n">
        <v>4326</v>
      </c>
      <c r="G1882" s="73" t="n">
        <v>3455</v>
      </c>
      <c r="H1882" s="73" t="n">
        <v>871</v>
      </c>
      <c r="I1882" s="74" t="n">
        <f aca="false">H1882/F1882</f>
        <v>0.201340730466944</v>
      </c>
      <c r="J1882" s="73" t="n">
        <v>3253</v>
      </c>
      <c r="K1882" s="73" t="n">
        <v>79</v>
      </c>
      <c r="L1882" s="73" t="n">
        <v>123</v>
      </c>
      <c r="M1882" s="73" t="n">
        <v>824</v>
      </c>
      <c r="N1882" s="73" t="n">
        <v>2241</v>
      </c>
      <c r="O1882" s="73" t="n">
        <f aca="false">J1882-M1882-N1882</f>
        <v>188</v>
      </c>
      <c r="P1882" s="74" t="n">
        <f aca="false">M1882/J1882</f>
        <v>0.253304641869044</v>
      </c>
      <c r="Q1882" s="74" t="n">
        <f aca="false">N1882/J1882</f>
        <v>0.688902551490932</v>
      </c>
      <c r="R1882" s="75" t="n">
        <f aca="false">ABS(P1882-Q1882)*100</f>
        <v>43.5597909621888</v>
      </c>
      <c r="S1882" s="72" t="str">
        <f aca="false">IF(M1882&gt;N1882,"Flávio Bolsonaro",IF(N1882&gt;M1882,"Lula","Empate"))</f>
        <v>Lula</v>
      </c>
      <c r="T1882" s="74" t="n">
        <v>0.743222662199208</v>
      </c>
      <c r="U1882" s="74" t="n">
        <v>0.204386232104782</v>
      </c>
      <c r="V1882" s="72" t="str">
        <f aca="false">IF(S1882="Empate","—",IF((N1882&gt;M1882)&lt;&gt;(T1882&gt;U1882),"Sim","Não"))</f>
        <v>Não</v>
      </c>
    </row>
    <row r="1883" customFormat="false" ht="15" hidden="false" customHeight="false" outlineLevel="0" collapsed="false">
      <c r="A1883" s="72" t="s">
        <v>4085</v>
      </c>
      <c r="B1883" s="72" t="s">
        <v>4086</v>
      </c>
      <c r="C1883" s="72" t="s">
        <v>283</v>
      </c>
      <c r="D1883" s="72" t="s">
        <v>282</v>
      </c>
      <c r="E1883" s="72"/>
      <c r="F1883" s="73" t="n">
        <v>6817</v>
      </c>
      <c r="G1883" s="73" t="n">
        <v>5181</v>
      </c>
      <c r="H1883" s="73" t="n">
        <v>1636</v>
      </c>
      <c r="I1883" s="74" t="n">
        <f aca="false">H1883/F1883</f>
        <v>0.239988264632536</v>
      </c>
      <c r="J1883" s="73" t="n">
        <v>5000</v>
      </c>
      <c r="K1883" s="73" t="n">
        <v>74</v>
      </c>
      <c r="L1883" s="73" t="n">
        <v>107</v>
      </c>
      <c r="M1883" s="73" t="n">
        <v>2247</v>
      </c>
      <c r="N1883" s="73" t="n">
        <v>2489</v>
      </c>
      <c r="O1883" s="73" t="n">
        <f aca="false">J1883-M1883-N1883</f>
        <v>264</v>
      </c>
      <c r="P1883" s="74" t="n">
        <f aca="false">M1883/J1883</f>
        <v>0.4494</v>
      </c>
      <c r="Q1883" s="74" t="n">
        <f aca="false">N1883/J1883</f>
        <v>0.4978</v>
      </c>
      <c r="R1883" s="75" t="n">
        <f aca="false">ABS(P1883-Q1883)*100</f>
        <v>4.84</v>
      </c>
      <c r="S1883" s="72" t="str">
        <f aca="false">IF(M1883&gt;N1883,"Flávio Bolsonaro",IF(N1883&gt;M1883,"Lula","Empate"))</f>
        <v>Lula</v>
      </c>
      <c r="T1883" s="74" t="n">
        <v>0.553164821391268</v>
      </c>
      <c r="U1883" s="74" t="n">
        <v>0.392939210361396</v>
      </c>
      <c r="V1883" s="72" t="str">
        <f aca="false">IF(S1883="Empate","—",IF((N1883&gt;M1883)&lt;&gt;(T1883&gt;U1883),"Sim","Não"))</f>
        <v>Não</v>
      </c>
    </row>
    <row r="1884" customFormat="false" ht="15" hidden="false" customHeight="false" outlineLevel="0" collapsed="false">
      <c r="A1884" s="72" t="s">
        <v>4087</v>
      </c>
      <c r="B1884" s="72" t="s">
        <v>525</v>
      </c>
      <c r="C1884" s="72" t="s">
        <v>283</v>
      </c>
      <c r="D1884" s="72" t="s">
        <v>282</v>
      </c>
      <c r="E1884" s="72"/>
      <c r="F1884" s="73" t="n">
        <v>30112</v>
      </c>
      <c r="G1884" s="73" t="n">
        <v>24831</v>
      </c>
      <c r="H1884" s="73" t="n">
        <v>5281</v>
      </c>
      <c r="I1884" s="74" t="n">
        <f aca="false">H1884/F1884</f>
        <v>0.175378586609989</v>
      </c>
      <c r="J1884" s="73" t="n">
        <v>23484</v>
      </c>
      <c r="K1884" s="73" t="n">
        <v>596</v>
      </c>
      <c r="L1884" s="73" t="n">
        <v>751</v>
      </c>
      <c r="M1884" s="73" t="n">
        <v>10891</v>
      </c>
      <c r="N1884" s="73" t="n">
        <v>10187</v>
      </c>
      <c r="O1884" s="73" t="n">
        <f aca="false">J1884-M1884-N1884</f>
        <v>2406</v>
      </c>
      <c r="P1884" s="74" t="n">
        <f aca="false">M1884/J1884</f>
        <v>0.463762561744166</v>
      </c>
      <c r="Q1884" s="74" t="n">
        <f aca="false">N1884/J1884</f>
        <v>0.433784704479646</v>
      </c>
      <c r="R1884" s="75" t="n">
        <f aca="false">ABS(P1884-Q1884)*100</f>
        <v>2.99778572645205</v>
      </c>
      <c r="S1884" s="72" t="str">
        <f aca="false">IF(M1884&gt;N1884,"Flávio Bolsonaro",IF(N1884&gt;M1884,"Lula","Empate"))</f>
        <v>Flávio Bolsonaro</v>
      </c>
      <c r="T1884" s="74" t="n">
        <v>0.493500617030029</v>
      </c>
      <c r="U1884" s="74" t="n">
        <v>0.413533525298231</v>
      </c>
      <c r="V1884" s="72" t="str">
        <f aca="false">IF(S1884="Empate","—",IF((N1884&gt;M1884)&lt;&gt;(T1884&gt;U1884),"Sim","Não"))</f>
        <v>Sim</v>
      </c>
    </row>
    <row r="1885" customFormat="false" ht="15" hidden="false" customHeight="false" outlineLevel="0" collapsed="false">
      <c r="A1885" s="72" t="s">
        <v>4088</v>
      </c>
      <c r="B1885" s="72" t="s">
        <v>4089</v>
      </c>
      <c r="C1885" s="72" t="s">
        <v>283</v>
      </c>
      <c r="D1885" s="72" t="s">
        <v>282</v>
      </c>
      <c r="E1885" s="72"/>
      <c r="F1885" s="73" t="n">
        <v>25443</v>
      </c>
      <c r="G1885" s="73" t="n">
        <v>18942</v>
      </c>
      <c r="H1885" s="73" t="n">
        <v>6501</v>
      </c>
      <c r="I1885" s="74" t="n">
        <f aca="false">H1885/F1885</f>
        <v>0.255512321660182</v>
      </c>
      <c r="J1885" s="73" t="n">
        <v>17906</v>
      </c>
      <c r="K1885" s="73" t="n">
        <v>462</v>
      </c>
      <c r="L1885" s="73" t="n">
        <v>574</v>
      </c>
      <c r="M1885" s="73" t="n">
        <v>11490</v>
      </c>
      <c r="N1885" s="73" t="n">
        <v>4826</v>
      </c>
      <c r="O1885" s="73" t="n">
        <f aca="false">J1885-M1885-N1885</f>
        <v>1590</v>
      </c>
      <c r="P1885" s="74" t="n">
        <f aca="false">M1885/J1885</f>
        <v>0.641684351613984</v>
      </c>
      <c r="Q1885" s="74" t="n">
        <f aca="false">N1885/J1885</f>
        <v>0.269518597118284</v>
      </c>
      <c r="R1885" s="75" t="n">
        <f aca="false">ABS(P1885-Q1885)*100</f>
        <v>37.21657544957</v>
      </c>
      <c r="S1885" s="72" t="str">
        <f aca="false">IF(M1885&gt;N1885,"Flávio Bolsonaro",IF(N1885&gt;M1885,"Lula","Empate"))</f>
        <v>Flávio Bolsonaro</v>
      </c>
      <c r="T1885" s="74" t="n">
        <v>0.309955860716037</v>
      </c>
      <c r="U1885" s="74" t="n">
        <v>0.593155686338619</v>
      </c>
      <c r="V1885" s="72" t="str">
        <f aca="false">IF(S1885="Empate","—",IF((N1885&gt;M1885)&lt;&gt;(T1885&gt;U1885),"Sim","Não"))</f>
        <v>Não</v>
      </c>
    </row>
    <row r="1886" customFormat="false" ht="15" hidden="false" customHeight="false" outlineLevel="0" collapsed="false">
      <c r="A1886" s="72" t="s">
        <v>4090</v>
      </c>
      <c r="B1886" s="72" t="s">
        <v>4091</v>
      </c>
      <c r="C1886" s="72" t="s">
        <v>283</v>
      </c>
      <c r="D1886" s="72" t="s">
        <v>282</v>
      </c>
      <c r="E1886" s="72"/>
      <c r="F1886" s="73" t="n">
        <v>64302</v>
      </c>
      <c r="G1886" s="73" t="n">
        <v>50483</v>
      </c>
      <c r="H1886" s="73" t="n">
        <v>13819</v>
      </c>
      <c r="I1886" s="74" t="n">
        <f aca="false">H1886/F1886</f>
        <v>0.21490777891823</v>
      </c>
      <c r="J1886" s="73" t="n">
        <v>47290</v>
      </c>
      <c r="K1886" s="73" t="n">
        <v>1412</v>
      </c>
      <c r="L1886" s="73" t="n">
        <v>1781</v>
      </c>
      <c r="M1886" s="73" t="n">
        <v>14272</v>
      </c>
      <c r="N1886" s="73" t="n">
        <v>28812</v>
      </c>
      <c r="O1886" s="73" t="n">
        <f aca="false">J1886-M1886-N1886</f>
        <v>4206</v>
      </c>
      <c r="P1886" s="74" t="n">
        <f aca="false">M1886/J1886</f>
        <v>0.301797420173398</v>
      </c>
      <c r="Q1886" s="74" t="n">
        <f aca="false">N1886/J1886</f>
        <v>0.609262000422922</v>
      </c>
      <c r="R1886" s="75" t="n">
        <f aca="false">ABS(P1886-Q1886)*100</f>
        <v>30.7464580249524</v>
      </c>
      <c r="S1886" s="72" t="str">
        <f aca="false">IF(M1886&gt;N1886,"Flávio Bolsonaro",IF(N1886&gt;M1886,"Lula","Empate"))</f>
        <v>Lula</v>
      </c>
      <c r="T1886" s="74" t="n">
        <v>0.665019702321403</v>
      </c>
      <c r="U1886" s="74" t="n">
        <v>0.252046795565446</v>
      </c>
      <c r="V1886" s="72" t="str">
        <f aca="false">IF(S1886="Empate","—",IF((N1886&gt;M1886)&lt;&gt;(T1886&gt;U1886),"Sim","Não"))</f>
        <v>Não</v>
      </c>
    </row>
    <row r="1887" customFormat="false" ht="15" hidden="false" customHeight="false" outlineLevel="0" collapsed="false">
      <c r="A1887" s="72" t="s">
        <v>4092</v>
      </c>
      <c r="B1887" s="72" t="s">
        <v>4093</v>
      </c>
      <c r="C1887" s="72" t="s">
        <v>283</v>
      </c>
      <c r="D1887" s="72" t="s">
        <v>282</v>
      </c>
      <c r="E1887" s="72"/>
      <c r="F1887" s="73" t="n">
        <v>7237</v>
      </c>
      <c r="G1887" s="73" t="n">
        <v>5264</v>
      </c>
      <c r="H1887" s="73" t="n">
        <v>1973</v>
      </c>
      <c r="I1887" s="74" t="n">
        <f aca="false">H1887/F1887</f>
        <v>0.272626779052093</v>
      </c>
      <c r="J1887" s="73" t="n">
        <v>5029</v>
      </c>
      <c r="K1887" s="73" t="n">
        <v>68</v>
      </c>
      <c r="L1887" s="73" t="n">
        <v>167</v>
      </c>
      <c r="M1887" s="73" t="n">
        <v>2123</v>
      </c>
      <c r="N1887" s="73" t="n">
        <v>2709</v>
      </c>
      <c r="O1887" s="73" t="n">
        <f aca="false">J1887-M1887-N1887</f>
        <v>197</v>
      </c>
      <c r="P1887" s="74" t="n">
        <f aca="false">M1887/J1887</f>
        <v>0.422151521177172</v>
      </c>
      <c r="Q1887" s="74" t="n">
        <f aca="false">N1887/J1887</f>
        <v>0.538675681049911</v>
      </c>
      <c r="R1887" s="75" t="n">
        <f aca="false">ABS(P1887-Q1887)*100</f>
        <v>11.6524159872738</v>
      </c>
      <c r="S1887" s="72" t="str">
        <f aca="false">IF(M1887&gt;N1887,"Flávio Bolsonaro",IF(N1887&gt;M1887,"Lula","Empate"))</f>
        <v>Lula</v>
      </c>
      <c r="T1887" s="74" t="n">
        <v>0.60104275286757</v>
      </c>
      <c r="U1887" s="74" t="n">
        <v>0.3570385818561</v>
      </c>
      <c r="V1887" s="72" t="str">
        <f aca="false">IF(S1887="Empate","—",IF((N1887&gt;M1887)&lt;&gt;(T1887&gt;U1887),"Sim","Não"))</f>
        <v>Não</v>
      </c>
    </row>
    <row r="1888" customFormat="false" ht="15" hidden="false" customHeight="false" outlineLevel="0" collapsed="false">
      <c r="A1888" s="72" t="s">
        <v>4094</v>
      </c>
      <c r="B1888" s="72" t="s">
        <v>4095</v>
      </c>
      <c r="C1888" s="72" t="s">
        <v>283</v>
      </c>
      <c r="D1888" s="72" t="s">
        <v>282</v>
      </c>
      <c r="E1888" s="72"/>
      <c r="F1888" s="73" t="n">
        <v>5095</v>
      </c>
      <c r="G1888" s="73" t="n">
        <v>3276</v>
      </c>
      <c r="H1888" s="73" t="n">
        <v>1819</v>
      </c>
      <c r="I1888" s="74" t="n">
        <f aca="false">H1888/F1888</f>
        <v>0.357016683022571</v>
      </c>
      <c r="J1888" s="73" t="n">
        <v>3112</v>
      </c>
      <c r="K1888" s="73" t="n">
        <v>44</v>
      </c>
      <c r="L1888" s="73" t="n">
        <v>120</v>
      </c>
      <c r="M1888" s="73" t="n">
        <v>983</v>
      </c>
      <c r="N1888" s="73" t="n">
        <v>1940</v>
      </c>
      <c r="O1888" s="73" t="n">
        <f aca="false">J1888-M1888-N1888</f>
        <v>189</v>
      </c>
      <c r="P1888" s="74" t="n">
        <f aca="false">M1888/J1888</f>
        <v>0.315874035989717</v>
      </c>
      <c r="Q1888" s="74" t="n">
        <f aca="false">N1888/J1888</f>
        <v>0.623393316195373</v>
      </c>
      <c r="R1888" s="75" t="n">
        <f aca="false">ABS(P1888-Q1888)*100</f>
        <v>30.7519280205656</v>
      </c>
      <c r="S1888" s="72" t="str">
        <f aca="false">IF(M1888&gt;N1888,"Flávio Bolsonaro",IF(N1888&gt;M1888,"Lula","Empate"))</f>
        <v>Lula</v>
      </c>
      <c r="T1888" s="74" t="n">
        <v>0.70143764627215</v>
      </c>
      <c r="U1888" s="74" t="n">
        <v>0.259445001671682</v>
      </c>
      <c r="V1888" s="72" t="str">
        <f aca="false">IF(S1888="Empate","—",IF((N1888&gt;M1888)&lt;&gt;(T1888&gt;U1888),"Sim","Não"))</f>
        <v>Não</v>
      </c>
    </row>
    <row r="1889" customFormat="false" ht="15" hidden="false" customHeight="false" outlineLevel="0" collapsed="false">
      <c r="A1889" s="72" t="s">
        <v>4096</v>
      </c>
      <c r="B1889" s="72" t="s">
        <v>4097</v>
      </c>
      <c r="C1889" s="72" t="s">
        <v>283</v>
      </c>
      <c r="D1889" s="72" t="s">
        <v>282</v>
      </c>
      <c r="E1889" s="72"/>
      <c r="F1889" s="73" t="n">
        <v>14207</v>
      </c>
      <c r="G1889" s="73" t="n">
        <v>9774</v>
      </c>
      <c r="H1889" s="73" t="n">
        <v>4433</v>
      </c>
      <c r="I1889" s="74" t="n">
        <f aca="false">H1889/F1889</f>
        <v>0.312029281340184</v>
      </c>
      <c r="J1889" s="73" t="n">
        <v>9185</v>
      </c>
      <c r="K1889" s="73" t="n">
        <v>171</v>
      </c>
      <c r="L1889" s="73" t="n">
        <v>418</v>
      </c>
      <c r="M1889" s="73" t="n">
        <v>3819</v>
      </c>
      <c r="N1889" s="73" t="n">
        <v>4904</v>
      </c>
      <c r="O1889" s="73" t="n">
        <f aca="false">J1889-M1889-N1889</f>
        <v>462</v>
      </c>
      <c r="P1889" s="74" t="n">
        <f aca="false">M1889/J1889</f>
        <v>0.41578660860098</v>
      </c>
      <c r="Q1889" s="74" t="n">
        <f aca="false">N1889/J1889</f>
        <v>0.533913990201415</v>
      </c>
      <c r="R1889" s="75" t="n">
        <f aca="false">ABS(P1889-Q1889)*100</f>
        <v>11.8127381600436</v>
      </c>
      <c r="S1889" s="72" t="str">
        <f aca="false">IF(M1889&gt;N1889,"Flávio Bolsonaro",IF(N1889&gt;M1889,"Lula","Empate"))</f>
        <v>Lula</v>
      </c>
      <c r="T1889" s="74" t="n">
        <v>0.598337319211935</v>
      </c>
      <c r="U1889" s="74" t="n">
        <v>0.345404851383669</v>
      </c>
      <c r="V1889" s="72" t="str">
        <f aca="false">IF(S1889="Empate","—",IF((N1889&gt;M1889)&lt;&gt;(T1889&gt;U1889),"Sim","Não"))</f>
        <v>Não</v>
      </c>
    </row>
    <row r="1890" customFormat="false" ht="15" hidden="false" customHeight="false" outlineLevel="0" collapsed="false">
      <c r="A1890" s="72" t="s">
        <v>4098</v>
      </c>
      <c r="B1890" s="72" t="s">
        <v>4099</v>
      </c>
      <c r="C1890" s="72" t="s">
        <v>283</v>
      </c>
      <c r="D1890" s="72" t="s">
        <v>282</v>
      </c>
      <c r="E1890" s="72"/>
      <c r="F1890" s="73" t="n">
        <v>5550</v>
      </c>
      <c r="G1890" s="73" t="n">
        <v>4178</v>
      </c>
      <c r="H1890" s="73" t="n">
        <v>1372</v>
      </c>
      <c r="I1890" s="74" t="n">
        <f aca="false">H1890/F1890</f>
        <v>0.247207207207207</v>
      </c>
      <c r="J1890" s="73" t="n">
        <v>3972</v>
      </c>
      <c r="K1890" s="73" t="n">
        <v>34</v>
      </c>
      <c r="L1890" s="73" t="n">
        <v>172</v>
      </c>
      <c r="M1890" s="73" t="n">
        <v>1076</v>
      </c>
      <c r="N1890" s="73" t="n">
        <v>2736</v>
      </c>
      <c r="O1890" s="73" t="n">
        <f aca="false">J1890-M1890-N1890</f>
        <v>160</v>
      </c>
      <c r="P1890" s="74" t="n">
        <f aca="false">M1890/J1890</f>
        <v>0.270896273917422</v>
      </c>
      <c r="Q1890" s="74" t="n">
        <f aca="false">N1890/J1890</f>
        <v>0.688821752265861</v>
      </c>
      <c r="R1890" s="75" t="n">
        <f aca="false">ABS(P1890-Q1890)*100</f>
        <v>41.7925478348439</v>
      </c>
      <c r="S1890" s="72" t="str">
        <f aca="false">IF(M1890&gt;N1890,"Flávio Bolsonaro",IF(N1890&gt;M1890,"Lula","Empate"))</f>
        <v>Lula</v>
      </c>
      <c r="T1890" s="74" t="n">
        <v>0.750947482403898</v>
      </c>
      <c r="U1890" s="74" t="n">
        <v>0.204114780725501</v>
      </c>
      <c r="V1890" s="72" t="str">
        <f aca="false">IF(S1890="Empate","—",IF((N1890&gt;M1890)&lt;&gt;(T1890&gt;U1890),"Sim","Não"))</f>
        <v>Não</v>
      </c>
    </row>
    <row r="1891" customFormat="false" ht="15" hidden="false" customHeight="false" outlineLevel="0" collapsed="false">
      <c r="A1891" s="72" t="s">
        <v>4100</v>
      </c>
      <c r="B1891" s="72" t="s">
        <v>4101</v>
      </c>
      <c r="C1891" s="72" t="s">
        <v>283</v>
      </c>
      <c r="D1891" s="72" t="s">
        <v>282</v>
      </c>
      <c r="E1891" s="72"/>
      <c r="F1891" s="73" t="n">
        <v>3921</v>
      </c>
      <c r="G1891" s="73" t="n">
        <v>3170</v>
      </c>
      <c r="H1891" s="73" t="n">
        <v>751</v>
      </c>
      <c r="I1891" s="74" t="n">
        <f aca="false">H1891/F1891</f>
        <v>0.191532772251977</v>
      </c>
      <c r="J1891" s="73" t="n">
        <v>2995</v>
      </c>
      <c r="K1891" s="73" t="n">
        <v>71</v>
      </c>
      <c r="L1891" s="73" t="n">
        <v>104</v>
      </c>
      <c r="M1891" s="73" t="n">
        <v>1290</v>
      </c>
      <c r="N1891" s="73" t="n">
        <v>1474</v>
      </c>
      <c r="O1891" s="73" t="n">
        <f aca="false">J1891-M1891-N1891</f>
        <v>231</v>
      </c>
      <c r="P1891" s="74" t="n">
        <f aca="false">M1891/J1891</f>
        <v>0.430717863105175</v>
      </c>
      <c r="Q1891" s="74" t="n">
        <f aca="false">N1891/J1891</f>
        <v>0.492153589315526</v>
      </c>
      <c r="R1891" s="75" t="n">
        <f aca="false">ABS(P1891-Q1891)*100</f>
        <v>6.14357262103506</v>
      </c>
      <c r="S1891" s="72" t="str">
        <f aca="false">IF(M1891&gt;N1891,"Flávio Bolsonaro",IF(N1891&gt;M1891,"Lula","Empate"))</f>
        <v>Lula</v>
      </c>
      <c r="T1891" s="74" t="n">
        <v>0.584507042253521</v>
      </c>
      <c r="U1891" s="74" t="n">
        <v>0.338348271446863</v>
      </c>
      <c r="V1891" s="72" t="str">
        <f aca="false">IF(S1891="Empate","—",IF((N1891&gt;M1891)&lt;&gt;(T1891&gt;U1891),"Sim","Não"))</f>
        <v>Não</v>
      </c>
    </row>
    <row r="1892" customFormat="false" ht="15" hidden="false" customHeight="false" outlineLevel="0" collapsed="false">
      <c r="A1892" s="72" t="s">
        <v>4102</v>
      </c>
      <c r="B1892" s="72" t="s">
        <v>4103</v>
      </c>
      <c r="C1892" s="72" t="s">
        <v>283</v>
      </c>
      <c r="D1892" s="72" t="s">
        <v>282</v>
      </c>
      <c r="E1892" s="72"/>
      <c r="F1892" s="73" t="n">
        <v>6914</v>
      </c>
      <c r="G1892" s="73" t="n">
        <v>5397</v>
      </c>
      <c r="H1892" s="73" t="n">
        <v>1517</v>
      </c>
      <c r="I1892" s="74" t="n">
        <f aca="false">H1892/F1892</f>
        <v>0.219409892970784</v>
      </c>
      <c r="J1892" s="73" t="n">
        <v>5183</v>
      </c>
      <c r="K1892" s="73" t="n">
        <v>99</v>
      </c>
      <c r="L1892" s="73" t="n">
        <v>115</v>
      </c>
      <c r="M1892" s="73" t="n">
        <v>3007</v>
      </c>
      <c r="N1892" s="73" t="n">
        <v>1761</v>
      </c>
      <c r="O1892" s="73" t="n">
        <f aca="false">J1892-M1892-N1892</f>
        <v>415</v>
      </c>
      <c r="P1892" s="74" t="n">
        <f aca="false">M1892/J1892</f>
        <v>0.580165927069265</v>
      </c>
      <c r="Q1892" s="74" t="n">
        <f aca="false">N1892/J1892</f>
        <v>0.339764615087787</v>
      </c>
      <c r="R1892" s="75" t="n">
        <f aca="false">ABS(P1892-Q1892)*100</f>
        <v>24.0401311981478</v>
      </c>
      <c r="S1892" s="72" t="str">
        <f aca="false">IF(M1892&gt;N1892,"Flávio Bolsonaro",IF(N1892&gt;M1892,"Lula","Empate"))</f>
        <v>Flávio Bolsonaro</v>
      </c>
      <c r="T1892" s="74" t="n">
        <v>0.461846623426173</v>
      </c>
      <c r="U1892" s="74" t="n">
        <v>0.472338801983976</v>
      </c>
      <c r="V1892" s="72" t="str">
        <f aca="false">IF(S1892="Empate","—",IF((N1892&gt;M1892)&lt;&gt;(T1892&gt;U1892),"Sim","Não"))</f>
        <v>Não</v>
      </c>
    </row>
    <row r="1893" customFormat="false" ht="15" hidden="false" customHeight="false" outlineLevel="0" collapsed="false">
      <c r="A1893" s="72" t="s">
        <v>4104</v>
      </c>
      <c r="B1893" s="72" t="s">
        <v>4105</v>
      </c>
      <c r="C1893" s="72" t="s">
        <v>283</v>
      </c>
      <c r="D1893" s="72" t="s">
        <v>282</v>
      </c>
      <c r="E1893" s="72"/>
      <c r="F1893" s="73" t="n">
        <v>1859</v>
      </c>
      <c r="G1893" s="73" t="n">
        <v>1495</v>
      </c>
      <c r="H1893" s="73" t="n">
        <v>364</v>
      </c>
      <c r="I1893" s="74" t="n">
        <f aca="false">H1893/F1893</f>
        <v>0.195804195804196</v>
      </c>
      <c r="J1893" s="73" t="n">
        <v>1419</v>
      </c>
      <c r="K1893" s="73" t="n">
        <v>26</v>
      </c>
      <c r="L1893" s="73" t="n">
        <v>50</v>
      </c>
      <c r="M1893" s="73" t="n">
        <v>506</v>
      </c>
      <c r="N1893" s="73" t="n">
        <v>778</v>
      </c>
      <c r="O1893" s="73" t="n">
        <f aca="false">J1893-M1893-N1893</f>
        <v>135</v>
      </c>
      <c r="P1893" s="74" t="n">
        <f aca="false">M1893/J1893</f>
        <v>0.356589147286822</v>
      </c>
      <c r="Q1893" s="74" t="n">
        <f aca="false">N1893/J1893</f>
        <v>0.548273431994362</v>
      </c>
      <c r="R1893" s="75" t="n">
        <f aca="false">ABS(P1893-Q1893)*100</f>
        <v>19.168428470754</v>
      </c>
      <c r="S1893" s="72" t="str">
        <f aca="false">IF(M1893&gt;N1893,"Flávio Bolsonaro",IF(N1893&gt;M1893,"Lula","Empate"))</f>
        <v>Lula</v>
      </c>
      <c r="T1893" s="74" t="n">
        <v>0.638202247191011</v>
      </c>
      <c r="U1893" s="74" t="n">
        <v>0.278651685393258</v>
      </c>
      <c r="V1893" s="72" t="str">
        <f aca="false">IF(S1893="Empate","—",IF((N1893&gt;M1893)&lt;&gt;(T1893&gt;U1893),"Sim","Não"))</f>
        <v>Não</v>
      </c>
    </row>
    <row r="1894" customFormat="false" ht="15" hidden="false" customHeight="false" outlineLevel="0" collapsed="false">
      <c r="A1894" s="72" t="s">
        <v>4106</v>
      </c>
      <c r="B1894" s="72" t="s">
        <v>4107</v>
      </c>
      <c r="C1894" s="72" t="s">
        <v>283</v>
      </c>
      <c r="D1894" s="72" t="s">
        <v>282</v>
      </c>
      <c r="E1894" s="72"/>
      <c r="F1894" s="73" t="n">
        <v>5273</v>
      </c>
      <c r="G1894" s="73" t="n">
        <v>4012</v>
      </c>
      <c r="H1894" s="73" t="n">
        <v>1261</v>
      </c>
      <c r="I1894" s="74" t="n">
        <f aca="false">H1894/F1894</f>
        <v>0.239142802958468</v>
      </c>
      <c r="J1894" s="73" t="n">
        <v>3858</v>
      </c>
      <c r="K1894" s="73" t="n">
        <v>58</v>
      </c>
      <c r="L1894" s="73" t="n">
        <v>96</v>
      </c>
      <c r="M1894" s="73" t="n">
        <v>1485</v>
      </c>
      <c r="N1894" s="73" t="n">
        <v>2176</v>
      </c>
      <c r="O1894" s="73" t="n">
        <f aca="false">J1894-M1894-N1894</f>
        <v>197</v>
      </c>
      <c r="P1894" s="74" t="n">
        <f aca="false">M1894/J1894</f>
        <v>0.384914463452566</v>
      </c>
      <c r="Q1894" s="74" t="n">
        <f aca="false">N1894/J1894</f>
        <v>0.564022809745982</v>
      </c>
      <c r="R1894" s="75" t="n">
        <f aca="false">ABS(P1894-Q1894)*100</f>
        <v>17.9108346293416</v>
      </c>
      <c r="S1894" s="72" t="str">
        <f aca="false">IF(M1894&gt;N1894,"Flávio Bolsonaro",IF(N1894&gt;M1894,"Lula","Empate"))</f>
        <v>Lula</v>
      </c>
      <c r="T1894" s="74" t="n">
        <v>0.631329508605637</v>
      </c>
      <c r="U1894" s="74" t="n">
        <v>0.321277126465453</v>
      </c>
      <c r="V1894" s="72" t="str">
        <f aca="false">IF(S1894="Empate","—",IF((N1894&gt;M1894)&lt;&gt;(T1894&gt;U1894),"Sim","Não"))</f>
        <v>Não</v>
      </c>
    </row>
    <row r="1895" customFormat="false" ht="15" hidden="false" customHeight="false" outlineLevel="0" collapsed="false">
      <c r="A1895" s="72" t="s">
        <v>4108</v>
      </c>
      <c r="B1895" s="72" t="s">
        <v>4109</v>
      </c>
      <c r="C1895" s="72" t="s">
        <v>283</v>
      </c>
      <c r="D1895" s="72" t="s">
        <v>282</v>
      </c>
      <c r="E1895" s="72"/>
      <c r="F1895" s="73" t="n">
        <v>6338</v>
      </c>
      <c r="G1895" s="73" t="n">
        <v>4357</v>
      </c>
      <c r="H1895" s="73" t="n">
        <v>1981</v>
      </c>
      <c r="I1895" s="74" t="n">
        <f aca="false">H1895/F1895</f>
        <v>0.312559166929631</v>
      </c>
      <c r="J1895" s="73" t="n">
        <v>4055</v>
      </c>
      <c r="K1895" s="73" t="n">
        <v>70</v>
      </c>
      <c r="L1895" s="73" t="n">
        <v>232</v>
      </c>
      <c r="M1895" s="73" t="n">
        <v>1177</v>
      </c>
      <c r="N1895" s="73" t="n">
        <v>2651</v>
      </c>
      <c r="O1895" s="73" t="n">
        <f aca="false">J1895-M1895-N1895</f>
        <v>227</v>
      </c>
      <c r="P1895" s="74" t="n">
        <f aca="false">M1895/J1895</f>
        <v>0.290258939580765</v>
      </c>
      <c r="Q1895" s="74" t="n">
        <f aca="false">N1895/J1895</f>
        <v>0.653760789149199</v>
      </c>
      <c r="R1895" s="75" t="n">
        <f aca="false">ABS(P1895-Q1895)*100</f>
        <v>36.3501849568434</v>
      </c>
      <c r="S1895" s="72" t="str">
        <f aca="false">IF(M1895&gt;N1895,"Flávio Bolsonaro",IF(N1895&gt;M1895,"Lula","Empate"))</f>
        <v>Lula</v>
      </c>
      <c r="T1895" s="74" t="n">
        <v>0.716304632295211</v>
      </c>
      <c r="U1895" s="74" t="n">
        <v>0.221931431562418</v>
      </c>
      <c r="V1895" s="72" t="str">
        <f aca="false">IF(S1895="Empate","—",IF((N1895&gt;M1895)&lt;&gt;(T1895&gt;U1895),"Sim","Não"))</f>
        <v>Não</v>
      </c>
    </row>
    <row r="1896" customFormat="false" ht="15" hidden="false" customHeight="false" outlineLevel="0" collapsed="false">
      <c r="A1896" s="72" t="s">
        <v>4110</v>
      </c>
      <c r="B1896" s="72" t="s">
        <v>4111</v>
      </c>
      <c r="C1896" s="72" t="s">
        <v>283</v>
      </c>
      <c r="D1896" s="72" t="s">
        <v>282</v>
      </c>
      <c r="E1896" s="72"/>
      <c r="F1896" s="73" t="n">
        <v>11723</v>
      </c>
      <c r="G1896" s="73" t="n">
        <v>9691</v>
      </c>
      <c r="H1896" s="73" t="n">
        <v>2032</v>
      </c>
      <c r="I1896" s="74" t="n">
        <f aca="false">H1896/F1896</f>
        <v>0.173334470698627</v>
      </c>
      <c r="J1896" s="73" t="n">
        <v>9243</v>
      </c>
      <c r="K1896" s="73" t="n">
        <v>200</v>
      </c>
      <c r="L1896" s="73" t="n">
        <v>248</v>
      </c>
      <c r="M1896" s="73" t="n">
        <v>4919</v>
      </c>
      <c r="N1896" s="73" t="n">
        <v>3626</v>
      </c>
      <c r="O1896" s="73" t="n">
        <f aca="false">J1896-M1896-N1896</f>
        <v>698</v>
      </c>
      <c r="P1896" s="74" t="n">
        <f aca="false">M1896/J1896</f>
        <v>0.532186519528292</v>
      </c>
      <c r="Q1896" s="74" t="n">
        <f aca="false">N1896/J1896</f>
        <v>0.392296873309532</v>
      </c>
      <c r="R1896" s="75" t="n">
        <f aca="false">ABS(P1896-Q1896)*100</f>
        <v>13.988964621876</v>
      </c>
      <c r="S1896" s="72" t="str">
        <f aca="false">IF(M1896&gt;N1896,"Flávio Bolsonaro",IF(N1896&gt;M1896,"Lula","Empate"))</f>
        <v>Flávio Bolsonaro</v>
      </c>
      <c r="T1896" s="74" t="n">
        <v>0.496682258239965</v>
      </c>
      <c r="U1896" s="74" t="n">
        <v>0.4467529642119</v>
      </c>
      <c r="V1896" s="72" t="str">
        <f aca="false">IF(S1896="Empate","—",IF((N1896&gt;M1896)&lt;&gt;(T1896&gt;U1896),"Sim","Não"))</f>
        <v>Sim</v>
      </c>
    </row>
    <row r="1897" customFormat="false" ht="15" hidden="false" customHeight="false" outlineLevel="0" collapsed="false">
      <c r="A1897" s="72" t="s">
        <v>4112</v>
      </c>
      <c r="B1897" s="72" t="s">
        <v>4113</v>
      </c>
      <c r="C1897" s="72" t="s">
        <v>283</v>
      </c>
      <c r="D1897" s="72" t="s">
        <v>282</v>
      </c>
      <c r="E1897" s="72"/>
      <c r="F1897" s="73" t="n">
        <v>68278</v>
      </c>
      <c r="G1897" s="73" t="n">
        <v>52502</v>
      </c>
      <c r="H1897" s="73" t="n">
        <v>15776</v>
      </c>
      <c r="I1897" s="74" t="n">
        <f aca="false">H1897/F1897</f>
        <v>0.231055391194821</v>
      </c>
      <c r="J1897" s="73" t="n">
        <v>50136</v>
      </c>
      <c r="K1897" s="73" t="n">
        <v>1284</v>
      </c>
      <c r="L1897" s="73" t="n">
        <v>1082</v>
      </c>
      <c r="M1897" s="73" t="n">
        <v>30159</v>
      </c>
      <c r="N1897" s="73" t="n">
        <v>16165</v>
      </c>
      <c r="O1897" s="73" t="n">
        <f aca="false">J1897-M1897-N1897</f>
        <v>3812</v>
      </c>
      <c r="P1897" s="74" t="n">
        <f aca="false">M1897/J1897</f>
        <v>0.601543800861656</v>
      </c>
      <c r="Q1897" s="74" t="n">
        <f aca="false">N1897/J1897</f>
        <v>0.322423009414393</v>
      </c>
      <c r="R1897" s="75" t="n">
        <f aca="false">ABS(P1897-Q1897)*100</f>
        <v>27.9120791447263</v>
      </c>
      <c r="S1897" s="72" t="str">
        <f aca="false">IF(M1897&gt;N1897,"Flávio Bolsonaro",IF(N1897&gt;M1897,"Lula","Empate"))</f>
        <v>Flávio Bolsonaro</v>
      </c>
      <c r="T1897" s="74" t="n">
        <v>0.417674304217732</v>
      </c>
      <c r="U1897" s="74" t="n">
        <v>0.51649793007337</v>
      </c>
      <c r="V1897" s="72" t="str">
        <f aca="false">IF(S1897="Empate","—",IF((N1897&gt;M1897)&lt;&gt;(T1897&gt;U1897),"Sim","Não"))</f>
        <v>Não</v>
      </c>
    </row>
    <row r="1898" customFormat="false" ht="15" hidden="false" customHeight="false" outlineLevel="0" collapsed="false">
      <c r="A1898" s="72" t="s">
        <v>4114</v>
      </c>
      <c r="B1898" s="72" t="s">
        <v>4115</v>
      </c>
      <c r="C1898" s="72" t="s">
        <v>283</v>
      </c>
      <c r="D1898" s="72" t="s">
        <v>282</v>
      </c>
      <c r="E1898" s="72"/>
      <c r="F1898" s="73" t="n">
        <v>16696</v>
      </c>
      <c r="G1898" s="73" t="n">
        <v>13027</v>
      </c>
      <c r="H1898" s="73" t="n">
        <v>3669</v>
      </c>
      <c r="I1898" s="74" t="n">
        <f aca="false">H1898/F1898</f>
        <v>0.219753234307619</v>
      </c>
      <c r="J1898" s="73" t="n">
        <v>12328</v>
      </c>
      <c r="K1898" s="73" t="n">
        <v>351</v>
      </c>
      <c r="L1898" s="73" t="n">
        <v>348</v>
      </c>
      <c r="M1898" s="73" t="n">
        <v>6695</v>
      </c>
      <c r="N1898" s="73" t="n">
        <v>4694</v>
      </c>
      <c r="O1898" s="73" t="n">
        <f aca="false">J1898-M1898-N1898</f>
        <v>939</v>
      </c>
      <c r="P1898" s="74" t="n">
        <f aca="false">M1898/J1898</f>
        <v>0.543072680077872</v>
      </c>
      <c r="Q1898" s="74" t="n">
        <f aca="false">N1898/J1898</f>
        <v>0.380759247242051</v>
      </c>
      <c r="R1898" s="75" t="n">
        <f aca="false">ABS(P1898-Q1898)*100</f>
        <v>16.2313432835821</v>
      </c>
      <c r="S1898" s="72" t="str">
        <f aca="false">IF(M1898&gt;N1898,"Flávio Bolsonaro",IF(N1898&gt;M1898,"Lula","Empate"))</f>
        <v>Flávio Bolsonaro</v>
      </c>
      <c r="T1898" s="74" t="n">
        <v>0.441076105071026</v>
      </c>
      <c r="U1898" s="74" t="n">
        <v>0.486945480517419</v>
      </c>
      <c r="V1898" s="72" t="str">
        <f aca="false">IF(S1898="Empate","—",IF((N1898&gt;M1898)&lt;&gt;(T1898&gt;U1898),"Sim","Não"))</f>
        <v>Não</v>
      </c>
    </row>
    <row r="1899" customFormat="false" ht="15" hidden="false" customHeight="false" outlineLevel="0" collapsed="false">
      <c r="A1899" s="72" t="s">
        <v>4116</v>
      </c>
      <c r="B1899" s="72" t="s">
        <v>4117</v>
      </c>
      <c r="C1899" s="72" t="s">
        <v>283</v>
      </c>
      <c r="D1899" s="72" t="s">
        <v>282</v>
      </c>
      <c r="E1899" s="72"/>
      <c r="F1899" s="73" t="n">
        <v>16472</v>
      </c>
      <c r="G1899" s="73" t="n">
        <v>12685</v>
      </c>
      <c r="H1899" s="73" t="n">
        <v>3787</v>
      </c>
      <c r="I1899" s="74" t="n">
        <f aca="false">H1899/F1899</f>
        <v>0.229905293831957</v>
      </c>
      <c r="J1899" s="73" t="n">
        <v>11920</v>
      </c>
      <c r="K1899" s="73" t="n">
        <v>303</v>
      </c>
      <c r="L1899" s="73" t="n">
        <v>462</v>
      </c>
      <c r="M1899" s="73" t="n">
        <v>6542</v>
      </c>
      <c r="N1899" s="73" t="n">
        <v>4167</v>
      </c>
      <c r="O1899" s="73" t="n">
        <f aca="false">J1899-M1899-N1899</f>
        <v>1211</v>
      </c>
      <c r="P1899" s="74" t="n">
        <f aca="false">M1899/J1899</f>
        <v>0.548825503355705</v>
      </c>
      <c r="Q1899" s="74" t="n">
        <f aca="false">N1899/J1899</f>
        <v>0.349580536912752</v>
      </c>
      <c r="R1899" s="75" t="n">
        <f aca="false">ABS(P1899-Q1899)*100</f>
        <v>19.9244966442953</v>
      </c>
      <c r="S1899" s="72" t="str">
        <f aca="false">IF(M1899&gt;N1899,"Flávio Bolsonaro",IF(N1899&gt;M1899,"Lula","Empate"))</f>
        <v>Flávio Bolsonaro</v>
      </c>
      <c r="T1899" s="74" t="n">
        <v>0.3749383325111</v>
      </c>
      <c r="U1899" s="74" t="n">
        <v>0.514060187469166</v>
      </c>
      <c r="V1899" s="72" t="str">
        <f aca="false">IF(S1899="Empate","—",IF((N1899&gt;M1899)&lt;&gt;(T1899&gt;U1899),"Sim","Não"))</f>
        <v>Não</v>
      </c>
    </row>
    <row r="1900" customFormat="false" ht="15" hidden="false" customHeight="false" outlineLevel="0" collapsed="false">
      <c r="A1900" s="72" t="s">
        <v>4118</v>
      </c>
      <c r="B1900" s="72" t="s">
        <v>4119</v>
      </c>
      <c r="C1900" s="72" t="s">
        <v>283</v>
      </c>
      <c r="D1900" s="72" t="s">
        <v>282</v>
      </c>
      <c r="E1900" s="72"/>
      <c r="F1900" s="73" t="n">
        <v>19694</v>
      </c>
      <c r="G1900" s="73" t="n">
        <v>16076</v>
      </c>
      <c r="H1900" s="73" t="n">
        <v>3618</v>
      </c>
      <c r="I1900" s="74" t="n">
        <f aca="false">H1900/F1900</f>
        <v>0.183710774855286</v>
      </c>
      <c r="J1900" s="73" t="n">
        <v>15151</v>
      </c>
      <c r="K1900" s="73" t="n">
        <v>407</v>
      </c>
      <c r="L1900" s="73" t="n">
        <v>518</v>
      </c>
      <c r="M1900" s="73" t="n">
        <v>7978</v>
      </c>
      <c r="N1900" s="73" t="n">
        <v>5915</v>
      </c>
      <c r="O1900" s="73" t="n">
        <f aca="false">J1900-M1900-N1900</f>
        <v>1258</v>
      </c>
      <c r="P1900" s="74" t="n">
        <f aca="false">M1900/J1900</f>
        <v>0.52656590324071</v>
      </c>
      <c r="Q1900" s="74" t="n">
        <f aca="false">N1900/J1900</f>
        <v>0.390403273711306</v>
      </c>
      <c r="R1900" s="75" t="n">
        <f aca="false">ABS(P1900-Q1900)*100</f>
        <v>13.6162629529404</v>
      </c>
      <c r="S1900" s="72" t="str">
        <f aca="false">IF(M1900&gt;N1900,"Flávio Bolsonaro",IF(N1900&gt;M1900,"Lula","Empate"))</f>
        <v>Flávio Bolsonaro</v>
      </c>
      <c r="T1900" s="74" t="n">
        <v>0.455038409399006</v>
      </c>
      <c r="U1900" s="74" t="n">
        <v>0.470724937060229</v>
      </c>
      <c r="V1900" s="72" t="str">
        <f aca="false">IF(S1900="Empate","—",IF((N1900&gt;M1900)&lt;&gt;(T1900&gt;U1900),"Sim","Não"))</f>
        <v>Não</v>
      </c>
    </row>
    <row r="1901" customFormat="false" ht="15" hidden="false" customHeight="false" outlineLevel="0" collapsed="false">
      <c r="A1901" s="72" t="s">
        <v>4120</v>
      </c>
      <c r="B1901" s="72" t="s">
        <v>4121</v>
      </c>
      <c r="C1901" s="72" t="s">
        <v>283</v>
      </c>
      <c r="D1901" s="72" t="s">
        <v>282</v>
      </c>
      <c r="E1901" s="72"/>
      <c r="F1901" s="73" t="n">
        <v>67632</v>
      </c>
      <c r="G1901" s="73" t="n">
        <v>53206</v>
      </c>
      <c r="H1901" s="73" t="n">
        <v>14426</v>
      </c>
      <c r="I1901" s="74" t="n">
        <f aca="false">H1901/F1901</f>
        <v>0.213301395788976</v>
      </c>
      <c r="J1901" s="73" t="n">
        <v>49933</v>
      </c>
      <c r="K1901" s="73" t="n">
        <v>1344</v>
      </c>
      <c r="L1901" s="73" t="n">
        <v>1929</v>
      </c>
      <c r="M1901" s="73" t="n">
        <v>31055</v>
      </c>
      <c r="N1901" s="73" t="n">
        <v>13618</v>
      </c>
      <c r="O1901" s="73" t="n">
        <f aca="false">J1901-M1901-N1901</f>
        <v>5260</v>
      </c>
      <c r="P1901" s="74" t="n">
        <f aca="false">M1901/J1901</f>
        <v>0.621933390743596</v>
      </c>
      <c r="Q1901" s="74" t="n">
        <f aca="false">N1901/J1901</f>
        <v>0.272725452105822</v>
      </c>
      <c r="R1901" s="75" t="n">
        <f aca="false">ABS(P1901-Q1901)*100</f>
        <v>34.9207938637775</v>
      </c>
      <c r="S1901" s="72" t="str">
        <f aca="false">IF(M1901&gt;N1901,"Flávio Bolsonaro",IF(N1901&gt;M1901,"Lula","Empate"))</f>
        <v>Flávio Bolsonaro</v>
      </c>
      <c r="T1901" s="74" t="n">
        <v>0.337940944324138</v>
      </c>
      <c r="U1901" s="74" t="n">
        <v>0.560442006840582</v>
      </c>
      <c r="V1901" s="72" t="str">
        <f aca="false">IF(S1901="Empate","—",IF((N1901&gt;M1901)&lt;&gt;(T1901&gt;U1901),"Sim","Não"))</f>
        <v>Não</v>
      </c>
    </row>
    <row r="1902" customFormat="false" ht="15" hidden="false" customHeight="false" outlineLevel="0" collapsed="false">
      <c r="A1902" s="72" t="s">
        <v>4122</v>
      </c>
      <c r="B1902" s="72" t="s">
        <v>4123</v>
      </c>
      <c r="C1902" s="72" t="s">
        <v>283</v>
      </c>
      <c r="D1902" s="72" t="s">
        <v>282</v>
      </c>
      <c r="E1902" s="72"/>
      <c r="F1902" s="73" t="n">
        <v>13298</v>
      </c>
      <c r="G1902" s="73" t="n">
        <v>10482</v>
      </c>
      <c r="H1902" s="73" t="n">
        <v>2816</v>
      </c>
      <c r="I1902" s="74" t="n">
        <f aca="false">H1902/F1902</f>
        <v>0.211761167092796</v>
      </c>
      <c r="J1902" s="73" t="n">
        <v>9892</v>
      </c>
      <c r="K1902" s="73" t="n">
        <v>252</v>
      </c>
      <c r="L1902" s="73" t="n">
        <v>338</v>
      </c>
      <c r="M1902" s="73" t="n">
        <v>4713</v>
      </c>
      <c r="N1902" s="73" t="n">
        <v>4297</v>
      </c>
      <c r="O1902" s="73" t="n">
        <f aca="false">J1902-M1902-N1902</f>
        <v>882</v>
      </c>
      <c r="P1902" s="74" t="n">
        <f aca="false">M1902/J1902</f>
        <v>0.476445612616256</v>
      </c>
      <c r="Q1902" s="74" t="n">
        <f aca="false">N1902/J1902</f>
        <v>0.434391427416094</v>
      </c>
      <c r="R1902" s="75" t="n">
        <f aca="false">ABS(P1902-Q1902)*100</f>
        <v>4.20541852001617</v>
      </c>
      <c r="S1902" s="72" t="str">
        <f aca="false">IF(M1902&gt;N1902,"Flávio Bolsonaro",IF(N1902&gt;M1902,"Lula","Empate"))</f>
        <v>Flávio Bolsonaro</v>
      </c>
      <c r="T1902" s="74" t="n">
        <v>0.498511609446319</v>
      </c>
      <c r="U1902" s="74" t="n">
        <v>0.41149037507442</v>
      </c>
      <c r="V1902" s="72" t="str">
        <f aca="false">IF(S1902="Empate","—",IF((N1902&gt;M1902)&lt;&gt;(T1902&gt;U1902),"Sim","Não"))</f>
        <v>Sim</v>
      </c>
    </row>
    <row r="1903" customFormat="false" ht="15" hidden="false" customHeight="false" outlineLevel="0" collapsed="false">
      <c r="A1903" s="72" t="s">
        <v>4124</v>
      </c>
      <c r="B1903" s="72" t="s">
        <v>4125</v>
      </c>
      <c r="C1903" s="72" t="s">
        <v>283</v>
      </c>
      <c r="D1903" s="72" t="s">
        <v>282</v>
      </c>
      <c r="E1903" s="72"/>
      <c r="F1903" s="73" t="n">
        <v>7354</v>
      </c>
      <c r="G1903" s="73" t="n">
        <v>5927</v>
      </c>
      <c r="H1903" s="73" t="n">
        <v>1427</v>
      </c>
      <c r="I1903" s="74" t="n">
        <f aca="false">H1903/F1903</f>
        <v>0.194044057655698</v>
      </c>
      <c r="J1903" s="73" t="n">
        <v>5382</v>
      </c>
      <c r="K1903" s="73" t="n">
        <v>199</v>
      </c>
      <c r="L1903" s="73" t="n">
        <v>346</v>
      </c>
      <c r="M1903" s="73" t="n">
        <v>2392</v>
      </c>
      <c r="N1903" s="73" t="n">
        <v>2470</v>
      </c>
      <c r="O1903" s="73" t="n">
        <f aca="false">J1903-M1903-N1903</f>
        <v>520</v>
      </c>
      <c r="P1903" s="74" t="n">
        <f aca="false">M1903/J1903</f>
        <v>0.444444444444444</v>
      </c>
      <c r="Q1903" s="74" t="n">
        <f aca="false">N1903/J1903</f>
        <v>0.458937198067633</v>
      </c>
      <c r="R1903" s="75" t="n">
        <f aca="false">ABS(P1903-Q1903)*100</f>
        <v>1.44927536231884</v>
      </c>
      <c r="S1903" s="72" t="str">
        <f aca="false">IF(M1903&gt;N1903,"Flávio Bolsonaro",IF(N1903&gt;M1903,"Lula","Empate"))</f>
        <v>Lula</v>
      </c>
      <c r="T1903" s="74" t="n">
        <v>0.565111940298507</v>
      </c>
      <c r="U1903" s="74" t="n">
        <v>0.358208955223881</v>
      </c>
      <c r="V1903" s="72" t="str">
        <f aca="false">IF(S1903="Empate","—",IF((N1903&gt;M1903)&lt;&gt;(T1903&gt;U1903),"Sim","Não"))</f>
        <v>Não</v>
      </c>
    </row>
    <row r="1904" customFormat="false" ht="15" hidden="false" customHeight="false" outlineLevel="0" collapsed="false">
      <c r="A1904" s="72" t="s">
        <v>4126</v>
      </c>
      <c r="B1904" s="72" t="s">
        <v>4127</v>
      </c>
      <c r="C1904" s="72" t="s">
        <v>283</v>
      </c>
      <c r="D1904" s="72" t="s">
        <v>282</v>
      </c>
      <c r="E1904" s="72"/>
      <c r="F1904" s="73" t="n">
        <v>2493</v>
      </c>
      <c r="G1904" s="73" t="n">
        <v>2021</v>
      </c>
      <c r="H1904" s="73" t="n">
        <v>472</v>
      </c>
      <c r="I1904" s="74" t="n">
        <f aca="false">H1904/F1904</f>
        <v>0.189330124348175</v>
      </c>
      <c r="J1904" s="73" t="n">
        <v>1945</v>
      </c>
      <c r="K1904" s="73" t="n">
        <v>24</v>
      </c>
      <c r="L1904" s="73" t="n">
        <v>52</v>
      </c>
      <c r="M1904" s="73" t="n">
        <v>925</v>
      </c>
      <c r="N1904" s="73" t="n">
        <v>849</v>
      </c>
      <c r="O1904" s="73" t="n">
        <f aca="false">J1904-M1904-N1904</f>
        <v>171</v>
      </c>
      <c r="P1904" s="74" t="n">
        <f aca="false">M1904/J1904</f>
        <v>0.475578406169666</v>
      </c>
      <c r="Q1904" s="74" t="n">
        <f aca="false">N1904/J1904</f>
        <v>0.436503856041131</v>
      </c>
      <c r="R1904" s="75" t="n">
        <f aca="false">ABS(P1904-Q1904)*100</f>
        <v>3.90745501285347</v>
      </c>
      <c r="S1904" s="72" t="str">
        <f aca="false">IF(M1904&gt;N1904,"Flávio Bolsonaro",IF(N1904&gt;M1904,"Lula","Empate"))</f>
        <v>Flávio Bolsonaro</v>
      </c>
      <c r="T1904" s="74" t="n">
        <v>0.506550218340611</v>
      </c>
      <c r="U1904" s="74" t="n">
        <v>0.39792576419214</v>
      </c>
      <c r="V1904" s="72" t="str">
        <f aca="false">IF(S1904="Empate","—",IF((N1904&gt;M1904)&lt;&gt;(T1904&gt;U1904),"Sim","Não"))</f>
        <v>Sim</v>
      </c>
    </row>
    <row r="1905" customFormat="false" ht="15" hidden="false" customHeight="false" outlineLevel="0" collapsed="false">
      <c r="A1905" s="72" t="s">
        <v>4128</v>
      </c>
      <c r="B1905" s="72" t="s">
        <v>4129</v>
      </c>
      <c r="C1905" s="72" t="s">
        <v>283</v>
      </c>
      <c r="D1905" s="72" t="s">
        <v>282</v>
      </c>
      <c r="E1905" s="72"/>
      <c r="F1905" s="73" t="n">
        <v>1914</v>
      </c>
      <c r="G1905" s="73" t="n">
        <v>1461</v>
      </c>
      <c r="H1905" s="73" t="n">
        <v>453</v>
      </c>
      <c r="I1905" s="74" t="n">
        <f aca="false">H1905/F1905</f>
        <v>0.236677115987461</v>
      </c>
      <c r="J1905" s="73" t="n">
        <v>1386</v>
      </c>
      <c r="K1905" s="73" t="n">
        <v>23</v>
      </c>
      <c r="L1905" s="73" t="n">
        <v>52</v>
      </c>
      <c r="M1905" s="73" t="n">
        <v>543</v>
      </c>
      <c r="N1905" s="73" t="n">
        <v>734</v>
      </c>
      <c r="O1905" s="73" t="n">
        <f aca="false">J1905-M1905-N1905</f>
        <v>109</v>
      </c>
      <c r="P1905" s="74" t="n">
        <f aca="false">M1905/J1905</f>
        <v>0.391774891774892</v>
      </c>
      <c r="Q1905" s="74" t="n">
        <f aca="false">N1905/J1905</f>
        <v>0.52958152958153</v>
      </c>
      <c r="R1905" s="75" t="n">
        <f aca="false">ABS(P1905-Q1905)*100</f>
        <v>13.7806637806638</v>
      </c>
      <c r="S1905" s="72" t="str">
        <f aca="false">IF(M1905&gt;N1905,"Flávio Bolsonaro",IF(N1905&gt;M1905,"Lula","Empate"))</f>
        <v>Lula</v>
      </c>
      <c r="T1905" s="74" t="n">
        <v>0.600443131462334</v>
      </c>
      <c r="U1905" s="74" t="n">
        <v>0.307237813884786</v>
      </c>
      <c r="V1905" s="72" t="str">
        <f aca="false">IF(S1905="Empate","—",IF((N1905&gt;M1905)&lt;&gt;(T1905&gt;U1905),"Sim","Não"))</f>
        <v>Não</v>
      </c>
    </row>
    <row r="1906" customFormat="false" ht="15" hidden="false" customHeight="false" outlineLevel="0" collapsed="false">
      <c r="A1906" s="72" t="s">
        <v>4130</v>
      </c>
      <c r="B1906" s="72" t="s">
        <v>4131</v>
      </c>
      <c r="C1906" s="72" t="s">
        <v>283</v>
      </c>
      <c r="D1906" s="72" t="s">
        <v>282</v>
      </c>
      <c r="E1906" s="72"/>
      <c r="F1906" s="73" t="n">
        <v>81108</v>
      </c>
      <c r="G1906" s="73" t="n">
        <v>62818</v>
      </c>
      <c r="H1906" s="73" t="n">
        <v>18290</v>
      </c>
      <c r="I1906" s="74" t="n">
        <f aca="false">H1906/F1906</f>
        <v>0.225501800069044</v>
      </c>
      <c r="J1906" s="73" t="n">
        <v>59479</v>
      </c>
      <c r="K1906" s="73" t="n">
        <v>1559</v>
      </c>
      <c r="L1906" s="73" t="n">
        <v>1780</v>
      </c>
      <c r="M1906" s="73" t="n">
        <v>30548</v>
      </c>
      <c r="N1906" s="73" t="n">
        <v>23112</v>
      </c>
      <c r="O1906" s="73" t="n">
        <f aca="false">J1906-M1906-N1906</f>
        <v>5819</v>
      </c>
      <c r="P1906" s="74" t="n">
        <f aca="false">M1906/J1906</f>
        <v>0.513593032835118</v>
      </c>
      <c r="Q1906" s="74" t="n">
        <f aca="false">N1906/J1906</f>
        <v>0.388574118596479</v>
      </c>
      <c r="R1906" s="75" t="n">
        <f aca="false">ABS(P1906-Q1906)*100</f>
        <v>12.5018914238639</v>
      </c>
      <c r="S1906" s="72" t="str">
        <f aca="false">IF(M1906&gt;N1906,"Flávio Bolsonaro",IF(N1906&gt;M1906,"Lula","Empate"))</f>
        <v>Flávio Bolsonaro</v>
      </c>
      <c r="T1906" s="74" t="n">
        <v>0.449625509324226</v>
      </c>
      <c r="U1906" s="74" t="n">
        <v>0.471334133599337</v>
      </c>
      <c r="V1906" s="72" t="str">
        <f aca="false">IF(S1906="Empate","—",IF((N1906&gt;M1906)&lt;&gt;(T1906&gt;U1906),"Sim","Não"))</f>
        <v>Não</v>
      </c>
    </row>
    <row r="1907" customFormat="false" ht="15" hidden="false" customHeight="false" outlineLevel="0" collapsed="false">
      <c r="A1907" s="72" t="s">
        <v>4132</v>
      </c>
      <c r="B1907" s="72" t="s">
        <v>4133</v>
      </c>
      <c r="C1907" s="72" t="s">
        <v>283</v>
      </c>
      <c r="D1907" s="72" t="s">
        <v>282</v>
      </c>
      <c r="E1907" s="72"/>
      <c r="F1907" s="73" t="n">
        <v>5226</v>
      </c>
      <c r="G1907" s="73" t="n">
        <v>3921</v>
      </c>
      <c r="H1907" s="73" t="n">
        <v>1305</v>
      </c>
      <c r="I1907" s="74" t="n">
        <f aca="false">H1907/F1907</f>
        <v>0.249712973593571</v>
      </c>
      <c r="J1907" s="73" t="n">
        <v>3769</v>
      </c>
      <c r="K1907" s="73" t="n">
        <v>47</v>
      </c>
      <c r="L1907" s="73" t="n">
        <v>105</v>
      </c>
      <c r="M1907" s="73" t="n">
        <v>843</v>
      </c>
      <c r="N1907" s="73" t="n">
        <v>2727</v>
      </c>
      <c r="O1907" s="73" t="n">
        <f aca="false">J1907-M1907-N1907</f>
        <v>199</v>
      </c>
      <c r="P1907" s="74" t="n">
        <f aca="false">M1907/J1907</f>
        <v>0.223666755107456</v>
      </c>
      <c r="Q1907" s="74" t="n">
        <f aca="false">N1907/J1907</f>
        <v>0.723534093924118</v>
      </c>
      <c r="R1907" s="75" t="n">
        <f aca="false">ABS(P1907-Q1907)*100</f>
        <v>49.9867338816662</v>
      </c>
      <c r="S1907" s="72" t="str">
        <f aca="false">IF(M1907&gt;N1907,"Flávio Bolsonaro",IF(N1907&gt;M1907,"Lula","Empate"))</f>
        <v>Lula</v>
      </c>
      <c r="T1907" s="74" t="n">
        <v>0.798926174496644</v>
      </c>
      <c r="U1907" s="74" t="n">
        <v>0.163758389261745</v>
      </c>
      <c r="V1907" s="72" t="str">
        <f aca="false">IF(S1907="Empate","—",IF((N1907&gt;M1907)&lt;&gt;(T1907&gt;U1907),"Sim","Não"))</f>
        <v>Não</v>
      </c>
    </row>
    <row r="1908" customFormat="false" ht="15" hidden="false" customHeight="false" outlineLevel="0" collapsed="false">
      <c r="A1908" s="72" t="s">
        <v>4134</v>
      </c>
      <c r="B1908" s="72" t="s">
        <v>4135</v>
      </c>
      <c r="C1908" s="72" t="s">
        <v>283</v>
      </c>
      <c r="D1908" s="72" t="s">
        <v>282</v>
      </c>
      <c r="E1908" s="72"/>
      <c r="F1908" s="73" t="n">
        <v>116646</v>
      </c>
      <c r="G1908" s="73" t="n">
        <v>90467</v>
      </c>
      <c r="H1908" s="73" t="n">
        <v>26179</v>
      </c>
      <c r="I1908" s="74" t="n">
        <f aca="false">H1908/F1908</f>
        <v>0.224431184952763</v>
      </c>
      <c r="J1908" s="73" t="n">
        <v>86616</v>
      </c>
      <c r="K1908" s="73" t="n">
        <v>1640</v>
      </c>
      <c r="L1908" s="73" t="n">
        <v>2211</v>
      </c>
      <c r="M1908" s="73" t="n">
        <v>54527</v>
      </c>
      <c r="N1908" s="73" t="n">
        <v>24655</v>
      </c>
      <c r="O1908" s="73" t="n">
        <f aca="false">J1908-M1908-N1908</f>
        <v>7434</v>
      </c>
      <c r="P1908" s="74" t="n">
        <f aca="false">M1908/J1908</f>
        <v>0.629525722730212</v>
      </c>
      <c r="Q1908" s="74" t="n">
        <f aca="false">N1908/J1908</f>
        <v>0.28464717835042</v>
      </c>
      <c r="R1908" s="75" t="n">
        <f aca="false">ABS(P1908-Q1908)*100</f>
        <v>34.4878544379791</v>
      </c>
      <c r="S1908" s="72" t="str">
        <f aca="false">IF(M1908&gt;N1908,"Flávio Bolsonaro",IF(N1908&gt;M1908,"Lula","Empate"))</f>
        <v>Flávio Bolsonaro</v>
      </c>
      <c r="T1908" s="74" t="n">
        <v>0.344494365996292</v>
      </c>
      <c r="U1908" s="74" t="n">
        <v>0.56765558883659</v>
      </c>
      <c r="V1908" s="72" t="str">
        <f aca="false">IF(S1908="Empate","—",IF((N1908&gt;M1908)&lt;&gt;(T1908&gt;U1908),"Sim","Não"))</f>
        <v>Não</v>
      </c>
    </row>
    <row r="1909" customFormat="false" ht="15" hidden="false" customHeight="false" outlineLevel="0" collapsed="false">
      <c r="A1909" s="72" t="s">
        <v>4136</v>
      </c>
      <c r="B1909" s="72" t="s">
        <v>4137</v>
      </c>
      <c r="C1909" s="72" t="s">
        <v>283</v>
      </c>
      <c r="D1909" s="72" t="s">
        <v>282</v>
      </c>
      <c r="E1909" s="72"/>
      <c r="F1909" s="73" t="n">
        <v>65612</v>
      </c>
      <c r="G1909" s="73" t="n">
        <v>53327</v>
      </c>
      <c r="H1909" s="73" t="n">
        <v>12285</v>
      </c>
      <c r="I1909" s="74" t="n">
        <f aca="false">H1909/F1909</f>
        <v>0.187237090776078</v>
      </c>
      <c r="J1909" s="73" t="n">
        <v>50686</v>
      </c>
      <c r="K1909" s="73" t="n">
        <v>1280</v>
      </c>
      <c r="L1909" s="73" t="n">
        <v>1361</v>
      </c>
      <c r="M1909" s="73" t="n">
        <v>31008</v>
      </c>
      <c r="N1909" s="73" t="n">
        <v>15427</v>
      </c>
      <c r="O1909" s="73" t="n">
        <f aca="false">J1909-M1909-N1909</f>
        <v>4251</v>
      </c>
      <c r="P1909" s="74" t="n">
        <f aca="false">M1909/J1909</f>
        <v>0.611766562758947</v>
      </c>
      <c r="Q1909" s="74" t="n">
        <f aca="false">N1909/J1909</f>
        <v>0.30436412421576</v>
      </c>
      <c r="R1909" s="75" t="n">
        <f aca="false">ABS(P1909-Q1909)*100</f>
        <v>30.7402438543188</v>
      </c>
      <c r="S1909" s="72" t="str">
        <f aca="false">IF(M1909&gt;N1909,"Flávio Bolsonaro",IF(N1909&gt;M1909,"Lula","Empate"))</f>
        <v>Flávio Bolsonaro</v>
      </c>
      <c r="T1909" s="74" t="n">
        <v>0.378735952817407</v>
      </c>
      <c r="U1909" s="74" t="n">
        <v>0.538256156850243</v>
      </c>
      <c r="V1909" s="72" t="str">
        <f aca="false">IF(S1909="Empate","—",IF((N1909&gt;M1909)&lt;&gt;(T1909&gt;U1909),"Sim","Não"))</f>
        <v>Não</v>
      </c>
    </row>
    <row r="1910" customFormat="false" ht="15" hidden="false" customHeight="false" outlineLevel="0" collapsed="false">
      <c r="A1910" s="72" t="s">
        <v>4138</v>
      </c>
      <c r="B1910" s="72" t="s">
        <v>4139</v>
      </c>
      <c r="C1910" s="72" t="s">
        <v>283</v>
      </c>
      <c r="D1910" s="72" t="s">
        <v>282</v>
      </c>
      <c r="E1910" s="72"/>
      <c r="F1910" s="73" t="n">
        <v>5085</v>
      </c>
      <c r="G1910" s="73" t="n">
        <v>4207</v>
      </c>
      <c r="H1910" s="73" t="n">
        <v>878</v>
      </c>
      <c r="I1910" s="74" t="n">
        <f aca="false">H1910/F1910</f>
        <v>0.172664700098328</v>
      </c>
      <c r="J1910" s="73" t="n">
        <v>4023</v>
      </c>
      <c r="K1910" s="73" t="n">
        <v>57</v>
      </c>
      <c r="L1910" s="73" t="n">
        <v>127</v>
      </c>
      <c r="M1910" s="73" t="n">
        <v>1810</v>
      </c>
      <c r="N1910" s="73" t="n">
        <v>1985</v>
      </c>
      <c r="O1910" s="73" t="n">
        <f aca="false">J1910-M1910-N1910</f>
        <v>228</v>
      </c>
      <c r="P1910" s="74" t="n">
        <f aca="false">M1910/J1910</f>
        <v>0.449913000248571</v>
      </c>
      <c r="Q1910" s="74" t="n">
        <f aca="false">N1910/J1910</f>
        <v>0.493412875963212</v>
      </c>
      <c r="R1910" s="75" t="n">
        <f aca="false">ABS(P1910-Q1910)*100</f>
        <v>4.34998757146408</v>
      </c>
      <c r="S1910" s="72" t="str">
        <f aca="false">IF(M1910&gt;N1910,"Flávio Bolsonaro",IF(N1910&gt;M1910,"Lula","Empate"))</f>
        <v>Lula</v>
      </c>
      <c r="T1910" s="74" t="n">
        <v>0.552438716199141</v>
      </c>
      <c r="U1910" s="74" t="n">
        <v>0.392721758908264</v>
      </c>
      <c r="V1910" s="72" t="str">
        <f aca="false">IF(S1910="Empate","—",IF((N1910&gt;M1910)&lt;&gt;(T1910&gt;U1910),"Sim","Não"))</f>
        <v>Não</v>
      </c>
    </row>
    <row r="1911" customFormat="false" ht="15" hidden="false" customHeight="false" outlineLevel="0" collapsed="false">
      <c r="A1911" s="72" t="s">
        <v>4140</v>
      </c>
      <c r="B1911" s="72" t="s">
        <v>4141</v>
      </c>
      <c r="C1911" s="72" t="s">
        <v>283</v>
      </c>
      <c r="D1911" s="72" t="s">
        <v>282</v>
      </c>
      <c r="E1911" s="72"/>
      <c r="F1911" s="73" t="n">
        <v>7817</v>
      </c>
      <c r="G1911" s="73" t="n">
        <v>6052</v>
      </c>
      <c r="H1911" s="73" t="n">
        <v>1765</v>
      </c>
      <c r="I1911" s="74" t="n">
        <f aca="false">H1911/F1911</f>
        <v>0.225789944991685</v>
      </c>
      <c r="J1911" s="73" t="n">
        <v>5723</v>
      </c>
      <c r="K1911" s="73" t="n">
        <v>118</v>
      </c>
      <c r="L1911" s="73" t="n">
        <v>211</v>
      </c>
      <c r="M1911" s="73" t="n">
        <v>1630</v>
      </c>
      <c r="N1911" s="73" t="n">
        <v>3669</v>
      </c>
      <c r="O1911" s="73" t="n">
        <f aca="false">J1911-M1911-N1911</f>
        <v>424</v>
      </c>
      <c r="P1911" s="74" t="n">
        <f aca="false">M1911/J1911</f>
        <v>0.28481565612441</v>
      </c>
      <c r="Q1911" s="74" t="n">
        <f aca="false">N1911/J1911</f>
        <v>0.64109732657697</v>
      </c>
      <c r="R1911" s="75" t="n">
        <f aca="false">ABS(P1911-Q1911)*100</f>
        <v>35.628167045256</v>
      </c>
      <c r="S1911" s="72" t="str">
        <f aca="false">IF(M1911&gt;N1911,"Flávio Bolsonaro",IF(N1911&gt;M1911,"Lula","Empate"))</f>
        <v>Lula</v>
      </c>
      <c r="T1911" s="74" t="n">
        <v>0.694595067343012</v>
      </c>
      <c r="U1911" s="74" t="n">
        <v>0.239461255903446</v>
      </c>
      <c r="V1911" s="72" t="str">
        <f aca="false">IF(S1911="Empate","—",IF((N1911&gt;M1911)&lt;&gt;(T1911&gt;U1911),"Sim","Não"))</f>
        <v>Não</v>
      </c>
    </row>
    <row r="1912" customFormat="false" ht="15" hidden="false" customHeight="false" outlineLevel="0" collapsed="false">
      <c r="A1912" s="72" t="s">
        <v>4142</v>
      </c>
      <c r="B1912" s="72" t="s">
        <v>4143</v>
      </c>
      <c r="C1912" s="72" t="s">
        <v>283</v>
      </c>
      <c r="D1912" s="72" t="s">
        <v>282</v>
      </c>
      <c r="E1912" s="72"/>
      <c r="F1912" s="73" t="n">
        <v>4222</v>
      </c>
      <c r="G1912" s="73" t="n">
        <v>2854</v>
      </c>
      <c r="H1912" s="73" t="n">
        <v>1368</v>
      </c>
      <c r="I1912" s="74" t="n">
        <f aca="false">H1912/F1912</f>
        <v>0.324017053529133</v>
      </c>
      <c r="J1912" s="73" t="n">
        <v>2668</v>
      </c>
      <c r="K1912" s="73" t="n">
        <v>51</v>
      </c>
      <c r="L1912" s="73" t="n">
        <v>135</v>
      </c>
      <c r="M1912" s="73" t="n">
        <v>636</v>
      </c>
      <c r="N1912" s="73" t="n">
        <v>1891</v>
      </c>
      <c r="O1912" s="73" t="n">
        <f aca="false">J1912-M1912-N1912</f>
        <v>141</v>
      </c>
      <c r="P1912" s="74" t="n">
        <f aca="false">M1912/J1912</f>
        <v>0.238380809595202</v>
      </c>
      <c r="Q1912" s="74" t="n">
        <f aca="false">N1912/J1912</f>
        <v>0.708770614692654</v>
      </c>
      <c r="R1912" s="75" t="n">
        <f aca="false">ABS(P1912-Q1912)*100</f>
        <v>47.0389805097451</v>
      </c>
      <c r="S1912" s="72" t="str">
        <f aca="false">IF(M1912&gt;N1912,"Flávio Bolsonaro",IF(N1912&gt;M1912,"Lula","Empate"))</f>
        <v>Lula</v>
      </c>
      <c r="T1912" s="74" t="n">
        <v>0.781792419411973</v>
      </c>
      <c r="U1912" s="74" t="n">
        <v>0.157279489904357</v>
      </c>
      <c r="V1912" s="72" t="str">
        <f aca="false">IF(S1912="Empate","—",IF((N1912&gt;M1912)&lt;&gt;(T1912&gt;U1912),"Sim","Não"))</f>
        <v>Não</v>
      </c>
    </row>
    <row r="1913" customFormat="false" ht="15" hidden="false" customHeight="false" outlineLevel="0" collapsed="false">
      <c r="A1913" s="72" t="s">
        <v>4144</v>
      </c>
      <c r="B1913" s="72" t="s">
        <v>4145</v>
      </c>
      <c r="C1913" s="72" t="s">
        <v>283</v>
      </c>
      <c r="D1913" s="72" t="s">
        <v>282</v>
      </c>
      <c r="E1913" s="72"/>
      <c r="F1913" s="73" t="n">
        <v>6314</v>
      </c>
      <c r="G1913" s="73" t="n">
        <v>4430</v>
      </c>
      <c r="H1913" s="73" t="n">
        <v>1884</v>
      </c>
      <c r="I1913" s="74" t="n">
        <f aca="false">H1913/F1913</f>
        <v>0.298384542286981</v>
      </c>
      <c r="J1913" s="73" t="n">
        <v>4148</v>
      </c>
      <c r="K1913" s="73" t="n">
        <v>76</v>
      </c>
      <c r="L1913" s="73" t="n">
        <v>206</v>
      </c>
      <c r="M1913" s="73" t="n">
        <v>1468</v>
      </c>
      <c r="N1913" s="73" t="n">
        <v>2570</v>
      </c>
      <c r="O1913" s="73" t="n">
        <f aca="false">J1913-M1913-N1913</f>
        <v>110</v>
      </c>
      <c r="P1913" s="74" t="n">
        <f aca="false">M1913/J1913</f>
        <v>0.353905496624879</v>
      </c>
      <c r="Q1913" s="74" t="n">
        <f aca="false">N1913/J1913</f>
        <v>0.619575699132112</v>
      </c>
      <c r="R1913" s="75" t="n">
        <f aca="false">ABS(P1913-Q1913)*100</f>
        <v>26.5670202507232</v>
      </c>
      <c r="S1913" s="72" t="str">
        <f aca="false">IF(M1913&gt;N1913,"Flávio Bolsonaro",IF(N1913&gt;M1913,"Lula","Empate"))</f>
        <v>Lula</v>
      </c>
      <c r="T1913" s="74" t="n">
        <v>0.676484560570071</v>
      </c>
      <c r="U1913" s="74" t="n">
        <v>0.283372921615202</v>
      </c>
      <c r="V1913" s="72" t="str">
        <f aca="false">IF(S1913="Empate","—",IF((N1913&gt;M1913)&lt;&gt;(T1913&gt;U1913),"Sim","Não"))</f>
        <v>Não</v>
      </c>
    </row>
    <row r="1914" customFormat="false" ht="15" hidden="false" customHeight="false" outlineLevel="0" collapsed="false">
      <c r="A1914" s="72" t="s">
        <v>4146</v>
      </c>
      <c r="B1914" s="72" t="s">
        <v>4147</v>
      </c>
      <c r="C1914" s="72" t="s">
        <v>283</v>
      </c>
      <c r="D1914" s="72" t="s">
        <v>282</v>
      </c>
      <c r="E1914" s="72"/>
      <c r="F1914" s="73" t="n">
        <v>18355</v>
      </c>
      <c r="G1914" s="73" t="n">
        <v>12472</v>
      </c>
      <c r="H1914" s="73" t="n">
        <v>5883</v>
      </c>
      <c r="I1914" s="74" t="n">
        <f aca="false">H1914/F1914</f>
        <v>0.320512122037592</v>
      </c>
      <c r="J1914" s="73" t="n">
        <v>11710</v>
      </c>
      <c r="K1914" s="73" t="n">
        <v>174</v>
      </c>
      <c r="L1914" s="73" t="n">
        <v>588</v>
      </c>
      <c r="M1914" s="73" t="n">
        <v>4639</v>
      </c>
      <c r="N1914" s="73" t="n">
        <v>6480</v>
      </c>
      <c r="O1914" s="73" t="n">
        <f aca="false">J1914-M1914-N1914</f>
        <v>591</v>
      </c>
      <c r="P1914" s="74" t="n">
        <f aca="false">M1914/J1914</f>
        <v>0.396157130657558</v>
      </c>
      <c r="Q1914" s="74" t="n">
        <f aca="false">N1914/J1914</f>
        <v>0.553373185311699</v>
      </c>
      <c r="R1914" s="75" t="n">
        <f aca="false">ABS(P1914-Q1914)*100</f>
        <v>15.7216054654142</v>
      </c>
      <c r="S1914" s="72" t="str">
        <f aca="false">IF(M1914&gt;N1914,"Flávio Bolsonaro",IF(N1914&gt;M1914,"Lula","Empate"))</f>
        <v>Lula</v>
      </c>
      <c r="T1914" s="74" t="n">
        <v>0.591194968553459</v>
      </c>
      <c r="U1914" s="74" t="n">
        <v>0.35735499650594</v>
      </c>
      <c r="V1914" s="72" t="str">
        <f aca="false">IF(S1914="Empate","—",IF((N1914&gt;M1914)&lt;&gt;(T1914&gt;U1914),"Sim","Não"))</f>
        <v>Não</v>
      </c>
    </row>
    <row r="1915" customFormat="false" ht="15" hidden="false" customHeight="false" outlineLevel="0" collapsed="false">
      <c r="A1915" s="72" t="s">
        <v>4148</v>
      </c>
      <c r="B1915" s="72" t="s">
        <v>4149</v>
      </c>
      <c r="C1915" s="72" t="s">
        <v>283</v>
      </c>
      <c r="D1915" s="72" t="s">
        <v>282</v>
      </c>
      <c r="E1915" s="72"/>
      <c r="F1915" s="73" t="n">
        <v>6260</v>
      </c>
      <c r="G1915" s="73" t="n">
        <v>5120</v>
      </c>
      <c r="H1915" s="73" t="n">
        <v>1140</v>
      </c>
      <c r="I1915" s="74" t="n">
        <f aca="false">H1915/F1915</f>
        <v>0.182108626198083</v>
      </c>
      <c r="J1915" s="73" t="n">
        <v>4849</v>
      </c>
      <c r="K1915" s="73" t="n">
        <v>95</v>
      </c>
      <c r="L1915" s="73" t="n">
        <v>176</v>
      </c>
      <c r="M1915" s="73" t="n">
        <v>2435</v>
      </c>
      <c r="N1915" s="73" t="n">
        <v>2172</v>
      </c>
      <c r="O1915" s="73" t="n">
        <f aca="false">J1915-M1915-N1915</f>
        <v>242</v>
      </c>
      <c r="P1915" s="74" t="n">
        <f aca="false">M1915/J1915</f>
        <v>0.502165394926789</v>
      </c>
      <c r="Q1915" s="74" t="n">
        <f aca="false">N1915/J1915</f>
        <v>0.447927407712931</v>
      </c>
      <c r="R1915" s="75" t="n">
        <f aca="false">ABS(P1915-Q1915)*100</f>
        <v>5.42379872138585</v>
      </c>
      <c r="S1915" s="72" t="str">
        <f aca="false">IF(M1915&gt;N1915,"Flávio Bolsonaro",IF(N1915&gt;M1915,"Lula","Empate"))</f>
        <v>Flávio Bolsonaro</v>
      </c>
      <c r="T1915" s="74" t="n">
        <v>0.474067534760539</v>
      </c>
      <c r="U1915" s="74" t="n">
        <v>0.477378062237917</v>
      </c>
      <c r="V1915" s="72" t="str">
        <f aca="false">IF(S1915="Empate","—",IF((N1915&gt;M1915)&lt;&gt;(T1915&gt;U1915),"Sim","Não"))</f>
        <v>Não</v>
      </c>
    </row>
    <row r="1916" customFormat="false" ht="15" hidden="false" customHeight="false" outlineLevel="0" collapsed="false">
      <c r="A1916" s="72" t="s">
        <v>4150</v>
      </c>
      <c r="B1916" s="72" t="s">
        <v>4151</v>
      </c>
      <c r="C1916" s="72" t="s">
        <v>283</v>
      </c>
      <c r="D1916" s="72" t="s">
        <v>282</v>
      </c>
      <c r="E1916" s="72"/>
      <c r="F1916" s="73" t="n">
        <v>2730</v>
      </c>
      <c r="G1916" s="73" t="n">
        <v>2215</v>
      </c>
      <c r="H1916" s="73" t="n">
        <v>515</v>
      </c>
      <c r="I1916" s="74" t="n">
        <f aca="false">H1916/F1916</f>
        <v>0.188644688644689</v>
      </c>
      <c r="J1916" s="73" t="n">
        <v>2100</v>
      </c>
      <c r="K1916" s="73" t="n">
        <v>29</v>
      </c>
      <c r="L1916" s="73" t="n">
        <v>86</v>
      </c>
      <c r="M1916" s="73" t="n">
        <v>878</v>
      </c>
      <c r="N1916" s="73" t="n">
        <v>1097</v>
      </c>
      <c r="O1916" s="73" t="n">
        <f aca="false">J1916-M1916-N1916</f>
        <v>125</v>
      </c>
      <c r="P1916" s="74" t="n">
        <f aca="false">M1916/J1916</f>
        <v>0.418095238095238</v>
      </c>
      <c r="Q1916" s="74" t="n">
        <f aca="false">N1916/J1916</f>
        <v>0.522380952380952</v>
      </c>
      <c r="R1916" s="75" t="n">
        <f aca="false">ABS(P1916-Q1916)*100</f>
        <v>10.4285714285714</v>
      </c>
      <c r="S1916" s="72" t="str">
        <f aca="false">IF(M1916&gt;N1916,"Flávio Bolsonaro",IF(N1916&gt;M1916,"Lula","Empate"))</f>
        <v>Lula</v>
      </c>
      <c r="T1916" s="74" t="n">
        <v>0.583179297597043</v>
      </c>
      <c r="U1916" s="74" t="n">
        <v>0.341959334565619</v>
      </c>
      <c r="V1916" s="72" t="str">
        <f aca="false">IF(S1916="Empate","—",IF((N1916&gt;M1916)&lt;&gt;(T1916&gt;U1916),"Sim","Não"))</f>
        <v>Não</v>
      </c>
    </row>
    <row r="1917" customFormat="false" ht="15" hidden="false" customHeight="false" outlineLevel="0" collapsed="false">
      <c r="A1917" s="72" t="s">
        <v>4152</v>
      </c>
      <c r="B1917" s="72" t="s">
        <v>4153</v>
      </c>
      <c r="C1917" s="72" t="s">
        <v>283</v>
      </c>
      <c r="D1917" s="72" t="s">
        <v>282</v>
      </c>
      <c r="E1917" s="72"/>
      <c r="F1917" s="73" t="n">
        <v>3516</v>
      </c>
      <c r="G1917" s="73" t="n">
        <v>2808</v>
      </c>
      <c r="H1917" s="73" t="n">
        <v>708</v>
      </c>
      <c r="I1917" s="74" t="n">
        <f aca="false">H1917/F1917</f>
        <v>0.201365187713311</v>
      </c>
      <c r="J1917" s="73" t="n">
        <v>2628</v>
      </c>
      <c r="K1917" s="73" t="n">
        <v>70</v>
      </c>
      <c r="L1917" s="73" t="n">
        <v>110</v>
      </c>
      <c r="M1917" s="73" t="n">
        <v>815</v>
      </c>
      <c r="N1917" s="73" t="n">
        <v>1669</v>
      </c>
      <c r="O1917" s="73" t="n">
        <f aca="false">J1917-M1917-N1917</f>
        <v>144</v>
      </c>
      <c r="P1917" s="74" t="n">
        <f aca="false">M1917/J1917</f>
        <v>0.310121765601218</v>
      </c>
      <c r="Q1917" s="74" t="n">
        <f aca="false">N1917/J1917</f>
        <v>0.635083713850837</v>
      </c>
      <c r="R1917" s="75" t="n">
        <f aca="false">ABS(P1917-Q1917)*100</f>
        <v>32.496194824962</v>
      </c>
      <c r="S1917" s="72" t="str">
        <f aca="false">IF(M1917&gt;N1917,"Flávio Bolsonaro",IF(N1917&gt;M1917,"Lula","Empate"))</f>
        <v>Lula</v>
      </c>
      <c r="T1917" s="74" t="n">
        <v>0.693885448916409</v>
      </c>
      <c r="U1917" s="74" t="n">
        <v>0.238390092879257</v>
      </c>
      <c r="V1917" s="72" t="str">
        <f aca="false">IF(S1917="Empate","—",IF((N1917&gt;M1917)&lt;&gt;(T1917&gt;U1917),"Sim","Não"))</f>
        <v>Não</v>
      </c>
    </row>
    <row r="1918" customFormat="false" ht="15" hidden="false" customHeight="false" outlineLevel="0" collapsed="false">
      <c r="A1918" s="72" t="s">
        <v>4154</v>
      </c>
      <c r="B1918" s="72" t="s">
        <v>4155</v>
      </c>
      <c r="C1918" s="72" t="s">
        <v>283</v>
      </c>
      <c r="D1918" s="72" t="s">
        <v>282</v>
      </c>
      <c r="E1918" s="72"/>
      <c r="F1918" s="73" t="n">
        <v>3864</v>
      </c>
      <c r="G1918" s="73" t="n">
        <v>3143</v>
      </c>
      <c r="H1918" s="73" t="n">
        <v>721</v>
      </c>
      <c r="I1918" s="74" t="n">
        <f aca="false">H1918/F1918</f>
        <v>0.186594202898551</v>
      </c>
      <c r="J1918" s="73" t="n">
        <v>2954</v>
      </c>
      <c r="K1918" s="73" t="n">
        <v>67</v>
      </c>
      <c r="L1918" s="73" t="n">
        <v>122</v>
      </c>
      <c r="M1918" s="73" t="n">
        <v>1741</v>
      </c>
      <c r="N1918" s="73" t="n">
        <v>965</v>
      </c>
      <c r="O1918" s="73" t="n">
        <f aca="false">J1918-M1918-N1918</f>
        <v>248</v>
      </c>
      <c r="P1918" s="74" t="n">
        <f aca="false">M1918/J1918</f>
        <v>0.589370345294516</v>
      </c>
      <c r="Q1918" s="74" t="n">
        <f aca="false">N1918/J1918</f>
        <v>0.326675693974272</v>
      </c>
      <c r="R1918" s="75" t="n">
        <f aca="false">ABS(P1918-Q1918)*100</f>
        <v>26.2694651320244</v>
      </c>
      <c r="S1918" s="72" t="str">
        <f aca="false">IF(M1918&gt;N1918,"Flávio Bolsonaro",IF(N1918&gt;M1918,"Lula","Empate"))</f>
        <v>Flávio Bolsonaro</v>
      </c>
      <c r="T1918" s="74" t="n">
        <v>0.405200433369447</v>
      </c>
      <c r="U1918" s="74" t="n">
        <v>0.510653665583243</v>
      </c>
      <c r="V1918" s="72" t="str">
        <f aca="false">IF(S1918="Empate","—",IF((N1918&gt;M1918)&lt;&gt;(T1918&gt;U1918),"Sim","Não"))</f>
        <v>Não</v>
      </c>
    </row>
    <row r="1919" customFormat="false" ht="15" hidden="false" customHeight="false" outlineLevel="0" collapsed="false">
      <c r="A1919" s="72" t="s">
        <v>4156</v>
      </c>
      <c r="B1919" s="72" t="s">
        <v>4157</v>
      </c>
      <c r="C1919" s="72" t="s">
        <v>283</v>
      </c>
      <c r="D1919" s="72" t="s">
        <v>282</v>
      </c>
      <c r="E1919" s="72"/>
      <c r="F1919" s="73" t="n">
        <v>9379</v>
      </c>
      <c r="G1919" s="73" t="n">
        <v>7240</v>
      </c>
      <c r="H1919" s="73" t="n">
        <v>2139</v>
      </c>
      <c r="I1919" s="74" t="n">
        <f aca="false">H1919/F1919</f>
        <v>0.22806269325088</v>
      </c>
      <c r="J1919" s="73" t="n">
        <v>6799</v>
      </c>
      <c r="K1919" s="73" t="n">
        <v>185</v>
      </c>
      <c r="L1919" s="73" t="n">
        <v>256</v>
      </c>
      <c r="M1919" s="73" t="n">
        <v>3793</v>
      </c>
      <c r="N1919" s="73" t="n">
        <v>2509</v>
      </c>
      <c r="O1919" s="73" t="n">
        <f aca="false">J1919-M1919-N1919</f>
        <v>497</v>
      </c>
      <c r="P1919" s="74" t="n">
        <f aca="false">M1919/J1919</f>
        <v>0.557876158258567</v>
      </c>
      <c r="Q1919" s="74" t="n">
        <f aca="false">N1919/J1919</f>
        <v>0.369024856596558</v>
      </c>
      <c r="R1919" s="75" t="n">
        <f aca="false">ABS(P1919-Q1919)*100</f>
        <v>18.8851301662009</v>
      </c>
      <c r="S1919" s="72" t="str">
        <f aca="false">IF(M1919&gt;N1919,"Flávio Bolsonaro",IF(N1919&gt;M1919,"Lula","Empate"))</f>
        <v>Flávio Bolsonaro</v>
      </c>
      <c r="T1919" s="74" t="n">
        <v>0.402061855670103</v>
      </c>
      <c r="U1919" s="74" t="n">
        <v>0.499856815578465</v>
      </c>
      <c r="V1919" s="72" t="str">
        <f aca="false">IF(S1919="Empate","—",IF((N1919&gt;M1919)&lt;&gt;(T1919&gt;U1919),"Sim","Não"))</f>
        <v>Não</v>
      </c>
    </row>
    <row r="1920" customFormat="false" ht="15" hidden="false" customHeight="false" outlineLevel="0" collapsed="false">
      <c r="A1920" s="72" t="s">
        <v>4158</v>
      </c>
      <c r="B1920" s="72" t="s">
        <v>4159</v>
      </c>
      <c r="C1920" s="72" t="s">
        <v>283</v>
      </c>
      <c r="D1920" s="72" t="s">
        <v>282</v>
      </c>
      <c r="E1920" s="72"/>
      <c r="F1920" s="73" t="n">
        <v>8112</v>
      </c>
      <c r="G1920" s="73" t="n">
        <v>5735</v>
      </c>
      <c r="H1920" s="73" t="n">
        <v>2377</v>
      </c>
      <c r="I1920" s="74" t="n">
        <f aca="false">H1920/F1920</f>
        <v>0.293022682445759</v>
      </c>
      <c r="J1920" s="73" t="n">
        <v>5541</v>
      </c>
      <c r="K1920" s="73" t="n">
        <v>61</v>
      </c>
      <c r="L1920" s="73" t="n">
        <v>133</v>
      </c>
      <c r="M1920" s="73" t="n">
        <v>1322</v>
      </c>
      <c r="N1920" s="73" t="n">
        <v>4055</v>
      </c>
      <c r="O1920" s="73" t="n">
        <f aca="false">J1920-M1920-N1920</f>
        <v>164</v>
      </c>
      <c r="P1920" s="74" t="n">
        <f aca="false">M1920/J1920</f>
        <v>0.238585092943512</v>
      </c>
      <c r="Q1920" s="74" t="n">
        <f aca="false">N1920/J1920</f>
        <v>0.731817361487096</v>
      </c>
      <c r="R1920" s="75" t="n">
        <f aca="false">ABS(P1920-Q1920)*100</f>
        <v>49.3232268543584</v>
      </c>
      <c r="S1920" s="72" t="str">
        <f aca="false">IF(M1920&gt;N1920,"Flávio Bolsonaro",IF(N1920&gt;M1920,"Lula","Empate"))</f>
        <v>Lula</v>
      </c>
      <c r="T1920" s="74" t="n">
        <v>0.766846361185984</v>
      </c>
      <c r="U1920" s="74" t="n">
        <v>0.201386214863304</v>
      </c>
      <c r="V1920" s="72" t="str">
        <f aca="false">IF(S1920="Empate","—",IF((N1920&gt;M1920)&lt;&gt;(T1920&gt;U1920),"Sim","Não"))</f>
        <v>Não</v>
      </c>
    </row>
    <row r="1921" customFormat="false" ht="15" hidden="false" customHeight="false" outlineLevel="0" collapsed="false">
      <c r="A1921" s="72" t="s">
        <v>4160</v>
      </c>
      <c r="B1921" s="72" t="s">
        <v>4161</v>
      </c>
      <c r="C1921" s="72" t="s">
        <v>283</v>
      </c>
      <c r="D1921" s="72" t="s">
        <v>282</v>
      </c>
      <c r="E1921" s="72"/>
      <c r="F1921" s="73" t="n">
        <v>3421</v>
      </c>
      <c r="G1921" s="73" t="n">
        <v>2673</v>
      </c>
      <c r="H1921" s="73" t="n">
        <v>748</v>
      </c>
      <c r="I1921" s="74" t="n">
        <f aca="false">H1921/F1921</f>
        <v>0.218649517684887</v>
      </c>
      <c r="J1921" s="73" t="n">
        <v>2580</v>
      </c>
      <c r="K1921" s="73" t="n">
        <v>41</v>
      </c>
      <c r="L1921" s="73" t="n">
        <v>52</v>
      </c>
      <c r="M1921" s="73" t="n">
        <v>1419</v>
      </c>
      <c r="N1921" s="73" t="n">
        <v>964</v>
      </c>
      <c r="O1921" s="73" t="n">
        <f aca="false">J1921-M1921-N1921</f>
        <v>197</v>
      </c>
      <c r="P1921" s="74" t="n">
        <f aca="false">M1921/J1921</f>
        <v>0.55</v>
      </c>
      <c r="Q1921" s="74" t="n">
        <f aca="false">N1921/J1921</f>
        <v>0.373643410852713</v>
      </c>
      <c r="R1921" s="75" t="n">
        <f aca="false">ABS(P1921-Q1921)*100</f>
        <v>17.6356589147287</v>
      </c>
      <c r="S1921" s="72" t="str">
        <f aca="false">IF(M1921&gt;N1921,"Flávio Bolsonaro",IF(N1921&gt;M1921,"Lula","Empate"))</f>
        <v>Flávio Bolsonaro</v>
      </c>
      <c r="T1921" s="74" t="n">
        <v>0.477384868421053</v>
      </c>
      <c r="U1921" s="74" t="n">
        <v>0.455592105263158</v>
      </c>
      <c r="V1921" s="72" t="str">
        <f aca="false">IF(S1921="Empate","—",IF((N1921&gt;M1921)&lt;&gt;(T1921&gt;U1921),"Sim","Não"))</f>
        <v>Sim</v>
      </c>
    </row>
    <row r="1922" customFormat="false" ht="15" hidden="false" customHeight="false" outlineLevel="0" collapsed="false">
      <c r="A1922" s="72" t="s">
        <v>4162</v>
      </c>
      <c r="B1922" s="72" t="s">
        <v>4163</v>
      </c>
      <c r="C1922" s="72" t="s">
        <v>283</v>
      </c>
      <c r="D1922" s="72" t="s">
        <v>282</v>
      </c>
      <c r="E1922" s="72"/>
      <c r="F1922" s="73" t="n">
        <v>49124</v>
      </c>
      <c r="G1922" s="73" t="n">
        <v>39110</v>
      </c>
      <c r="H1922" s="73" t="n">
        <v>10014</v>
      </c>
      <c r="I1922" s="74" t="n">
        <f aca="false">H1922/F1922</f>
        <v>0.20385147789268</v>
      </c>
      <c r="J1922" s="73" t="n">
        <v>36766</v>
      </c>
      <c r="K1922" s="73" t="n">
        <v>1048</v>
      </c>
      <c r="L1922" s="73" t="n">
        <v>1296</v>
      </c>
      <c r="M1922" s="73" t="n">
        <v>18757</v>
      </c>
      <c r="N1922" s="73" t="n">
        <v>13992</v>
      </c>
      <c r="O1922" s="73" t="n">
        <f aca="false">J1922-M1922-N1922</f>
        <v>4017</v>
      </c>
      <c r="P1922" s="74" t="n">
        <f aca="false">M1922/J1922</f>
        <v>0.510172441930044</v>
      </c>
      <c r="Q1922" s="74" t="n">
        <f aca="false">N1922/J1922</f>
        <v>0.38056900397106</v>
      </c>
      <c r="R1922" s="75" t="n">
        <f aca="false">ABS(P1922-Q1922)*100</f>
        <v>12.9603437958984</v>
      </c>
      <c r="S1922" s="72" t="str">
        <f aca="false">IF(M1922&gt;N1922,"Flávio Bolsonaro",IF(N1922&gt;M1922,"Lula","Empate"))</f>
        <v>Flávio Bolsonaro</v>
      </c>
      <c r="T1922" s="74" t="n">
        <v>0.424994644387318</v>
      </c>
      <c r="U1922" s="74" t="n">
        <v>0.474721508140531</v>
      </c>
      <c r="V1922" s="72" t="str">
        <f aca="false">IF(S1922="Empate","—",IF((N1922&gt;M1922)&lt;&gt;(T1922&gt;U1922),"Sim","Não"))</f>
        <v>Não</v>
      </c>
    </row>
    <row r="1923" customFormat="false" ht="15" hidden="false" customHeight="false" outlineLevel="0" collapsed="false">
      <c r="A1923" s="72" t="s">
        <v>4164</v>
      </c>
      <c r="B1923" s="72" t="s">
        <v>4165</v>
      </c>
      <c r="C1923" s="72" t="s">
        <v>283</v>
      </c>
      <c r="D1923" s="72" t="s">
        <v>282</v>
      </c>
      <c r="E1923" s="72"/>
      <c r="F1923" s="73" t="n">
        <v>2507</v>
      </c>
      <c r="G1923" s="73" t="n">
        <v>2090</v>
      </c>
      <c r="H1923" s="73" t="n">
        <v>417</v>
      </c>
      <c r="I1923" s="74" t="n">
        <f aca="false">H1923/F1923</f>
        <v>0.16633426406063</v>
      </c>
      <c r="J1923" s="73" t="n">
        <v>1996</v>
      </c>
      <c r="K1923" s="73" t="n">
        <v>42</v>
      </c>
      <c r="L1923" s="73" t="n">
        <v>52</v>
      </c>
      <c r="M1923" s="73" t="n">
        <v>578</v>
      </c>
      <c r="N1923" s="73" t="n">
        <v>1251</v>
      </c>
      <c r="O1923" s="73" t="n">
        <f aca="false">J1923-M1923-N1923</f>
        <v>167</v>
      </c>
      <c r="P1923" s="74" t="n">
        <f aca="false">M1923/J1923</f>
        <v>0.289579158316633</v>
      </c>
      <c r="Q1923" s="74" t="n">
        <f aca="false">N1923/J1923</f>
        <v>0.626753507014028</v>
      </c>
      <c r="R1923" s="75" t="n">
        <f aca="false">ABS(P1923-Q1923)*100</f>
        <v>33.7174348697395</v>
      </c>
      <c r="S1923" s="72" t="str">
        <f aca="false">IF(M1923&gt;N1923,"Flávio Bolsonaro",IF(N1923&gt;M1923,"Lula","Empate"))</f>
        <v>Lula</v>
      </c>
      <c r="T1923" s="74" t="n">
        <v>0.728638011393061</v>
      </c>
      <c r="U1923" s="74" t="n">
        <v>0.187985499741067</v>
      </c>
      <c r="V1923" s="72" t="str">
        <f aca="false">IF(S1923="Empate","—",IF((N1923&gt;M1923)&lt;&gt;(T1923&gt;U1923),"Sim","Não"))</f>
        <v>Não</v>
      </c>
    </row>
    <row r="1924" customFormat="false" ht="15" hidden="false" customHeight="false" outlineLevel="0" collapsed="false">
      <c r="A1924" s="72" t="s">
        <v>4166</v>
      </c>
      <c r="B1924" s="72" t="s">
        <v>4167</v>
      </c>
      <c r="C1924" s="72" t="s">
        <v>283</v>
      </c>
      <c r="D1924" s="72" t="s">
        <v>282</v>
      </c>
      <c r="E1924" s="72"/>
      <c r="F1924" s="73" t="n">
        <v>3368</v>
      </c>
      <c r="G1924" s="73" t="n">
        <v>2673</v>
      </c>
      <c r="H1924" s="73" t="n">
        <v>695</v>
      </c>
      <c r="I1924" s="74" t="n">
        <f aca="false">H1924/F1924</f>
        <v>0.206353919239905</v>
      </c>
      <c r="J1924" s="73" t="n">
        <v>2552</v>
      </c>
      <c r="K1924" s="73" t="n">
        <v>49</v>
      </c>
      <c r="L1924" s="73" t="n">
        <v>72</v>
      </c>
      <c r="M1924" s="73" t="n">
        <v>1080</v>
      </c>
      <c r="N1924" s="73" t="n">
        <v>1292</v>
      </c>
      <c r="O1924" s="73" t="n">
        <f aca="false">J1924-M1924-N1924</f>
        <v>180</v>
      </c>
      <c r="P1924" s="74" t="n">
        <f aca="false">M1924/J1924</f>
        <v>0.423197492163009</v>
      </c>
      <c r="Q1924" s="74" t="n">
        <f aca="false">N1924/J1924</f>
        <v>0.506269592476489</v>
      </c>
      <c r="R1924" s="75" t="n">
        <f aca="false">ABS(P1924-Q1924)*100</f>
        <v>8.30721003134797</v>
      </c>
      <c r="S1924" s="72" t="str">
        <f aca="false">IF(M1924&gt;N1924,"Flávio Bolsonaro",IF(N1924&gt;M1924,"Lula","Empate"))</f>
        <v>Lula</v>
      </c>
      <c r="T1924" s="74" t="n">
        <v>0.561525840853158</v>
      </c>
      <c r="U1924" s="74" t="n">
        <v>0.381050041017227</v>
      </c>
      <c r="V1924" s="72" t="str">
        <f aca="false">IF(S1924="Empate","—",IF((N1924&gt;M1924)&lt;&gt;(T1924&gt;U1924),"Sim","Não"))</f>
        <v>Não</v>
      </c>
    </row>
    <row r="1925" customFormat="false" ht="15" hidden="false" customHeight="false" outlineLevel="0" collapsed="false">
      <c r="A1925" s="72" t="s">
        <v>4168</v>
      </c>
      <c r="B1925" s="72" t="s">
        <v>4169</v>
      </c>
      <c r="C1925" s="72" t="s">
        <v>283</v>
      </c>
      <c r="D1925" s="72" t="s">
        <v>282</v>
      </c>
      <c r="E1925" s="72"/>
      <c r="F1925" s="73" t="n">
        <v>3981</v>
      </c>
      <c r="G1925" s="73" t="n">
        <v>3348</v>
      </c>
      <c r="H1925" s="73" t="n">
        <v>633</v>
      </c>
      <c r="I1925" s="74" t="n">
        <f aca="false">H1925/F1925</f>
        <v>0.159005275056518</v>
      </c>
      <c r="J1925" s="73" t="n">
        <v>3214</v>
      </c>
      <c r="K1925" s="73" t="n">
        <v>52</v>
      </c>
      <c r="L1925" s="73" t="n">
        <v>82</v>
      </c>
      <c r="M1925" s="73" t="n">
        <v>1604</v>
      </c>
      <c r="N1925" s="73" t="n">
        <v>1253</v>
      </c>
      <c r="O1925" s="73" t="n">
        <f aca="false">J1925-M1925-N1925</f>
        <v>357</v>
      </c>
      <c r="P1925" s="74" t="n">
        <f aca="false">M1925/J1925</f>
        <v>0.499066583696329</v>
      </c>
      <c r="Q1925" s="74" t="n">
        <f aca="false">N1925/J1925</f>
        <v>0.38985687616677</v>
      </c>
      <c r="R1925" s="75" t="n">
        <f aca="false">ABS(P1925-Q1925)*100</f>
        <v>10.9209707529558</v>
      </c>
      <c r="S1925" s="72" t="str">
        <f aca="false">IF(M1925&gt;N1925,"Flávio Bolsonaro",IF(N1925&gt;M1925,"Lula","Empate"))</f>
        <v>Flávio Bolsonaro</v>
      </c>
      <c r="T1925" s="74" t="n">
        <v>0.477596387634595</v>
      </c>
      <c r="U1925" s="74" t="n">
        <v>0.45189301840917</v>
      </c>
      <c r="V1925" s="72" t="str">
        <f aca="false">IF(S1925="Empate","—",IF((N1925&gt;M1925)&lt;&gt;(T1925&gt;U1925),"Sim","Não"))</f>
        <v>Sim</v>
      </c>
    </row>
    <row r="1926" customFormat="false" ht="15" hidden="false" customHeight="false" outlineLevel="0" collapsed="false">
      <c r="A1926" s="72" t="s">
        <v>4170</v>
      </c>
      <c r="B1926" s="72" t="s">
        <v>4171</v>
      </c>
      <c r="C1926" s="72" t="s">
        <v>283</v>
      </c>
      <c r="D1926" s="72" t="s">
        <v>282</v>
      </c>
      <c r="E1926" s="72"/>
      <c r="F1926" s="73" t="n">
        <v>8537</v>
      </c>
      <c r="G1926" s="73" t="n">
        <v>6952</v>
      </c>
      <c r="H1926" s="73" t="n">
        <v>1585</v>
      </c>
      <c r="I1926" s="74" t="n">
        <f aca="false">H1926/F1926</f>
        <v>0.18566241068291</v>
      </c>
      <c r="J1926" s="73" t="n">
        <v>6660</v>
      </c>
      <c r="K1926" s="73" t="n">
        <v>128</v>
      </c>
      <c r="L1926" s="73" t="n">
        <v>164</v>
      </c>
      <c r="M1926" s="73" t="n">
        <v>4724</v>
      </c>
      <c r="N1926" s="73" t="n">
        <v>1398</v>
      </c>
      <c r="O1926" s="73" t="n">
        <f aca="false">J1926-M1926-N1926</f>
        <v>538</v>
      </c>
      <c r="P1926" s="74" t="n">
        <f aca="false">M1926/J1926</f>
        <v>0.709309309309309</v>
      </c>
      <c r="Q1926" s="74" t="n">
        <f aca="false">N1926/J1926</f>
        <v>0.20990990990991</v>
      </c>
      <c r="R1926" s="75" t="n">
        <f aca="false">ABS(P1926-Q1926)*100</f>
        <v>49.93993993994</v>
      </c>
      <c r="S1926" s="72" t="str">
        <f aca="false">IF(M1926&gt;N1926,"Flávio Bolsonaro",IF(N1926&gt;M1926,"Lula","Empate"))</f>
        <v>Flávio Bolsonaro</v>
      </c>
      <c r="T1926" s="74" t="n">
        <v>0.245199174734169</v>
      </c>
      <c r="U1926" s="74" t="n">
        <v>0.690366608474845</v>
      </c>
      <c r="V1926" s="72" t="str">
        <f aca="false">IF(S1926="Empate","—",IF((N1926&gt;M1926)&lt;&gt;(T1926&gt;U1926),"Sim","Não"))</f>
        <v>Não</v>
      </c>
    </row>
    <row r="1927" customFormat="false" ht="15" hidden="false" customHeight="false" outlineLevel="0" collapsed="false">
      <c r="A1927" s="72" t="s">
        <v>4172</v>
      </c>
      <c r="B1927" s="72" t="s">
        <v>4173</v>
      </c>
      <c r="C1927" s="72" t="s">
        <v>283</v>
      </c>
      <c r="D1927" s="72" t="s">
        <v>282</v>
      </c>
      <c r="E1927" s="72"/>
      <c r="F1927" s="73" t="n">
        <v>14146</v>
      </c>
      <c r="G1927" s="73" t="n">
        <v>10558</v>
      </c>
      <c r="H1927" s="73" t="n">
        <v>3588</v>
      </c>
      <c r="I1927" s="74" t="n">
        <f aca="false">H1927/F1927</f>
        <v>0.253640605118055</v>
      </c>
      <c r="J1927" s="73" t="n">
        <v>10161</v>
      </c>
      <c r="K1927" s="73" t="n">
        <v>156</v>
      </c>
      <c r="L1927" s="73" t="n">
        <v>241</v>
      </c>
      <c r="M1927" s="73" t="n">
        <v>6184</v>
      </c>
      <c r="N1927" s="73" t="n">
        <v>3221</v>
      </c>
      <c r="O1927" s="73" t="n">
        <f aca="false">J1927-M1927-N1927</f>
        <v>756</v>
      </c>
      <c r="P1927" s="74" t="n">
        <f aca="false">M1927/J1927</f>
        <v>0.608601515598858</v>
      </c>
      <c r="Q1927" s="74" t="n">
        <f aca="false">N1927/J1927</f>
        <v>0.316996358626119</v>
      </c>
      <c r="R1927" s="75" t="n">
        <f aca="false">ABS(P1927-Q1927)*100</f>
        <v>29.1605156972739</v>
      </c>
      <c r="S1927" s="72" t="str">
        <f aca="false">IF(M1927&gt;N1927,"Flávio Bolsonaro",IF(N1927&gt;M1927,"Lula","Empate"))</f>
        <v>Flávio Bolsonaro</v>
      </c>
      <c r="T1927" s="74" t="n">
        <v>0.415234173957797</v>
      </c>
      <c r="U1927" s="74" t="n">
        <v>0.511682964487905</v>
      </c>
      <c r="V1927" s="72" t="str">
        <f aca="false">IF(S1927="Empate","—",IF((N1927&gt;M1927)&lt;&gt;(T1927&gt;U1927),"Sim","Não"))</f>
        <v>Não</v>
      </c>
    </row>
    <row r="1928" customFormat="false" ht="15" hidden="false" customHeight="false" outlineLevel="0" collapsed="false">
      <c r="A1928" s="72" t="s">
        <v>4174</v>
      </c>
      <c r="B1928" s="72" t="s">
        <v>4175</v>
      </c>
      <c r="C1928" s="72" t="s">
        <v>283</v>
      </c>
      <c r="D1928" s="72" t="s">
        <v>282</v>
      </c>
      <c r="E1928" s="72"/>
      <c r="F1928" s="73" t="n">
        <v>17292</v>
      </c>
      <c r="G1928" s="73" t="n">
        <v>13566</v>
      </c>
      <c r="H1928" s="73" t="n">
        <v>3726</v>
      </c>
      <c r="I1928" s="74" t="n">
        <f aca="false">H1928/F1928</f>
        <v>0.215475364330326</v>
      </c>
      <c r="J1928" s="73" t="n">
        <v>12727</v>
      </c>
      <c r="K1928" s="73" t="n">
        <v>408</v>
      </c>
      <c r="L1928" s="73" t="n">
        <v>431</v>
      </c>
      <c r="M1928" s="73" t="n">
        <v>6915</v>
      </c>
      <c r="N1928" s="73" t="n">
        <v>4660</v>
      </c>
      <c r="O1928" s="73" t="n">
        <f aca="false">J1928-M1928-N1928</f>
        <v>1152</v>
      </c>
      <c r="P1928" s="74" t="n">
        <f aca="false">M1928/J1928</f>
        <v>0.543333071422959</v>
      </c>
      <c r="Q1928" s="74" t="n">
        <f aca="false">N1928/J1928</f>
        <v>0.366150703229355</v>
      </c>
      <c r="R1928" s="75" t="n">
        <f aca="false">ABS(P1928-Q1928)*100</f>
        <v>17.7182368193604</v>
      </c>
      <c r="S1928" s="72" t="str">
        <f aca="false">IF(M1928&gt;N1928,"Flávio Bolsonaro",IF(N1928&gt;M1928,"Lula","Empate"))</f>
        <v>Flávio Bolsonaro</v>
      </c>
      <c r="T1928" s="74" t="n">
        <v>0.433031532937871</v>
      </c>
      <c r="U1928" s="74" t="n">
        <v>0.491960661879488</v>
      </c>
      <c r="V1928" s="72" t="str">
        <f aca="false">IF(S1928="Empate","—",IF((N1928&gt;M1928)&lt;&gt;(T1928&gt;U1928),"Sim","Não"))</f>
        <v>Não</v>
      </c>
    </row>
    <row r="1929" customFormat="false" ht="15" hidden="false" customHeight="false" outlineLevel="0" collapsed="false">
      <c r="A1929" s="72" t="s">
        <v>4176</v>
      </c>
      <c r="B1929" s="72" t="s">
        <v>4177</v>
      </c>
      <c r="C1929" s="72" t="s">
        <v>283</v>
      </c>
      <c r="D1929" s="72" t="s">
        <v>282</v>
      </c>
      <c r="E1929" s="72"/>
      <c r="F1929" s="73" t="n">
        <v>6318</v>
      </c>
      <c r="G1929" s="73" t="n">
        <v>4670</v>
      </c>
      <c r="H1929" s="73" t="n">
        <v>1648</v>
      </c>
      <c r="I1929" s="74" t="n">
        <f aca="false">H1929/F1929</f>
        <v>0.260842038619816</v>
      </c>
      <c r="J1929" s="73" t="n">
        <v>4478</v>
      </c>
      <c r="K1929" s="73" t="n">
        <v>80</v>
      </c>
      <c r="L1929" s="73" t="n">
        <v>112</v>
      </c>
      <c r="M1929" s="73" t="n">
        <v>2159</v>
      </c>
      <c r="N1929" s="73" t="n">
        <v>2097</v>
      </c>
      <c r="O1929" s="73" t="n">
        <f aca="false">J1929-M1929-N1929</f>
        <v>222</v>
      </c>
      <c r="P1929" s="74" t="n">
        <f aca="false">M1929/J1929</f>
        <v>0.482134881643591</v>
      </c>
      <c r="Q1929" s="74" t="n">
        <f aca="false">N1929/J1929</f>
        <v>0.468289414917374</v>
      </c>
      <c r="R1929" s="75" t="n">
        <f aca="false">ABS(P1929-Q1929)*100</f>
        <v>1.38454667262171</v>
      </c>
      <c r="S1929" s="72" t="str">
        <f aca="false">IF(M1929&gt;N1929,"Flávio Bolsonaro",IF(N1929&gt;M1929,"Lula","Empate"))</f>
        <v>Flávio Bolsonaro</v>
      </c>
      <c r="T1929" s="74" t="n">
        <v>0.522911051212938</v>
      </c>
      <c r="U1929" s="74" t="n">
        <v>0.440476190476191</v>
      </c>
      <c r="V1929" s="72" t="str">
        <f aca="false">IF(S1929="Empate","—",IF((N1929&gt;M1929)&lt;&gt;(T1929&gt;U1929),"Sim","Não"))</f>
        <v>Sim</v>
      </c>
    </row>
    <row r="1930" customFormat="false" ht="15" hidden="false" customHeight="false" outlineLevel="0" collapsed="false">
      <c r="A1930" s="72" t="s">
        <v>4178</v>
      </c>
      <c r="B1930" s="72" t="s">
        <v>4179</v>
      </c>
      <c r="C1930" s="72" t="s">
        <v>283</v>
      </c>
      <c r="D1930" s="72" t="s">
        <v>282</v>
      </c>
      <c r="E1930" s="72"/>
      <c r="F1930" s="73" t="n">
        <v>3581</v>
      </c>
      <c r="G1930" s="73" t="n">
        <v>2477</v>
      </c>
      <c r="H1930" s="73" t="n">
        <v>1104</v>
      </c>
      <c r="I1930" s="74" t="n">
        <f aca="false">H1930/F1930</f>
        <v>0.308293772689193</v>
      </c>
      <c r="J1930" s="73" t="n">
        <v>2338</v>
      </c>
      <c r="K1930" s="73" t="n">
        <v>25</v>
      </c>
      <c r="L1930" s="73" t="n">
        <v>114</v>
      </c>
      <c r="M1930" s="73" t="n">
        <v>816</v>
      </c>
      <c r="N1930" s="73" t="n">
        <v>1415</v>
      </c>
      <c r="O1930" s="73" t="n">
        <f aca="false">J1930-M1930-N1930</f>
        <v>107</v>
      </c>
      <c r="P1930" s="74" t="n">
        <f aca="false">M1930/J1930</f>
        <v>0.34901625320787</v>
      </c>
      <c r="Q1930" s="74" t="n">
        <f aca="false">N1930/J1930</f>
        <v>0.605218135158255</v>
      </c>
      <c r="R1930" s="75" t="n">
        <f aca="false">ABS(P1930-Q1930)*100</f>
        <v>25.6201881950385</v>
      </c>
      <c r="S1930" s="72" t="str">
        <f aca="false">IF(M1930&gt;N1930,"Flávio Bolsonaro",IF(N1930&gt;M1930,"Lula","Empate"))</f>
        <v>Lula</v>
      </c>
      <c r="T1930" s="74" t="n">
        <v>0.635758651286602</v>
      </c>
      <c r="U1930" s="74" t="n">
        <v>0.312777284826974</v>
      </c>
      <c r="V1930" s="72" t="str">
        <f aca="false">IF(S1930="Empate","—",IF((N1930&gt;M1930)&lt;&gt;(T1930&gt;U1930),"Sim","Não"))</f>
        <v>Não</v>
      </c>
    </row>
    <row r="1931" customFormat="false" ht="15" hidden="false" customHeight="false" outlineLevel="0" collapsed="false">
      <c r="A1931" s="72" t="s">
        <v>4180</v>
      </c>
      <c r="B1931" s="72" t="s">
        <v>4181</v>
      </c>
      <c r="C1931" s="72" t="s">
        <v>283</v>
      </c>
      <c r="D1931" s="72" t="s">
        <v>282</v>
      </c>
      <c r="E1931" s="72"/>
      <c r="F1931" s="73" t="n">
        <v>11993</v>
      </c>
      <c r="G1931" s="73" t="n">
        <v>8706</v>
      </c>
      <c r="H1931" s="73" t="n">
        <v>3287</v>
      </c>
      <c r="I1931" s="74" t="n">
        <f aca="false">H1931/F1931</f>
        <v>0.274076544651046</v>
      </c>
      <c r="J1931" s="73" t="n">
        <v>8146</v>
      </c>
      <c r="K1931" s="73" t="n">
        <v>168</v>
      </c>
      <c r="L1931" s="73" t="n">
        <v>392</v>
      </c>
      <c r="M1931" s="73" t="n">
        <v>3062</v>
      </c>
      <c r="N1931" s="73" t="n">
        <v>4466</v>
      </c>
      <c r="O1931" s="73" t="n">
        <f aca="false">J1931-M1931-N1931</f>
        <v>618</v>
      </c>
      <c r="P1931" s="74" t="n">
        <f aca="false">M1931/J1931</f>
        <v>0.375890007365578</v>
      </c>
      <c r="Q1931" s="74" t="n">
        <f aca="false">N1931/J1931</f>
        <v>0.54824453719617</v>
      </c>
      <c r="R1931" s="75" t="n">
        <f aca="false">ABS(P1931-Q1931)*100</f>
        <v>17.2354529830592</v>
      </c>
      <c r="S1931" s="72" t="str">
        <f aca="false">IF(M1931&gt;N1931,"Flávio Bolsonaro",IF(N1931&gt;M1931,"Lula","Empate"))</f>
        <v>Lula</v>
      </c>
      <c r="T1931" s="74" t="n">
        <v>0.644059813964441</v>
      </c>
      <c r="U1931" s="74" t="n">
        <v>0.298245614035088</v>
      </c>
      <c r="V1931" s="72" t="str">
        <f aca="false">IF(S1931="Empate","—",IF((N1931&gt;M1931)&lt;&gt;(T1931&gt;U1931),"Sim","Não"))</f>
        <v>Não</v>
      </c>
    </row>
    <row r="1932" customFormat="false" ht="15" hidden="false" customHeight="false" outlineLevel="0" collapsed="false">
      <c r="A1932" s="72" t="s">
        <v>4182</v>
      </c>
      <c r="B1932" s="72" t="s">
        <v>4183</v>
      </c>
      <c r="C1932" s="72" t="s">
        <v>283</v>
      </c>
      <c r="D1932" s="72" t="s">
        <v>282</v>
      </c>
      <c r="E1932" s="72"/>
      <c r="F1932" s="73" t="n">
        <v>3238</v>
      </c>
      <c r="G1932" s="73" t="n">
        <v>2639</v>
      </c>
      <c r="H1932" s="73" t="n">
        <v>599</v>
      </c>
      <c r="I1932" s="74" t="n">
        <f aca="false">H1932/F1932</f>
        <v>0.184990735021618</v>
      </c>
      <c r="J1932" s="73" t="n">
        <v>2531</v>
      </c>
      <c r="K1932" s="73" t="n">
        <v>42</v>
      </c>
      <c r="L1932" s="73" t="n">
        <v>66</v>
      </c>
      <c r="M1932" s="73" t="n">
        <v>948</v>
      </c>
      <c r="N1932" s="73" t="n">
        <v>1399</v>
      </c>
      <c r="O1932" s="73" t="n">
        <f aca="false">J1932-M1932-N1932</f>
        <v>184</v>
      </c>
      <c r="P1932" s="74" t="n">
        <f aca="false">M1932/J1932</f>
        <v>0.374555511655472</v>
      </c>
      <c r="Q1932" s="74" t="n">
        <f aca="false">N1932/J1932</f>
        <v>0.552745950217305</v>
      </c>
      <c r="R1932" s="75" t="n">
        <f aca="false">ABS(P1932-Q1932)*100</f>
        <v>17.8190438561833</v>
      </c>
      <c r="S1932" s="72" t="str">
        <f aca="false">IF(M1932&gt;N1932,"Flávio Bolsonaro",IF(N1932&gt;M1932,"Lula","Empate"))</f>
        <v>Lula</v>
      </c>
      <c r="T1932" s="74" t="n">
        <v>0.621262458471761</v>
      </c>
      <c r="U1932" s="74" t="n">
        <v>0.317691029900332</v>
      </c>
      <c r="V1932" s="72" t="str">
        <f aca="false">IF(S1932="Empate","—",IF((N1932&gt;M1932)&lt;&gt;(T1932&gt;U1932),"Sim","Não"))</f>
        <v>Não</v>
      </c>
    </row>
    <row r="1933" customFormat="false" ht="15" hidden="false" customHeight="false" outlineLevel="0" collapsed="false">
      <c r="A1933" s="72" t="s">
        <v>4184</v>
      </c>
      <c r="B1933" s="72" t="s">
        <v>4185</v>
      </c>
      <c r="C1933" s="72" t="s">
        <v>283</v>
      </c>
      <c r="D1933" s="72" t="s">
        <v>282</v>
      </c>
      <c r="E1933" s="72"/>
      <c r="F1933" s="73" t="n">
        <v>7808</v>
      </c>
      <c r="G1933" s="73" t="n">
        <v>5984</v>
      </c>
      <c r="H1933" s="73" t="n">
        <v>1824</v>
      </c>
      <c r="I1933" s="74" t="n">
        <f aca="false">H1933/F1933</f>
        <v>0.233606557377049</v>
      </c>
      <c r="J1933" s="73" t="n">
        <v>5686</v>
      </c>
      <c r="K1933" s="73" t="n">
        <v>99</v>
      </c>
      <c r="L1933" s="73" t="n">
        <v>199</v>
      </c>
      <c r="M1933" s="73" t="n">
        <v>3192</v>
      </c>
      <c r="N1933" s="73" t="n">
        <v>2231</v>
      </c>
      <c r="O1933" s="73" t="n">
        <f aca="false">J1933-M1933-N1933</f>
        <v>263</v>
      </c>
      <c r="P1933" s="74" t="n">
        <f aca="false">M1933/J1933</f>
        <v>0.561378825184664</v>
      </c>
      <c r="Q1933" s="74" t="n">
        <f aca="false">N1933/J1933</f>
        <v>0.392367217727752</v>
      </c>
      <c r="R1933" s="75" t="n">
        <f aca="false">ABS(P1933-Q1933)*100</f>
        <v>16.9011607456912</v>
      </c>
      <c r="S1933" s="72" t="str">
        <f aca="false">IF(M1933&gt;N1933,"Flávio Bolsonaro",IF(N1933&gt;M1933,"Lula","Empate"))</f>
        <v>Flávio Bolsonaro</v>
      </c>
      <c r="T1933" s="74" t="n">
        <v>0.45814662125829</v>
      </c>
      <c r="U1933" s="74" t="n">
        <v>0.496863237139272</v>
      </c>
      <c r="V1933" s="72" t="str">
        <f aca="false">IF(S1933="Empate","—",IF((N1933&gt;M1933)&lt;&gt;(T1933&gt;U1933),"Sim","Não"))</f>
        <v>Não</v>
      </c>
    </row>
    <row r="1934" customFormat="false" ht="15" hidden="false" customHeight="false" outlineLevel="0" collapsed="false">
      <c r="A1934" s="72" t="s">
        <v>4186</v>
      </c>
      <c r="B1934" s="72" t="s">
        <v>4187</v>
      </c>
      <c r="C1934" s="72" t="s">
        <v>283</v>
      </c>
      <c r="D1934" s="72" t="s">
        <v>282</v>
      </c>
      <c r="E1934" s="72"/>
      <c r="F1934" s="73" t="n">
        <v>3812</v>
      </c>
      <c r="G1934" s="73" t="n">
        <v>2903</v>
      </c>
      <c r="H1934" s="73" t="n">
        <v>909</v>
      </c>
      <c r="I1934" s="74" t="n">
        <f aca="false">H1934/F1934</f>
        <v>0.238457502623295</v>
      </c>
      <c r="J1934" s="73" t="n">
        <v>2757</v>
      </c>
      <c r="K1934" s="73" t="n">
        <v>54</v>
      </c>
      <c r="L1934" s="73" t="n">
        <v>92</v>
      </c>
      <c r="M1934" s="73" t="n">
        <v>852</v>
      </c>
      <c r="N1934" s="73" t="n">
        <v>1749</v>
      </c>
      <c r="O1934" s="73" t="n">
        <f aca="false">J1934-M1934-N1934</f>
        <v>156</v>
      </c>
      <c r="P1934" s="74" t="n">
        <f aca="false">M1934/J1934</f>
        <v>0.309031556039173</v>
      </c>
      <c r="Q1934" s="74" t="n">
        <f aca="false">N1934/J1934</f>
        <v>0.634385201305767</v>
      </c>
      <c r="R1934" s="75" t="n">
        <f aca="false">ABS(P1934-Q1934)*100</f>
        <v>32.5353645266594</v>
      </c>
      <c r="S1934" s="72" t="str">
        <f aca="false">IF(M1934&gt;N1934,"Flávio Bolsonaro",IF(N1934&gt;M1934,"Lula","Empate"))</f>
        <v>Lula</v>
      </c>
      <c r="T1934" s="74" t="n">
        <v>0.688801148600144</v>
      </c>
      <c r="U1934" s="74" t="n">
        <v>0.267408470926059</v>
      </c>
      <c r="V1934" s="72" t="str">
        <f aca="false">IF(S1934="Empate","—",IF((N1934&gt;M1934)&lt;&gt;(T1934&gt;U1934),"Sim","Não"))</f>
        <v>Não</v>
      </c>
    </row>
    <row r="1935" customFormat="false" ht="15" hidden="false" customHeight="false" outlineLevel="0" collapsed="false">
      <c r="A1935" s="72" t="s">
        <v>4188</v>
      </c>
      <c r="B1935" s="72" t="s">
        <v>4189</v>
      </c>
      <c r="C1935" s="72" t="s">
        <v>283</v>
      </c>
      <c r="D1935" s="72" t="s">
        <v>282</v>
      </c>
      <c r="E1935" s="72"/>
      <c r="F1935" s="73" t="n">
        <v>4083</v>
      </c>
      <c r="G1935" s="73" t="n">
        <v>3119</v>
      </c>
      <c r="H1935" s="73" t="n">
        <v>964</v>
      </c>
      <c r="I1935" s="74" t="n">
        <f aca="false">H1935/F1935</f>
        <v>0.236100906196424</v>
      </c>
      <c r="J1935" s="73" t="n">
        <v>2904</v>
      </c>
      <c r="K1935" s="73" t="n">
        <v>76</v>
      </c>
      <c r="L1935" s="73" t="n">
        <v>139</v>
      </c>
      <c r="M1935" s="73" t="n">
        <v>1208</v>
      </c>
      <c r="N1935" s="73" t="n">
        <v>1409</v>
      </c>
      <c r="O1935" s="73" t="n">
        <f aca="false">J1935-M1935-N1935</f>
        <v>287</v>
      </c>
      <c r="P1935" s="74" t="n">
        <f aca="false">M1935/J1935</f>
        <v>0.415977961432507</v>
      </c>
      <c r="Q1935" s="74" t="n">
        <f aca="false">N1935/J1935</f>
        <v>0.485192837465565</v>
      </c>
      <c r="R1935" s="75" t="n">
        <f aca="false">ABS(P1935-Q1935)*100</f>
        <v>6.92148760330579</v>
      </c>
      <c r="S1935" s="72" t="str">
        <f aca="false">IF(M1935&gt;N1935,"Flávio Bolsonaro",IF(N1935&gt;M1935,"Lula","Empate"))</f>
        <v>Lula</v>
      </c>
      <c r="T1935" s="74" t="n">
        <v>0.564228211410571</v>
      </c>
      <c r="U1935" s="74" t="n">
        <v>0.346867343367168</v>
      </c>
      <c r="V1935" s="72" t="str">
        <f aca="false">IF(S1935="Empate","—",IF((N1935&gt;M1935)&lt;&gt;(T1935&gt;U1935),"Sim","Não"))</f>
        <v>Não</v>
      </c>
    </row>
    <row r="1936" customFormat="false" ht="15" hidden="false" customHeight="false" outlineLevel="0" collapsed="false">
      <c r="A1936" s="72" t="s">
        <v>4190</v>
      </c>
      <c r="B1936" s="72" t="s">
        <v>4191</v>
      </c>
      <c r="C1936" s="72" t="s">
        <v>283</v>
      </c>
      <c r="D1936" s="72" t="s">
        <v>282</v>
      </c>
      <c r="E1936" s="72"/>
      <c r="F1936" s="73" t="n">
        <v>5270</v>
      </c>
      <c r="G1936" s="73" t="n">
        <v>3917</v>
      </c>
      <c r="H1936" s="73" t="n">
        <v>1353</v>
      </c>
      <c r="I1936" s="74" t="n">
        <f aca="false">H1936/F1936</f>
        <v>0.25673624288425</v>
      </c>
      <c r="J1936" s="73" t="n">
        <v>3651</v>
      </c>
      <c r="K1936" s="73" t="n">
        <v>144</v>
      </c>
      <c r="L1936" s="73" t="n">
        <v>122</v>
      </c>
      <c r="M1936" s="73" t="n">
        <v>1853</v>
      </c>
      <c r="N1936" s="73" t="n">
        <v>1448</v>
      </c>
      <c r="O1936" s="73" t="n">
        <f aca="false">J1936-M1936-N1936</f>
        <v>350</v>
      </c>
      <c r="P1936" s="74" t="n">
        <f aca="false">M1936/J1936</f>
        <v>0.507532182963572</v>
      </c>
      <c r="Q1936" s="74" t="n">
        <f aca="false">N1936/J1936</f>
        <v>0.396603670227335</v>
      </c>
      <c r="R1936" s="75" t="n">
        <f aca="false">ABS(P1936-Q1936)*100</f>
        <v>11.0928512736237</v>
      </c>
      <c r="S1936" s="72" t="str">
        <f aca="false">IF(M1936&gt;N1936,"Flávio Bolsonaro",IF(N1936&gt;M1936,"Lula","Empate"))</f>
        <v>Flávio Bolsonaro</v>
      </c>
      <c r="T1936" s="74" t="n">
        <v>0.494252873563218</v>
      </c>
      <c r="U1936" s="74" t="n">
        <v>0.433417437622652</v>
      </c>
      <c r="V1936" s="72" t="str">
        <f aca="false">IF(S1936="Empate","—",IF((N1936&gt;M1936)&lt;&gt;(T1936&gt;U1936),"Sim","Não"))</f>
        <v>Sim</v>
      </c>
    </row>
    <row r="1937" customFormat="false" ht="15" hidden="false" customHeight="false" outlineLevel="0" collapsed="false">
      <c r="A1937" s="72" t="s">
        <v>4192</v>
      </c>
      <c r="B1937" s="72" t="s">
        <v>4193</v>
      </c>
      <c r="C1937" s="72" t="s">
        <v>283</v>
      </c>
      <c r="D1937" s="72" t="s">
        <v>282</v>
      </c>
      <c r="E1937" s="72"/>
      <c r="F1937" s="73" t="n">
        <v>7313</v>
      </c>
      <c r="G1937" s="73" t="n">
        <v>5750</v>
      </c>
      <c r="H1937" s="73" t="n">
        <v>1563</v>
      </c>
      <c r="I1937" s="74" t="n">
        <f aca="false">H1937/F1937</f>
        <v>0.213728975796527</v>
      </c>
      <c r="J1937" s="73" t="n">
        <v>5389</v>
      </c>
      <c r="K1937" s="73" t="n">
        <v>182</v>
      </c>
      <c r="L1937" s="73" t="n">
        <v>179</v>
      </c>
      <c r="M1937" s="73" t="n">
        <v>3252</v>
      </c>
      <c r="N1937" s="73" t="n">
        <v>1778</v>
      </c>
      <c r="O1937" s="73" t="n">
        <f aca="false">J1937-M1937-N1937</f>
        <v>359</v>
      </c>
      <c r="P1937" s="74" t="n">
        <f aca="false">M1937/J1937</f>
        <v>0.603451475227315</v>
      </c>
      <c r="Q1937" s="74" t="n">
        <f aca="false">N1937/J1937</f>
        <v>0.329931341621822</v>
      </c>
      <c r="R1937" s="75" t="n">
        <f aca="false">ABS(P1937-Q1937)*100</f>
        <v>27.3520133605493</v>
      </c>
      <c r="S1937" s="72" t="str">
        <f aca="false">IF(M1937&gt;N1937,"Flávio Bolsonaro",IF(N1937&gt;M1937,"Lula","Empate"))</f>
        <v>Flávio Bolsonaro</v>
      </c>
      <c r="T1937" s="74" t="n">
        <v>0.431342423660457</v>
      </c>
      <c r="U1937" s="74" t="n">
        <v>0.491837910505089</v>
      </c>
      <c r="V1937" s="72" t="str">
        <f aca="false">IF(S1937="Empate","—",IF((N1937&gt;M1937)&lt;&gt;(T1937&gt;U1937),"Sim","Não"))</f>
        <v>Não</v>
      </c>
    </row>
    <row r="1938" customFormat="false" ht="15" hidden="false" customHeight="false" outlineLevel="0" collapsed="false">
      <c r="A1938" s="72" t="s">
        <v>4194</v>
      </c>
      <c r="B1938" s="72" t="s">
        <v>4195</v>
      </c>
      <c r="C1938" s="72" t="s">
        <v>283</v>
      </c>
      <c r="D1938" s="72" t="s">
        <v>282</v>
      </c>
      <c r="E1938" s="72"/>
      <c r="F1938" s="73" t="n">
        <v>4149</v>
      </c>
      <c r="G1938" s="73" t="n">
        <v>3129</v>
      </c>
      <c r="H1938" s="73" t="n">
        <v>1020</v>
      </c>
      <c r="I1938" s="74" t="n">
        <f aca="false">H1938/F1938</f>
        <v>0.245842371655821</v>
      </c>
      <c r="J1938" s="73" t="n">
        <v>2955</v>
      </c>
      <c r="K1938" s="73" t="n">
        <v>49</v>
      </c>
      <c r="L1938" s="73" t="n">
        <v>125</v>
      </c>
      <c r="M1938" s="73" t="n">
        <v>1129</v>
      </c>
      <c r="N1938" s="73" t="n">
        <v>1670</v>
      </c>
      <c r="O1938" s="73" t="n">
        <f aca="false">J1938-M1938-N1938</f>
        <v>156</v>
      </c>
      <c r="P1938" s="74" t="n">
        <f aca="false">M1938/J1938</f>
        <v>0.382064297800338</v>
      </c>
      <c r="Q1938" s="74" t="n">
        <f aca="false">N1938/J1938</f>
        <v>0.565143824027073</v>
      </c>
      <c r="R1938" s="75" t="n">
        <f aca="false">ABS(P1938-Q1938)*100</f>
        <v>18.3079526226734</v>
      </c>
      <c r="S1938" s="72" t="str">
        <f aca="false">IF(M1938&gt;N1938,"Flávio Bolsonaro",IF(N1938&gt;M1938,"Lula","Empate"))</f>
        <v>Lula</v>
      </c>
      <c r="T1938" s="74" t="n">
        <v>0.61992741669416</v>
      </c>
      <c r="U1938" s="74" t="n">
        <v>0.331903662157704</v>
      </c>
      <c r="V1938" s="72" t="str">
        <f aca="false">IF(S1938="Empate","—",IF((N1938&gt;M1938)&lt;&gt;(T1938&gt;U1938),"Sim","Não"))</f>
        <v>Não</v>
      </c>
    </row>
    <row r="1939" customFormat="false" ht="15" hidden="false" customHeight="false" outlineLevel="0" collapsed="false">
      <c r="A1939" s="72" t="s">
        <v>4196</v>
      </c>
      <c r="B1939" s="72" t="s">
        <v>4197</v>
      </c>
      <c r="C1939" s="72" t="s">
        <v>283</v>
      </c>
      <c r="D1939" s="72" t="s">
        <v>282</v>
      </c>
      <c r="E1939" s="72"/>
      <c r="F1939" s="73" t="n">
        <v>6546</v>
      </c>
      <c r="G1939" s="73" t="n">
        <v>4537</v>
      </c>
      <c r="H1939" s="73" t="n">
        <v>2009</v>
      </c>
      <c r="I1939" s="74" t="n">
        <f aca="false">H1939/F1939</f>
        <v>0.306904980140544</v>
      </c>
      <c r="J1939" s="73" t="n">
        <v>4353</v>
      </c>
      <c r="K1939" s="73" t="n">
        <v>67</v>
      </c>
      <c r="L1939" s="73" t="n">
        <v>117</v>
      </c>
      <c r="M1939" s="73" t="n">
        <v>1250</v>
      </c>
      <c r="N1939" s="73" t="n">
        <v>2798</v>
      </c>
      <c r="O1939" s="73" t="n">
        <f aca="false">J1939-M1939-N1939</f>
        <v>305</v>
      </c>
      <c r="P1939" s="74" t="n">
        <f aca="false">M1939/J1939</f>
        <v>0.287158281644843</v>
      </c>
      <c r="Q1939" s="74" t="n">
        <f aca="false">N1939/J1939</f>
        <v>0.642775097633816</v>
      </c>
      <c r="R1939" s="75" t="n">
        <f aca="false">ABS(P1939-Q1939)*100</f>
        <v>35.5616815988973</v>
      </c>
      <c r="S1939" s="72" t="str">
        <f aca="false">IF(M1939&gt;N1939,"Flávio Bolsonaro",IF(N1939&gt;M1939,"Lula","Empate"))</f>
        <v>Lula</v>
      </c>
      <c r="T1939" s="74" t="n">
        <v>0.715995115995116</v>
      </c>
      <c r="U1939" s="74" t="n">
        <v>0.224175824175824</v>
      </c>
      <c r="V1939" s="72" t="str">
        <f aca="false">IF(S1939="Empate","—",IF((N1939&gt;M1939)&lt;&gt;(T1939&gt;U1939),"Sim","Não"))</f>
        <v>Não</v>
      </c>
    </row>
    <row r="1940" customFormat="false" ht="15" hidden="false" customHeight="false" outlineLevel="0" collapsed="false">
      <c r="A1940" s="72" t="s">
        <v>4198</v>
      </c>
      <c r="B1940" s="72" t="s">
        <v>4199</v>
      </c>
      <c r="C1940" s="72" t="s">
        <v>283</v>
      </c>
      <c r="D1940" s="72" t="s">
        <v>282</v>
      </c>
      <c r="E1940" s="72"/>
      <c r="F1940" s="73" t="n">
        <v>6032</v>
      </c>
      <c r="G1940" s="73" t="n">
        <v>5130</v>
      </c>
      <c r="H1940" s="73" t="n">
        <v>902</v>
      </c>
      <c r="I1940" s="74" t="n">
        <f aca="false">H1940/F1940</f>
        <v>0.149535809018568</v>
      </c>
      <c r="J1940" s="73" t="n">
        <v>4736</v>
      </c>
      <c r="K1940" s="73" t="n">
        <v>185</v>
      </c>
      <c r="L1940" s="73" t="n">
        <v>209</v>
      </c>
      <c r="M1940" s="73" t="n">
        <v>2063</v>
      </c>
      <c r="N1940" s="73" t="n">
        <v>2155</v>
      </c>
      <c r="O1940" s="73" t="n">
        <f aca="false">J1940-M1940-N1940</f>
        <v>518</v>
      </c>
      <c r="P1940" s="74" t="n">
        <f aca="false">M1940/J1940</f>
        <v>0.435599662162162</v>
      </c>
      <c r="Q1940" s="74" t="n">
        <f aca="false">N1940/J1940</f>
        <v>0.455025337837838</v>
      </c>
      <c r="R1940" s="75" t="n">
        <f aca="false">ABS(P1940-Q1940)*100</f>
        <v>1.94256756756757</v>
      </c>
      <c r="S1940" s="72" t="str">
        <f aca="false">IF(M1940&gt;N1940,"Flávio Bolsonaro",IF(N1940&gt;M1940,"Lula","Empate"))</f>
        <v>Lula</v>
      </c>
      <c r="T1940" s="74" t="n">
        <v>0.572375690607735</v>
      </c>
      <c r="U1940" s="74" t="n">
        <v>0.33524861878453</v>
      </c>
      <c r="V1940" s="72" t="str">
        <f aca="false">IF(S1940="Empate","—",IF((N1940&gt;M1940)&lt;&gt;(T1940&gt;U1940),"Sim","Não"))</f>
        <v>Não</v>
      </c>
    </row>
    <row r="1941" customFormat="false" ht="15" hidden="false" customHeight="false" outlineLevel="0" collapsed="false">
      <c r="A1941" s="72" t="s">
        <v>4200</v>
      </c>
      <c r="B1941" s="72" t="s">
        <v>4201</v>
      </c>
      <c r="C1941" s="72" t="s">
        <v>283</v>
      </c>
      <c r="D1941" s="72" t="s">
        <v>282</v>
      </c>
      <c r="E1941" s="72"/>
      <c r="F1941" s="73" t="n">
        <v>4817</v>
      </c>
      <c r="G1941" s="73" t="n">
        <v>3703</v>
      </c>
      <c r="H1941" s="73" t="n">
        <v>1114</v>
      </c>
      <c r="I1941" s="74" t="n">
        <f aca="false">H1941/F1941</f>
        <v>0.231264272368694</v>
      </c>
      <c r="J1941" s="73" t="n">
        <v>3563</v>
      </c>
      <c r="K1941" s="73" t="n">
        <v>57</v>
      </c>
      <c r="L1941" s="73" t="n">
        <v>83</v>
      </c>
      <c r="M1941" s="73" t="n">
        <v>1856</v>
      </c>
      <c r="N1941" s="73" t="n">
        <v>1522</v>
      </c>
      <c r="O1941" s="73" t="n">
        <f aca="false">J1941-M1941-N1941</f>
        <v>185</v>
      </c>
      <c r="P1941" s="74" t="n">
        <f aca="false">M1941/J1941</f>
        <v>0.520909346056694</v>
      </c>
      <c r="Q1941" s="74" t="n">
        <f aca="false">N1941/J1941</f>
        <v>0.427168116755543</v>
      </c>
      <c r="R1941" s="75" t="n">
        <f aca="false">ABS(P1941-Q1941)*100</f>
        <v>9.37412293011508</v>
      </c>
      <c r="S1941" s="72" t="str">
        <f aca="false">IF(M1941&gt;N1941,"Flávio Bolsonaro",IF(N1941&gt;M1941,"Lula","Empate"))</f>
        <v>Flávio Bolsonaro</v>
      </c>
      <c r="T1941" s="74" t="n">
        <v>0.535185185185185</v>
      </c>
      <c r="U1941" s="74" t="n">
        <v>0.430246913580247</v>
      </c>
      <c r="V1941" s="72" t="str">
        <f aca="false">IF(S1941="Empate","—",IF((N1941&gt;M1941)&lt;&gt;(T1941&gt;U1941),"Sim","Não"))</f>
        <v>Sim</v>
      </c>
    </row>
    <row r="1942" customFormat="false" ht="15" hidden="false" customHeight="false" outlineLevel="0" collapsed="false">
      <c r="A1942" s="72" t="s">
        <v>4202</v>
      </c>
      <c r="B1942" s="72" t="s">
        <v>4203</v>
      </c>
      <c r="C1942" s="72" t="s">
        <v>283</v>
      </c>
      <c r="D1942" s="72" t="s">
        <v>282</v>
      </c>
      <c r="E1942" s="72"/>
      <c r="F1942" s="73" t="n">
        <v>14052</v>
      </c>
      <c r="G1942" s="73" t="n">
        <v>9476</v>
      </c>
      <c r="H1942" s="73" t="n">
        <v>4576</v>
      </c>
      <c r="I1942" s="74" t="n">
        <f aca="false">H1942/F1942</f>
        <v>0.325647594648449</v>
      </c>
      <c r="J1942" s="73" t="n">
        <v>8749</v>
      </c>
      <c r="K1942" s="73" t="n">
        <v>247</v>
      </c>
      <c r="L1942" s="73" t="n">
        <v>480</v>
      </c>
      <c r="M1942" s="73" t="n">
        <v>3026</v>
      </c>
      <c r="N1942" s="73" t="n">
        <v>4932</v>
      </c>
      <c r="O1942" s="73" t="n">
        <f aca="false">J1942-M1942-N1942</f>
        <v>791</v>
      </c>
      <c r="P1942" s="74" t="n">
        <f aca="false">M1942/J1942</f>
        <v>0.345868099211338</v>
      </c>
      <c r="Q1942" s="74" t="n">
        <f aca="false">N1942/J1942</f>
        <v>0.563721568179221</v>
      </c>
      <c r="R1942" s="75" t="n">
        <f aca="false">ABS(P1942-Q1942)*100</f>
        <v>21.7853468967882</v>
      </c>
      <c r="S1942" s="72" t="str">
        <f aca="false">IF(M1942&gt;N1942,"Flávio Bolsonaro",IF(N1942&gt;M1942,"Lula","Empate"))</f>
        <v>Lula</v>
      </c>
      <c r="T1942" s="74" t="n">
        <v>0.621997330960854</v>
      </c>
      <c r="U1942" s="74" t="n">
        <v>0.285698398576513</v>
      </c>
      <c r="V1942" s="72" t="str">
        <f aca="false">IF(S1942="Empate","—",IF((N1942&gt;M1942)&lt;&gt;(T1942&gt;U1942),"Sim","Não"))</f>
        <v>Não</v>
      </c>
    </row>
    <row r="1943" customFormat="false" ht="15" hidden="false" customHeight="false" outlineLevel="0" collapsed="false">
      <c r="A1943" s="72" t="s">
        <v>4204</v>
      </c>
      <c r="B1943" s="72" t="s">
        <v>4205</v>
      </c>
      <c r="C1943" s="72" t="s">
        <v>283</v>
      </c>
      <c r="D1943" s="72" t="s">
        <v>282</v>
      </c>
      <c r="E1943" s="72"/>
      <c r="F1943" s="73" t="n">
        <v>7298</v>
      </c>
      <c r="G1943" s="73" t="n">
        <v>5881</v>
      </c>
      <c r="H1943" s="73" t="n">
        <v>1417</v>
      </c>
      <c r="I1943" s="74" t="n">
        <f aca="false">H1943/F1943</f>
        <v>0.194162784324472</v>
      </c>
      <c r="J1943" s="73" t="n">
        <v>5608</v>
      </c>
      <c r="K1943" s="73" t="n">
        <v>104</v>
      </c>
      <c r="L1943" s="73" t="n">
        <v>169</v>
      </c>
      <c r="M1943" s="73" t="n">
        <v>2982</v>
      </c>
      <c r="N1943" s="73" t="n">
        <v>2130</v>
      </c>
      <c r="O1943" s="73" t="n">
        <f aca="false">J1943-M1943-N1943</f>
        <v>496</v>
      </c>
      <c r="P1943" s="74" t="n">
        <f aca="false">M1943/J1943</f>
        <v>0.531740370898716</v>
      </c>
      <c r="Q1943" s="74" t="n">
        <f aca="false">N1943/J1943</f>
        <v>0.37981455064194</v>
      </c>
      <c r="R1943" s="75" t="n">
        <f aca="false">ABS(P1943-Q1943)*100</f>
        <v>15.1925820256776</v>
      </c>
      <c r="S1943" s="72" t="str">
        <f aca="false">IF(M1943&gt;N1943,"Flávio Bolsonaro",IF(N1943&gt;M1943,"Lula","Empate"))</f>
        <v>Flávio Bolsonaro</v>
      </c>
      <c r="T1943" s="74" t="n">
        <v>0.439626783754116</v>
      </c>
      <c r="U1943" s="74" t="n">
        <v>0.466886205634834</v>
      </c>
      <c r="V1943" s="72" t="str">
        <f aca="false">IF(S1943="Empate","—",IF((N1943&gt;M1943)&lt;&gt;(T1943&gt;U1943),"Sim","Não"))</f>
        <v>Não</v>
      </c>
    </row>
    <row r="1944" customFormat="false" ht="15" hidden="false" customHeight="false" outlineLevel="0" collapsed="false">
      <c r="A1944" s="72" t="s">
        <v>4206</v>
      </c>
      <c r="B1944" s="72" t="s">
        <v>4207</v>
      </c>
      <c r="C1944" s="72" t="s">
        <v>283</v>
      </c>
      <c r="D1944" s="72" t="s">
        <v>282</v>
      </c>
      <c r="E1944" s="72"/>
      <c r="F1944" s="73" t="n">
        <v>4789</v>
      </c>
      <c r="G1944" s="73" t="n">
        <v>3809</v>
      </c>
      <c r="H1944" s="73" t="n">
        <v>980</v>
      </c>
      <c r="I1944" s="74" t="n">
        <f aca="false">H1944/F1944</f>
        <v>0.204635623303404</v>
      </c>
      <c r="J1944" s="73" t="n">
        <v>3633</v>
      </c>
      <c r="K1944" s="73" t="n">
        <v>74</v>
      </c>
      <c r="L1944" s="73" t="n">
        <v>102</v>
      </c>
      <c r="M1944" s="73" t="n">
        <v>2074</v>
      </c>
      <c r="N1944" s="73" t="n">
        <v>1254</v>
      </c>
      <c r="O1944" s="73" t="n">
        <f aca="false">J1944-M1944-N1944</f>
        <v>305</v>
      </c>
      <c r="P1944" s="74" t="n">
        <f aca="false">M1944/J1944</f>
        <v>0.570878062207542</v>
      </c>
      <c r="Q1944" s="74" t="n">
        <f aca="false">N1944/J1944</f>
        <v>0.345169281585467</v>
      </c>
      <c r="R1944" s="75" t="n">
        <f aca="false">ABS(P1944-Q1944)*100</f>
        <v>22.5708780622075</v>
      </c>
      <c r="S1944" s="72" t="str">
        <f aca="false">IF(M1944&gt;N1944,"Flávio Bolsonaro",IF(N1944&gt;M1944,"Lula","Empate"))</f>
        <v>Flávio Bolsonaro</v>
      </c>
      <c r="T1944" s="74" t="n">
        <v>0.366835585585586</v>
      </c>
      <c r="U1944" s="74" t="n">
        <v>0.536599099099099</v>
      </c>
      <c r="V1944" s="72" t="str">
        <f aca="false">IF(S1944="Empate","—",IF((N1944&gt;M1944)&lt;&gt;(T1944&gt;U1944),"Sim","Não"))</f>
        <v>Não</v>
      </c>
    </row>
    <row r="1945" customFormat="false" ht="15" hidden="false" customHeight="false" outlineLevel="0" collapsed="false">
      <c r="A1945" s="72" t="s">
        <v>4208</v>
      </c>
      <c r="B1945" s="72" t="s">
        <v>4209</v>
      </c>
      <c r="C1945" s="72" t="s">
        <v>283</v>
      </c>
      <c r="D1945" s="72" t="s">
        <v>282</v>
      </c>
      <c r="E1945" s="72"/>
      <c r="F1945" s="73" t="n">
        <v>9414</v>
      </c>
      <c r="G1945" s="73" t="n">
        <v>7637</v>
      </c>
      <c r="H1945" s="73" t="n">
        <v>1777</v>
      </c>
      <c r="I1945" s="74" t="n">
        <f aca="false">H1945/F1945</f>
        <v>0.188761419162949</v>
      </c>
      <c r="J1945" s="73" t="n">
        <v>7238</v>
      </c>
      <c r="K1945" s="73" t="n">
        <v>140</v>
      </c>
      <c r="L1945" s="73" t="n">
        <v>259</v>
      </c>
      <c r="M1945" s="73" t="n">
        <v>3304</v>
      </c>
      <c r="N1945" s="73" t="n">
        <v>3539</v>
      </c>
      <c r="O1945" s="73" t="n">
        <f aca="false">J1945-M1945-N1945</f>
        <v>395</v>
      </c>
      <c r="P1945" s="74" t="n">
        <f aca="false">M1945/J1945</f>
        <v>0.456479690522244</v>
      </c>
      <c r="Q1945" s="74" t="n">
        <f aca="false">N1945/J1945</f>
        <v>0.488947222989776</v>
      </c>
      <c r="R1945" s="75" t="n">
        <f aca="false">ABS(P1945-Q1945)*100</f>
        <v>3.24675324675325</v>
      </c>
      <c r="S1945" s="72" t="str">
        <f aca="false">IF(M1945&gt;N1945,"Flávio Bolsonaro",IF(N1945&gt;M1945,"Lula","Empate"))</f>
        <v>Lula</v>
      </c>
      <c r="T1945" s="74" t="n">
        <v>0.545785639958377</v>
      </c>
      <c r="U1945" s="74" t="n">
        <v>0.408558792924038</v>
      </c>
      <c r="V1945" s="72" t="str">
        <f aca="false">IF(S1945="Empate","—",IF((N1945&gt;M1945)&lt;&gt;(T1945&gt;U1945),"Sim","Não"))</f>
        <v>Não</v>
      </c>
    </row>
    <row r="1946" customFormat="false" ht="15" hidden="false" customHeight="false" outlineLevel="0" collapsed="false">
      <c r="A1946" s="72" t="s">
        <v>4210</v>
      </c>
      <c r="B1946" s="72" t="s">
        <v>4211</v>
      </c>
      <c r="C1946" s="72" t="s">
        <v>283</v>
      </c>
      <c r="D1946" s="72" t="s">
        <v>282</v>
      </c>
      <c r="E1946" s="72"/>
      <c r="F1946" s="73" t="n">
        <v>41904</v>
      </c>
      <c r="G1946" s="73" t="n">
        <v>31291</v>
      </c>
      <c r="H1946" s="73" t="n">
        <v>10613</v>
      </c>
      <c r="I1946" s="74" t="n">
        <f aca="false">H1946/F1946</f>
        <v>0.253269377625048</v>
      </c>
      <c r="J1946" s="73" t="n">
        <v>29395</v>
      </c>
      <c r="K1946" s="73" t="n">
        <v>706</v>
      </c>
      <c r="L1946" s="73" t="n">
        <v>1190</v>
      </c>
      <c r="M1946" s="73" t="n">
        <v>15504</v>
      </c>
      <c r="N1946" s="73" t="n">
        <v>11637</v>
      </c>
      <c r="O1946" s="73" t="n">
        <f aca="false">J1946-M1946-N1946</f>
        <v>2254</v>
      </c>
      <c r="P1946" s="74" t="n">
        <f aca="false">M1946/J1946</f>
        <v>0.527436638884164</v>
      </c>
      <c r="Q1946" s="74" t="n">
        <f aca="false">N1946/J1946</f>
        <v>0.395883653682599</v>
      </c>
      <c r="R1946" s="75" t="n">
        <f aca="false">ABS(P1946-Q1946)*100</f>
        <v>13.1552985201565</v>
      </c>
      <c r="S1946" s="72" t="str">
        <f aca="false">IF(M1946&gt;N1946,"Flávio Bolsonaro",IF(N1946&gt;M1946,"Lula","Empate"))</f>
        <v>Flávio Bolsonaro</v>
      </c>
      <c r="T1946" s="74" t="n">
        <v>0.428814482101538</v>
      </c>
      <c r="U1946" s="74" t="n">
        <v>0.497550020416497</v>
      </c>
      <c r="V1946" s="72" t="str">
        <f aca="false">IF(S1946="Empate","—",IF((N1946&gt;M1946)&lt;&gt;(T1946&gt;U1946),"Sim","Não"))</f>
        <v>Não</v>
      </c>
    </row>
    <row r="1947" customFormat="false" ht="15" hidden="false" customHeight="false" outlineLevel="0" collapsed="false">
      <c r="A1947" s="72" t="s">
        <v>4212</v>
      </c>
      <c r="B1947" s="72" t="s">
        <v>4213</v>
      </c>
      <c r="C1947" s="72" t="s">
        <v>283</v>
      </c>
      <c r="D1947" s="72" t="s">
        <v>282</v>
      </c>
      <c r="E1947" s="72"/>
      <c r="F1947" s="73" t="n">
        <v>9664</v>
      </c>
      <c r="G1947" s="73" t="n">
        <v>7566</v>
      </c>
      <c r="H1947" s="73" t="n">
        <v>2098</v>
      </c>
      <c r="I1947" s="74" t="n">
        <f aca="false">H1947/F1947</f>
        <v>0.217094370860927</v>
      </c>
      <c r="J1947" s="73" t="n">
        <v>7230</v>
      </c>
      <c r="K1947" s="73" t="n">
        <v>130</v>
      </c>
      <c r="L1947" s="73" t="n">
        <v>206</v>
      </c>
      <c r="M1947" s="73" t="n">
        <v>3064</v>
      </c>
      <c r="N1947" s="73" t="n">
        <v>3680</v>
      </c>
      <c r="O1947" s="73" t="n">
        <f aca="false">J1947-M1947-N1947</f>
        <v>486</v>
      </c>
      <c r="P1947" s="74" t="n">
        <f aca="false">M1947/J1947</f>
        <v>0.423789764868603</v>
      </c>
      <c r="Q1947" s="74" t="n">
        <f aca="false">N1947/J1947</f>
        <v>0.508990318118949</v>
      </c>
      <c r="R1947" s="75" t="n">
        <f aca="false">ABS(P1947-Q1947)*100</f>
        <v>8.52005532503458</v>
      </c>
      <c r="S1947" s="72" t="str">
        <f aca="false">IF(M1947&gt;N1947,"Flávio Bolsonaro",IF(N1947&gt;M1947,"Lula","Empate"))</f>
        <v>Lula</v>
      </c>
      <c r="T1947" s="74" t="n">
        <v>0.574071517327074</v>
      </c>
      <c r="U1947" s="74" t="n">
        <v>0.375811127985641</v>
      </c>
      <c r="V1947" s="72" t="str">
        <f aca="false">IF(S1947="Empate","—",IF((N1947&gt;M1947)&lt;&gt;(T1947&gt;U1947),"Sim","Não"))</f>
        <v>Não</v>
      </c>
    </row>
    <row r="1948" customFormat="false" ht="15" hidden="false" customHeight="false" outlineLevel="0" collapsed="false">
      <c r="A1948" s="72" t="s">
        <v>4214</v>
      </c>
      <c r="B1948" s="72" t="s">
        <v>4215</v>
      </c>
      <c r="C1948" s="72" t="s">
        <v>283</v>
      </c>
      <c r="D1948" s="72" t="s">
        <v>282</v>
      </c>
      <c r="E1948" s="72"/>
      <c r="F1948" s="73" t="n">
        <v>21464</v>
      </c>
      <c r="G1948" s="73" t="n">
        <v>17160</v>
      </c>
      <c r="H1948" s="73" t="n">
        <v>4304</v>
      </c>
      <c r="I1948" s="74" t="n">
        <f aca="false">H1948/F1948</f>
        <v>0.200521803950801</v>
      </c>
      <c r="J1948" s="73" t="n">
        <v>16412</v>
      </c>
      <c r="K1948" s="73" t="n">
        <v>341</v>
      </c>
      <c r="L1948" s="73" t="n">
        <v>407</v>
      </c>
      <c r="M1948" s="73" t="n">
        <v>10412</v>
      </c>
      <c r="N1948" s="73" t="n">
        <v>4660</v>
      </c>
      <c r="O1948" s="73" t="n">
        <f aca="false">J1948-M1948-N1948</f>
        <v>1340</v>
      </c>
      <c r="P1948" s="74" t="n">
        <f aca="false">M1948/J1948</f>
        <v>0.634413843529125</v>
      </c>
      <c r="Q1948" s="74" t="n">
        <f aca="false">N1948/J1948</f>
        <v>0.283938581525713</v>
      </c>
      <c r="R1948" s="75" t="n">
        <f aca="false">ABS(P1948-Q1948)*100</f>
        <v>35.0475262003412</v>
      </c>
      <c r="S1948" s="72" t="str">
        <f aca="false">IF(M1948&gt;N1948,"Flávio Bolsonaro",IF(N1948&gt;M1948,"Lula","Empate"))</f>
        <v>Flávio Bolsonaro</v>
      </c>
      <c r="T1948" s="74" t="n">
        <v>0.343431313737253</v>
      </c>
      <c r="U1948" s="74" t="n">
        <v>0.568446310737853</v>
      </c>
      <c r="V1948" s="72" t="str">
        <f aca="false">IF(S1948="Empate","—",IF((N1948&gt;M1948)&lt;&gt;(T1948&gt;U1948),"Sim","Não"))</f>
        <v>Não</v>
      </c>
    </row>
    <row r="1949" customFormat="false" ht="15" hidden="false" customHeight="false" outlineLevel="0" collapsed="false">
      <c r="A1949" s="72" t="s">
        <v>4216</v>
      </c>
      <c r="B1949" s="72" t="s">
        <v>4217</v>
      </c>
      <c r="C1949" s="72" t="s">
        <v>283</v>
      </c>
      <c r="D1949" s="72" t="s">
        <v>282</v>
      </c>
      <c r="E1949" s="72"/>
      <c r="F1949" s="73" t="n">
        <v>26253</v>
      </c>
      <c r="G1949" s="73" t="n">
        <v>19578</v>
      </c>
      <c r="H1949" s="73" t="n">
        <v>6675</v>
      </c>
      <c r="I1949" s="74" t="n">
        <f aca="false">H1949/F1949</f>
        <v>0.254256656382128</v>
      </c>
      <c r="J1949" s="73" t="n">
        <v>18664</v>
      </c>
      <c r="K1949" s="73" t="n">
        <v>406</v>
      </c>
      <c r="L1949" s="73" t="n">
        <v>508</v>
      </c>
      <c r="M1949" s="73" t="n">
        <v>11798</v>
      </c>
      <c r="N1949" s="73" t="n">
        <v>5561</v>
      </c>
      <c r="O1949" s="73" t="n">
        <f aca="false">J1949-M1949-N1949</f>
        <v>1305</v>
      </c>
      <c r="P1949" s="74" t="n">
        <f aca="false">M1949/J1949</f>
        <v>0.632126018002572</v>
      </c>
      <c r="Q1949" s="74" t="n">
        <f aca="false">N1949/J1949</f>
        <v>0.297953279039863</v>
      </c>
      <c r="R1949" s="75" t="n">
        <f aca="false">ABS(P1949-Q1949)*100</f>
        <v>33.4172738962709</v>
      </c>
      <c r="S1949" s="72" t="str">
        <f aca="false">IF(M1949&gt;N1949,"Flávio Bolsonaro",IF(N1949&gt;M1949,"Lula","Empate"))</f>
        <v>Flávio Bolsonaro</v>
      </c>
      <c r="T1949" s="74" t="n">
        <v>0.355246863726915</v>
      </c>
      <c r="U1949" s="74" t="n">
        <v>0.586281160824853</v>
      </c>
      <c r="V1949" s="72" t="str">
        <f aca="false">IF(S1949="Empate","—",IF((N1949&gt;M1949)&lt;&gt;(T1949&gt;U1949),"Sim","Não"))</f>
        <v>Não</v>
      </c>
    </row>
    <row r="1950" customFormat="false" ht="15" hidden="false" customHeight="false" outlineLevel="0" collapsed="false">
      <c r="A1950" s="72" t="s">
        <v>4218</v>
      </c>
      <c r="B1950" s="72" t="s">
        <v>4219</v>
      </c>
      <c r="C1950" s="72" t="s">
        <v>283</v>
      </c>
      <c r="D1950" s="72" t="s">
        <v>282</v>
      </c>
      <c r="E1950" s="72"/>
      <c r="F1950" s="73" t="n">
        <v>8677</v>
      </c>
      <c r="G1950" s="73" t="n">
        <v>6319</v>
      </c>
      <c r="H1950" s="73" t="n">
        <v>2358</v>
      </c>
      <c r="I1950" s="74" t="n">
        <f aca="false">H1950/F1950</f>
        <v>0.271752909991933</v>
      </c>
      <c r="J1950" s="73" t="n">
        <v>6071</v>
      </c>
      <c r="K1950" s="73" t="n">
        <v>106</v>
      </c>
      <c r="L1950" s="73" t="n">
        <v>142</v>
      </c>
      <c r="M1950" s="73" t="n">
        <v>3121</v>
      </c>
      <c r="N1950" s="73" t="n">
        <v>2628</v>
      </c>
      <c r="O1950" s="73" t="n">
        <f aca="false">J1950-M1950-N1950</f>
        <v>322</v>
      </c>
      <c r="P1950" s="74" t="n">
        <f aca="false">M1950/J1950</f>
        <v>0.514083347059792</v>
      </c>
      <c r="Q1950" s="74" t="n">
        <f aca="false">N1950/J1950</f>
        <v>0.432877614890463</v>
      </c>
      <c r="R1950" s="75" t="n">
        <f aca="false">ABS(P1950-Q1950)*100</f>
        <v>8.12057321693296</v>
      </c>
      <c r="S1950" s="72" t="str">
        <f aca="false">IF(M1950&gt;N1950,"Flávio Bolsonaro",IF(N1950&gt;M1950,"Lula","Empate"))</f>
        <v>Flávio Bolsonaro</v>
      </c>
      <c r="T1950" s="74" t="n">
        <v>0.491622948045355</v>
      </c>
      <c r="U1950" s="74" t="n">
        <v>0.458453206972415</v>
      </c>
      <c r="V1950" s="72" t="str">
        <f aca="false">IF(S1950="Empate","—",IF((N1950&gt;M1950)&lt;&gt;(T1950&gt;U1950),"Sim","Não"))</f>
        <v>Sim</v>
      </c>
    </row>
    <row r="1951" customFormat="false" ht="15" hidden="false" customHeight="false" outlineLevel="0" collapsed="false">
      <c r="A1951" s="72" t="s">
        <v>4220</v>
      </c>
      <c r="B1951" s="72" t="s">
        <v>4221</v>
      </c>
      <c r="C1951" s="72" t="s">
        <v>283</v>
      </c>
      <c r="D1951" s="72" t="s">
        <v>282</v>
      </c>
      <c r="E1951" s="72"/>
      <c r="F1951" s="73" t="n">
        <v>7548</v>
      </c>
      <c r="G1951" s="73" t="n">
        <v>5629</v>
      </c>
      <c r="H1951" s="73" t="n">
        <v>1919</v>
      </c>
      <c r="I1951" s="74" t="n">
        <f aca="false">H1951/F1951</f>
        <v>0.254239533651298</v>
      </c>
      <c r="J1951" s="73" t="n">
        <v>5399</v>
      </c>
      <c r="K1951" s="73" t="n">
        <v>65</v>
      </c>
      <c r="L1951" s="73" t="n">
        <v>165</v>
      </c>
      <c r="M1951" s="73" t="n">
        <v>2601</v>
      </c>
      <c r="N1951" s="73" t="n">
        <v>2621</v>
      </c>
      <c r="O1951" s="73" t="n">
        <f aca="false">J1951-M1951-N1951</f>
        <v>177</v>
      </c>
      <c r="P1951" s="74" t="n">
        <f aca="false">M1951/J1951</f>
        <v>0.481755880718652</v>
      </c>
      <c r="Q1951" s="74" t="n">
        <f aca="false">N1951/J1951</f>
        <v>0.485460270420448</v>
      </c>
      <c r="R1951" s="75" t="n">
        <f aca="false">ABS(P1951-Q1951)*100</f>
        <v>0.370438970179665</v>
      </c>
      <c r="S1951" s="72" t="str">
        <f aca="false">IF(M1951&gt;N1951,"Flávio Bolsonaro",IF(N1951&gt;M1951,"Lula","Empate"))</f>
        <v>Lula</v>
      </c>
      <c r="T1951" s="74" t="n">
        <v>0.514243157698753</v>
      </c>
      <c r="U1951" s="74" t="n">
        <v>0.435486873952709</v>
      </c>
      <c r="V1951" s="72" t="str">
        <f aca="false">IF(S1951="Empate","—",IF((N1951&gt;M1951)&lt;&gt;(T1951&gt;U1951),"Sim","Não"))</f>
        <v>Não</v>
      </c>
    </row>
    <row r="1952" customFormat="false" ht="15" hidden="false" customHeight="false" outlineLevel="0" collapsed="false">
      <c r="A1952" s="72" t="s">
        <v>4222</v>
      </c>
      <c r="B1952" s="72" t="s">
        <v>4223</v>
      </c>
      <c r="C1952" s="72" t="s">
        <v>283</v>
      </c>
      <c r="D1952" s="72" t="s">
        <v>282</v>
      </c>
      <c r="E1952" s="72"/>
      <c r="F1952" s="73" t="n">
        <v>24330</v>
      </c>
      <c r="G1952" s="73" t="n">
        <v>18202</v>
      </c>
      <c r="H1952" s="73" t="n">
        <v>6128</v>
      </c>
      <c r="I1952" s="74" t="n">
        <f aca="false">H1952/F1952</f>
        <v>0.25187011919441</v>
      </c>
      <c r="J1952" s="73" t="n">
        <v>17033</v>
      </c>
      <c r="K1952" s="73" t="n">
        <v>470</v>
      </c>
      <c r="L1952" s="73" t="n">
        <v>699</v>
      </c>
      <c r="M1952" s="73" t="n">
        <v>7984</v>
      </c>
      <c r="N1952" s="73" t="n">
        <v>7718</v>
      </c>
      <c r="O1952" s="73" t="n">
        <f aca="false">J1952-M1952-N1952</f>
        <v>1331</v>
      </c>
      <c r="P1952" s="74" t="n">
        <f aca="false">M1952/J1952</f>
        <v>0.468737157282921</v>
      </c>
      <c r="Q1952" s="74" t="n">
        <f aca="false">N1952/J1952</f>
        <v>0.453120413315329</v>
      </c>
      <c r="R1952" s="75" t="n">
        <f aca="false">ABS(P1952-Q1952)*100</f>
        <v>1.56167439675923</v>
      </c>
      <c r="S1952" s="72" t="str">
        <f aca="false">IF(M1952&gt;N1952,"Flávio Bolsonaro",IF(N1952&gt;M1952,"Lula","Empate"))</f>
        <v>Flávio Bolsonaro</v>
      </c>
      <c r="T1952" s="74" t="n">
        <v>0.56002532228361</v>
      </c>
      <c r="U1952" s="74" t="n">
        <v>0.380524861878453</v>
      </c>
      <c r="V1952" s="72" t="str">
        <f aca="false">IF(S1952="Empate","—",IF((N1952&gt;M1952)&lt;&gt;(T1952&gt;U1952),"Sim","Não"))</f>
        <v>Sim</v>
      </c>
    </row>
    <row r="1953" customFormat="false" ht="15" hidden="false" customHeight="false" outlineLevel="0" collapsed="false">
      <c r="A1953" s="72" t="s">
        <v>4224</v>
      </c>
      <c r="B1953" s="72" t="s">
        <v>4225</v>
      </c>
      <c r="C1953" s="72" t="s">
        <v>283</v>
      </c>
      <c r="D1953" s="72" t="s">
        <v>282</v>
      </c>
      <c r="E1953" s="72"/>
      <c r="F1953" s="73" t="n">
        <v>44494</v>
      </c>
      <c r="G1953" s="73" t="n">
        <v>34655</v>
      </c>
      <c r="H1953" s="73" t="n">
        <v>9839</v>
      </c>
      <c r="I1953" s="74" t="n">
        <f aca="false">H1953/F1953</f>
        <v>0.221130939003012</v>
      </c>
      <c r="J1953" s="73" t="n">
        <v>32951</v>
      </c>
      <c r="K1953" s="73" t="n">
        <v>781</v>
      </c>
      <c r="L1953" s="73" t="n">
        <v>923</v>
      </c>
      <c r="M1953" s="73" t="n">
        <v>10611</v>
      </c>
      <c r="N1953" s="73" t="n">
        <v>19696</v>
      </c>
      <c r="O1953" s="73" t="n">
        <f aca="false">J1953-M1953-N1953</f>
        <v>2644</v>
      </c>
      <c r="P1953" s="74" t="n">
        <f aca="false">M1953/J1953</f>
        <v>0.32202361081606</v>
      </c>
      <c r="Q1953" s="74" t="n">
        <f aca="false">N1953/J1953</f>
        <v>0.597736032290371</v>
      </c>
      <c r="R1953" s="75" t="n">
        <f aca="false">ABS(P1953-Q1953)*100</f>
        <v>27.571242147431</v>
      </c>
      <c r="S1953" s="72" t="str">
        <f aca="false">IF(M1953&gt;N1953,"Flávio Bolsonaro",IF(N1953&gt;M1953,"Lula","Empate"))</f>
        <v>Lula</v>
      </c>
      <c r="T1953" s="74" t="n">
        <v>0.641472250398493</v>
      </c>
      <c r="U1953" s="74" t="n">
        <v>0.288161136067237</v>
      </c>
      <c r="V1953" s="72" t="str">
        <f aca="false">IF(S1953="Empate","—",IF((N1953&gt;M1953)&lt;&gt;(T1953&gt;U1953),"Sim","Não"))</f>
        <v>Não</v>
      </c>
    </row>
    <row r="1954" customFormat="false" ht="15" hidden="false" customHeight="false" outlineLevel="0" collapsed="false">
      <c r="A1954" s="72" t="s">
        <v>4226</v>
      </c>
      <c r="B1954" s="72" t="s">
        <v>4227</v>
      </c>
      <c r="C1954" s="72" t="s">
        <v>283</v>
      </c>
      <c r="D1954" s="72" t="s">
        <v>282</v>
      </c>
      <c r="E1954" s="72"/>
      <c r="F1954" s="73" t="n">
        <v>3901</v>
      </c>
      <c r="G1954" s="73" t="n">
        <v>2700</v>
      </c>
      <c r="H1954" s="73" t="n">
        <v>1201</v>
      </c>
      <c r="I1954" s="74" t="n">
        <f aca="false">H1954/F1954</f>
        <v>0.307869776980261</v>
      </c>
      <c r="J1954" s="73" t="n">
        <v>2583</v>
      </c>
      <c r="K1954" s="73" t="n">
        <v>20</v>
      </c>
      <c r="L1954" s="73" t="n">
        <v>97</v>
      </c>
      <c r="M1954" s="73" t="n">
        <v>625</v>
      </c>
      <c r="N1954" s="73" t="n">
        <v>1871</v>
      </c>
      <c r="O1954" s="73" t="n">
        <f aca="false">J1954-M1954-N1954</f>
        <v>87</v>
      </c>
      <c r="P1954" s="74" t="n">
        <f aca="false">M1954/J1954</f>
        <v>0.24196670538134</v>
      </c>
      <c r="Q1954" s="74" t="n">
        <f aca="false">N1954/J1954</f>
        <v>0.724351529229578</v>
      </c>
      <c r="R1954" s="75" t="n">
        <f aca="false">ABS(P1954-Q1954)*100</f>
        <v>48.2384823848239</v>
      </c>
      <c r="S1954" s="72" t="str">
        <f aca="false">IF(M1954&gt;N1954,"Flávio Bolsonaro",IF(N1954&gt;M1954,"Lula","Empate"))</f>
        <v>Lula</v>
      </c>
      <c r="T1954" s="74" t="n">
        <v>0.780963759458383</v>
      </c>
      <c r="U1954" s="74" t="n">
        <v>0.173636001592991</v>
      </c>
      <c r="V1954" s="72" t="str">
        <f aca="false">IF(S1954="Empate","—",IF((N1954&gt;M1954)&lt;&gt;(T1954&gt;U1954),"Sim","Não"))</f>
        <v>Não</v>
      </c>
    </row>
    <row r="1955" customFormat="false" ht="15" hidden="false" customHeight="false" outlineLevel="0" collapsed="false">
      <c r="A1955" s="72" t="s">
        <v>4228</v>
      </c>
      <c r="B1955" s="72" t="s">
        <v>4229</v>
      </c>
      <c r="C1955" s="72" t="s">
        <v>283</v>
      </c>
      <c r="D1955" s="72" t="s">
        <v>282</v>
      </c>
      <c r="E1955" s="72"/>
      <c r="F1955" s="73" t="n">
        <v>9457</v>
      </c>
      <c r="G1955" s="73" t="n">
        <v>6545</v>
      </c>
      <c r="H1955" s="73" t="n">
        <v>2912</v>
      </c>
      <c r="I1955" s="74" t="n">
        <f aca="false">H1955/F1955</f>
        <v>0.307920059215396</v>
      </c>
      <c r="J1955" s="73" t="n">
        <v>6083</v>
      </c>
      <c r="K1955" s="73" t="n">
        <v>96</v>
      </c>
      <c r="L1955" s="73" t="n">
        <v>366</v>
      </c>
      <c r="M1955" s="73" t="n">
        <v>2053</v>
      </c>
      <c r="N1955" s="73" t="n">
        <v>3707</v>
      </c>
      <c r="O1955" s="73" t="n">
        <f aca="false">J1955-M1955-N1955</f>
        <v>323</v>
      </c>
      <c r="P1955" s="74" t="n">
        <f aca="false">M1955/J1955</f>
        <v>0.337497945092882</v>
      </c>
      <c r="Q1955" s="74" t="n">
        <f aca="false">N1955/J1955</f>
        <v>0.609403254972875</v>
      </c>
      <c r="R1955" s="75" t="n">
        <f aca="false">ABS(P1955-Q1955)*100</f>
        <v>27.1905309879993</v>
      </c>
      <c r="S1955" s="72" t="str">
        <f aca="false">IF(M1955&gt;N1955,"Flávio Bolsonaro",IF(N1955&gt;M1955,"Lula","Empate"))</f>
        <v>Lula</v>
      </c>
      <c r="T1955" s="74" t="n">
        <v>0.675824175824176</v>
      </c>
      <c r="U1955" s="74" t="n">
        <v>0.265068265068265</v>
      </c>
      <c r="V1955" s="72" t="str">
        <f aca="false">IF(S1955="Empate","—",IF((N1955&gt;M1955)&lt;&gt;(T1955&gt;U1955),"Sim","Não"))</f>
        <v>Não</v>
      </c>
    </row>
    <row r="1956" customFormat="false" ht="15" hidden="false" customHeight="false" outlineLevel="0" collapsed="false">
      <c r="A1956" s="72" t="s">
        <v>4230</v>
      </c>
      <c r="B1956" s="72" t="s">
        <v>4231</v>
      </c>
      <c r="C1956" s="72" t="s">
        <v>283</v>
      </c>
      <c r="D1956" s="72" t="s">
        <v>282</v>
      </c>
      <c r="E1956" s="72"/>
      <c r="F1956" s="73" t="n">
        <v>31682</v>
      </c>
      <c r="G1956" s="73" t="n">
        <v>24520</v>
      </c>
      <c r="H1956" s="73" t="n">
        <v>7162</v>
      </c>
      <c r="I1956" s="74" t="n">
        <f aca="false">H1956/F1956</f>
        <v>0.226058960924184</v>
      </c>
      <c r="J1956" s="73" t="n">
        <v>23331</v>
      </c>
      <c r="K1956" s="73" t="n">
        <v>380</v>
      </c>
      <c r="L1956" s="73" t="n">
        <v>809</v>
      </c>
      <c r="M1956" s="73" t="n">
        <v>8563</v>
      </c>
      <c r="N1956" s="73" t="n">
        <v>13656</v>
      </c>
      <c r="O1956" s="73" t="n">
        <f aca="false">J1956-M1956-N1956</f>
        <v>1112</v>
      </c>
      <c r="P1956" s="74" t="n">
        <f aca="false">M1956/J1956</f>
        <v>0.367022416527367</v>
      </c>
      <c r="Q1956" s="74" t="n">
        <f aca="false">N1956/J1956</f>
        <v>0.585315674424585</v>
      </c>
      <c r="R1956" s="75" t="n">
        <f aca="false">ABS(P1956-Q1956)*100</f>
        <v>21.8293257897218</v>
      </c>
      <c r="S1956" s="72" t="str">
        <f aca="false">IF(M1956&gt;N1956,"Flávio Bolsonaro",IF(N1956&gt;M1956,"Lula","Empate"))</f>
        <v>Lula</v>
      </c>
      <c r="T1956" s="74" t="n">
        <v>0.62931492299522</v>
      </c>
      <c r="U1956" s="74" t="n">
        <v>0.321826872012746</v>
      </c>
      <c r="V1956" s="72" t="str">
        <f aca="false">IF(S1956="Empate","—",IF((N1956&gt;M1956)&lt;&gt;(T1956&gt;U1956),"Sim","Não"))</f>
        <v>Não</v>
      </c>
    </row>
    <row r="1957" customFormat="false" ht="15" hidden="false" customHeight="false" outlineLevel="0" collapsed="false">
      <c r="A1957" s="72" t="s">
        <v>4232</v>
      </c>
      <c r="B1957" s="72" t="s">
        <v>4233</v>
      </c>
      <c r="C1957" s="72" t="s">
        <v>283</v>
      </c>
      <c r="D1957" s="72" t="s">
        <v>282</v>
      </c>
      <c r="E1957" s="72"/>
      <c r="F1957" s="73" t="n">
        <v>9025</v>
      </c>
      <c r="G1957" s="73" t="n">
        <v>6628</v>
      </c>
      <c r="H1957" s="73" t="n">
        <v>2397</v>
      </c>
      <c r="I1957" s="74" t="n">
        <f aca="false">H1957/F1957</f>
        <v>0.265595567867036</v>
      </c>
      <c r="J1957" s="73" t="n">
        <v>6262</v>
      </c>
      <c r="K1957" s="73" t="n">
        <v>133</v>
      </c>
      <c r="L1957" s="73" t="n">
        <v>233</v>
      </c>
      <c r="M1957" s="73" t="n">
        <v>2261</v>
      </c>
      <c r="N1957" s="73" t="n">
        <v>3598</v>
      </c>
      <c r="O1957" s="73" t="n">
        <f aca="false">J1957-M1957-N1957</f>
        <v>403</v>
      </c>
      <c r="P1957" s="74" t="n">
        <f aca="false">M1957/J1957</f>
        <v>0.361066751836474</v>
      </c>
      <c r="Q1957" s="74" t="n">
        <f aca="false">N1957/J1957</f>
        <v>0.574576812519962</v>
      </c>
      <c r="R1957" s="75" t="n">
        <f aca="false">ABS(P1957-Q1957)*100</f>
        <v>21.3510060683488</v>
      </c>
      <c r="S1957" s="72" t="str">
        <f aca="false">IF(M1957&gt;N1957,"Flávio Bolsonaro",IF(N1957&gt;M1957,"Lula","Empate"))</f>
        <v>Lula</v>
      </c>
      <c r="T1957" s="74" t="n">
        <v>0.648125755743652</v>
      </c>
      <c r="U1957" s="74" t="n">
        <v>0.292926239419589</v>
      </c>
      <c r="V1957" s="72" t="str">
        <f aca="false">IF(S1957="Empate","—",IF((N1957&gt;M1957)&lt;&gt;(T1957&gt;U1957),"Sim","Não"))</f>
        <v>Não</v>
      </c>
    </row>
    <row r="1958" customFormat="false" ht="15" hidden="false" customHeight="false" outlineLevel="0" collapsed="false">
      <c r="A1958" s="72" t="s">
        <v>4234</v>
      </c>
      <c r="B1958" s="72" t="s">
        <v>4235</v>
      </c>
      <c r="C1958" s="72" t="s">
        <v>283</v>
      </c>
      <c r="D1958" s="72" t="s">
        <v>282</v>
      </c>
      <c r="E1958" s="72"/>
      <c r="F1958" s="73" t="n">
        <v>12644</v>
      </c>
      <c r="G1958" s="73" t="n">
        <v>8911</v>
      </c>
      <c r="H1958" s="73" t="n">
        <v>3733</v>
      </c>
      <c r="I1958" s="74" t="n">
        <f aca="false">H1958/F1958</f>
        <v>0.295238848465675</v>
      </c>
      <c r="J1958" s="73" t="n">
        <v>8322</v>
      </c>
      <c r="K1958" s="73" t="n">
        <v>112</v>
      </c>
      <c r="L1958" s="73" t="n">
        <v>477</v>
      </c>
      <c r="M1958" s="73" t="n">
        <v>3526</v>
      </c>
      <c r="N1958" s="73" t="n">
        <v>4420</v>
      </c>
      <c r="O1958" s="73" t="n">
        <f aca="false">J1958-M1958-N1958</f>
        <v>376</v>
      </c>
      <c r="P1958" s="74" t="n">
        <f aca="false">M1958/J1958</f>
        <v>0.423696226868541</v>
      </c>
      <c r="Q1958" s="74" t="n">
        <f aca="false">N1958/J1958</f>
        <v>0.531122326363855</v>
      </c>
      <c r="R1958" s="75" t="n">
        <f aca="false">ABS(P1958-Q1958)*100</f>
        <v>10.7426099495314</v>
      </c>
      <c r="S1958" s="72" t="str">
        <f aca="false">IF(M1958&gt;N1958,"Flávio Bolsonaro",IF(N1958&gt;M1958,"Lula","Empate"))</f>
        <v>Lula</v>
      </c>
      <c r="T1958" s="74" t="n">
        <v>0.581466395112016</v>
      </c>
      <c r="U1958" s="74" t="n">
        <v>0.372199592668024</v>
      </c>
      <c r="V1958" s="72" t="str">
        <f aca="false">IF(S1958="Empate","—",IF((N1958&gt;M1958)&lt;&gt;(T1958&gt;U1958),"Sim","Não"))</f>
        <v>Não</v>
      </c>
    </row>
    <row r="1959" customFormat="false" ht="15" hidden="false" customHeight="false" outlineLevel="0" collapsed="false">
      <c r="A1959" s="72" t="s">
        <v>4236</v>
      </c>
      <c r="B1959" s="72" t="s">
        <v>4237</v>
      </c>
      <c r="C1959" s="72" t="s">
        <v>283</v>
      </c>
      <c r="D1959" s="72" t="s">
        <v>282</v>
      </c>
      <c r="E1959" s="72"/>
      <c r="F1959" s="73" t="n">
        <v>112425</v>
      </c>
      <c r="G1959" s="73" t="n">
        <v>87556</v>
      </c>
      <c r="H1959" s="73" t="n">
        <v>24869</v>
      </c>
      <c r="I1959" s="74" t="n">
        <f aca="false">H1959/F1959</f>
        <v>0.221205247943073</v>
      </c>
      <c r="J1959" s="73" t="n">
        <v>82880</v>
      </c>
      <c r="K1959" s="73" t="n">
        <v>1922</v>
      </c>
      <c r="L1959" s="73" t="n">
        <v>2754</v>
      </c>
      <c r="M1959" s="73" t="n">
        <v>46748</v>
      </c>
      <c r="N1959" s="73" t="n">
        <v>28345</v>
      </c>
      <c r="O1959" s="73" t="n">
        <f aca="false">J1959-M1959-N1959</f>
        <v>7787</v>
      </c>
      <c r="P1959" s="74" t="n">
        <f aca="false">M1959/J1959</f>
        <v>0.564044401544402</v>
      </c>
      <c r="Q1959" s="74" t="n">
        <f aca="false">N1959/J1959</f>
        <v>0.342000482625483</v>
      </c>
      <c r="R1959" s="75" t="n">
        <f aca="false">ABS(P1959-Q1959)*100</f>
        <v>22.2043918918919</v>
      </c>
      <c r="S1959" s="72" t="str">
        <f aca="false">IF(M1959&gt;N1959,"Flávio Bolsonaro",IF(N1959&gt;M1959,"Lula","Empate"))</f>
        <v>Flávio Bolsonaro</v>
      </c>
      <c r="T1959" s="74" t="n">
        <v>0.380446423199567</v>
      </c>
      <c r="U1959" s="74" t="n">
        <v>0.519006076650021</v>
      </c>
      <c r="V1959" s="72" t="str">
        <f aca="false">IF(S1959="Empate","—",IF((N1959&gt;M1959)&lt;&gt;(T1959&gt;U1959),"Sim","Não"))</f>
        <v>Não</v>
      </c>
    </row>
    <row r="1960" customFormat="false" ht="15" hidden="false" customHeight="false" outlineLevel="0" collapsed="false">
      <c r="A1960" s="72" t="s">
        <v>4238</v>
      </c>
      <c r="B1960" s="72" t="s">
        <v>4239</v>
      </c>
      <c r="C1960" s="72" t="s">
        <v>283</v>
      </c>
      <c r="D1960" s="72" t="s">
        <v>282</v>
      </c>
      <c r="E1960" s="72"/>
      <c r="F1960" s="73" t="n">
        <v>5593</v>
      </c>
      <c r="G1960" s="73" t="n">
        <v>4492</v>
      </c>
      <c r="H1960" s="73" t="n">
        <v>1101</v>
      </c>
      <c r="I1960" s="74" t="n">
        <f aca="false">H1960/F1960</f>
        <v>0.196853209368854</v>
      </c>
      <c r="J1960" s="73" t="n">
        <v>4259</v>
      </c>
      <c r="K1960" s="73" t="n">
        <v>100</v>
      </c>
      <c r="L1960" s="73" t="n">
        <v>133</v>
      </c>
      <c r="M1960" s="73" t="n">
        <v>2337</v>
      </c>
      <c r="N1960" s="73" t="n">
        <v>1620</v>
      </c>
      <c r="O1960" s="73" t="n">
        <f aca="false">J1960-M1960-N1960</f>
        <v>302</v>
      </c>
      <c r="P1960" s="74" t="n">
        <f aca="false">M1960/J1960</f>
        <v>0.548720356891289</v>
      </c>
      <c r="Q1960" s="74" t="n">
        <f aca="false">N1960/J1960</f>
        <v>0.380370979103076</v>
      </c>
      <c r="R1960" s="75" t="n">
        <f aca="false">ABS(P1960-Q1960)*100</f>
        <v>16.8349377788213</v>
      </c>
      <c r="S1960" s="72" t="str">
        <f aca="false">IF(M1960&gt;N1960,"Flávio Bolsonaro",IF(N1960&gt;M1960,"Lula","Empate"))</f>
        <v>Flávio Bolsonaro</v>
      </c>
      <c r="T1960" s="74" t="n">
        <v>0.408752327746741</v>
      </c>
      <c r="U1960" s="74" t="n">
        <v>0.491852886405959</v>
      </c>
      <c r="V1960" s="72" t="str">
        <f aca="false">IF(S1960="Empate","—",IF((N1960&gt;M1960)&lt;&gt;(T1960&gt;U1960),"Sim","Não"))</f>
        <v>Não</v>
      </c>
    </row>
    <row r="1961" customFormat="false" ht="15" hidden="false" customHeight="false" outlineLevel="0" collapsed="false">
      <c r="A1961" s="72" t="s">
        <v>4240</v>
      </c>
      <c r="B1961" s="72" t="s">
        <v>4241</v>
      </c>
      <c r="C1961" s="72" t="s">
        <v>283</v>
      </c>
      <c r="D1961" s="72" t="s">
        <v>282</v>
      </c>
      <c r="E1961" s="72"/>
      <c r="F1961" s="73" t="n">
        <v>12809</v>
      </c>
      <c r="G1961" s="73" t="n">
        <v>10223</v>
      </c>
      <c r="H1961" s="73" t="n">
        <v>2586</v>
      </c>
      <c r="I1961" s="74" t="n">
        <f aca="false">H1961/F1961</f>
        <v>0.201889296588336</v>
      </c>
      <c r="J1961" s="73" t="n">
        <v>9670</v>
      </c>
      <c r="K1961" s="73" t="n">
        <v>299</v>
      </c>
      <c r="L1961" s="73" t="n">
        <v>254</v>
      </c>
      <c r="M1961" s="73" t="n">
        <v>5067</v>
      </c>
      <c r="N1961" s="73" t="n">
        <v>3873</v>
      </c>
      <c r="O1961" s="73" t="n">
        <f aca="false">J1961-M1961-N1961</f>
        <v>730</v>
      </c>
      <c r="P1961" s="74" t="n">
        <f aca="false">M1961/J1961</f>
        <v>0.523991726990693</v>
      </c>
      <c r="Q1961" s="74" t="n">
        <f aca="false">N1961/J1961</f>
        <v>0.400517063081696</v>
      </c>
      <c r="R1961" s="75" t="n">
        <f aca="false">ABS(P1961-Q1961)*100</f>
        <v>12.3474663908997</v>
      </c>
      <c r="S1961" s="72" t="str">
        <f aca="false">IF(M1961&gt;N1961,"Flávio Bolsonaro",IF(N1961&gt;M1961,"Lula","Empate"))</f>
        <v>Flávio Bolsonaro</v>
      </c>
      <c r="T1961" s="74" t="n">
        <v>0.48949494949495</v>
      </c>
      <c r="U1961" s="74" t="n">
        <v>0.437979797979798</v>
      </c>
      <c r="V1961" s="72" t="str">
        <f aca="false">IF(S1961="Empate","—",IF((N1961&gt;M1961)&lt;&gt;(T1961&gt;U1961),"Sim","Não"))</f>
        <v>Sim</v>
      </c>
    </row>
    <row r="1962" customFormat="false" ht="15" hidden="false" customHeight="false" outlineLevel="0" collapsed="false">
      <c r="A1962" s="72" t="s">
        <v>4242</v>
      </c>
      <c r="B1962" s="72" t="s">
        <v>4243</v>
      </c>
      <c r="C1962" s="72" t="s">
        <v>283</v>
      </c>
      <c r="D1962" s="72" t="s">
        <v>282</v>
      </c>
      <c r="E1962" s="72"/>
      <c r="F1962" s="73" t="n">
        <v>122866</v>
      </c>
      <c r="G1962" s="73" t="n">
        <v>90264</v>
      </c>
      <c r="H1962" s="73" t="n">
        <v>32602</v>
      </c>
      <c r="I1962" s="74" t="n">
        <f aca="false">H1962/F1962</f>
        <v>0.265345986684681</v>
      </c>
      <c r="J1962" s="73" t="n">
        <v>85738</v>
      </c>
      <c r="K1962" s="73" t="n">
        <v>1852</v>
      </c>
      <c r="L1962" s="73" t="n">
        <v>2674</v>
      </c>
      <c r="M1962" s="73" t="n">
        <v>45922</v>
      </c>
      <c r="N1962" s="73" t="n">
        <v>31033</v>
      </c>
      <c r="O1962" s="73" t="n">
        <f aca="false">J1962-M1962-N1962</f>
        <v>8783</v>
      </c>
      <c r="P1962" s="74" t="n">
        <f aca="false">M1962/J1962</f>
        <v>0.535608481653409</v>
      </c>
      <c r="Q1962" s="74" t="n">
        <f aca="false">N1962/J1962</f>
        <v>0.361951526744267</v>
      </c>
      <c r="R1962" s="75" t="n">
        <f aca="false">ABS(P1962-Q1962)*100</f>
        <v>17.3656954909142</v>
      </c>
      <c r="S1962" s="72" t="str">
        <f aca="false">IF(M1962&gt;N1962,"Flávio Bolsonaro",IF(N1962&gt;M1962,"Lula","Empate"))</f>
        <v>Flávio Bolsonaro</v>
      </c>
      <c r="T1962" s="74" t="n">
        <v>0.387245158725652</v>
      </c>
      <c r="U1962" s="74" t="n">
        <v>0.514157533079675</v>
      </c>
      <c r="V1962" s="72" t="str">
        <f aca="false">IF(S1962="Empate","—",IF((N1962&gt;M1962)&lt;&gt;(T1962&gt;U1962),"Sim","Não"))</f>
        <v>Não</v>
      </c>
    </row>
    <row r="1963" customFormat="false" ht="15" hidden="false" customHeight="false" outlineLevel="0" collapsed="false">
      <c r="A1963" s="72" t="s">
        <v>4244</v>
      </c>
      <c r="B1963" s="72" t="s">
        <v>4245</v>
      </c>
      <c r="C1963" s="72" t="s">
        <v>283</v>
      </c>
      <c r="D1963" s="72" t="s">
        <v>282</v>
      </c>
      <c r="E1963" s="72"/>
      <c r="F1963" s="73" t="n">
        <v>7485</v>
      </c>
      <c r="G1963" s="73" t="n">
        <v>6199</v>
      </c>
      <c r="H1963" s="73" t="n">
        <v>1286</v>
      </c>
      <c r="I1963" s="74" t="n">
        <f aca="false">H1963/F1963</f>
        <v>0.171810287241149</v>
      </c>
      <c r="J1963" s="73" t="n">
        <v>5648</v>
      </c>
      <c r="K1963" s="73" t="n">
        <v>249</v>
      </c>
      <c r="L1963" s="73" t="n">
        <v>302</v>
      </c>
      <c r="M1963" s="73" t="n">
        <v>2223</v>
      </c>
      <c r="N1963" s="73" t="n">
        <v>2913</v>
      </c>
      <c r="O1963" s="73" t="n">
        <f aca="false">J1963-M1963-N1963</f>
        <v>512</v>
      </c>
      <c r="P1963" s="74" t="n">
        <f aca="false">M1963/J1963</f>
        <v>0.393590651558074</v>
      </c>
      <c r="Q1963" s="74" t="n">
        <f aca="false">N1963/J1963</f>
        <v>0.515757790368272</v>
      </c>
      <c r="R1963" s="75" t="n">
        <f aca="false">ABS(P1963-Q1963)*100</f>
        <v>12.2167138810198</v>
      </c>
      <c r="S1963" s="72" t="str">
        <f aca="false">IF(M1963&gt;N1963,"Flávio Bolsonaro",IF(N1963&gt;M1963,"Lula","Empate"))</f>
        <v>Lula</v>
      </c>
      <c r="T1963" s="74" t="n">
        <v>0.597466572836031</v>
      </c>
      <c r="U1963" s="74" t="n">
        <v>0.31439127375088</v>
      </c>
      <c r="V1963" s="72" t="str">
        <f aca="false">IF(S1963="Empate","—",IF((N1963&gt;M1963)&lt;&gt;(T1963&gt;U1963),"Sim","Não"))</f>
        <v>Não</v>
      </c>
    </row>
    <row r="1964" customFormat="false" ht="15" hidden="false" customHeight="false" outlineLevel="0" collapsed="false">
      <c r="A1964" s="72" t="s">
        <v>4246</v>
      </c>
      <c r="B1964" s="72" t="s">
        <v>4247</v>
      </c>
      <c r="C1964" s="72" t="s">
        <v>283</v>
      </c>
      <c r="D1964" s="72" t="s">
        <v>282</v>
      </c>
      <c r="E1964" s="72"/>
      <c r="F1964" s="73" t="n">
        <v>22334</v>
      </c>
      <c r="G1964" s="73" t="n">
        <v>16315</v>
      </c>
      <c r="H1964" s="73" t="n">
        <v>6019</v>
      </c>
      <c r="I1964" s="74" t="n">
        <f aca="false">H1964/F1964</f>
        <v>0.269499417927823</v>
      </c>
      <c r="J1964" s="73" t="n">
        <v>15759</v>
      </c>
      <c r="K1964" s="73" t="n">
        <v>280</v>
      </c>
      <c r="L1964" s="73" t="n">
        <v>276</v>
      </c>
      <c r="M1964" s="73" t="n">
        <v>7964</v>
      </c>
      <c r="N1964" s="73" t="n">
        <v>6185</v>
      </c>
      <c r="O1964" s="73" t="n">
        <f aca="false">J1964-M1964-N1964</f>
        <v>1610</v>
      </c>
      <c r="P1964" s="74" t="n">
        <f aca="false">M1964/J1964</f>
        <v>0.505362015356304</v>
      </c>
      <c r="Q1964" s="74" t="n">
        <f aca="false">N1964/J1964</f>
        <v>0.392474141760264</v>
      </c>
      <c r="R1964" s="75" t="n">
        <f aca="false">ABS(P1964-Q1964)*100</f>
        <v>11.288787359604</v>
      </c>
      <c r="S1964" s="72" t="str">
        <f aca="false">IF(M1964&gt;N1964,"Flávio Bolsonaro",IF(N1964&gt;M1964,"Lula","Empate"))</f>
        <v>Flávio Bolsonaro</v>
      </c>
      <c r="T1964" s="74" t="n">
        <v>0.528645833333333</v>
      </c>
      <c r="U1964" s="74" t="n">
        <v>0.416412601626016</v>
      </c>
      <c r="V1964" s="72" t="str">
        <f aca="false">IF(S1964="Empate","—",IF((N1964&gt;M1964)&lt;&gt;(T1964&gt;U1964),"Sim","Não"))</f>
        <v>Sim</v>
      </c>
    </row>
    <row r="1965" customFormat="false" ht="15" hidden="false" customHeight="false" outlineLevel="0" collapsed="false">
      <c r="A1965" s="72" t="s">
        <v>4248</v>
      </c>
      <c r="B1965" s="72" t="s">
        <v>4249</v>
      </c>
      <c r="C1965" s="72" t="s">
        <v>283</v>
      </c>
      <c r="D1965" s="72" t="s">
        <v>282</v>
      </c>
      <c r="E1965" s="72"/>
      <c r="F1965" s="73" t="n">
        <v>3312</v>
      </c>
      <c r="G1965" s="73" t="n">
        <v>2568</v>
      </c>
      <c r="H1965" s="73" t="n">
        <v>744</v>
      </c>
      <c r="I1965" s="74" t="n">
        <f aca="false">H1965/F1965</f>
        <v>0.22463768115942</v>
      </c>
      <c r="J1965" s="73" t="n">
        <v>2476</v>
      </c>
      <c r="K1965" s="73" t="n">
        <v>43</v>
      </c>
      <c r="L1965" s="73" t="n">
        <v>49</v>
      </c>
      <c r="M1965" s="73" t="n">
        <v>1569</v>
      </c>
      <c r="N1965" s="73" t="n">
        <v>690</v>
      </c>
      <c r="O1965" s="73" t="n">
        <f aca="false">J1965-M1965-N1965</f>
        <v>217</v>
      </c>
      <c r="P1965" s="74" t="n">
        <f aca="false">M1965/J1965</f>
        <v>0.633683360258481</v>
      </c>
      <c r="Q1965" s="74" t="n">
        <f aca="false">N1965/J1965</f>
        <v>0.278675282714055</v>
      </c>
      <c r="R1965" s="75" t="n">
        <f aca="false">ABS(P1965-Q1965)*100</f>
        <v>35.5008077544426</v>
      </c>
      <c r="S1965" s="72" t="str">
        <f aca="false">IF(M1965&gt;N1965,"Flávio Bolsonaro",IF(N1965&gt;M1965,"Lula","Empate"))</f>
        <v>Flávio Bolsonaro</v>
      </c>
      <c r="T1965" s="74" t="n">
        <v>0.350602947744529</v>
      </c>
      <c r="U1965" s="74" t="n">
        <v>0.565877623939259</v>
      </c>
      <c r="V1965" s="72" t="str">
        <f aca="false">IF(S1965="Empate","—",IF((N1965&gt;M1965)&lt;&gt;(T1965&gt;U1965),"Sim","Não"))</f>
        <v>Não</v>
      </c>
    </row>
    <row r="1966" customFormat="false" ht="15" hidden="false" customHeight="false" outlineLevel="0" collapsed="false">
      <c r="A1966" s="72" t="s">
        <v>4250</v>
      </c>
      <c r="B1966" s="72" t="s">
        <v>4251</v>
      </c>
      <c r="C1966" s="72" t="s">
        <v>283</v>
      </c>
      <c r="D1966" s="72" t="s">
        <v>282</v>
      </c>
      <c r="E1966" s="72"/>
      <c r="F1966" s="73" t="n">
        <v>7457</v>
      </c>
      <c r="G1966" s="73" t="n">
        <v>5733</v>
      </c>
      <c r="H1966" s="73" t="n">
        <v>1724</v>
      </c>
      <c r="I1966" s="74" t="n">
        <f aca="false">H1966/F1966</f>
        <v>0.231192168432345</v>
      </c>
      <c r="J1966" s="73" t="n">
        <v>5373</v>
      </c>
      <c r="K1966" s="73" t="n">
        <v>118</v>
      </c>
      <c r="L1966" s="73" t="n">
        <v>242</v>
      </c>
      <c r="M1966" s="73" t="n">
        <v>2807</v>
      </c>
      <c r="N1966" s="73" t="n">
        <v>2133</v>
      </c>
      <c r="O1966" s="73" t="n">
        <f aca="false">J1966-M1966-N1966</f>
        <v>433</v>
      </c>
      <c r="P1966" s="74" t="n">
        <f aca="false">M1966/J1966</f>
        <v>0.522426949562628</v>
      </c>
      <c r="Q1966" s="74" t="n">
        <f aca="false">N1966/J1966</f>
        <v>0.396984924623116</v>
      </c>
      <c r="R1966" s="75" t="n">
        <f aca="false">ABS(P1966-Q1966)*100</f>
        <v>12.5442024939512</v>
      </c>
      <c r="S1966" s="72" t="str">
        <f aca="false">IF(M1966&gt;N1966,"Flávio Bolsonaro",IF(N1966&gt;M1966,"Lula","Empate"))</f>
        <v>Flávio Bolsonaro</v>
      </c>
      <c r="T1966" s="74" t="n">
        <v>0.47154919236417</v>
      </c>
      <c r="U1966" s="74" t="n">
        <v>0.458516886930984</v>
      </c>
      <c r="V1966" s="72" t="str">
        <f aca="false">IF(S1966="Empate","—",IF((N1966&gt;M1966)&lt;&gt;(T1966&gt;U1966),"Sim","Não"))</f>
        <v>Sim</v>
      </c>
    </row>
    <row r="1967" customFormat="false" ht="15" hidden="false" customHeight="false" outlineLevel="0" collapsed="false">
      <c r="A1967" s="72" t="s">
        <v>4252</v>
      </c>
      <c r="B1967" s="72" t="s">
        <v>4253</v>
      </c>
      <c r="C1967" s="72" t="s">
        <v>283</v>
      </c>
      <c r="D1967" s="72" t="s">
        <v>282</v>
      </c>
      <c r="E1967" s="72"/>
      <c r="F1967" s="73" t="n">
        <v>5729</v>
      </c>
      <c r="G1967" s="73" t="n">
        <v>4029</v>
      </c>
      <c r="H1967" s="73" t="n">
        <v>1700</v>
      </c>
      <c r="I1967" s="74" t="n">
        <f aca="false">H1967/F1967</f>
        <v>0.29673590504451</v>
      </c>
      <c r="J1967" s="73" t="n">
        <v>3818</v>
      </c>
      <c r="K1967" s="73" t="n">
        <v>77</v>
      </c>
      <c r="L1967" s="73" t="n">
        <v>134</v>
      </c>
      <c r="M1967" s="73" t="n">
        <v>1243</v>
      </c>
      <c r="N1967" s="73" t="n">
        <v>2318</v>
      </c>
      <c r="O1967" s="73" t="n">
        <f aca="false">J1967-M1967-N1967</f>
        <v>257</v>
      </c>
      <c r="P1967" s="74" t="n">
        <f aca="false">M1967/J1967</f>
        <v>0.325563122053431</v>
      </c>
      <c r="Q1967" s="74" t="n">
        <f aca="false">N1967/J1967</f>
        <v>0.607124148768989</v>
      </c>
      <c r="R1967" s="75" t="n">
        <f aca="false">ABS(P1967-Q1967)*100</f>
        <v>28.1561026715558</v>
      </c>
      <c r="S1967" s="72" t="str">
        <f aca="false">IF(M1967&gt;N1967,"Flávio Bolsonaro",IF(N1967&gt;M1967,"Lula","Empate"))</f>
        <v>Lula</v>
      </c>
      <c r="T1967" s="74" t="n">
        <v>0.6727913415555</v>
      </c>
      <c r="U1967" s="74" t="n">
        <v>0.263025421595772</v>
      </c>
      <c r="V1967" s="72" t="str">
        <f aca="false">IF(S1967="Empate","—",IF((N1967&gt;M1967)&lt;&gt;(T1967&gt;U1967),"Sim","Não"))</f>
        <v>Não</v>
      </c>
    </row>
    <row r="1968" customFormat="false" ht="15" hidden="false" customHeight="false" outlineLevel="0" collapsed="false">
      <c r="A1968" s="72" t="s">
        <v>4254</v>
      </c>
      <c r="B1968" s="72" t="s">
        <v>2896</v>
      </c>
      <c r="C1968" s="72" t="s">
        <v>283</v>
      </c>
      <c r="D1968" s="72" t="s">
        <v>282</v>
      </c>
      <c r="E1968" s="72"/>
      <c r="F1968" s="73" t="n">
        <v>4089</v>
      </c>
      <c r="G1968" s="73" t="n">
        <v>2754</v>
      </c>
      <c r="H1968" s="73" t="n">
        <v>1335</v>
      </c>
      <c r="I1968" s="74" t="n">
        <f aca="false">H1968/F1968</f>
        <v>0.326485693323551</v>
      </c>
      <c r="J1968" s="73" t="n">
        <v>2610</v>
      </c>
      <c r="K1968" s="73" t="n">
        <v>43</v>
      </c>
      <c r="L1968" s="73" t="n">
        <v>101</v>
      </c>
      <c r="M1968" s="73" t="n">
        <v>959</v>
      </c>
      <c r="N1968" s="73" t="n">
        <v>1485</v>
      </c>
      <c r="O1968" s="73" t="n">
        <f aca="false">J1968-M1968-N1968</f>
        <v>166</v>
      </c>
      <c r="P1968" s="74" t="n">
        <f aca="false">M1968/J1968</f>
        <v>0.367432950191571</v>
      </c>
      <c r="Q1968" s="74" t="n">
        <f aca="false">N1968/J1968</f>
        <v>0.568965517241379</v>
      </c>
      <c r="R1968" s="75" t="n">
        <f aca="false">ABS(P1968-Q1968)*100</f>
        <v>20.1532567049808</v>
      </c>
      <c r="S1968" s="72" t="str">
        <f aca="false">IF(M1968&gt;N1968,"Flávio Bolsonaro",IF(N1968&gt;M1968,"Lula","Empate"))</f>
        <v>Lula</v>
      </c>
      <c r="T1968" s="74" t="n">
        <v>0.662251655629139</v>
      </c>
      <c r="U1968" s="74" t="n">
        <v>0.275808336579665</v>
      </c>
      <c r="V1968" s="72" t="str">
        <f aca="false">IF(S1968="Empate","—",IF((N1968&gt;M1968)&lt;&gt;(T1968&gt;U1968),"Sim","Não"))</f>
        <v>Não</v>
      </c>
    </row>
    <row r="1969" customFormat="false" ht="15" hidden="false" customHeight="false" outlineLevel="0" collapsed="false">
      <c r="A1969" s="72" t="s">
        <v>4255</v>
      </c>
      <c r="B1969" s="72" t="s">
        <v>4256</v>
      </c>
      <c r="C1969" s="72" t="s">
        <v>283</v>
      </c>
      <c r="D1969" s="72" t="s">
        <v>282</v>
      </c>
      <c r="E1969" s="72"/>
      <c r="F1969" s="73" t="n">
        <v>3087</v>
      </c>
      <c r="G1969" s="73" t="n">
        <v>2388</v>
      </c>
      <c r="H1969" s="73" t="n">
        <v>699</v>
      </c>
      <c r="I1969" s="74" t="n">
        <f aca="false">H1969/F1969</f>
        <v>0.226433430515063</v>
      </c>
      <c r="J1969" s="73" t="n">
        <v>2261</v>
      </c>
      <c r="K1969" s="73" t="n">
        <v>22</v>
      </c>
      <c r="L1969" s="73" t="n">
        <v>105</v>
      </c>
      <c r="M1969" s="73" t="n">
        <v>401</v>
      </c>
      <c r="N1969" s="73" t="n">
        <v>1671</v>
      </c>
      <c r="O1969" s="73" t="n">
        <f aca="false">J1969-M1969-N1969</f>
        <v>189</v>
      </c>
      <c r="P1969" s="74" t="n">
        <f aca="false">M1969/J1969</f>
        <v>0.177355152587351</v>
      </c>
      <c r="Q1969" s="74" t="n">
        <f aca="false">N1969/J1969</f>
        <v>0.739053516143299</v>
      </c>
      <c r="R1969" s="75" t="n">
        <f aca="false">ABS(P1969-Q1969)*100</f>
        <v>56.1698363555949</v>
      </c>
      <c r="S1969" s="72" t="str">
        <f aca="false">IF(M1969&gt;N1969,"Flávio Bolsonaro",IF(N1969&gt;M1969,"Lula","Empate"))</f>
        <v>Lula</v>
      </c>
      <c r="T1969" s="74" t="n">
        <v>0.828110599078341</v>
      </c>
      <c r="U1969" s="74" t="n">
        <v>0.126267281105991</v>
      </c>
      <c r="V1969" s="72" t="str">
        <f aca="false">IF(S1969="Empate","—",IF((N1969&gt;M1969)&lt;&gt;(T1969&gt;U1969),"Sim","Não"))</f>
        <v>Não</v>
      </c>
    </row>
    <row r="1970" customFormat="false" ht="15" hidden="false" customHeight="false" outlineLevel="0" collapsed="false">
      <c r="A1970" s="72" t="s">
        <v>4257</v>
      </c>
      <c r="B1970" s="72" t="s">
        <v>4258</v>
      </c>
      <c r="C1970" s="72" t="s">
        <v>283</v>
      </c>
      <c r="D1970" s="72" t="s">
        <v>282</v>
      </c>
      <c r="E1970" s="72"/>
      <c r="F1970" s="73" t="n">
        <v>16281</v>
      </c>
      <c r="G1970" s="73" t="n">
        <v>12133</v>
      </c>
      <c r="H1970" s="73" t="n">
        <v>4148</v>
      </c>
      <c r="I1970" s="74" t="n">
        <f aca="false">H1970/F1970</f>
        <v>0.254775505190099</v>
      </c>
      <c r="J1970" s="73" t="n">
        <v>11578</v>
      </c>
      <c r="K1970" s="73" t="n">
        <v>191</v>
      </c>
      <c r="L1970" s="73" t="n">
        <v>364</v>
      </c>
      <c r="M1970" s="73" t="n">
        <v>6239</v>
      </c>
      <c r="N1970" s="73" t="n">
        <v>4356</v>
      </c>
      <c r="O1970" s="73" t="n">
        <f aca="false">J1970-M1970-N1970</f>
        <v>983</v>
      </c>
      <c r="P1970" s="74" t="n">
        <f aca="false">M1970/J1970</f>
        <v>0.538866816375885</v>
      </c>
      <c r="Q1970" s="74" t="n">
        <f aca="false">N1970/J1970</f>
        <v>0.37623078251857</v>
      </c>
      <c r="R1970" s="75" t="n">
        <f aca="false">ABS(P1970-Q1970)*100</f>
        <v>16.2636033857316</v>
      </c>
      <c r="S1970" s="72" t="str">
        <f aca="false">IF(M1970&gt;N1970,"Flávio Bolsonaro",IF(N1970&gt;M1970,"Lula","Empate"))</f>
        <v>Flávio Bolsonaro</v>
      </c>
      <c r="T1970" s="74" t="n">
        <v>0.47603160667252</v>
      </c>
      <c r="U1970" s="74" t="n">
        <v>0.446532045654083</v>
      </c>
      <c r="V1970" s="72" t="str">
        <f aca="false">IF(S1970="Empate","—",IF((N1970&gt;M1970)&lt;&gt;(T1970&gt;U1970),"Sim","Não"))</f>
        <v>Sim</v>
      </c>
    </row>
    <row r="1971" customFormat="false" ht="15" hidden="false" customHeight="false" outlineLevel="0" collapsed="false">
      <c r="A1971" s="72" t="s">
        <v>4259</v>
      </c>
      <c r="B1971" s="72" t="s">
        <v>4260</v>
      </c>
      <c r="C1971" s="72" t="s">
        <v>283</v>
      </c>
      <c r="D1971" s="72" t="s">
        <v>282</v>
      </c>
      <c r="E1971" s="72"/>
      <c r="F1971" s="73" t="n">
        <v>8555</v>
      </c>
      <c r="G1971" s="73" t="n">
        <v>6964</v>
      </c>
      <c r="H1971" s="73" t="n">
        <v>1591</v>
      </c>
      <c r="I1971" s="74" t="n">
        <f aca="false">H1971/F1971</f>
        <v>0.185973115137347</v>
      </c>
      <c r="J1971" s="73" t="n">
        <v>6394</v>
      </c>
      <c r="K1971" s="73" t="n">
        <v>229</v>
      </c>
      <c r="L1971" s="73" t="n">
        <v>341</v>
      </c>
      <c r="M1971" s="73" t="n">
        <v>3238</v>
      </c>
      <c r="N1971" s="73" t="n">
        <v>2611</v>
      </c>
      <c r="O1971" s="73" t="n">
        <f aca="false">J1971-M1971-N1971</f>
        <v>545</v>
      </c>
      <c r="P1971" s="74" t="n">
        <f aca="false">M1971/J1971</f>
        <v>0.506412261495152</v>
      </c>
      <c r="Q1971" s="74" t="n">
        <f aca="false">N1971/J1971</f>
        <v>0.408351579605881</v>
      </c>
      <c r="R1971" s="75" t="n">
        <f aca="false">ABS(P1971-Q1971)*100</f>
        <v>9.80606818892712</v>
      </c>
      <c r="S1971" s="72" t="str">
        <f aca="false">IF(M1971&gt;N1971,"Flávio Bolsonaro",IF(N1971&gt;M1971,"Lula","Empate"))</f>
        <v>Flávio Bolsonaro</v>
      </c>
      <c r="T1971" s="74" t="n">
        <v>0.470671489227866</v>
      </c>
      <c r="U1971" s="74" t="n">
        <v>0.442994181475075</v>
      </c>
      <c r="V1971" s="72" t="str">
        <f aca="false">IF(S1971="Empate","—",IF((N1971&gt;M1971)&lt;&gt;(T1971&gt;U1971),"Sim","Não"))</f>
        <v>Sim</v>
      </c>
    </row>
    <row r="1972" customFormat="false" ht="15" hidden="false" customHeight="false" outlineLevel="0" collapsed="false">
      <c r="A1972" s="72" t="s">
        <v>4261</v>
      </c>
      <c r="B1972" s="72" t="s">
        <v>4262</v>
      </c>
      <c r="C1972" s="72" t="s">
        <v>283</v>
      </c>
      <c r="D1972" s="72" t="s">
        <v>282</v>
      </c>
      <c r="E1972" s="72"/>
      <c r="F1972" s="73" t="n">
        <v>3749</v>
      </c>
      <c r="G1972" s="73" t="n">
        <v>2930</v>
      </c>
      <c r="H1972" s="73" t="n">
        <v>819</v>
      </c>
      <c r="I1972" s="74" t="n">
        <f aca="false">H1972/F1972</f>
        <v>0.218458255534809</v>
      </c>
      <c r="J1972" s="73" t="n">
        <v>2751</v>
      </c>
      <c r="K1972" s="73" t="n">
        <v>63</v>
      </c>
      <c r="L1972" s="73" t="n">
        <v>116</v>
      </c>
      <c r="M1972" s="73" t="n">
        <v>1283</v>
      </c>
      <c r="N1972" s="73" t="n">
        <v>1286</v>
      </c>
      <c r="O1972" s="73" t="n">
        <f aca="false">J1972-M1972-N1972</f>
        <v>182</v>
      </c>
      <c r="P1972" s="74" t="n">
        <f aca="false">M1972/J1972</f>
        <v>0.466375863322428</v>
      </c>
      <c r="Q1972" s="74" t="n">
        <f aca="false">N1972/J1972</f>
        <v>0.467466375863322</v>
      </c>
      <c r="R1972" s="75" t="n">
        <f aca="false">ABS(P1972-Q1972)*100</f>
        <v>0.109051254089421</v>
      </c>
      <c r="S1972" s="72" t="str">
        <f aca="false">IF(M1972&gt;N1972,"Flávio Bolsonaro",IF(N1972&gt;M1972,"Lula","Empate"))</f>
        <v>Lula</v>
      </c>
      <c r="T1972" s="74" t="n">
        <v>0.574664107485605</v>
      </c>
      <c r="U1972" s="74" t="n">
        <v>0.345873320537428</v>
      </c>
      <c r="V1972" s="72" t="str">
        <f aca="false">IF(S1972="Empate","—",IF((N1972&gt;M1972)&lt;&gt;(T1972&gt;U1972),"Sim","Não"))</f>
        <v>Não</v>
      </c>
    </row>
    <row r="1973" customFormat="false" ht="15" hidden="false" customHeight="false" outlineLevel="0" collapsed="false">
      <c r="A1973" s="72" t="s">
        <v>4263</v>
      </c>
      <c r="B1973" s="72" t="s">
        <v>4264</v>
      </c>
      <c r="C1973" s="72" t="s">
        <v>283</v>
      </c>
      <c r="D1973" s="72" t="s">
        <v>282</v>
      </c>
      <c r="E1973" s="72"/>
      <c r="F1973" s="73" t="n">
        <v>2785</v>
      </c>
      <c r="G1973" s="73" t="n">
        <v>2252</v>
      </c>
      <c r="H1973" s="73" t="n">
        <v>533</v>
      </c>
      <c r="I1973" s="74" t="n">
        <f aca="false">H1973/F1973</f>
        <v>0.191382405745063</v>
      </c>
      <c r="J1973" s="73" t="n">
        <v>2153</v>
      </c>
      <c r="K1973" s="73" t="n">
        <v>32</v>
      </c>
      <c r="L1973" s="73" t="n">
        <v>67</v>
      </c>
      <c r="M1973" s="73" t="n">
        <v>935</v>
      </c>
      <c r="N1973" s="73" t="n">
        <v>985</v>
      </c>
      <c r="O1973" s="73" t="n">
        <f aca="false">J1973-M1973-N1973</f>
        <v>233</v>
      </c>
      <c r="P1973" s="74" t="n">
        <f aca="false">M1973/J1973</f>
        <v>0.43427775197399</v>
      </c>
      <c r="Q1973" s="74" t="n">
        <f aca="false">N1973/J1973</f>
        <v>0.45750116117046</v>
      </c>
      <c r="R1973" s="75" t="n">
        <f aca="false">ABS(P1973-Q1973)*100</f>
        <v>2.322340919647</v>
      </c>
      <c r="S1973" s="72" t="str">
        <f aca="false">IF(M1973&gt;N1973,"Flávio Bolsonaro",IF(N1973&gt;M1973,"Lula","Empate"))</f>
        <v>Lula</v>
      </c>
      <c r="T1973" s="74" t="n">
        <v>0.525086934923001</v>
      </c>
      <c r="U1973" s="74" t="n">
        <v>0.374565325384998</v>
      </c>
      <c r="V1973" s="72" t="str">
        <f aca="false">IF(S1973="Empate","—",IF((N1973&gt;M1973)&lt;&gt;(T1973&gt;U1973),"Sim","Não"))</f>
        <v>Não</v>
      </c>
    </row>
    <row r="1974" customFormat="false" ht="15" hidden="false" customHeight="false" outlineLevel="0" collapsed="false">
      <c r="A1974" s="72" t="s">
        <v>4265</v>
      </c>
      <c r="B1974" s="72" t="s">
        <v>4266</v>
      </c>
      <c r="C1974" s="72" t="s">
        <v>283</v>
      </c>
      <c r="D1974" s="72" t="s">
        <v>282</v>
      </c>
      <c r="E1974" s="72"/>
      <c r="F1974" s="73" t="n">
        <v>12906</v>
      </c>
      <c r="G1974" s="73" t="n">
        <v>10860</v>
      </c>
      <c r="H1974" s="73" t="n">
        <v>2046</v>
      </c>
      <c r="I1974" s="74" t="n">
        <f aca="false">H1974/F1974</f>
        <v>0.158530915853092</v>
      </c>
      <c r="J1974" s="73" t="n">
        <v>10164</v>
      </c>
      <c r="K1974" s="73" t="n">
        <v>292</v>
      </c>
      <c r="L1974" s="73" t="n">
        <v>404</v>
      </c>
      <c r="M1974" s="73" t="n">
        <v>3629</v>
      </c>
      <c r="N1974" s="73" t="n">
        <v>5196</v>
      </c>
      <c r="O1974" s="73" t="n">
        <f aca="false">J1974-M1974-N1974</f>
        <v>1339</v>
      </c>
      <c r="P1974" s="74" t="n">
        <f aca="false">M1974/J1974</f>
        <v>0.357044470680834</v>
      </c>
      <c r="Q1974" s="74" t="n">
        <f aca="false">N1974/J1974</f>
        <v>0.511216056670602</v>
      </c>
      <c r="R1974" s="75" t="n">
        <f aca="false">ABS(P1974-Q1974)*100</f>
        <v>15.4171585989768</v>
      </c>
      <c r="S1974" s="72" t="str">
        <f aca="false">IF(M1974&gt;N1974,"Flávio Bolsonaro",IF(N1974&gt;M1974,"Lula","Empate"))</f>
        <v>Lula</v>
      </c>
      <c r="T1974" s="74" t="n">
        <v>0.581142424815585</v>
      </c>
      <c r="U1974" s="74" t="n">
        <v>0.304520522035181</v>
      </c>
      <c r="V1974" s="72" t="str">
        <f aca="false">IF(S1974="Empate","—",IF((N1974&gt;M1974)&lt;&gt;(T1974&gt;U1974),"Sim","Não"))</f>
        <v>Não</v>
      </c>
    </row>
    <row r="1975" customFormat="false" ht="15" hidden="false" customHeight="false" outlineLevel="0" collapsed="false">
      <c r="A1975" s="72" t="s">
        <v>4267</v>
      </c>
      <c r="B1975" s="72" t="s">
        <v>4268</v>
      </c>
      <c r="C1975" s="72" t="s">
        <v>283</v>
      </c>
      <c r="D1975" s="72" t="s">
        <v>282</v>
      </c>
      <c r="E1975" s="72"/>
      <c r="F1975" s="73" t="n">
        <v>18357</v>
      </c>
      <c r="G1975" s="73" t="n">
        <v>13799</v>
      </c>
      <c r="H1975" s="73" t="n">
        <v>4558</v>
      </c>
      <c r="I1975" s="74" t="n">
        <f aca="false">H1975/F1975</f>
        <v>0.248297652121806</v>
      </c>
      <c r="J1975" s="73" t="n">
        <v>13034</v>
      </c>
      <c r="K1975" s="73" t="n">
        <v>255</v>
      </c>
      <c r="L1975" s="73" t="n">
        <v>510</v>
      </c>
      <c r="M1975" s="73" t="n">
        <v>5220</v>
      </c>
      <c r="N1975" s="73" t="n">
        <v>6994</v>
      </c>
      <c r="O1975" s="73" t="n">
        <f aca="false">J1975-M1975-N1975</f>
        <v>820</v>
      </c>
      <c r="P1975" s="74" t="n">
        <f aca="false">M1975/J1975</f>
        <v>0.40049102347706</v>
      </c>
      <c r="Q1975" s="74" t="n">
        <f aca="false">N1975/J1975</f>
        <v>0.536596593524628</v>
      </c>
      <c r="R1975" s="75" t="n">
        <f aca="false">ABS(P1975-Q1975)*100</f>
        <v>13.6105570047568</v>
      </c>
      <c r="S1975" s="72" t="str">
        <f aca="false">IF(M1975&gt;N1975,"Flávio Bolsonaro",IF(N1975&gt;M1975,"Lula","Empate"))</f>
        <v>Lula</v>
      </c>
      <c r="T1975" s="74" t="n">
        <v>0.583142639206712</v>
      </c>
      <c r="U1975" s="74" t="n">
        <v>0.354614797864226</v>
      </c>
      <c r="V1975" s="72" t="str">
        <f aca="false">IF(S1975="Empate","—",IF((N1975&gt;M1975)&lt;&gt;(T1975&gt;U1975),"Sim","Não"))</f>
        <v>Não</v>
      </c>
    </row>
    <row r="1976" customFormat="false" ht="15" hidden="false" customHeight="false" outlineLevel="0" collapsed="false">
      <c r="A1976" s="72" t="s">
        <v>4269</v>
      </c>
      <c r="B1976" s="72" t="s">
        <v>4270</v>
      </c>
      <c r="C1976" s="72" t="s">
        <v>283</v>
      </c>
      <c r="D1976" s="72" t="s">
        <v>282</v>
      </c>
      <c r="E1976" s="72"/>
      <c r="F1976" s="73" t="n">
        <v>7959</v>
      </c>
      <c r="G1976" s="73" t="n">
        <v>5878</v>
      </c>
      <c r="H1976" s="73" t="n">
        <v>2081</v>
      </c>
      <c r="I1976" s="74" t="n">
        <f aca="false">H1976/F1976</f>
        <v>0.261465008166855</v>
      </c>
      <c r="J1976" s="73" t="n">
        <v>5609</v>
      </c>
      <c r="K1976" s="73" t="n">
        <v>105</v>
      </c>
      <c r="L1976" s="73" t="n">
        <v>164</v>
      </c>
      <c r="M1976" s="73" t="n">
        <v>2129</v>
      </c>
      <c r="N1976" s="73" t="n">
        <v>3204</v>
      </c>
      <c r="O1976" s="73" t="n">
        <f aca="false">J1976-M1976-N1976</f>
        <v>276</v>
      </c>
      <c r="P1976" s="74" t="n">
        <f aca="false">M1976/J1976</f>
        <v>0.379568550543769</v>
      </c>
      <c r="Q1976" s="74" t="n">
        <f aca="false">N1976/J1976</f>
        <v>0.571224817257978</v>
      </c>
      <c r="R1976" s="75" t="n">
        <f aca="false">ABS(P1976-Q1976)*100</f>
        <v>19.1656266714209</v>
      </c>
      <c r="S1976" s="72" t="str">
        <f aca="false">IF(M1976&gt;N1976,"Flávio Bolsonaro",IF(N1976&gt;M1976,"Lula","Empate"))</f>
        <v>Lula</v>
      </c>
      <c r="T1976" s="74" t="n">
        <v>0.607879924953096</v>
      </c>
      <c r="U1976" s="74" t="n">
        <v>0.342827903803514</v>
      </c>
      <c r="V1976" s="72" t="str">
        <f aca="false">IF(S1976="Empate","—",IF((N1976&gt;M1976)&lt;&gt;(T1976&gt;U1976),"Sim","Não"))</f>
        <v>Não</v>
      </c>
    </row>
    <row r="1977" customFormat="false" ht="15" hidden="false" customHeight="false" outlineLevel="0" collapsed="false">
      <c r="A1977" s="72" t="s">
        <v>4271</v>
      </c>
      <c r="B1977" s="72" t="s">
        <v>4272</v>
      </c>
      <c r="C1977" s="72" t="s">
        <v>283</v>
      </c>
      <c r="D1977" s="72" t="s">
        <v>282</v>
      </c>
      <c r="E1977" s="72"/>
      <c r="F1977" s="73" t="n">
        <v>5853</v>
      </c>
      <c r="G1977" s="73" t="n">
        <v>4484</v>
      </c>
      <c r="H1977" s="73" t="n">
        <v>1369</v>
      </c>
      <c r="I1977" s="74" t="n">
        <f aca="false">H1977/F1977</f>
        <v>0.233897146762344</v>
      </c>
      <c r="J1977" s="73" t="n">
        <v>4316</v>
      </c>
      <c r="K1977" s="73" t="n">
        <v>64</v>
      </c>
      <c r="L1977" s="73" t="n">
        <v>104</v>
      </c>
      <c r="M1977" s="73" t="n">
        <v>2116</v>
      </c>
      <c r="N1977" s="73" t="n">
        <v>1916</v>
      </c>
      <c r="O1977" s="73" t="n">
        <f aca="false">J1977-M1977-N1977</f>
        <v>284</v>
      </c>
      <c r="P1977" s="74" t="n">
        <f aca="false">M1977/J1977</f>
        <v>0.490268767377201</v>
      </c>
      <c r="Q1977" s="74" t="n">
        <f aca="false">N1977/J1977</f>
        <v>0.443929564411492</v>
      </c>
      <c r="R1977" s="75" t="n">
        <f aca="false">ABS(P1977-Q1977)*100</f>
        <v>4.6339202965709</v>
      </c>
      <c r="S1977" s="72" t="str">
        <f aca="false">IF(M1977&gt;N1977,"Flávio Bolsonaro",IF(N1977&gt;M1977,"Lula","Empate"))</f>
        <v>Flávio Bolsonaro</v>
      </c>
      <c r="T1977" s="74" t="n">
        <v>0.523336414048059</v>
      </c>
      <c r="U1977" s="74" t="n">
        <v>0.426524953789279</v>
      </c>
      <c r="V1977" s="72" t="str">
        <f aca="false">IF(S1977="Empate","—",IF((N1977&gt;M1977)&lt;&gt;(T1977&gt;U1977),"Sim","Não"))</f>
        <v>Sim</v>
      </c>
    </row>
    <row r="1978" customFormat="false" ht="15" hidden="false" customHeight="false" outlineLevel="0" collapsed="false">
      <c r="A1978" s="72" t="s">
        <v>4273</v>
      </c>
      <c r="B1978" s="72" t="s">
        <v>4274</v>
      </c>
      <c r="C1978" s="72" t="s">
        <v>283</v>
      </c>
      <c r="D1978" s="72" t="s">
        <v>282</v>
      </c>
      <c r="E1978" s="72"/>
      <c r="F1978" s="73" t="n">
        <v>9645</v>
      </c>
      <c r="G1978" s="73" t="n">
        <v>7807</v>
      </c>
      <c r="H1978" s="73" t="n">
        <v>1838</v>
      </c>
      <c r="I1978" s="74" t="n">
        <f aca="false">H1978/F1978</f>
        <v>0.190565059616382</v>
      </c>
      <c r="J1978" s="73" t="n">
        <v>7309</v>
      </c>
      <c r="K1978" s="73" t="n">
        <v>222</v>
      </c>
      <c r="L1978" s="73" t="n">
        <v>276</v>
      </c>
      <c r="M1978" s="73" t="n">
        <v>3368</v>
      </c>
      <c r="N1978" s="73" t="n">
        <v>3132</v>
      </c>
      <c r="O1978" s="73" t="n">
        <f aca="false">J1978-M1978-N1978</f>
        <v>809</v>
      </c>
      <c r="P1978" s="74" t="n">
        <f aca="false">M1978/J1978</f>
        <v>0.460801751265563</v>
      </c>
      <c r="Q1978" s="74" t="n">
        <f aca="false">N1978/J1978</f>
        <v>0.428512792447667</v>
      </c>
      <c r="R1978" s="75" t="n">
        <f aca="false">ABS(P1978-Q1978)*100</f>
        <v>3.22889588178957</v>
      </c>
      <c r="S1978" s="72" t="str">
        <f aca="false">IF(M1978&gt;N1978,"Flávio Bolsonaro",IF(N1978&gt;M1978,"Lula","Empate"))</f>
        <v>Flávio Bolsonaro</v>
      </c>
      <c r="T1978" s="74" t="n">
        <v>0.515180789401049</v>
      </c>
      <c r="U1978" s="74" t="n">
        <v>0.36944521115098</v>
      </c>
      <c r="V1978" s="72" t="str">
        <f aca="false">IF(S1978="Empate","—",IF((N1978&gt;M1978)&lt;&gt;(T1978&gt;U1978),"Sim","Não"))</f>
        <v>Sim</v>
      </c>
    </row>
    <row r="1979" customFormat="false" ht="15" hidden="false" customHeight="false" outlineLevel="0" collapsed="false">
      <c r="A1979" s="72" t="s">
        <v>4275</v>
      </c>
      <c r="B1979" s="72" t="s">
        <v>4276</v>
      </c>
      <c r="C1979" s="72" t="s">
        <v>283</v>
      </c>
      <c r="D1979" s="72" t="s">
        <v>282</v>
      </c>
      <c r="E1979" s="72"/>
      <c r="F1979" s="73" t="n">
        <v>12729</v>
      </c>
      <c r="G1979" s="73" t="n">
        <v>9093</v>
      </c>
      <c r="H1979" s="73" t="n">
        <v>3636</v>
      </c>
      <c r="I1979" s="74" t="n">
        <f aca="false">H1979/F1979</f>
        <v>0.285646947914212</v>
      </c>
      <c r="J1979" s="73" t="n">
        <v>8793</v>
      </c>
      <c r="K1979" s="73" t="n">
        <v>145</v>
      </c>
      <c r="L1979" s="73" t="n">
        <v>155</v>
      </c>
      <c r="M1979" s="73" t="n">
        <v>5450</v>
      </c>
      <c r="N1979" s="73" t="n">
        <v>2968</v>
      </c>
      <c r="O1979" s="73" t="n">
        <f aca="false">J1979-M1979-N1979</f>
        <v>375</v>
      </c>
      <c r="P1979" s="74" t="n">
        <f aca="false">M1979/J1979</f>
        <v>0.619811213465257</v>
      </c>
      <c r="Q1979" s="74" t="n">
        <f aca="false">N1979/J1979</f>
        <v>0.337541225975208</v>
      </c>
      <c r="R1979" s="75" t="n">
        <f aca="false">ABS(P1979-Q1979)*100</f>
        <v>28.2269987490049</v>
      </c>
      <c r="S1979" s="72" t="str">
        <f aca="false">IF(M1979&gt;N1979,"Flávio Bolsonaro",IF(N1979&gt;M1979,"Lula","Empate"))</f>
        <v>Flávio Bolsonaro</v>
      </c>
      <c r="T1979" s="74" t="n">
        <v>0.353289323924425</v>
      </c>
      <c r="U1979" s="74" t="n">
        <v>0.601411336216708</v>
      </c>
      <c r="V1979" s="72" t="str">
        <f aca="false">IF(S1979="Empate","—",IF((N1979&gt;M1979)&lt;&gt;(T1979&gt;U1979),"Sim","Não"))</f>
        <v>Não</v>
      </c>
    </row>
    <row r="1980" customFormat="false" ht="15" hidden="false" customHeight="false" outlineLevel="0" collapsed="false">
      <c r="A1980" s="72" t="s">
        <v>4277</v>
      </c>
      <c r="B1980" s="72" t="s">
        <v>4278</v>
      </c>
      <c r="C1980" s="72" t="s">
        <v>283</v>
      </c>
      <c r="D1980" s="72" t="s">
        <v>282</v>
      </c>
      <c r="E1980" s="72"/>
      <c r="F1980" s="73" t="n">
        <v>4433</v>
      </c>
      <c r="G1980" s="73" t="n">
        <v>3766</v>
      </c>
      <c r="H1980" s="73" t="n">
        <v>667</v>
      </c>
      <c r="I1980" s="74" t="n">
        <f aca="false">H1980/F1980</f>
        <v>0.150462440785021</v>
      </c>
      <c r="J1980" s="73" t="n">
        <v>3547</v>
      </c>
      <c r="K1980" s="73" t="n">
        <v>83</v>
      </c>
      <c r="L1980" s="73" t="n">
        <v>136</v>
      </c>
      <c r="M1980" s="73" t="n">
        <v>1258</v>
      </c>
      <c r="N1980" s="73" t="n">
        <v>1893</v>
      </c>
      <c r="O1980" s="73" t="n">
        <f aca="false">J1980-M1980-N1980</f>
        <v>396</v>
      </c>
      <c r="P1980" s="74" t="n">
        <f aca="false">M1980/J1980</f>
        <v>0.354665914857626</v>
      </c>
      <c r="Q1980" s="74" t="n">
        <f aca="false">N1980/J1980</f>
        <v>0.533690442627573</v>
      </c>
      <c r="R1980" s="75" t="n">
        <f aca="false">ABS(P1980-Q1980)*100</f>
        <v>17.9024527769946</v>
      </c>
      <c r="S1980" s="72" t="str">
        <f aca="false">IF(M1980&gt;N1980,"Flávio Bolsonaro",IF(N1980&gt;M1980,"Lula","Empate"))</f>
        <v>Lula</v>
      </c>
      <c r="T1980" s="74" t="n">
        <v>0.597315436241611</v>
      </c>
      <c r="U1980" s="74" t="n">
        <v>0.302305223227313</v>
      </c>
      <c r="V1980" s="72" t="str">
        <f aca="false">IF(S1980="Empate","—",IF((N1980&gt;M1980)&lt;&gt;(T1980&gt;U1980),"Sim","Não"))</f>
        <v>Não</v>
      </c>
    </row>
    <row r="1981" customFormat="false" ht="15" hidden="false" customHeight="false" outlineLevel="0" collapsed="false">
      <c r="A1981" s="72" t="s">
        <v>4279</v>
      </c>
      <c r="B1981" s="72" t="s">
        <v>4280</v>
      </c>
      <c r="C1981" s="72" t="s">
        <v>283</v>
      </c>
      <c r="D1981" s="72" t="s">
        <v>282</v>
      </c>
      <c r="E1981" s="72"/>
      <c r="F1981" s="73" t="n">
        <v>6015</v>
      </c>
      <c r="G1981" s="73" t="n">
        <v>4532</v>
      </c>
      <c r="H1981" s="73" t="n">
        <v>1483</v>
      </c>
      <c r="I1981" s="74" t="n">
        <f aca="false">H1981/F1981</f>
        <v>0.246550290939318</v>
      </c>
      <c r="J1981" s="73" t="n">
        <v>4370</v>
      </c>
      <c r="K1981" s="73" t="n">
        <v>45</v>
      </c>
      <c r="L1981" s="73" t="n">
        <v>117</v>
      </c>
      <c r="M1981" s="73" t="n">
        <v>1703</v>
      </c>
      <c r="N1981" s="73" t="n">
        <v>2241</v>
      </c>
      <c r="O1981" s="73" t="n">
        <f aca="false">J1981-M1981-N1981</f>
        <v>426</v>
      </c>
      <c r="P1981" s="74" t="n">
        <f aca="false">M1981/J1981</f>
        <v>0.389702517162471</v>
      </c>
      <c r="Q1981" s="74" t="n">
        <f aca="false">N1981/J1981</f>
        <v>0.512814645308925</v>
      </c>
      <c r="R1981" s="75" t="n">
        <f aca="false">ABS(P1981-Q1981)*100</f>
        <v>12.3112128146453</v>
      </c>
      <c r="S1981" s="72" t="str">
        <f aca="false">IF(M1981&gt;N1981,"Flávio Bolsonaro",IF(N1981&gt;M1981,"Lula","Empate"))</f>
        <v>Lula</v>
      </c>
      <c r="T1981" s="74" t="n">
        <v>0.633007334963325</v>
      </c>
      <c r="U1981" s="74" t="n">
        <v>0.30440097799511</v>
      </c>
      <c r="V1981" s="72" t="str">
        <f aca="false">IF(S1981="Empate","—",IF((N1981&gt;M1981)&lt;&gt;(T1981&gt;U1981),"Sim","Não"))</f>
        <v>Não</v>
      </c>
    </row>
    <row r="1982" customFormat="false" ht="15" hidden="false" customHeight="false" outlineLevel="0" collapsed="false">
      <c r="A1982" s="72" t="s">
        <v>4281</v>
      </c>
      <c r="B1982" s="72" t="s">
        <v>4282</v>
      </c>
      <c r="C1982" s="72" t="s">
        <v>283</v>
      </c>
      <c r="D1982" s="72" t="s">
        <v>282</v>
      </c>
      <c r="E1982" s="72"/>
      <c r="F1982" s="73" t="n">
        <v>8031</v>
      </c>
      <c r="G1982" s="73" t="n">
        <v>5857</v>
      </c>
      <c r="H1982" s="73" t="n">
        <v>2174</v>
      </c>
      <c r="I1982" s="74" t="n">
        <f aca="false">H1982/F1982</f>
        <v>0.270701033495206</v>
      </c>
      <c r="J1982" s="73" t="n">
        <v>5538</v>
      </c>
      <c r="K1982" s="73" t="n">
        <v>86</v>
      </c>
      <c r="L1982" s="73" t="n">
        <v>233</v>
      </c>
      <c r="M1982" s="73" t="n">
        <v>1835</v>
      </c>
      <c r="N1982" s="73" t="n">
        <v>3358</v>
      </c>
      <c r="O1982" s="73" t="n">
        <f aca="false">J1982-M1982-N1982</f>
        <v>345</v>
      </c>
      <c r="P1982" s="74" t="n">
        <f aca="false">M1982/J1982</f>
        <v>0.331347056699169</v>
      </c>
      <c r="Q1982" s="74" t="n">
        <f aca="false">N1982/J1982</f>
        <v>0.606356085229325</v>
      </c>
      <c r="R1982" s="75" t="n">
        <f aca="false">ABS(P1982-Q1982)*100</f>
        <v>27.5009028530155</v>
      </c>
      <c r="S1982" s="72" t="str">
        <f aca="false">IF(M1982&gt;N1982,"Flávio Bolsonaro",IF(N1982&gt;M1982,"Lula","Empate"))</f>
        <v>Lula</v>
      </c>
      <c r="T1982" s="74" t="n">
        <v>0.696272946412016</v>
      </c>
      <c r="U1982" s="74" t="n">
        <v>0.252549601335064</v>
      </c>
      <c r="V1982" s="72" t="str">
        <f aca="false">IF(S1982="Empate","—",IF((N1982&gt;M1982)&lt;&gt;(T1982&gt;U1982),"Sim","Não"))</f>
        <v>Não</v>
      </c>
    </row>
    <row r="1983" customFormat="false" ht="15" hidden="false" customHeight="false" outlineLevel="0" collapsed="false">
      <c r="A1983" s="72" t="s">
        <v>4283</v>
      </c>
      <c r="B1983" s="72" t="s">
        <v>4284</v>
      </c>
      <c r="C1983" s="72" t="s">
        <v>283</v>
      </c>
      <c r="D1983" s="72" t="s">
        <v>282</v>
      </c>
      <c r="E1983" s="72"/>
      <c r="F1983" s="73" t="n">
        <v>3461</v>
      </c>
      <c r="G1983" s="73" t="n">
        <v>2807</v>
      </c>
      <c r="H1983" s="73" t="n">
        <v>654</v>
      </c>
      <c r="I1983" s="74" t="n">
        <f aca="false">H1983/F1983</f>
        <v>0.188962727535394</v>
      </c>
      <c r="J1983" s="73" t="n">
        <v>2619</v>
      </c>
      <c r="K1983" s="73" t="n">
        <v>62</v>
      </c>
      <c r="L1983" s="73" t="n">
        <v>126</v>
      </c>
      <c r="M1983" s="73" t="n">
        <v>1080</v>
      </c>
      <c r="N1983" s="73" t="n">
        <v>1330</v>
      </c>
      <c r="O1983" s="73" t="n">
        <f aca="false">J1983-M1983-N1983</f>
        <v>209</v>
      </c>
      <c r="P1983" s="74" t="n">
        <f aca="false">M1983/J1983</f>
        <v>0.412371134020619</v>
      </c>
      <c r="Q1983" s="74" t="n">
        <f aca="false">N1983/J1983</f>
        <v>0.50782741504391</v>
      </c>
      <c r="R1983" s="75" t="n">
        <f aca="false">ABS(P1983-Q1983)*100</f>
        <v>9.54562810232914</v>
      </c>
      <c r="S1983" s="72" t="str">
        <f aca="false">IF(M1983&gt;N1983,"Flávio Bolsonaro",IF(N1983&gt;M1983,"Lula","Empate"))</f>
        <v>Lula</v>
      </c>
      <c r="T1983" s="74" t="n">
        <v>0.556197074672825</v>
      </c>
      <c r="U1983" s="74" t="n">
        <v>0.352963818321786</v>
      </c>
      <c r="V1983" s="72" t="str">
        <f aca="false">IF(S1983="Empate","—",IF((N1983&gt;M1983)&lt;&gt;(T1983&gt;U1983),"Sim","Não"))</f>
        <v>Não</v>
      </c>
    </row>
    <row r="1984" customFormat="false" ht="15" hidden="false" customHeight="false" outlineLevel="0" collapsed="false">
      <c r="A1984" s="72" t="s">
        <v>4285</v>
      </c>
      <c r="B1984" s="72" t="s">
        <v>4286</v>
      </c>
      <c r="C1984" s="72" t="s">
        <v>283</v>
      </c>
      <c r="D1984" s="72" t="s">
        <v>282</v>
      </c>
      <c r="E1984" s="72"/>
      <c r="F1984" s="73" t="n">
        <v>218584</v>
      </c>
      <c r="G1984" s="73" t="n">
        <v>173134</v>
      </c>
      <c r="H1984" s="73" t="n">
        <v>45450</v>
      </c>
      <c r="I1984" s="74" t="n">
        <f aca="false">H1984/F1984</f>
        <v>0.207929217143066</v>
      </c>
      <c r="J1984" s="73" t="n">
        <v>161650</v>
      </c>
      <c r="K1984" s="73" t="n">
        <v>5289</v>
      </c>
      <c r="L1984" s="73" t="n">
        <v>6195</v>
      </c>
      <c r="M1984" s="73" t="n">
        <v>75218</v>
      </c>
      <c r="N1984" s="73" t="n">
        <v>71008</v>
      </c>
      <c r="O1984" s="73" t="n">
        <f aca="false">J1984-M1984-N1984</f>
        <v>15424</v>
      </c>
      <c r="P1984" s="74" t="n">
        <f aca="false">M1984/J1984</f>
        <v>0.465313949891741</v>
      </c>
      <c r="Q1984" s="74" t="n">
        <f aca="false">N1984/J1984</f>
        <v>0.439270027837921</v>
      </c>
      <c r="R1984" s="75" t="n">
        <f aca="false">ABS(P1984-Q1984)*100</f>
        <v>2.604392205382</v>
      </c>
      <c r="S1984" s="72" t="str">
        <f aca="false">IF(M1984&gt;N1984,"Flávio Bolsonaro",IF(N1984&gt;M1984,"Lula","Empate"))</f>
        <v>Flávio Bolsonaro</v>
      </c>
      <c r="T1984" s="74" t="n">
        <v>0.493056940943192</v>
      </c>
      <c r="U1984" s="74" t="n">
        <v>0.427428861604309</v>
      </c>
      <c r="V1984" s="72" t="str">
        <f aca="false">IF(S1984="Empate","—",IF((N1984&gt;M1984)&lt;&gt;(T1984&gt;U1984),"Sim","Não"))</f>
        <v>Sim</v>
      </c>
    </row>
    <row r="1985" customFormat="false" ht="15" hidden="false" customHeight="false" outlineLevel="0" collapsed="false">
      <c r="A1985" s="72" t="s">
        <v>4287</v>
      </c>
      <c r="B1985" s="72" t="s">
        <v>4288</v>
      </c>
      <c r="C1985" s="72" t="s">
        <v>283</v>
      </c>
      <c r="D1985" s="72" t="s">
        <v>282</v>
      </c>
      <c r="E1985" s="72"/>
      <c r="F1985" s="73" t="n">
        <v>8371</v>
      </c>
      <c r="G1985" s="73" t="n">
        <v>6923</v>
      </c>
      <c r="H1985" s="73" t="n">
        <v>1448</v>
      </c>
      <c r="I1985" s="74" t="n">
        <f aca="false">H1985/F1985</f>
        <v>0.172978138812567</v>
      </c>
      <c r="J1985" s="73" t="n">
        <v>6501</v>
      </c>
      <c r="K1985" s="73" t="n">
        <v>179</v>
      </c>
      <c r="L1985" s="73" t="n">
        <v>243</v>
      </c>
      <c r="M1985" s="73" t="n">
        <v>2825</v>
      </c>
      <c r="N1985" s="73" t="n">
        <v>2964</v>
      </c>
      <c r="O1985" s="73" t="n">
        <f aca="false">J1985-M1985-N1985</f>
        <v>712</v>
      </c>
      <c r="P1985" s="74" t="n">
        <f aca="false">M1985/J1985</f>
        <v>0.434548530995232</v>
      </c>
      <c r="Q1985" s="74" t="n">
        <f aca="false">N1985/J1985</f>
        <v>0.455929856945085</v>
      </c>
      <c r="R1985" s="75" t="n">
        <f aca="false">ABS(P1985-Q1985)*100</f>
        <v>2.13813259498539</v>
      </c>
      <c r="S1985" s="72" t="str">
        <f aca="false">IF(M1985&gt;N1985,"Flávio Bolsonaro",IF(N1985&gt;M1985,"Lula","Empate"))</f>
        <v>Lula</v>
      </c>
      <c r="T1985" s="74" t="n">
        <v>0.529315231985678</v>
      </c>
      <c r="U1985" s="74" t="n">
        <v>0.373265701924511</v>
      </c>
      <c r="V1985" s="72" t="str">
        <f aca="false">IF(S1985="Empate","—",IF((N1985&gt;M1985)&lt;&gt;(T1985&gt;U1985),"Sim","Não"))</f>
        <v>Não</v>
      </c>
    </row>
    <row r="1986" customFormat="false" ht="15" hidden="false" customHeight="false" outlineLevel="0" collapsed="false">
      <c r="A1986" s="72" t="s">
        <v>4289</v>
      </c>
      <c r="B1986" s="72" t="s">
        <v>4290</v>
      </c>
      <c r="C1986" s="72" t="s">
        <v>283</v>
      </c>
      <c r="D1986" s="72" t="s">
        <v>282</v>
      </c>
      <c r="E1986" s="72"/>
      <c r="F1986" s="73" t="n">
        <v>10834</v>
      </c>
      <c r="G1986" s="73" t="n">
        <v>7690</v>
      </c>
      <c r="H1986" s="73" t="n">
        <v>3144</v>
      </c>
      <c r="I1986" s="74" t="n">
        <f aca="false">H1986/F1986</f>
        <v>0.290197526306074</v>
      </c>
      <c r="J1986" s="73" t="n">
        <v>7212</v>
      </c>
      <c r="K1986" s="73" t="n">
        <v>168</v>
      </c>
      <c r="L1986" s="73" t="n">
        <v>310</v>
      </c>
      <c r="M1986" s="73" t="n">
        <v>2429</v>
      </c>
      <c r="N1986" s="73" t="n">
        <v>4258</v>
      </c>
      <c r="O1986" s="73" t="n">
        <f aca="false">J1986-M1986-N1986</f>
        <v>525</v>
      </c>
      <c r="P1986" s="74" t="n">
        <f aca="false">M1986/J1986</f>
        <v>0.336799778147532</v>
      </c>
      <c r="Q1986" s="74" t="n">
        <f aca="false">N1986/J1986</f>
        <v>0.590404880754298</v>
      </c>
      <c r="R1986" s="75" t="n">
        <f aca="false">ABS(P1986-Q1986)*100</f>
        <v>25.3605102606767</v>
      </c>
      <c r="S1986" s="72" t="str">
        <f aca="false">IF(M1986&gt;N1986,"Flávio Bolsonaro",IF(N1986&gt;M1986,"Lula","Empate"))</f>
        <v>Lula</v>
      </c>
      <c r="T1986" s="74" t="n">
        <v>0.63945307314483</v>
      </c>
      <c r="U1986" s="74" t="n">
        <v>0.300942519580512</v>
      </c>
      <c r="V1986" s="72" t="str">
        <f aca="false">IF(S1986="Empate","—",IF((N1986&gt;M1986)&lt;&gt;(T1986&gt;U1986),"Sim","Não"))</f>
        <v>Não</v>
      </c>
    </row>
    <row r="1987" customFormat="false" ht="15" hidden="false" customHeight="false" outlineLevel="0" collapsed="false">
      <c r="A1987" s="72" t="s">
        <v>4291</v>
      </c>
      <c r="B1987" s="72" t="s">
        <v>4292</v>
      </c>
      <c r="C1987" s="72" t="s">
        <v>283</v>
      </c>
      <c r="D1987" s="72" t="s">
        <v>282</v>
      </c>
      <c r="E1987" s="72"/>
      <c r="F1987" s="73" t="n">
        <v>2624</v>
      </c>
      <c r="G1987" s="73" t="n">
        <v>2103</v>
      </c>
      <c r="H1987" s="73" t="n">
        <v>521</v>
      </c>
      <c r="I1987" s="74" t="n">
        <f aca="false">H1987/F1987</f>
        <v>0.198551829268293</v>
      </c>
      <c r="J1987" s="73" t="n">
        <v>1956</v>
      </c>
      <c r="K1987" s="73" t="n">
        <v>41</v>
      </c>
      <c r="L1987" s="73" t="n">
        <v>106</v>
      </c>
      <c r="M1987" s="73" t="n">
        <v>628</v>
      </c>
      <c r="N1987" s="73" t="n">
        <v>1224</v>
      </c>
      <c r="O1987" s="73" t="n">
        <f aca="false">J1987-M1987-N1987</f>
        <v>104</v>
      </c>
      <c r="P1987" s="74" t="n">
        <f aca="false">M1987/J1987</f>
        <v>0.321063394683027</v>
      </c>
      <c r="Q1987" s="74" t="n">
        <f aca="false">N1987/J1987</f>
        <v>0.625766871165644</v>
      </c>
      <c r="R1987" s="75" t="n">
        <f aca="false">ABS(P1987-Q1987)*100</f>
        <v>30.4703476482618</v>
      </c>
      <c r="S1987" s="72" t="str">
        <f aca="false">IF(M1987&gt;N1987,"Flávio Bolsonaro",IF(N1987&gt;M1987,"Lula","Empate"))</f>
        <v>Lula</v>
      </c>
      <c r="T1987" s="74" t="n">
        <v>0.648775403856175</v>
      </c>
      <c r="U1987" s="74" t="n">
        <v>0.290255341323606</v>
      </c>
      <c r="V1987" s="72" t="str">
        <f aca="false">IF(S1987="Empate","—",IF((N1987&gt;M1987)&lt;&gt;(T1987&gt;U1987),"Sim","Não"))</f>
        <v>Não</v>
      </c>
    </row>
    <row r="1988" customFormat="false" ht="15" hidden="false" customHeight="false" outlineLevel="0" collapsed="false">
      <c r="A1988" s="72" t="s">
        <v>4293</v>
      </c>
      <c r="B1988" s="72" t="s">
        <v>4294</v>
      </c>
      <c r="C1988" s="72" t="s">
        <v>283</v>
      </c>
      <c r="D1988" s="72" t="s">
        <v>282</v>
      </c>
      <c r="E1988" s="72"/>
      <c r="F1988" s="73" t="n">
        <v>5784</v>
      </c>
      <c r="G1988" s="73" t="n">
        <v>4186</v>
      </c>
      <c r="H1988" s="73" t="n">
        <v>1598</v>
      </c>
      <c r="I1988" s="74" t="n">
        <f aca="false">H1988/F1988</f>
        <v>0.27627939142462</v>
      </c>
      <c r="J1988" s="73" t="n">
        <v>3883</v>
      </c>
      <c r="K1988" s="73" t="n">
        <v>141</v>
      </c>
      <c r="L1988" s="73" t="n">
        <v>162</v>
      </c>
      <c r="M1988" s="73" t="n">
        <v>1517</v>
      </c>
      <c r="N1988" s="73" t="n">
        <v>2022</v>
      </c>
      <c r="O1988" s="73" t="n">
        <f aca="false">J1988-M1988-N1988</f>
        <v>344</v>
      </c>
      <c r="P1988" s="74" t="n">
        <f aca="false">M1988/J1988</f>
        <v>0.390677311357198</v>
      </c>
      <c r="Q1988" s="74" t="n">
        <f aca="false">N1988/J1988</f>
        <v>0.52073139325264</v>
      </c>
      <c r="R1988" s="75" t="n">
        <f aca="false">ABS(P1988-Q1988)*100</f>
        <v>13.0054081895442</v>
      </c>
      <c r="S1988" s="72" t="str">
        <f aca="false">IF(M1988&gt;N1988,"Flávio Bolsonaro",IF(N1988&gt;M1988,"Lula","Empate"))</f>
        <v>Lula</v>
      </c>
      <c r="T1988" s="74" t="n">
        <v>0.600050594485201</v>
      </c>
      <c r="U1988" s="74" t="n">
        <v>0.327093346825196</v>
      </c>
      <c r="V1988" s="72" t="str">
        <f aca="false">IF(S1988="Empate","—",IF((N1988&gt;M1988)&lt;&gt;(T1988&gt;U1988),"Sim","Não"))</f>
        <v>Não</v>
      </c>
    </row>
    <row r="1989" customFormat="false" ht="15" hidden="false" customHeight="false" outlineLevel="0" collapsed="false">
      <c r="A1989" s="72" t="s">
        <v>4295</v>
      </c>
      <c r="B1989" s="72" t="s">
        <v>4296</v>
      </c>
      <c r="C1989" s="72" t="s">
        <v>283</v>
      </c>
      <c r="D1989" s="72" t="s">
        <v>282</v>
      </c>
      <c r="E1989" s="72"/>
      <c r="F1989" s="73" t="n">
        <v>5025</v>
      </c>
      <c r="G1989" s="73" t="n">
        <v>3961</v>
      </c>
      <c r="H1989" s="73" t="n">
        <v>1064</v>
      </c>
      <c r="I1989" s="74" t="n">
        <f aca="false">H1989/F1989</f>
        <v>0.211741293532338</v>
      </c>
      <c r="J1989" s="73" t="n">
        <v>3764</v>
      </c>
      <c r="K1989" s="73" t="n">
        <v>72</v>
      </c>
      <c r="L1989" s="73" t="n">
        <v>125</v>
      </c>
      <c r="M1989" s="73" t="n">
        <v>1654</v>
      </c>
      <c r="N1989" s="73" t="n">
        <v>1672</v>
      </c>
      <c r="O1989" s="73" t="n">
        <f aca="false">J1989-M1989-N1989</f>
        <v>438</v>
      </c>
      <c r="P1989" s="74" t="n">
        <f aca="false">M1989/J1989</f>
        <v>0.4394261424017</v>
      </c>
      <c r="Q1989" s="74" t="n">
        <f aca="false">N1989/J1989</f>
        <v>0.444208289054198</v>
      </c>
      <c r="R1989" s="75" t="n">
        <f aca="false">ABS(P1989-Q1989)*100</f>
        <v>0.478214665249738</v>
      </c>
      <c r="S1989" s="72" t="str">
        <f aca="false">IF(M1989&gt;N1989,"Flávio Bolsonaro",IF(N1989&gt;M1989,"Lula","Empate"))</f>
        <v>Lula</v>
      </c>
      <c r="T1989" s="74" t="n">
        <v>0.547232167446984</v>
      </c>
      <c r="U1989" s="74" t="n">
        <v>0.366290278160286</v>
      </c>
      <c r="V1989" s="72" t="str">
        <f aca="false">IF(S1989="Empate","—",IF((N1989&gt;M1989)&lt;&gt;(T1989&gt;U1989),"Sim","Não"))</f>
        <v>Não</v>
      </c>
    </row>
    <row r="1990" customFormat="false" ht="15" hidden="false" customHeight="false" outlineLevel="0" collapsed="false">
      <c r="A1990" s="72" t="s">
        <v>4297</v>
      </c>
      <c r="B1990" s="72" t="s">
        <v>4298</v>
      </c>
      <c r="C1990" s="72" t="s">
        <v>283</v>
      </c>
      <c r="D1990" s="72" t="s">
        <v>282</v>
      </c>
      <c r="E1990" s="72"/>
      <c r="F1990" s="73" t="n">
        <v>7131</v>
      </c>
      <c r="G1990" s="73" t="n">
        <v>5412</v>
      </c>
      <c r="H1990" s="73" t="n">
        <v>1719</v>
      </c>
      <c r="I1990" s="74" t="n">
        <f aca="false">H1990/F1990</f>
        <v>0.241060159865377</v>
      </c>
      <c r="J1990" s="73" t="n">
        <v>5120</v>
      </c>
      <c r="K1990" s="73" t="n">
        <v>92</v>
      </c>
      <c r="L1990" s="73" t="n">
        <v>200</v>
      </c>
      <c r="M1990" s="73" t="n">
        <v>2162</v>
      </c>
      <c r="N1990" s="73" t="n">
        <v>2595</v>
      </c>
      <c r="O1990" s="73" t="n">
        <f aca="false">J1990-M1990-N1990</f>
        <v>363</v>
      </c>
      <c r="P1990" s="74" t="n">
        <f aca="false">M1990/J1990</f>
        <v>0.422265625</v>
      </c>
      <c r="Q1990" s="74" t="n">
        <f aca="false">N1990/J1990</f>
        <v>0.5068359375</v>
      </c>
      <c r="R1990" s="75" t="n">
        <f aca="false">ABS(P1990-Q1990)*100</f>
        <v>8.45703125</v>
      </c>
      <c r="S1990" s="72" t="str">
        <f aca="false">IF(M1990&gt;N1990,"Flávio Bolsonaro",IF(N1990&gt;M1990,"Lula","Empate"))</f>
        <v>Lula</v>
      </c>
      <c r="T1990" s="74" t="n">
        <v>0.566285081240768</v>
      </c>
      <c r="U1990" s="74" t="n">
        <v>0.370384047267356</v>
      </c>
      <c r="V1990" s="72" t="str">
        <f aca="false">IF(S1990="Empate","—",IF((N1990&gt;M1990)&lt;&gt;(T1990&gt;U1990),"Sim","Não"))</f>
        <v>Não</v>
      </c>
    </row>
    <row r="1991" customFormat="false" ht="15" hidden="false" customHeight="false" outlineLevel="0" collapsed="false">
      <c r="A1991" s="72" t="s">
        <v>4299</v>
      </c>
      <c r="B1991" s="72" t="s">
        <v>4300</v>
      </c>
      <c r="C1991" s="72" t="s">
        <v>283</v>
      </c>
      <c r="D1991" s="72" t="s">
        <v>282</v>
      </c>
      <c r="E1991" s="72"/>
      <c r="F1991" s="73" t="n">
        <v>11055</v>
      </c>
      <c r="G1991" s="73" t="n">
        <v>8467</v>
      </c>
      <c r="H1991" s="73" t="n">
        <v>2588</v>
      </c>
      <c r="I1991" s="74" t="n">
        <f aca="false">H1991/F1991</f>
        <v>0.234102216191768</v>
      </c>
      <c r="J1991" s="73" t="n">
        <v>8052</v>
      </c>
      <c r="K1991" s="73" t="n">
        <v>172</v>
      </c>
      <c r="L1991" s="73" t="n">
        <v>243</v>
      </c>
      <c r="M1991" s="73" t="n">
        <v>4434</v>
      </c>
      <c r="N1991" s="73" t="n">
        <v>3107</v>
      </c>
      <c r="O1991" s="73" t="n">
        <f aca="false">J1991-M1991-N1991</f>
        <v>511</v>
      </c>
      <c r="P1991" s="74" t="n">
        <f aca="false">M1991/J1991</f>
        <v>0.550670640834575</v>
      </c>
      <c r="Q1991" s="74" t="n">
        <f aca="false">N1991/J1991</f>
        <v>0.385866865375062</v>
      </c>
      <c r="R1991" s="75" t="n">
        <f aca="false">ABS(P1991-Q1991)*100</f>
        <v>16.4803775459513</v>
      </c>
      <c r="S1991" s="72" t="str">
        <f aca="false">IF(M1991&gt;N1991,"Flávio Bolsonaro",IF(N1991&gt;M1991,"Lula","Empate"))</f>
        <v>Flávio Bolsonaro</v>
      </c>
      <c r="T1991" s="74" t="n">
        <v>0.510784823284823</v>
      </c>
      <c r="U1991" s="74" t="n">
        <v>0.430223492723493</v>
      </c>
      <c r="V1991" s="72" t="str">
        <f aca="false">IF(S1991="Empate","—",IF((N1991&gt;M1991)&lt;&gt;(T1991&gt;U1991),"Sim","Não"))</f>
        <v>Sim</v>
      </c>
    </row>
    <row r="1992" customFormat="false" ht="15" hidden="false" customHeight="false" outlineLevel="0" collapsed="false">
      <c r="A1992" s="72" t="s">
        <v>4301</v>
      </c>
      <c r="B1992" s="72" t="s">
        <v>4302</v>
      </c>
      <c r="C1992" s="72" t="s">
        <v>283</v>
      </c>
      <c r="D1992" s="72" t="s">
        <v>282</v>
      </c>
      <c r="E1992" s="72"/>
      <c r="F1992" s="73" t="n">
        <v>22281</v>
      </c>
      <c r="G1992" s="73" t="n">
        <v>17182</v>
      </c>
      <c r="H1992" s="73" t="n">
        <v>5099</v>
      </c>
      <c r="I1992" s="74" t="n">
        <f aca="false">H1992/F1992</f>
        <v>0.22884969256317</v>
      </c>
      <c r="J1992" s="73" t="n">
        <v>16287</v>
      </c>
      <c r="K1992" s="73" t="n">
        <v>204</v>
      </c>
      <c r="L1992" s="73" t="n">
        <v>691</v>
      </c>
      <c r="M1992" s="73" t="n">
        <v>6231</v>
      </c>
      <c r="N1992" s="73" t="n">
        <v>9138</v>
      </c>
      <c r="O1992" s="73" t="n">
        <f aca="false">J1992-M1992-N1992</f>
        <v>918</v>
      </c>
      <c r="P1992" s="74" t="n">
        <f aca="false">M1992/J1992</f>
        <v>0.382575059863695</v>
      </c>
      <c r="Q1992" s="74" t="n">
        <f aca="false">N1992/J1992</f>
        <v>0.561060968870879</v>
      </c>
      <c r="R1992" s="75" t="n">
        <f aca="false">ABS(P1992-Q1992)*100</f>
        <v>17.8485909007184</v>
      </c>
      <c r="S1992" s="72" t="str">
        <f aca="false">IF(M1992&gt;N1992,"Flávio Bolsonaro",IF(N1992&gt;M1992,"Lula","Empate"))</f>
        <v>Lula</v>
      </c>
      <c r="T1992" s="74" t="n">
        <v>0.582176870748299</v>
      </c>
      <c r="U1992" s="74" t="n">
        <v>0.348571428571429</v>
      </c>
      <c r="V1992" s="72" t="str">
        <f aca="false">IF(S1992="Empate","—",IF((N1992&gt;M1992)&lt;&gt;(T1992&gt;U1992),"Sim","Não"))</f>
        <v>Não</v>
      </c>
    </row>
    <row r="1993" customFormat="false" ht="15" hidden="false" customHeight="false" outlineLevel="0" collapsed="false">
      <c r="A1993" s="72" t="s">
        <v>4303</v>
      </c>
      <c r="B1993" s="72" t="s">
        <v>4304</v>
      </c>
      <c r="C1993" s="72" t="s">
        <v>283</v>
      </c>
      <c r="D1993" s="72" t="s">
        <v>282</v>
      </c>
      <c r="E1993" s="72"/>
      <c r="F1993" s="73" t="n">
        <v>12444</v>
      </c>
      <c r="G1993" s="73" t="n">
        <v>9329</v>
      </c>
      <c r="H1993" s="73" t="n">
        <v>3115</v>
      </c>
      <c r="I1993" s="74" t="n">
        <f aca="false">H1993/F1993</f>
        <v>0.25032144005143</v>
      </c>
      <c r="J1993" s="73" t="n">
        <v>8708</v>
      </c>
      <c r="K1993" s="73" t="n">
        <v>284</v>
      </c>
      <c r="L1993" s="73" t="n">
        <v>337</v>
      </c>
      <c r="M1993" s="73" t="n">
        <v>3402</v>
      </c>
      <c r="N1993" s="73" t="n">
        <v>4544</v>
      </c>
      <c r="O1993" s="73" t="n">
        <f aca="false">J1993-M1993-N1993</f>
        <v>762</v>
      </c>
      <c r="P1993" s="74" t="n">
        <f aca="false">M1993/J1993</f>
        <v>0.390675241157556</v>
      </c>
      <c r="Q1993" s="74" t="n">
        <f aca="false">N1993/J1993</f>
        <v>0.521819016995866</v>
      </c>
      <c r="R1993" s="75" t="n">
        <f aca="false">ABS(P1993-Q1993)*100</f>
        <v>13.114377583831</v>
      </c>
      <c r="S1993" s="72" t="str">
        <f aca="false">IF(M1993&gt;N1993,"Flávio Bolsonaro",IF(N1993&gt;M1993,"Lula","Empate"))</f>
        <v>Lula</v>
      </c>
      <c r="T1993" s="74" t="n">
        <v>0.583268090817582</v>
      </c>
      <c r="U1993" s="74" t="n">
        <v>0.325802482943742</v>
      </c>
      <c r="V1993" s="72" t="str">
        <f aca="false">IF(S1993="Empate","—",IF((N1993&gt;M1993)&lt;&gt;(T1993&gt;U1993),"Sim","Não"))</f>
        <v>Não</v>
      </c>
    </row>
    <row r="1994" customFormat="false" ht="15" hidden="false" customHeight="false" outlineLevel="0" collapsed="false">
      <c r="A1994" s="72" t="s">
        <v>4305</v>
      </c>
      <c r="B1994" s="72" t="s">
        <v>4306</v>
      </c>
      <c r="C1994" s="72" t="s">
        <v>283</v>
      </c>
      <c r="D1994" s="72" t="s">
        <v>282</v>
      </c>
      <c r="E1994" s="72"/>
      <c r="F1994" s="73" t="n">
        <v>13402</v>
      </c>
      <c r="G1994" s="73" t="n">
        <v>10726</v>
      </c>
      <c r="H1994" s="73" t="n">
        <v>2676</v>
      </c>
      <c r="I1994" s="74" t="n">
        <f aca="false">H1994/F1994</f>
        <v>0.199671690792419</v>
      </c>
      <c r="J1994" s="73" t="n">
        <v>10153</v>
      </c>
      <c r="K1994" s="73" t="n">
        <v>248</v>
      </c>
      <c r="L1994" s="73" t="n">
        <v>325</v>
      </c>
      <c r="M1994" s="73" t="n">
        <v>4244</v>
      </c>
      <c r="N1994" s="73" t="n">
        <v>5195</v>
      </c>
      <c r="O1994" s="73" t="n">
        <f aca="false">J1994-M1994-N1994</f>
        <v>714</v>
      </c>
      <c r="P1994" s="74" t="n">
        <f aca="false">M1994/J1994</f>
        <v>0.418004530680587</v>
      </c>
      <c r="Q1994" s="74" t="n">
        <f aca="false">N1994/J1994</f>
        <v>0.511671427164385</v>
      </c>
      <c r="R1994" s="75" t="n">
        <f aca="false">ABS(P1994-Q1994)*100</f>
        <v>9.3666896483798</v>
      </c>
      <c r="S1994" s="72" t="str">
        <f aca="false">IF(M1994&gt;N1994,"Flávio Bolsonaro",IF(N1994&gt;M1994,"Lula","Empate"))</f>
        <v>Lula</v>
      </c>
      <c r="T1994" s="74" t="n">
        <v>0.558588985833568</v>
      </c>
      <c r="U1994" s="74" t="n">
        <v>0.373674828783188</v>
      </c>
      <c r="V1994" s="72" t="str">
        <f aca="false">IF(S1994="Empate","—",IF((N1994&gt;M1994)&lt;&gt;(T1994&gt;U1994),"Sim","Não"))</f>
        <v>Não</v>
      </c>
    </row>
    <row r="1995" customFormat="false" ht="15" hidden="false" customHeight="false" outlineLevel="0" collapsed="false">
      <c r="A1995" s="72" t="s">
        <v>4307</v>
      </c>
      <c r="B1995" s="72" t="s">
        <v>4308</v>
      </c>
      <c r="C1995" s="72" t="s">
        <v>283</v>
      </c>
      <c r="D1995" s="72" t="s">
        <v>282</v>
      </c>
      <c r="E1995" s="72"/>
      <c r="F1995" s="73" t="n">
        <v>5409</v>
      </c>
      <c r="G1995" s="73" t="n">
        <v>4196</v>
      </c>
      <c r="H1995" s="73" t="n">
        <v>1213</v>
      </c>
      <c r="I1995" s="74" t="n">
        <f aca="false">H1995/F1995</f>
        <v>0.224255869846552</v>
      </c>
      <c r="J1995" s="73" t="n">
        <v>4052</v>
      </c>
      <c r="K1995" s="73" t="n">
        <v>46</v>
      </c>
      <c r="L1995" s="73" t="n">
        <v>98</v>
      </c>
      <c r="M1995" s="73" t="n">
        <v>1543</v>
      </c>
      <c r="N1995" s="73" t="n">
        <v>2242</v>
      </c>
      <c r="O1995" s="73" t="n">
        <f aca="false">J1995-M1995-N1995</f>
        <v>267</v>
      </c>
      <c r="P1995" s="74" t="n">
        <f aca="false">M1995/J1995</f>
        <v>0.380799605133268</v>
      </c>
      <c r="Q1995" s="74" t="n">
        <f aca="false">N1995/J1995</f>
        <v>0.553307008884502</v>
      </c>
      <c r="R1995" s="75" t="n">
        <f aca="false">ABS(P1995-Q1995)*100</f>
        <v>17.2507403751234</v>
      </c>
      <c r="S1995" s="72" t="str">
        <f aca="false">IF(M1995&gt;N1995,"Flávio Bolsonaro",IF(N1995&gt;M1995,"Lula","Empate"))</f>
        <v>Lula</v>
      </c>
      <c r="T1995" s="74" t="n">
        <v>0.630266766392421</v>
      </c>
      <c r="U1995" s="74" t="n">
        <v>0.305160807778609</v>
      </c>
      <c r="V1995" s="72" t="str">
        <f aca="false">IF(S1995="Empate","—",IF((N1995&gt;M1995)&lt;&gt;(T1995&gt;U1995),"Sim","Não"))</f>
        <v>Não</v>
      </c>
    </row>
    <row r="1996" customFormat="false" ht="15" hidden="false" customHeight="false" outlineLevel="0" collapsed="false">
      <c r="A1996" s="72" t="s">
        <v>4309</v>
      </c>
      <c r="B1996" s="72" t="s">
        <v>4310</v>
      </c>
      <c r="C1996" s="72" t="s">
        <v>283</v>
      </c>
      <c r="D1996" s="72" t="s">
        <v>282</v>
      </c>
      <c r="E1996" s="72"/>
      <c r="F1996" s="73" t="n">
        <v>10175</v>
      </c>
      <c r="G1996" s="73" t="n">
        <v>6096</v>
      </c>
      <c r="H1996" s="73" t="n">
        <v>4079</v>
      </c>
      <c r="I1996" s="74" t="n">
        <f aca="false">H1996/F1996</f>
        <v>0.400884520884521</v>
      </c>
      <c r="J1996" s="73" t="n">
        <v>5637</v>
      </c>
      <c r="K1996" s="73" t="n">
        <v>148</v>
      </c>
      <c r="L1996" s="73" t="n">
        <v>311</v>
      </c>
      <c r="M1996" s="73" t="n">
        <v>1856</v>
      </c>
      <c r="N1996" s="73" t="n">
        <v>3386</v>
      </c>
      <c r="O1996" s="73" t="n">
        <f aca="false">J1996-M1996-N1996</f>
        <v>395</v>
      </c>
      <c r="P1996" s="74" t="n">
        <f aca="false">M1996/J1996</f>
        <v>0.329253148838034</v>
      </c>
      <c r="Q1996" s="74" t="n">
        <f aca="false">N1996/J1996</f>
        <v>0.600674117438354</v>
      </c>
      <c r="R1996" s="75" t="n">
        <f aca="false">ABS(P1996-Q1996)*100</f>
        <v>27.1420968600319</v>
      </c>
      <c r="S1996" s="72" t="str">
        <f aca="false">IF(M1996&gt;N1996,"Flávio Bolsonaro",IF(N1996&gt;M1996,"Lula","Empate"))</f>
        <v>Lula</v>
      </c>
      <c r="T1996" s="74" t="n">
        <v>0.678716216216216</v>
      </c>
      <c r="U1996" s="74" t="n">
        <v>0.252533783783784</v>
      </c>
      <c r="V1996" s="72" t="str">
        <f aca="false">IF(S1996="Empate","—",IF((N1996&gt;M1996)&lt;&gt;(T1996&gt;U1996),"Sim","Não"))</f>
        <v>Não</v>
      </c>
    </row>
    <row r="1997" customFormat="false" ht="15" hidden="false" customHeight="false" outlineLevel="0" collapsed="false">
      <c r="A1997" s="72" t="s">
        <v>4311</v>
      </c>
      <c r="B1997" s="72" t="s">
        <v>4312</v>
      </c>
      <c r="C1997" s="72" t="s">
        <v>283</v>
      </c>
      <c r="D1997" s="72" t="s">
        <v>282</v>
      </c>
      <c r="E1997" s="72"/>
      <c r="F1997" s="73" t="n">
        <v>4338</v>
      </c>
      <c r="G1997" s="73" t="n">
        <v>3149</v>
      </c>
      <c r="H1997" s="73" t="n">
        <v>1189</v>
      </c>
      <c r="I1997" s="74" t="n">
        <f aca="false">H1997/F1997</f>
        <v>0.274089442139235</v>
      </c>
      <c r="J1997" s="73" t="n">
        <v>2986</v>
      </c>
      <c r="K1997" s="73" t="n">
        <v>34</v>
      </c>
      <c r="L1997" s="73" t="n">
        <v>129</v>
      </c>
      <c r="M1997" s="73" t="n">
        <v>781</v>
      </c>
      <c r="N1997" s="73" t="n">
        <v>2098</v>
      </c>
      <c r="O1997" s="73" t="n">
        <f aca="false">J1997-M1997-N1997</f>
        <v>107</v>
      </c>
      <c r="P1997" s="74" t="n">
        <f aca="false">M1997/J1997</f>
        <v>0.261553918285332</v>
      </c>
      <c r="Q1997" s="74" t="n">
        <f aca="false">N1997/J1997</f>
        <v>0.702612190221032</v>
      </c>
      <c r="R1997" s="75" t="n">
        <f aca="false">ABS(P1997-Q1997)*100</f>
        <v>44.10582719357</v>
      </c>
      <c r="S1997" s="72" t="str">
        <f aca="false">IF(M1997&gt;N1997,"Flávio Bolsonaro",IF(N1997&gt;M1997,"Lula","Empate"))</f>
        <v>Lula</v>
      </c>
      <c r="T1997" s="74" t="n">
        <v>0.774682651622003</v>
      </c>
      <c r="U1997" s="74" t="n">
        <v>0.182651622002821</v>
      </c>
      <c r="V1997" s="72" t="str">
        <f aca="false">IF(S1997="Empate","—",IF((N1997&gt;M1997)&lt;&gt;(T1997&gt;U1997),"Sim","Não"))</f>
        <v>Não</v>
      </c>
    </row>
    <row r="1998" customFormat="false" ht="15" hidden="false" customHeight="false" outlineLevel="0" collapsed="false">
      <c r="A1998" s="72" t="s">
        <v>4313</v>
      </c>
      <c r="B1998" s="72" t="s">
        <v>4314</v>
      </c>
      <c r="C1998" s="72" t="s">
        <v>283</v>
      </c>
      <c r="D1998" s="72" t="s">
        <v>282</v>
      </c>
      <c r="E1998" s="72"/>
      <c r="F1998" s="73" t="n">
        <v>4803</v>
      </c>
      <c r="G1998" s="73" t="n">
        <v>3792</v>
      </c>
      <c r="H1998" s="73" t="n">
        <v>1011</v>
      </c>
      <c r="I1998" s="74" t="n">
        <f aca="false">H1998/F1998</f>
        <v>0.210493441599001</v>
      </c>
      <c r="J1998" s="73" t="n">
        <v>3520</v>
      </c>
      <c r="K1998" s="73" t="n">
        <v>101</v>
      </c>
      <c r="L1998" s="73" t="n">
        <v>171</v>
      </c>
      <c r="M1998" s="73" t="n">
        <v>1335</v>
      </c>
      <c r="N1998" s="73" t="n">
        <v>1859</v>
      </c>
      <c r="O1998" s="73" t="n">
        <f aca="false">J1998-M1998-N1998</f>
        <v>326</v>
      </c>
      <c r="P1998" s="74" t="n">
        <f aca="false">M1998/J1998</f>
        <v>0.379261363636364</v>
      </c>
      <c r="Q1998" s="74" t="n">
        <f aca="false">N1998/J1998</f>
        <v>0.528125</v>
      </c>
      <c r="R1998" s="75" t="n">
        <f aca="false">ABS(P1998-Q1998)*100</f>
        <v>14.8863636363636</v>
      </c>
      <c r="S1998" s="72" t="str">
        <f aca="false">IF(M1998&gt;N1998,"Flávio Bolsonaro",IF(N1998&gt;M1998,"Lula","Empate"))</f>
        <v>Lula</v>
      </c>
      <c r="T1998" s="74" t="n">
        <v>0.607837528604119</v>
      </c>
      <c r="U1998" s="74" t="n">
        <v>0.298340961098398</v>
      </c>
      <c r="V1998" s="72" t="str">
        <f aca="false">IF(S1998="Empate","—",IF((N1998&gt;M1998)&lt;&gt;(T1998&gt;U1998),"Sim","Não"))</f>
        <v>Não</v>
      </c>
    </row>
    <row r="1999" customFormat="false" ht="15" hidden="false" customHeight="false" outlineLevel="0" collapsed="false">
      <c r="A1999" s="72" t="s">
        <v>4315</v>
      </c>
      <c r="B1999" s="72" t="s">
        <v>4316</v>
      </c>
      <c r="C1999" s="72" t="s">
        <v>283</v>
      </c>
      <c r="D1999" s="72" t="s">
        <v>282</v>
      </c>
      <c r="E1999" s="72"/>
      <c r="F1999" s="73" t="n">
        <v>2917</v>
      </c>
      <c r="G1999" s="73" t="n">
        <v>2207</v>
      </c>
      <c r="H1999" s="73" t="n">
        <v>710</v>
      </c>
      <c r="I1999" s="74" t="n">
        <f aca="false">H1999/F1999</f>
        <v>0.24340075419952</v>
      </c>
      <c r="J1999" s="73" t="n">
        <v>2099</v>
      </c>
      <c r="K1999" s="73" t="n">
        <v>33</v>
      </c>
      <c r="L1999" s="73" t="n">
        <v>75</v>
      </c>
      <c r="M1999" s="73" t="n">
        <v>1026</v>
      </c>
      <c r="N1999" s="73" t="n">
        <v>926</v>
      </c>
      <c r="O1999" s="73" t="n">
        <f aca="false">J1999-M1999-N1999</f>
        <v>147</v>
      </c>
      <c r="P1999" s="74" t="n">
        <f aca="false">M1999/J1999</f>
        <v>0.488804192472606</v>
      </c>
      <c r="Q1999" s="74" t="n">
        <f aca="false">N1999/J1999</f>
        <v>0.441162458313483</v>
      </c>
      <c r="R1999" s="75" t="n">
        <f aca="false">ABS(P1999-Q1999)*100</f>
        <v>4.76417341591234</v>
      </c>
      <c r="S1999" s="72" t="str">
        <f aca="false">IF(M1999&gt;N1999,"Flávio Bolsonaro",IF(N1999&gt;M1999,"Lula","Empate"))</f>
        <v>Flávio Bolsonaro</v>
      </c>
      <c r="T1999" s="74" t="n">
        <v>0.484508547008547</v>
      </c>
      <c r="U1999" s="74" t="n">
        <v>0.448717948717949</v>
      </c>
      <c r="V1999" s="72" t="str">
        <f aca="false">IF(S1999="Empate","—",IF((N1999&gt;M1999)&lt;&gt;(T1999&gt;U1999),"Sim","Não"))</f>
        <v>Sim</v>
      </c>
    </row>
    <row r="2000" customFormat="false" ht="15" hidden="false" customHeight="false" outlineLevel="0" collapsed="false">
      <c r="A2000" s="72" t="s">
        <v>4317</v>
      </c>
      <c r="B2000" s="72" t="s">
        <v>4318</v>
      </c>
      <c r="C2000" s="72" t="s">
        <v>283</v>
      </c>
      <c r="D2000" s="72" t="s">
        <v>282</v>
      </c>
      <c r="E2000" s="72"/>
      <c r="F2000" s="73" t="n">
        <v>6844</v>
      </c>
      <c r="G2000" s="73" t="n">
        <v>5497</v>
      </c>
      <c r="H2000" s="73" t="n">
        <v>1347</v>
      </c>
      <c r="I2000" s="74" t="n">
        <f aca="false">H2000/F2000</f>
        <v>0.196814728229106</v>
      </c>
      <c r="J2000" s="73" t="n">
        <v>5247</v>
      </c>
      <c r="K2000" s="73" t="n">
        <v>105</v>
      </c>
      <c r="L2000" s="73" t="n">
        <v>145</v>
      </c>
      <c r="M2000" s="73" t="n">
        <v>2639</v>
      </c>
      <c r="N2000" s="73" t="n">
        <v>2283</v>
      </c>
      <c r="O2000" s="73" t="n">
        <f aca="false">J2000-M2000-N2000</f>
        <v>325</v>
      </c>
      <c r="P2000" s="74" t="n">
        <f aca="false">M2000/J2000</f>
        <v>0.502954068991805</v>
      </c>
      <c r="Q2000" s="74" t="n">
        <f aca="false">N2000/J2000</f>
        <v>0.435105774728416</v>
      </c>
      <c r="R2000" s="75" t="n">
        <f aca="false">ABS(P2000-Q2000)*100</f>
        <v>6.78482942633886</v>
      </c>
      <c r="S2000" s="72" t="str">
        <f aca="false">IF(M2000&gt;N2000,"Flávio Bolsonaro",IF(N2000&gt;M2000,"Lula","Empate"))</f>
        <v>Flávio Bolsonaro</v>
      </c>
      <c r="T2000" s="74" t="n">
        <v>0.520015546055189</v>
      </c>
      <c r="U2000" s="74" t="n">
        <v>0.431014380101049</v>
      </c>
      <c r="V2000" s="72" t="str">
        <f aca="false">IF(S2000="Empate","—",IF((N2000&gt;M2000)&lt;&gt;(T2000&gt;U2000),"Sim","Não"))</f>
        <v>Sim</v>
      </c>
    </row>
    <row r="2001" customFormat="false" ht="15" hidden="false" customHeight="false" outlineLevel="0" collapsed="false">
      <c r="A2001" s="72" t="s">
        <v>4319</v>
      </c>
      <c r="B2001" s="72" t="s">
        <v>4320</v>
      </c>
      <c r="C2001" s="72" t="s">
        <v>283</v>
      </c>
      <c r="D2001" s="72" t="s">
        <v>282</v>
      </c>
      <c r="E2001" s="72"/>
      <c r="F2001" s="73" t="n">
        <v>3430</v>
      </c>
      <c r="G2001" s="73" t="n">
        <v>2790</v>
      </c>
      <c r="H2001" s="73" t="n">
        <v>640</v>
      </c>
      <c r="I2001" s="74" t="n">
        <f aca="false">H2001/F2001</f>
        <v>0.186588921282799</v>
      </c>
      <c r="J2001" s="73" t="n">
        <v>2688</v>
      </c>
      <c r="K2001" s="73" t="n">
        <v>27</v>
      </c>
      <c r="L2001" s="73" t="n">
        <v>75</v>
      </c>
      <c r="M2001" s="73" t="n">
        <v>1110</v>
      </c>
      <c r="N2001" s="73" t="n">
        <v>1402</v>
      </c>
      <c r="O2001" s="73" t="n">
        <f aca="false">J2001-M2001-N2001</f>
        <v>176</v>
      </c>
      <c r="P2001" s="74" t="n">
        <f aca="false">M2001/J2001</f>
        <v>0.412946428571429</v>
      </c>
      <c r="Q2001" s="74" t="n">
        <f aca="false">N2001/J2001</f>
        <v>0.521577380952381</v>
      </c>
      <c r="R2001" s="75" t="n">
        <f aca="false">ABS(P2001-Q2001)*100</f>
        <v>10.8630952380952</v>
      </c>
      <c r="S2001" s="72" t="str">
        <f aca="false">IF(M2001&gt;N2001,"Flávio Bolsonaro",IF(N2001&gt;M2001,"Lula","Empate"))</f>
        <v>Lula</v>
      </c>
      <c r="T2001" s="74" t="n">
        <v>0.633253778838504</v>
      </c>
      <c r="U2001" s="74" t="n">
        <v>0.3206046141607</v>
      </c>
      <c r="V2001" s="72" t="str">
        <f aca="false">IF(S2001="Empate","—",IF((N2001&gt;M2001)&lt;&gt;(T2001&gt;U2001),"Sim","Não"))</f>
        <v>Não</v>
      </c>
    </row>
    <row r="2002" customFormat="false" ht="15" hidden="false" customHeight="false" outlineLevel="0" collapsed="false">
      <c r="A2002" s="72" t="s">
        <v>4321</v>
      </c>
      <c r="B2002" s="72" t="s">
        <v>4322</v>
      </c>
      <c r="C2002" s="72" t="s">
        <v>283</v>
      </c>
      <c r="D2002" s="72" t="s">
        <v>282</v>
      </c>
      <c r="E2002" s="72"/>
      <c r="F2002" s="73" t="n">
        <v>5195</v>
      </c>
      <c r="G2002" s="73" t="n">
        <v>4191</v>
      </c>
      <c r="H2002" s="73" t="n">
        <v>1004</v>
      </c>
      <c r="I2002" s="74" t="n">
        <f aca="false">H2002/F2002</f>
        <v>0.193262752646776</v>
      </c>
      <c r="J2002" s="73" t="n">
        <v>3954</v>
      </c>
      <c r="K2002" s="73" t="n">
        <v>100</v>
      </c>
      <c r="L2002" s="73" t="n">
        <v>137</v>
      </c>
      <c r="M2002" s="73" t="n">
        <v>1581</v>
      </c>
      <c r="N2002" s="73" t="n">
        <v>2080</v>
      </c>
      <c r="O2002" s="73" t="n">
        <f aca="false">J2002-M2002-N2002</f>
        <v>293</v>
      </c>
      <c r="P2002" s="74" t="n">
        <f aca="false">M2002/J2002</f>
        <v>0.399848254931715</v>
      </c>
      <c r="Q2002" s="74" t="n">
        <f aca="false">N2002/J2002</f>
        <v>0.52604957005564</v>
      </c>
      <c r="R2002" s="75" t="n">
        <f aca="false">ABS(P2002-Q2002)*100</f>
        <v>12.6201315123925</v>
      </c>
      <c r="S2002" s="72" t="str">
        <f aca="false">IF(M2002&gt;N2002,"Flávio Bolsonaro",IF(N2002&gt;M2002,"Lula","Empate"))</f>
        <v>Lula</v>
      </c>
      <c r="T2002" s="74" t="n">
        <v>0.59400826446281</v>
      </c>
      <c r="U2002" s="74" t="n">
        <v>0.326446280991736</v>
      </c>
      <c r="V2002" s="72" t="str">
        <f aca="false">IF(S2002="Empate","—",IF((N2002&gt;M2002)&lt;&gt;(T2002&gt;U2002),"Sim","Não"))</f>
        <v>Não</v>
      </c>
    </row>
    <row r="2003" customFormat="false" ht="15" hidden="false" customHeight="false" outlineLevel="0" collapsed="false">
      <c r="A2003" s="72" t="s">
        <v>4323</v>
      </c>
      <c r="B2003" s="72" t="s">
        <v>4324</v>
      </c>
      <c r="C2003" s="72" t="s">
        <v>283</v>
      </c>
      <c r="D2003" s="72" t="s">
        <v>282</v>
      </c>
      <c r="E2003" s="72"/>
      <c r="F2003" s="73" t="n">
        <v>7524</v>
      </c>
      <c r="G2003" s="73" t="n">
        <v>5007</v>
      </c>
      <c r="H2003" s="73" t="n">
        <v>2517</v>
      </c>
      <c r="I2003" s="74" t="n">
        <f aca="false">H2003/F2003</f>
        <v>0.334529505582137</v>
      </c>
      <c r="J2003" s="73" t="n">
        <v>4620</v>
      </c>
      <c r="K2003" s="73" t="n">
        <v>94</v>
      </c>
      <c r="L2003" s="73" t="n">
        <v>293</v>
      </c>
      <c r="M2003" s="73" t="n">
        <v>1030</v>
      </c>
      <c r="N2003" s="73" t="n">
        <v>3363</v>
      </c>
      <c r="O2003" s="73" t="n">
        <f aca="false">J2003-M2003-N2003</f>
        <v>227</v>
      </c>
      <c r="P2003" s="74" t="n">
        <f aca="false">M2003/J2003</f>
        <v>0.222943722943723</v>
      </c>
      <c r="Q2003" s="74" t="n">
        <f aca="false">N2003/J2003</f>
        <v>0.727922077922078</v>
      </c>
      <c r="R2003" s="75" t="n">
        <f aca="false">ABS(P2003-Q2003)*100</f>
        <v>50.4978354978355</v>
      </c>
      <c r="S2003" s="72" t="str">
        <f aca="false">IF(M2003&gt;N2003,"Flávio Bolsonaro",IF(N2003&gt;M2003,"Lula","Empate"))</f>
        <v>Lula</v>
      </c>
      <c r="T2003" s="74" t="n">
        <v>0.807172902368829</v>
      </c>
      <c r="U2003" s="74" t="n">
        <v>0.148771308390525</v>
      </c>
      <c r="V2003" s="72" t="str">
        <f aca="false">IF(S2003="Empate","—",IF((N2003&gt;M2003)&lt;&gt;(T2003&gt;U2003),"Sim","Não"))</f>
        <v>Não</v>
      </c>
    </row>
    <row r="2004" customFormat="false" ht="15" hidden="false" customHeight="false" outlineLevel="0" collapsed="false">
      <c r="A2004" s="72" t="s">
        <v>4325</v>
      </c>
      <c r="B2004" s="72" t="s">
        <v>4326</v>
      </c>
      <c r="C2004" s="72" t="s">
        <v>283</v>
      </c>
      <c r="D2004" s="72" t="s">
        <v>282</v>
      </c>
      <c r="E2004" s="72"/>
      <c r="F2004" s="73" t="n">
        <v>7158</v>
      </c>
      <c r="G2004" s="73" t="n">
        <v>5130</v>
      </c>
      <c r="H2004" s="73" t="n">
        <v>2028</v>
      </c>
      <c r="I2004" s="74" t="n">
        <f aca="false">H2004/F2004</f>
        <v>0.283319362950545</v>
      </c>
      <c r="J2004" s="73" t="n">
        <v>4814</v>
      </c>
      <c r="K2004" s="73" t="n">
        <v>81</v>
      </c>
      <c r="L2004" s="73" t="n">
        <v>235</v>
      </c>
      <c r="M2004" s="73" t="n">
        <v>1362</v>
      </c>
      <c r="N2004" s="73" t="n">
        <v>3179</v>
      </c>
      <c r="O2004" s="73" t="n">
        <f aca="false">J2004-M2004-N2004</f>
        <v>273</v>
      </c>
      <c r="P2004" s="74" t="n">
        <f aca="false">M2004/J2004</f>
        <v>0.282924802658912</v>
      </c>
      <c r="Q2004" s="74" t="n">
        <f aca="false">N2004/J2004</f>
        <v>0.660365600332364</v>
      </c>
      <c r="R2004" s="75" t="n">
        <f aca="false">ABS(P2004-Q2004)*100</f>
        <v>37.7440797673452</v>
      </c>
      <c r="S2004" s="72" t="str">
        <f aca="false">IF(M2004&gt;N2004,"Flávio Bolsonaro",IF(N2004&gt;M2004,"Lula","Empate"))</f>
        <v>Lula</v>
      </c>
      <c r="T2004" s="74" t="n">
        <v>0.704063986165154</v>
      </c>
      <c r="U2004" s="74" t="n">
        <v>0.240380458279291</v>
      </c>
      <c r="V2004" s="72" t="str">
        <f aca="false">IF(S2004="Empate","—",IF((N2004&gt;M2004)&lt;&gt;(T2004&gt;U2004),"Sim","Não"))</f>
        <v>Não</v>
      </c>
    </row>
    <row r="2005" customFormat="false" ht="15" hidden="false" customHeight="false" outlineLevel="0" collapsed="false">
      <c r="A2005" s="72" t="s">
        <v>4327</v>
      </c>
      <c r="B2005" s="72" t="s">
        <v>4328</v>
      </c>
      <c r="C2005" s="72" t="s">
        <v>283</v>
      </c>
      <c r="D2005" s="72" t="s">
        <v>282</v>
      </c>
      <c r="E2005" s="72"/>
      <c r="F2005" s="73" t="n">
        <v>94323</v>
      </c>
      <c r="G2005" s="73" t="n">
        <v>76541</v>
      </c>
      <c r="H2005" s="73" t="n">
        <v>17782</v>
      </c>
      <c r="I2005" s="74" t="n">
        <f aca="false">H2005/F2005</f>
        <v>0.18852241764999</v>
      </c>
      <c r="J2005" s="73" t="n">
        <v>71131</v>
      </c>
      <c r="K2005" s="73" t="n">
        <v>2516</v>
      </c>
      <c r="L2005" s="73" t="n">
        <v>2894</v>
      </c>
      <c r="M2005" s="73" t="n">
        <v>32586</v>
      </c>
      <c r="N2005" s="73" t="n">
        <v>31450</v>
      </c>
      <c r="O2005" s="73" t="n">
        <f aca="false">J2005-M2005-N2005</f>
        <v>7095</v>
      </c>
      <c r="P2005" s="74" t="n">
        <f aca="false">M2005/J2005</f>
        <v>0.45811249666109</v>
      </c>
      <c r="Q2005" s="74" t="n">
        <f aca="false">N2005/J2005</f>
        <v>0.442141963419606</v>
      </c>
      <c r="R2005" s="75" t="n">
        <f aca="false">ABS(P2005-Q2005)*100</f>
        <v>1.5970533241484</v>
      </c>
      <c r="S2005" s="72" t="str">
        <f aca="false">IF(M2005&gt;N2005,"Flávio Bolsonaro",IF(N2005&gt;M2005,"Lula","Empate"))</f>
        <v>Flávio Bolsonaro</v>
      </c>
      <c r="T2005" s="74" t="n">
        <v>0.479502136049951</v>
      </c>
      <c r="U2005" s="74" t="n">
        <v>0.422486033519553</v>
      </c>
      <c r="V2005" s="72" t="str">
        <f aca="false">IF(S2005="Empate","—",IF((N2005&gt;M2005)&lt;&gt;(T2005&gt;U2005),"Sim","Não"))</f>
        <v>Sim</v>
      </c>
    </row>
    <row r="2006" customFormat="false" ht="15" hidden="false" customHeight="false" outlineLevel="0" collapsed="false">
      <c r="A2006" s="72" t="s">
        <v>4329</v>
      </c>
      <c r="B2006" s="72" t="s">
        <v>4330</v>
      </c>
      <c r="C2006" s="72" t="s">
        <v>283</v>
      </c>
      <c r="D2006" s="72" t="s">
        <v>282</v>
      </c>
      <c r="E2006" s="72"/>
      <c r="F2006" s="73" t="n">
        <v>12417</v>
      </c>
      <c r="G2006" s="73" t="n">
        <v>8119</v>
      </c>
      <c r="H2006" s="73" t="n">
        <v>4298</v>
      </c>
      <c r="I2006" s="74" t="n">
        <f aca="false">H2006/F2006</f>
        <v>0.34613835870178</v>
      </c>
      <c r="J2006" s="73" t="n">
        <v>7596</v>
      </c>
      <c r="K2006" s="73" t="n">
        <v>210</v>
      </c>
      <c r="L2006" s="73" t="n">
        <v>313</v>
      </c>
      <c r="M2006" s="73" t="n">
        <v>2260</v>
      </c>
      <c r="N2006" s="73" t="n">
        <v>4853</v>
      </c>
      <c r="O2006" s="73" t="n">
        <f aca="false">J2006-M2006-N2006</f>
        <v>483</v>
      </c>
      <c r="P2006" s="74" t="n">
        <f aca="false">M2006/J2006</f>
        <v>0.297525013164824</v>
      </c>
      <c r="Q2006" s="74" t="n">
        <f aca="false">N2006/J2006</f>
        <v>0.638888888888889</v>
      </c>
      <c r="R2006" s="75" t="n">
        <f aca="false">ABS(P2006-Q2006)*100</f>
        <v>34.1363875724065</v>
      </c>
      <c r="S2006" s="72" t="str">
        <f aca="false">IF(M2006&gt;N2006,"Flávio Bolsonaro",IF(N2006&gt;M2006,"Lula","Empate"))</f>
        <v>Lula</v>
      </c>
      <c r="T2006" s="74" t="n">
        <v>0.711491125793497</v>
      </c>
      <c r="U2006" s="74" t="n">
        <v>0.239150148983029</v>
      </c>
      <c r="V2006" s="72" t="str">
        <f aca="false">IF(S2006="Empate","—",IF((N2006&gt;M2006)&lt;&gt;(T2006&gt;U2006),"Sim","Não"))</f>
        <v>Não</v>
      </c>
    </row>
    <row r="2007" customFormat="false" ht="15" hidden="false" customHeight="false" outlineLevel="0" collapsed="false">
      <c r="A2007" s="72" t="s">
        <v>4331</v>
      </c>
      <c r="B2007" s="72" t="s">
        <v>4332</v>
      </c>
      <c r="C2007" s="72" t="s">
        <v>283</v>
      </c>
      <c r="D2007" s="72" t="s">
        <v>282</v>
      </c>
      <c r="E2007" s="72"/>
      <c r="F2007" s="73" t="n">
        <v>20911</v>
      </c>
      <c r="G2007" s="73" t="n">
        <v>15963</v>
      </c>
      <c r="H2007" s="73" t="n">
        <v>4948</v>
      </c>
      <c r="I2007" s="74" t="n">
        <f aca="false">H2007/F2007</f>
        <v>0.236621873655014</v>
      </c>
      <c r="J2007" s="73" t="n">
        <v>15413</v>
      </c>
      <c r="K2007" s="73" t="n">
        <v>226</v>
      </c>
      <c r="L2007" s="73" t="n">
        <v>324</v>
      </c>
      <c r="M2007" s="73" t="n">
        <v>8728</v>
      </c>
      <c r="N2007" s="73" t="n">
        <v>5315</v>
      </c>
      <c r="O2007" s="73" t="n">
        <f aca="false">J2007-M2007-N2007</f>
        <v>1370</v>
      </c>
      <c r="P2007" s="74" t="n">
        <f aca="false">M2007/J2007</f>
        <v>0.566275222215013</v>
      </c>
      <c r="Q2007" s="74" t="n">
        <f aca="false">N2007/J2007</f>
        <v>0.344838772464802</v>
      </c>
      <c r="R2007" s="75" t="n">
        <f aca="false">ABS(P2007-Q2007)*100</f>
        <v>22.1436449750211</v>
      </c>
      <c r="S2007" s="72" t="str">
        <f aca="false">IF(M2007&gt;N2007,"Flávio Bolsonaro",IF(N2007&gt;M2007,"Lula","Empate"))</f>
        <v>Flávio Bolsonaro</v>
      </c>
      <c r="T2007" s="74" t="n">
        <v>0.413853513914157</v>
      </c>
      <c r="U2007" s="74" t="n">
        <v>0.513981537632235</v>
      </c>
      <c r="V2007" s="72" t="str">
        <f aca="false">IF(S2007="Empate","—",IF((N2007&gt;M2007)&lt;&gt;(T2007&gt;U2007),"Sim","Não"))</f>
        <v>Não</v>
      </c>
    </row>
    <row r="2008" customFormat="false" ht="15" hidden="false" customHeight="false" outlineLevel="0" collapsed="false">
      <c r="A2008" s="72" t="s">
        <v>4333</v>
      </c>
      <c r="B2008" s="72" t="s">
        <v>4334</v>
      </c>
      <c r="C2008" s="72" t="s">
        <v>283</v>
      </c>
      <c r="D2008" s="72" t="s">
        <v>282</v>
      </c>
      <c r="E2008" s="72"/>
      <c r="F2008" s="73" t="n">
        <v>33019</v>
      </c>
      <c r="G2008" s="73" t="n">
        <v>24619</v>
      </c>
      <c r="H2008" s="73" t="n">
        <v>8400</v>
      </c>
      <c r="I2008" s="74" t="n">
        <f aca="false">H2008/F2008</f>
        <v>0.25439898240407</v>
      </c>
      <c r="J2008" s="73" t="n">
        <v>23272</v>
      </c>
      <c r="K2008" s="73" t="n">
        <v>467</v>
      </c>
      <c r="L2008" s="73" t="n">
        <v>880</v>
      </c>
      <c r="M2008" s="73" t="n">
        <v>9122</v>
      </c>
      <c r="N2008" s="73" t="n">
        <v>12741</v>
      </c>
      <c r="O2008" s="73" t="n">
        <f aca="false">J2008-M2008-N2008</f>
        <v>1409</v>
      </c>
      <c r="P2008" s="74" t="n">
        <f aca="false">M2008/J2008</f>
        <v>0.391973186662083</v>
      </c>
      <c r="Q2008" s="74" t="n">
        <f aca="false">N2008/J2008</f>
        <v>0.547481952561018</v>
      </c>
      <c r="R2008" s="75" t="n">
        <f aca="false">ABS(P2008-Q2008)*100</f>
        <v>15.5508765898934</v>
      </c>
      <c r="S2008" s="72" t="str">
        <f aca="false">IF(M2008&gt;N2008,"Flávio Bolsonaro",IF(N2008&gt;M2008,"Lula","Empate"))</f>
        <v>Lula</v>
      </c>
      <c r="T2008" s="74" t="n">
        <v>0.60282782011188</v>
      </c>
      <c r="U2008" s="74" t="n">
        <v>0.338061049200546</v>
      </c>
      <c r="V2008" s="72" t="str">
        <f aca="false">IF(S2008="Empate","—",IF((N2008&gt;M2008)&lt;&gt;(T2008&gt;U2008),"Sim","Não"))</f>
        <v>Não</v>
      </c>
    </row>
    <row r="2009" customFormat="false" ht="15" hidden="false" customHeight="false" outlineLevel="0" collapsed="false">
      <c r="A2009" s="72" t="s">
        <v>4335</v>
      </c>
      <c r="B2009" s="72" t="s">
        <v>4336</v>
      </c>
      <c r="C2009" s="72" t="s">
        <v>283</v>
      </c>
      <c r="D2009" s="72" t="s">
        <v>282</v>
      </c>
      <c r="E2009" s="72"/>
      <c r="F2009" s="73" t="n">
        <v>4987</v>
      </c>
      <c r="G2009" s="73" t="n">
        <v>3564</v>
      </c>
      <c r="H2009" s="73" t="n">
        <v>1423</v>
      </c>
      <c r="I2009" s="74" t="n">
        <f aca="false">H2009/F2009</f>
        <v>0.285341888911169</v>
      </c>
      <c r="J2009" s="73" t="n">
        <v>3349</v>
      </c>
      <c r="K2009" s="73" t="n">
        <v>52</v>
      </c>
      <c r="L2009" s="73" t="n">
        <v>163</v>
      </c>
      <c r="M2009" s="73" t="n">
        <v>1212</v>
      </c>
      <c r="N2009" s="73" t="n">
        <v>2008</v>
      </c>
      <c r="O2009" s="73" t="n">
        <f aca="false">J2009-M2009-N2009</f>
        <v>129</v>
      </c>
      <c r="P2009" s="74" t="n">
        <f aca="false">M2009/J2009</f>
        <v>0.361899074350552</v>
      </c>
      <c r="Q2009" s="74" t="n">
        <f aca="false">N2009/J2009</f>
        <v>0.599581964765602</v>
      </c>
      <c r="R2009" s="75" t="n">
        <f aca="false">ABS(P2009-Q2009)*100</f>
        <v>23.7682890415049</v>
      </c>
      <c r="S2009" s="72" t="str">
        <f aca="false">IF(M2009&gt;N2009,"Flávio Bolsonaro",IF(N2009&gt;M2009,"Lula","Empate"))</f>
        <v>Lula</v>
      </c>
      <c r="T2009" s="74" t="n">
        <v>0.655274012964054</v>
      </c>
      <c r="U2009" s="74" t="n">
        <v>0.291101944608132</v>
      </c>
      <c r="V2009" s="72" t="str">
        <f aca="false">IF(S2009="Empate","—",IF((N2009&gt;M2009)&lt;&gt;(T2009&gt;U2009),"Sim","Não"))</f>
        <v>Não</v>
      </c>
    </row>
    <row r="2010" customFormat="false" ht="15" hidden="false" customHeight="false" outlineLevel="0" collapsed="false">
      <c r="A2010" s="72" t="s">
        <v>4337</v>
      </c>
      <c r="B2010" s="72" t="s">
        <v>1428</v>
      </c>
      <c r="C2010" s="72" t="s">
        <v>283</v>
      </c>
      <c r="D2010" s="72" t="s">
        <v>282</v>
      </c>
      <c r="E2010" s="72"/>
      <c r="F2010" s="73" t="n">
        <v>24261</v>
      </c>
      <c r="G2010" s="73" t="n">
        <v>18611</v>
      </c>
      <c r="H2010" s="73" t="n">
        <v>5650</v>
      </c>
      <c r="I2010" s="74" t="n">
        <f aca="false">H2010/F2010</f>
        <v>0.232884052594699</v>
      </c>
      <c r="J2010" s="73" t="n">
        <v>17433</v>
      </c>
      <c r="K2010" s="73" t="n">
        <v>509</v>
      </c>
      <c r="L2010" s="73" t="n">
        <v>669</v>
      </c>
      <c r="M2010" s="73" t="n">
        <v>6288</v>
      </c>
      <c r="N2010" s="73" t="n">
        <v>9234</v>
      </c>
      <c r="O2010" s="73" t="n">
        <f aca="false">J2010-M2010-N2010</f>
        <v>1911</v>
      </c>
      <c r="P2010" s="74" t="n">
        <f aca="false">M2010/J2010</f>
        <v>0.360695233178455</v>
      </c>
      <c r="Q2010" s="74" t="n">
        <f aca="false">N2010/J2010</f>
        <v>0.529685080020651</v>
      </c>
      <c r="R2010" s="75" t="n">
        <f aca="false">ABS(P2010-Q2010)*100</f>
        <v>16.8989846842196</v>
      </c>
      <c r="S2010" s="72" t="str">
        <f aca="false">IF(M2010&gt;N2010,"Flávio Bolsonaro",IF(N2010&gt;M2010,"Lula","Empate"))</f>
        <v>Lula</v>
      </c>
      <c r="T2010" s="74" t="n">
        <v>0.593564029094115</v>
      </c>
      <c r="U2010" s="74" t="n">
        <v>0.313588274189993</v>
      </c>
      <c r="V2010" s="72" t="str">
        <f aca="false">IF(S2010="Empate","—",IF((N2010&gt;M2010)&lt;&gt;(T2010&gt;U2010),"Sim","Não"))</f>
        <v>Não</v>
      </c>
    </row>
    <row r="2011" customFormat="false" ht="15" hidden="false" customHeight="false" outlineLevel="0" collapsed="false">
      <c r="A2011" s="72" t="s">
        <v>4338</v>
      </c>
      <c r="B2011" s="72" t="s">
        <v>4339</v>
      </c>
      <c r="C2011" s="72" t="s">
        <v>283</v>
      </c>
      <c r="D2011" s="72" t="s">
        <v>282</v>
      </c>
      <c r="E2011" s="72"/>
      <c r="F2011" s="73" t="n">
        <v>6925</v>
      </c>
      <c r="G2011" s="73" t="n">
        <v>5555</v>
      </c>
      <c r="H2011" s="73" t="n">
        <v>1370</v>
      </c>
      <c r="I2011" s="74" t="n">
        <f aca="false">H2011/F2011</f>
        <v>0.197833935018051</v>
      </c>
      <c r="J2011" s="73" t="n">
        <v>5206</v>
      </c>
      <c r="K2011" s="73" t="n">
        <v>114</v>
      </c>
      <c r="L2011" s="73" t="n">
        <v>235</v>
      </c>
      <c r="M2011" s="73" t="n">
        <v>2623</v>
      </c>
      <c r="N2011" s="73" t="n">
        <v>2273</v>
      </c>
      <c r="O2011" s="73" t="n">
        <f aca="false">J2011-M2011-N2011</f>
        <v>310</v>
      </c>
      <c r="P2011" s="74" t="n">
        <f aca="false">M2011/J2011</f>
        <v>0.503841721091049</v>
      </c>
      <c r="Q2011" s="74" t="n">
        <f aca="false">N2011/J2011</f>
        <v>0.436611601997695</v>
      </c>
      <c r="R2011" s="75" t="n">
        <f aca="false">ABS(P2011-Q2011)*100</f>
        <v>6.72301190933538</v>
      </c>
      <c r="S2011" s="72" t="str">
        <f aca="false">IF(M2011&gt;N2011,"Flávio Bolsonaro",IF(N2011&gt;M2011,"Lula","Empate"))</f>
        <v>Flávio Bolsonaro</v>
      </c>
      <c r="T2011" s="74" t="n">
        <v>0.489960592981798</v>
      </c>
      <c r="U2011" s="74" t="n">
        <v>0.452805404391068</v>
      </c>
      <c r="V2011" s="72" t="str">
        <f aca="false">IF(S2011="Empate","—",IF((N2011&gt;M2011)&lt;&gt;(T2011&gt;U2011),"Sim","Não"))</f>
        <v>Sim</v>
      </c>
    </row>
    <row r="2012" customFormat="false" ht="15" hidden="false" customHeight="false" outlineLevel="0" collapsed="false">
      <c r="A2012" s="72" t="s">
        <v>4340</v>
      </c>
      <c r="B2012" s="72" t="s">
        <v>4341</v>
      </c>
      <c r="C2012" s="72" t="s">
        <v>283</v>
      </c>
      <c r="D2012" s="72" t="s">
        <v>282</v>
      </c>
      <c r="E2012" s="72"/>
      <c r="F2012" s="73" t="n">
        <v>3595</v>
      </c>
      <c r="G2012" s="73" t="n">
        <v>2790</v>
      </c>
      <c r="H2012" s="73" t="n">
        <v>805</v>
      </c>
      <c r="I2012" s="74" t="n">
        <f aca="false">H2012/F2012</f>
        <v>0.223922114047288</v>
      </c>
      <c r="J2012" s="73" t="n">
        <v>2669</v>
      </c>
      <c r="K2012" s="73" t="n">
        <v>41</v>
      </c>
      <c r="L2012" s="73" t="n">
        <v>80</v>
      </c>
      <c r="M2012" s="73" t="n">
        <v>1083</v>
      </c>
      <c r="N2012" s="73" t="n">
        <v>1422</v>
      </c>
      <c r="O2012" s="73" t="n">
        <f aca="false">J2012-M2012-N2012</f>
        <v>164</v>
      </c>
      <c r="P2012" s="74" t="n">
        <f aca="false">M2012/J2012</f>
        <v>0.405769951292619</v>
      </c>
      <c r="Q2012" s="74" t="n">
        <f aca="false">N2012/J2012</f>
        <v>0.532783814162608</v>
      </c>
      <c r="R2012" s="75" t="n">
        <f aca="false">ABS(P2012-Q2012)*100</f>
        <v>12.7013862869989</v>
      </c>
      <c r="S2012" s="72" t="str">
        <f aca="false">IF(M2012&gt;N2012,"Flávio Bolsonaro",IF(N2012&gt;M2012,"Lula","Empate"))</f>
        <v>Lula</v>
      </c>
      <c r="T2012" s="74" t="n">
        <v>0.607584830339321</v>
      </c>
      <c r="U2012" s="74" t="n">
        <v>0.326946107784431</v>
      </c>
      <c r="V2012" s="72" t="str">
        <f aca="false">IF(S2012="Empate","—",IF((N2012&gt;M2012)&lt;&gt;(T2012&gt;U2012),"Sim","Não"))</f>
        <v>Não</v>
      </c>
    </row>
    <row r="2013" customFormat="false" ht="15" hidden="false" customHeight="false" outlineLevel="0" collapsed="false">
      <c r="A2013" s="72" t="s">
        <v>4342</v>
      </c>
      <c r="B2013" s="72" t="s">
        <v>4343</v>
      </c>
      <c r="C2013" s="72" t="s">
        <v>283</v>
      </c>
      <c r="D2013" s="72" t="s">
        <v>282</v>
      </c>
      <c r="E2013" s="72"/>
      <c r="F2013" s="73" t="n">
        <v>4340</v>
      </c>
      <c r="G2013" s="73" t="n">
        <v>3453</v>
      </c>
      <c r="H2013" s="73" t="n">
        <v>887</v>
      </c>
      <c r="I2013" s="74" t="n">
        <f aca="false">H2013/F2013</f>
        <v>0.204377880184332</v>
      </c>
      <c r="J2013" s="73" t="n">
        <v>3202</v>
      </c>
      <c r="K2013" s="73" t="n">
        <v>81</v>
      </c>
      <c r="L2013" s="73" t="n">
        <v>170</v>
      </c>
      <c r="M2013" s="73" t="n">
        <v>978</v>
      </c>
      <c r="N2013" s="73" t="n">
        <v>2017</v>
      </c>
      <c r="O2013" s="73" t="n">
        <f aca="false">J2013-M2013-N2013</f>
        <v>207</v>
      </c>
      <c r="P2013" s="74" t="n">
        <f aca="false">M2013/J2013</f>
        <v>0.305434103685197</v>
      </c>
      <c r="Q2013" s="74" t="n">
        <f aca="false">N2013/J2013</f>
        <v>0.629918800749532</v>
      </c>
      <c r="R2013" s="75" t="n">
        <f aca="false">ABS(P2013-Q2013)*100</f>
        <v>32.4484697064335</v>
      </c>
      <c r="S2013" s="72" t="str">
        <f aca="false">IF(M2013&gt;N2013,"Flávio Bolsonaro",IF(N2013&gt;M2013,"Lula","Empate"))</f>
        <v>Lula</v>
      </c>
      <c r="T2013" s="74" t="n">
        <v>0.732271634615385</v>
      </c>
      <c r="U2013" s="74" t="n">
        <v>0.206430288461539</v>
      </c>
      <c r="V2013" s="72" t="str">
        <f aca="false">IF(S2013="Empate","—",IF((N2013&gt;M2013)&lt;&gt;(T2013&gt;U2013),"Sim","Não"))</f>
        <v>Não</v>
      </c>
    </row>
    <row r="2014" customFormat="false" ht="15" hidden="false" customHeight="false" outlineLevel="0" collapsed="false">
      <c r="A2014" s="72" t="s">
        <v>4344</v>
      </c>
      <c r="B2014" s="72" t="s">
        <v>4345</v>
      </c>
      <c r="C2014" s="72" t="s">
        <v>283</v>
      </c>
      <c r="D2014" s="72" t="s">
        <v>282</v>
      </c>
      <c r="E2014" s="72"/>
      <c r="F2014" s="73" t="n">
        <v>6469</v>
      </c>
      <c r="G2014" s="73" t="n">
        <v>5278</v>
      </c>
      <c r="H2014" s="73" t="n">
        <v>1191</v>
      </c>
      <c r="I2014" s="74" t="n">
        <f aca="false">H2014/F2014</f>
        <v>0.184108826712011</v>
      </c>
      <c r="J2014" s="73" t="n">
        <v>4967</v>
      </c>
      <c r="K2014" s="73" t="n">
        <v>146</v>
      </c>
      <c r="L2014" s="73" t="n">
        <v>165</v>
      </c>
      <c r="M2014" s="73" t="n">
        <v>2608</v>
      </c>
      <c r="N2014" s="73" t="n">
        <v>1881</v>
      </c>
      <c r="O2014" s="73" t="n">
        <f aca="false">J2014-M2014-N2014</f>
        <v>478</v>
      </c>
      <c r="P2014" s="74" t="n">
        <f aca="false">M2014/J2014</f>
        <v>0.525065431850211</v>
      </c>
      <c r="Q2014" s="74" t="n">
        <f aca="false">N2014/J2014</f>
        <v>0.378699416146567</v>
      </c>
      <c r="R2014" s="75" t="n">
        <f aca="false">ABS(P2014-Q2014)*100</f>
        <v>14.6366015703644</v>
      </c>
      <c r="S2014" s="72" t="str">
        <f aca="false">IF(M2014&gt;N2014,"Flávio Bolsonaro",IF(N2014&gt;M2014,"Lula","Empate"))</f>
        <v>Flávio Bolsonaro</v>
      </c>
      <c r="T2014" s="74" t="n">
        <v>0.429461414790997</v>
      </c>
      <c r="U2014" s="74" t="n">
        <v>0.477893890675241</v>
      </c>
      <c r="V2014" s="72" t="str">
        <f aca="false">IF(S2014="Empate","—",IF((N2014&gt;M2014)&lt;&gt;(T2014&gt;U2014),"Sim","Não"))</f>
        <v>Não</v>
      </c>
    </row>
    <row r="2015" customFormat="false" ht="15" hidden="false" customHeight="false" outlineLevel="0" collapsed="false">
      <c r="A2015" s="72" t="s">
        <v>4346</v>
      </c>
      <c r="B2015" s="72" t="s">
        <v>4347</v>
      </c>
      <c r="C2015" s="72" t="s">
        <v>283</v>
      </c>
      <c r="D2015" s="72" t="s">
        <v>282</v>
      </c>
      <c r="E2015" s="72"/>
      <c r="F2015" s="73" t="n">
        <v>4496</v>
      </c>
      <c r="G2015" s="73" t="n">
        <v>3155</v>
      </c>
      <c r="H2015" s="73" t="n">
        <v>1341</v>
      </c>
      <c r="I2015" s="74" t="n">
        <f aca="false">H2015/F2015</f>
        <v>0.29826512455516</v>
      </c>
      <c r="J2015" s="73" t="n">
        <v>2955</v>
      </c>
      <c r="K2015" s="73" t="n">
        <v>53</v>
      </c>
      <c r="L2015" s="73" t="n">
        <v>147</v>
      </c>
      <c r="M2015" s="73" t="n">
        <v>574</v>
      </c>
      <c r="N2015" s="73" t="n">
        <v>2175</v>
      </c>
      <c r="O2015" s="73" t="n">
        <f aca="false">J2015-M2015-N2015</f>
        <v>206</v>
      </c>
      <c r="P2015" s="74" t="n">
        <f aca="false">M2015/J2015</f>
        <v>0.19424703891709</v>
      </c>
      <c r="Q2015" s="74" t="n">
        <f aca="false">N2015/J2015</f>
        <v>0.736040609137056</v>
      </c>
      <c r="R2015" s="75" t="n">
        <f aca="false">ABS(P2015-Q2015)*100</f>
        <v>54.1793570219966</v>
      </c>
      <c r="S2015" s="72" t="str">
        <f aca="false">IF(M2015&gt;N2015,"Flávio Bolsonaro",IF(N2015&gt;M2015,"Lula","Empate"))</f>
        <v>Lula</v>
      </c>
      <c r="T2015" s="74" t="n">
        <v>0.797277936962751</v>
      </c>
      <c r="U2015" s="74" t="n">
        <v>0.140042979942693</v>
      </c>
      <c r="V2015" s="72" t="str">
        <f aca="false">IF(S2015="Empate","—",IF((N2015&gt;M2015)&lt;&gt;(T2015&gt;U2015),"Sim","Não"))</f>
        <v>Não</v>
      </c>
    </row>
    <row r="2016" customFormat="false" ht="15" hidden="false" customHeight="false" outlineLevel="0" collapsed="false">
      <c r="A2016" s="72" t="s">
        <v>4348</v>
      </c>
      <c r="B2016" s="72" t="s">
        <v>4349</v>
      </c>
      <c r="C2016" s="72" t="s">
        <v>283</v>
      </c>
      <c r="D2016" s="72" t="s">
        <v>282</v>
      </c>
      <c r="E2016" s="72"/>
      <c r="F2016" s="73" t="n">
        <v>4879</v>
      </c>
      <c r="G2016" s="73" t="n">
        <v>3864</v>
      </c>
      <c r="H2016" s="73" t="n">
        <v>1015</v>
      </c>
      <c r="I2016" s="74" t="n">
        <f aca="false">H2016/F2016</f>
        <v>0.208034433285509</v>
      </c>
      <c r="J2016" s="73" t="n">
        <v>3666</v>
      </c>
      <c r="K2016" s="73" t="n">
        <v>60</v>
      </c>
      <c r="L2016" s="73" t="n">
        <v>138</v>
      </c>
      <c r="M2016" s="73" t="n">
        <v>1089</v>
      </c>
      <c r="N2016" s="73" t="n">
        <v>2393</v>
      </c>
      <c r="O2016" s="73" t="n">
        <f aca="false">J2016-M2016-N2016</f>
        <v>184</v>
      </c>
      <c r="P2016" s="74" t="n">
        <f aca="false">M2016/J2016</f>
        <v>0.297054009819967</v>
      </c>
      <c r="Q2016" s="74" t="n">
        <f aca="false">N2016/J2016</f>
        <v>0.652755046372068</v>
      </c>
      <c r="R2016" s="75" t="n">
        <f aca="false">ABS(P2016-Q2016)*100</f>
        <v>35.57010365521</v>
      </c>
      <c r="S2016" s="72" t="str">
        <f aca="false">IF(M2016&gt;N2016,"Flávio Bolsonaro",IF(N2016&gt;M2016,"Lula","Empate"))</f>
        <v>Lula</v>
      </c>
      <c r="T2016" s="74" t="n">
        <v>0.697476686780033</v>
      </c>
      <c r="U2016" s="74" t="n">
        <v>0.260010970927043</v>
      </c>
      <c r="V2016" s="72" t="str">
        <f aca="false">IF(S2016="Empate","—",IF((N2016&gt;M2016)&lt;&gt;(T2016&gt;U2016),"Sim","Não"))</f>
        <v>Não</v>
      </c>
    </row>
    <row r="2017" customFormat="false" ht="15" hidden="false" customHeight="false" outlineLevel="0" collapsed="false">
      <c r="A2017" s="72" t="s">
        <v>4350</v>
      </c>
      <c r="B2017" s="72" t="s">
        <v>4351</v>
      </c>
      <c r="C2017" s="72" t="s">
        <v>283</v>
      </c>
      <c r="D2017" s="72" t="s">
        <v>282</v>
      </c>
      <c r="E2017" s="72"/>
      <c r="F2017" s="73" t="n">
        <v>3985</v>
      </c>
      <c r="G2017" s="73" t="n">
        <v>2875</v>
      </c>
      <c r="H2017" s="73" t="n">
        <v>1110</v>
      </c>
      <c r="I2017" s="74" t="n">
        <f aca="false">H2017/F2017</f>
        <v>0.278544542032622</v>
      </c>
      <c r="J2017" s="73" t="n">
        <v>2631</v>
      </c>
      <c r="K2017" s="73" t="n">
        <v>86</v>
      </c>
      <c r="L2017" s="73" t="n">
        <v>158</v>
      </c>
      <c r="M2017" s="73" t="n">
        <v>1008</v>
      </c>
      <c r="N2017" s="73" t="n">
        <v>1437</v>
      </c>
      <c r="O2017" s="73" t="n">
        <f aca="false">J2017-M2017-N2017</f>
        <v>186</v>
      </c>
      <c r="P2017" s="74" t="n">
        <f aca="false">M2017/J2017</f>
        <v>0.383124287343216</v>
      </c>
      <c r="Q2017" s="74" t="n">
        <f aca="false">N2017/J2017</f>
        <v>0.54618015963512</v>
      </c>
      <c r="R2017" s="75" t="n">
        <f aca="false">ABS(P2017-Q2017)*100</f>
        <v>16.3055872291904</v>
      </c>
      <c r="S2017" s="72" t="str">
        <f aca="false">IF(M2017&gt;N2017,"Flávio Bolsonaro",IF(N2017&gt;M2017,"Lula","Empate"))</f>
        <v>Lula</v>
      </c>
      <c r="T2017" s="74" t="n">
        <v>0.646153846153846</v>
      </c>
      <c r="U2017" s="74" t="n">
        <v>0.294386694386694</v>
      </c>
      <c r="V2017" s="72" t="str">
        <f aca="false">IF(S2017="Empate","—",IF((N2017&gt;M2017)&lt;&gt;(T2017&gt;U2017),"Sim","Não"))</f>
        <v>Não</v>
      </c>
    </row>
    <row r="2018" customFormat="false" ht="15" hidden="false" customHeight="false" outlineLevel="0" collapsed="false">
      <c r="A2018" s="72" t="s">
        <v>4352</v>
      </c>
      <c r="B2018" s="72" t="s">
        <v>4353</v>
      </c>
      <c r="C2018" s="72" t="s">
        <v>283</v>
      </c>
      <c r="D2018" s="72" t="s">
        <v>282</v>
      </c>
      <c r="E2018" s="72"/>
      <c r="F2018" s="73" t="n">
        <v>3706</v>
      </c>
      <c r="G2018" s="73" t="n">
        <v>2457</v>
      </c>
      <c r="H2018" s="73" t="n">
        <v>1249</v>
      </c>
      <c r="I2018" s="74" t="n">
        <f aca="false">H2018/F2018</f>
        <v>0.33702104695089</v>
      </c>
      <c r="J2018" s="73" t="n">
        <v>2376</v>
      </c>
      <c r="K2018" s="73" t="n">
        <v>20</v>
      </c>
      <c r="L2018" s="73" t="n">
        <v>61</v>
      </c>
      <c r="M2018" s="73" t="n">
        <v>627</v>
      </c>
      <c r="N2018" s="73" t="n">
        <v>1626</v>
      </c>
      <c r="O2018" s="73" t="n">
        <f aca="false">J2018-M2018-N2018</f>
        <v>123</v>
      </c>
      <c r="P2018" s="74" t="n">
        <f aca="false">M2018/J2018</f>
        <v>0.263888888888889</v>
      </c>
      <c r="Q2018" s="74" t="n">
        <f aca="false">N2018/J2018</f>
        <v>0.684343434343434</v>
      </c>
      <c r="R2018" s="75" t="n">
        <f aca="false">ABS(P2018-Q2018)*100</f>
        <v>42.0454545454546</v>
      </c>
      <c r="S2018" s="72" t="str">
        <f aca="false">IF(M2018&gt;N2018,"Flávio Bolsonaro",IF(N2018&gt;M2018,"Lula","Empate"))</f>
        <v>Lula</v>
      </c>
      <c r="T2018" s="74" t="n">
        <v>0.736797634136037</v>
      </c>
      <c r="U2018" s="74" t="n">
        <v>0.213772708069286</v>
      </c>
      <c r="V2018" s="72" t="str">
        <f aca="false">IF(S2018="Empate","—",IF((N2018&gt;M2018)&lt;&gt;(T2018&gt;U2018),"Sim","Não"))</f>
        <v>Não</v>
      </c>
    </row>
    <row r="2019" customFormat="false" ht="15" hidden="false" customHeight="false" outlineLevel="0" collapsed="false">
      <c r="A2019" s="72" t="s">
        <v>4354</v>
      </c>
      <c r="B2019" s="72" t="s">
        <v>4355</v>
      </c>
      <c r="C2019" s="72" t="s">
        <v>283</v>
      </c>
      <c r="D2019" s="72" t="s">
        <v>282</v>
      </c>
      <c r="E2019" s="72"/>
      <c r="F2019" s="73" t="n">
        <v>5344</v>
      </c>
      <c r="G2019" s="73" t="n">
        <v>4022</v>
      </c>
      <c r="H2019" s="73" t="n">
        <v>1322</v>
      </c>
      <c r="I2019" s="74" t="n">
        <f aca="false">H2019/F2019</f>
        <v>0.247380239520958</v>
      </c>
      <c r="J2019" s="73" t="n">
        <v>3818</v>
      </c>
      <c r="K2019" s="73" t="n">
        <v>36</v>
      </c>
      <c r="L2019" s="73" t="n">
        <v>168</v>
      </c>
      <c r="M2019" s="73" t="n">
        <v>1127</v>
      </c>
      <c r="N2019" s="73" t="n">
        <v>2539</v>
      </c>
      <c r="O2019" s="73" t="n">
        <f aca="false">J2019-M2019-N2019</f>
        <v>152</v>
      </c>
      <c r="P2019" s="74" t="n">
        <f aca="false">M2019/J2019</f>
        <v>0.295180722891566</v>
      </c>
      <c r="Q2019" s="74" t="n">
        <f aca="false">N2019/J2019</f>
        <v>0.665007857517025</v>
      </c>
      <c r="R2019" s="75" t="n">
        <f aca="false">ABS(P2019-Q2019)*100</f>
        <v>36.9827134625458</v>
      </c>
      <c r="S2019" s="72" t="str">
        <f aca="false">IF(M2019&gt;N2019,"Flávio Bolsonaro",IF(N2019&gt;M2019,"Lula","Empate"))</f>
        <v>Lula</v>
      </c>
      <c r="T2019" s="74" t="n">
        <v>0.718389186144748</v>
      </c>
      <c r="U2019" s="74" t="n">
        <v>0.229231202478175</v>
      </c>
      <c r="V2019" s="72" t="str">
        <f aca="false">IF(S2019="Empate","—",IF((N2019&gt;M2019)&lt;&gt;(T2019&gt;U2019),"Sim","Não"))</f>
        <v>Não</v>
      </c>
    </row>
    <row r="2020" customFormat="false" ht="15" hidden="false" customHeight="false" outlineLevel="0" collapsed="false">
      <c r="A2020" s="72" t="s">
        <v>4356</v>
      </c>
      <c r="B2020" s="72" t="s">
        <v>4357</v>
      </c>
      <c r="C2020" s="72" t="s">
        <v>283</v>
      </c>
      <c r="D2020" s="72" t="s">
        <v>282</v>
      </c>
      <c r="E2020" s="72"/>
      <c r="F2020" s="73" t="n">
        <v>11819</v>
      </c>
      <c r="G2020" s="73" t="n">
        <v>9175</v>
      </c>
      <c r="H2020" s="73" t="n">
        <v>2644</v>
      </c>
      <c r="I2020" s="74" t="n">
        <f aca="false">H2020/F2020</f>
        <v>0.223707589474575</v>
      </c>
      <c r="J2020" s="73" t="n">
        <v>8834</v>
      </c>
      <c r="K2020" s="73" t="n">
        <v>149</v>
      </c>
      <c r="L2020" s="73" t="n">
        <v>192</v>
      </c>
      <c r="M2020" s="73" t="n">
        <v>5141</v>
      </c>
      <c r="N2020" s="73" t="n">
        <v>3259</v>
      </c>
      <c r="O2020" s="73" t="n">
        <f aca="false">J2020-M2020-N2020</f>
        <v>434</v>
      </c>
      <c r="P2020" s="74" t="n">
        <f aca="false">M2020/J2020</f>
        <v>0.581956078786507</v>
      </c>
      <c r="Q2020" s="74" t="n">
        <f aca="false">N2020/J2020</f>
        <v>0.368915553543129</v>
      </c>
      <c r="R2020" s="75" t="n">
        <f aca="false">ABS(P2020-Q2020)*100</f>
        <v>21.3040525243378</v>
      </c>
      <c r="S2020" s="72" t="str">
        <f aca="false">IF(M2020&gt;N2020,"Flávio Bolsonaro",IF(N2020&gt;M2020,"Lula","Empate"))</f>
        <v>Flávio Bolsonaro</v>
      </c>
      <c r="T2020" s="74" t="n">
        <v>0.482682658181373</v>
      </c>
      <c r="U2020" s="74" t="n">
        <v>0.473871007220658</v>
      </c>
      <c r="V2020" s="72" t="str">
        <f aca="false">IF(S2020="Empate","—",IF((N2020&gt;M2020)&lt;&gt;(T2020&gt;U2020),"Sim","Não"))</f>
        <v>Sim</v>
      </c>
    </row>
    <row r="2021" customFormat="false" ht="15" hidden="false" customHeight="false" outlineLevel="0" collapsed="false">
      <c r="A2021" s="72" t="s">
        <v>4358</v>
      </c>
      <c r="B2021" s="72" t="s">
        <v>1436</v>
      </c>
      <c r="C2021" s="72" t="s">
        <v>283</v>
      </c>
      <c r="D2021" s="72" t="s">
        <v>282</v>
      </c>
      <c r="E2021" s="72"/>
      <c r="F2021" s="73" t="n">
        <v>164668</v>
      </c>
      <c r="G2021" s="73" t="n">
        <v>132961</v>
      </c>
      <c r="H2021" s="73" t="n">
        <v>31707</v>
      </c>
      <c r="I2021" s="74" t="n">
        <f aca="false">H2021/F2021</f>
        <v>0.192551072460952</v>
      </c>
      <c r="J2021" s="73" t="n">
        <v>124532</v>
      </c>
      <c r="K2021" s="73" t="n">
        <v>3857</v>
      </c>
      <c r="L2021" s="73" t="n">
        <v>4572</v>
      </c>
      <c r="M2021" s="73" t="n">
        <v>59701</v>
      </c>
      <c r="N2021" s="73" t="n">
        <v>51624</v>
      </c>
      <c r="O2021" s="73" t="n">
        <f aca="false">J2021-M2021-N2021</f>
        <v>13207</v>
      </c>
      <c r="P2021" s="74" t="n">
        <f aca="false">M2021/J2021</f>
        <v>0.479402884399191</v>
      </c>
      <c r="Q2021" s="74" t="n">
        <f aca="false">N2021/J2021</f>
        <v>0.414544052934186</v>
      </c>
      <c r="R2021" s="75" t="n">
        <f aca="false">ABS(P2021-Q2021)*100</f>
        <v>6.48588314650049</v>
      </c>
      <c r="S2021" s="72" t="str">
        <f aca="false">IF(M2021&gt;N2021,"Flávio Bolsonaro",IF(N2021&gt;M2021,"Lula","Empate"))</f>
        <v>Flávio Bolsonaro</v>
      </c>
      <c r="T2021" s="74" t="n">
        <v>0.461233251447214</v>
      </c>
      <c r="U2021" s="74" t="n">
        <v>0.446578994273138</v>
      </c>
      <c r="V2021" s="72" t="str">
        <f aca="false">IF(S2021="Empate","—",IF((N2021&gt;M2021)&lt;&gt;(T2021&gt;U2021),"Sim","Não"))</f>
        <v>Sim</v>
      </c>
    </row>
    <row r="2022" customFormat="false" ht="15" hidden="false" customHeight="false" outlineLevel="0" collapsed="false">
      <c r="A2022" s="72" t="s">
        <v>4359</v>
      </c>
      <c r="B2022" s="72" t="s">
        <v>4360</v>
      </c>
      <c r="C2022" s="72" t="s">
        <v>283</v>
      </c>
      <c r="D2022" s="72" t="s">
        <v>282</v>
      </c>
      <c r="E2022" s="72"/>
      <c r="F2022" s="73" t="n">
        <v>12910</v>
      </c>
      <c r="G2022" s="73" t="n">
        <v>10833</v>
      </c>
      <c r="H2022" s="73" t="n">
        <v>2077</v>
      </c>
      <c r="I2022" s="74" t="n">
        <f aca="false">H2022/F2022</f>
        <v>0.160883036405887</v>
      </c>
      <c r="J2022" s="73" t="n">
        <v>10333</v>
      </c>
      <c r="K2022" s="73" t="n">
        <v>215</v>
      </c>
      <c r="L2022" s="73" t="n">
        <v>285</v>
      </c>
      <c r="M2022" s="73" t="n">
        <v>4913</v>
      </c>
      <c r="N2022" s="73" t="n">
        <v>4888</v>
      </c>
      <c r="O2022" s="73" t="n">
        <f aca="false">J2022-M2022-N2022</f>
        <v>532</v>
      </c>
      <c r="P2022" s="74" t="n">
        <f aca="false">M2022/J2022</f>
        <v>0.475466950546792</v>
      </c>
      <c r="Q2022" s="74" t="n">
        <f aca="false">N2022/J2022</f>
        <v>0.47304751766186</v>
      </c>
      <c r="R2022" s="75" t="n">
        <f aca="false">ABS(P2022-Q2022)*100</f>
        <v>0.241943288493179</v>
      </c>
      <c r="S2022" s="72" t="str">
        <f aca="false">IF(M2022&gt;N2022,"Flávio Bolsonaro",IF(N2022&gt;M2022,"Lula","Empate"))</f>
        <v>Flávio Bolsonaro</v>
      </c>
      <c r="T2022" s="74" t="n">
        <v>0.484652010941141</v>
      </c>
      <c r="U2022" s="74" t="n">
        <v>0.46773376557593</v>
      </c>
      <c r="V2022" s="72" t="str">
        <f aca="false">IF(S2022="Empate","—",IF((N2022&gt;M2022)&lt;&gt;(T2022&gt;U2022),"Sim","Não"))</f>
        <v>Sim</v>
      </c>
    </row>
    <row r="2023" customFormat="false" ht="15" hidden="false" customHeight="false" outlineLevel="0" collapsed="false">
      <c r="A2023" s="72" t="s">
        <v>4361</v>
      </c>
      <c r="B2023" s="72" t="s">
        <v>4362</v>
      </c>
      <c r="C2023" s="72" t="s">
        <v>283</v>
      </c>
      <c r="D2023" s="72" t="s">
        <v>282</v>
      </c>
      <c r="E2023" s="72"/>
      <c r="F2023" s="73" t="n">
        <v>8798</v>
      </c>
      <c r="G2023" s="73" t="n">
        <v>6719</v>
      </c>
      <c r="H2023" s="73" t="n">
        <v>2079</v>
      </c>
      <c r="I2023" s="74" t="n">
        <f aca="false">H2023/F2023</f>
        <v>0.236303705387588</v>
      </c>
      <c r="J2023" s="73" t="n">
        <v>6297</v>
      </c>
      <c r="K2023" s="73" t="n">
        <v>154</v>
      </c>
      <c r="L2023" s="73" t="n">
        <v>268</v>
      </c>
      <c r="M2023" s="73" t="n">
        <v>2143</v>
      </c>
      <c r="N2023" s="73" t="n">
        <v>3692</v>
      </c>
      <c r="O2023" s="73" t="n">
        <f aca="false">J2023-M2023-N2023</f>
        <v>462</v>
      </c>
      <c r="P2023" s="74" t="n">
        <f aca="false">M2023/J2023</f>
        <v>0.340320787676671</v>
      </c>
      <c r="Q2023" s="74" t="n">
        <f aca="false">N2023/J2023</f>
        <v>0.586310941718279</v>
      </c>
      <c r="R2023" s="75" t="n">
        <f aca="false">ABS(P2023-Q2023)*100</f>
        <v>24.5990154041607</v>
      </c>
      <c r="S2023" s="72" t="str">
        <f aca="false">IF(M2023&gt;N2023,"Flávio Bolsonaro",IF(N2023&gt;M2023,"Lula","Empate"))</f>
        <v>Lula</v>
      </c>
      <c r="T2023" s="74" t="n">
        <v>0.654313298037994</v>
      </c>
      <c r="U2023" s="74" t="n">
        <v>0.274057925879788</v>
      </c>
      <c r="V2023" s="72" t="str">
        <f aca="false">IF(S2023="Empate","—",IF((N2023&gt;M2023)&lt;&gt;(T2023&gt;U2023),"Sim","Não"))</f>
        <v>Não</v>
      </c>
    </row>
    <row r="2024" customFormat="false" ht="15" hidden="false" customHeight="false" outlineLevel="0" collapsed="false">
      <c r="A2024" s="72" t="s">
        <v>4363</v>
      </c>
      <c r="B2024" s="72" t="s">
        <v>4364</v>
      </c>
      <c r="C2024" s="72" t="s">
        <v>283</v>
      </c>
      <c r="D2024" s="72" t="s">
        <v>282</v>
      </c>
      <c r="E2024" s="72"/>
      <c r="F2024" s="73" t="n">
        <v>4598</v>
      </c>
      <c r="G2024" s="73" t="n">
        <v>3126</v>
      </c>
      <c r="H2024" s="73" t="n">
        <v>1472</v>
      </c>
      <c r="I2024" s="74" t="n">
        <f aca="false">H2024/F2024</f>
        <v>0.320139190952588</v>
      </c>
      <c r="J2024" s="73" t="n">
        <v>2885</v>
      </c>
      <c r="K2024" s="73" t="n">
        <v>56</v>
      </c>
      <c r="L2024" s="73" t="n">
        <v>185</v>
      </c>
      <c r="M2024" s="73" t="n">
        <v>1115</v>
      </c>
      <c r="N2024" s="73" t="n">
        <v>1625</v>
      </c>
      <c r="O2024" s="73" t="n">
        <f aca="false">J2024-M2024-N2024</f>
        <v>145</v>
      </c>
      <c r="P2024" s="74" t="n">
        <f aca="false">M2024/J2024</f>
        <v>0.386481802426343</v>
      </c>
      <c r="Q2024" s="74" t="n">
        <f aca="false">N2024/J2024</f>
        <v>0.563258232235702</v>
      </c>
      <c r="R2024" s="75" t="n">
        <f aca="false">ABS(P2024-Q2024)*100</f>
        <v>17.6776429809359</v>
      </c>
      <c r="S2024" s="72" t="str">
        <f aca="false">IF(M2024&gt;N2024,"Flávio Bolsonaro",IF(N2024&gt;M2024,"Lula","Empate"))</f>
        <v>Lula</v>
      </c>
      <c r="T2024" s="74" t="n">
        <v>0.600705467372134</v>
      </c>
      <c r="U2024" s="74" t="n">
        <v>0.348148148148148</v>
      </c>
      <c r="V2024" s="72" t="str">
        <f aca="false">IF(S2024="Empate","—",IF((N2024&gt;M2024)&lt;&gt;(T2024&gt;U2024),"Sim","Não"))</f>
        <v>Não</v>
      </c>
    </row>
    <row r="2025" customFormat="false" ht="15" hidden="false" customHeight="false" outlineLevel="0" collapsed="false">
      <c r="A2025" s="72" t="s">
        <v>4365</v>
      </c>
      <c r="B2025" s="72" t="s">
        <v>4366</v>
      </c>
      <c r="C2025" s="72" t="s">
        <v>283</v>
      </c>
      <c r="D2025" s="72" t="s">
        <v>282</v>
      </c>
      <c r="E2025" s="72"/>
      <c r="F2025" s="73" t="n">
        <v>12134</v>
      </c>
      <c r="G2025" s="73" t="n">
        <v>7557</v>
      </c>
      <c r="H2025" s="73" t="n">
        <v>4577</v>
      </c>
      <c r="I2025" s="74" t="n">
        <f aca="false">H2025/F2025</f>
        <v>0.377204549200593</v>
      </c>
      <c r="J2025" s="73" t="n">
        <v>7200</v>
      </c>
      <c r="K2025" s="73" t="n">
        <v>78</v>
      </c>
      <c r="L2025" s="73" t="n">
        <v>279</v>
      </c>
      <c r="M2025" s="73" t="n">
        <v>2651</v>
      </c>
      <c r="N2025" s="73" t="n">
        <v>4151</v>
      </c>
      <c r="O2025" s="73" t="n">
        <f aca="false">J2025-M2025-N2025</f>
        <v>398</v>
      </c>
      <c r="P2025" s="74" t="n">
        <f aca="false">M2025/J2025</f>
        <v>0.368194444444444</v>
      </c>
      <c r="Q2025" s="74" t="n">
        <f aca="false">N2025/J2025</f>
        <v>0.576527777777778</v>
      </c>
      <c r="R2025" s="75" t="n">
        <f aca="false">ABS(P2025-Q2025)*100</f>
        <v>20.8333333333333</v>
      </c>
      <c r="S2025" s="72" t="str">
        <f aca="false">IF(M2025&gt;N2025,"Flávio Bolsonaro",IF(N2025&gt;M2025,"Lula","Empate"))</f>
        <v>Lula</v>
      </c>
      <c r="T2025" s="74" t="n">
        <v>0.647728795390594</v>
      </c>
      <c r="U2025" s="74" t="n">
        <v>0.311670909821788</v>
      </c>
      <c r="V2025" s="72" t="str">
        <f aca="false">IF(S2025="Empate","—",IF((N2025&gt;M2025)&lt;&gt;(T2025&gt;U2025),"Sim","Não"))</f>
        <v>Não</v>
      </c>
    </row>
    <row r="2026" customFormat="false" ht="15" hidden="false" customHeight="false" outlineLevel="0" collapsed="false">
      <c r="A2026" s="72" t="s">
        <v>4367</v>
      </c>
      <c r="B2026" s="72" t="s">
        <v>4368</v>
      </c>
      <c r="C2026" s="72" t="s">
        <v>283</v>
      </c>
      <c r="D2026" s="72" t="s">
        <v>282</v>
      </c>
      <c r="E2026" s="72"/>
      <c r="F2026" s="73" t="n">
        <v>7062</v>
      </c>
      <c r="G2026" s="73" t="n">
        <v>5550</v>
      </c>
      <c r="H2026" s="73" t="n">
        <v>1512</v>
      </c>
      <c r="I2026" s="74" t="n">
        <f aca="false">H2026/F2026</f>
        <v>0.21410365335599</v>
      </c>
      <c r="J2026" s="73" t="n">
        <v>5333</v>
      </c>
      <c r="K2026" s="73" t="n">
        <v>65</v>
      </c>
      <c r="L2026" s="73" t="n">
        <v>152</v>
      </c>
      <c r="M2026" s="73" t="n">
        <v>3341</v>
      </c>
      <c r="N2026" s="73" t="n">
        <v>1532</v>
      </c>
      <c r="O2026" s="73" t="n">
        <f aca="false">J2026-M2026-N2026</f>
        <v>460</v>
      </c>
      <c r="P2026" s="74" t="n">
        <f aca="false">M2026/J2026</f>
        <v>0.626476654790924</v>
      </c>
      <c r="Q2026" s="74" t="n">
        <f aca="false">N2026/J2026</f>
        <v>0.28726795424714</v>
      </c>
      <c r="R2026" s="75" t="n">
        <f aca="false">ABS(P2026-Q2026)*100</f>
        <v>33.9208700543784</v>
      </c>
      <c r="S2026" s="72" t="str">
        <f aca="false">IF(M2026&gt;N2026,"Flávio Bolsonaro",IF(N2026&gt;M2026,"Lula","Empate"))</f>
        <v>Flávio Bolsonaro</v>
      </c>
      <c r="T2026" s="74" t="n">
        <v>0.353232916972814</v>
      </c>
      <c r="U2026" s="74" t="n">
        <v>0.570168993387215</v>
      </c>
      <c r="V2026" s="72" t="str">
        <f aca="false">IF(S2026="Empate","—",IF((N2026&gt;M2026)&lt;&gt;(T2026&gt;U2026),"Sim","Não"))</f>
        <v>Não</v>
      </c>
    </row>
    <row r="2027" customFormat="false" ht="15" hidden="false" customHeight="false" outlineLevel="0" collapsed="false">
      <c r="A2027" s="72" t="s">
        <v>4369</v>
      </c>
      <c r="B2027" s="72" t="s">
        <v>4370</v>
      </c>
      <c r="C2027" s="72" t="s">
        <v>283</v>
      </c>
      <c r="D2027" s="72" t="s">
        <v>282</v>
      </c>
      <c r="E2027" s="72"/>
      <c r="F2027" s="73" t="n">
        <v>3384</v>
      </c>
      <c r="G2027" s="73" t="n">
        <v>2548</v>
      </c>
      <c r="H2027" s="73" t="n">
        <v>836</v>
      </c>
      <c r="I2027" s="74" t="n">
        <f aca="false">H2027/F2027</f>
        <v>0.247044917257683</v>
      </c>
      <c r="J2027" s="73" t="n">
        <v>2383</v>
      </c>
      <c r="K2027" s="73" t="n">
        <v>44</v>
      </c>
      <c r="L2027" s="73" t="n">
        <v>121</v>
      </c>
      <c r="M2027" s="73" t="n">
        <v>724</v>
      </c>
      <c r="N2027" s="73" t="n">
        <v>1404</v>
      </c>
      <c r="O2027" s="73" t="n">
        <f aca="false">J2027-M2027-N2027</f>
        <v>255</v>
      </c>
      <c r="P2027" s="74" t="n">
        <f aca="false">M2027/J2027</f>
        <v>0.303818715904322</v>
      </c>
      <c r="Q2027" s="74" t="n">
        <f aca="false">N2027/J2027</f>
        <v>0.589173310952581</v>
      </c>
      <c r="R2027" s="75" t="n">
        <f aca="false">ABS(P2027-Q2027)*100</f>
        <v>28.5354595048258</v>
      </c>
      <c r="S2027" s="72" t="str">
        <f aca="false">IF(M2027&gt;N2027,"Flávio Bolsonaro",IF(N2027&gt;M2027,"Lula","Empate"))</f>
        <v>Lula</v>
      </c>
      <c r="T2027" s="74" t="n">
        <v>0.694935691318328</v>
      </c>
      <c r="U2027" s="74" t="n">
        <v>0.213826366559486</v>
      </c>
      <c r="V2027" s="72" t="str">
        <f aca="false">IF(S2027="Empate","—",IF((N2027&gt;M2027)&lt;&gt;(T2027&gt;U2027),"Sim","Não"))</f>
        <v>Não</v>
      </c>
    </row>
    <row r="2028" customFormat="false" ht="15" hidden="false" customHeight="false" outlineLevel="0" collapsed="false">
      <c r="A2028" s="72" t="s">
        <v>4371</v>
      </c>
      <c r="B2028" s="72" t="s">
        <v>4372</v>
      </c>
      <c r="C2028" s="72" t="s">
        <v>283</v>
      </c>
      <c r="D2028" s="72" t="s">
        <v>282</v>
      </c>
      <c r="E2028" s="72"/>
      <c r="F2028" s="73" t="n">
        <v>4360</v>
      </c>
      <c r="G2028" s="73" t="n">
        <v>3543</v>
      </c>
      <c r="H2028" s="73" t="n">
        <v>817</v>
      </c>
      <c r="I2028" s="74" t="n">
        <f aca="false">H2028/F2028</f>
        <v>0.187385321100917</v>
      </c>
      <c r="J2028" s="73" t="n">
        <v>3384</v>
      </c>
      <c r="K2028" s="73" t="n">
        <v>59</v>
      </c>
      <c r="L2028" s="73" t="n">
        <v>100</v>
      </c>
      <c r="M2028" s="73" t="n">
        <v>1426</v>
      </c>
      <c r="N2028" s="73" t="n">
        <v>1734</v>
      </c>
      <c r="O2028" s="73" t="n">
        <f aca="false">J2028-M2028-N2028</f>
        <v>224</v>
      </c>
      <c r="P2028" s="74" t="n">
        <f aca="false">M2028/J2028</f>
        <v>0.421394799054374</v>
      </c>
      <c r="Q2028" s="74" t="n">
        <f aca="false">N2028/J2028</f>
        <v>0.512411347517731</v>
      </c>
      <c r="R2028" s="75" t="n">
        <f aca="false">ABS(P2028-Q2028)*100</f>
        <v>9.1016548463357</v>
      </c>
      <c r="S2028" s="72" t="str">
        <f aca="false">IF(M2028&gt;N2028,"Flávio Bolsonaro",IF(N2028&gt;M2028,"Lula","Empate"))</f>
        <v>Lula</v>
      </c>
      <c r="T2028" s="74" t="n">
        <v>0.604034929238181</v>
      </c>
      <c r="U2028" s="74" t="n">
        <v>0.33423667570009</v>
      </c>
      <c r="V2028" s="72" t="str">
        <f aca="false">IF(S2028="Empate","—",IF((N2028&gt;M2028)&lt;&gt;(T2028&gt;U2028),"Sim","Não"))</f>
        <v>Não</v>
      </c>
    </row>
    <row r="2029" customFormat="false" ht="15" hidden="false" customHeight="false" outlineLevel="0" collapsed="false">
      <c r="A2029" s="72" t="s">
        <v>4373</v>
      </c>
      <c r="B2029" s="72" t="s">
        <v>4374</v>
      </c>
      <c r="C2029" s="72" t="s">
        <v>283</v>
      </c>
      <c r="D2029" s="72" t="s">
        <v>282</v>
      </c>
      <c r="E2029" s="72"/>
      <c r="F2029" s="73" t="n">
        <v>5935</v>
      </c>
      <c r="G2029" s="73" t="n">
        <v>4733</v>
      </c>
      <c r="H2029" s="73" t="n">
        <v>1202</v>
      </c>
      <c r="I2029" s="74" t="n">
        <f aca="false">H2029/F2029</f>
        <v>0.202527379949452</v>
      </c>
      <c r="J2029" s="73" t="n">
        <v>4445</v>
      </c>
      <c r="K2029" s="73" t="n">
        <v>94</v>
      </c>
      <c r="L2029" s="73" t="n">
        <v>194</v>
      </c>
      <c r="M2029" s="73" t="n">
        <v>2256</v>
      </c>
      <c r="N2029" s="73" t="n">
        <v>1949</v>
      </c>
      <c r="O2029" s="73" t="n">
        <f aca="false">J2029-M2029-N2029</f>
        <v>240</v>
      </c>
      <c r="P2029" s="74" t="n">
        <f aca="false">M2029/J2029</f>
        <v>0.507536557930259</v>
      </c>
      <c r="Q2029" s="74" t="n">
        <f aca="false">N2029/J2029</f>
        <v>0.438470191226097</v>
      </c>
      <c r="R2029" s="75" t="n">
        <f aca="false">ABS(P2029-Q2029)*100</f>
        <v>6.9066366704162</v>
      </c>
      <c r="S2029" s="72" t="str">
        <f aca="false">IF(M2029&gt;N2029,"Flávio Bolsonaro",IF(N2029&gt;M2029,"Lula","Empate"))</f>
        <v>Flávio Bolsonaro</v>
      </c>
      <c r="T2029" s="74" t="n">
        <v>0.471306752707997</v>
      </c>
      <c r="U2029" s="74" t="n">
        <v>0.470154413459322</v>
      </c>
      <c r="V2029" s="72" t="str">
        <f aca="false">IF(S2029="Empate","—",IF((N2029&gt;M2029)&lt;&gt;(T2029&gt;U2029),"Sim","Não"))</f>
        <v>Sim</v>
      </c>
    </row>
    <row r="2030" customFormat="false" ht="15" hidden="false" customHeight="false" outlineLevel="0" collapsed="false">
      <c r="A2030" s="72" t="s">
        <v>4375</v>
      </c>
      <c r="B2030" s="72" t="s">
        <v>4376</v>
      </c>
      <c r="C2030" s="72" t="s">
        <v>283</v>
      </c>
      <c r="D2030" s="72" t="s">
        <v>282</v>
      </c>
      <c r="E2030" s="72"/>
      <c r="F2030" s="73" t="n">
        <v>5151</v>
      </c>
      <c r="G2030" s="73" t="n">
        <v>3924</v>
      </c>
      <c r="H2030" s="73" t="n">
        <v>1227</v>
      </c>
      <c r="I2030" s="74" t="n">
        <f aca="false">H2030/F2030</f>
        <v>0.238206173558532</v>
      </c>
      <c r="J2030" s="73" t="n">
        <v>3781</v>
      </c>
      <c r="K2030" s="73" t="n">
        <v>53</v>
      </c>
      <c r="L2030" s="73" t="n">
        <v>90</v>
      </c>
      <c r="M2030" s="73" t="n">
        <v>2283</v>
      </c>
      <c r="N2030" s="73" t="n">
        <v>1341</v>
      </c>
      <c r="O2030" s="73" t="n">
        <f aca="false">J2030-M2030-N2030</f>
        <v>157</v>
      </c>
      <c r="P2030" s="74" t="n">
        <f aca="false">M2030/J2030</f>
        <v>0.603808516265538</v>
      </c>
      <c r="Q2030" s="74" t="n">
        <f aca="false">N2030/J2030</f>
        <v>0.354668077228247</v>
      </c>
      <c r="R2030" s="75" t="n">
        <f aca="false">ABS(P2030-Q2030)*100</f>
        <v>24.9140439037292</v>
      </c>
      <c r="S2030" s="72" t="str">
        <f aca="false">IF(M2030&gt;N2030,"Flávio Bolsonaro",IF(N2030&gt;M2030,"Lula","Empate"))</f>
        <v>Flávio Bolsonaro</v>
      </c>
      <c r="T2030" s="74" t="n">
        <v>0.409459837671425</v>
      </c>
      <c r="U2030" s="74" t="n">
        <v>0.538762944304506</v>
      </c>
      <c r="V2030" s="72" t="str">
        <f aca="false">IF(S2030="Empate","—",IF((N2030&gt;M2030)&lt;&gt;(T2030&gt;U2030),"Sim","Não"))</f>
        <v>Não</v>
      </c>
    </row>
    <row r="2031" customFormat="false" ht="15" hidden="false" customHeight="false" outlineLevel="0" collapsed="false">
      <c r="A2031" s="72" t="s">
        <v>4377</v>
      </c>
      <c r="B2031" s="72" t="s">
        <v>4378</v>
      </c>
      <c r="C2031" s="72" t="s">
        <v>283</v>
      </c>
      <c r="D2031" s="72" t="s">
        <v>282</v>
      </c>
      <c r="E2031" s="72"/>
      <c r="F2031" s="73" t="n">
        <v>31737</v>
      </c>
      <c r="G2031" s="73" t="n">
        <v>24619</v>
      </c>
      <c r="H2031" s="73" t="n">
        <v>7118</v>
      </c>
      <c r="I2031" s="74" t="n">
        <f aca="false">H2031/F2031</f>
        <v>0.224280807889845</v>
      </c>
      <c r="J2031" s="73" t="n">
        <v>23280</v>
      </c>
      <c r="K2031" s="73" t="n">
        <v>679</v>
      </c>
      <c r="L2031" s="73" t="n">
        <v>660</v>
      </c>
      <c r="M2031" s="73" t="n">
        <v>14359</v>
      </c>
      <c r="N2031" s="73" t="n">
        <v>6239</v>
      </c>
      <c r="O2031" s="73" t="n">
        <f aca="false">J2031-M2031-N2031</f>
        <v>2682</v>
      </c>
      <c r="P2031" s="74" t="n">
        <f aca="false">M2031/J2031</f>
        <v>0.616795532646048</v>
      </c>
      <c r="Q2031" s="74" t="n">
        <f aca="false">N2031/J2031</f>
        <v>0.267998281786942</v>
      </c>
      <c r="R2031" s="75" t="n">
        <f aca="false">ABS(P2031-Q2031)*100</f>
        <v>34.8797250859107</v>
      </c>
      <c r="S2031" s="72" t="str">
        <f aca="false">IF(M2031&gt;N2031,"Flávio Bolsonaro",IF(N2031&gt;M2031,"Lula","Empate"))</f>
        <v>Flávio Bolsonaro</v>
      </c>
      <c r="T2031" s="74" t="n">
        <v>0.306674532277094</v>
      </c>
      <c r="U2031" s="74" t="n">
        <v>0.571296140232597</v>
      </c>
      <c r="V2031" s="72" t="str">
        <f aca="false">IF(S2031="Empate","—",IF((N2031&gt;M2031)&lt;&gt;(T2031&gt;U2031),"Sim","Não"))</f>
        <v>Não</v>
      </c>
    </row>
    <row r="2032" customFormat="false" ht="15" hidden="false" customHeight="false" outlineLevel="0" collapsed="false">
      <c r="A2032" s="72" t="s">
        <v>4379</v>
      </c>
      <c r="B2032" s="72" t="s">
        <v>4380</v>
      </c>
      <c r="C2032" s="72" t="s">
        <v>283</v>
      </c>
      <c r="D2032" s="72" t="s">
        <v>282</v>
      </c>
      <c r="E2032" s="72"/>
      <c r="F2032" s="73" t="n">
        <v>3513</v>
      </c>
      <c r="G2032" s="73" t="n">
        <v>2538</v>
      </c>
      <c r="H2032" s="73" t="n">
        <v>975</v>
      </c>
      <c r="I2032" s="74" t="n">
        <f aca="false">H2032/F2032</f>
        <v>0.277540563620837</v>
      </c>
      <c r="J2032" s="73" t="n">
        <v>2408</v>
      </c>
      <c r="K2032" s="73" t="n">
        <v>62</v>
      </c>
      <c r="L2032" s="73" t="n">
        <v>68</v>
      </c>
      <c r="M2032" s="73" t="n">
        <v>1268</v>
      </c>
      <c r="N2032" s="73" t="n">
        <v>1002</v>
      </c>
      <c r="O2032" s="73" t="n">
        <f aca="false">J2032-M2032-N2032</f>
        <v>138</v>
      </c>
      <c r="P2032" s="74" t="n">
        <f aca="false">M2032/J2032</f>
        <v>0.526578073089701</v>
      </c>
      <c r="Q2032" s="74" t="n">
        <f aca="false">N2032/J2032</f>
        <v>0.416112956810631</v>
      </c>
      <c r="R2032" s="75" t="n">
        <f aca="false">ABS(P2032-Q2032)*100</f>
        <v>11.046511627907</v>
      </c>
      <c r="S2032" s="72" t="str">
        <f aca="false">IF(M2032&gt;N2032,"Flávio Bolsonaro",IF(N2032&gt;M2032,"Lula","Empate"))</f>
        <v>Flávio Bolsonaro</v>
      </c>
      <c r="T2032" s="74" t="n">
        <v>0.530647235319331</v>
      </c>
      <c r="U2032" s="74" t="n">
        <v>0.419631375910844</v>
      </c>
      <c r="V2032" s="72" t="str">
        <f aca="false">IF(S2032="Empate","—",IF((N2032&gt;M2032)&lt;&gt;(T2032&gt;U2032),"Sim","Não"))</f>
        <v>Sim</v>
      </c>
    </row>
    <row r="2033" customFormat="false" ht="15" hidden="false" customHeight="false" outlineLevel="0" collapsed="false">
      <c r="A2033" s="72" t="s">
        <v>4381</v>
      </c>
      <c r="B2033" s="72" t="s">
        <v>4382</v>
      </c>
      <c r="C2033" s="72" t="s">
        <v>283</v>
      </c>
      <c r="D2033" s="72" t="s">
        <v>282</v>
      </c>
      <c r="E2033" s="72"/>
      <c r="F2033" s="73" t="n">
        <v>17312</v>
      </c>
      <c r="G2033" s="73" t="n">
        <v>13055</v>
      </c>
      <c r="H2033" s="73" t="n">
        <v>4257</v>
      </c>
      <c r="I2033" s="74" t="n">
        <f aca="false">H2033/F2033</f>
        <v>0.245898798521257</v>
      </c>
      <c r="J2033" s="73" t="n">
        <v>12626</v>
      </c>
      <c r="K2033" s="73" t="n">
        <v>173</v>
      </c>
      <c r="L2033" s="73" t="n">
        <v>256</v>
      </c>
      <c r="M2033" s="73" t="n">
        <v>5586</v>
      </c>
      <c r="N2033" s="73" t="n">
        <v>6187</v>
      </c>
      <c r="O2033" s="73" t="n">
        <f aca="false">J2033-M2033-N2033</f>
        <v>853</v>
      </c>
      <c r="P2033" s="74" t="n">
        <f aca="false">M2033/J2033</f>
        <v>0.442420402344369</v>
      </c>
      <c r="Q2033" s="74" t="n">
        <f aca="false">N2033/J2033</f>
        <v>0.490020592428323</v>
      </c>
      <c r="R2033" s="75" t="n">
        <f aca="false">ABS(P2033-Q2033)*100</f>
        <v>4.76001900839538</v>
      </c>
      <c r="S2033" s="72" t="str">
        <f aca="false">IF(M2033&gt;N2033,"Flávio Bolsonaro",IF(N2033&gt;M2033,"Lula","Empate"))</f>
        <v>Lula</v>
      </c>
      <c r="T2033" s="74" t="n">
        <v>0.5765625</v>
      </c>
      <c r="U2033" s="74" t="n">
        <v>0.37203125</v>
      </c>
      <c r="V2033" s="72" t="str">
        <f aca="false">IF(S2033="Empate","—",IF((N2033&gt;M2033)&lt;&gt;(T2033&gt;U2033),"Sim","Não"))</f>
        <v>Não</v>
      </c>
    </row>
    <row r="2034" customFormat="false" ht="15" hidden="false" customHeight="false" outlineLevel="0" collapsed="false">
      <c r="A2034" s="72" t="s">
        <v>4383</v>
      </c>
      <c r="B2034" s="72" t="s">
        <v>4384</v>
      </c>
      <c r="C2034" s="72" t="s">
        <v>283</v>
      </c>
      <c r="D2034" s="72" t="s">
        <v>282</v>
      </c>
      <c r="E2034" s="72"/>
      <c r="F2034" s="73" t="n">
        <v>5973</v>
      </c>
      <c r="G2034" s="73" t="n">
        <v>4928</v>
      </c>
      <c r="H2034" s="73" t="n">
        <v>1045</v>
      </c>
      <c r="I2034" s="74" t="n">
        <f aca="false">H2034/F2034</f>
        <v>0.174953959484346</v>
      </c>
      <c r="J2034" s="73" t="n">
        <v>4624</v>
      </c>
      <c r="K2034" s="73" t="n">
        <v>155</v>
      </c>
      <c r="L2034" s="73" t="n">
        <v>149</v>
      </c>
      <c r="M2034" s="73" t="n">
        <v>2273</v>
      </c>
      <c r="N2034" s="73" t="n">
        <v>1941</v>
      </c>
      <c r="O2034" s="73" t="n">
        <f aca="false">J2034-M2034-N2034</f>
        <v>410</v>
      </c>
      <c r="P2034" s="74" t="n">
        <f aca="false">M2034/J2034</f>
        <v>0.491565743944637</v>
      </c>
      <c r="Q2034" s="74" t="n">
        <f aca="false">N2034/J2034</f>
        <v>0.419766435986159</v>
      </c>
      <c r="R2034" s="75" t="n">
        <f aca="false">ABS(P2034-Q2034)*100</f>
        <v>7.17993079584776</v>
      </c>
      <c r="S2034" s="72" t="str">
        <f aca="false">IF(M2034&gt;N2034,"Flávio Bolsonaro",IF(N2034&gt;M2034,"Lula","Empate"))</f>
        <v>Flávio Bolsonaro</v>
      </c>
      <c r="T2034" s="74" t="n">
        <v>0.509957627118644</v>
      </c>
      <c r="U2034" s="74" t="n">
        <v>0.411440677966102</v>
      </c>
      <c r="V2034" s="72" t="str">
        <f aca="false">IF(S2034="Empate","—",IF((N2034&gt;M2034)&lt;&gt;(T2034&gt;U2034),"Sim","Não"))</f>
        <v>Sim</v>
      </c>
    </row>
    <row r="2035" customFormat="false" ht="15" hidden="false" customHeight="false" outlineLevel="0" collapsed="false">
      <c r="A2035" s="72" t="s">
        <v>4385</v>
      </c>
      <c r="B2035" s="72" t="s">
        <v>4386</v>
      </c>
      <c r="C2035" s="72" t="s">
        <v>283</v>
      </c>
      <c r="D2035" s="72" t="s">
        <v>282</v>
      </c>
      <c r="E2035" s="72"/>
      <c r="F2035" s="73" t="n">
        <v>3385</v>
      </c>
      <c r="G2035" s="73" t="n">
        <v>2780</v>
      </c>
      <c r="H2035" s="73" t="n">
        <v>605</v>
      </c>
      <c r="I2035" s="74" t="n">
        <f aca="false">H2035/F2035</f>
        <v>0.178729689807976</v>
      </c>
      <c r="J2035" s="73" t="n">
        <v>2669</v>
      </c>
      <c r="K2035" s="73" t="n">
        <v>41</v>
      </c>
      <c r="L2035" s="73" t="n">
        <v>70</v>
      </c>
      <c r="M2035" s="73" t="n">
        <v>1331</v>
      </c>
      <c r="N2035" s="73" t="n">
        <v>1178</v>
      </c>
      <c r="O2035" s="73" t="n">
        <f aca="false">J2035-M2035-N2035</f>
        <v>160</v>
      </c>
      <c r="P2035" s="74" t="n">
        <f aca="false">M2035/J2035</f>
        <v>0.498688647433496</v>
      </c>
      <c r="Q2035" s="74" t="n">
        <f aca="false">N2035/J2035</f>
        <v>0.441363806669164</v>
      </c>
      <c r="R2035" s="75" t="n">
        <f aca="false">ABS(P2035-Q2035)*100</f>
        <v>5.73248407643312</v>
      </c>
      <c r="S2035" s="72" t="str">
        <f aca="false">IF(M2035&gt;N2035,"Flávio Bolsonaro",IF(N2035&gt;M2035,"Lula","Empate"))</f>
        <v>Flávio Bolsonaro</v>
      </c>
      <c r="T2035" s="74" t="n">
        <v>0.495149398525417</v>
      </c>
      <c r="U2035" s="74" t="n">
        <v>0.435778036476523</v>
      </c>
      <c r="V2035" s="72" t="str">
        <f aca="false">IF(S2035="Empate","—",IF((N2035&gt;M2035)&lt;&gt;(T2035&gt;U2035),"Sim","Não"))</f>
        <v>Sim</v>
      </c>
    </row>
    <row r="2036" customFormat="false" ht="15" hidden="false" customHeight="false" outlineLevel="0" collapsed="false">
      <c r="A2036" s="72" t="s">
        <v>4387</v>
      </c>
      <c r="B2036" s="72" t="s">
        <v>4388</v>
      </c>
      <c r="C2036" s="72" t="s">
        <v>283</v>
      </c>
      <c r="D2036" s="72" t="s">
        <v>282</v>
      </c>
      <c r="E2036" s="72"/>
      <c r="F2036" s="73" t="n">
        <v>7165</v>
      </c>
      <c r="G2036" s="73" t="n">
        <v>5609</v>
      </c>
      <c r="H2036" s="73" t="n">
        <v>1556</v>
      </c>
      <c r="I2036" s="74" t="n">
        <f aca="false">H2036/F2036</f>
        <v>0.217166782972784</v>
      </c>
      <c r="J2036" s="73" t="n">
        <v>5329</v>
      </c>
      <c r="K2036" s="73" t="n">
        <v>102</v>
      </c>
      <c r="L2036" s="73" t="n">
        <v>178</v>
      </c>
      <c r="M2036" s="73" t="n">
        <v>2418</v>
      </c>
      <c r="N2036" s="73" t="n">
        <v>2431</v>
      </c>
      <c r="O2036" s="73" t="n">
        <f aca="false">J2036-M2036-N2036</f>
        <v>480</v>
      </c>
      <c r="P2036" s="74" t="n">
        <f aca="false">M2036/J2036</f>
        <v>0.453743666729218</v>
      </c>
      <c r="Q2036" s="74" t="n">
        <f aca="false">N2036/J2036</f>
        <v>0.456183148808407</v>
      </c>
      <c r="R2036" s="75" t="n">
        <f aca="false">ABS(P2036-Q2036)*100</f>
        <v>0.243948207918931</v>
      </c>
      <c r="S2036" s="72" t="str">
        <f aca="false">IF(M2036&gt;N2036,"Flávio Bolsonaro",IF(N2036&gt;M2036,"Lula","Empate"))</f>
        <v>Lula</v>
      </c>
      <c r="T2036" s="74" t="n">
        <v>0.56493863344935</v>
      </c>
      <c r="U2036" s="74" t="n">
        <v>0.34804909324052</v>
      </c>
      <c r="V2036" s="72" t="str">
        <f aca="false">IF(S2036="Empate","—",IF((N2036&gt;M2036)&lt;&gt;(T2036&gt;U2036),"Sim","Não"))</f>
        <v>Não</v>
      </c>
    </row>
    <row r="2037" customFormat="false" ht="15" hidden="false" customHeight="false" outlineLevel="0" collapsed="false">
      <c r="A2037" s="72" t="s">
        <v>4389</v>
      </c>
      <c r="B2037" s="72" t="s">
        <v>4390</v>
      </c>
      <c r="C2037" s="72" t="s">
        <v>283</v>
      </c>
      <c r="D2037" s="72" t="s">
        <v>282</v>
      </c>
      <c r="E2037" s="72"/>
      <c r="F2037" s="73" t="n">
        <v>3542</v>
      </c>
      <c r="G2037" s="73" t="n">
        <v>2877</v>
      </c>
      <c r="H2037" s="73" t="n">
        <v>665</v>
      </c>
      <c r="I2037" s="74" t="n">
        <f aca="false">H2037/F2037</f>
        <v>0.187747035573123</v>
      </c>
      <c r="J2037" s="73" t="n">
        <v>2769</v>
      </c>
      <c r="K2037" s="73" t="n">
        <v>32</v>
      </c>
      <c r="L2037" s="73" t="n">
        <v>76</v>
      </c>
      <c r="M2037" s="73" t="n">
        <v>1052</v>
      </c>
      <c r="N2037" s="73" t="n">
        <v>1550</v>
      </c>
      <c r="O2037" s="73" t="n">
        <f aca="false">J2037-M2037-N2037</f>
        <v>167</v>
      </c>
      <c r="P2037" s="74" t="n">
        <f aca="false">M2037/J2037</f>
        <v>0.379920548934633</v>
      </c>
      <c r="Q2037" s="74" t="n">
        <f aca="false">N2037/J2037</f>
        <v>0.559768869628025</v>
      </c>
      <c r="R2037" s="75" t="n">
        <f aca="false">ABS(P2037-Q2037)*100</f>
        <v>17.9848320693391</v>
      </c>
      <c r="S2037" s="72" t="str">
        <f aca="false">IF(M2037&gt;N2037,"Flávio Bolsonaro",IF(N2037&gt;M2037,"Lula","Empate"))</f>
        <v>Lula</v>
      </c>
      <c r="T2037" s="74" t="n">
        <v>0.638490566037736</v>
      </c>
      <c r="U2037" s="74" t="n">
        <v>0.294716981132076</v>
      </c>
      <c r="V2037" s="72" t="str">
        <f aca="false">IF(S2037="Empate","—",IF((N2037&gt;M2037)&lt;&gt;(T2037&gt;U2037),"Sim","Não"))</f>
        <v>Não</v>
      </c>
    </row>
    <row r="2038" customFormat="false" ht="15" hidden="false" customHeight="false" outlineLevel="0" collapsed="false">
      <c r="A2038" s="72" t="s">
        <v>4391</v>
      </c>
      <c r="B2038" s="72" t="s">
        <v>4392</v>
      </c>
      <c r="C2038" s="72" t="s">
        <v>283</v>
      </c>
      <c r="D2038" s="72" t="s">
        <v>282</v>
      </c>
      <c r="E2038" s="72"/>
      <c r="F2038" s="73" t="n">
        <v>2352</v>
      </c>
      <c r="G2038" s="73" t="n">
        <v>1860</v>
      </c>
      <c r="H2038" s="73" t="n">
        <v>492</v>
      </c>
      <c r="I2038" s="74" t="n">
        <f aca="false">H2038/F2038</f>
        <v>0.209183673469388</v>
      </c>
      <c r="J2038" s="73" t="n">
        <v>1714</v>
      </c>
      <c r="K2038" s="73" t="n">
        <v>44</v>
      </c>
      <c r="L2038" s="73" t="n">
        <v>102</v>
      </c>
      <c r="M2038" s="73" t="n">
        <v>563</v>
      </c>
      <c r="N2038" s="73" t="n">
        <v>1034</v>
      </c>
      <c r="O2038" s="73" t="n">
        <f aca="false">J2038-M2038-N2038</f>
        <v>117</v>
      </c>
      <c r="P2038" s="74" t="n">
        <f aca="false">M2038/J2038</f>
        <v>0.328471411901984</v>
      </c>
      <c r="Q2038" s="74" t="n">
        <f aca="false">N2038/J2038</f>
        <v>0.603267211201867</v>
      </c>
      <c r="R2038" s="75" t="n">
        <f aca="false">ABS(P2038-Q2038)*100</f>
        <v>27.4795799299883</v>
      </c>
      <c r="S2038" s="72" t="str">
        <f aca="false">IF(M2038&gt;N2038,"Flávio Bolsonaro",IF(N2038&gt;M2038,"Lula","Empate"))</f>
        <v>Lula</v>
      </c>
      <c r="T2038" s="74" t="n">
        <v>0.695051783659379</v>
      </c>
      <c r="U2038" s="74" t="n">
        <v>0.24741081703107</v>
      </c>
      <c r="V2038" s="72" t="str">
        <f aca="false">IF(S2038="Empate","—",IF((N2038&gt;M2038)&lt;&gt;(T2038&gt;U2038),"Sim","Não"))</f>
        <v>Não</v>
      </c>
    </row>
    <row r="2039" customFormat="false" ht="15" hidden="false" customHeight="false" outlineLevel="0" collapsed="false">
      <c r="A2039" s="72" t="s">
        <v>4393</v>
      </c>
      <c r="B2039" s="72" t="s">
        <v>4394</v>
      </c>
      <c r="C2039" s="72" t="s">
        <v>283</v>
      </c>
      <c r="D2039" s="72" t="s">
        <v>282</v>
      </c>
      <c r="E2039" s="72"/>
      <c r="F2039" s="73" t="n">
        <v>3915</v>
      </c>
      <c r="G2039" s="73" t="n">
        <v>3176</v>
      </c>
      <c r="H2039" s="73" t="n">
        <v>739</v>
      </c>
      <c r="I2039" s="74" t="n">
        <f aca="false">H2039/F2039</f>
        <v>0.188761174968072</v>
      </c>
      <c r="J2039" s="73" t="n">
        <v>2925</v>
      </c>
      <c r="K2039" s="73" t="n">
        <v>121</v>
      </c>
      <c r="L2039" s="73" t="n">
        <v>130</v>
      </c>
      <c r="M2039" s="73" t="n">
        <v>1355</v>
      </c>
      <c r="N2039" s="73" t="n">
        <v>1359</v>
      </c>
      <c r="O2039" s="73" t="n">
        <f aca="false">J2039-M2039-N2039</f>
        <v>211</v>
      </c>
      <c r="P2039" s="74" t="n">
        <f aca="false">M2039/J2039</f>
        <v>0.463247863247863</v>
      </c>
      <c r="Q2039" s="74" t="n">
        <f aca="false">N2039/J2039</f>
        <v>0.464615384615385</v>
      </c>
      <c r="R2039" s="75" t="n">
        <f aca="false">ABS(P2039-Q2039)*100</f>
        <v>0.136752136752133</v>
      </c>
      <c r="S2039" s="72" t="str">
        <f aca="false">IF(M2039&gt;N2039,"Flávio Bolsonaro",IF(N2039&gt;M2039,"Lula","Empate"))</f>
        <v>Lula</v>
      </c>
      <c r="T2039" s="74" t="n">
        <v>0.519560741249142</v>
      </c>
      <c r="U2039" s="74" t="n">
        <v>0.40528483184626</v>
      </c>
      <c r="V2039" s="72" t="str">
        <f aca="false">IF(S2039="Empate","—",IF((N2039&gt;M2039)&lt;&gt;(T2039&gt;U2039),"Sim","Não"))</f>
        <v>Não</v>
      </c>
    </row>
    <row r="2040" customFormat="false" ht="15" hidden="false" customHeight="false" outlineLevel="0" collapsed="false">
      <c r="A2040" s="72" t="s">
        <v>4395</v>
      </c>
      <c r="B2040" s="72" t="s">
        <v>4396</v>
      </c>
      <c r="C2040" s="72" t="s">
        <v>283</v>
      </c>
      <c r="D2040" s="72" t="s">
        <v>282</v>
      </c>
      <c r="E2040" s="72"/>
      <c r="F2040" s="73" t="n">
        <v>7807</v>
      </c>
      <c r="G2040" s="73" t="n">
        <v>5981</v>
      </c>
      <c r="H2040" s="73" t="n">
        <v>1826</v>
      </c>
      <c r="I2040" s="74" t="n">
        <f aca="false">H2040/F2040</f>
        <v>0.233892660432945</v>
      </c>
      <c r="J2040" s="73" t="n">
        <v>5760</v>
      </c>
      <c r="K2040" s="73" t="n">
        <v>90</v>
      </c>
      <c r="L2040" s="73" t="n">
        <v>131</v>
      </c>
      <c r="M2040" s="73" t="n">
        <v>2529</v>
      </c>
      <c r="N2040" s="73" t="n">
        <v>2934</v>
      </c>
      <c r="O2040" s="73" t="n">
        <f aca="false">J2040-M2040-N2040</f>
        <v>297</v>
      </c>
      <c r="P2040" s="74" t="n">
        <f aca="false">M2040/J2040</f>
        <v>0.4390625</v>
      </c>
      <c r="Q2040" s="74" t="n">
        <f aca="false">N2040/J2040</f>
        <v>0.509375</v>
      </c>
      <c r="R2040" s="75" t="n">
        <f aca="false">ABS(P2040-Q2040)*100</f>
        <v>7.03125</v>
      </c>
      <c r="S2040" s="72" t="str">
        <f aca="false">IF(M2040&gt;N2040,"Flávio Bolsonaro",IF(N2040&gt;M2040,"Lula","Empate"))</f>
        <v>Lula</v>
      </c>
      <c r="T2040" s="74" t="n">
        <v>0.589394482264421</v>
      </c>
      <c r="U2040" s="74" t="n">
        <v>0.364743819419563</v>
      </c>
      <c r="V2040" s="72" t="str">
        <f aca="false">IF(S2040="Empate","—",IF((N2040&gt;M2040)&lt;&gt;(T2040&gt;U2040),"Sim","Não"))</f>
        <v>Não</v>
      </c>
    </row>
    <row r="2041" customFormat="false" ht="15" hidden="false" customHeight="false" outlineLevel="0" collapsed="false">
      <c r="A2041" s="72" t="s">
        <v>4397</v>
      </c>
      <c r="B2041" s="72" t="s">
        <v>4398</v>
      </c>
      <c r="C2041" s="72" t="s">
        <v>283</v>
      </c>
      <c r="D2041" s="72" t="s">
        <v>282</v>
      </c>
      <c r="E2041" s="72"/>
      <c r="F2041" s="73" t="n">
        <v>25815</v>
      </c>
      <c r="G2041" s="73" t="n">
        <v>19903</v>
      </c>
      <c r="H2041" s="73" t="n">
        <v>5912</v>
      </c>
      <c r="I2041" s="74" t="n">
        <f aca="false">H2041/F2041</f>
        <v>0.229014139066434</v>
      </c>
      <c r="J2041" s="73" t="n">
        <v>19209</v>
      </c>
      <c r="K2041" s="73" t="n">
        <v>324</v>
      </c>
      <c r="L2041" s="73" t="n">
        <v>370</v>
      </c>
      <c r="M2041" s="73" t="n">
        <v>11146</v>
      </c>
      <c r="N2041" s="73" t="n">
        <v>6686</v>
      </c>
      <c r="O2041" s="73" t="n">
        <f aca="false">J2041-M2041-N2041</f>
        <v>1377</v>
      </c>
      <c r="P2041" s="74" t="n">
        <f aca="false">M2041/J2041</f>
        <v>0.580248841688792</v>
      </c>
      <c r="Q2041" s="74" t="n">
        <f aca="false">N2041/J2041</f>
        <v>0.34806601072414</v>
      </c>
      <c r="R2041" s="75" t="n">
        <f aca="false">ABS(P2041-Q2041)*100</f>
        <v>23.2182830964652</v>
      </c>
      <c r="S2041" s="72" t="str">
        <f aca="false">IF(M2041&gt;N2041,"Flávio Bolsonaro",IF(N2041&gt;M2041,"Lula","Empate"))</f>
        <v>Flávio Bolsonaro</v>
      </c>
      <c r="T2041" s="74" t="n">
        <v>0.392661713034963</v>
      </c>
      <c r="U2041" s="74" t="n">
        <v>0.552675537123438</v>
      </c>
      <c r="V2041" s="72" t="str">
        <f aca="false">IF(S2041="Empate","—",IF((N2041&gt;M2041)&lt;&gt;(T2041&gt;U2041),"Sim","Não"))</f>
        <v>Não</v>
      </c>
    </row>
    <row r="2042" customFormat="false" ht="15" hidden="false" customHeight="false" outlineLevel="0" collapsed="false">
      <c r="A2042" s="72" t="s">
        <v>4399</v>
      </c>
      <c r="B2042" s="72" t="s">
        <v>4400</v>
      </c>
      <c r="C2042" s="72" t="s">
        <v>283</v>
      </c>
      <c r="D2042" s="72" t="s">
        <v>282</v>
      </c>
      <c r="E2042" s="72"/>
      <c r="F2042" s="73" t="n">
        <v>6031</v>
      </c>
      <c r="G2042" s="73" t="n">
        <v>4449</v>
      </c>
      <c r="H2042" s="73" t="n">
        <v>1582</v>
      </c>
      <c r="I2042" s="74" t="n">
        <f aca="false">H2042/F2042</f>
        <v>0.262311391145747</v>
      </c>
      <c r="J2042" s="73" t="n">
        <v>4280</v>
      </c>
      <c r="K2042" s="73" t="n">
        <v>65</v>
      </c>
      <c r="L2042" s="73" t="n">
        <v>104</v>
      </c>
      <c r="M2042" s="73" t="n">
        <v>1645</v>
      </c>
      <c r="N2042" s="73" t="n">
        <v>2289</v>
      </c>
      <c r="O2042" s="73" t="n">
        <f aca="false">J2042-M2042-N2042</f>
        <v>346</v>
      </c>
      <c r="P2042" s="74" t="n">
        <f aca="false">M2042/J2042</f>
        <v>0.384345794392523</v>
      </c>
      <c r="Q2042" s="74" t="n">
        <f aca="false">N2042/J2042</f>
        <v>0.53481308411215</v>
      </c>
      <c r="R2042" s="75" t="n">
        <f aca="false">ABS(P2042-Q2042)*100</f>
        <v>15.0467289719626</v>
      </c>
      <c r="S2042" s="72" t="str">
        <f aca="false">IF(M2042&gt;N2042,"Flávio Bolsonaro",IF(N2042&gt;M2042,"Lula","Empate"))</f>
        <v>Lula</v>
      </c>
      <c r="T2042" s="74" t="n">
        <v>0.61109776603411</v>
      </c>
      <c r="U2042" s="74" t="n">
        <v>0.320682200336296</v>
      </c>
      <c r="V2042" s="72" t="str">
        <f aca="false">IF(S2042="Empate","—",IF((N2042&gt;M2042)&lt;&gt;(T2042&gt;U2042),"Sim","Não"))</f>
        <v>Não</v>
      </c>
    </row>
    <row r="2043" customFormat="false" ht="15" hidden="false" customHeight="false" outlineLevel="0" collapsed="false">
      <c r="A2043" s="72" t="s">
        <v>4401</v>
      </c>
      <c r="B2043" s="72" t="s">
        <v>4402</v>
      </c>
      <c r="C2043" s="72" t="s">
        <v>283</v>
      </c>
      <c r="D2043" s="72" t="s">
        <v>282</v>
      </c>
      <c r="E2043" s="72"/>
      <c r="F2043" s="73" t="n">
        <v>3869</v>
      </c>
      <c r="G2043" s="73" t="n">
        <v>3077</v>
      </c>
      <c r="H2043" s="73" t="n">
        <v>792</v>
      </c>
      <c r="I2043" s="74" t="n">
        <f aca="false">H2043/F2043</f>
        <v>0.204704057896097</v>
      </c>
      <c r="J2043" s="73" t="n">
        <v>2846</v>
      </c>
      <c r="K2043" s="73" t="n">
        <v>112</v>
      </c>
      <c r="L2043" s="73" t="n">
        <v>119</v>
      </c>
      <c r="M2043" s="73" t="n">
        <v>1181</v>
      </c>
      <c r="N2043" s="73" t="n">
        <v>1457</v>
      </c>
      <c r="O2043" s="73" t="n">
        <f aca="false">J2043-M2043-N2043</f>
        <v>208</v>
      </c>
      <c r="P2043" s="74" t="n">
        <f aca="false">M2043/J2043</f>
        <v>0.414968376669009</v>
      </c>
      <c r="Q2043" s="74" t="n">
        <f aca="false">N2043/J2043</f>
        <v>0.51194659170766</v>
      </c>
      <c r="R2043" s="75" t="n">
        <f aca="false">ABS(P2043-Q2043)*100</f>
        <v>9.69782150386507</v>
      </c>
      <c r="S2043" s="72" t="str">
        <f aca="false">IF(M2043&gt;N2043,"Flávio Bolsonaro",IF(N2043&gt;M2043,"Lula","Empate"))</f>
        <v>Lula</v>
      </c>
      <c r="T2043" s="74" t="n">
        <v>0.588132635253054</v>
      </c>
      <c r="U2043" s="74" t="n">
        <v>0.332286212914485</v>
      </c>
      <c r="V2043" s="72" t="str">
        <f aca="false">IF(S2043="Empate","—",IF((N2043&gt;M2043)&lt;&gt;(T2043&gt;U2043),"Sim","Não"))</f>
        <v>Não</v>
      </c>
    </row>
    <row r="2044" customFormat="false" ht="15" hidden="false" customHeight="false" outlineLevel="0" collapsed="false">
      <c r="A2044" s="72" t="s">
        <v>4403</v>
      </c>
      <c r="B2044" s="72" t="s">
        <v>4404</v>
      </c>
      <c r="C2044" s="72" t="s">
        <v>283</v>
      </c>
      <c r="D2044" s="72" t="s">
        <v>282</v>
      </c>
      <c r="E2044" s="72"/>
      <c r="F2044" s="73" t="n">
        <v>14255</v>
      </c>
      <c r="G2044" s="73" t="n">
        <v>11062</v>
      </c>
      <c r="H2044" s="73" t="n">
        <v>3193</v>
      </c>
      <c r="I2044" s="74" t="n">
        <f aca="false">H2044/F2044</f>
        <v>0.223991581901087</v>
      </c>
      <c r="J2044" s="73" t="n">
        <v>10231</v>
      </c>
      <c r="K2044" s="73" t="n">
        <v>409</v>
      </c>
      <c r="L2044" s="73" t="n">
        <v>422</v>
      </c>
      <c r="M2044" s="73" t="n">
        <v>3683</v>
      </c>
      <c r="N2044" s="73" t="n">
        <v>5854</v>
      </c>
      <c r="O2044" s="73" t="n">
        <f aca="false">J2044-M2044-N2044</f>
        <v>694</v>
      </c>
      <c r="P2044" s="74" t="n">
        <f aca="false">M2044/J2044</f>
        <v>0.359984361255009</v>
      </c>
      <c r="Q2044" s="74" t="n">
        <f aca="false">N2044/J2044</f>
        <v>0.572182582347767</v>
      </c>
      <c r="R2044" s="75" t="n">
        <f aca="false">ABS(P2044-Q2044)*100</f>
        <v>21.2198221092757</v>
      </c>
      <c r="S2044" s="72" t="str">
        <f aca="false">IF(M2044&gt;N2044,"Flávio Bolsonaro",IF(N2044&gt;M2044,"Lula","Empate"))</f>
        <v>Lula</v>
      </c>
      <c r="T2044" s="74" t="n">
        <v>0.650782976270535</v>
      </c>
      <c r="U2044" s="74" t="n">
        <v>0.288404265539437</v>
      </c>
      <c r="V2044" s="72" t="str">
        <f aca="false">IF(S2044="Empate","—",IF((N2044&gt;M2044)&lt;&gt;(T2044&gt;U2044),"Sim","Não"))</f>
        <v>Não</v>
      </c>
    </row>
    <row r="2045" customFormat="false" ht="15" hidden="false" customHeight="false" outlineLevel="0" collapsed="false">
      <c r="A2045" s="72" t="s">
        <v>4405</v>
      </c>
      <c r="B2045" s="72" t="s">
        <v>4406</v>
      </c>
      <c r="C2045" s="72" t="s">
        <v>283</v>
      </c>
      <c r="D2045" s="72" t="s">
        <v>282</v>
      </c>
      <c r="E2045" s="72"/>
      <c r="F2045" s="73" t="n">
        <v>3747</v>
      </c>
      <c r="G2045" s="73" t="n">
        <v>3075</v>
      </c>
      <c r="H2045" s="73" t="n">
        <v>672</v>
      </c>
      <c r="I2045" s="74" t="n">
        <f aca="false">H2045/F2045</f>
        <v>0.179343474779824</v>
      </c>
      <c r="J2045" s="73" t="n">
        <v>2910</v>
      </c>
      <c r="K2045" s="73" t="n">
        <v>62</v>
      </c>
      <c r="L2045" s="73" t="n">
        <v>103</v>
      </c>
      <c r="M2045" s="73" t="n">
        <v>1287</v>
      </c>
      <c r="N2045" s="73" t="n">
        <v>1382</v>
      </c>
      <c r="O2045" s="73" t="n">
        <f aca="false">J2045-M2045-N2045</f>
        <v>241</v>
      </c>
      <c r="P2045" s="74" t="n">
        <f aca="false">M2045/J2045</f>
        <v>0.442268041237113</v>
      </c>
      <c r="Q2045" s="74" t="n">
        <f aca="false">N2045/J2045</f>
        <v>0.474914089347079</v>
      </c>
      <c r="R2045" s="75" t="n">
        <f aca="false">ABS(P2045-Q2045)*100</f>
        <v>3.26460481099656</v>
      </c>
      <c r="S2045" s="72" t="str">
        <f aca="false">IF(M2045&gt;N2045,"Flávio Bolsonaro",IF(N2045&gt;M2045,"Lula","Empate"))</f>
        <v>Lula</v>
      </c>
      <c r="T2045" s="74" t="n">
        <v>0.54367524465386</v>
      </c>
      <c r="U2045" s="74" t="n">
        <v>0.379485320768394</v>
      </c>
      <c r="V2045" s="72" t="str">
        <f aca="false">IF(S2045="Empate","—",IF((N2045&gt;M2045)&lt;&gt;(T2045&gt;U2045),"Sim","Não"))</f>
        <v>Não</v>
      </c>
    </row>
    <row r="2046" customFormat="false" ht="15" hidden="false" customHeight="false" outlineLevel="0" collapsed="false">
      <c r="A2046" s="72" t="s">
        <v>4407</v>
      </c>
      <c r="B2046" s="72" t="s">
        <v>4408</v>
      </c>
      <c r="C2046" s="72" t="s">
        <v>283</v>
      </c>
      <c r="D2046" s="72" t="s">
        <v>282</v>
      </c>
      <c r="E2046" s="72"/>
      <c r="F2046" s="73" t="n">
        <v>3941</v>
      </c>
      <c r="G2046" s="73" t="n">
        <v>2985</v>
      </c>
      <c r="H2046" s="73" t="n">
        <v>956</v>
      </c>
      <c r="I2046" s="74" t="n">
        <f aca="false">H2046/F2046</f>
        <v>0.242578025881756</v>
      </c>
      <c r="J2046" s="73" t="n">
        <v>2812</v>
      </c>
      <c r="K2046" s="73" t="n">
        <v>66</v>
      </c>
      <c r="L2046" s="73" t="n">
        <v>107</v>
      </c>
      <c r="M2046" s="73" t="n">
        <v>874</v>
      </c>
      <c r="N2046" s="73" t="n">
        <v>1756</v>
      </c>
      <c r="O2046" s="73" t="n">
        <f aca="false">J2046-M2046-N2046</f>
        <v>182</v>
      </c>
      <c r="P2046" s="74" t="n">
        <f aca="false">M2046/J2046</f>
        <v>0.310810810810811</v>
      </c>
      <c r="Q2046" s="74" t="n">
        <f aca="false">N2046/J2046</f>
        <v>0.624466571834993</v>
      </c>
      <c r="R2046" s="75" t="n">
        <f aca="false">ABS(P2046-Q2046)*100</f>
        <v>31.3655761024182</v>
      </c>
      <c r="S2046" s="72" t="str">
        <f aca="false">IF(M2046&gt;N2046,"Flávio Bolsonaro",IF(N2046&gt;M2046,"Lula","Empate"))</f>
        <v>Lula</v>
      </c>
      <c r="T2046" s="74" t="n">
        <v>0.701693743518839</v>
      </c>
      <c r="U2046" s="74" t="n">
        <v>0.237124092637401</v>
      </c>
      <c r="V2046" s="72" t="str">
        <f aca="false">IF(S2046="Empate","—",IF((N2046&gt;M2046)&lt;&gt;(T2046&gt;U2046),"Sim","Não"))</f>
        <v>Não</v>
      </c>
    </row>
    <row r="2047" customFormat="false" ht="15" hidden="false" customHeight="false" outlineLevel="0" collapsed="false">
      <c r="A2047" s="72" t="s">
        <v>4409</v>
      </c>
      <c r="B2047" s="72" t="s">
        <v>4410</v>
      </c>
      <c r="C2047" s="72" t="s">
        <v>283</v>
      </c>
      <c r="D2047" s="72" t="s">
        <v>282</v>
      </c>
      <c r="E2047" s="72"/>
      <c r="F2047" s="73" t="n">
        <v>3863</v>
      </c>
      <c r="G2047" s="73" t="n">
        <v>2335</v>
      </c>
      <c r="H2047" s="73" t="n">
        <v>1528</v>
      </c>
      <c r="I2047" s="74" t="n">
        <f aca="false">H2047/F2047</f>
        <v>0.395547501941496</v>
      </c>
      <c r="J2047" s="73" t="n">
        <v>2142</v>
      </c>
      <c r="K2047" s="73" t="n">
        <v>52</v>
      </c>
      <c r="L2047" s="73" t="n">
        <v>141</v>
      </c>
      <c r="M2047" s="73" t="n">
        <v>538</v>
      </c>
      <c r="N2047" s="73" t="n">
        <v>1452</v>
      </c>
      <c r="O2047" s="73" t="n">
        <f aca="false">J2047-M2047-N2047</f>
        <v>152</v>
      </c>
      <c r="P2047" s="74" t="n">
        <f aca="false">M2047/J2047</f>
        <v>0.251167133520075</v>
      </c>
      <c r="Q2047" s="74" t="n">
        <f aca="false">N2047/J2047</f>
        <v>0.677871148459384</v>
      </c>
      <c r="R2047" s="75" t="n">
        <f aca="false">ABS(P2047-Q2047)*100</f>
        <v>42.6704014939309</v>
      </c>
      <c r="S2047" s="72" t="str">
        <f aca="false">IF(M2047&gt;N2047,"Flávio Bolsonaro",IF(N2047&gt;M2047,"Lula","Empate"))</f>
        <v>Lula</v>
      </c>
      <c r="T2047" s="74" t="n">
        <v>0.747926267281106</v>
      </c>
      <c r="U2047" s="74" t="n">
        <v>0.176497695852535</v>
      </c>
      <c r="V2047" s="72" t="str">
        <f aca="false">IF(S2047="Empate","—",IF((N2047&gt;M2047)&lt;&gt;(T2047&gt;U2047),"Sim","Não"))</f>
        <v>Não</v>
      </c>
    </row>
    <row r="2048" customFormat="false" ht="15" hidden="false" customHeight="false" outlineLevel="0" collapsed="false">
      <c r="A2048" s="72" t="s">
        <v>4411</v>
      </c>
      <c r="B2048" s="72" t="s">
        <v>4412</v>
      </c>
      <c r="C2048" s="72" t="s">
        <v>283</v>
      </c>
      <c r="D2048" s="72" t="s">
        <v>282</v>
      </c>
      <c r="E2048" s="72"/>
      <c r="F2048" s="73" t="n">
        <v>9461</v>
      </c>
      <c r="G2048" s="73" t="n">
        <v>6462</v>
      </c>
      <c r="H2048" s="73" t="n">
        <v>2999</v>
      </c>
      <c r="I2048" s="74" t="n">
        <f aca="false">H2048/F2048</f>
        <v>0.31698551950111</v>
      </c>
      <c r="J2048" s="73" t="n">
        <v>5932</v>
      </c>
      <c r="K2048" s="73" t="n">
        <v>116</v>
      </c>
      <c r="L2048" s="73" t="n">
        <v>414</v>
      </c>
      <c r="M2048" s="73" t="n">
        <v>2550</v>
      </c>
      <c r="N2048" s="73" t="n">
        <v>3158</v>
      </c>
      <c r="O2048" s="73" t="n">
        <f aca="false">J2048-M2048-N2048</f>
        <v>224</v>
      </c>
      <c r="P2048" s="74" t="n">
        <f aca="false">M2048/J2048</f>
        <v>0.429871881321645</v>
      </c>
      <c r="Q2048" s="74" t="n">
        <f aca="false">N2048/J2048</f>
        <v>0.532366824005395</v>
      </c>
      <c r="R2048" s="75" t="n">
        <f aca="false">ABS(P2048-Q2048)*100</f>
        <v>10.2494942683749</v>
      </c>
      <c r="S2048" s="72" t="str">
        <f aca="false">IF(M2048&gt;N2048,"Flávio Bolsonaro",IF(N2048&gt;M2048,"Lula","Empate"))</f>
        <v>Lula</v>
      </c>
      <c r="T2048" s="74" t="n">
        <v>0.603150661974191</v>
      </c>
      <c r="U2048" s="74" t="n">
        <v>0.350259762024468</v>
      </c>
      <c r="V2048" s="72" t="str">
        <f aca="false">IF(S2048="Empate","—",IF((N2048&gt;M2048)&lt;&gt;(T2048&gt;U2048),"Sim","Não"))</f>
        <v>Não</v>
      </c>
    </row>
    <row r="2049" customFormat="false" ht="15" hidden="false" customHeight="false" outlineLevel="0" collapsed="false">
      <c r="A2049" s="72" t="s">
        <v>4413</v>
      </c>
      <c r="B2049" s="72" t="s">
        <v>4414</v>
      </c>
      <c r="C2049" s="72" t="s">
        <v>283</v>
      </c>
      <c r="D2049" s="72" t="s">
        <v>282</v>
      </c>
      <c r="E2049" s="72"/>
      <c r="F2049" s="73" t="n">
        <v>21033</v>
      </c>
      <c r="G2049" s="73" t="n">
        <v>16679</v>
      </c>
      <c r="H2049" s="73" t="n">
        <v>4354</v>
      </c>
      <c r="I2049" s="74" t="n">
        <f aca="false">H2049/F2049</f>
        <v>0.207008034992631</v>
      </c>
      <c r="J2049" s="73" t="n">
        <v>16065</v>
      </c>
      <c r="K2049" s="73" t="n">
        <v>273</v>
      </c>
      <c r="L2049" s="73" t="n">
        <v>341</v>
      </c>
      <c r="M2049" s="73" t="n">
        <v>11398</v>
      </c>
      <c r="N2049" s="73" t="n">
        <v>3696</v>
      </c>
      <c r="O2049" s="73" t="n">
        <f aca="false">J2049-M2049-N2049</f>
        <v>971</v>
      </c>
      <c r="P2049" s="74" t="n">
        <f aca="false">M2049/J2049</f>
        <v>0.709492685963274</v>
      </c>
      <c r="Q2049" s="74" t="n">
        <f aca="false">N2049/J2049</f>
        <v>0.230065359477124</v>
      </c>
      <c r="R2049" s="75" t="n">
        <f aca="false">ABS(P2049-Q2049)*100</f>
        <v>47.942732648615</v>
      </c>
      <c r="S2049" s="72" t="str">
        <f aca="false">IF(M2049&gt;N2049,"Flávio Bolsonaro",IF(N2049&gt;M2049,"Lula","Empate"))</f>
        <v>Flávio Bolsonaro</v>
      </c>
      <c r="T2049" s="74" t="n">
        <v>0.26365872604868</v>
      </c>
      <c r="U2049" s="74" t="n">
        <v>0.672320041429311</v>
      </c>
      <c r="V2049" s="72" t="str">
        <f aca="false">IF(S2049="Empate","—",IF((N2049&gt;M2049)&lt;&gt;(T2049&gt;U2049),"Sim","Não"))</f>
        <v>Não</v>
      </c>
    </row>
    <row r="2050" customFormat="false" ht="15" hidden="false" customHeight="false" outlineLevel="0" collapsed="false">
      <c r="A2050" s="72" t="s">
        <v>4415</v>
      </c>
      <c r="B2050" s="72" t="s">
        <v>4416</v>
      </c>
      <c r="C2050" s="72" t="s">
        <v>283</v>
      </c>
      <c r="D2050" s="72" t="s">
        <v>282</v>
      </c>
      <c r="E2050" s="72"/>
      <c r="F2050" s="73" t="n">
        <v>6670</v>
      </c>
      <c r="G2050" s="73" t="n">
        <v>4979</v>
      </c>
      <c r="H2050" s="73" t="n">
        <v>1691</v>
      </c>
      <c r="I2050" s="74" t="n">
        <f aca="false">H2050/F2050</f>
        <v>0.25352323838081</v>
      </c>
      <c r="J2050" s="73" t="n">
        <v>4739</v>
      </c>
      <c r="K2050" s="73" t="n">
        <v>51</v>
      </c>
      <c r="L2050" s="73" t="n">
        <v>189</v>
      </c>
      <c r="M2050" s="73" t="n">
        <v>1406</v>
      </c>
      <c r="N2050" s="73" t="n">
        <v>3076</v>
      </c>
      <c r="O2050" s="73" t="n">
        <f aca="false">J2050-M2050-N2050</f>
        <v>257</v>
      </c>
      <c r="P2050" s="74" t="n">
        <f aca="false">M2050/J2050</f>
        <v>0.2966870647816</v>
      </c>
      <c r="Q2050" s="74" t="n">
        <f aca="false">N2050/J2050</f>
        <v>0.649082084828023</v>
      </c>
      <c r="R2050" s="75" t="n">
        <f aca="false">ABS(P2050-Q2050)*100</f>
        <v>35.2395020046423</v>
      </c>
      <c r="S2050" s="72" t="str">
        <f aca="false">IF(M2050&gt;N2050,"Flávio Bolsonaro",IF(N2050&gt;M2050,"Lula","Empate"))</f>
        <v>Lula</v>
      </c>
      <c r="T2050" s="74" t="n">
        <v>0.685533114138093</v>
      </c>
      <c r="U2050" s="74" t="n">
        <v>0.252465946453734</v>
      </c>
      <c r="V2050" s="72" t="str">
        <f aca="false">IF(S2050="Empate","—",IF((N2050&gt;M2050)&lt;&gt;(T2050&gt;U2050),"Sim","Não"))</f>
        <v>Não</v>
      </c>
    </row>
    <row r="2051" customFormat="false" ht="15" hidden="false" customHeight="false" outlineLevel="0" collapsed="false">
      <c r="A2051" s="72" t="s">
        <v>4417</v>
      </c>
      <c r="B2051" s="72" t="s">
        <v>4418</v>
      </c>
      <c r="C2051" s="72" t="s">
        <v>283</v>
      </c>
      <c r="D2051" s="72" t="s">
        <v>282</v>
      </c>
      <c r="E2051" s="72"/>
      <c r="F2051" s="73" t="n">
        <v>2393</v>
      </c>
      <c r="G2051" s="73" t="n">
        <v>1614</v>
      </c>
      <c r="H2051" s="73" t="n">
        <v>779</v>
      </c>
      <c r="I2051" s="74" t="n">
        <f aca="false">H2051/F2051</f>
        <v>0.325532804011701</v>
      </c>
      <c r="J2051" s="73" t="n">
        <v>1527</v>
      </c>
      <c r="K2051" s="73" t="n">
        <v>27</v>
      </c>
      <c r="L2051" s="73" t="n">
        <v>60</v>
      </c>
      <c r="M2051" s="73" t="n">
        <v>579</v>
      </c>
      <c r="N2051" s="73" t="n">
        <v>837</v>
      </c>
      <c r="O2051" s="73" t="n">
        <f aca="false">J2051-M2051-N2051</f>
        <v>111</v>
      </c>
      <c r="P2051" s="74" t="n">
        <f aca="false">M2051/J2051</f>
        <v>0.379174852652259</v>
      </c>
      <c r="Q2051" s="74" t="n">
        <f aca="false">N2051/J2051</f>
        <v>0.548133595284872</v>
      </c>
      <c r="R2051" s="75" t="n">
        <f aca="false">ABS(P2051-Q2051)*100</f>
        <v>16.8958742632613</v>
      </c>
      <c r="S2051" s="72" t="str">
        <f aca="false">IF(M2051&gt;N2051,"Flávio Bolsonaro",IF(N2051&gt;M2051,"Lula","Empate"))</f>
        <v>Lula</v>
      </c>
      <c r="T2051" s="74" t="n">
        <v>0.624383368569415</v>
      </c>
      <c r="U2051" s="74" t="n">
        <v>0.307258632840028</v>
      </c>
      <c r="V2051" s="72" t="str">
        <f aca="false">IF(S2051="Empate","—",IF((N2051&gt;M2051)&lt;&gt;(T2051&gt;U2051),"Sim","Não"))</f>
        <v>Não</v>
      </c>
    </row>
    <row r="2052" customFormat="false" ht="15" hidden="false" customHeight="false" outlineLevel="0" collapsed="false">
      <c r="A2052" s="72" t="s">
        <v>4419</v>
      </c>
      <c r="B2052" s="72" t="s">
        <v>4420</v>
      </c>
      <c r="C2052" s="72" t="s">
        <v>283</v>
      </c>
      <c r="D2052" s="72" t="s">
        <v>282</v>
      </c>
      <c r="E2052" s="72"/>
      <c r="F2052" s="73" t="n">
        <v>3387</v>
      </c>
      <c r="G2052" s="73" t="n">
        <v>2216</v>
      </c>
      <c r="H2052" s="73" t="n">
        <v>1171</v>
      </c>
      <c r="I2052" s="74" t="n">
        <f aca="false">H2052/F2052</f>
        <v>0.34573368762917</v>
      </c>
      <c r="J2052" s="73" t="n">
        <v>2092</v>
      </c>
      <c r="K2052" s="73" t="n">
        <v>35</v>
      </c>
      <c r="L2052" s="73" t="n">
        <v>89</v>
      </c>
      <c r="M2052" s="73" t="n">
        <v>621</v>
      </c>
      <c r="N2052" s="73" t="n">
        <v>1282</v>
      </c>
      <c r="O2052" s="73" t="n">
        <f aca="false">J2052-M2052-N2052</f>
        <v>189</v>
      </c>
      <c r="P2052" s="74" t="n">
        <f aca="false">M2052/J2052</f>
        <v>0.296845124282983</v>
      </c>
      <c r="Q2052" s="74" t="n">
        <f aca="false">N2052/J2052</f>
        <v>0.612810707456979</v>
      </c>
      <c r="R2052" s="75" t="n">
        <f aca="false">ABS(P2052-Q2052)*100</f>
        <v>31.5965583173996</v>
      </c>
      <c r="S2052" s="72" t="str">
        <f aca="false">IF(M2052&gt;N2052,"Flávio Bolsonaro",IF(N2052&gt;M2052,"Lula","Empate"))</f>
        <v>Lula</v>
      </c>
      <c r="T2052" s="74" t="n">
        <v>0.692614770459082</v>
      </c>
      <c r="U2052" s="74" t="n">
        <v>0.245508982035928</v>
      </c>
      <c r="V2052" s="72" t="str">
        <f aca="false">IF(S2052="Empate","—",IF((N2052&gt;M2052)&lt;&gt;(T2052&gt;U2052),"Sim","Não"))</f>
        <v>Não</v>
      </c>
    </row>
    <row r="2053" customFormat="false" ht="15" hidden="false" customHeight="false" outlineLevel="0" collapsed="false">
      <c r="A2053" s="72" t="s">
        <v>4421</v>
      </c>
      <c r="B2053" s="72" t="s">
        <v>4422</v>
      </c>
      <c r="C2053" s="72" t="s">
        <v>283</v>
      </c>
      <c r="D2053" s="72" t="s">
        <v>282</v>
      </c>
      <c r="E2053" s="72"/>
      <c r="F2053" s="73" t="n">
        <v>37567</v>
      </c>
      <c r="G2053" s="73" t="n">
        <v>28793</v>
      </c>
      <c r="H2053" s="73" t="n">
        <v>8774</v>
      </c>
      <c r="I2053" s="74" t="n">
        <f aca="false">H2053/F2053</f>
        <v>0.233556046530199</v>
      </c>
      <c r="J2053" s="73" t="n">
        <v>27175</v>
      </c>
      <c r="K2053" s="73" t="n">
        <v>723</v>
      </c>
      <c r="L2053" s="73" t="n">
        <v>895</v>
      </c>
      <c r="M2053" s="73" t="n">
        <v>9912</v>
      </c>
      <c r="N2053" s="73" t="n">
        <v>15053</v>
      </c>
      <c r="O2053" s="73" t="n">
        <f aca="false">J2053-M2053-N2053</f>
        <v>2210</v>
      </c>
      <c r="P2053" s="74" t="n">
        <f aca="false">M2053/J2053</f>
        <v>0.364747010119595</v>
      </c>
      <c r="Q2053" s="74" t="n">
        <f aca="false">N2053/J2053</f>
        <v>0.553928242870285</v>
      </c>
      <c r="R2053" s="75" t="n">
        <f aca="false">ABS(P2053-Q2053)*100</f>
        <v>18.918123275069</v>
      </c>
      <c r="S2053" s="72" t="str">
        <f aca="false">IF(M2053&gt;N2053,"Flávio Bolsonaro",IF(N2053&gt;M2053,"Lula","Empate"))</f>
        <v>Lula</v>
      </c>
      <c r="T2053" s="74" t="n">
        <v>0.590874125874126</v>
      </c>
      <c r="U2053" s="74" t="n">
        <v>0.326888111888112</v>
      </c>
      <c r="V2053" s="72" t="str">
        <f aca="false">IF(S2053="Empate","—",IF((N2053&gt;M2053)&lt;&gt;(T2053&gt;U2053),"Sim","Não"))</f>
        <v>Não</v>
      </c>
    </row>
    <row r="2054" customFormat="false" ht="15" hidden="false" customHeight="false" outlineLevel="0" collapsed="false">
      <c r="A2054" s="72" t="s">
        <v>4423</v>
      </c>
      <c r="B2054" s="72" t="s">
        <v>4424</v>
      </c>
      <c r="C2054" s="72" t="s">
        <v>283</v>
      </c>
      <c r="D2054" s="72" t="s">
        <v>282</v>
      </c>
      <c r="E2054" s="72"/>
      <c r="F2054" s="73" t="n">
        <v>6091</v>
      </c>
      <c r="G2054" s="73" t="n">
        <v>4629</v>
      </c>
      <c r="H2054" s="73" t="n">
        <v>1462</v>
      </c>
      <c r="I2054" s="74" t="n">
        <f aca="false">H2054/F2054</f>
        <v>0.240026268264653</v>
      </c>
      <c r="J2054" s="73" t="n">
        <v>4370</v>
      </c>
      <c r="K2054" s="73" t="n">
        <v>104</v>
      </c>
      <c r="L2054" s="73" t="n">
        <v>155</v>
      </c>
      <c r="M2054" s="73" t="n">
        <v>2425</v>
      </c>
      <c r="N2054" s="73" t="n">
        <v>1604</v>
      </c>
      <c r="O2054" s="73" t="n">
        <f aca="false">J2054-M2054-N2054</f>
        <v>341</v>
      </c>
      <c r="P2054" s="74" t="n">
        <f aca="false">M2054/J2054</f>
        <v>0.554919908466819</v>
      </c>
      <c r="Q2054" s="74" t="n">
        <f aca="false">N2054/J2054</f>
        <v>0.367048054919908</v>
      </c>
      <c r="R2054" s="75" t="n">
        <f aca="false">ABS(P2054-Q2054)*100</f>
        <v>18.7871853546911</v>
      </c>
      <c r="S2054" s="72" t="str">
        <f aca="false">IF(M2054&gt;N2054,"Flávio Bolsonaro",IF(N2054&gt;M2054,"Lula","Empate"))</f>
        <v>Flávio Bolsonaro</v>
      </c>
      <c r="T2054" s="74" t="n">
        <v>0.429301533219762</v>
      </c>
      <c r="U2054" s="74" t="n">
        <v>0.473351180335848</v>
      </c>
      <c r="V2054" s="72" t="str">
        <f aca="false">IF(S2054="Empate","—",IF((N2054&gt;M2054)&lt;&gt;(T2054&gt;U2054),"Sim","Não"))</f>
        <v>Não</v>
      </c>
    </row>
    <row r="2055" customFormat="false" ht="15" hidden="false" customHeight="false" outlineLevel="0" collapsed="false">
      <c r="A2055" s="72" t="s">
        <v>4425</v>
      </c>
      <c r="B2055" s="72" t="s">
        <v>4426</v>
      </c>
      <c r="C2055" s="72" t="s">
        <v>283</v>
      </c>
      <c r="D2055" s="72" t="s">
        <v>282</v>
      </c>
      <c r="E2055" s="72"/>
      <c r="F2055" s="73" t="n">
        <v>4955</v>
      </c>
      <c r="G2055" s="73" t="n">
        <v>3659</v>
      </c>
      <c r="H2055" s="73" t="n">
        <v>1296</v>
      </c>
      <c r="I2055" s="74" t="n">
        <f aca="false">H2055/F2055</f>
        <v>0.261553985872856</v>
      </c>
      <c r="J2055" s="73" t="n">
        <v>3348</v>
      </c>
      <c r="K2055" s="73" t="n">
        <v>84</v>
      </c>
      <c r="L2055" s="73" t="n">
        <v>227</v>
      </c>
      <c r="M2055" s="73" t="n">
        <v>1479</v>
      </c>
      <c r="N2055" s="73" t="n">
        <v>1629</v>
      </c>
      <c r="O2055" s="73" t="n">
        <f aca="false">J2055-M2055-N2055</f>
        <v>240</v>
      </c>
      <c r="P2055" s="74" t="n">
        <f aca="false">M2055/J2055</f>
        <v>0.441756272401434</v>
      </c>
      <c r="Q2055" s="74" t="n">
        <f aca="false">N2055/J2055</f>
        <v>0.486559139784946</v>
      </c>
      <c r="R2055" s="75" t="n">
        <f aca="false">ABS(P2055-Q2055)*100</f>
        <v>4.48028673835126</v>
      </c>
      <c r="S2055" s="72" t="str">
        <f aca="false">IF(M2055&gt;N2055,"Flávio Bolsonaro",IF(N2055&gt;M2055,"Lula","Empate"))</f>
        <v>Lula</v>
      </c>
      <c r="T2055" s="74" t="n">
        <v>0.573505120581434</v>
      </c>
      <c r="U2055" s="74" t="n">
        <v>0.365378262305914</v>
      </c>
      <c r="V2055" s="72" t="str">
        <f aca="false">IF(S2055="Empate","—",IF((N2055&gt;M2055)&lt;&gt;(T2055&gt;U2055),"Sim","Não"))</f>
        <v>Não</v>
      </c>
    </row>
    <row r="2056" customFormat="false" ht="15" hidden="false" customHeight="false" outlineLevel="0" collapsed="false">
      <c r="A2056" s="72" t="s">
        <v>4427</v>
      </c>
      <c r="B2056" s="72" t="s">
        <v>4428</v>
      </c>
      <c r="C2056" s="72" t="s">
        <v>283</v>
      </c>
      <c r="D2056" s="72" t="s">
        <v>282</v>
      </c>
      <c r="E2056" s="72"/>
      <c r="F2056" s="73" t="n">
        <v>26228</v>
      </c>
      <c r="G2056" s="73" t="n">
        <v>21426</v>
      </c>
      <c r="H2056" s="73" t="n">
        <v>4802</v>
      </c>
      <c r="I2056" s="74" t="n">
        <f aca="false">H2056/F2056</f>
        <v>0.183086777489706</v>
      </c>
      <c r="J2056" s="73" t="n">
        <v>20154</v>
      </c>
      <c r="K2056" s="73" t="n">
        <v>568</v>
      </c>
      <c r="L2056" s="73" t="n">
        <v>704</v>
      </c>
      <c r="M2056" s="73" t="n">
        <v>10834</v>
      </c>
      <c r="N2056" s="73" t="n">
        <v>7093</v>
      </c>
      <c r="O2056" s="73" t="n">
        <f aca="false">J2056-M2056-N2056</f>
        <v>2227</v>
      </c>
      <c r="P2056" s="74" t="n">
        <f aca="false">M2056/J2056</f>
        <v>0.537560781978764</v>
      </c>
      <c r="Q2056" s="74" t="n">
        <f aca="false">N2056/J2056</f>
        <v>0.351940061526248</v>
      </c>
      <c r="R2056" s="75" t="n">
        <f aca="false">ABS(P2056-Q2056)*100</f>
        <v>18.5620720452516</v>
      </c>
      <c r="S2056" s="72" t="str">
        <f aca="false">IF(M2056&gt;N2056,"Flávio Bolsonaro",IF(N2056&gt;M2056,"Lula","Empate"))</f>
        <v>Flávio Bolsonaro</v>
      </c>
      <c r="T2056" s="74" t="n">
        <v>0.42691355477615</v>
      </c>
      <c r="U2056" s="74" t="n">
        <v>0.489013822983289</v>
      </c>
      <c r="V2056" s="72" t="str">
        <f aca="false">IF(S2056="Empate","—",IF((N2056&gt;M2056)&lt;&gt;(T2056&gt;U2056),"Sim","Não"))</f>
        <v>Não</v>
      </c>
    </row>
    <row r="2057" customFormat="false" ht="15" hidden="false" customHeight="false" outlineLevel="0" collapsed="false">
      <c r="A2057" s="72" t="s">
        <v>4429</v>
      </c>
      <c r="B2057" s="72" t="s">
        <v>4430</v>
      </c>
      <c r="C2057" s="72" t="s">
        <v>283</v>
      </c>
      <c r="D2057" s="72" t="s">
        <v>282</v>
      </c>
      <c r="E2057" s="72"/>
      <c r="F2057" s="73" t="n">
        <v>3765</v>
      </c>
      <c r="G2057" s="73" t="n">
        <v>2653</v>
      </c>
      <c r="H2057" s="73" t="n">
        <v>1112</v>
      </c>
      <c r="I2057" s="74" t="n">
        <f aca="false">H2057/F2057</f>
        <v>0.29535192563081</v>
      </c>
      <c r="J2057" s="73" t="n">
        <v>2527</v>
      </c>
      <c r="K2057" s="73" t="n">
        <v>49</v>
      </c>
      <c r="L2057" s="73" t="n">
        <v>77</v>
      </c>
      <c r="M2057" s="73" t="n">
        <v>803</v>
      </c>
      <c r="N2057" s="73" t="n">
        <v>1534</v>
      </c>
      <c r="O2057" s="73" t="n">
        <f aca="false">J2057-M2057-N2057</f>
        <v>190</v>
      </c>
      <c r="P2057" s="74" t="n">
        <f aca="false">M2057/J2057</f>
        <v>0.317768104471706</v>
      </c>
      <c r="Q2057" s="74" t="n">
        <f aca="false">N2057/J2057</f>
        <v>0.607043925603482</v>
      </c>
      <c r="R2057" s="75" t="n">
        <f aca="false">ABS(P2057-Q2057)*100</f>
        <v>28.9275821131777</v>
      </c>
      <c r="S2057" s="72" t="str">
        <f aca="false">IF(M2057&gt;N2057,"Flávio Bolsonaro",IF(N2057&gt;M2057,"Lula","Empate"))</f>
        <v>Lula</v>
      </c>
      <c r="T2057" s="74" t="n">
        <v>0.686789494315955</v>
      </c>
      <c r="U2057" s="74" t="n">
        <v>0.253626029008232</v>
      </c>
      <c r="V2057" s="72" t="str">
        <f aca="false">IF(S2057="Empate","—",IF((N2057&gt;M2057)&lt;&gt;(T2057&gt;U2057),"Sim","Não"))</f>
        <v>Não</v>
      </c>
    </row>
    <row r="2058" customFormat="false" ht="15" hidden="false" customHeight="false" outlineLevel="0" collapsed="false">
      <c r="A2058" s="72" t="s">
        <v>4431</v>
      </c>
      <c r="B2058" s="72" t="s">
        <v>4432</v>
      </c>
      <c r="C2058" s="72" t="s">
        <v>283</v>
      </c>
      <c r="D2058" s="72" t="s">
        <v>282</v>
      </c>
      <c r="E2058" s="72"/>
      <c r="F2058" s="73" t="n">
        <v>6008</v>
      </c>
      <c r="G2058" s="73" t="n">
        <v>4778</v>
      </c>
      <c r="H2058" s="73" t="n">
        <v>1230</v>
      </c>
      <c r="I2058" s="74" t="n">
        <f aca="false">H2058/F2058</f>
        <v>0.204727030625832</v>
      </c>
      <c r="J2058" s="73" t="n">
        <v>4589</v>
      </c>
      <c r="K2058" s="73" t="n">
        <v>72</v>
      </c>
      <c r="L2058" s="73" t="n">
        <v>117</v>
      </c>
      <c r="M2058" s="73" t="n">
        <v>2898</v>
      </c>
      <c r="N2058" s="73" t="n">
        <v>1372</v>
      </c>
      <c r="O2058" s="73" t="n">
        <f aca="false">J2058-M2058-N2058</f>
        <v>319</v>
      </c>
      <c r="P2058" s="74" t="n">
        <f aca="false">M2058/J2058</f>
        <v>0.631510132926564</v>
      </c>
      <c r="Q2058" s="74" t="n">
        <f aca="false">N2058/J2058</f>
        <v>0.298975811723687</v>
      </c>
      <c r="R2058" s="75" t="n">
        <f aca="false">ABS(P2058-Q2058)*100</f>
        <v>33.2534321202877</v>
      </c>
      <c r="S2058" s="72" t="str">
        <f aca="false">IF(M2058&gt;N2058,"Flávio Bolsonaro",IF(N2058&gt;M2058,"Lula","Empate"))</f>
        <v>Flávio Bolsonaro</v>
      </c>
      <c r="T2058" s="74" t="n">
        <v>0.415808383233533</v>
      </c>
      <c r="U2058" s="74" t="n">
        <v>0.524790419161677</v>
      </c>
      <c r="V2058" s="72" t="str">
        <f aca="false">IF(S2058="Empate","—",IF((N2058&gt;M2058)&lt;&gt;(T2058&gt;U2058),"Sim","Não"))</f>
        <v>Não</v>
      </c>
    </row>
    <row r="2059" customFormat="false" ht="15" hidden="false" customHeight="false" outlineLevel="0" collapsed="false">
      <c r="A2059" s="72" t="s">
        <v>4433</v>
      </c>
      <c r="B2059" s="72" t="s">
        <v>4434</v>
      </c>
      <c r="C2059" s="72" t="s">
        <v>283</v>
      </c>
      <c r="D2059" s="72" t="s">
        <v>282</v>
      </c>
      <c r="E2059" s="72"/>
      <c r="F2059" s="73" t="n">
        <v>2545</v>
      </c>
      <c r="G2059" s="73" t="n">
        <v>2012</v>
      </c>
      <c r="H2059" s="73" t="n">
        <v>533</v>
      </c>
      <c r="I2059" s="74" t="n">
        <f aca="false">H2059/F2059</f>
        <v>0.20943025540275</v>
      </c>
      <c r="J2059" s="73" t="n">
        <v>1918</v>
      </c>
      <c r="K2059" s="73" t="n">
        <v>33</v>
      </c>
      <c r="L2059" s="73" t="n">
        <v>61</v>
      </c>
      <c r="M2059" s="73" t="n">
        <v>765</v>
      </c>
      <c r="N2059" s="73" t="n">
        <v>1020</v>
      </c>
      <c r="O2059" s="73" t="n">
        <f aca="false">J2059-M2059-N2059</f>
        <v>133</v>
      </c>
      <c r="P2059" s="74" t="n">
        <f aca="false">M2059/J2059</f>
        <v>0.398852971845673</v>
      </c>
      <c r="Q2059" s="74" t="n">
        <f aca="false">N2059/J2059</f>
        <v>0.531803962460897</v>
      </c>
      <c r="R2059" s="75" t="n">
        <f aca="false">ABS(P2059-Q2059)*100</f>
        <v>13.2950990615224</v>
      </c>
      <c r="S2059" s="72" t="str">
        <f aca="false">IF(M2059&gt;N2059,"Flávio Bolsonaro",IF(N2059&gt;M2059,"Lula","Empate"))</f>
        <v>Lula</v>
      </c>
      <c r="T2059" s="74" t="n">
        <v>0.598625066102591</v>
      </c>
      <c r="U2059" s="74" t="n">
        <v>0.327340031729244</v>
      </c>
      <c r="V2059" s="72" t="str">
        <f aca="false">IF(S2059="Empate","—",IF((N2059&gt;M2059)&lt;&gt;(T2059&gt;U2059),"Sim","Não"))</f>
        <v>Não</v>
      </c>
    </row>
    <row r="2060" customFormat="false" ht="15" hidden="false" customHeight="false" outlineLevel="0" collapsed="false">
      <c r="A2060" s="72" t="s">
        <v>4435</v>
      </c>
      <c r="B2060" s="72" t="s">
        <v>4436</v>
      </c>
      <c r="C2060" s="72" t="s">
        <v>283</v>
      </c>
      <c r="D2060" s="72" t="s">
        <v>282</v>
      </c>
      <c r="E2060" s="72"/>
      <c r="F2060" s="73" t="n">
        <v>7117</v>
      </c>
      <c r="G2060" s="73" t="n">
        <v>5485</v>
      </c>
      <c r="H2060" s="73" t="n">
        <v>1632</v>
      </c>
      <c r="I2060" s="74" t="n">
        <f aca="false">H2060/F2060</f>
        <v>0.229310102571308</v>
      </c>
      <c r="J2060" s="73" t="n">
        <v>5181</v>
      </c>
      <c r="K2060" s="73" t="n">
        <v>127</v>
      </c>
      <c r="L2060" s="73" t="n">
        <v>177</v>
      </c>
      <c r="M2060" s="73" t="n">
        <v>1729</v>
      </c>
      <c r="N2060" s="73" t="n">
        <v>3028</v>
      </c>
      <c r="O2060" s="73" t="n">
        <f aca="false">J2060-M2060-N2060</f>
        <v>424</v>
      </c>
      <c r="P2060" s="74" t="n">
        <f aca="false">M2060/J2060</f>
        <v>0.333719359197066</v>
      </c>
      <c r="Q2060" s="74" t="n">
        <f aca="false">N2060/J2060</f>
        <v>0.584443157691565</v>
      </c>
      <c r="R2060" s="75" t="n">
        <f aca="false">ABS(P2060-Q2060)*100</f>
        <v>25.0723798494499</v>
      </c>
      <c r="S2060" s="72" t="str">
        <f aca="false">IF(M2060&gt;N2060,"Flávio Bolsonaro",IF(N2060&gt;M2060,"Lula","Empate"))</f>
        <v>Lula</v>
      </c>
      <c r="T2060" s="74" t="n">
        <v>0.667407108239095</v>
      </c>
      <c r="U2060" s="74" t="n">
        <v>0.260500807754443</v>
      </c>
      <c r="V2060" s="72" t="str">
        <f aca="false">IF(S2060="Empate","—",IF((N2060&gt;M2060)&lt;&gt;(T2060&gt;U2060),"Sim","Não"))</f>
        <v>Não</v>
      </c>
    </row>
    <row r="2061" customFormat="false" ht="15" hidden="false" customHeight="false" outlineLevel="0" collapsed="false">
      <c r="A2061" s="72" t="s">
        <v>4437</v>
      </c>
      <c r="B2061" s="72" t="s">
        <v>4438</v>
      </c>
      <c r="C2061" s="72" t="s">
        <v>283</v>
      </c>
      <c r="D2061" s="72" t="s">
        <v>282</v>
      </c>
      <c r="E2061" s="72"/>
      <c r="F2061" s="73" t="n">
        <v>2481</v>
      </c>
      <c r="G2061" s="73" t="n">
        <v>1977</v>
      </c>
      <c r="H2061" s="73" t="n">
        <v>504</v>
      </c>
      <c r="I2061" s="74" t="n">
        <f aca="false">H2061/F2061</f>
        <v>0.203143893591294</v>
      </c>
      <c r="J2061" s="73" t="n">
        <v>1878</v>
      </c>
      <c r="K2061" s="73" t="n">
        <v>39</v>
      </c>
      <c r="L2061" s="73" t="n">
        <v>60</v>
      </c>
      <c r="M2061" s="73" t="n">
        <v>1116</v>
      </c>
      <c r="N2061" s="73" t="n">
        <v>646</v>
      </c>
      <c r="O2061" s="73" t="n">
        <f aca="false">J2061-M2061-N2061</f>
        <v>116</v>
      </c>
      <c r="P2061" s="74" t="n">
        <f aca="false">M2061/J2061</f>
        <v>0.594249201277955</v>
      </c>
      <c r="Q2061" s="74" t="n">
        <f aca="false">N2061/J2061</f>
        <v>0.343982960596379</v>
      </c>
      <c r="R2061" s="75" t="n">
        <f aca="false">ABS(P2061-Q2061)*100</f>
        <v>25.0266240681576</v>
      </c>
      <c r="S2061" s="72" t="str">
        <f aca="false">IF(M2061&gt;N2061,"Flávio Bolsonaro",IF(N2061&gt;M2061,"Lula","Empate"))</f>
        <v>Flávio Bolsonaro</v>
      </c>
      <c r="T2061" s="74" t="n">
        <v>0.402467685076381</v>
      </c>
      <c r="U2061" s="74" t="n">
        <v>0.525264394829612</v>
      </c>
      <c r="V2061" s="72" t="str">
        <f aca="false">IF(S2061="Empate","—",IF((N2061&gt;M2061)&lt;&gt;(T2061&gt;U2061),"Sim","Não"))</f>
        <v>Não</v>
      </c>
    </row>
    <row r="2062" customFormat="false" ht="15" hidden="false" customHeight="false" outlineLevel="0" collapsed="false">
      <c r="A2062" s="72" t="s">
        <v>4439</v>
      </c>
      <c r="B2062" s="72" t="s">
        <v>4440</v>
      </c>
      <c r="C2062" s="72" t="s">
        <v>283</v>
      </c>
      <c r="D2062" s="72" t="s">
        <v>282</v>
      </c>
      <c r="E2062" s="72"/>
      <c r="F2062" s="73" t="n">
        <v>4784</v>
      </c>
      <c r="G2062" s="73" t="n">
        <v>3148</v>
      </c>
      <c r="H2062" s="73" t="n">
        <v>1636</v>
      </c>
      <c r="I2062" s="74" t="n">
        <f aca="false">H2062/F2062</f>
        <v>0.341973244147157</v>
      </c>
      <c r="J2062" s="73" t="n">
        <v>2974</v>
      </c>
      <c r="K2062" s="73" t="n">
        <v>41</v>
      </c>
      <c r="L2062" s="73" t="n">
        <v>133</v>
      </c>
      <c r="M2062" s="73" t="n">
        <v>985</v>
      </c>
      <c r="N2062" s="73" t="n">
        <v>1784</v>
      </c>
      <c r="O2062" s="73" t="n">
        <f aca="false">J2062-M2062-N2062</f>
        <v>205</v>
      </c>
      <c r="P2062" s="74" t="n">
        <f aca="false">M2062/J2062</f>
        <v>0.331203765971755</v>
      </c>
      <c r="Q2062" s="74" t="n">
        <f aca="false">N2062/J2062</f>
        <v>0.599865501008743</v>
      </c>
      <c r="R2062" s="75" t="n">
        <f aca="false">ABS(P2062-Q2062)*100</f>
        <v>26.8661735036987</v>
      </c>
      <c r="S2062" s="72" t="str">
        <f aca="false">IF(M2062&gt;N2062,"Flávio Bolsonaro",IF(N2062&gt;M2062,"Lula","Empate"))</f>
        <v>Lula</v>
      </c>
      <c r="T2062" s="74" t="n">
        <v>0.704280155642023</v>
      </c>
      <c r="U2062" s="74" t="n">
        <v>0.233463035019455</v>
      </c>
      <c r="V2062" s="72" t="str">
        <f aca="false">IF(S2062="Empate","—",IF((N2062&gt;M2062)&lt;&gt;(T2062&gt;U2062),"Sim","Não"))</f>
        <v>Não</v>
      </c>
    </row>
    <row r="2063" customFormat="false" ht="15" hidden="false" customHeight="false" outlineLevel="0" collapsed="false">
      <c r="A2063" s="72" t="s">
        <v>4441</v>
      </c>
      <c r="B2063" s="72" t="s">
        <v>4442</v>
      </c>
      <c r="C2063" s="72" t="s">
        <v>283</v>
      </c>
      <c r="D2063" s="72" t="s">
        <v>282</v>
      </c>
      <c r="E2063" s="72"/>
      <c r="F2063" s="73" t="n">
        <v>5747</v>
      </c>
      <c r="G2063" s="73" t="n">
        <v>4342</v>
      </c>
      <c r="H2063" s="73" t="n">
        <v>1405</v>
      </c>
      <c r="I2063" s="74" t="n">
        <f aca="false">H2063/F2063</f>
        <v>0.244475378458326</v>
      </c>
      <c r="J2063" s="73" t="n">
        <v>4107</v>
      </c>
      <c r="K2063" s="73" t="n">
        <v>117</v>
      </c>
      <c r="L2063" s="73" t="n">
        <v>118</v>
      </c>
      <c r="M2063" s="73" t="n">
        <v>1306</v>
      </c>
      <c r="N2063" s="73" t="n">
        <v>2466</v>
      </c>
      <c r="O2063" s="73" t="n">
        <f aca="false">J2063-M2063-N2063</f>
        <v>335</v>
      </c>
      <c r="P2063" s="74" t="n">
        <f aca="false">M2063/J2063</f>
        <v>0.317993669345021</v>
      </c>
      <c r="Q2063" s="74" t="n">
        <f aca="false">N2063/J2063</f>
        <v>0.600438276113952</v>
      </c>
      <c r="R2063" s="75" t="n">
        <f aca="false">ABS(P2063-Q2063)*100</f>
        <v>28.2444606768931</v>
      </c>
      <c r="S2063" s="72" t="str">
        <f aca="false">IF(M2063&gt;N2063,"Flávio Bolsonaro",IF(N2063&gt;M2063,"Lula","Empate"))</f>
        <v>Lula</v>
      </c>
      <c r="T2063" s="74" t="n">
        <v>0.707262845849802</v>
      </c>
      <c r="U2063" s="74" t="n">
        <v>0.231966403162055</v>
      </c>
      <c r="V2063" s="72" t="str">
        <f aca="false">IF(S2063="Empate","—",IF((N2063&gt;M2063)&lt;&gt;(T2063&gt;U2063),"Sim","Não"))</f>
        <v>Não</v>
      </c>
    </row>
    <row r="2064" customFormat="false" ht="15" hidden="false" customHeight="false" outlineLevel="0" collapsed="false">
      <c r="A2064" s="72" t="s">
        <v>4443</v>
      </c>
      <c r="B2064" s="72" t="s">
        <v>4444</v>
      </c>
      <c r="C2064" s="72" t="s">
        <v>283</v>
      </c>
      <c r="D2064" s="72" t="s">
        <v>282</v>
      </c>
      <c r="E2064" s="72"/>
      <c r="F2064" s="73" t="n">
        <v>3323</v>
      </c>
      <c r="G2064" s="73" t="n">
        <v>2269</v>
      </c>
      <c r="H2064" s="73" t="n">
        <v>1054</v>
      </c>
      <c r="I2064" s="74" t="n">
        <f aca="false">H2064/F2064</f>
        <v>0.317183268131207</v>
      </c>
      <c r="J2064" s="73" t="n">
        <v>2108</v>
      </c>
      <c r="K2064" s="73" t="n">
        <v>50</v>
      </c>
      <c r="L2064" s="73" t="n">
        <v>111</v>
      </c>
      <c r="M2064" s="73" t="n">
        <v>770</v>
      </c>
      <c r="N2064" s="73" t="n">
        <v>1159</v>
      </c>
      <c r="O2064" s="73" t="n">
        <f aca="false">J2064-M2064-N2064</f>
        <v>179</v>
      </c>
      <c r="P2064" s="74" t="n">
        <f aca="false">M2064/J2064</f>
        <v>0.365275142314991</v>
      </c>
      <c r="Q2064" s="74" t="n">
        <f aca="false">N2064/J2064</f>
        <v>0.549810246679317</v>
      </c>
      <c r="R2064" s="75" t="n">
        <f aca="false">ABS(P2064-Q2064)*100</f>
        <v>18.4535104364326</v>
      </c>
      <c r="S2064" s="72" t="str">
        <f aca="false">IF(M2064&gt;N2064,"Flávio Bolsonaro",IF(N2064&gt;M2064,"Lula","Empate"))</f>
        <v>Lula</v>
      </c>
      <c r="T2064" s="74" t="n">
        <v>0.624170616113744</v>
      </c>
      <c r="U2064" s="74" t="n">
        <v>0.309004739336493</v>
      </c>
      <c r="V2064" s="72" t="str">
        <f aca="false">IF(S2064="Empate","—",IF((N2064&gt;M2064)&lt;&gt;(T2064&gt;U2064),"Sim","Não"))</f>
        <v>Não</v>
      </c>
    </row>
    <row r="2065" customFormat="false" ht="15" hidden="false" customHeight="false" outlineLevel="0" collapsed="false">
      <c r="A2065" s="72" t="s">
        <v>4445</v>
      </c>
      <c r="B2065" s="72" t="s">
        <v>4446</v>
      </c>
      <c r="C2065" s="72" t="s">
        <v>283</v>
      </c>
      <c r="D2065" s="72" t="s">
        <v>282</v>
      </c>
      <c r="E2065" s="72"/>
      <c r="F2065" s="73" t="n">
        <v>8367</v>
      </c>
      <c r="G2065" s="73" t="n">
        <v>6735</v>
      </c>
      <c r="H2065" s="73" t="n">
        <v>1632</v>
      </c>
      <c r="I2065" s="74" t="n">
        <f aca="false">H2065/F2065</f>
        <v>0.195051989960559</v>
      </c>
      <c r="J2065" s="73" t="n">
        <v>6246</v>
      </c>
      <c r="K2065" s="73" t="n">
        <v>122</v>
      </c>
      <c r="L2065" s="73" t="n">
        <v>367</v>
      </c>
      <c r="M2065" s="73" t="n">
        <v>2390</v>
      </c>
      <c r="N2065" s="73" t="n">
        <v>3325</v>
      </c>
      <c r="O2065" s="73" t="n">
        <f aca="false">J2065-M2065-N2065</f>
        <v>531</v>
      </c>
      <c r="P2065" s="74" t="n">
        <f aca="false">M2065/J2065</f>
        <v>0.382644892731348</v>
      </c>
      <c r="Q2065" s="74" t="n">
        <f aca="false">N2065/J2065</f>
        <v>0.53234069804675</v>
      </c>
      <c r="R2065" s="75" t="n">
        <f aca="false">ABS(P2065-Q2065)*100</f>
        <v>14.9695805315402</v>
      </c>
      <c r="S2065" s="72" t="str">
        <f aca="false">IF(M2065&gt;N2065,"Flávio Bolsonaro",IF(N2065&gt;M2065,"Lula","Empate"))</f>
        <v>Lula</v>
      </c>
      <c r="T2065" s="74" t="n">
        <v>0.643670886075949</v>
      </c>
      <c r="U2065" s="74" t="n">
        <v>0.28623417721519</v>
      </c>
      <c r="V2065" s="72" t="str">
        <f aca="false">IF(S2065="Empate","—",IF((N2065&gt;M2065)&lt;&gt;(T2065&gt;U2065),"Sim","Não"))</f>
        <v>Não</v>
      </c>
    </row>
    <row r="2066" customFormat="false" ht="15" hidden="false" customHeight="false" outlineLevel="0" collapsed="false">
      <c r="A2066" s="72" t="s">
        <v>4447</v>
      </c>
      <c r="B2066" s="72" t="s">
        <v>4448</v>
      </c>
      <c r="C2066" s="72" t="s">
        <v>283</v>
      </c>
      <c r="D2066" s="72" t="s">
        <v>282</v>
      </c>
      <c r="E2066" s="72"/>
      <c r="F2066" s="73" t="n">
        <v>7087</v>
      </c>
      <c r="G2066" s="73" t="n">
        <v>5686</v>
      </c>
      <c r="H2066" s="73" t="n">
        <v>1401</v>
      </c>
      <c r="I2066" s="74" t="n">
        <f aca="false">H2066/F2066</f>
        <v>0.197685903767462</v>
      </c>
      <c r="J2066" s="73" t="n">
        <v>5431</v>
      </c>
      <c r="K2066" s="73" t="n">
        <v>99</v>
      </c>
      <c r="L2066" s="73" t="n">
        <v>156</v>
      </c>
      <c r="M2066" s="73" t="n">
        <v>2758</v>
      </c>
      <c r="N2066" s="73" t="n">
        <v>2427</v>
      </c>
      <c r="O2066" s="73" t="n">
        <f aca="false">J2066-M2066-N2066</f>
        <v>246</v>
      </c>
      <c r="P2066" s="74" t="n">
        <f aca="false">M2066/J2066</f>
        <v>0.507825446510772</v>
      </c>
      <c r="Q2066" s="74" t="n">
        <f aca="false">N2066/J2066</f>
        <v>0.446879027803351</v>
      </c>
      <c r="R2066" s="75" t="n">
        <f aca="false">ABS(P2066-Q2066)*100</f>
        <v>6.09464187074204</v>
      </c>
      <c r="S2066" s="72" t="str">
        <f aca="false">IF(M2066&gt;N2066,"Flávio Bolsonaro",IF(N2066&gt;M2066,"Lula","Empate"))</f>
        <v>Flávio Bolsonaro</v>
      </c>
      <c r="T2066" s="74" t="n">
        <v>0.468059701492537</v>
      </c>
      <c r="U2066" s="74" t="n">
        <v>0.496318407960199</v>
      </c>
      <c r="V2066" s="72" t="str">
        <f aca="false">IF(S2066="Empate","—",IF((N2066&gt;M2066)&lt;&gt;(T2066&gt;U2066),"Sim","Não"))</f>
        <v>Não</v>
      </c>
    </row>
    <row r="2067" customFormat="false" ht="15" hidden="false" customHeight="false" outlineLevel="0" collapsed="false">
      <c r="A2067" s="72" t="s">
        <v>4449</v>
      </c>
      <c r="B2067" s="72" t="s">
        <v>4450</v>
      </c>
      <c r="C2067" s="72" t="s">
        <v>283</v>
      </c>
      <c r="D2067" s="72" t="s">
        <v>282</v>
      </c>
      <c r="E2067" s="72"/>
      <c r="F2067" s="73" t="n">
        <v>2045</v>
      </c>
      <c r="G2067" s="73" t="n">
        <v>1593</v>
      </c>
      <c r="H2067" s="73" t="n">
        <v>452</v>
      </c>
      <c r="I2067" s="74" t="n">
        <f aca="false">H2067/F2067</f>
        <v>0.221026894865526</v>
      </c>
      <c r="J2067" s="73" t="n">
        <v>1509</v>
      </c>
      <c r="K2067" s="73" t="n">
        <v>24</v>
      </c>
      <c r="L2067" s="73" t="n">
        <v>60</v>
      </c>
      <c r="M2067" s="73" t="n">
        <v>689</v>
      </c>
      <c r="N2067" s="73" t="n">
        <v>722</v>
      </c>
      <c r="O2067" s="73" t="n">
        <f aca="false">J2067-M2067-N2067</f>
        <v>98</v>
      </c>
      <c r="P2067" s="74" t="n">
        <f aca="false">M2067/J2067</f>
        <v>0.456593770709079</v>
      </c>
      <c r="Q2067" s="74" t="n">
        <f aca="false">N2067/J2067</f>
        <v>0.478462557985421</v>
      </c>
      <c r="R2067" s="75" t="n">
        <f aca="false">ABS(P2067-Q2067)*100</f>
        <v>2.18687872763419</v>
      </c>
      <c r="S2067" s="72" t="str">
        <f aca="false">IF(M2067&gt;N2067,"Flávio Bolsonaro",IF(N2067&gt;M2067,"Lula","Empate"))</f>
        <v>Lula</v>
      </c>
      <c r="T2067" s="74" t="n">
        <v>0.581727337615989</v>
      </c>
      <c r="U2067" s="74" t="n">
        <v>0.359743040685225</v>
      </c>
      <c r="V2067" s="72" t="str">
        <f aca="false">IF(S2067="Empate","—",IF((N2067&gt;M2067)&lt;&gt;(T2067&gt;U2067),"Sim","Não"))</f>
        <v>Não</v>
      </c>
    </row>
    <row r="2068" customFormat="false" ht="15" hidden="false" customHeight="false" outlineLevel="0" collapsed="false">
      <c r="A2068" s="72" t="s">
        <v>4451</v>
      </c>
      <c r="B2068" s="72" t="s">
        <v>4452</v>
      </c>
      <c r="C2068" s="72" t="s">
        <v>283</v>
      </c>
      <c r="D2068" s="72" t="s">
        <v>282</v>
      </c>
      <c r="E2068" s="72"/>
      <c r="F2068" s="73" t="n">
        <v>3725</v>
      </c>
      <c r="G2068" s="73" t="n">
        <v>2283</v>
      </c>
      <c r="H2068" s="73" t="n">
        <v>1442</v>
      </c>
      <c r="I2068" s="74" t="n">
        <f aca="false">H2068/F2068</f>
        <v>0.387114093959732</v>
      </c>
      <c r="J2068" s="73" t="n">
        <v>2076</v>
      </c>
      <c r="K2068" s="73" t="n">
        <v>52</v>
      </c>
      <c r="L2068" s="73" t="n">
        <v>155</v>
      </c>
      <c r="M2068" s="73" t="n">
        <v>647</v>
      </c>
      <c r="N2068" s="73" t="n">
        <v>1258</v>
      </c>
      <c r="O2068" s="73" t="n">
        <f aca="false">J2068-M2068-N2068</f>
        <v>171</v>
      </c>
      <c r="P2068" s="74" t="n">
        <f aca="false">M2068/J2068</f>
        <v>0.311657032755299</v>
      </c>
      <c r="Q2068" s="74" t="n">
        <f aca="false">N2068/J2068</f>
        <v>0.60597302504817</v>
      </c>
      <c r="R2068" s="75" t="n">
        <f aca="false">ABS(P2068-Q2068)*100</f>
        <v>29.4315992292871</v>
      </c>
      <c r="S2068" s="72" t="str">
        <f aca="false">IF(M2068&gt;N2068,"Flávio Bolsonaro",IF(N2068&gt;M2068,"Lula","Empate"))</f>
        <v>Lula</v>
      </c>
      <c r="T2068" s="74" t="n">
        <v>0.722142515542803</v>
      </c>
      <c r="U2068" s="74" t="n">
        <v>0.208034433285509</v>
      </c>
      <c r="V2068" s="72" t="str">
        <f aca="false">IF(S2068="Empate","—",IF((N2068&gt;M2068)&lt;&gt;(T2068&gt;U2068),"Sim","Não"))</f>
        <v>Não</v>
      </c>
    </row>
    <row r="2069" customFormat="false" ht="15" hidden="false" customHeight="false" outlineLevel="0" collapsed="false">
      <c r="A2069" s="72" t="s">
        <v>4453</v>
      </c>
      <c r="B2069" s="72" t="s">
        <v>4454</v>
      </c>
      <c r="C2069" s="72" t="s">
        <v>283</v>
      </c>
      <c r="D2069" s="72" t="s">
        <v>282</v>
      </c>
      <c r="E2069" s="72"/>
      <c r="F2069" s="73" t="n">
        <v>1281</v>
      </c>
      <c r="G2069" s="73" t="n">
        <v>989</v>
      </c>
      <c r="H2069" s="73" t="n">
        <v>292</v>
      </c>
      <c r="I2069" s="74" t="n">
        <f aca="false">H2069/F2069</f>
        <v>0.227946916471507</v>
      </c>
      <c r="J2069" s="73" t="n">
        <v>963</v>
      </c>
      <c r="K2069" s="73" t="n">
        <v>5</v>
      </c>
      <c r="L2069" s="73" t="n">
        <v>21</v>
      </c>
      <c r="M2069" s="73" t="n">
        <v>531</v>
      </c>
      <c r="N2069" s="73" t="n">
        <v>360</v>
      </c>
      <c r="O2069" s="73" t="n">
        <f aca="false">J2069-M2069-N2069</f>
        <v>72</v>
      </c>
      <c r="P2069" s="74" t="n">
        <f aca="false">M2069/J2069</f>
        <v>0.551401869158879</v>
      </c>
      <c r="Q2069" s="74" t="n">
        <f aca="false">N2069/J2069</f>
        <v>0.373831775700935</v>
      </c>
      <c r="R2069" s="75" t="n">
        <f aca="false">ABS(P2069-Q2069)*100</f>
        <v>17.7570093457944</v>
      </c>
      <c r="S2069" s="72" t="str">
        <f aca="false">IF(M2069&gt;N2069,"Flávio Bolsonaro",IF(N2069&gt;M2069,"Lula","Empate"))</f>
        <v>Flávio Bolsonaro</v>
      </c>
      <c r="T2069" s="74" t="n">
        <v>0.444319460067492</v>
      </c>
      <c r="U2069" s="74" t="n">
        <v>0.471316085489314</v>
      </c>
      <c r="V2069" s="72" t="str">
        <f aca="false">IF(S2069="Empate","—",IF((N2069&gt;M2069)&lt;&gt;(T2069&gt;U2069),"Sim","Não"))</f>
        <v>Não</v>
      </c>
    </row>
    <row r="2070" customFormat="false" ht="15" hidden="false" customHeight="false" outlineLevel="0" collapsed="false">
      <c r="A2070" s="72" t="s">
        <v>4455</v>
      </c>
      <c r="B2070" s="72" t="s">
        <v>4456</v>
      </c>
      <c r="C2070" s="72" t="s">
        <v>283</v>
      </c>
      <c r="D2070" s="72" t="s">
        <v>282</v>
      </c>
      <c r="E2070" s="72"/>
      <c r="F2070" s="73" t="n">
        <v>9396</v>
      </c>
      <c r="G2070" s="73" t="n">
        <v>7551</v>
      </c>
      <c r="H2070" s="73" t="n">
        <v>1845</v>
      </c>
      <c r="I2070" s="74" t="n">
        <f aca="false">H2070/F2070</f>
        <v>0.196360153256705</v>
      </c>
      <c r="J2070" s="73" t="n">
        <v>7279</v>
      </c>
      <c r="K2070" s="73" t="n">
        <v>131</v>
      </c>
      <c r="L2070" s="73" t="n">
        <v>141</v>
      </c>
      <c r="M2070" s="73" t="n">
        <v>4358</v>
      </c>
      <c r="N2070" s="73" t="n">
        <v>2516</v>
      </c>
      <c r="O2070" s="73" t="n">
        <f aca="false">J2070-M2070-N2070</f>
        <v>405</v>
      </c>
      <c r="P2070" s="74" t="n">
        <f aca="false">M2070/J2070</f>
        <v>0.59870861382058</v>
      </c>
      <c r="Q2070" s="74" t="n">
        <f aca="false">N2070/J2070</f>
        <v>0.34565187525759</v>
      </c>
      <c r="R2070" s="75" t="n">
        <f aca="false">ABS(P2070-Q2070)*100</f>
        <v>25.3056738562989</v>
      </c>
      <c r="S2070" s="72" t="str">
        <f aca="false">IF(M2070&gt;N2070,"Flávio Bolsonaro",IF(N2070&gt;M2070,"Lula","Empate"))</f>
        <v>Flávio Bolsonaro</v>
      </c>
      <c r="T2070" s="74" t="n">
        <v>0.438494719619218</v>
      </c>
      <c r="U2070" s="74" t="n">
        <v>0.513312509296445</v>
      </c>
      <c r="V2070" s="72" t="str">
        <f aca="false">IF(S2070="Empate","—",IF((N2070&gt;M2070)&lt;&gt;(T2070&gt;U2070),"Sim","Não"))</f>
        <v>Não</v>
      </c>
    </row>
    <row r="2071" customFormat="false" ht="15" hidden="false" customHeight="false" outlineLevel="0" collapsed="false">
      <c r="A2071" s="72" t="s">
        <v>4457</v>
      </c>
      <c r="B2071" s="72" t="s">
        <v>4458</v>
      </c>
      <c r="C2071" s="72" t="s">
        <v>283</v>
      </c>
      <c r="D2071" s="72" t="s">
        <v>282</v>
      </c>
      <c r="E2071" s="72"/>
      <c r="F2071" s="73" t="n">
        <v>6251</v>
      </c>
      <c r="G2071" s="73" t="n">
        <v>4590</v>
      </c>
      <c r="H2071" s="73" t="n">
        <v>1661</v>
      </c>
      <c r="I2071" s="74" t="n">
        <f aca="false">H2071/F2071</f>
        <v>0.265717485202368</v>
      </c>
      <c r="J2071" s="73" t="n">
        <v>4410</v>
      </c>
      <c r="K2071" s="73" t="n">
        <v>64</v>
      </c>
      <c r="L2071" s="73" t="n">
        <v>116</v>
      </c>
      <c r="M2071" s="73" t="n">
        <v>1648</v>
      </c>
      <c r="N2071" s="73" t="n">
        <v>2562</v>
      </c>
      <c r="O2071" s="73" t="n">
        <f aca="false">J2071-M2071-N2071</f>
        <v>200</v>
      </c>
      <c r="P2071" s="74" t="n">
        <f aca="false">M2071/J2071</f>
        <v>0.373696145124717</v>
      </c>
      <c r="Q2071" s="74" t="n">
        <f aca="false">N2071/J2071</f>
        <v>0.580952380952381</v>
      </c>
      <c r="R2071" s="75" t="n">
        <f aca="false">ABS(P2071-Q2071)*100</f>
        <v>20.7256235827664</v>
      </c>
      <c r="S2071" s="72" t="str">
        <f aca="false">IF(M2071&gt;N2071,"Flávio Bolsonaro",IF(N2071&gt;M2071,"Lula","Empate"))</f>
        <v>Lula</v>
      </c>
      <c r="T2071" s="74" t="n">
        <v>0.621498864496594</v>
      </c>
      <c r="U2071" s="74" t="n">
        <v>0.327024981074943</v>
      </c>
      <c r="V2071" s="72" t="str">
        <f aca="false">IF(S2071="Empate","—",IF((N2071&gt;M2071)&lt;&gt;(T2071&gt;U2071),"Sim","Não"))</f>
        <v>Não</v>
      </c>
    </row>
    <row r="2072" customFormat="false" ht="15" hidden="false" customHeight="false" outlineLevel="0" collapsed="false">
      <c r="A2072" s="72" t="s">
        <v>4459</v>
      </c>
      <c r="B2072" s="72" t="s">
        <v>4460</v>
      </c>
      <c r="C2072" s="72" t="s">
        <v>283</v>
      </c>
      <c r="D2072" s="72" t="s">
        <v>282</v>
      </c>
      <c r="E2072" s="72"/>
      <c r="F2072" s="73" t="n">
        <v>6378</v>
      </c>
      <c r="G2072" s="73" t="n">
        <v>4837</v>
      </c>
      <c r="H2072" s="73" t="n">
        <v>1541</v>
      </c>
      <c r="I2072" s="74" t="n">
        <f aca="false">H2072/F2072</f>
        <v>0.241611790529947</v>
      </c>
      <c r="J2072" s="73" t="n">
        <v>4562</v>
      </c>
      <c r="K2072" s="73" t="n">
        <v>114</v>
      </c>
      <c r="L2072" s="73" t="n">
        <v>161</v>
      </c>
      <c r="M2072" s="73" t="n">
        <v>2194</v>
      </c>
      <c r="N2072" s="73" t="n">
        <v>2041</v>
      </c>
      <c r="O2072" s="73" t="n">
        <f aca="false">J2072-M2072-N2072</f>
        <v>327</v>
      </c>
      <c r="P2072" s="74" t="n">
        <f aca="false">M2072/J2072</f>
        <v>0.480929416922402</v>
      </c>
      <c r="Q2072" s="74" t="n">
        <f aca="false">N2072/J2072</f>
        <v>0.447391494958352</v>
      </c>
      <c r="R2072" s="75" t="n">
        <f aca="false">ABS(P2072-Q2072)*100</f>
        <v>3.35379219640508</v>
      </c>
      <c r="S2072" s="72" t="str">
        <f aca="false">IF(M2072&gt;N2072,"Flávio Bolsonaro",IF(N2072&gt;M2072,"Lula","Empate"))</f>
        <v>Flávio Bolsonaro</v>
      </c>
      <c r="T2072" s="74" t="n">
        <v>0.501604278074866</v>
      </c>
      <c r="U2072" s="74" t="n">
        <v>0.430802139037433</v>
      </c>
      <c r="V2072" s="72" t="str">
        <f aca="false">IF(S2072="Empate","—",IF((N2072&gt;M2072)&lt;&gt;(T2072&gt;U2072),"Sim","Não"))</f>
        <v>Sim</v>
      </c>
    </row>
    <row r="2073" customFormat="false" ht="15" hidden="false" customHeight="false" outlineLevel="0" collapsed="false">
      <c r="A2073" s="72" t="s">
        <v>4461</v>
      </c>
      <c r="B2073" s="72" t="s">
        <v>4462</v>
      </c>
      <c r="C2073" s="72" t="s">
        <v>283</v>
      </c>
      <c r="D2073" s="72" t="s">
        <v>282</v>
      </c>
      <c r="E2073" s="72"/>
      <c r="F2073" s="73" t="n">
        <v>2075</v>
      </c>
      <c r="G2073" s="73" t="n">
        <v>1662</v>
      </c>
      <c r="H2073" s="73" t="n">
        <v>413</v>
      </c>
      <c r="I2073" s="74" t="n">
        <f aca="false">H2073/F2073</f>
        <v>0.199036144578313</v>
      </c>
      <c r="J2073" s="73" t="n">
        <v>1565</v>
      </c>
      <c r="K2073" s="73" t="n">
        <v>36</v>
      </c>
      <c r="L2073" s="73" t="n">
        <v>61</v>
      </c>
      <c r="M2073" s="73" t="n">
        <v>656</v>
      </c>
      <c r="N2073" s="73" t="n">
        <v>803</v>
      </c>
      <c r="O2073" s="73" t="n">
        <f aca="false">J2073-M2073-N2073</f>
        <v>106</v>
      </c>
      <c r="P2073" s="74" t="n">
        <f aca="false">M2073/J2073</f>
        <v>0.419169329073482</v>
      </c>
      <c r="Q2073" s="74" t="n">
        <f aca="false">N2073/J2073</f>
        <v>0.513099041533546</v>
      </c>
      <c r="R2073" s="75" t="n">
        <f aca="false">ABS(P2073-Q2073)*100</f>
        <v>9.39297124600639</v>
      </c>
      <c r="S2073" s="72" t="str">
        <f aca="false">IF(M2073&gt;N2073,"Flávio Bolsonaro",IF(N2073&gt;M2073,"Lula","Empate"))</f>
        <v>Lula</v>
      </c>
      <c r="T2073" s="74" t="n">
        <v>0.575738529226901</v>
      </c>
      <c r="U2073" s="74" t="n">
        <v>0.3463230672533</v>
      </c>
      <c r="V2073" s="72" t="str">
        <f aca="false">IF(S2073="Empate","—",IF((N2073&gt;M2073)&lt;&gt;(T2073&gt;U2073),"Sim","Não"))</f>
        <v>Não</v>
      </c>
    </row>
    <row r="2074" customFormat="false" ht="15" hidden="false" customHeight="false" outlineLevel="0" collapsed="false">
      <c r="A2074" s="72" t="s">
        <v>4463</v>
      </c>
      <c r="B2074" s="72" t="s">
        <v>4464</v>
      </c>
      <c r="C2074" s="72" t="s">
        <v>283</v>
      </c>
      <c r="D2074" s="72" t="s">
        <v>282</v>
      </c>
      <c r="E2074" s="72"/>
      <c r="F2074" s="73" t="n">
        <v>4136</v>
      </c>
      <c r="G2074" s="73" t="n">
        <v>3227</v>
      </c>
      <c r="H2074" s="73" t="n">
        <v>909</v>
      </c>
      <c r="I2074" s="74" t="n">
        <f aca="false">H2074/F2074</f>
        <v>0.219777562862669</v>
      </c>
      <c r="J2074" s="73" t="n">
        <v>3080</v>
      </c>
      <c r="K2074" s="73" t="n">
        <v>47</v>
      </c>
      <c r="L2074" s="73" t="n">
        <v>100</v>
      </c>
      <c r="M2074" s="73" t="n">
        <v>971</v>
      </c>
      <c r="N2074" s="73" t="n">
        <v>1967</v>
      </c>
      <c r="O2074" s="73" t="n">
        <f aca="false">J2074-M2074-N2074</f>
        <v>142</v>
      </c>
      <c r="P2074" s="74" t="n">
        <f aca="false">M2074/J2074</f>
        <v>0.31525974025974</v>
      </c>
      <c r="Q2074" s="74" t="n">
        <f aca="false">N2074/J2074</f>
        <v>0.638636363636364</v>
      </c>
      <c r="R2074" s="75" t="n">
        <f aca="false">ABS(P2074-Q2074)*100</f>
        <v>32.3376623376623</v>
      </c>
      <c r="S2074" s="72" t="str">
        <f aca="false">IF(M2074&gt;N2074,"Flávio Bolsonaro",IF(N2074&gt;M2074,"Lula","Empate"))</f>
        <v>Lula</v>
      </c>
      <c r="T2074" s="74" t="n">
        <v>0.697754749568221</v>
      </c>
      <c r="U2074" s="74" t="n">
        <v>0.253540587219344</v>
      </c>
      <c r="V2074" s="72" t="str">
        <f aca="false">IF(S2074="Empate","—",IF((N2074&gt;M2074)&lt;&gt;(T2074&gt;U2074),"Sim","Não"))</f>
        <v>Não</v>
      </c>
    </row>
    <row r="2075" customFormat="false" ht="15" hidden="false" customHeight="false" outlineLevel="0" collapsed="false">
      <c r="A2075" s="72" t="s">
        <v>4465</v>
      </c>
      <c r="B2075" s="72" t="s">
        <v>4466</v>
      </c>
      <c r="C2075" s="72" t="s">
        <v>283</v>
      </c>
      <c r="D2075" s="72" t="s">
        <v>282</v>
      </c>
      <c r="E2075" s="72"/>
      <c r="F2075" s="73" t="n">
        <v>17103</v>
      </c>
      <c r="G2075" s="73" t="n">
        <v>11396</v>
      </c>
      <c r="H2075" s="73" t="n">
        <v>5707</v>
      </c>
      <c r="I2075" s="74" t="n">
        <f aca="false">H2075/F2075</f>
        <v>0.333684148979711</v>
      </c>
      <c r="J2075" s="73" t="n">
        <v>10550</v>
      </c>
      <c r="K2075" s="73" t="n">
        <v>287</v>
      </c>
      <c r="L2075" s="73" t="n">
        <v>559</v>
      </c>
      <c r="M2075" s="73" t="n">
        <v>2952</v>
      </c>
      <c r="N2075" s="73" t="n">
        <v>6898</v>
      </c>
      <c r="O2075" s="73" t="n">
        <f aca="false">J2075-M2075-N2075</f>
        <v>700</v>
      </c>
      <c r="P2075" s="74" t="n">
        <f aca="false">M2075/J2075</f>
        <v>0.279810426540284</v>
      </c>
      <c r="Q2075" s="74" t="n">
        <f aca="false">N2075/J2075</f>
        <v>0.653838862559242</v>
      </c>
      <c r="R2075" s="75" t="n">
        <f aca="false">ABS(P2075-Q2075)*100</f>
        <v>37.4028436018957</v>
      </c>
      <c r="S2075" s="72" t="str">
        <f aca="false">IF(M2075&gt;N2075,"Flávio Bolsonaro",IF(N2075&gt;M2075,"Lula","Empate"))</f>
        <v>Lula</v>
      </c>
      <c r="T2075" s="74" t="n">
        <v>0.719093910491563</v>
      </c>
      <c r="U2075" s="74" t="n">
        <v>0.227531181217902</v>
      </c>
      <c r="V2075" s="72" t="str">
        <f aca="false">IF(S2075="Empate","—",IF((N2075&gt;M2075)&lt;&gt;(T2075&gt;U2075),"Sim","Não"))</f>
        <v>Não</v>
      </c>
    </row>
    <row r="2076" customFormat="false" ht="15" hidden="false" customHeight="false" outlineLevel="0" collapsed="false">
      <c r="A2076" s="72" t="s">
        <v>4467</v>
      </c>
      <c r="B2076" s="72" t="s">
        <v>4468</v>
      </c>
      <c r="C2076" s="72" t="s">
        <v>283</v>
      </c>
      <c r="D2076" s="72" t="s">
        <v>282</v>
      </c>
      <c r="E2076" s="72"/>
      <c r="F2076" s="73" t="n">
        <v>167416</v>
      </c>
      <c r="G2076" s="73" t="n">
        <v>137452</v>
      </c>
      <c r="H2076" s="73" t="n">
        <v>29964</v>
      </c>
      <c r="I2076" s="74" t="n">
        <f aca="false">H2076/F2076</f>
        <v>0.178979309026616</v>
      </c>
      <c r="J2076" s="73" t="n">
        <v>128074</v>
      </c>
      <c r="K2076" s="73" t="n">
        <v>4040</v>
      </c>
      <c r="L2076" s="73" t="n">
        <v>5338</v>
      </c>
      <c r="M2076" s="73" t="n">
        <v>70304</v>
      </c>
      <c r="N2076" s="73" t="n">
        <v>44239</v>
      </c>
      <c r="O2076" s="73" t="n">
        <f aca="false">J2076-M2076-N2076</f>
        <v>13531</v>
      </c>
      <c r="P2076" s="74" t="n">
        <f aca="false">M2076/J2076</f>
        <v>0.548932648312694</v>
      </c>
      <c r="Q2076" s="74" t="n">
        <f aca="false">N2076/J2076</f>
        <v>0.345417493011853</v>
      </c>
      <c r="R2076" s="75" t="n">
        <f aca="false">ABS(P2076-Q2076)*100</f>
        <v>20.3515155300842</v>
      </c>
      <c r="S2076" s="72" t="str">
        <f aca="false">IF(M2076&gt;N2076,"Flávio Bolsonaro",IF(N2076&gt;M2076,"Lula","Empate"))</f>
        <v>Flávio Bolsonaro</v>
      </c>
      <c r="T2076" s="74" t="n">
        <v>0.392805876244579</v>
      </c>
      <c r="U2076" s="74" t="n">
        <v>0.501198766110806</v>
      </c>
      <c r="V2076" s="72" t="str">
        <f aca="false">IF(S2076="Empate","—",IF((N2076&gt;M2076)&lt;&gt;(T2076&gt;U2076),"Sim","Não"))</f>
        <v>Não</v>
      </c>
    </row>
    <row r="2077" customFormat="false" ht="15" hidden="false" customHeight="false" outlineLevel="0" collapsed="false">
      <c r="A2077" s="72" t="s">
        <v>4469</v>
      </c>
      <c r="B2077" s="72" t="s">
        <v>4470</v>
      </c>
      <c r="C2077" s="72" t="s">
        <v>283</v>
      </c>
      <c r="D2077" s="72" t="s">
        <v>282</v>
      </c>
      <c r="E2077" s="72"/>
      <c r="F2077" s="73" t="n">
        <v>9306</v>
      </c>
      <c r="G2077" s="73" t="n">
        <v>6219</v>
      </c>
      <c r="H2077" s="73" t="n">
        <v>3087</v>
      </c>
      <c r="I2077" s="74" t="n">
        <f aca="false">H2077/F2077</f>
        <v>0.331721470019342</v>
      </c>
      <c r="J2077" s="73" t="n">
        <v>5782</v>
      </c>
      <c r="K2077" s="73" t="n">
        <v>65</v>
      </c>
      <c r="L2077" s="73" t="n">
        <v>372</v>
      </c>
      <c r="M2077" s="73" t="n">
        <v>1563</v>
      </c>
      <c r="N2077" s="73" t="n">
        <v>3959</v>
      </c>
      <c r="O2077" s="73" t="n">
        <f aca="false">J2077-M2077-N2077</f>
        <v>260</v>
      </c>
      <c r="P2077" s="74" t="n">
        <f aca="false">M2077/J2077</f>
        <v>0.270321687997233</v>
      </c>
      <c r="Q2077" s="74" t="n">
        <f aca="false">N2077/J2077</f>
        <v>0.684711172604635</v>
      </c>
      <c r="R2077" s="75" t="n">
        <f aca="false">ABS(P2077-Q2077)*100</f>
        <v>41.4389484607402</v>
      </c>
      <c r="S2077" s="72" t="str">
        <f aca="false">IF(M2077&gt;N2077,"Flávio Bolsonaro",IF(N2077&gt;M2077,"Lula","Empate"))</f>
        <v>Lula</v>
      </c>
      <c r="T2077" s="74" t="n">
        <v>0.776468387579499</v>
      </c>
      <c r="U2077" s="74" t="n">
        <v>0.177515899738122</v>
      </c>
      <c r="V2077" s="72" t="str">
        <f aca="false">IF(S2077="Empate","—",IF((N2077&gt;M2077)&lt;&gt;(T2077&gt;U2077),"Sim","Não"))</f>
        <v>Não</v>
      </c>
    </row>
    <row r="2078" customFormat="false" ht="15" hidden="false" customHeight="false" outlineLevel="0" collapsed="false">
      <c r="A2078" s="72" t="s">
        <v>4471</v>
      </c>
      <c r="B2078" s="72" t="s">
        <v>4472</v>
      </c>
      <c r="C2078" s="72" t="s">
        <v>283</v>
      </c>
      <c r="D2078" s="72" t="s">
        <v>282</v>
      </c>
      <c r="E2078" s="72"/>
      <c r="F2078" s="73" t="n">
        <v>2977</v>
      </c>
      <c r="G2078" s="73" t="n">
        <v>2485</v>
      </c>
      <c r="H2078" s="73" t="n">
        <v>492</v>
      </c>
      <c r="I2078" s="74" t="n">
        <f aca="false">H2078/F2078</f>
        <v>0.165267047363117</v>
      </c>
      <c r="J2078" s="73" t="n">
        <v>2393</v>
      </c>
      <c r="K2078" s="73" t="n">
        <v>26</v>
      </c>
      <c r="L2078" s="73" t="n">
        <v>66</v>
      </c>
      <c r="M2078" s="73" t="n">
        <v>854</v>
      </c>
      <c r="N2078" s="73" t="n">
        <v>1333</v>
      </c>
      <c r="O2078" s="73" t="n">
        <f aca="false">J2078-M2078-N2078</f>
        <v>206</v>
      </c>
      <c r="P2078" s="74" t="n">
        <f aca="false">M2078/J2078</f>
        <v>0.356874216464689</v>
      </c>
      <c r="Q2078" s="74" t="n">
        <f aca="false">N2078/J2078</f>
        <v>0.557041370664438</v>
      </c>
      <c r="R2078" s="75" t="n">
        <f aca="false">ABS(P2078-Q2078)*100</f>
        <v>20.0167154199749</v>
      </c>
      <c r="S2078" s="72" t="str">
        <f aca="false">IF(M2078&gt;N2078,"Flávio Bolsonaro",IF(N2078&gt;M2078,"Lula","Empate"))</f>
        <v>Lula</v>
      </c>
      <c r="T2078" s="74" t="n">
        <v>0.656132075471698</v>
      </c>
      <c r="U2078" s="74" t="n">
        <v>0.267452830188679</v>
      </c>
      <c r="V2078" s="72" t="str">
        <f aca="false">IF(S2078="Empate","—",IF((N2078&gt;M2078)&lt;&gt;(T2078&gt;U2078),"Sim","Não"))</f>
        <v>Não</v>
      </c>
    </row>
    <row r="2079" customFormat="false" ht="15" hidden="false" customHeight="false" outlineLevel="0" collapsed="false">
      <c r="A2079" s="72" t="s">
        <v>4473</v>
      </c>
      <c r="B2079" s="72" t="s">
        <v>4474</v>
      </c>
      <c r="C2079" s="72" t="s">
        <v>283</v>
      </c>
      <c r="D2079" s="72" t="s">
        <v>282</v>
      </c>
      <c r="E2079" s="72"/>
      <c r="F2079" s="73" t="n">
        <v>4859</v>
      </c>
      <c r="G2079" s="73" t="n">
        <v>3753</v>
      </c>
      <c r="H2079" s="73" t="n">
        <v>1106</v>
      </c>
      <c r="I2079" s="74" t="n">
        <f aca="false">H2079/F2079</f>
        <v>0.227618851615559</v>
      </c>
      <c r="J2079" s="73" t="n">
        <v>3581</v>
      </c>
      <c r="K2079" s="73" t="n">
        <v>56</v>
      </c>
      <c r="L2079" s="73" t="n">
        <v>116</v>
      </c>
      <c r="M2079" s="73" t="n">
        <v>2020</v>
      </c>
      <c r="N2079" s="73" t="n">
        <v>1247</v>
      </c>
      <c r="O2079" s="73" t="n">
        <f aca="false">J2079-M2079-N2079</f>
        <v>314</v>
      </c>
      <c r="P2079" s="74" t="n">
        <f aca="false">M2079/J2079</f>
        <v>0.5640882435074</v>
      </c>
      <c r="Q2079" s="74" t="n">
        <f aca="false">N2079/J2079</f>
        <v>0.348226752303826</v>
      </c>
      <c r="R2079" s="75" t="n">
        <f aca="false">ABS(P2079-Q2079)*100</f>
        <v>21.5861491203574</v>
      </c>
      <c r="S2079" s="72" t="str">
        <f aca="false">IF(M2079&gt;N2079,"Flávio Bolsonaro",IF(N2079&gt;M2079,"Lula","Empate"))</f>
        <v>Flávio Bolsonaro</v>
      </c>
      <c r="T2079" s="74" t="n">
        <v>0.406343997812415</v>
      </c>
      <c r="U2079" s="74" t="n">
        <v>0.50314465408805</v>
      </c>
      <c r="V2079" s="72" t="str">
        <f aca="false">IF(S2079="Empate","—",IF((N2079&gt;M2079)&lt;&gt;(T2079&gt;U2079),"Sim","Não"))</f>
        <v>Não</v>
      </c>
    </row>
    <row r="2080" customFormat="false" ht="15" hidden="false" customHeight="false" outlineLevel="0" collapsed="false">
      <c r="A2080" s="72" t="s">
        <v>4475</v>
      </c>
      <c r="B2080" s="72" t="s">
        <v>4476</v>
      </c>
      <c r="C2080" s="72" t="s">
        <v>283</v>
      </c>
      <c r="D2080" s="72" t="s">
        <v>282</v>
      </c>
      <c r="E2080" s="72"/>
      <c r="F2080" s="73" t="n">
        <v>16466</v>
      </c>
      <c r="G2080" s="73" t="n">
        <v>12769</v>
      </c>
      <c r="H2080" s="73" t="n">
        <v>3697</v>
      </c>
      <c r="I2080" s="74" t="n">
        <f aca="false">H2080/F2080</f>
        <v>0.224523260051014</v>
      </c>
      <c r="J2080" s="73" t="n">
        <v>11977</v>
      </c>
      <c r="K2080" s="73" t="n">
        <v>339</v>
      </c>
      <c r="L2080" s="73" t="n">
        <v>453</v>
      </c>
      <c r="M2080" s="73" t="n">
        <v>5855</v>
      </c>
      <c r="N2080" s="73" t="n">
        <v>5363</v>
      </c>
      <c r="O2080" s="73" t="n">
        <f aca="false">J2080-M2080-N2080</f>
        <v>759</v>
      </c>
      <c r="P2080" s="74" t="n">
        <f aca="false">M2080/J2080</f>
        <v>0.488853636135927</v>
      </c>
      <c r="Q2080" s="74" t="n">
        <f aca="false">N2080/J2080</f>
        <v>0.447774901895299</v>
      </c>
      <c r="R2080" s="75" t="n">
        <f aca="false">ABS(P2080-Q2080)*100</f>
        <v>4.10787342406279</v>
      </c>
      <c r="S2080" s="72" t="str">
        <f aca="false">IF(M2080&gt;N2080,"Flávio Bolsonaro",IF(N2080&gt;M2080,"Lula","Empate"))</f>
        <v>Flávio Bolsonaro</v>
      </c>
      <c r="T2080" s="74" t="n">
        <v>0.504077159140728</v>
      </c>
      <c r="U2080" s="74" t="n">
        <v>0.43489697501096</v>
      </c>
      <c r="V2080" s="72" t="str">
        <f aca="false">IF(S2080="Empate","—",IF((N2080&gt;M2080)&lt;&gt;(T2080&gt;U2080),"Sim","Não"))</f>
        <v>Sim</v>
      </c>
    </row>
    <row r="2081" customFormat="false" ht="15" hidden="false" customHeight="false" outlineLevel="0" collapsed="false">
      <c r="A2081" s="72" t="s">
        <v>4477</v>
      </c>
      <c r="B2081" s="72" t="s">
        <v>4478</v>
      </c>
      <c r="C2081" s="72" t="s">
        <v>283</v>
      </c>
      <c r="D2081" s="72" t="s">
        <v>282</v>
      </c>
      <c r="E2081" s="72"/>
      <c r="F2081" s="73" t="n">
        <v>3145</v>
      </c>
      <c r="G2081" s="73" t="n">
        <v>2596</v>
      </c>
      <c r="H2081" s="73" t="n">
        <v>549</v>
      </c>
      <c r="I2081" s="74" t="n">
        <f aca="false">H2081/F2081</f>
        <v>0.17456279809221</v>
      </c>
      <c r="J2081" s="73" t="n">
        <v>2499</v>
      </c>
      <c r="K2081" s="73" t="n">
        <v>27</v>
      </c>
      <c r="L2081" s="73" t="n">
        <v>70</v>
      </c>
      <c r="M2081" s="73" t="n">
        <v>1099</v>
      </c>
      <c r="N2081" s="73" t="n">
        <v>1220</v>
      </c>
      <c r="O2081" s="73" t="n">
        <f aca="false">J2081-M2081-N2081</f>
        <v>180</v>
      </c>
      <c r="P2081" s="74" t="n">
        <f aca="false">M2081/J2081</f>
        <v>0.439775910364146</v>
      </c>
      <c r="Q2081" s="74" t="n">
        <f aca="false">N2081/J2081</f>
        <v>0.488195278111245</v>
      </c>
      <c r="R2081" s="75" t="n">
        <f aca="false">ABS(P2081-Q2081)*100</f>
        <v>4.84193677470989</v>
      </c>
      <c r="S2081" s="72" t="str">
        <f aca="false">IF(M2081&gt;N2081,"Flávio Bolsonaro",IF(N2081&gt;M2081,"Lula","Empate"))</f>
        <v>Lula</v>
      </c>
      <c r="T2081" s="74" t="n">
        <v>0.550885867325917</v>
      </c>
      <c r="U2081" s="74" t="n">
        <v>0.3831891223733</v>
      </c>
      <c r="V2081" s="72" t="str">
        <f aca="false">IF(S2081="Empate","—",IF((N2081&gt;M2081)&lt;&gt;(T2081&gt;U2081),"Sim","Não"))</f>
        <v>Não</v>
      </c>
    </row>
    <row r="2082" customFormat="false" ht="15" hidden="false" customHeight="false" outlineLevel="0" collapsed="false">
      <c r="A2082" s="72" t="s">
        <v>4479</v>
      </c>
      <c r="B2082" s="72" t="s">
        <v>4480</v>
      </c>
      <c r="C2082" s="72" t="s">
        <v>283</v>
      </c>
      <c r="D2082" s="72" t="s">
        <v>282</v>
      </c>
      <c r="E2082" s="72"/>
      <c r="F2082" s="73" t="n">
        <v>4076</v>
      </c>
      <c r="G2082" s="73" t="n">
        <v>3223</v>
      </c>
      <c r="H2082" s="73" t="n">
        <v>853</v>
      </c>
      <c r="I2082" s="74" t="n">
        <f aca="false">H2082/F2082</f>
        <v>0.209273797841021</v>
      </c>
      <c r="J2082" s="73" t="n">
        <v>3033</v>
      </c>
      <c r="K2082" s="73" t="n">
        <v>51</v>
      </c>
      <c r="L2082" s="73" t="n">
        <v>139</v>
      </c>
      <c r="M2082" s="73" t="n">
        <v>1407</v>
      </c>
      <c r="N2082" s="73" t="n">
        <v>1472</v>
      </c>
      <c r="O2082" s="73" t="n">
        <f aca="false">J2082-M2082-N2082</f>
        <v>154</v>
      </c>
      <c r="P2082" s="74" t="n">
        <f aca="false">M2082/J2082</f>
        <v>0.463897131552918</v>
      </c>
      <c r="Q2082" s="74" t="n">
        <f aca="false">N2082/J2082</f>
        <v>0.485328058028355</v>
      </c>
      <c r="R2082" s="75" t="n">
        <f aca="false">ABS(P2082-Q2082)*100</f>
        <v>2.14309264754369</v>
      </c>
      <c r="S2082" s="72" t="str">
        <f aca="false">IF(M2082&gt;N2082,"Flávio Bolsonaro",IF(N2082&gt;M2082,"Lula","Empate"))</f>
        <v>Lula</v>
      </c>
      <c r="T2082" s="74" t="n">
        <v>0.508361204013378</v>
      </c>
      <c r="U2082" s="74" t="n">
        <v>0.430100334448161</v>
      </c>
      <c r="V2082" s="72" t="str">
        <f aca="false">IF(S2082="Empate","—",IF((N2082&gt;M2082)&lt;&gt;(T2082&gt;U2082),"Sim","Não"))</f>
        <v>Não</v>
      </c>
    </row>
    <row r="2083" customFormat="false" ht="15" hidden="false" customHeight="false" outlineLevel="0" collapsed="false">
      <c r="A2083" s="72" t="s">
        <v>4481</v>
      </c>
      <c r="B2083" s="72" t="s">
        <v>4482</v>
      </c>
      <c r="C2083" s="72" t="s">
        <v>283</v>
      </c>
      <c r="D2083" s="72" t="s">
        <v>282</v>
      </c>
      <c r="E2083" s="72"/>
      <c r="F2083" s="73" t="n">
        <v>5000</v>
      </c>
      <c r="G2083" s="73" t="n">
        <v>3921</v>
      </c>
      <c r="H2083" s="73" t="n">
        <v>1079</v>
      </c>
      <c r="I2083" s="74" t="n">
        <f aca="false">H2083/F2083</f>
        <v>0.2158</v>
      </c>
      <c r="J2083" s="73" t="n">
        <v>3715</v>
      </c>
      <c r="K2083" s="73" t="n">
        <v>95</v>
      </c>
      <c r="L2083" s="73" t="n">
        <v>111</v>
      </c>
      <c r="M2083" s="73" t="n">
        <v>1896</v>
      </c>
      <c r="N2083" s="73" t="n">
        <v>1533</v>
      </c>
      <c r="O2083" s="73" t="n">
        <f aca="false">J2083-M2083-N2083</f>
        <v>286</v>
      </c>
      <c r="P2083" s="74" t="n">
        <f aca="false">M2083/J2083</f>
        <v>0.510363391655451</v>
      </c>
      <c r="Q2083" s="74" t="n">
        <f aca="false">N2083/J2083</f>
        <v>0.412651413189771</v>
      </c>
      <c r="R2083" s="75" t="n">
        <f aca="false">ABS(P2083-Q2083)*100</f>
        <v>9.77119784656796</v>
      </c>
      <c r="S2083" s="72" t="str">
        <f aca="false">IF(M2083&gt;N2083,"Flávio Bolsonaro",IF(N2083&gt;M2083,"Lula","Empate"))</f>
        <v>Flávio Bolsonaro</v>
      </c>
      <c r="T2083" s="74" t="n">
        <v>0.456447815851426</v>
      </c>
      <c r="U2083" s="74" t="n">
        <v>0.463510332199843</v>
      </c>
      <c r="V2083" s="72" t="str">
        <f aca="false">IF(S2083="Empate","—",IF((N2083&gt;M2083)&lt;&gt;(T2083&gt;U2083),"Sim","Não"))</f>
        <v>Não</v>
      </c>
    </row>
    <row r="2084" customFormat="false" ht="15" hidden="false" customHeight="false" outlineLevel="0" collapsed="false">
      <c r="A2084" s="72" t="s">
        <v>4483</v>
      </c>
      <c r="B2084" s="72" t="s">
        <v>4484</v>
      </c>
      <c r="C2084" s="72" t="s">
        <v>283</v>
      </c>
      <c r="D2084" s="72" t="s">
        <v>282</v>
      </c>
      <c r="E2084" s="72"/>
      <c r="F2084" s="73" t="n">
        <v>4193</v>
      </c>
      <c r="G2084" s="73" t="n">
        <v>3202</v>
      </c>
      <c r="H2084" s="73" t="n">
        <v>991</v>
      </c>
      <c r="I2084" s="74" t="n">
        <f aca="false">H2084/F2084</f>
        <v>0.236346291438111</v>
      </c>
      <c r="J2084" s="73" t="n">
        <v>3002</v>
      </c>
      <c r="K2084" s="73" t="n">
        <v>95</v>
      </c>
      <c r="L2084" s="73" t="n">
        <v>105</v>
      </c>
      <c r="M2084" s="73" t="n">
        <v>1390</v>
      </c>
      <c r="N2084" s="73" t="n">
        <v>1276</v>
      </c>
      <c r="O2084" s="73" t="n">
        <f aca="false">J2084-M2084-N2084</f>
        <v>336</v>
      </c>
      <c r="P2084" s="74" t="n">
        <f aca="false">M2084/J2084</f>
        <v>0.463024650233178</v>
      </c>
      <c r="Q2084" s="74" t="n">
        <f aca="false">N2084/J2084</f>
        <v>0.425049966688874</v>
      </c>
      <c r="R2084" s="75" t="n">
        <f aca="false">ABS(P2084-Q2084)*100</f>
        <v>3.79746835443038</v>
      </c>
      <c r="S2084" s="72" t="str">
        <f aca="false">IF(M2084&gt;N2084,"Flávio Bolsonaro",IF(N2084&gt;M2084,"Lula","Empate"))</f>
        <v>Flávio Bolsonaro</v>
      </c>
      <c r="T2084" s="74" t="n">
        <v>0.492815153494448</v>
      </c>
      <c r="U2084" s="74" t="n">
        <v>0.420313520574788</v>
      </c>
      <c r="V2084" s="72" t="str">
        <f aca="false">IF(S2084="Empate","—",IF((N2084&gt;M2084)&lt;&gt;(T2084&gt;U2084),"Sim","Não"))</f>
        <v>Sim</v>
      </c>
    </row>
    <row r="2085" customFormat="false" ht="15" hidden="false" customHeight="false" outlineLevel="0" collapsed="false">
      <c r="A2085" s="72" t="s">
        <v>4485</v>
      </c>
      <c r="B2085" s="72" t="s">
        <v>4486</v>
      </c>
      <c r="C2085" s="72" t="s">
        <v>283</v>
      </c>
      <c r="D2085" s="72" t="s">
        <v>282</v>
      </c>
      <c r="E2085" s="72"/>
      <c r="F2085" s="73" t="n">
        <v>3755</v>
      </c>
      <c r="G2085" s="73" t="n">
        <v>2875</v>
      </c>
      <c r="H2085" s="73" t="n">
        <v>880</v>
      </c>
      <c r="I2085" s="74" t="n">
        <f aca="false">H2085/F2085</f>
        <v>0.234354194407457</v>
      </c>
      <c r="J2085" s="73" t="n">
        <v>2687</v>
      </c>
      <c r="K2085" s="73" t="n">
        <v>62</v>
      </c>
      <c r="L2085" s="73" t="n">
        <v>126</v>
      </c>
      <c r="M2085" s="73" t="n">
        <v>1060</v>
      </c>
      <c r="N2085" s="73" t="n">
        <v>1383</v>
      </c>
      <c r="O2085" s="73" t="n">
        <f aca="false">J2085-M2085-N2085</f>
        <v>244</v>
      </c>
      <c r="P2085" s="74" t="n">
        <f aca="false">M2085/J2085</f>
        <v>0.394491998511351</v>
      </c>
      <c r="Q2085" s="74" t="n">
        <f aca="false">N2085/J2085</f>
        <v>0.514700409378489</v>
      </c>
      <c r="R2085" s="75" t="n">
        <f aca="false">ABS(P2085-Q2085)*100</f>
        <v>12.0208410867138</v>
      </c>
      <c r="S2085" s="72" t="str">
        <f aca="false">IF(M2085&gt;N2085,"Flávio Bolsonaro",IF(N2085&gt;M2085,"Lula","Empate"))</f>
        <v>Lula</v>
      </c>
      <c r="T2085" s="74" t="n">
        <v>0.601883239171375</v>
      </c>
      <c r="U2085" s="74" t="n">
        <v>0.303201506591337</v>
      </c>
      <c r="V2085" s="72" t="str">
        <f aca="false">IF(S2085="Empate","—",IF((N2085&gt;M2085)&lt;&gt;(T2085&gt;U2085),"Sim","Não"))</f>
        <v>Não</v>
      </c>
    </row>
    <row r="2086" customFormat="false" ht="15" hidden="false" customHeight="false" outlineLevel="0" collapsed="false">
      <c r="A2086" s="72" t="s">
        <v>4487</v>
      </c>
      <c r="B2086" s="72" t="s">
        <v>4488</v>
      </c>
      <c r="C2086" s="72" t="s">
        <v>283</v>
      </c>
      <c r="D2086" s="72" t="s">
        <v>282</v>
      </c>
      <c r="E2086" s="72"/>
      <c r="F2086" s="73" t="n">
        <v>5911</v>
      </c>
      <c r="G2086" s="73" t="n">
        <v>4751</v>
      </c>
      <c r="H2086" s="73" t="n">
        <v>1160</v>
      </c>
      <c r="I2086" s="74" t="n">
        <f aca="false">H2086/F2086</f>
        <v>0.196244290306209</v>
      </c>
      <c r="J2086" s="73" t="n">
        <v>4559</v>
      </c>
      <c r="K2086" s="73" t="n">
        <v>63</v>
      </c>
      <c r="L2086" s="73" t="n">
        <v>129</v>
      </c>
      <c r="M2086" s="73" t="n">
        <v>2382</v>
      </c>
      <c r="N2086" s="73" t="n">
        <v>1929</v>
      </c>
      <c r="O2086" s="73" t="n">
        <f aca="false">J2086-M2086-N2086</f>
        <v>248</v>
      </c>
      <c r="P2086" s="74" t="n">
        <f aca="false">M2086/J2086</f>
        <v>0.522483000658039</v>
      </c>
      <c r="Q2086" s="74" t="n">
        <f aca="false">N2086/J2086</f>
        <v>0.423119105066901</v>
      </c>
      <c r="R2086" s="75" t="n">
        <f aca="false">ABS(P2086-Q2086)*100</f>
        <v>9.93638955911385</v>
      </c>
      <c r="S2086" s="72" t="str">
        <f aca="false">IF(M2086&gt;N2086,"Flávio Bolsonaro",IF(N2086&gt;M2086,"Lula","Empate"))</f>
        <v>Flávio Bolsonaro</v>
      </c>
      <c r="T2086" s="74" t="n">
        <v>0.461868686868687</v>
      </c>
      <c r="U2086" s="74" t="n">
        <v>0.476262626262626</v>
      </c>
      <c r="V2086" s="72" t="str">
        <f aca="false">IF(S2086="Empate","—",IF((N2086&gt;M2086)&lt;&gt;(T2086&gt;U2086),"Sim","Não"))</f>
        <v>Não</v>
      </c>
    </row>
    <row r="2087" customFormat="false" ht="15" hidden="false" customHeight="false" outlineLevel="0" collapsed="false">
      <c r="A2087" s="72" t="s">
        <v>4489</v>
      </c>
      <c r="B2087" s="72" t="s">
        <v>4490</v>
      </c>
      <c r="C2087" s="72" t="s">
        <v>283</v>
      </c>
      <c r="D2087" s="72" t="s">
        <v>282</v>
      </c>
      <c r="E2087" s="72"/>
      <c r="F2087" s="73" t="n">
        <v>14284</v>
      </c>
      <c r="G2087" s="73" t="n">
        <v>10568</v>
      </c>
      <c r="H2087" s="73" t="n">
        <v>3716</v>
      </c>
      <c r="I2087" s="74" t="n">
        <f aca="false">H2087/F2087</f>
        <v>0.260151218146178</v>
      </c>
      <c r="J2087" s="73" t="n">
        <v>10025</v>
      </c>
      <c r="K2087" s="73" t="n">
        <v>193</v>
      </c>
      <c r="L2087" s="73" t="n">
        <v>350</v>
      </c>
      <c r="M2087" s="73" t="n">
        <v>3879</v>
      </c>
      <c r="N2087" s="73" t="n">
        <v>5369</v>
      </c>
      <c r="O2087" s="73" t="n">
        <f aca="false">J2087-M2087-N2087</f>
        <v>777</v>
      </c>
      <c r="P2087" s="74" t="n">
        <f aca="false">M2087/J2087</f>
        <v>0.386932668329177</v>
      </c>
      <c r="Q2087" s="74" t="n">
        <f aca="false">N2087/J2087</f>
        <v>0.535561097256858</v>
      </c>
      <c r="R2087" s="75" t="n">
        <f aca="false">ABS(P2087-Q2087)*100</f>
        <v>14.8628428927681</v>
      </c>
      <c r="S2087" s="72" t="str">
        <f aca="false">IF(M2087&gt;N2087,"Flávio Bolsonaro",IF(N2087&gt;M2087,"Lula","Empate"))</f>
        <v>Lula</v>
      </c>
      <c r="T2087" s="74" t="n">
        <v>0.603144354454502</v>
      </c>
      <c r="U2087" s="74" t="n">
        <v>0.324154359218676</v>
      </c>
      <c r="V2087" s="72" t="str">
        <f aca="false">IF(S2087="Empate","—",IF((N2087&gt;M2087)&lt;&gt;(T2087&gt;U2087),"Sim","Não"))</f>
        <v>Não</v>
      </c>
    </row>
    <row r="2088" customFormat="false" ht="15" hidden="false" customHeight="false" outlineLevel="0" collapsed="false">
      <c r="A2088" s="72" t="s">
        <v>4491</v>
      </c>
      <c r="B2088" s="72" t="s">
        <v>4492</v>
      </c>
      <c r="C2088" s="72" t="s">
        <v>283</v>
      </c>
      <c r="D2088" s="72" t="s">
        <v>282</v>
      </c>
      <c r="E2088" s="72"/>
      <c r="F2088" s="73" t="n">
        <v>41950</v>
      </c>
      <c r="G2088" s="73" t="n">
        <v>29479</v>
      </c>
      <c r="H2088" s="73" t="n">
        <v>12471</v>
      </c>
      <c r="I2088" s="74" t="n">
        <f aca="false">H2088/F2088</f>
        <v>0.297282479141836</v>
      </c>
      <c r="J2088" s="73" t="n">
        <v>28587</v>
      </c>
      <c r="K2088" s="73" t="n">
        <v>320</v>
      </c>
      <c r="L2088" s="73" t="n">
        <v>572</v>
      </c>
      <c r="M2088" s="73" t="n">
        <v>9161</v>
      </c>
      <c r="N2088" s="73" t="n">
        <v>17831</v>
      </c>
      <c r="O2088" s="73" t="n">
        <f aca="false">J2088-M2088-N2088</f>
        <v>1595</v>
      </c>
      <c r="P2088" s="74" t="n">
        <f aca="false">M2088/J2088</f>
        <v>0.320460349109735</v>
      </c>
      <c r="Q2088" s="74" t="n">
        <f aca="false">N2088/J2088</f>
        <v>0.623745058942876</v>
      </c>
      <c r="R2088" s="75" t="n">
        <f aca="false">ABS(P2088-Q2088)*100</f>
        <v>30.3284709833141</v>
      </c>
      <c r="S2088" s="72" t="str">
        <f aca="false">IF(M2088&gt;N2088,"Flávio Bolsonaro",IF(N2088&gt;M2088,"Lula","Empate"))</f>
        <v>Lula</v>
      </c>
      <c r="T2088" s="74" t="n">
        <v>0.668168440940305</v>
      </c>
      <c r="U2088" s="74" t="n">
        <v>0.278821349416851</v>
      </c>
      <c r="V2088" s="72" t="str">
        <f aca="false">IF(S2088="Empate","—",IF((N2088&gt;M2088)&lt;&gt;(T2088&gt;U2088),"Sim","Não"))</f>
        <v>Não</v>
      </c>
    </row>
    <row r="2089" customFormat="false" ht="15" hidden="false" customHeight="false" outlineLevel="0" collapsed="false">
      <c r="A2089" s="72" t="s">
        <v>4493</v>
      </c>
      <c r="B2089" s="72" t="s">
        <v>4494</v>
      </c>
      <c r="C2089" s="72" t="s">
        <v>283</v>
      </c>
      <c r="D2089" s="72" t="s">
        <v>282</v>
      </c>
      <c r="E2089" s="72"/>
      <c r="F2089" s="73" t="n">
        <v>5996</v>
      </c>
      <c r="G2089" s="73" t="n">
        <v>4841</v>
      </c>
      <c r="H2089" s="73" t="n">
        <v>1155</v>
      </c>
      <c r="I2089" s="74" t="n">
        <f aca="false">H2089/F2089</f>
        <v>0.192628418945964</v>
      </c>
      <c r="J2089" s="73" t="n">
        <v>4588</v>
      </c>
      <c r="K2089" s="73" t="n">
        <v>102</v>
      </c>
      <c r="L2089" s="73" t="n">
        <v>151</v>
      </c>
      <c r="M2089" s="73" t="n">
        <v>1756</v>
      </c>
      <c r="N2089" s="73" t="n">
        <v>2468</v>
      </c>
      <c r="O2089" s="73" t="n">
        <f aca="false">J2089-M2089-N2089</f>
        <v>364</v>
      </c>
      <c r="P2089" s="74" t="n">
        <f aca="false">M2089/J2089</f>
        <v>0.382737576285963</v>
      </c>
      <c r="Q2089" s="74" t="n">
        <f aca="false">N2089/J2089</f>
        <v>0.53792502179599</v>
      </c>
      <c r="R2089" s="75" t="n">
        <f aca="false">ABS(P2089-Q2089)*100</f>
        <v>15.5187445510026</v>
      </c>
      <c r="S2089" s="72" t="str">
        <f aca="false">IF(M2089&gt;N2089,"Flávio Bolsonaro",IF(N2089&gt;M2089,"Lula","Empate"))</f>
        <v>Lula</v>
      </c>
      <c r="T2089" s="74" t="n">
        <v>0.601267205593183</v>
      </c>
      <c r="U2089" s="74" t="n">
        <v>0.314616561066201</v>
      </c>
      <c r="V2089" s="72" t="str">
        <f aca="false">IF(S2089="Empate","—",IF((N2089&gt;M2089)&lt;&gt;(T2089&gt;U2089),"Sim","Não"))</f>
        <v>Não</v>
      </c>
    </row>
    <row r="2090" customFormat="false" ht="15" hidden="false" customHeight="false" outlineLevel="0" collapsed="false">
      <c r="A2090" s="72" t="s">
        <v>4495</v>
      </c>
      <c r="B2090" s="72" t="s">
        <v>4496</v>
      </c>
      <c r="C2090" s="72" t="s">
        <v>283</v>
      </c>
      <c r="D2090" s="72" t="s">
        <v>282</v>
      </c>
      <c r="E2090" s="72"/>
      <c r="F2090" s="73" t="n">
        <v>4637</v>
      </c>
      <c r="G2090" s="73" t="n">
        <v>3717</v>
      </c>
      <c r="H2090" s="73" t="n">
        <v>920</v>
      </c>
      <c r="I2090" s="74" t="n">
        <f aca="false">H2090/F2090</f>
        <v>0.198404140608152</v>
      </c>
      <c r="J2090" s="73" t="n">
        <v>3575</v>
      </c>
      <c r="K2090" s="73" t="n">
        <v>49</v>
      </c>
      <c r="L2090" s="73" t="n">
        <v>93</v>
      </c>
      <c r="M2090" s="73" t="n">
        <v>1481</v>
      </c>
      <c r="N2090" s="73" t="n">
        <v>1865</v>
      </c>
      <c r="O2090" s="73" t="n">
        <f aca="false">J2090-M2090-N2090</f>
        <v>229</v>
      </c>
      <c r="P2090" s="74" t="n">
        <f aca="false">M2090/J2090</f>
        <v>0.414265734265734</v>
      </c>
      <c r="Q2090" s="74" t="n">
        <f aca="false">N2090/J2090</f>
        <v>0.521678321678322</v>
      </c>
      <c r="R2090" s="75" t="n">
        <f aca="false">ABS(P2090-Q2090)*100</f>
        <v>10.7412587412587</v>
      </c>
      <c r="S2090" s="72" t="str">
        <f aca="false">IF(M2090&gt;N2090,"Flávio Bolsonaro",IF(N2090&gt;M2090,"Lula","Empate"))</f>
        <v>Lula</v>
      </c>
      <c r="T2090" s="74" t="n">
        <v>0.600621820237422</v>
      </c>
      <c r="U2090" s="74" t="n">
        <v>0.362916902204635</v>
      </c>
      <c r="V2090" s="72" t="str">
        <f aca="false">IF(S2090="Empate","—",IF((N2090&gt;M2090)&lt;&gt;(T2090&gt;U2090),"Sim","Não"))</f>
        <v>Não</v>
      </c>
    </row>
    <row r="2091" customFormat="false" ht="15" hidden="false" customHeight="false" outlineLevel="0" collapsed="false">
      <c r="A2091" s="72" t="s">
        <v>4497</v>
      </c>
      <c r="B2091" s="72" t="s">
        <v>4498</v>
      </c>
      <c r="C2091" s="72" t="s">
        <v>283</v>
      </c>
      <c r="D2091" s="72" t="s">
        <v>282</v>
      </c>
      <c r="E2091" s="72"/>
      <c r="F2091" s="73" t="n">
        <v>4163</v>
      </c>
      <c r="G2091" s="73" t="n">
        <v>3387</v>
      </c>
      <c r="H2091" s="73" t="n">
        <v>776</v>
      </c>
      <c r="I2091" s="74" t="n">
        <f aca="false">H2091/F2091</f>
        <v>0.186404035551285</v>
      </c>
      <c r="J2091" s="73" t="n">
        <v>3229</v>
      </c>
      <c r="K2091" s="73" t="n">
        <v>40</v>
      </c>
      <c r="L2091" s="73" t="n">
        <v>118</v>
      </c>
      <c r="M2091" s="73" t="n">
        <v>1257</v>
      </c>
      <c r="N2091" s="73" t="n">
        <v>1808</v>
      </c>
      <c r="O2091" s="73" t="n">
        <f aca="false">J2091-M2091-N2091</f>
        <v>164</v>
      </c>
      <c r="P2091" s="74" t="n">
        <f aca="false">M2091/J2091</f>
        <v>0.389284608237845</v>
      </c>
      <c r="Q2091" s="74" t="n">
        <f aca="false">N2091/J2091</f>
        <v>0.559925673583153</v>
      </c>
      <c r="R2091" s="75" t="n">
        <f aca="false">ABS(P2091-Q2091)*100</f>
        <v>17.0641065345308</v>
      </c>
      <c r="S2091" s="72" t="str">
        <f aca="false">IF(M2091&gt;N2091,"Flávio Bolsonaro",IF(N2091&gt;M2091,"Lula","Empate"))</f>
        <v>Lula</v>
      </c>
      <c r="T2091" s="74" t="n">
        <v>0.640490797546012</v>
      </c>
      <c r="U2091" s="74" t="n">
        <v>0.309509202453988</v>
      </c>
      <c r="V2091" s="72" t="str">
        <f aca="false">IF(S2091="Empate","—",IF((N2091&gt;M2091)&lt;&gt;(T2091&gt;U2091),"Sim","Não"))</f>
        <v>Não</v>
      </c>
    </row>
    <row r="2092" customFormat="false" ht="15" hidden="false" customHeight="false" outlineLevel="0" collapsed="false">
      <c r="A2092" s="72" t="s">
        <v>4499</v>
      </c>
      <c r="B2092" s="72" t="s">
        <v>4500</v>
      </c>
      <c r="C2092" s="72" t="s">
        <v>283</v>
      </c>
      <c r="D2092" s="72" t="s">
        <v>282</v>
      </c>
      <c r="E2092" s="72"/>
      <c r="F2092" s="73" t="n">
        <v>3799</v>
      </c>
      <c r="G2092" s="73" t="n">
        <v>2762</v>
      </c>
      <c r="H2092" s="73" t="n">
        <v>1037</v>
      </c>
      <c r="I2092" s="74" t="n">
        <f aca="false">H2092/F2092</f>
        <v>0.27296657015004</v>
      </c>
      <c r="J2092" s="73" t="n">
        <v>2662</v>
      </c>
      <c r="K2092" s="73" t="n">
        <v>27</v>
      </c>
      <c r="L2092" s="73" t="n">
        <v>73</v>
      </c>
      <c r="M2092" s="73" t="n">
        <v>1366</v>
      </c>
      <c r="N2092" s="73" t="n">
        <v>1177</v>
      </c>
      <c r="O2092" s="73" t="n">
        <f aca="false">J2092-M2092-N2092</f>
        <v>119</v>
      </c>
      <c r="P2092" s="74" t="n">
        <f aca="false">M2092/J2092</f>
        <v>0.513148009015778</v>
      </c>
      <c r="Q2092" s="74" t="n">
        <f aca="false">N2092/J2092</f>
        <v>0.442148760330579</v>
      </c>
      <c r="R2092" s="75" t="n">
        <f aca="false">ABS(P2092-Q2092)*100</f>
        <v>7.09992486851991</v>
      </c>
      <c r="S2092" s="72" t="str">
        <f aca="false">IF(M2092&gt;N2092,"Flávio Bolsonaro",IF(N2092&gt;M2092,"Lula","Empate"))</f>
        <v>Flávio Bolsonaro</v>
      </c>
      <c r="T2092" s="74" t="n">
        <v>0.529360967184801</v>
      </c>
      <c r="U2092" s="74" t="n">
        <v>0.423575129533679</v>
      </c>
      <c r="V2092" s="72" t="str">
        <f aca="false">IF(S2092="Empate","—",IF((N2092&gt;M2092)&lt;&gt;(T2092&gt;U2092),"Sim","Não"))</f>
        <v>Sim</v>
      </c>
    </row>
    <row r="2093" customFormat="false" ht="15" hidden="false" customHeight="false" outlineLevel="0" collapsed="false">
      <c r="A2093" s="72" t="s">
        <v>4501</v>
      </c>
      <c r="B2093" s="72" t="s">
        <v>4502</v>
      </c>
      <c r="C2093" s="72" t="s">
        <v>283</v>
      </c>
      <c r="D2093" s="72" t="s">
        <v>282</v>
      </c>
      <c r="E2093" s="72"/>
      <c r="F2093" s="73" t="n">
        <v>7348</v>
      </c>
      <c r="G2093" s="73" t="n">
        <v>5693</v>
      </c>
      <c r="H2093" s="73" t="n">
        <v>1655</v>
      </c>
      <c r="I2093" s="74" t="n">
        <f aca="false">H2093/F2093</f>
        <v>0.225231355470876</v>
      </c>
      <c r="J2093" s="73" t="n">
        <v>5404</v>
      </c>
      <c r="K2093" s="73" t="n">
        <v>139</v>
      </c>
      <c r="L2093" s="73" t="n">
        <v>150</v>
      </c>
      <c r="M2093" s="73" t="n">
        <v>1861</v>
      </c>
      <c r="N2093" s="73" t="n">
        <v>3199</v>
      </c>
      <c r="O2093" s="73" t="n">
        <f aca="false">J2093-M2093-N2093</f>
        <v>344</v>
      </c>
      <c r="P2093" s="74" t="n">
        <f aca="false">M2093/J2093</f>
        <v>0.344374537379719</v>
      </c>
      <c r="Q2093" s="74" t="n">
        <f aca="false">N2093/J2093</f>
        <v>0.591968911917098</v>
      </c>
      <c r="R2093" s="75" t="n">
        <f aca="false">ABS(P2093-Q2093)*100</f>
        <v>24.759437453738</v>
      </c>
      <c r="S2093" s="72" t="str">
        <f aca="false">IF(M2093&gt;N2093,"Flávio Bolsonaro",IF(N2093&gt;M2093,"Lula","Empate"))</f>
        <v>Lula</v>
      </c>
      <c r="T2093" s="74" t="n">
        <v>0.652834383104854</v>
      </c>
      <c r="U2093" s="74" t="n">
        <v>0.290663208595776</v>
      </c>
      <c r="V2093" s="72" t="str">
        <f aca="false">IF(S2093="Empate","—",IF((N2093&gt;M2093)&lt;&gt;(T2093&gt;U2093),"Sim","Não"))</f>
        <v>Não</v>
      </c>
    </row>
    <row r="2094" customFormat="false" ht="15" hidden="false" customHeight="false" outlineLevel="0" collapsed="false">
      <c r="A2094" s="72" t="s">
        <v>4503</v>
      </c>
      <c r="B2094" s="72" t="s">
        <v>4504</v>
      </c>
      <c r="C2094" s="72" t="s">
        <v>283</v>
      </c>
      <c r="D2094" s="72" t="s">
        <v>282</v>
      </c>
      <c r="E2094" s="72"/>
      <c r="F2094" s="73" t="n">
        <v>3667</v>
      </c>
      <c r="G2094" s="73" t="n">
        <v>2577</v>
      </c>
      <c r="H2094" s="73" t="n">
        <v>1090</v>
      </c>
      <c r="I2094" s="74" t="n">
        <f aca="false">H2094/F2094</f>
        <v>0.297245704935915</v>
      </c>
      <c r="J2094" s="73" t="n">
        <v>2428</v>
      </c>
      <c r="K2094" s="73" t="n">
        <v>47</v>
      </c>
      <c r="L2094" s="73" t="n">
        <v>102</v>
      </c>
      <c r="M2094" s="73" t="n">
        <v>898</v>
      </c>
      <c r="N2094" s="73" t="n">
        <v>1394</v>
      </c>
      <c r="O2094" s="73" t="n">
        <f aca="false">J2094-M2094-N2094</f>
        <v>136</v>
      </c>
      <c r="P2094" s="74" t="n">
        <f aca="false">M2094/J2094</f>
        <v>0.369851729818781</v>
      </c>
      <c r="Q2094" s="74" t="n">
        <f aca="false">N2094/J2094</f>
        <v>0.574135090609555</v>
      </c>
      <c r="R2094" s="75" t="n">
        <f aca="false">ABS(P2094-Q2094)*100</f>
        <v>20.4283360790774</v>
      </c>
      <c r="S2094" s="72" t="str">
        <f aca="false">IF(M2094&gt;N2094,"Flávio Bolsonaro",IF(N2094&gt;M2094,"Lula","Empate"))</f>
        <v>Lula</v>
      </c>
      <c r="T2094" s="74" t="n">
        <v>0.634793597304128</v>
      </c>
      <c r="U2094" s="74" t="n">
        <v>0.288121314237574</v>
      </c>
      <c r="V2094" s="72" t="str">
        <f aca="false">IF(S2094="Empate","—",IF((N2094&gt;M2094)&lt;&gt;(T2094&gt;U2094),"Sim","Não"))</f>
        <v>Não</v>
      </c>
    </row>
    <row r="2095" customFormat="false" ht="15" hidden="false" customHeight="false" outlineLevel="0" collapsed="false">
      <c r="A2095" s="72" t="s">
        <v>4505</v>
      </c>
      <c r="B2095" s="72" t="s">
        <v>4506</v>
      </c>
      <c r="C2095" s="72" t="s">
        <v>283</v>
      </c>
      <c r="D2095" s="72" t="s">
        <v>282</v>
      </c>
      <c r="E2095" s="72"/>
      <c r="F2095" s="73" t="n">
        <v>3221</v>
      </c>
      <c r="G2095" s="73" t="n">
        <v>2428</v>
      </c>
      <c r="H2095" s="73" t="n">
        <v>793</v>
      </c>
      <c r="I2095" s="74" t="n">
        <f aca="false">H2095/F2095</f>
        <v>0.24619683328159</v>
      </c>
      <c r="J2095" s="73" t="n">
        <v>2294</v>
      </c>
      <c r="K2095" s="73" t="n">
        <v>33</v>
      </c>
      <c r="L2095" s="73" t="n">
        <v>101</v>
      </c>
      <c r="M2095" s="73" t="n">
        <v>1155</v>
      </c>
      <c r="N2095" s="73" t="n">
        <v>1024</v>
      </c>
      <c r="O2095" s="73" t="n">
        <f aca="false">J2095-M2095-N2095</f>
        <v>115</v>
      </c>
      <c r="P2095" s="74" t="n">
        <f aca="false">M2095/J2095</f>
        <v>0.503487358326068</v>
      </c>
      <c r="Q2095" s="74" t="n">
        <f aca="false">N2095/J2095</f>
        <v>0.446381865736704</v>
      </c>
      <c r="R2095" s="75" t="n">
        <f aca="false">ABS(P2095-Q2095)*100</f>
        <v>5.71054925893636</v>
      </c>
      <c r="S2095" s="72" t="str">
        <f aca="false">IF(M2095&gt;N2095,"Flávio Bolsonaro",IF(N2095&gt;M2095,"Lula","Empate"))</f>
        <v>Flávio Bolsonaro</v>
      </c>
      <c r="T2095" s="74" t="n">
        <v>0.533059735522116</v>
      </c>
      <c r="U2095" s="74" t="n">
        <v>0.412676698586411</v>
      </c>
      <c r="V2095" s="72" t="str">
        <f aca="false">IF(S2095="Empate","—",IF((N2095&gt;M2095)&lt;&gt;(T2095&gt;U2095),"Sim","Não"))</f>
        <v>Sim</v>
      </c>
    </row>
    <row r="2096" customFormat="false" ht="15" hidden="false" customHeight="false" outlineLevel="0" collapsed="false">
      <c r="A2096" s="72" t="s">
        <v>4507</v>
      </c>
      <c r="B2096" s="72" t="s">
        <v>4508</v>
      </c>
      <c r="C2096" s="72" t="s">
        <v>283</v>
      </c>
      <c r="D2096" s="72" t="s">
        <v>282</v>
      </c>
      <c r="E2096" s="72"/>
      <c r="F2096" s="73" t="n">
        <v>5648</v>
      </c>
      <c r="G2096" s="73" t="n">
        <v>4277</v>
      </c>
      <c r="H2096" s="73" t="n">
        <v>1371</v>
      </c>
      <c r="I2096" s="74" t="n">
        <f aca="false">H2096/F2096</f>
        <v>0.242740793201133</v>
      </c>
      <c r="J2096" s="73" t="n">
        <v>4097</v>
      </c>
      <c r="K2096" s="73" t="n">
        <v>85</v>
      </c>
      <c r="L2096" s="73" t="n">
        <v>95</v>
      </c>
      <c r="M2096" s="73" t="n">
        <v>2118</v>
      </c>
      <c r="N2096" s="73" t="n">
        <v>1728</v>
      </c>
      <c r="O2096" s="73" t="n">
        <f aca="false">J2096-M2096-N2096</f>
        <v>251</v>
      </c>
      <c r="P2096" s="74" t="n">
        <f aca="false">M2096/J2096</f>
        <v>0.516963631925799</v>
      </c>
      <c r="Q2096" s="74" t="n">
        <f aca="false">N2096/J2096</f>
        <v>0.4217720283134</v>
      </c>
      <c r="R2096" s="75" t="n">
        <f aca="false">ABS(P2096-Q2096)*100</f>
        <v>9.51916036123994</v>
      </c>
      <c r="S2096" s="72" t="str">
        <f aca="false">IF(M2096&gt;N2096,"Flávio Bolsonaro",IF(N2096&gt;M2096,"Lula","Empate"))</f>
        <v>Flávio Bolsonaro</v>
      </c>
      <c r="T2096" s="74" t="n">
        <v>0.509808982963345</v>
      </c>
      <c r="U2096" s="74" t="n">
        <v>0.433402168301497</v>
      </c>
      <c r="V2096" s="72" t="str">
        <f aca="false">IF(S2096="Empate","—",IF((N2096&gt;M2096)&lt;&gt;(T2096&gt;U2096),"Sim","Não"))</f>
        <v>Sim</v>
      </c>
    </row>
    <row r="2097" customFormat="false" ht="15" hidden="false" customHeight="false" outlineLevel="0" collapsed="false">
      <c r="A2097" s="72" t="s">
        <v>4509</v>
      </c>
      <c r="B2097" s="72" t="s">
        <v>4510</v>
      </c>
      <c r="C2097" s="72" t="s">
        <v>283</v>
      </c>
      <c r="D2097" s="72" t="s">
        <v>282</v>
      </c>
      <c r="E2097" s="72"/>
      <c r="F2097" s="73" t="n">
        <v>8689</v>
      </c>
      <c r="G2097" s="73" t="n">
        <v>7304</v>
      </c>
      <c r="H2097" s="73" t="n">
        <v>1385</v>
      </c>
      <c r="I2097" s="74" t="n">
        <f aca="false">H2097/F2097</f>
        <v>0.159396938658073</v>
      </c>
      <c r="J2097" s="73" t="n">
        <v>6841</v>
      </c>
      <c r="K2097" s="73" t="n">
        <v>195</v>
      </c>
      <c r="L2097" s="73" t="n">
        <v>268</v>
      </c>
      <c r="M2097" s="73" t="n">
        <v>3850</v>
      </c>
      <c r="N2097" s="73" t="n">
        <v>2351</v>
      </c>
      <c r="O2097" s="73" t="n">
        <f aca="false">J2097-M2097-N2097</f>
        <v>640</v>
      </c>
      <c r="P2097" s="74" t="n">
        <f aca="false">M2097/J2097</f>
        <v>0.562783218827657</v>
      </c>
      <c r="Q2097" s="74" t="n">
        <f aca="false">N2097/J2097</f>
        <v>0.34366320713346</v>
      </c>
      <c r="R2097" s="75" t="n">
        <f aca="false">ABS(P2097-Q2097)*100</f>
        <v>21.9120011694197</v>
      </c>
      <c r="S2097" s="72" t="str">
        <f aca="false">IF(M2097&gt;N2097,"Flávio Bolsonaro",IF(N2097&gt;M2097,"Lula","Empate"))</f>
        <v>Flávio Bolsonaro</v>
      </c>
      <c r="T2097" s="74" t="n">
        <v>0.437622864055648</v>
      </c>
      <c r="U2097" s="74" t="n">
        <v>0.469227279600786</v>
      </c>
      <c r="V2097" s="72" t="str">
        <f aca="false">IF(S2097="Empate","—",IF((N2097&gt;M2097)&lt;&gt;(T2097&gt;U2097),"Sim","Não"))</f>
        <v>Não</v>
      </c>
    </row>
    <row r="2098" customFormat="false" ht="15" hidden="false" customHeight="false" outlineLevel="0" collapsed="false">
      <c r="A2098" s="72" t="s">
        <v>4511</v>
      </c>
      <c r="B2098" s="72" t="s">
        <v>4512</v>
      </c>
      <c r="C2098" s="72" t="s">
        <v>283</v>
      </c>
      <c r="D2098" s="72" t="s">
        <v>282</v>
      </c>
      <c r="E2098" s="72"/>
      <c r="F2098" s="73" t="n">
        <v>11721</v>
      </c>
      <c r="G2098" s="73" t="n">
        <v>9683</v>
      </c>
      <c r="H2098" s="73" t="n">
        <v>2038</v>
      </c>
      <c r="I2098" s="74" t="n">
        <f aca="false">H2098/F2098</f>
        <v>0.173875949151096</v>
      </c>
      <c r="J2098" s="73" t="n">
        <v>9015</v>
      </c>
      <c r="K2098" s="73" t="n">
        <v>288</v>
      </c>
      <c r="L2098" s="73" t="n">
        <v>380</v>
      </c>
      <c r="M2098" s="73" t="n">
        <v>4113</v>
      </c>
      <c r="N2098" s="73" t="n">
        <v>4108</v>
      </c>
      <c r="O2098" s="73" t="n">
        <f aca="false">J2098-M2098-N2098</f>
        <v>794</v>
      </c>
      <c r="P2098" s="74" t="n">
        <f aca="false">M2098/J2098</f>
        <v>0.456239600665557</v>
      </c>
      <c r="Q2098" s="74" t="n">
        <f aca="false">N2098/J2098</f>
        <v>0.455684969495286</v>
      </c>
      <c r="R2098" s="75" t="n">
        <f aca="false">ABS(P2098-Q2098)*100</f>
        <v>0.0554631170271769</v>
      </c>
      <c r="S2098" s="72" t="str">
        <f aca="false">IF(M2098&gt;N2098,"Flávio Bolsonaro",IF(N2098&gt;M2098,"Lula","Empate"))</f>
        <v>Flávio Bolsonaro</v>
      </c>
      <c r="T2098" s="74" t="n">
        <v>0.568705414571395</v>
      </c>
      <c r="U2098" s="74" t="n">
        <v>0.346158344053327</v>
      </c>
      <c r="V2098" s="72" t="str">
        <f aca="false">IF(S2098="Empate","—",IF((N2098&gt;M2098)&lt;&gt;(T2098&gt;U2098),"Sim","Não"))</f>
        <v>Sim</v>
      </c>
    </row>
    <row r="2099" customFormat="false" ht="15" hidden="false" customHeight="false" outlineLevel="0" collapsed="false">
      <c r="A2099" s="72" t="s">
        <v>4513</v>
      </c>
      <c r="B2099" s="72" t="s">
        <v>4514</v>
      </c>
      <c r="C2099" s="72" t="s">
        <v>283</v>
      </c>
      <c r="D2099" s="72" t="s">
        <v>282</v>
      </c>
      <c r="E2099" s="72"/>
      <c r="F2099" s="73" t="n">
        <v>3128</v>
      </c>
      <c r="G2099" s="73" t="n">
        <v>2190</v>
      </c>
      <c r="H2099" s="73" t="n">
        <v>938</v>
      </c>
      <c r="I2099" s="74" t="n">
        <f aca="false">H2099/F2099</f>
        <v>0.299872122762148</v>
      </c>
      <c r="J2099" s="73" t="n">
        <v>2036</v>
      </c>
      <c r="K2099" s="73" t="n">
        <v>50</v>
      </c>
      <c r="L2099" s="73" t="n">
        <v>104</v>
      </c>
      <c r="M2099" s="73" t="n">
        <v>482</v>
      </c>
      <c r="N2099" s="73" t="n">
        <v>1416</v>
      </c>
      <c r="O2099" s="73" t="n">
        <f aca="false">J2099-M2099-N2099</f>
        <v>138</v>
      </c>
      <c r="P2099" s="74" t="n">
        <f aca="false">M2099/J2099</f>
        <v>0.236738703339882</v>
      </c>
      <c r="Q2099" s="74" t="n">
        <f aca="false">N2099/J2099</f>
        <v>0.695481335952849</v>
      </c>
      <c r="R2099" s="75" t="n">
        <f aca="false">ABS(P2099-Q2099)*100</f>
        <v>45.8742632612967</v>
      </c>
      <c r="S2099" s="72" t="str">
        <f aca="false">IF(M2099&gt;N2099,"Flávio Bolsonaro",IF(N2099&gt;M2099,"Lula","Empate"))</f>
        <v>Lula</v>
      </c>
      <c r="T2099" s="74" t="n">
        <v>0.754332313965342</v>
      </c>
      <c r="U2099" s="74" t="n">
        <v>0.172782874617737</v>
      </c>
      <c r="V2099" s="72" t="str">
        <f aca="false">IF(S2099="Empate","—",IF((N2099&gt;M2099)&lt;&gt;(T2099&gt;U2099),"Sim","Não"))</f>
        <v>Não</v>
      </c>
    </row>
    <row r="2100" customFormat="false" ht="15" hidden="false" customHeight="false" outlineLevel="0" collapsed="false">
      <c r="A2100" s="72" t="s">
        <v>4515</v>
      </c>
      <c r="B2100" s="72" t="s">
        <v>4516</v>
      </c>
      <c r="C2100" s="72" t="s">
        <v>283</v>
      </c>
      <c r="D2100" s="72" t="s">
        <v>282</v>
      </c>
      <c r="E2100" s="72"/>
      <c r="F2100" s="73" t="n">
        <v>19134</v>
      </c>
      <c r="G2100" s="73" t="n">
        <v>14017</v>
      </c>
      <c r="H2100" s="73" t="n">
        <v>5117</v>
      </c>
      <c r="I2100" s="74" t="n">
        <f aca="false">H2100/F2100</f>
        <v>0.267429706282011</v>
      </c>
      <c r="J2100" s="73" t="n">
        <v>13207</v>
      </c>
      <c r="K2100" s="73" t="n">
        <v>372</v>
      </c>
      <c r="L2100" s="73" t="n">
        <v>438</v>
      </c>
      <c r="M2100" s="73" t="n">
        <v>6699</v>
      </c>
      <c r="N2100" s="73" t="n">
        <v>5411</v>
      </c>
      <c r="O2100" s="73" t="n">
        <f aca="false">J2100-M2100-N2100</f>
        <v>1097</v>
      </c>
      <c r="P2100" s="74" t="n">
        <f aca="false">M2100/J2100</f>
        <v>0.507231013856288</v>
      </c>
      <c r="Q2100" s="74" t="n">
        <f aca="false">N2100/J2100</f>
        <v>0.40970697357462</v>
      </c>
      <c r="R2100" s="75" t="n">
        <f aca="false">ABS(P2100-Q2100)*100</f>
        <v>9.75240402816688</v>
      </c>
      <c r="S2100" s="72" t="str">
        <f aca="false">IF(M2100&gt;N2100,"Flávio Bolsonaro",IF(N2100&gt;M2100,"Lula","Empate"))</f>
        <v>Flávio Bolsonaro</v>
      </c>
      <c r="T2100" s="74" t="n">
        <v>0.45152895250488</v>
      </c>
      <c r="U2100" s="74" t="n">
        <v>0.460348442131136</v>
      </c>
      <c r="V2100" s="72" t="str">
        <f aca="false">IF(S2100="Empate","—",IF((N2100&gt;M2100)&lt;&gt;(T2100&gt;U2100),"Sim","Não"))</f>
        <v>Não</v>
      </c>
    </row>
    <row r="2101" customFormat="false" ht="15" hidden="false" customHeight="false" outlineLevel="0" collapsed="false">
      <c r="A2101" s="72" t="s">
        <v>4517</v>
      </c>
      <c r="B2101" s="72" t="s">
        <v>4518</v>
      </c>
      <c r="C2101" s="72" t="s">
        <v>283</v>
      </c>
      <c r="D2101" s="72" t="s">
        <v>282</v>
      </c>
      <c r="E2101" s="72"/>
      <c r="F2101" s="73" t="n">
        <v>28579</v>
      </c>
      <c r="G2101" s="73" t="n">
        <v>22371</v>
      </c>
      <c r="H2101" s="73" t="n">
        <v>6208</v>
      </c>
      <c r="I2101" s="74" t="n">
        <f aca="false">H2101/F2101</f>
        <v>0.217222436054446</v>
      </c>
      <c r="J2101" s="73" t="n">
        <v>21321</v>
      </c>
      <c r="K2101" s="73" t="n">
        <v>462</v>
      </c>
      <c r="L2101" s="73" t="n">
        <v>588</v>
      </c>
      <c r="M2101" s="73" t="n">
        <v>14127</v>
      </c>
      <c r="N2101" s="73" t="n">
        <v>5818</v>
      </c>
      <c r="O2101" s="73" t="n">
        <f aca="false">J2101-M2101-N2101</f>
        <v>1376</v>
      </c>
      <c r="P2101" s="74" t="n">
        <f aca="false">M2101/J2101</f>
        <v>0.662586182636837</v>
      </c>
      <c r="Q2101" s="74" t="n">
        <f aca="false">N2101/J2101</f>
        <v>0.272876506730454</v>
      </c>
      <c r="R2101" s="75" t="n">
        <f aca="false">ABS(P2101-Q2101)*100</f>
        <v>38.9709675906383</v>
      </c>
      <c r="S2101" s="72" t="str">
        <f aca="false">IF(M2101&gt;N2101,"Flávio Bolsonaro",IF(N2101&gt;M2101,"Lula","Empate"))</f>
        <v>Flávio Bolsonaro</v>
      </c>
      <c r="T2101" s="74" t="n">
        <v>0.379578412318732</v>
      </c>
      <c r="U2101" s="74" t="n">
        <v>0.565555389445358</v>
      </c>
      <c r="V2101" s="72" t="str">
        <f aca="false">IF(S2101="Empate","—",IF((N2101&gt;M2101)&lt;&gt;(T2101&gt;U2101),"Sim","Não"))</f>
        <v>Não</v>
      </c>
    </row>
    <row r="2102" customFormat="false" ht="15" hidden="false" customHeight="false" outlineLevel="0" collapsed="false">
      <c r="A2102" s="72" t="s">
        <v>4519</v>
      </c>
      <c r="B2102" s="72" t="s">
        <v>4520</v>
      </c>
      <c r="C2102" s="72" t="s">
        <v>283</v>
      </c>
      <c r="D2102" s="72" t="s">
        <v>282</v>
      </c>
      <c r="E2102" s="72"/>
      <c r="F2102" s="73" t="n">
        <v>25074</v>
      </c>
      <c r="G2102" s="73" t="n">
        <v>19114</v>
      </c>
      <c r="H2102" s="73" t="n">
        <v>5960</v>
      </c>
      <c r="I2102" s="74" t="n">
        <f aca="false">H2102/F2102</f>
        <v>0.237696418600941</v>
      </c>
      <c r="J2102" s="73" t="n">
        <v>17953</v>
      </c>
      <c r="K2102" s="73" t="n">
        <v>467</v>
      </c>
      <c r="L2102" s="73" t="n">
        <v>694</v>
      </c>
      <c r="M2102" s="73" t="n">
        <v>8139</v>
      </c>
      <c r="N2102" s="73" t="n">
        <v>8138</v>
      </c>
      <c r="O2102" s="73" t="n">
        <f aca="false">J2102-M2102-N2102</f>
        <v>1676</v>
      </c>
      <c r="P2102" s="74" t="n">
        <f aca="false">M2102/J2102</f>
        <v>0.453350414972428</v>
      </c>
      <c r="Q2102" s="74" t="n">
        <f aca="false">N2102/J2102</f>
        <v>0.45329471397538</v>
      </c>
      <c r="R2102" s="75" t="n">
        <f aca="false">ABS(P2102-Q2102)*100</f>
        <v>0.00557009970478251</v>
      </c>
      <c r="S2102" s="72" t="str">
        <f aca="false">IF(M2102&gt;N2102,"Flávio Bolsonaro",IF(N2102&gt;M2102,"Lula","Empate"))</f>
        <v>Flávio Bolsonaro</v>
      </c>
      <c r="T2102" s="74" t="n">
        <v>0.521334515067106</v>
      </c>
      <c r="U2102" s="74" t="n">
        <v>0.404786021777665</v>
      </c>
      <c r="V2102" s="72" t="str">
        <f aca="false">IF(S2102="Empate","—",IF((N2102&gt;M2102)&lt;&gt;(T2102&gt;U2102),"Sim","Não"))</f>
        <v>Sim</v>
      </c>
    </row>
    <row r="2103" customFormat="false" ht="15" hidden="false" customHeight="false" outlineLevel="0" collapsed="false">
      <c r="A2103" s="72" t="s">
        <v>4521</v>
      </c>
      <c r="B2103" s="72" t="s">
        <v>4522</v>
      </c>
      <c r="C2103" s="72" t="s">
        <v>283</v>
      </c>
      <c r="D2103" s="72" t="s">
        <v>282</v>
      </c>
      <c r="E2103" s="72"/>
      <c r="F2103" s="73" t="n">
        <v>6753</v>
      </c>
      <c r="G2103" s="73" t="n">
        <v>5247</v>
      </c>
      <c r="H2103" s="73" t="n">
        <v>1506</v>
      </c>
      <c r="I2103" s="74" t="n">
        <f aca="false">H2103/F2103</f>
        <v>0.223011994669036</v>
      </c>
      <c r="J2103" s="73" t="n">
        <v>5028</v>
      </c>
      <c r="K2103" s="73" t="n">
        <v>89</v>
      </c>
      <c r="L2103" s="73" t="n">
        <v>130</v>
      </c>
      <c r="M2103" s="73" t="n">
        <v>2668</v>
      </c>
      <c r="N2103" s="73" t="n">
        <v>1951</v>
      </c>
      <c r="O2103" s="73" t="n">
        <f aca="false">J2103-M2103-N2103</f>
        <v>409</v>
      </c>
      <c r="P2103" s="74" t="n">
        <f aca="false">M2103/J2103</f>
        <v>0.530628480509149</v>
      </c>
      <c r="Q2103" s="74" t="n">
        <f aca="false">N2103/J2103</f>
        <v>0.388027048528242</v>
      </c>
      <c r="R2103" s="75" t="n">
        <f aca="false">ABS(P2103-Q2103)*100</f>
        <v>14.2601431980907</v>
      </c>
      <c r="S2103" s="72" t="str">
        <f aca="false">IF(M2103&gt;N2103,"Flávio Bolsonaro",IF(N2103&gt;M2103,"Lula","Empate"))</f>
        <v>Flávio Bolsonaro</v>
      </c>
      <c r="T2103" s="74" t="n">
        <v>0.468578401464308</v>
      </c>
      <c r="U2103" s="74" t="n">
        <v>0.450274557657108</v>
      </c>
      <c r="V2103" s="72" t="str">
        <f aca="false">IF(S2103="Empate","—",IF((N2103&gt;M2103)&lt;&gt;(T2103&gt;U2103),"Sim","Não"))</f>
        <v>Sim</v>
      </c>
    </row>
    <row r="2104" customFormat="false" ht="15" hidden="false" customHeight="false" outlineLevel="0" collapsed="false">
      <c r="A2104" s="72" t="s">
        <v>4523</v>
      </c>
      <c r="B2104" s="72" t="s">
        <v>4524</v>
      </c>
      <c r="C2104" s="72" t="s">
        <v>283</v>
      </c>
      <c r="D2104" s="72" t="s">
        <v>282</v>
      </c>
      <c r="E2104" s="72"/>
      <c r="F2104" s="73" t="n">
        <v>19738</v>
      </c>
      <c r="G2104" s="73" t="n">
        <v>16356</v>
      </c>
      <c r="H2104" s="73" t="n">
        <v>3382</v>
      </c>
      <c r="I2104" s="74" t="n">
        <f aca="false">H2104/F2104</f>
        <v>0.171344614449286</v>
      </c>
      <c r="J2104" s="73" t="n">
        <v>15503</v>
      </c>
      <c r="K2104" s="73" t="n">
        <v>367</v>
      </c>
      <c r="L2104" s="73" t="n">
        <v>486</v>
      </c>
      <c r="M2104" s="73" t="n">
        <v>8081</v>
      </c>
      <c r="N2104" s="73" t="n">
        <v>5944</v>
      </c>
      <c r="O2104" s="73" t="n">
        <f aca="false">J2104-M2104-N2104</f>
        <v>1478</v>
      </c>
      <c r="P2104" s="74" t="n">
        <f aca="false">M2104/J2104</f>
        <v>0.521253950848223</v>
      </c>
      <c r="Q2104" s="74" t="n">
        <f aca="false">N2104/J2104</f>
        <v>0.38340966264594</v>
      </c>
      <c r="R2104" s="75" t="n">
        <f aca="false">ABS(P2104-Q2104)*100</f>
        <v>13.7844288202283</v>
      </c>
      <c r="S2104" s="72" t="str">
        <f aca="false">IF(M2104&gt;N2104,"Flávio Bolsonaro",IF(N2104&gt;M2104,"Lula","Empate"))</f>
        <v>Flávio Bolsonaro</v>
      </c>
      <c r="T2104" s="74" t="n">
        <v>0.438638573743922</v>
      </c>
      <c r="U2104" s="74" t="n">
        <v>0.473711507293355</v>
      </c>
      <c r="V2104" s="72" t="str">
        <f aca="false">IF(S2104="Empate","—",IF((N2104&gt;M2104)&lt;&gt;(T2104&gt;U2104),"Sim","Não"))</f>
        <v>Não</v>
      </c>
    </row>
    <row r="2105" customFormat="false" ht="15" hidden="false" customHeight="false" outlineLevel="0" collapsed="false">
      <c r="A2105" s="72" t="s">
        <v>4525</v>
      </c>
      <c r="B2105" s="72" t="s">
        <v>4526</v>
      </c>
      <c r="C2105" s="72" t="s">
        <v>283</v>
      </c>
      <c r="D2105" s="72" t="s">
        <v>282</v>
      </c>
      <c r="E2105" s="72"/>
      <c r="F2105" s="73" t="n">
        <v>4189</v>
      </c>
      <c r="G2105" s="73" t="n">
        <v>2987</v>
      </c>
      <c r="H2105" s="73" t="n">
        <v>1202</v>
      </c>
      <c r="I2105" s="74" t="n">
        <f aca="false">H2105/F2105</f>
        <v>0.286941990928623</v>
      </c>
      <c r="J2105" s="73" t="n">
        <v>2859</v>
      </c>
      <c r="K2105" s="73" t="n">
        <v>30</v>
      </c>
      <c r="L2105" s="73" t="n">
        <v>98</v>
      </c>
      <c r="M2105" s="73" t="n">
        <v>1098</v>
      </c>
      <c r="N2105" s="73" t="n">
        <v>1639</v>
      </c>
      <c r="O2105" s="73" t="n">
        <f aca="false">J2105-M2105-N2105</f>
        <v>122</v>
      </c>
      <c r="P2105" s="74" t="n">
        <f aca="false">M2105/J2105</f>
        <v>0.38405036726128</v>
      </c>
      <c r="Q2105" s="74" t="n">
        <f aca="false">N2105/J2105</f>
        <v>0.573277369709689</v>
      </c>
      <c r="R2105" s="75" t="n">
        <f aca="false">ABS(P2105-Q2105)*100</f>
        <v>18.9227002448409</v>
      </c>
      <c r="S2105" s="72" t="str">
        <f aca="false">IF(M2105&gt;N2105,"Flávio Bolsonaro",IF(N2105&gt;M2105,"Lula","Empate"))</f>
        <v>Lula</v>
      </c>
      <c r="T2105" s="74" t="n">
        <v>0.604526275412351</v>
      </c>
      <c r="U2105" s="74" t="n">
        <v>0.342922899884925</v>
      </c>
      <c r="V2105" s="72" t="str">
        <f aca="false">IF(S2105="Empate","—",IF((N2105&gt;M2105)&lt;&gt;(T2105&gt;U2105),"Sim","Não"))</f>
        <v>Não</v>
      </c>
    </row>
    <row r="2106" customFormat="false" ht="15" hidden="false" customHeight="false" outlineLevel="0" collapsed="false">
      <c r="A2106" s="72" t="s">
        <v>4527</v>
      </c>
      <c r="B2106" s="72" t="s">
        <v>4528</v>
      </c>
      <c r="C2106" s="72" t="s">
        <v>283</v>
      </c>
      <c r="D2106" s="72" t="s">
        <v>282</v>
      </c>
      <c r="E2106" s="72"/>
      <c r="F2106" s="73" t="n">
        <v>3988</v>
      </c>
      <c r="G2106" s="73" t="n">
        <v>3154</v>
      </c>
      <c r="H2106" s="73" t="n">
        <v>834</v>
      </c>
      <c r="I2106" s="74" t="n">
        <f aca="false">H2106/F2106</f>
        <v>0.209127382146439</v>
      </c>
      <c r="J2106" s="73" t="n">
        <v>2996</v>
      </c>
      <c r="K2106" s="73" t="n">
        <v>66</v>
      </c>
      <c r="L2106" s="73" t="n">
        <v>92</v>
      </c>
      <c r="M2106" s="73" t="n">
        <v>1581</v>
      </c>
      <c r="N2106" s="73" t="n">
        <v>1171</v>
      </c>
      <c r="O2106" s="73" t="n">
        <f aca="false">J2106-M2106-N2106</f>
        <v>244</v>
      </c>
      <c r="P2106" s="74" t="n">
        <f aca="false">M2106/J2106</f>
        <v>0.527703604806409</v>
      </c>
      <c r="Q2106" s="74" t="n">
        <f aca="false">N2106/J2106</f>
        <v>0.390854472630174</v>
      </c>
      <c r="R2106" s="75" t="n">
        <f aca="false">ABS(P2106-Q2106)*100</f>
        <v>13.6849132176235</v>
      </c>
      <c r="S2106" s="72" t="str">
        <f aca="false">IF(M2106&gt;N2106,"Flávio Bolsonaro",IF(N2106&gt;M2106,"Lula","Empate"))</f>
        <v>Flávio Bolsonaro</v>
      </c>
      <c r="T2106" s="74" t="n">
        <v>0.486284289276808</v>
      </c>
      <c r="U2106" s="74" t="n">
        <v>0.432133950837193</v>
      </c>
      <c r="V2106" s="72" t="str">
        <f aca="false">IF(S2106="Empate","—",IF((N2106&gt;M2106)&lt;&gt;(T2106&gt;U2106),"Sim","Não"))</f>
        <v>Sim</v>
      </c>
    </row>
    <row r="2107" customFormat="false" ht="15" hidden="false" customHeight="false" outlineLevel="0" collapsed="false">
      <c r="A2107" s="72" t="s">
        <v>4529</v>
      </c>
      <c r="B2107" s="72" t="s">
        <v>4530</v>
      </c>
      <c r="C2107" s="72" t="s">
        <v>283</v>
      </c>
      <c r="D2107" s="72" t="s">
        <v>282</v>
      </c>
      <c r="E2107" s="72"/>
      <c r="F2107" s="73" t="n">
        <v>3727</v>
      </c>
      <c r="G2107" s="73" t="n">
        <v>2948</v>
      </c>
      <c r="H2107" s="73" t="n">
        <v>779</v>
      </c>
      <c r="I2107" s="74" t="n">
        <f aca="false">H2107/F2107</f>
        <v>0.209015293801986</v>
      </c>
      <c r="J2107" s="73" t="n">
        <v>2760</v>
      </c>
      <c r="K2107" s="73" t="n">
        <v>79</v>
      </c>
      <c r="L2107" s="73" t="n">
        <v>109</v>
      </c>
      <c r="M2107" s="73" t="n">
        <v>1707</v>
      </c>
      <c r="N2107" s="73" t="n">
        <v>854</v>
      </c>
      <c r="O2107" s="73" t="n">
        <f aca="false">J2107-M2107-N2107</f>
        <v>199</v>
      </c>
      <c r="P2107" s="74" t="n">
        <f aca="false">M2107/J2107</f>
        <v>0.618478260869565</v>
      </c>
      <c r="Q2107" s="74" t="n">
        <f aca="false">N2107/J2107</f>
        <v>0.309420289855073</v>
      </c>
      <c r="R2107" s="75" t="n">
        <f aca="false">ABS(P2107-Q2107)*100</f>
        <v>30.9057971014493</v>
      </c>
      <c r="S2107" s="72" t="str">
        <f aca="false">IF(M2107&gt;N2107,"Flávio Bolsonaro",IF(N2107&gt;M2107,"Lula","Empate"))</f>
        <v>Flávio Bolsonaro</v>
      </c>
      <c r="T2107" s="74" t="n">
        <v>0.374683544303798</v>
      </c>
      <c r="U2107" s="74" t="n">
        <v>0.524773960216998</v>
      </c>
      <c r="V2107" s="72" t="str">
        <f aca="false">IF(S2107="Empate","—",IF((N2107&gt;M2107)&lt;&gt;(T2107&gt;U2107),"Sim","Não"))</f>
        <v>Não</v>
      </c>
    </row>
    <row r="2108" customFormat="false" ht="15" hidden="false" customHeight="false" outlineLevel="0" collapsed="false">
      <c r="A2108" s="72" t="s">
        <v>4531</v>
      </c>
      <c r="B2108" s="72" t="s">
        <v>4532</v>
      </c>
      <c r="C2108" s="72" t="s">
        <v>283</v>
      </c>
      <c r="D2108" s="72" t="s">
        <v>282</v>
      </c>
      <c r="E2108" s="72"/>
      <c r="F2108" s="73" t="n">
        <v>3170</v>
      </c>
      <c r="G2108" s="73" t="n">
        <v>2479</v>
      </c>
      <c r="H2108" s="73" t="n">
        <v>691</v>
      </c>
      <c r="I2108" s="74" t="n">
        <f aca="false">H2108/F2108</f>
        <v>0.217981072555205</v>
      </c>
      <c r="J2108" s="73" t="n">
        <v>2363</v>
      </c>
      <c r="K2108" s="73" t="n">
        <v>26</v>
      </c>
      <c r="L2108" s="73" t="n">
        <v>90</v>
      </c>
      <c r="M2108" s="73" t="n">
        <v>1279</v>
      </c>
      <c r="N2108" s="73" t="n">
        <v>1002</v>
      </c>
      <c r="O2108" s="73" t="n">
        <f aca="false">J2108-M2108-N2108</f>
        <v>82</v>
      </c>
      <c r="P2108" s="74" t="n">
        <f aca="false">M2108/J2108</f>
        <v>0.541261108760051</v>
      </c>
      <c r="Q2108" s="74" t="n">
        <f aca="false">N2108/J2108</f>
        <v>0.424037240795599</v>
      </c>
      <c r="R2108" s="75" t="n">
        <f aca="false">ABS(P2108-Q2108)*100</f>
        <v>11.7223867964452</v>
      </c>
      <c r="S2108" s="72" t="str">
        <f aca="false">IF(M2108&gt;N2108,"Flávio Bolsonaro",IF(N2108&gt;M2108,"Lula","Empate"))</f>
        <v>Flávio Bolsonaro</v>
      </c>
      <c r="T2108" s="74" t="n">
        <v>0.475186649099693</v>
      </c>
      <c r="U2108" s="74" t="n">
        <v>0.471234079929732</v>
      </c>
      <c r="V2108" s="72" t="str">
        <f aca="false">IF(S2108="Empate","—",IF((N2108&gt;M2108)&lt;&gt;(T2108&gt;U2108),"Sim","Não"))</f>
        <v>Sim</v>
      </c>
    </row>
    <row r="2109" customFormat="false" ht="15" hidden="false" customHeight="false" outlineLevel="0" collapsed="false">
      <c r="A2109" s="72" t="s">
        <v>4533</v>
      </c>
      <c r="B2109" s="72" t="s">
        <v>4534</v>
      </c>
      <c r="C2109" s="72" t="s">
        <v>283</v>
      </c>
      <c r="D2109" s="72" t="s">
        <v>282</v>
      </c>
      <c r="E2109" s="72"/>
      <c r="F2109" s="73" t="n">
        <v>4897</v>
      </c>
      <c r="G2109" s="73" t="n">
        <v>3634</v>
      </c>
      <c r="H2109" s="73" t="n">
        <v>1263</v>
      </c>
      <c r="I2109" s="74" t="n">
        <f aca="false">H2109/F2109</f>
        <v>0.25791300796406</v>
      </c>
      <c r="J2109" s="73" t="n">
        <v>3456</v>
      </c>
      <c r="K2109" s="73" t="n">
        <v>56</v>
      </c>
      <c r="L2109" s="73" t="n">
        <v>122</v>
      </c>
      <c r="M2109" s="73" t="n">
        <v>1148</v>
      </c>
      <c r="N2109" s="73" t="n">
        <v>2082</v>
      </c>
      <c r="O2109" s="73" t="n">
        <f aca="false">J2109-M2109-N2109</f>
        <v>226</v>
      </c>
      <c r="P2109" s="74" t="n">
        <f aca="false">M2109/J2109</f>
        <v>0.332175925925926</v>
      </c>
      <c r="Q2109" s="74" t="n">
        <f aca="false">N2109/J2109</f>
        <v>0.602430555555556</v>
      </c>
      <c r="R2109" s="75" t="n">
        <f aca="false">ABS(P2109-Q2109)*100</f>
        <v>27.025462962963</v>
      </c>
      <c r="S2109" s="72" t="str">
        <f aca="false">IF(M2109&gt;N2109,"Flávio Bolsonaro",IF(N2109&gt;M2109,"Lula","Empate"))</f>
        <v>Lula</v>
      </c>
      <c r="T2109" s="74" t="n">
        <v>0.671258034894399</v>
      </c>
      <c r="U2109" s="74" t="n">
        <v>0.273033363942455</v>
      </c>
      <c r="V2109" s="72" t="str">
        <f aca="false">IF(S2109="Empate","—",IF((N2109&gt;M2109)&lt;&gt;(T2109&gt;U2109),"Sim","Não"))</f>
        <v>Não</v>
      </c>
    </row>
    <row r="2110" customFormat="false" ht="15" hidden="false" customHeight="false" outlineLevel="0" collapsed="false">
      <c r="A2110" s="72" t="s">
        <v>4535</v>
      </c>
      <c r="B2110" s="72" t="s">
        <v>4536</v>
      </c>
      <c r="C2110" s="72" t="s">
        <v>283</v>
      </c>
      <c r="D2110" s="72" t="s">
        <v>282</v>
      </c>
      <c r="E2110" s="72"/>
      <c r="F2110" s="73" t="n">
        <v>5252</v>
      </c>
      <c r="G2110" s="73" t="n">
        <v>3952</v>
      </c>
      <c r="H2110" s="73" t="n">
        <v>1300</v>
      </c>
      <c r="I2110" s="74" t="n">
        <f aca="false">H2110/F2110</f>
        <v>0.247524752475248</v>
      </c>
      <c r="J2110" s="73" t="n">
        <v>3646</v>
      </c>
      <c r="K2110" s="73" t="n">
        <v>83</v>
      </c>
      <c r="L2110" s="73" t="n">
        <v>223</v>
      </c>
      <c r="M2110" s="73" t="n">
        <v>1233</v>
      </c>
      <c r="N2110" s="73" t="n">
        <v>2200</v>
      </c>
      <c r="O2110" s="73" t="n">
        <f aca="false">J2110-M2110-N2110</f>
        <v>213</v>
      </c>
      <c r="P2110" s="74" t="n">
        <f aca="false">M2110/J2110</f>
        <v>0.338178826110806</v>
      </c>
      <c r="Q2110" s="74" t="n">
        <f aca="false">N2110/J2110</f>
        <v>0.603400987383434</v>
      </c>
      <c r="R2110" s="75" t="n">
        <f aca="false">ABS(P2110-Q2110)*100</f>
        <v>26.5222161272628</v>
      </c>
      <c r="S2110" s="72" t="str">
        <f aca="false">IF(M2110&gt;N2110,"Flávio Bolsonaro",IF(N2110&gt;M2110,"Lula","Empate"))</f>
        <v>Lula</v>
      </c>
      <c r="T2110" s="74" t="n">
        <v>0.686153846153846</v>
      </c>
      <c r="U2110" s="74" t="n">
        <v>0.255384615384615</v>
      </c>
      <c r="V2110" s="72" t="str">
        <f aca="false">IF(S2110="Empate","—",IF((N2110&gt;M2110)&lt;&gt;(T2110&gt;U2110),"Sim","Não"))</f>
        <v>Não</v>
      </c>
    </row>
    <row r="2111" customFormat="false" ht="15" hidden="false" customHeight="false" outlineLevel="0" collapsed="false">
      <c r="A2111" s="72" t="s">
        <v>4537</v>
      </c>
      <c r="B2111" s="72" t="s">
        <v>4538</v>
      </c>
      <c r="C2111" s="72" t="s">
        <v>283</v>
      </c>
      <c r="D2111" s="72" t="s">
        <v>282</v>
      </c>
      <c r="E2111" s="72"/>
      <c r="F2111" s="73" t="n">
        <v>3068</v>
      </c>
      <c r="G2111" s="73" t="n">
        <v>2389</v>
      </c>
      <c r="H2111" s="73" t="n">
        <v>679</v>
      </c>
      <c r="I2111" s="74" t="n">
        <f aca="false">H2111/F2111</f>
        <v>0.221316818774446</v>
      </c>
      <c r="J2111" s="73" t="n">
        <v>2272</v>
      </c>
      <c r="K2111" s="73" t="n">
        <v>58</v>
      </c>
      <c r="L2111" s="73" t="n">
        <v>59</v>
      </c>
      <c r="M2111" s="73" t="n">
        <v>963</v>
      </c>
      <c r="N2111" s="73" t="n">
        <v>1221</v>
      </c>
      <c r="O2111" s="73" t="n">
        <f aca="false">J2111-M2111-N2111</f>
        <v>88</v>
      </c>
      <c r="P2111" s="74" t="n">
        <f aca="false">M2111/J2111</f>
        <v>0.423855633802817</v>
      </c>
      <c r="Q2111" s="74" t="n">
        <f aca="false">N2111/J2111</f>
        <v>0.537411971830986</v>
      </c>
      <c r="R2111" s="75" t="n">
        <f aca="false">ABS(P2111-Q2111)*100</f>
        <v>11.3556338028169</v>
      </c>
      <c r="S2111" s="72" t="str">
        <f aca="false">IF(M2111&gt;N2111,"Flávio Bolsonaro",IF(N2111&gt;M2111,"Lula","Empate"))</f>
        <v>Lula</v>
      </c>
      <c r="T2111" s="74" t="n">
        <v>0.594216417910448</v>
      </c>
      <c r="U2111" s="74" t="n">
        <v>0.361007462686567</v>
      </c>
      <c r="V2111" s="72" t="str">
        <f aca="false">IF(S2111="Empate","—",IF((N2111&gt;M2111)&lt;&gt;(T2111&gt;U2111),"Sim","Não"))</f>
        <v>Não</v>
      </c>
    </row>
    <row r="2112" customFormat="false" ht="15" hidden="false" customHeight="false" outlineLevel="0" collapsed="false">
      <c r="A2112" s="72" t="s">
        <v>4539</v>
      </c>
      <c r="B2112" s="72" t="s">
        <v>4540</v>
      </c>
      <c r="C2112" s="72" t="s">
        <v>283</v>
      </c>
      <c r="D2112" s="72" t="s">
        <v>282</v>
      </c>
      <c r="E2112" s="72"/>
      <c r="F2112" s="73" t="n">
        <v>6432</v>
      </c>
      <c r="G2112" s="73" t="n">
        <v>5114</v>
      </c>
      <c r="H2112" s="73" t="n">
        <v>1318</v>
      </c>
      <c r="I2112" s="74" t="n">
        <f aca="false">H2112/F2112</f>
        <v>0.204912935323383</v>
      </c>
      <c r="J2112" s="73" t="n">
        <v>4871</v>
      </c>
      <c r="K2112" s="73" t="n">
        <v>106</v>
      </c>
      <c r="L2112" s="73" t="n">
        <v>137</v>
      </c>
      <c r="M2112" s="73" t="n">
        <v>2890</v>
      </c>
      <c r="N2112" s="73" t="n">
        <v>1620</v>
      </c>
      <c r="O2112" s="73" t="n">
        <f aca="false">J2112-M2112-N2112</f>
        <v>361</v>
      </c>
      <c r="P2112" s="74" t="n">
        <f aca="false">M2112/J2112</f>
        <v>0.593307329090536</v>
      </c>
      <c r="Q2112" s="74" t="n">
        <f aca="false">N2112/J2112</f>
        <v>0.332580578936563</v>
      </c>
      <c r="R2112" s="75" t="n">
        <f aca="false">ABS(P2112-Q2112)*100</f>
        <v>26.0726750153973</v>
      </c>
      <c r="S2112" s="72" t="str">
        <f aca="false">IF(M2112&gt;N2112,"Flávio Bolsonaro",IF(N2112&gt;M2112,"Lula","Empate"))</f>
        <v>Flávio Bolsonaro</v>
      </c>
      <c r="T2112" s="74" t="n">
        <v>0.405114116652578</v>
      </c>
      <c r="U2112" s="74" t="n">
        <v>0.529797125950972</v>
      </c>
      <c r="V2112" s="72" t="str">
        <f aca="false">IF(S2112="Empate","—",IF((N2112&gt;M2112)&lt;&gt;(T2112&gt;U2112),"Sim","Não"))</f>
        <v>Não</v>
      </c>
    </row>
    <row r="2113" customFormat="false" ht="15" hidden="false" customHeight="false" outlineLevel="0" collapsed="false">
      <c r="A2113" s="72" t="s">
        <v>4541</v>
      </c>
      <c r="B2113" s="72" t="s">
        <v>4542</v>
      </c>
      <c r="C2113" s="72" t="s">
        <v>283</v>
      </c>
      <c r="D2113" s="72" t="s">
        <v>282</v>
      </c>
      <c r="E2113" s="72"/>
      <c r="F2113" s="73" t="n">
        <v>70117</v>
      </c>
      <c r="G2113" s="73" t="n">
        <v>55472</v>
      </c>
      <c r="H2113" s="73" t="n">
        <v>14645</v>
      </c>
      <c r="I2113" s="74" t="n">
        <f aca="false">H2113/F2113</f>
        <v>0.208865182480711</v>
      </c>
      <c r="J2113" s="73" t="n">
        <v>52330</v>
      </c>
      <c r="K2113" s="73" t="n">
        <v>1423</v>
      </c>
      <c r="L2113" s="73" t="n">
        <v>1719</v>
      </c>
      <c r="M2113" s="73" t="n">
        <v>25618</v>
      </c>
      <c r="N2113" s="73" t="n">
        <v>21946</v>
      </c>
      <c r="O2113" s="73" t="n">
        <f aca="false">J2113-M2113-N2113</f>
        <v>4766</v>
      </c>
      <c r="P2113" s="74" t="n">
        <f aca="false">M2113/J2113</f>
        <v>0.489547104911141</v>
      </c>
      <c r="Q2113" s="74" t="n">
        <f aca="false">N2113/J2113</f>
        <v>0.419377030384101</v>
      </c>
      <c r="R2113" s="75" t="n">
        <f aca="false">ABS(P2113-Q2113)*100</f>
        <v>7.01700745270399</v>
      </c>
      <c r="S2113" s="72" t="str">
        <f aca="false">IF(M2113&gt;N2113,"Flávio Bolsonaro",IF(N2113&gt;M2113,"Lula","Empate"))</f>
        <v>Flávio Bolsonaro</v>
      </c>
      <c r="T2113" s="74" t="n">
        <v>0.448414704945971</v>
      </c>
      <c r="U2113" s="74" t="n">
        <v>0.450399835196734</v>
      </c>
      <c r="V2113" s="72" t="str">
        <f aca="false">IF(S2113="Empate","—",IF((N2113&gt;M2113)&lt;&gt;(T2113&gt;U2113),"Sim","Não"))</f>
        <v>Não</v>
      </c>
    </row>
    <row r="2114" customFormat="false" ht="15" hidden="false" customHeight="false" outlineLevel="0" collapsed="false">
      <c r="A2114" s="72" t="s">
        <v>4543</v>
      </c>
      <c r="B2114" s="72" t="s">
        <v>4544</v>
      </c>
      <c r="C2114" s="72" t="s">
        <v>283</v>
      </c>
      <c r="D2114" s="72" t="s">
        <v>282</v>
      </c>
      <c r="E2114" s="72"/>
      <c r="F2114" s="73" t="n">
        <v>12840</v>
      </c>
      <c r="G2114" s="73" t="n">
        <v>9136</v>
      </c>
      <c r="H2114" s="73" t="n">
        <v>3704</v>
      </c>
      <c r="I2114" s="74" t="n">
        <f aca="false">H2114/F2114</f>
        <v>0.288473520249221</v>
      </c>
      <c r="J2114" s="73" t="n">
        <v>8687</v>
      </c>
      <c r="K2114" s="73" t="n">
        <v>151</v>
      </c>
      <c r="L2114" s="73" t="n">
        <v>298</v>
      </c>
      <c r="M2114" s="73" t="n">
        <v>2739</v>
      </c>
      <c r="N2114" s="73" t="n">
        <v>5385</v>
      </c>
      <c r="O2114" s="73" t="n">
        <f aca="false">J2114-M2114-N2114</f>
        <v>563</v>
      </c>
      <c r="P2114" s="74" t="n">
        <f aca="false">M2114/J2114</f>
        <v>0.315298722228618</v>
      </c>
      <c r="Q2114" s="74" t="n">
        <f aca="false">N2114/J2114</f>
        <v>0.619891792333372</v>
      </c>
      <c r="R2114" s="75" t="n">
        <f aca="false">ABS(P2114-Q2114)*100</f>
        <v>30.4593070104754</v>
      </c>
      <c r="S2114" s="72" t="str">
        <f aca="false">IF(M2114&gt;N2114,"Flávio Bolsonaro",IF(N2114&gt;M2114,"Lula","Empate"))</f>
        <v>Lula</v>
      </c>
      <c r="T2114" s="74" t="n">
        <v>0.704148217198788</v>
      </c>
      <c r="U2114" s="74" t="n">
        <v>0.245513866231648</v>
      </c>
      <c r="V2114" s="72" t="str">
        <f aca="false">IF(S2114="Empate","—",IF((N2114&gt;M2114)&lt;&gt;(T2114&gt;U2114),"Sim","Não"))</f>
        <v>Não</v>
      </c>
    </row>
    <row r="2115" customFormat="false" ht="15" hidden="false" customHeight="false" outlineLevel="0" collapsed="false">
      <c r="A2115" s="72" t="s">
        <v>4545</v>
      </c>
      <c r="B2115" s="72" t="s">
        <v>4546</v>
      </c>
      <c r="C2115" s="72" t="s">
        <v>283</v>
      </c>
      <c r="D2115" s="72" t="s">
        <v>282</v>
      </c>
      <c r="E2115" s="72"/>
      <c r="F2115" s="73" t="n">
        <v>20106</v>
      </c>
      <c r="G2115" s="73" t="n">
        <v>15601</v>
      </c>
      <c r="H2115" s="73" t="n">
        <v>4505</v>
      </c>
      <c r="I2115" s="74" t="n">
        <f aca="false">H2115/F2115</f>
        <v>0.224062468914752</v>
      </c>
      <c r="J2115" s="73" t="n">
        <v>14884</v>
      </c>
      <c r="K2115" s="73" t="n">
        <v>287</v>
      </c>
      <c r="L2115" s="73" t="n">
        <v>430</v>
      </c>
      <c r="M2115" s="73" t="n">
        <v>6904</v>
      </c>
      <c r="N2115" s="73" t="n">
        <v>6580</v>
      </c>
      <c r="O2115" s="73" t="n">
        <f aca="false">J2115-M2115-N2115</f>
        <v>1400</v>
      </c>
      <c r="P2115" s="74" t="n">
        <f aca="false">M2115/J2115</f>
        <v>0.463853802741199</v>
      </c>
      <c r="Q2115" s="74" t="n">
        <f aca="false">N2115/J2115</f>
        <v>0.442085460897608</v>
      </c>
      <c r="R2115" s="75" t="n">
        <f aca="false">ABS(P2115-Q2115)*100</f>
        <v>2.17683418435904</v>
      </c>
      <c r="S2115" s="72" t="str">
        <f aca="false">IF(M2115&gt;N2115,"Flávio Bolsonaro",IF(N2115&gt;M2115,"Lula","Empate"))</f>
        <v>Flávio Bolsonaro</v>
      </c>
      <c r="T2115" s="74" t="n">
        <v>0.491843925355605</v>
      </c>
      <c r="U2115" s="74" t="n">
        <v>0.421505937622341</v>
      </c>
      <c r="V2115" s="72" t="str">
        <f aca="false">IF(S2115="Empate","—",IF((N2115&gt;M2115)&lt;&gt;(T2115&gt;U2115),"Sim","Não"))</f>
        <v>Sim</v>
      </c>
    </row>
    <row r="2116" customFormat="false" ht="15" hidden="false" customHeight="false" outlineLevel="0" collapsed="false">
      <c r="A2116" s="72" t="s">
        <v>4547</v>
      </c>
      <c r="B2116" s="72" t="s">
        <v>4548</v>
      </c>
      <c r="C2116" s="72" t="s">
        <v>283</v>
      </c>
      <c r="D2116" s="72" t="s">
        <v>282</v>
      </c>
      <c r="E2116" s="72"/>
      <c r="F2116" s="73" t="n">
        <v>5131</v>
      </c>
      <c r="G2116" s="73" t="n">
        <v>3925</v>
      </c>
      <c r="H2116" s="73" t="n">
        <v>1206</v>
      </c>
      <c r="I2116" s="74" t="n">
        <f aca="false">H2116/F2116</f>
        <v>0.235041902163321</v>
      </c>
      <c r="J2116" s="73" t="n">
        <v>3772</v>
      </c>
      <c r="K2116" s="73" t="n">
        <v>43</v>
      </c>
      <c r="L2116" s="73" t="n">
        <v>110</v>
      </c>
      <c r="M2116" s="73" t="n">
        <v>1059</v>
      </c>
      <c r="N2116" s="73" t="n">
        <v>2405</v>
      </c>
      <c r="O2116" s="73" t="n">
        <f aca="false">J2116-M2116-N2116</f>
        <v>308</v>
      </c>
      <c r="P2116" s="74" t="n">
        <f aca="false">M2116/J2116</f>
        <v>0.280752916224814</v>
      </c>
      <c r="Q2116" s="74" t="n">
        <f aca="false">N2116/J2116</f>
        <v>0.637592788971368</v>
      </c>
      <c r="R2116" s="75" t="n">
        <f aca="false">ABS(P2116-Q2116)*100</f>
        <v>35.6839872746554</v>
      </c>
      <c r="S2116" s="72" t="str">
        <f aca="false">IF(M2116&gt;N2116,"Flávio Bolsonaro",IF(N2116&gt;M2116,"Lula","Empate"))</f>
        <v>Lula</v>
      </c>
      <c r="T2116" s="74" t="n">
        <v>0.728082382410242</v>
      </c>
      <c r="U2116" s="74" t="n">
        <v>0.21597550793209</v>
      </c>
      <c r="V2116" s="72" t="str">
        <f aca="false">IF(S2116="Empate","—",IF((N2116&gt;M2116)&lt;&gt;(T2116&gt;U2116),"Sim","Não"))</f>
        <v>Não</v>
      </c>
    </row>
    <row r="2117" customFormat="false" ht="15" hidden="false" customHeight="false" outlineLevel="0" collapsed="false">
      <c r="A2117" s="72" t="s">
        <v>4549</v>
      </c>
      <c r="B2117" s="72" t="s">
        <v>4550</v>
      </c>
      <c r="C2117" s="72" t="s">
        <v>283</v>
      </c>
      <c r="D2117" s="72" t="s">
        <v>282</v>
      </c>
      <c r="E2117" s="72"/>
      <c r="F2117" s="73" t="n">
        <v>3192</v>
      </c>
      <c r="G2117" s="73" t="n">
        <v>2499</v>
      </c>
      <c r="H2117" s="73" t="n">
        <v>693</v>
      </c>
      <c r="I2117" s="74" t="n">
        <f aca="false">H2117/F2117</f>
        <v>0.217105263157895</v>
      </c>
      <c r="J2117" s="73" t="n">
        <v>2367</v>
      </c>
      <c r="K2117" s="73" t="n">
        <v>51</v>
      </c>
      <c r="L2117" s="73" t="n">
        <v>81</v>
      </c>
      <c r="M2117" s="73" t="n">
        <v>1477</v>
      </c>
      <c r="N2117" s="73" t="n">
        <v>731</v>
      </c>
      <c r="O2117" s="73" t="n">
        <f aca="false">J2117-M2117-N2117</f>
        <v>159</v>
      </c>
      <c r="P2117" s="74" t="n">
        <f aca="false">M2117/J2117</f>
        <v>0.623996620194339</v>
      </c>
      <c r="Q2117" s="74" t="n">
        <f aca="false">N2117/J2117</f>
        <v>0.308829742289818</v>
      </c>
      <c r="R2117" s="75" t="n">
        <f aca="false">ABS(P2117-Q2117)*100</f>
        <v>31.5166877904521</v>
      </c>
      <c r="S2117" s="72" t="str">
        <f aca="false">IF(M2117&gt;N2117,"Flávio Bolsonaro",IF(N2117&gt;M2117,"Lula","Empate"))</f>
        <v>Flávio Bolsonaro</v>
      </c>
      <c r="T2117" s="74" t="n">
        <v>0.370468611847922</v>
      </c>
      <c r="U2117" s="74" t="n">
        <v>0.552608311229001</v>
      </c>
      <c r="V2117" s="72" t="str">
        <f aca="false">IF(S2117="Empate","—",IF((N2117&gt;M2117)&lt;&gt;(T2117&gt;U2117),"Sim","Não"))</f>
        <v>Não</v>
      </c>
    </row>
    <row r="2118" customFormat="false" ht="15" hidden="false" customHeight="false" outlineLevel="0" collapsed="false">
      <c r="A2118" s="72" t="s">
        <v>4551</v>
      </c>
      <c r="B2118" s="72" t="s">
        <v>4552</v>
      </c>
      <c r="C2118" s="72" t="s">
        <v>283</v>
      </c>
      <c r="D2118" s="72" t="s">
        <v>282</v>
      </c>
      <c r="E2118" s="72"/>
      <c r="F2118" s="73" t="n">
        <v>22992</v>
      </c>
      <c r="G2118" s="73" t="n">
        <v>15955</v>
      </c>
      <c r="H2118" s="73" t="n">
        <v>7037</v>
      </c>
      <c r="I2118" s="74" t="n">
        <f aca="false">H2118/F2118</f>
        <v>0.306062978427279</v>
      </c>
      <c r="J2118" s="73" t="n">
        <v>15309</v>
      </c>
      <c r="K2118" s="73" t="n">
        <v>170</v>
      </c>
      <c r="L2118" s="73" t="n">
        <v>476</v>
      </c>
      <c r="M2118" s="73" t="n">
        <v>3219</v>
      </c>
      <c r="N2118" s="73" t="n">
        <v>11436</v>
      </c>
      <c r="O2118" s="73" t="n">
        <f aca="false">J2118-M2118-N2118</f>
        <v>654</v>
      </c>
      <c r="P2118" s="74" t="n">
        <f aca="false">M2118/J2118</f>
        <v>0.210268469527729</v>
      </c>
      <c r="Q2118" s="74" t="n">
        <f aca="false">N2118/J2118</f>
        <v>0.747011561826377</v>
      </c>
      <c r="R2118" s="75" t="n">
        <f aca="false">ABS(P2118-Q2118)*100</f>
        <v>53.6743092298648</v>
      </c>
      <c r="S2118" s="72" t="str">
        <f aca="false">IF(M2118&gt;N2118,"Flávio Bolsonaro",IF(N2118&gt;M2118,"Lula","Empate"))</f>
        <v>Lula</v>
      </c>
      <c r="T2118" s="74" t="n">
        <v>0.797205699266842</v>
      </c>
      <c r="U2118" s="74" t="n">
        <v>0.16060312629686</v>
      </c>
      <c r="V2118" s="72" t="str">
        <f aca="false">IF(S2118="Empate","—",IF((N2118&gt;M2118)&lt;&gt;(T2118&gt;U2118),"Sim","Não"))</f>
        <v>Não</v>
      </c>
    </row>
    <row r="2119" customFormat="false" ht="15" hidden="false" customHeight="false" outlineLevel="0" collapsed="false">
      <c r="A2119" s="72" t="s">
        <v>4553</v>
      </c>
      <c r="B2119" s="72" t="s">
        <v>4554</v>
      </c>
      <c r="C2119" s="72" t="s">
        <v>283</v>
      </c>
      <c r="D2119" s="72" t="s">
        <v>282</v>
      </c>
      <c r="E2119" s="72"/>
      <c r="F2119" s="73" t="n">
        <v>9981</v>
      </c>
      <c r="G2119" s="73" t="n">
        <v>7496</v>
      </c>
      <c r="H2119" s="73" t="n">
        <v>2485</v>
      </c>
      <c r="I2119" s="74" t="n">
        <f aca="false">H2119/F2119</f>
        <v>0.248973048792706</v>
      </c>
      <c r="J2119" s="73" t="n">
        <v>7120</v>
      </c>
      <c r="K2119" s="73" t="n">
        <v>75</v>
      </c>
      <c r="L2119" s="73" t="n">
        <v>301</v>
      </c>
      <c r="M2119" s="73" t="n">
        <v>2041</v>
      </c>
      <c r="N2119" s="73" t="n">
        <v>4897</v>
      </c>
      <c r="O2119" s="73" t="n">
        <f aca="false">J2119-M2119-N2119</f>
        <v>182</v>
      </c>
      <c r="P2119" s="74" t="n">
        <f aca="false">M2119/J2119</f>
        <v>0.286657303370787</v>
      </c>
      <c r="Q2119" s="74" t="n">
        <f aca="false">N2119/J2119</f>
        <v>0.687780898876405</v>
      </c>
      <c r="R2119" s="75" t="n">
        <f aca="false">ABS(P2119-Q2119)*100</f>
        <v>40.1123595505618</v>
      </c>
      <c r="S2119" s="72" t="str">
        <f aca="false">IF(M2119&gt;N2119,"Flávio Bolsonaro",IF(N2119&gt;M2119,"Lula","Empate"))</f>
        <v>Lula</v>
      </c>
      <c r="T2119" s="74" t="n">
        <v>0.752743123402976</v>
      </c>
      <c r="U2119" s="74" t="n">
        <v>0.21659401773636</v>
      </c>
      <c r="V2119" s="72" t="str">
        <f aca="false">IF(S2119="Empate","—",IF((N2119&gt;M2119)&lt;&gt;(T2119&gt;U2119),"Sim","Não"))</f>
        <v>Não</v>
      </c>
    </row>
    <row r="2120" customFormat="false" ht="15" hidden="false" customHeight="false" outlineLevel="0" collapsed="false">
      <c r="A2120" s="72" t="s">
        <v>4555</v>
      </c>
      <c r="B2120" s="72" t="s">
        <v>4556</v>
      </c>
      <c r="C2120" s="72" t="s">
        <v>283</v>
      </c>
      <c r="D2120" s="72" t="s">
        <v>282</v>
      </c>
      <c r="E2120" s="72"/>
      <c r="F2120" s="73" t="n">
        <v>9811</v>
      </c>
      <c r="G2120" s="73" t="n">
        <v>7770</v>
      </c>
      <c r="H2120" s="73" t="n">
        <v>2041</v>
      </c>
      <c r="I2120" s="74" t="n">
        <f aca="false">H2120/F2120</f>
        <v>0.208031801039649</v>
      </c>
      <c r="J2120" s="73" t="n">
        <v>7487</v>
      </c>
      <c r="K2120" s="73" t="n">
        <v>87</v>
      </c>
      <c r="L2120" s="73" t="n">
        <v>196</v>
      </c>
      <c r="M2120" s="73" t="n">
        <v>4078</v>
      </c>
      <c r="N2120" s="73" t="n">
        <v>3126</v>
      </c>
      <c r="O2120" s="73" t="n">
        <f aca="false">J2120-M2120-N2120</f>
        <v>283</v>
      </c>
      <c r="P2120" s="74" t="n">
        <f aca="false">M2120/J2120</f>
        <v>0.544677440897556</v>
      </c>
      <c r="Q2120" s="74" t="n">
        <f aca="false">N2120/J2120</f>
        <v>0.417523707760118</v>
      </c>
      <c r="R2120" s="75" t="n">
        <f aca="false">ABS(P2120-Q2120)*100</f>
        <v>12.7153733137438</v>
      </c>
      <c r="S2120" s="72" t="str">
        <f aca="false">IF(M2120&gt;N2120,"Flávio Bolsonaro",IF(N2120&gt;M2120,"Lula","Empate"))</f>
        <v>Flávio Bolsonaro</v>
      </c>
      <c r="T2120" s="74" t="n">
        <v>0.475421447797138</v>
      </c>
      <c r="U2120" s="74" t="n">
        <v>0.490154412806347</v>
      </c>
      <c r="V2120" s="72" t="str">
        <f aca="false">IF(S2120="Empate","—",IF((N2120&gt;M2120)&lt;&gt;(T2120&gt;U2120),"Sim","Não"))</f>
        <v>Não</v>
      </c>
    </row>
    <row r="2121" customFormat="false" ht="15" hidden="false" customHeight="false" outlineLevel="0" collapsed="false">
      <c r="A2121" s="72" t="s">
        <v>4557</v>
      </c>
      <c r="B2121" s="72" t="s">
        <v>4558</v>
      </c>
      <c r="C2121" s="72" t="s">
        <v>283</v>
      </c>
      <c r="D2121" s="72" t="s">
        <v>282</v>
      </c>
      <c r="E2121" s="72"/>
      <c r="F2121" s="73" t="n">
        <v>5242</v>
      </c>
      <c r="G2121" s="73" t="n">
        <v>4216</v>
      </c>
      <c r="H2121" s="73" t="n">
        <v>1026</v>
      </c>
      <c r="I2121" s="74" t="n">
        <f aca="false">H2121/F2121</f>
        <v>0.195726821823731</v>
      </c>
      <c r="J2121" s="73" t="n">
        <v>4097</v>
      </c>
      <c r="K2121" s="73" t="n">
        <v>49</v>
      </c>
      <c r="L2121" s="73" t="n">
        <v>70</v>
      </c>
      <c r="M2121" s="73" t="n">
        <v>2019</v>
      </c>
      <c r="N2121" s="73" t="n">
        <v>1875</v>
      </c>
      <c r="O2121" s="73" t="n">
        <f aca="false">J2121-M2121-N2121</f>
        <v>203</v>
      </c>
      <c r="P2121" s="74" t="n">
        <f aca="false">M2121/J2121</f>
        <v>0.492799609470344</v>
      </c>
      <c r="Q2121" s="74" t="n">
        <f aca="false">N2121/J2121</f>
        <v>0.457651940444227</v>
      </c>
      <c r="R2121" s="75" t="n">
        <f aca="false">ABS(P2121-Q2121)*100</f>
        <v>3.51476690261167</v>
      </c>
      <c r="S2121" s="72" t="str">
        <f aca="false">IF(M2121&gt;N2121,"Flávio Bolsonaro",IF(N2121&gt;M2121,"Lula","Empate"))</f>
        <v>Flávio Bolsonaro</v>
      </c>
      <c r="T2121" s="74" t="n">
        <v>0.502759381898455</v>
      </c>
      <c r="U2121" s="74" t="n">
        <v>0.451434878587196</v>
      </c>
      <c r="V2121" s="72" t="str">
        <f aca="false">IF(S2121="Empate","—",IF((N2121&gt;M2121)&lt;&gt;(T2121&gt;U2121),"Sim","Não"))</f>
        <v>Sim</v>
      </c>
    </row>
    <row r="2122" customFormat="false" ht="15" hidden="false" customHeight="false" outlineLevel="0" collapsed="false">
      <c r="A2122" s="72" t="s">
        <v>4559</v>
      </c>
      <c r="B2122" s="72" t="s">
        <v>4560</v>
      </c>
      <c r="C2122" s="72" t="s">
        <v>283</v>
      </c>
      <c r="D2122" s="72" t="s">
        <v>282</v>
      </c>
      <c r="E2122" s="72"/>
      <c r="F2122" s="73" t="n">
        <v>6955</v>
      </c>
      <c r="G2122" s="73" t="n">
        <v>5420</v>
      </c>
      <c r="H2122" s="73" t="n">
        <v>1535</v>
      </c>
      <c r="I2122" s="74" t="n">
        <f aca="false">H2122/F2122</f>
        <v>0.220704529115744</v>
      </c>
      <c r="J2122" s="73" t="n">
        <v>5186</v>
      </c>
      <c r="K2122" s="73" t="n">
        <v>76</v>
      </c>
      <c r="L2122" s="73" t="n">
        <v>158</v>
      </c>
      <c r="M2122" s="73" t="n">
        <v>2444</v>
      </c>
      <c r="N2122" s="73" t="n">
        <v>2506</v>
      </c>
      <c r="O2122" s="73" t="n">
        <f aca="false">J2122-M2122-N2122</f>
        <v>236</v>
      </c>
      <c r="P2122" s="74" t="n">
        <f aca="false">M2122/J2122</f>
        <v>0.471268800617046</v>
      </c>
      <c r="Q2122" s="74" t="n">
        <f aca="false">N2122/J2122</f>
        <v>0.483224064789819</v>
      </c>
      <c r="R2122" s="75" t="n">
        <f aca="false">ABS(P2122-Q2122)*100</f>
        <v>1.19552641727728</v>
      </c>
      <c r="S2122" s="72" t="str">
        <f aca="false">IF(M2122&gt;N2122,"Flávio Bolsonaro",IF(N2122&gt;M2122,"Lula","Empate"))</f>
        <v>Lula</v>
      </c>
      <c r="T2122" s="74" t="n">
        <v>0.544790844514602</v>
      </c>
      <c r="U2122" s="74" t="n">
        <v>0.419494869771113</v>
      </c>
      <c r="V2122" s="72" t="str">
        <f aca="false">IF(S2122="Empate","—",IF((N2122&gt;M2122)&lt;&gt;(T2122&gt;U2122),"Sim","Não"))</f>
        <v>Não</v>
      </c>
    </row>
    <row r="2123" customFormat="false" ht="15" hidden="false" customHeight="false" outlineLevel="0" collapsed="false">
      <c r="A2123" s="72" t="s">
        <v>4561</v>
      </c>
      <c r="B2123" s="72" t="s">
        <v>4562</v>
      </c>
      <c r="C2123" s="72" t="s">
        <v>283</v>
      </c>
      <c r="D2123" s="72" t="s">
        <v>282</v>
      </c>
      <c r="E2123" s="72"/>
      <c r="F2123" s="73" t="n">
        <v>4046</v>
      </c>
      <c r="G2123" s="73" t="n">
        <v>2923</v>
      </c>
      <c r="H2123" s="73" t="n">
        <v>1123</v>
      </c>
      <c r="I2123" s="74" t="n">
        <f aca="false">H2123/F2123</f>
        <v>0.277558082056352</v>
      </c>
      <c r="J2123" s="73" t="n">
        <v>2828</v>
      </c>
      <c r="K2123" s="73" t="n">
        <v>20</v>
      </c>
      <c r="L2123" s="73" t="n">
        <v>75</v>
      </c>
      <c r="M2123" s="73" t="n">
        <v>674</v>
      </c>
      <c r="N2123" s="73" t="n">
        <v>1986</v>
      </c>
      <c r="O2123" s="73" t="n">
        <f aca="false">J2123-M2123-N2123</f>
        <v>168</v>
      </c>
      <c r="P2123" s="74" t="n">
        <f aca="false">M2123/J2123</f>
        <v>0.238330975954738</v>
      </c>
      <c r="Q2123" s="74" t="n">
        <f aca="false">N2123/J2123</f>
        <v>0.702263083451202</v>
      </c>
      <c r="R2123" s="75" t="n">
        <f aca="false">ABS(P2123-Q2123)*100</f>
        <v>46.3932107496464</v>
      </c>
      <c r="S2123" s="72" t="str">
        <f aca="false">IF(M2123&gt;N2123,"Flávio Bolsonaro",IF(N2123&gt;M2123,"Lula","Empate"))</f>
        <v>Lula</v>
      </c>
      <c r="T2123" s="74" t="n">
        <v>0.747229174115123</v>
      </c>
      <c r="U2123" s="74" t="n">
        <v>0.191276367536646</v>
      </c>
      <c r="V2123" s="72" t="str">
        <f aca="false">IF(S2123="Empate","—",IF((N2123&gt;M2123)&lt;&gt;(T2123&gt;U2123),"Sim","Não"))</f>
        <v>Não</v>
      </c>
    </row>
    <row r="2124" customFormat="false" ht="15" hidden="false" customHeight="false" outlineLevel="0" collapsed="false">
      <c r="A2124" s="72" t="s">
        <v>4563</v>
      </c>
      <c r="B2124" s="72" t="s">
        <v>2970</v>
      </c>
      <c r="C2124" s="72" t="s">
        <v>283</v>
      </c>
      <c r="D2124" s="72" t="s">
        <v>282</v>
      </c>
      <c r="E2124" s="72"/>
      <c r="F2124" s="73" t="n">
        <v>18054</v>
      </c>
      <c r="G2124" s="73" t="n">
        <v>13840</v>
      </c>
      <c r="H2124" s="73" t="n">
        <v>4214</v>
      </c>
      <c r="I2124" s="74" t="n">
        <f aca="false">H2124/F2124</f>
        <v>0.233410878475684</v>
      </c>
      <c r="J2124" s="73" t="n">
        <v>12740</v>
      </c>
      <c r="K2124" s="73" t="n">
        <v>296</v>
      </c>
      <c r="L2124" s="73" t="n">
        <v>804</v>
      </c>
      <c r="M2124" s="73" t="n">
        <v>5958</v>
      </c>
      <c r="N2124" s="73" t="n">
        <v>5914</v>
      </c>
      <c r="O2124" s="73" t="n">
        <f aca="false">J2124-M2124-N2124</f>
        <v>868</v>
      </c>
      <c r="P2124" s="74" t="n">
        <f aca="false">M2124/J2124</f>
        <v>0.467660910518053</v>
      </c>
      <c r="Q2124" s="74" t="n">
        <f aca="false">N2124/J2124</f>
        <v>0.464207221350078</v>
      </c>
      <c r="R2124" s="75" t="n">
        <f aca="false">ABS(P2124-Q2124)*100</f>
        <v>0.345368916797489</v>
      </c>
      <c r="S2124" s="72" t="str">
        <f aca="false">IF(M2124&gt;N2124,"Flávio Bolsonaro",IF(N2124&gt;M2124,"Lula","Empate"))</f>
        <v>Flávio Bolsonaro</v>
      </c>
      <c r="T2124" s="74" t="n">
        <v>0.50765440788316</v>
      </c>
      <c r="U2124" s="74" t="n">
        <v>0.408411050501496</v>
      </c>
      <c r="V2124" s="72" t="str">
        <f aca="false">IF(S2124="Empate","—",IF((N2124&gt;M2124)&lt;&gt;(T2124&gt;U2124),"Sim","Não"))</f>
        <v>Sim</v>
      </c>
    </row>
    <row r="2125" customFormat="false" ht="15" hidden="false" customHeight="false" outlineLevel="0" collapsed="false">
      <c r="A2125" s="72" t="s">
        <v>4564</v>
      </c>
      <c r="B2125" s="72" t="s">
        <v>4565</v>
      </c>
      <c r="C2125" s="72" t="s">
        <v>283</v>
      </c>
      <c r="D2125" s="72" t="s">
        <v>282</v>
      </c>
      <c r="E2125" s="72"/>
      <c r="F2125" s="73" t="n">
        <v>34836</v>
      </c>
      <c r="G2125" s="73" t="n">
        <v>26571</v>
      </c>
      <c r="H2125" s="73" t="n">
        <v>8265</v>
      </c>
      <c r="I2125" s="74" t="n">
        <f aca="false">H2125/F2125</f>
        <v>0.237254564243886</v>
      </c>
      <c r="J2125" s="73" t="n">
        <v>25221</v>
      </c>
      <c r="K2125" s="73" t="n">
        <v>558</v>
      </c>
      <c r="L2125" s="73" t="n">
        <v>792</v>
      </c>
      <c r="M2125" s="73" t="n">
        <v>15030</v>
      </c>
      <c r="N2125" s="73" t="n">
        <v>8155</v>
      </c>
      <c r="O2125" s="73" t="n">
        <f aca="false">J2125-M2125-N2125</f>
        <v>2036</v>
      </c>
      <c r="P2125" s="74" t="n">
        <f aca="false">M2125/J2125</f>
        <v>0.595931961460688</v>
      </c>
      <c r="Q2125" s="74" t="n">
        <f aca="false">N2125/J2125</f>
        <v>0.323341659728004</v>
      </c>
      <c r="R2125" s="75" t="n">
        <f aca="false">ABS(P2125-Q2125)*100</f>
        <v>27.2590301732683</v>
      </c>
      <c r="S2125" s="72" t="str">
        <f aca="false">IF(M2125&gt;N2125,"Flávio Bolsonaro",IF(N2125&gt;M2125,"Lula","Empate"))</f>
        <v>Flávio Bolsonaro</v>
      </c>
      <c r="T2125" s="74" t="n">
        <v>0.340955364134691</v>
      </c>
      <c r="U2125" s="74" t="n">
        <v>0.570673453406421</v>
      </c>
      <c r="V2125" s="72" t="str">
        <f aca="false">IF(S2125="Empate","—",IF((N2125&gt;M2125)&lt;&gt;(T2125&gt;U2125),"Sim","Não"))</f>
        <v>Não</v>
      </c>
    </row>
    <row r="2126" customFormat="false" ht="15" hidden="false" customHeight="false" outlineLevel="0" collapsed="false">
      <c r="A2126" s="72" t="s">
        <v>4566</v>
      </c>
      <c r="B2126" s="72" t="s">
        <v>4567</v>
      </c>
      <c r="C2126" s="72" t="s">
        <v>283</v>
      </c>
      <c r="D2126" s="72" t="s">
        <v>282</v>
      </c>
      <c r="E2126" s="72"/>
      <c r="F2126" s="73" t="n">
        <v>6021</v>
      </c>
      <c r="G2126" s="73" t="n">
        <v>5019</v>
      </c>
      <c r="H2126" s="73" t="n">
        <v>1002</v>
      </c>
      <c r="I2126" s="74" t="n">
        <f aca="false">H2126/F2126</f>
        <v>0.166417538614848</v>
      </c>
      <c r="J2126" s="73" t="n">
        <v>4704</v>
      </c>
      <c r="K2126" s="73" t="n">
        <v>140</v>
      </c>
      <c r="L2126" s="73" t="n">
        <v>175</v>
      </c>
      <c r="M2126" s="73" t="n">
        <v>1524</v>
      </c>
      <c r="N2126" s="73" t="n">
        <v>2867</v>
      </c>
      <c r="O2126" s="73" t="n">
        <f aca="false">J2126-M2126-N2126</f>
        <v>313</v>
      </c>
      <c r="P2126" s="74" t="n">
        <f aca="false">M2126/J2126</f>
        <v>0.323979591836735</v>
      </c>
      <c r="Q2126" s="74" t="n">
        <f aca="false">N2126/J2126</f>
        <v>0.609481292517007</v>
      </c>
      <c r="R2126" s="75" t="n">
        <f aca="false">ABS(P2126-Q2126)*100</f>
        <v>28.5501700680272</v>
      </c>
      <c r="S2126" s="72" t="str">
        <f aca="false">IF(M2126&gt;N2126,"Flávio Bolsonaro",IF(N2126&gt;M2126,"Lula","Empate"))</f>
        <v>Lula</v>
      </c>
      <c r="T2126" s="74" t="n">
        <v>0.662170706006322</v>
      </c>
      <c r="U2126" s="74" t="n">
        <v>0.258587987355111</v>
      </c>
      <c r="V2126" s="72" t="str">
        <f aca="false">IF(S2126="Empate","—",IF((N2126&gt;M2126)&lt;&gt;(T2126&gt;U2126),"Sim","Não"))</f>
        <v>Não</v>
      </c>
    </row>
    <row r="2127" customFormat="false" ht="15" hidden="false" customHeight="false" outlineLevel="0" collapsed="false">
      <c r="A2127" s="72" t="s">
        <v>4568</v>
      </c>
      <c r="B2127" s="72" t="s">
        <v>4569</v>
      </c>
      <c r="C2127" s="72" t="s">
        <v>283</v>
      </c>
      <c r="D2127" s="72" t="s">
        <v>282</v>
      </c>
      <c r="E2127" s="72"/>
      <c r="F2127" s="73" t="n">
        <v>4328</v>
      </c>
      <c r="G2127" s="73" t="n">
        <v>3346</v>
      </c>
      <c r="H2127" s="73" t="n">
        <v>982</v>
      </c>
      <c r="I2127" s="74" t="n">
        <f aca="false">H2127/F2127</f>
        <v>0.226894639556377</v>
      </c>
      <c r="J2127" s="73" t="n">
        <v>3163</v>
      </c>
      <c r="K2127" s="73" t="n">
        <v>73</v>
      </c>
      <c r="L2127" s="73" t="n">
        <v>110</v>
      </c>
      <c r="M2127" s="73" t="n">
        <v>1815</v>
      </c>
      <c r="N2127" s="73" t="n">
        <v>1127</v>
      </c>
      <c r="O2127" s="73" t="n">
        <f aca="false">J2127-M2127-N2127</f>
        <v>221</v>
      </c>
      <c r="P2127" s="74" t="n">
        <f aca="false">M2127/J2127</f>
        <v>0.573822320581726</v>
      </c>
      <c r="Q2127" s="74" t="n">
        <f aca="false">N2127/J2127</f>
        <v>0.356307303193171</v>
      </c>
      <c r="R2127" s="75" t="n">
        <f aca="false">ABS(P2127-Q2127)*100</f>
        <v>21.7515017388555</v>
      </c>
      <c r="S2127" s="72" t="str">
        <f aca="false">IF(M2127&gt;N2127,"Flávio Bolsonaro",IF(N2127&gt;M2127,"Lula","Empate"))</f>
        <v>Flávio Bolsonaro</v>
      </c>
      <c r="T2127" s="74" t="n">
        <v>0.420599489795918</v>
      </c>
      <c r="U2127" s="74" t="n">
        <v>0.508609693877551</v>
      </c>
      <c r="V2127" s="72" t="str">
        <f aca="false">IF(S2127="Empate","—",IF((N2127&gt;M2127)&lt;&gt;(T2127&gt;U2127),"Sim","Não"))</f>
        <v>Não</v>
      </c>
    </row>
    <row r="2128" customFormat="false" ht="15" hidden="false" customHeight="false" outlineLevel="0" collapsed="false">
      <c r="A2128" s="72" t="s">
        <v>4570</v>
      </c>
      <c r="B2128" s="72" t="s">
        <v>4571</v>
      </c>
      <c r="C2128" s="72" t="s">
        <v>283</v>
      </c>
      <c r="D2128" s="72" t="s">
        <v>282</v>
      </c>
      <c r="E2128" s="72"/>
      <c r="F2128" s="73" t="n">
        <v>4666</v>
      </c>
      <c r="G2128" s="73" t="n">
        <v>3371</v>
      </c>
      <c r="H2128" s="73" t="n">
        <v>1295</v>
      </c>
      <c r="I2128" s="74" t="n">
        <f aca="false">H2128/F2128</f>
        <v>0.277539648521217</v>
      </c>
      <c r="J2128" s="73" t="n">
        <v>3192</v>
      </c>
      <c r="K2128" s="73" t="n">
        <v>39</v>
      </c>
      <c r="L2128" s="73" t="n">
        <v>140</v>
      </c>
      <c r="M2128" s="73" t="n">
        <v>1193</v>
      </c>
      <c r="N2128" s="73" t="n">
        <v>1806</v>
      </c>
      <c r="O2128" s="73" t="n">
        <f aca="false">J2128-M2128-N2128</f>
        <v>193</v>
      </c>
      <c r="P2128" s="74" t="n">
        <f aca="false">M2128/J2128</f>
        <v>0.37374686716792</v>
      </c>
      <c r="Q2128" s="74" t="n">
        <f aca="false">N2128/J2128</f>
        <v>0.565789473684211</v>
      </c>
      <c r="R2128" s="75" t="n">
        <f aca="false">ABS(P2128-Q2128)*100</f>
        <v>19.2042606516291</v>
      </c>
      <c r="S2128" s="72" t="str">
        <f aca="false">IF(M2128&gt;N2128,"Flávio Bolsonaro",IF(N2128&gt;M2128,"Lula","Empate"))</f>
        <v>Lula</v>
      </c>
      <c r="T2128" s="74" t="n">
        <v>0.627046694966646</v>
      </c>
      <c r="U2128" s="74" t="n">
        <v>0.321710127349909</v>
      </c>
      <c r="V2128" s="72" t="str">
        <f aca="false">IF(S2128="Empate","—",IF((N2128&gt;M2128)&lt;&gt;(T2128&gt;U2128),"Sim","Não"))</f>
        <v>Não</v>
      </c>
    </row>
    <row r="2129" customFormat="false" ht="15" hidden="false" customHeight="false" outlineLevel="0" collapsed="false">
      <c r="A2129" s="72" t="s">
        <v>4572</v>
      </c>
      <c r="B2129" s="72" t="s">
        <v>4573</v>
      </c>
      <c r="C2129" s="72" t="s">
        <v>283</v>
      </c>
      <c r="D2129" s="72" t="s">
        <v>282</v>
      </c>
      <c r="E2129" s="72"/>
      <c r="F2129" s="73" t="n">
        <v>6402</v>
      </c>
      <c r="G2129" s="73" t="n">
        <v>4632</v>
      </c>
      <c r="H2129" s="73" t="n">
        <v>1770</v>
      </c>
      <c r="I2129" s="74" t="n">
        <f aca="false">H2129/F2129</f>
        <v>0.276476101218369</v>
      </c>
      <c r="J2129" s="73" t="n">
        <v>4377</v>
      </c>
      <c r="K2129" s="73" t="n">
        <v>80</v>
      </c>
      <c r="L2129" s="73" t="n">
        <v>175</v>
      </c>
      <c r="M2129" s="73" t="n">
        <v>1213</v>
      </c>
      <c r="N2129" s="73" t="n">
        <v>2860</v>
      </c>
      <c r="O2129" s="73" t="n">
        <f aca="false">J2129-M2129-N2129</f>
        <v>304</v>
      </c>
      <c r="P2129" s="74" t="n">
        <f aca="false">M2129/J2129</f>
        <v>0.277130454649303</v>
      </c>
      <c r="Q2129" s="74" t="n">
        <f aca="false">N2129/J2129</f>
        <v>0.653415581448481</v>
      </c>
      <c r="R2129" s="75" t="n">
        <f aca="false">ABS(P2129-Q2129)*100</f>
        <v>37.6285126799178</v>
      </c>
      <c r="S2129" s="72" t="str">
        <f aca="false">IF(M2129&gt;N2129,"Flávio Bolsonaro",IF(N2129&gt;M2129,"Lula","Empate"))</f>
        <v>Lula</v>
      </c>
      <c r="T2129" s="74" t="n">
        <v>0.714188422247446</v>
      </c>
      <c r="U2129" s="74" t="n">
        <v>0.234733257661748</v>
      </c>
      <c r="V2129" s="72" t="str">
        <f aca="false">IF(S2129="Empate","—",IF((N2129&gt;M2129)&lt;&gt;(T2129&gt;U2129),"Sim","Não"))</f>
        <v>Não</v>
      </c>
    </row>
    <row r="2130" customFormat="false" ht="15" hidden="false" customHeight="false" outlineLevel="0" collapsed="false">
      <c r="A2130" s="72" t="s">
        <v>4574</v>
      </c>
      <c r="B2130" s="72" t="s">
        <v>4575</v>
      </c>
      <c r="C2130" s="72" t="s">
        <v>283</v>
      </c>
      <c r="D2130" s="72" t="s">
        <v>282</v>
      </c>
      <c r="E2130" s="72"/>
      <c r="F2130" s="73" t="n">
        <v>7275</v>
      </c>
      <c r="G2130" s="73" t="n">
        <v>4826</v>
      </c>
      <c r="H2130" s="73" t="n">
        <v>2449</v>
      </c>
      <c r="I2130" s="74" t="n">
        <f aca="false">H2130/F2130</f>
        <v>0.336632302405498</v>
      </c>
      <c r="J2130" s="73" t="n">
        <v>4602</v>
      </c>
      <c r="K2130" s="73" t="n">
        <v>62</v>
      </c>
      <c r="L2130" s="73" t="n">
        <v>162</v>
      </c>
      <c r="M2130" s="73" t="n">
        <v>1649</v>
      </c>
      <c r="N2130" s="73" t="n">
        <v>2763</v>
      </c>
      <c r="O2130" s="73" t="n">
        <f aca="false">J2130-M2130-N2130</f>
        <v>190</v>
      </c>
      <c r="P2130" s="74" t="n">
        <f aca="false">M2130/J2130</f>
        <v>0.35832246849196</v>
      </c>
      <c r="Q2130" s="74" t="n">
        <f aca="false">N2130/J2130</f>
        <v>0.600391134289439</v>
      </c>
      <c r="R2130" s="75" t="n">
        <f aca="false">ABS(P2130-Q2130)*100</f>
        <v>24.2068665797479</v>
      </c>
      <c r="S2130" s="72" t="str">
        <f aca="false">IF(M2130&gt;N2130,"Flávio Bolsonaro",IF(N2130&gt;M2130,"Lula","Empate"))</f>
        <v>Lula</v>
      </c>
      <c r="T2130" s="74" t="n">
        <v>0.6854802002731</v>
      </c>
      <c r="U2130" s="74" t="n">
        <v>0.272872098315885</v>
      </c>
      <c r="V2130" s="72" t="str">
        <f aca="false">IF(S2130="Empate","—",IF((N2130&gt;M2130)&lt;&gt;(T2130&gt;U2130),"Sim","Não"))</f>
        <v>Não</v>
      </c>
    </row>
    <row r="2131" customFormat="false" ht="15" hidden="false" customHeight="false" outlineLevel="0" collapsed="false">
      <c r="A2131" s="72" t="s">
        <v>4576</v>
      </c>
      <c r="B2131" s="72" t="s">
        <v>4577</v>
      </c>
      <c r="C2131" s="72" t="s">
        <v>283</v>
      </c>
      <c r="D2131" s="72" t="s">
        <v>282</v>
      </c>
      <c r="E2131" s="72"/>
      <c r="F2131" s="73" t="n">
        <v>5891</v>
      </c>
      <c r="G2131" s="73" t="n">
        <v>4505</v>
      </c>
      <c r="H2131" s="73" t="n">
        <v>1386</v>
      </c>
      <c r="I2131" s="74" t="n">
        <f aca="false">H2131/F2131</f>
        <v>0.235274147003904</v>
      </c>
      <c r="J2131" s="73" t="n">
        <v>4348</v>
      </c>
      <c r="K2131" s="73" t="n">
        <v>65</v>
      </c>
      <c r="L2131" s="73" t="n">
        <v>92</v>
      </c>
      <c r="M2131" s="73" t="n">
        <v>3085</v>
      </c>
      <c r="N2131" s="73" t="n">
        <v>979</v>
      </c>
      <c r="O2131" s="73" t="n">
        <f aca="false">J2131-M2131-N2131</f>
        <v>284</v>
      </c>
      <c r="P2131" s="74" t="n">
        <f aca="false">M2131/J2131</f>
        <v>0.709521619135235</v>
      </c>
      <c r="Q2131" s="74" t="n">
        <f aca="false">N2131/J2131</f>
        <v>0.225160993560258</v>
      </c>
      <c r="R2131" s="75" t="n">
        <f aca="false">ABS(P2131-Q2131)*100</f>
        <v>48.4360625574977</v>
      </c>
      <c r="S2131" s="72" t="str">
        <f aca="false">IF(M2131&gt;N2131,"Flávio Bolsonaro",IF(N2131&gt;M2131,"Lula","Empate"))</f>
        <v>Flávio Bolsonaro</v>
      </c>
      <c r="T2131" s="74" t="n">
        <v>0.247519961287201</v>
      </c>
      <c r="U2131" s="74" t="n">
        <v>0.693926929591096</v>
      </c>
      <c r="V2131" s="72" t="str">
        <f aca="false">IF(S2131="Empate","—",IF((N2131&gt;M2131)&lt;&gt;(T2131&gt;U2131),"Sim","Não"))</f>
        <v>Não</v>
      </c>
    </row>
    <row r="2132" customFormat="false" ht="15" hidden="false" customHeight="false" outlineLevel="0" collapsed="false">
      <c r="A2132" s="72" t="s">
        <v>4578</v>
      </c>
      <c r="B2132" s="72" t="s">
        <v>4579</v>
      </c>
      <c r="C2132" s="72" t="s">
        <v>283</v>
      </c>
      <c r="D2132" s="72" t="s">
        <v>282</v>
      </c>
      <c r="E2132" s="72"/>
      <c r="F2132" s="73" t="n">
        <v>6472</v>
      </c>
      <c r="G2132" s="73" t="n">
        <v>4940</v>
      </c>
      <c r="H2132" s="73" t="n">
        <v>1532</v>
      </c>
      <c r="I2132" s="74" t="n">
        <f aca="false">H2132/F2132</f>
        <v>0.236711990111248</v>
      </c>
      <c r="J2132" s="73" t="n">
        <v>4731</v>
      </c>
      <c r="K2132" s="73" t="n">
        <v>96</v>
      </c>
      <c r="L2132" s="73" t="n">
        <v>113</v>
      </c>
      <c r="M2132" s="73" t="n">
        <v>2627</v>
      </c>
      <c r="N2132" s="73" t="n">
        <v>1754</v>
      </c>
      <c r="O2132" s="73" t="n">
        <f aca="false">J2132-M2132-N2132</f>
        <v>350</v>
      </c>
      <c r="P2132" s="74" t="n">
        <f aca="false">M2132/J2132</f>
        <v>0.555273726484887</v>
      </c>
      <c r="Q2132" s="74" t="n">
        <f aca="false">N2132/J2132</f>
        <v>0.370746142464595</v>
      </c>
      <c r="R2132" s="75" t="n">
        <f aca="false">ABS(P2132-Q2132)*100</f>
        <v>18.4527584020292</v>
      </c>
      <c r="S2132" s="72" t="str">
        <f aca="false">IF(M2132&gt;N2132,"Flávio Bolsonaro",IF(N2132&gt;M2132,"Lula","Empate"))</f>
        <v>Flávio Bolsonaro</v>
      </c>
      <c r="T2132" s="74" t="n">
        <v>0.460829493087558</v>
      </c>
      <c r="U2132" s="74" t="n">
        <v>0.465437788018433</v>
      </c>
      <c r="V2132" s="72" t="str">
        <f aca="false">IF(S2132="Empate","—",IF((N2132&gt;M2132)&lt;&gt;(T2132&gt;U2132),"Sim","Não"))</f>
        <v>Não</v>
      </c>
    </row>
    <row r="2133" customFormat="false" ht="15" hidden="false" customHeight="false" outlineLevel="0" collapsed="false">
      <c r="A2133" s="72" t="s">
        <v>4580</v>
      </c>
      <c r="B2133" s="72" t="s">
        <v>4581</v>
      </c>
      <c r="C2133" s="72" t="s">
        <v>283</v>
      </c>
      <c r="D2133" s="72" t="s">
        <v>282</v>
      </c>
      <c r="E2133" s="72"/>
      <c r="F2133" s="73" t="n">
        <v>3045</v>
      </c>
      <c r="G2133" s="73" t="n">
        <v>2447</v>
      </c>
      <c r="H2133" s="73" t="n">
        <v>598</v>
      </c>
      <c r="I2133" s="74" t="n">
        <f aca="false">H2133/F2133</f>
        <v>0.196387520525452</v>
      </c>
      <c r="J2133" s="73" t="n">
        <v>2314</v>
      </c>
      <c r="K2133" s="73" t="n">
        <v>58</v>
      </c>
      <c r="L2133" s="73" t="n">
        <v>75</v>
      </c>
      <c r="M2133" s="73" t="n">
        <v>1018</v>
      </c>
      <c r="N2133" s="73" t="n">
        <v>1104</v>
      </c>
      <c r="O2133" s="73" t="n">
        <f aca="false">J2133-M2133-N2133</f>
        <v>192</v>
      </c>
      <c r="P2133" s="74" t="n">
        <f aca="false">M2133/J2133</f>
        <v>0.439930855661193</v>
      </c>
      <c r="Q2133" s="74" t="n">
        <f aca="false">N2133/J2133</f>
        <v>0.477095937770095</v>
      </c>
      <c r="R2133" s="75" t="n">
        <f aca="false">ABS(P2133-Q2133)*100</f>
        <v>3.71650821089023</v>
      </c>
      <c r="S2133" s="72" t="str">
        <f aca="false">IF(M2133&gt;N2133,"Flávio Bolsonaro",IF(N2133&gt;M2133,"Lula","Empate"))</f>
        <v>Lula</v>
      </c>
      <c r="T2133" s="74" t="n">
        <v>0.551473922902494</v>
      </c>
      <c r="U2133" s="74" t="n">
        <v>0.379591836734694</v>
      </c>
      <c r="V2133" s="72" t="str">
        <f aca="false">IF(S2133="Empate","—",IF((N2133&gt;M2133)&lt;&gt;(T2133&gt;U2133),"Sim","Não"))</f>
        <v>Não</v>
      </c>
    </row>
    <row r="2134" customFormat="false" ht="15" hidden="false" customHeight="false" outlineLevel="0" collapsed="false">
      <c r="A2134" s="72" t="s">
        <v>4582</v>
      </c>
      <c r="B2134" s="72" t="s">
        <v>4583</v>
      </c>
      <c r="C2134" s="72" t="s">
        <v>283</v>
      </c>
      <c r="D2134" s="72" t="s">
        <v>282</v>
      </c>
      <c r="E2134" s="72"/>
      <c r="F2134" s="73" t="n">
        <v>5604</v>
      </c>
      <c r="G2134" s="73" t="n">
        <v>4238</v>
      </c>
      <c r="H2134" s="73" t="n">
        <v>1366</v>
      </c>
      <c r="I2134" s="74" t="n">
        <f aca="false">H2134/F2134</f>
        <v>0.243754461099215</v>
      </c>
      <c r="J2134" s="73" t="n">
        <v>4031</v>
      </c>
      <c r="K2134" s="73" t="n">
        <v>43</v>
      </c>
      <c r="L2134" s="73" t="n">
        <v>164</v>
      </c>
      <c r="M2134" s="73" t="n">
        <v>2202</v>
      </c>
      <c r="N2134" s="73" t="n">
        <v>1644</v>
      </c>
      <c r="O2134" s="73" t="n">
        <f aca="false">J2134-M2134-N2134</f>
        <v>185</v>
      </c>
      <c r="P2134" s="74" t="n">
        <f aca="false">M2134/J2134</f>
        <v>0.54626643512776</v>
      </c>
      <c r="Q2134" s="74" t="n">
        <f aca="false">N2134/J2134</f>
        <v>0.407839245844704</v>
      </c>
      <c r="R2134" s="75" t="n">
        <f aca="false">ABS(P2134-Q2134)*100</f>
        <v>13.8427189283056</v>
      </c>
      <c r="S2134" s="72" t="str">
        <f aca="false">IF(M2134&gt;N2134,"Flávio Bolsonaro",IF(N2134&gt;M2134,"Lula","Empate"))</f>
        <v>Flávio Bolsonaro</v>
      </c>
      <c r="T2134" s="74" t="n">
        <v>0.487067791995644</v>
      </c>
      <c r="U2134" s="74" t="n">
        <v>0.468554315273618</v>
      </c>
      <c r="V2134" s="72" t="str">
        <f aca="false">IF(S2134="Empate","—",IF((N2134&gt;M2134)&lt;&gt;(T2134&gt;U2134),"Sim","Não"))</f>
        <v>Sim</v>
      </c>
    </row>
    <row r="2135" customFormat="false" ht="15" hidden="false" customHeight="false" outlineLevel="0" collapsed="false">
      <c r="A2135" s="72" t="s">
        <v>4584</v>
      </c>
      <c r="B2135" s="72" t="s">
        <v>4585</v>
      </c>
      <c r="C2135" s="72" t="s">
        <v>283</v>
      </c>
      <c r="D2135" s="72" t="s">
        <v>282</v>
      </c>
      <c r="E2135" s="72"/>
      <c r="F2135" s="73" t="n">
        <v>8934</v>
      </c>
      <c r="G2135" s="73" t="n">
        <v>5734</v>
      </c>
      <c r="H2135" s="73" t="n">
        <v>3200</v>
      </c>
      <c r="I2135" s="74" t="n">
        <f aca="false">H2135/F2135</f>
        <v>0.358182225207074</v>
      </c>
      <c r="J2135" s="73" t="n">
        <v>5399</v>
      </c>
      <c r="K2135" s="73" t="n">
        <v>85</v>
      </c>
      <c r="L2135" s="73" t="n">
        <v>250</v>
      </c>
      <c r="M2135" s="73" t="n">
        <v>2048</v>
      </c>
      <c r="N2135" s="73" t="n">
        <v>3061</v>
      </c>
      <c r="O2135" s="73" t="n">
        <f aca="false">J2135-M2135-N2135</f>
        <v>290</v>
      </c>
      <c r="P2135" s="74" t="n">
        <f aca="false">M2135/J2135</f>
        <v>0.379329505463975</v>
      </c>
      <c r="Q2135" s="74" t="n">
        <f aca="false">N2135/J2135</f>
        <v>0.566956843859974</v>
      </c>
      <c r="R2135" s="75" t="n">
        <f aca="false">ABS(P2135-Q2135)*100</f>
        <v>18.7627338395999</v>
      </c>
      <c r="S2135" s="72" t="str">
        <f aca="false">IF(M2135&gt;N2135,"Flávio Bolsonaro",IF(N2135&gt;M2135,"Lula","Empate"))</f>
        <v>Lula</v>
      </c>
      <c r="T2135" s="74" t="n">
        <v>0.620267686424474</v>
      </c>
      <c r="U2135" s="74" t="n">
        <v>0.324282982791587</v>
      </c>
      <c r="V2135" s="72" t="str">
        <f aca="false">IF(S2135="Empate","—",IF((N2135&gt;M2135)&lt;&gt;(T2135&gt;U2135),"Sim","Não"))</f>
        <v>Não</v>
      </c>
    </row>
    <row r="2136" customFormat="false" ht="15" hidden="false" customHeight="false" outlineLevel="0" collapsed="false">
      <c r="A2136" s="72" t="s">
        <v>4586</v>
      </c>
      <c r="B2136" s="72" t="s">
        <v>4587</v>
      </c>
      <c r="C2136" s="72" t="s">
        <v>283</v>
      </c>
      <c r="D2136" s="72" t="s">
        <v>282</v>
      </c>
      <c r="E2136" s="72"/>
      <c r="F2136" s="73" t="n">
        <v>7573</v>
      </c>
      <c r="G2136" s="73" t="n">
        <v>6212</v>
      </c>
      <c r="H2136" s="73" t="n">
        <v>1361</v>
      </c>
      <c r="I2136" s="74" t="n">
        <f aca="false">H2136/F2136</f>
        <v>0.179717417139839</v>
      </c>
      <c r="J2136" s="73" t="n">
        <v>5908</v>
      </c>
      <c r="K2136" s="73" t="n">
        <v>121</v>
      </c>
      <c r="L2136" s="73" t="n">
        <v>183</v>
      </c>
      <c r="M2136" s="73" t="n">
        <v>3047</v>
      </c>
      <c r="N2136" s="73" t="n">
        <v>2501</v>
      </c>
      <c r="O2136" s="73" t="n">
        <f aca="false">J2136-M2136-N2136</f>
        <v>360</v>
      </c>
      <c r="P2136" s="74" t="n">
        <f aca="false">M2136/J2136</f>
        <v>0.515741367637102</v>
      </c>
      <c r="Q2136" s="74" t="n">
        <f aca="false">N2136/J2136</f>
        <v>0.423324306025728</v>
      </c>
      <c r="R2136" s="75" t="n">
        <f aca="false">ABS(P2136-Q2136)*100</f>
        <v>9.24170616113744</v>
      </c>
      <c r="S2136" s="72" t="str">
        <f aca="false">IF(M2136&gt;N2136,"Flávio Bolsonaro",IF(N2136&gt;M2136,"Lula","Empate"))</f>
        <v>Flávio Bolsonaro</v>
      </c>
      <c r="T2136" s="74" t="n">
        <v>0.500603378921963</v>
      </c>
      <c r="U2136" s="74" t="n">
        <v>0.432220434432824</v>
      </c>
      <c r="V2136" s="72" t="str">
        <f aca="false">IF(S2136="Empate","—",IF((N2136&gt;M2136)&lt;&gt;(T2136&gt;U2136),"Sim","Não"))</f>
        <v>Sim</v>
      </c>
    </row>
    <row r="2137" customFormat="false" ht="15" hidden="false" customHeight="false" outlineLevel="0" collapsed="false">
      <c r="A2137" s="72" t="s">
        <v>4588</v>
      </c>
      <c r="B2137" s="72" t="s">
        <v>4589</v>
      </c>
      <c r="C2137" s="72" t="s">
        <v>283</v>
      </c>
      <c r="D2137" s="72" t="s">
        <v>282</v>
      </c>
      <c r="E2137" s="72"/>
      <c r="F2137" s="73" t="n">
        <v>51162</v>
      </c>
      <c r="G2137" s="73" t="n">
        <v>37885</v>
      </c>
      <c r="H2137" s="73" t="n">
        <v>13277</v>
      </c>
      <c r="I2137" s="74" t="n">
        <f aca="false">H2137/F2137</f>
        <v>0.2595090105938</v>
      </c>
      <c r="J2137" s="73" t="n">
        <v>35867</v>
      </c>
      <c r="K2137" s="73" t="n">
        <v>844</v>
      </c>
      <c r="L2137" s="73" t="n">
        <v>1174</v>
      </c>
      <c r="M2137" s="73" t="n">
        <v>19067</v>
      </c>
      <c r="N2137" s="73" t="n">
        <v>12696</v>
      </c>
      <c r="O2137" s="73" t="n">
        <f aca="false">J2137-M2137-N2137</f>
        <v>4104</v>
      </c>
      <c r="P2137" s="74" t="n">
        <f aca="false">M2137/J2137</f>
        <v>0.531602866144367</v>
      </c>
      <c r="Q2137" s="74" t="n">
        <f aca="false">N2137/J2137</f>
        <v>0.353974405442329</v>
      </c>
      <c r="R2137" s="75" t="n">
        <f aca="false">ABS(P2137-Q2137)*100</f>
        <v>17.7628460702038</v>
      </c>
      <c r="S2137" s="72" t="str">
        <f aca="false">IF(M2137&gt;N2137,"Flávio Bolsonaro",IF(N2137&gt;M2137,"Lula","Empate"))</f>
        <v>Flávio Bolsonaro</v>
      </c>
      <c r="T2137" s="74" t="n">
        <v>0.410225954367162</v>
      </c>
      <c r="U2137" s="74" t="n">
        <v>0.475526214021325</v>
      </c>
      <c r="V2137" s="72" t="str">
        <f aca="false">IF(S2137="Empate","—",IF((N2137&gt;M2137)&lt;&gt;(T2137&gt;U2137),"Sim","Não"))</f>
        <v>Não</v>
      </c>
    </row>
    <row r="2138" customFormat="false" ht="15" hidden="false" customHeight="false" outlineLevel="0" collapsed="false">
      <c r="A2138" s="72" t="s">
        <v>4590</v>
      </c>
      <c r="B2138" s="72" t="s">
        <v>4591</v>
      </c>
      <c r="C2138" s="72" t="s">
        <v>283</v>
      </c>
      <c r="D2138" s="72" t="s">
        <v>282</v>
      </c>
      <c r="E2138" s="72"/>
      <c r="F2138" s="73" t="n">
        <v>2043</v>
      </c>
      <c r="G2138" s="73" t="n">
        <v>1394</v>
      </c>
      <c r="H2138" s="73" t="n">
        <v>649</v>
      </c>
      <c r="I2138" s="74" t="n">
        <f aca="false">H2138/F2138</f>
        <v>0.31767009300049</v>
      </c>
      <c r="J2138" s="73" t="n">
        <v>1328</v>
      </c>
      <c r="K2138" s="73" t="n">
        <v>25</v>
      </c>
      <c r="L2138" s="73" t="n">
        <v>41</v>
      </c>
      <c r="M2138" s="73" t="n">
        <v>619</v>
      </c>
      <c r="N2138" s="73" t="n">
        <v>607</v>
      </c>
      <c r="O2138" s="73" t="n">
        <f aca="false">J2138-M2138-N2138</f>
        <v>102</v>
      </c>
      <c r="P2138" s="74" t="n">
        <f aca="false">M2138/J2138</f>
        <v>0.466114457831325</v>
      </c>
      <c r="Q2138" s="74" t="n">
        <f aca="false">N2138/J2138</f>
        <v>0.457078313253012</v>
      </c>
      <c r="R2138" s="75" t="n">
        <f aca="false">ABS(P2138-Q2138)*100</f>
        <v>0.903614457831325</v>
      </c>
      <c r="S2138" s="72" t="str">
        <f aca="false">IF(M2138&gt;N2138,"Flávio Bolsonaro",IF(N2138&gt;M2138,"Lula","Empate"))</f>
        <v>Flávio Bolsonaro</v>
      </c>
      <c r="T2138" s="74" t="n">
        <v>0.537925696594427</v>
      </c>
      <c r="U2138" s="74" t="n">
        <v>0.386996904024768</v>
      </c>
      <c r="V2138" s="72" t="str">
        <f aca="false">IF(S2138="Empate","—",IF((N2138&gt;M2138)&lt;&gt;(T2138&gt;U2138),"Sim","Não"))</f>
        <v>Sim</v>
      </c>
    </row>
    <row r="2139" customFormat="false" ht="15" hidden="false" customHeight="false" outlineLevel="0" collapsed="false">
      <c r="A2139" s="72" t="s">
        <v>4592</v>
      </c>
      <c r="B2139" s="72" t="s">
        <v>4593</v>
      </c>
      <c r="C2139" s="72" t="s">
        <v>283</v>
      </c>
      <c r="D2139" s="72" t="s">
        <v>282</v>
      </c>
      <c r="E2139" s="72"/>
      <c r="F2139" s="73" t="n">
        <v>2163</v>
      </c>
      <c r="G2139" s="73" t="n">
        <v>1777</v>
      </c>
      <c r="H2139" s="73" t="n">
        <v>386</v>
      </c>
      <c r="I2139" s="74" t="n">
        <f aca="false">H2139/F2139</f>
        <v>0.178455848358761</v>
      </c>
      <c r="J2139" s="73" t="n">
        <v>1686</v>
      </c>
      <c r="K2139" s="73" t="n">
        <v>35</v>
      </c>
      <c r="L2139" s="73" t="n">
        <v>56</v>
      </c>
      <c r="M2139" s="73" t="n">
        <v>969</v>
      </c>
      <c r="N2139" s="73" t="n">
        <v>572</v>
      </c>
      <c r="O2139" s="73" t="n">
        <f aca="false">J2139-M2139-N2139</f>
        <v>145</v>
      </c>
      <c r="P2139" s="74" t="n">
        <f aca="false">M2139/J2139</f>
        <v>0.574733096085409</v>
      </c>
      <c r="Q2139" s="74" t="n">
        <f aca="false">N2139/J2139</f>
        <v>0.33926453143535</v>
      </c>
      <c r="R2139" s="75" t="n">
        <f aca="false">ABS(P2139-Q2139)*100</f>
        <v>23.5468564650059</v>
      </c>
      <c r="S2139" s="72" t="str">
        <f aca="false">IF(M2139&gt;N2139,"Flávio Bolsonaro",IF(N2139&gt;M2139,"Lula","Empate"))</f>
        <v>Flávio Bolsonaro</v>
      </c>
      <c r="T2139" s="74" t="n">
        <v>0.360387643852211</v>
      </c>
      <c r="U2139" s="74" t="n">
        <v>0.5366444579043</v>
      </c>
      <c r="V2139" s="72" t="str">
        <f aca="false">IF(S2139="Empate","—",IF((N2139&gt;M2139)&lt;&gt;(T2139&gt;U2139),"Sim","Não"))</f>
        <v>Não</v>
      </c>
    </row>
    <row r="2140" customFormat="false" ht="15" hidden="false" customHeight="false" outlineLevel="0" collapsed="false">
      <c r="A2140" s="72" t="s">
        <v>4594</v>
      </c>
      <c r="B2140" s="72" t="s">
        <v>4595</v>
      </c>
      <c r="C2140" s="72" t="s">
        <v>283</v>
      </c>
      <c r="D2140" s="72" t="s">
        <v>282</v>
      </c>
      <c r="E2140" s="72"/>
      <c r="F2140" s="73" t="n">
        <v>5182</v>
      </c>
      <c r="G2140" s="73" t="n">
        <v>4045</v>
      </c>
      <c r="H2140" s="73" t="n">
        <v>1137</v>
      </c>
      <c r="I2140" s="74" t="n">
        <f aca="false">H2140/F2140</f>
        <v>0.219413353917406</v>
      </c>
      <c r="J2140" s="73" t="n">
        <v>3854</v>
      </c>
      <c r="K2140" s="73" t="n">
        <v>86</v>
      </c>
      <c r="L2140" s="73" t="n">
        <v>105</v>
      </c>
      <c r="M2140" s="73" t="n">
        <v>1261</v>
      </c>
      <c r="N2140" s="73" t="n">
        <v>2318</v>
      </c>
      <c r="O2140" s="73" t="n">
        <f aca="false">J2140-M2140-N2140</f>
        <v>275</v>
      </c>
      <c r="P2140" s="74" t="n">
        <f aca="false">M2140/J2140</f>
        <v>0.327192527244421</v>
      </c>
      <c r="Q2140" s="74" t="n">
        <f aca="false">N2140/J2140</f>
        <v>0.601453035806954</v>
      </c>
      <c r="R2140" s="75" t="n">
        <f aca="false">ABS(P2140-Q2140)*100</f>
        <v>27.4260508562532</v>
      </c>
      <c r="S2140" s="72" t="str">
        <f aca="false">IF(M2140&gt;N2140,"Flávio Bolsonaro",IF(N2140&gt;M2140,"Lula","Empate"))</f>
        <v>Lula</v>
      </c>
      <c r="T2140" s="74" t="n">
        <v>0.676408636124276</v>
      </c>
      <c r="U2140" s="74" t="n">
        <v>0.257767245918905</v>
      </c>
      <c r="V2140" s="72" t="str">
        <f aca="false">IF(S2140="Empate","—",IF((N2140&gt;M2140)&lt;&gt;(T2140&gt;U2140),"Sim","Não"))</f>
        <v>Não</v>
      </c>
    </row>
    <row r="2141" customFormat="false" ht="15" hidden="false" customHeight="false" outlineLevel="0" collapsed="false">
      <c r="A2141" s="72" t="s">
        <v>4596</v>
      </c>
      <c r="B2141" s="72" t="s">
        <v>4597</v>
      </c>
      <c r="C2141" s="72" t="s">
        <v>283</v>
      </c>
      <c r="D2141" s="72" t="s">
        <v>282</v>
      </c>
      <c r="E2141" s="72"/>
      <c r="F2141" s="73" t="n">
        <v>9396</v>
      </c>
      <c r="G2141" s="73" t="n">
        <v>7599</v>
      </c>
      <c r="H2141" s="73" t="n">
        <v>1797</v>
      </c>
      <c r="I2141" s="74" t="n">
        <f aca="false">H2141/F2141</f>
        <v>0.19125159642401</v>
      </c>
      <c r="J2141" s="73" t="n">
        <v>7055</v>
      </c>
      <c r="K2141" s="73" t="n">
        <v>232</v>
      </c>
      <c r="L2141" s="73" t="n">
        <v>312</v>
      </c>
      <c r="M2141" s="73" t="n">
        <v>3273</v>
      </c>
      <c r="N2141" s="73" t="n">
        <v>2913</v>
      </c>
      <c r="O2141" s="73" t="n">
        <f aca="false">J2141-M2141-N2141</f>
        <v>869</v>
      </c>
      <c r="P2141" s="74" t="n">
        <f aca="false">M2141/J2141</f>
        <v>0.46392629340893</v>
      </c>
      <c r="Q2141" s="74" t="n">
        <f aca="false">N2141/J2141</f>
        <v>0.412898653437279</v>
      </c>
      <c r="R2141" s="75" t="n">
        <f aca="false">ABS(P2141-Q2141)*100</f>
        <v>5.10276399716513</v>
      </c>
      <c r="S2141" s="72" t="str">
        <f aca="false">IF(M2141&gt;N2141,"Flávio Bolsonaro",IF(N2141&gt;M2141,"Lula","Empate"))</f>
        <v>Flávio Bolsonaro</v>
      </c>
      <c r="T2141" s="74" t="n">
        <v>0.489401858304297</v>
      </c>
      <c r="U2141" s="74" t="n">
        <v>0.364401858304297</v>
      </c>
      <c r="V2141" s="72" t="str">
        <f aca="false">IF(S2141="Empate","—",IF((N2141&gt;M2141)&lt;&gt;(T2141&gt;U2141),"Sim","Não"))</f>
        <v>Sim</v>
      </c>
    </row>
    <row r="2142" customFormat="false" ht="15" hidden="false" customHeight="false" outlineLevel="0" collapsed="false">
      <c r="A2142" s="72" t="s">
        <v>4598</v>
      </c>
      <c r="B2142" s="72" t="s">
        <v>4599</v>
      </c>
      <c r="C2142" s="72" t="s">
        <v>283</v>
      </c>
      <c r="D2142" s="72" t="s">
        <v>282</v>
      </c>
      <c r="E2142" s="72"/>
      <c r="F2142" s="73" t="n">
        <v>5951</v>
      </c>
      <c r="G2142" s="73" t="n">
        <v>4495</v>
      </c>
      <c r="H2142" s="73" t="n">
        <v>1456</v>
      </c>
      <c r="I2142" s="74" t="n">
        <f aca="false">H2142/F2142</f>
        <v>0.244664762224836</v>
      </c>
      <c r="J2142" s="73" t="n">
        <v>4281</v>
      </c>
      <c r="K2142" s="73" t="n">
        <v>89</v>
      </c>
      <c r="L2142" s="73" t="n">
        <v>125</v>
      </c>
      <c r="M2142" s="73" t="n">
        <v>2178</v>
      </c>
      <c r="N2142" s="73" t="n">
        <v>1654</v>
      </c>
      <c r="O2142" s="73" t="n">
        <f aca="false">J2142-M2142-N2142</f>
        <v>449</v>
      </c>
      <c r="P2142" s="74" t="n">
        <f aca="false">M2142/J2142</f>
        <v>0.508759635599159</v>
      </c>
      <c r="Q2142" s="74" t="n">
        <f aca="false">N2142/J2142</f>
        <v>0.386358327493576</v>
      </c>
      <c r="R2142" s="75" t="n">
        <f aca="false">ABS(P2142-Q2142)*100</f>
        <v>12.2401308105583</v>
      </c>
      <c r="S2142" s="72" t="str">
        <f aca="false">IF(M2142&gt;N2142,"Flávio Bolsonaro",IF(N2142&gt;M2142,"Lula","Empate"))</f>
        <v>Flávio Bolsonaro</v>
      </c>
      <c r="T2142" s="74" t="n">
        <v>0.448685129159879</v>
      </c>
      <c r="U2142" s="74" t="n">
        <v>0.445892483127764</v>
      </c>
      <c r="V2142" s="72" t="str">
        <f aca="false">IF(S2142="Empate","—",IF((N2142&gt;M2142)&lt;&gt;(T2142&gt;U2142),"Sim","Não"))</f>
        <v>Sim</v>
      </c>
    </row>
    <row r="2143" customFormat="false" ht="15" hidden="false" customHeight="false" outlineLevel="0" collapsed="false">
      <c r="A2143" s="72" t="s">
        <v>4600</v>
      </c>
      <c r="B2143" s="72" t="s">
        <v>4601</v>
      </c>
      <c r="C2143" s="72" t="s">
        <v>283</v>
      </c>
      <c r="D2143" s="72" t="s">
        <v>282</v>
      </c>
      <c r="E2143" s="72"/>
      <c r="F2143" s="73" t="n">
        <v>5681</v>
      </c>
      <c r="G2143" s="73" t="n">
        <v>4258</v>
      </c>
      <c r="H2143" s="73" t="n">
        <v>1423</v>
      </c>
      <c r="I2143" s="74" t="n">
        <f aca="false">H2143/F2143</f>
        <v>0.250484069706038</v>
      </c>
      <c r="J2143" s="73" t="n">
        <v>4002</v>
      </c>
      <c r="K2143" s="73" t="n">
        <v>86</v>
      </c>
      <c r="L2143" s="73" t="n">
        <v>170</v>
      </c>
      <c r="M2143" s="73" t="n">
        <v>1806</v>
      </c>
      <c r="N2143" s="73" t="n">
        <v>1940</v>
      </c>
      <c r="O2143" s="73" t="n">
        <f aca="false">J2143-M2143-N2143</f>
        <v>256</v>
      </c>
      <c r="P2143" s="74" t="n">
        <f aca="false">M2143/J2143</f>
        <v>0.451274362818591</v>
      </c>
      <c r="Q2143" s="74" t="n">
        <f aca="false">N2143/J2143</f>
        <v>0.484757621189405</v>
      </c>
      <c r="R2143" s="75" t="n">
        <f aca="false">ABS(P2143-Q2143)*100</f>
        <v>3.34832583708146</v>
      </c>
      <c r="S2143" s="72" t="str">
        <f aca="false">IF(M2143&gt;N2143,"Flávio Bolsonaro",IF(N2143&gt;M2143,"Lula","Empate"))</f>
        <v>Lula</v>
      </c>
      <c r="T2143" s="74" t="n">
        <v>0.518791627021884</v>
      </c>
      <c r="U2143" s="74" t="n">
        <v>0.40627973358706</v>
      </c>
      <c r="V2143" s="72" t="str">
        <f aca="false">IF(S2143="Empate","—",IF((N2143&gt;M2143)&lt;&gt;(T2143&gt;U2143),"Sim","Não"))</f>
        <v>Não</v>
      </c>
    </row>
    <row r="2144" customFormat="false" ht="15" hidden="false" customHeight="false" outlineLevel="0" collapsed="false">
      <c r="A2144" s="72" t="s">
        <v>4602</v>
      </c>
      <c r="B2144" s="72" t="s">
        <v>4603</v>
      </c>
      <c r="C2144" s="72" t="s">
        <v>283</v>
      </c>
      <c r="D2144" s="72" t="s">
        <v>282</v>
      </c>
      <c r="E2144" s="72"/>
      <c r="F2144" s="73" t="n">
        <v>4006</v>
      </c>
      <c r="G2144" s="73" t="n">
        <v>3165</v>
      </c>
      <c r="H2144" s="73" t="n">
        <v>841</v>
      </c>
      <c r="I2144" s="74" t="n">
        <f aca="false">H2144/F2144</f>
        <v>0.209935097353969</v>
      </c>
      <c r="J2144" s="73" t="n">
        <v>2983</v>
      </c>
      <c r="K2144" s="73" t="n">
        <v>52</v>
      </c>
      <c r="L2144" s="73" t="n">
        <v>130</v>
      </c>
      <c r="M2144" s="73" t="n">
        <v>1211</v>
      </c>
      <c r="N2144" s="73" t="n">
        <v>1579</v>
      </c>
      <c r="O2144" s="73" t="n">
        <f aca="false">J2144-M2144-N2144</f>
        <v>193</v>
      </c>
      <c r="P2144" s="74" t="n">
        <f aca="false">M2144/J2144</f>
        <v>0.405967147167281</v>
      </c>
      <c r="Q2144" s="74" t="n">
        <f aca="false">N2144/J2144</f>
        <v>0.529332886356017</v>
      </c>
      <c r="R2144" s="75" t="n">
        <f aca="false">ABS(P2144-Q2144)*100</f>
        <v>12.3365739188736</v>
      </c>
      <c r="S2144" s="72" t="str">
        <f aca="false">IF(M2144&gt;N2144,"Flávio Bolsonaro",IF(N2144&gt;M2144,"Lula","Empate"))</f>
        <v>Lula</v>
      </c>
      <c r="T2144" s="74" t="n">
        <v>0.594250245017968</v>
      </c>
      <c r="U2144" s="74" t="n">
        <v>0.332244364586736</v>
      </c>
      <c r="V2144" s="72" t="str">
        <f aca="false">IF(S2144="Empate","—",IF((N2144&gt;M2144)&lt;&gt;(T2144&gt;U2144),"Sim","Não"))</f>
        <v>Não</v>
      </c>
    </row>
    <row r="2145" customFormat="false" ht="15" hidden="false" customHeight="false" outlineLevel="0" collapsed="false">
      <c r="A2145" s="72" t="s">
        <v>4604</v>
      </c>
      <c r="B2145" s="72" t="s">
        <v>4605</v>
      </c>
      <c r="C2145" s="72" t="s">
        <v>283</v>
      </c>
      <c r="D2145" s="72" t="s">
        <v>282</v>
      </c>
      <c r="E2145" s="72"/>
      <c r="F2145" s="73" t="n">
        <v>27594</v>
      </c>
      <c r="G2145" s="73" t="n">
        <v>21029</v>
      </c>
      <c r="H2145" s="73" t="n">
        <v>6565</v>
      </c>
      <c r="I2145" s="74" t="n">
        <f aca="false">H2145/F2145</f>
        <v>0.237914039283902</v>
      </c>
      <c r="J2145" s="73" t="n">
        <v>19957</v>
      </c>
      <c r="K2145" s="73" t="n">
        <v>281</v>
      </c>
      <c r="L2145" s="73" t="n">
        <v>791</v>
      </c>
      <c r="M2145" s="73" t="n">
        <v>11580</v>
      </c>
      <c r="N2145" s="73" t="n">
        <v>7283</v>
      </c>
      <c r="O2145" s="73" t="n">
        <f aca="false">J2145-M2145-N2145</f>
        <v>1094</v>
      </c>
      <c r="P2145" s="74" t="n">
        <f aca="false">M2145/J2145</f>
        <v>0.580247532194218</v>
      </c>
      <c r="Q2145" s="74" t="n">
        <f aca="false">N2145/J2145</f>
        <v>0.364934609410232</v>
      </c>
      <c r="R2145" s="75" t="n">
        <f aca="false">ABS(P2145-Q2145)*100</f>
        <v>21.5312922783986</v>
      </c>
      <c r="S2145" s="72" t="str">
        <f aca="false">IF(M2145&gt;N2145,"Flávio Bolsonaro",IF(N2145&gt;M2145,"Lula","Empate"))</f>
        <v>Flávio Bolsonaro</v>
      </c>
      <c r="T2145" s="74" t="n">
        <v>0.415026264126917</v>
      </c>
      <c r="U2145" s="74" t="n">
        <v>0.527564068552024</v>
      </c>
      <c r="V2145" s="72" t="str">
        <f aca="false">IF(S2145="Empate","—",IF((N2145&gt;M2145)&lt;&gt;(T2145&gt;U2145),"Sim","Não"))</f>
        <v>Não</v>
      </c>
    </row>
    <row r="2146" customFormat="false" ht="15" hidden="false" customHeight="false" outlineLevel="0" collapsed="false">
      <c r="A2146" s="72" t="s">
        <v>4606</v>
      </c>
      <c r="B2146" s="72" t="s">
        <v>4607</v>
      </c>
      <c r="C2146" s="72" t="s">
        <v>283</v>
      </c>
      <c r="D2146" s="72" t="s">
        <v>282</v>
      </c>
      <c r="E2146" s="72"/>
      <c r="F2146" s="73" t="n">
        <v>4088</v>
      </c>
      <c r="G2146" s="73" t="n">
        <v>3026</v>
      </c>
      <c r="H2146" s="73" t="n">
        <v>1062</v>
      </c>
      <c r="I2146" s="74" t="n">
        <f aca="false">H2146/F2146</f>
        <v>0.259784735812133</v>
      </c>
      <c r="J2146" s="73" t="n">
        <v>2907</v>
      </c>
      <c r="K2146" s="73" t="n">
        <v>41</v>
      </c>
      <c r="L2146" s="73" t="n">
        <v>78</v>
      </c>
      <c r="M2146" s="73" t="n">
        <v>1243</v>
      </c>
      <c r="N2146" s="73" t="n">
        <v>1544</v>
      </c>
      <c r="O2146" s="73" t="n">
        <f aca="false">J2146-M2146-N2146</f>
        <v>120</v>
      </c>
      <c r="P2146" s="74" t="n">
        <f aca="false">M2146/J2146</f>
        <v>0.427588579291366</v>
      </c>
      <c r="Q2146" s="74" t="n">
        <f aca="false">N2146/J2146</f>
        <v>0.531131750945992</v>
      </c>
      <c r="R2146" s="75" t="n">
        <f aca="false">ABS(P2146-Q2146)*100</f>
        <v>10.3543171654627</v>
      </c>
      <c r="S2146" s="72" t="str">
        <f aca="false">IF(M2146&gt;N2146,"Flávio Bolsonaro",IF(N2146&gt;M2146,"Lula","Empate"))</f>
        <v>Lula</v>
      </c>
      <c r="T2146" s="74" t="n">
        <v>0.587125416204218</v>
      </c>
      <c r="U2146" s="74" t="n">
        <v>0.366259711431743</v>
      </c>
      <c r="V2146" s="72" t="str">
        <f aca="false">IF(S2146="Empate","—",IF((N2146&gt;M2146)&lt;&gt;(T2146&gt;U2146),"Sim","Não"))</f>
        <v>Não</v>
      </c>
    </row>
    <row r="2147" customFormat="false" ht="15" hidden="false" customHeight="false" outlineLevel="0" collapsed="false">
      <c r="A2147" s="72" t="s">
        <v>4608</v>
      </c>
      <c r="B2147" s="72" t="s">
        <v>4609</v>
      </c>
      <c r="C2147" s="72" t="s">
        <v>283</v>
      </c>
      <c r="D2147" s="72" t="s">
        <v>282</v>
      </c>
      <c r="E2147" s="72"/>
      <c r="F2147" s="73" t="n">
        <v>4968</v>
      </c>
      <c r="G2147" s="73" t="n">
        <v>3984</v>
      </c>
      <c r="H2147" s="73" t="n">
        <v>984</v>
      </c>
      <c r="I2147" s="74" t="n">
        <f aca="false">H2147/F2147</f>
        <v>0.198067632850242</v>
      </c>
      <c r="J2147" s="73" t="n">
        <v>3899</v>
      </c>
      <c r="K2147" s="73" t="n">
        <v>37</v>
      </c>
      <c r="L2147" s="73" t="n">
        <v>48</v>
      </c>
      <c r="M2147" s="73" t="n">
        <v>2754</v>
      </c>
      <c r="N2147" s="73" t="n">
        <v>871</v>
      </c>
      <c r="O2147" s="73" t="n">
        <f aca="false">J2147-M2147-N2147</f>
        <v>274</v>
      </c>
      <c r="P2147" s="74" t="n">
        <f aca="false">M2147/J2147</f>
        <v>0.706334957681457</v>
      </c>
      <c r="Q2147" s="74" t="n">
        <f aca="false">N2147/J2147</f>
        <v>0.223390612977687</v>
      </c>
      <c r="R2147" s="75" t="n">
        <f aca="false">ABS(P2147-Q2147)*100</f>
        <v>48.294434470377</v>
      </c>
      <c r="S2147" s="72" t="str">
        <f aca="false">IF(M2147&gt;N2147,"Flávio Bolsonaro",IF(N2147&gt;M2147,"Lula","Empate"))</f>
        <v>Flávio Bolsonaro</v>
      </c>
      <c r="T2147" s="74" t="n">
        <v>0.281877297144473</v>
      </c>
      <c r="U2147" s="74" t="n">
        <v>0.655074922250495</v>
      </c>
      <c r="V2147" s="72" t="str">
        <f aca="false">IF(S2147="Empate","—",IF((N2147&gt;M2147)&lt;&gt;(T2147&gt;U2147),"Sim","Não"))</f>
        <v>Não</v>
      </c>
    </row>
    <row r="2148" customFormat="false" ht="15" hidden="false" customHeight="false" outlineLevel="0" collapsed="false">
      <c r="A2148" s="72" t="s">
        <v>4610</v>
      </c>
      <c r="B2148" s="72" t="s">
        <v>4611</v>
      </c>
      <c r="C2148" s="72" t="s">
        <v>283</v>
      </c>
      <c r="D2148" s="72" t="s">
        <v>282</v>
      </c>
      <c r="E2148" s="72"/>
      <c r="F2148" s="73" t="n">
        <v>1974</v>
      </c>
      <c r="G2148" s="73" t="n">
        <v>1559</v>
      </c>
      <c r="H2148" s="73" t="n">
        <v>415</v>
      </c>
      <c r="I2148" s="74" t="n">
        <f aca="false">H2148/F2148</f>
        <v>0.210233029381966</v>
      </c>
      <c r="J2148" s="73" t="n">
        <v>1515</v>
      </c>
      <c r="K2148" s="73" t="n">
        <v>13</v>
      </c>
      <c r="L2148" s="73" t="n">
        <v>31</v>
      </c>
      <c r="M2148" s="73" t="n">
        <v>718</v>
      </c>
      <c r="N2148" s="73" t="n">
        <v>676</v>
      </c>
      <c r="O2148" s="73" t="n">
        <f aca="false">J2148-M2148-N2148</f>
        <v>121</v>
      </c>
      <c r="P2148" s="74" t="n">
        <f aca="false">M2148/J2148</f>
        <v>0.473927392739274</v>
      </c>
      <c r="Q2148" s="74" t="n">
        <f aca="false">N2148/J2148</f>
        <v>0.446204620462046</v>
      </c>
      <c r="R2148" s="75" t="n">
        <f aca="false">ABS(P2148-Q2148)*100</f>
        <v>2.77227722772277</v>
      </c>
      <c r="S2148" s="72" t="str">
        <f aca="false">IF(M2148&gt;N2148,"Flávio Bolsonaro",IF(N2148&gt;M2148,"Lula","Empate"))</f>
        <v>Flávio Bolsonaro</v>
      </c>
      <c r="T2148" s="74" t="n">
        <v>0.527720739219713</v>
      </c>
      <c r="U2148" s="74" t="n">
        <v>0.399041752224504</v>
      </c>
      <c r="V2148" s="72" t="str">
        <f aca="false">IF(S2148="Empate","—",IF((N2148&gt;M2148)&lt;&gt;(T2148&gt;U2148),"Sim","Não"))</f>
        <v>Sim</v>
      </c>
    </row>
    <row r="2149" customFormat="false" ht="15" hidden="false" customHeight="false" outlineLevel="0" collapsed="false">
      <c r="A2149" s="72" t="s">
        <v>4612</v>
      </c>
      <c r="B2149" s="72" t="s">
        <v>4613</v>
      </c>
      <c r="C2149" s="72" t="s">
        <v>283</v>
      </c>
      <c r="D2149" s="72" t="s">
        <v>282</v>
      </c>
      <c r="E2149" s="72"/>
      <c r="F2149" s="73" t="n">
        <v>5759</v>
      </c>
      <c r="G2149" s="73" t="n">
        <v>4281</v>
      </c>
      <c r="H2149" s="73" t="n">
        <v>1478</v>
      </c>
      <c r="I2149" s="74" t="n">
        <f aca="false">H2149/F2149</f>
        <v>0.256641778086473</v>
      </c>
      <c r="J2149" s="73" t="n">
        <v>4025</v>
      </c>
      <c r="K2149" s="73" t="n">
        <v>80</v>
      </c>
      <c r="L2149" s="73" t="n">
        <v>176</v>
      </c>
      <c r="M2149" s="73" t="n">
        <v>2110</v>
      </c>
      <c r="N2149" s="73" t="n">
        <v>1557</v>
      </c>
      <c r="O2149" s="73" t="n">
        <f aca="false">J2149-M2149-N2149</f>
        <v>358</v>
      </c>
      <c r="P2149" s="74" t="n">
        <f aca="false">M2149/J2149</f>
        <v>0.524223602484472</v>
      </c>
      <c r="Q2149" s="74" t="n">
        <f aca="false">N2149/J2149</f>
        <v>0.386832298136646</v>
      </c>
      <c r="R2149" s="75" t="n">
        <f aca="false">ABS(P2149-Q2149)*100</f>
        <v>13.7391304347826</v>
      </c>
      <c r="S2149" s="72" t="str">
        <f aca="false">IF(M2149&gt;N2149,"Flávio Bolsonaro",IF(N2149&gt;M2149,"Lula","Empate"))</f>
        <v>Flávio Bolsonaro</v>
      </c>
      <c r="T2149" s="74" t="n">
        <v>0.435414884516681</v>
      </c>
      <c r="U2149" s="74" t="n">
        <v>0.467065868263473</v>
      </c>
      <c r="V2149" s="72" t="str">
        <f aca="false">IF(S2149="Empate","—",IF((N2149&gt;M2149)&lt;&gt;(T2149&gt;U2149),"Sim","Não"))</f>
        <v>Não</v>
      </c>
    </row>
    <row r="2150" customFormat="false" ht="15" hidden="false" customHeight="false" outlineLevel="0" collapsed="false">
      <c r="A2150" s="72" t="s">
        <v>4614</v>
      </c>
      <c r="B2150" s="72" t="s">
        <v>4615</v>
      </c>
      <c r="C2150" s="72" t="s">
        <v>283</v>
      </c>
      <c r="D2150" s="72" t="s">
        <v>282</v>
      </c>
      <c r="E2150" s="72"/>
      <c r="F2150" s="73" t="n">
        <v>10127</v>
      </c>
      <c r="G2150" s="73" t="n">
        <v>7876</v>
      </c>
      <c r="H2150" s="73" t="n">
        <v>2251</v>
      </c>
      <c r="I2150" s="74" t="n">
        <f aca="false">H2150/F2150</f>
        <v>0.222277081070406</v>
      </c>
      <c r="J2150" s="73" t="n">
        <v>7537</v>
      </c>
      <c r="K2150" s="73" t="n">
        <v>97</v>
      </c>
      <c r="L2150" s="73" t="n">
        <v>242</v>
      </c>
      <c r="M2150" s="73" t="n">
        <v>3744</v>
      </c>
      <c r="N2150" s="73" t="n">
        <v>3462</v>
      </c>
      <c r="O2150" s="73" t="n">
        <f aca="false">J2150-M2150-N2150</f>
        <v>331</v>
      </c>
      <c r="P2150" s="74" t="n">
        <f aca="false">M2150/J2150</f>
        <v>0.496749369775773</v>
      </c>
      <c r="Q2150" s="74" t="n">
        <f aca="false">N2150/J2150</f>
        <v>0.459333952500995</v>
      </c>
      <c r="R2150" s="75" t="n">
        <f aca="false">ABS(P2150-Q2150)*100</f>
        <v>3.74154172747778</v>
      </c>
      <c r="S2150" s="72" t="str">
        <f aca="false">IF(M2150&gt;N2150,"Flávio Bolsonaro",IF(N2150&gt;M2150,"Lula","Empate"))</f>
        <v>Flávio Bolsonaro</v>
      </c>
      <c r="T2150" s="74" t="n">
        <v>0.526714345814051</v>
      </c>
      <c r="U2150" s="74" t="n">
        <v>0.431215818258309</v>
      </c>
      <c r="V2150" s="72" t="str">
        <f aca="false">IF(S2150="Empate","—",IF((N2150&gt;M2150)&lt;&gt;(T2150&gt;U2150),"Sim","Não"))</f>
        <v>Sim</v>
      </c>
    </row>
    <row r="2151" customFormat="false" ht="15" hidden="false" customHeight="false" outlineLevel="0" collapsed="false">
      <c r="A2151" s="72" t="s">
        <v>4616</v>
      </c>
      <c r="B2151" s="72" t="s">
        <v>4617</v>
      </c>
      <c r="C2151" s="72" t="s">
        <v>283</v>
      </c>
      <c r="D2151" s="72" t="s">
        <v>282</v>
      </c>
      <c r="E2151" s="72"/>
      <c r="F2151" s="73" t="n">
        <v>10098</v>
      </c>
      <c r="G2151" s="73" t="n">
        <v>8123</v>
      </c>
      <c r="H2151" s="73" t="n">
        <v>1975</v>
      </c>
      <c r="I2151" s="74" t="n">
        <f aca="false">H2151/F2151</f>
        <v>0.195583283818578</v>
      </c>
      <c r="J2151" s="73" t="n">
        <v>7596</v>
      </c>
      <c r="K2151" s="73" t="n">
        <v>185</v>
      </c>
      <c r="L2151" s="73" t="n">
        <v>342</v>
      </c>
      <c r="M2151" s="73" t="n">
        <v>2702</v>
      </c>
      <c r="N2151" s="73" t="n">
        <v>4307</v>
      </c>
      <c r="O2151" s="73" t="n">
        <f aca="false">J2151-M2151-N2151</f>
        <v>587</v>
      </c>
      <c r="P2151" s="74" t="n">
        <f aca="false">M2151/J2151</f>
        <v>0.355713533438652</v>
      </c>
      <c r="Q2151" s="74" t="n">
        <f aca="false">N2151/J2151</f>
        <v>0.567008952080042</v>
      </c>
      <c r="R2151" s="75" t="n">
        <f aca="false">ABS(P2151-Q2151)*100</f>
        <v>21.129541864139</v>
      </c>
      <c r="S2151" s="72" t="str">
        <f aca="false">IF(M2151&gt;N2151,"Flávio Bolsonaro",IF(N2151&gt;M2151,"Lula","Empate"))</f>
        <v>Lula</v>
      </c>
      <c r="T2151" s="74" t="n">
        <v>0.640387804566909</v>
      </c>
      <c r="U2151" s="74" t="n">
        <v>0.297614491644342</v>
      </c>
      <c r="V2151" s="72" t="str">
        <f aca="false">IF(S2151="Empate","—",IF((N2151&gt;M2151)&lt;&gt;(T2151&gt;U2151),"Sim","Não"))</f>
        <v>Não</v>
      </c>
    </row>
    <row r="2152" customFormat="false" ht="15" hidden="false" customHeight="false" outlineLevel="0" collapsed="false">
      <c r="A2152" s="72" t="s">
        <v>4618</v>
      </c>
      <c r="B2152" s="72" t="s">
        <v>4619</v>
      </c>
      <c r="C2152" s="72" t="s">
        <v>283</v>
      </c>
      <c r="D2152" s="72" t="s">
        <v>282</v>
      </c>
      <c r="E2152" s="72"/>
      <c r="F2152" s="73" t="n">
        <v>106567</v>
      </c>
      <c r="G2152" s="73" t="n">
        <v>77223</v>
      </c>
      <c r="H2152" s="73" t="n">
        <v>29344</v>
      </c>
      <c r="I2152" s="74" t="n">
        <f aca="false">H2152/F2152</f>
        <v>0.275357286965008</v>
      </c>
      <c r="J2152" s="73" t="n">
        <v>73389</v>
      </c>
      <c r="K2152" s="73" t="n">
        <v>1449</v>
      </c>
      <c r="L2152" s="73" t="n">
        <v>2385</v>
      </c>
      <c r="M2152" s="73" t="n">
        <v>34422</v>
      </c>
      <c r="N2152" s="73" t="n">
        <v>34828</v>
      </c>
      <c r="O2152" s="73" t="n">
        <f aca="false">J2152-M2152-N2152</f>
        <v>4139</v>
      </c>
      <c r="P2152" s="74" t="n">
        <f aca="false">M2152/J2152</f>
        <v>0.469034868985815</v>
      </c>
      <c r="Q2152" s="74" t="n">
        <f aca="false">N2152/J2152</f>
        <v>0.474567033206611</v>
      </c>
      <c r="R2152" s="75" t="n">
        <f aca="false">ABS(P2152-Q2152)*100</f>
        <v>0.553216422079605</v>
      </c>
      <c r="S2152" s="72" t="str">
        <f aca="false">IF(M2152&gt;N2152,"Flávio Bolsonaro",IF(N2152&gt;M2152,"Lula","Empate"))</f>
        <v>Lula</v>
      </c>
      <c r="T2152" s="74" t="n">
        <v>0.48742018228456</v>
      </c>
      <c r="U2152" s="74" t="n">
        <v>0.453432843966599</v>
      </c>
      <c r="V2152" s="72" t="str">
        <f aca="false">IF(S2152="Empate","—",IF((N2152&gt;M2152)&lt;&gt;(T2152&gt;U2152),"Sim","Não"))</f>
        <v>Não</v>
      </c>
    </row>
    <row r="2153" customFormat="false" ht="15" hidden="false" customHeight="false" outlineLevel="0" collapsed="false">
      <c r="A2153" s="72" t="s">
        <v>4620</v>
      </c>
      <c r="B2153" s="72" t="s">
        <v>4621</v>
      </c>
      <c r="C2153" s="72" t="s">
        <v>283</v>
      </c>
      <c r="D2153" s="72" t="s">
        <v>282</v>
      </c>
      <c r="E2153" s="72"/>
      <c r="F2153" s="73" t="n">
        <v>59600</v>
      </c>
      <c r="G2153" s="73" t="n">
        <v>45764</v>
      </c>
      <c r="H2153" s="73" t="n">
        <v>13836</v>
      </c>
      <c r="I2153" s="74" t="n">
        <f aca="false">H2153/F2153</f>
        <v>0.232147651006711</v>
      </c>
      <c r="J2153" s="73" t="n">
        <v>43865</v>
      </c>
      <c r="K2153" s="73" t="n">
        <v>830</v>
      </c>
      <c r="L2153" s="73" t="n">
        <v>1069</v>
      </c>
      <c r="M2153" s="73" t="n">
        <v>24867</v>
      </c>
      <c r="N2153" s="73" t="n">
        <v>15867</v>
      </c>
      <c r="O2153" s="73" t="n">
        <f aca="false">J2153-M2153-N2153</f>
        <v>3131</v>
      </c>
      <c r="P2153" s="74" t="n">
        <f aca="false">M2153/J2153</f>
        <v>0.566898438390516</v>
      </c>
      <c r="Q2153" s="74" t="n">
        <f aca="false">N2153/J2153</f>
        <v>0.361723469736692</v>
      </c>
      <c r="R2153" s="75" t="n">
        <f aca="false">ABS(P2153-Q2153)*100</f>
        <v>20.5174968653824</v>
      </c>
      <c r="S2153" s="72" t="str">
        <f aca="false">IF(M2153&gt;N2153,"Flávio Bolsonaro",IF(N2153&gt;M2153,"Lula","Empate"))</f>
        <v>Flávio Bolsonaro</v>
      </c>
      <c r="T2153" s="74" t="n">
        <v>0.387596557051424</v>
      </c>
      <c r="U2153" s="74" t="n">
        <v>0.546457735599206</v>
      </c>
      <c r="V2153" s="72" t="str">
        <f aca="false">IF(S2153="Empate","—",IF((N2153&gt;M2153)&lt;&gt;(T2153&gt;U2153),"Sim","Não"))</f>
        <v>Não</v>
      </c>
    </row>
    <row r="2154" customFormat="false" ht="15" hidden="false" customHeight="false" outlineLevel="0" collapsed="false">
      <c r="A2154" s="72" t="s">
        <v>4622</v>
      </c>
      <c r="B2154" s="72" t="s">
        <v>4623</v>
      </c>
      <c r="C2154" s="72" t="s">
        <v>283</v>
      </c>
      <c r="D2154" s="72" t="s">
        <v>282</v>
      </c>
      <c r="E2154" s="72"/>
      <c r="F2154" s="73" t="n">
        <v>6892</v>
      </c>
      <c r="G2154" s="73" t="n">
        <v>5608</v>
      </c>
      <c r="H2154" s="73" t="n">
        <v>1284</v>
      </c>
      <c r="I2154" s="74" t="n">
        <f aca="false">H2154/F2154</f>
        <v>0.186302959953569</v>
      </c>
      <c r="J2154" s="73" t="n">
        <v>5336</v>
      </c>
      <c r="K2154" s="73" t="n">
        <v>118</v>
      </c>
      <c r="L2154" s="73" t="n">
        <v>154</v>
      </c>
      <c r="M2154" s="73" t="n">
        <v>2556</v>
      </c>
      <c r="N2154" s="73" t="n">
        <v>2399</v>
      </c>
      <c r="O2154" s="73" t="n">
        <f aca="false">J2154-M2154-N2154</f>
        <v>381</v>
      </c>
      <c r="P2154" s="74" t="n">
        <f aca="false">M2154/J2154</f>
        <v>0.479010494752624</v>
      </c>
      <c r="Q2154" s="74" t="n">
        <f aca="false">N2154/J2154</f>
        <v>0.449587706146927</v>
      </c>
      <c r="R2154" s="75" t="n">
        <f aca="false">ABS(P2154-Q2154)*100</f>
        <v>2.94227886056971</v>
      </c>
      <c r="S2154" s="72" t="str">
        <f aca="false">IF(M2154&gt;N2154,"Flávio Bolsonaro",IF(N2154&gt;M2154,"Lula","Empate"))</f>
        <v>Flávio Bolsonaro</v>
      </c>
      <c r="T2154" s="74" t="n">
        <v>0.504259259259259</v>
      </c>
      <c r="U2154" s="74" t="n">
        <v>0.412592592592593</v>
      </c>
      <c r="V2154" s="72" t="str">
        <f aca="false">IF(S2154="Empate","—",IF((N2154&gt;M2154)&lt;&gt;(T2154&gt;U2154),"Sim","Não"))</f>
        <v>Sim</v>
      </c>
    </row>
    <row r="2155" customFormat="false" ht="15" hidden="false" customHeight="false" outlineLevel="0" collapsed="false">
      <c r="A2155" s="72" t="s">
        <v>4624</v>
      </c>
      <c r="B2155" s="72" t="s">
        <v>4625</v>
      </c>
      <c r="C2155" s="72" t="s">
        <v>283</v>
      </c>
      <c r="D2155" s="72" t="s">
        <v>282</v>
      </c>
      <c r="E2155" s="72"/>
      <c r="F2155" s="73" t="n">
        <v>6214</v>
      </c>
      <c r="G2155" s="73" t="n">
        <v>4727</v>
      </c>
      <c r="H2155" s="73" t="n">
        <v>1487</v>
      </c>
      <c r="I2155" s="74" t="n">
        <f aca="false">H2155/F2155</f>
        <v>0.23929835854522</v>
      </c>
      <c r="J2155" s="73" t="n">
        <v>4523</v>
      </c>
      <c r="K2155" s="73" t="n">
        <v>80</v>
      </c>
      <c r="L2155" s="73" t="n">
        <v>124</v>
      </c>
      <c r="M2155" s="73" t="n">
        <v>3195</v>
      </c>
      <c r="N2155" s="73" t="n">
        <v>1080</v>
      </c>
      <c r="O2155" s="73" t="n">
        <f aca="false">J2155-M2155-N2155</f>
        <v>248</v>
      </c>
      <c r="P2155" s="74" t="n">
        <f aca="false">M2155/J2155</f>
        <v>0.706389564448375</v>
      </c>
      <c r="Q2155" s="74" t="n">
        <f aca="false">N2155/J2155</f>
        <v>0.238779571081141</v>
      </c>
      <c r="R2155" s="75" t="n">
        <f aca="false">ABS(P2155-Q2155)*100</f>
        <v>46.7609993367234</v>
      </c>
      <c r="S2155" s="72" t="str">
        <f aca="false">IF(M2155&gt;N2155,"Flávio Bolsonaro",IF(N2155&gt;M2155,"Lula","Empate"))</f>
        <v>Flávio Bolsonaro</v>
      </c>
      <c r="T2155" s="74" t="n">
        <v>0.332935560859189</v>
      </c>
      <c r="U2155" s="74" t="n">
        <v>0.61145584725537</v>
      </c>
      <c r="V2155" s="72" t="str">
        <f aca="false">IF(S2155="Empate","—",IF((N2155&gt;M2155)&lt;&gt;(T2155&gt;U2155),"Sim","Não"))</f>
        <v>Não</v>
      </c>
    </row>
    <row r="2156" customFormat="false" ht="15" hidden="false" customHeight="false" outlineLevel="0" collapsed="false">
      <c r="A2156" s="72" t="s">
        <v>4626</v>
      </c>
      <c r="B2156" s="72" t="s">
        <v>332</v>
      </c>
      <c r="C2156" s="72" t="s">
        <v>283</v>
      </c>
      <c r="D2156" s="72" t="s">
        <v>282</v>
      </c>
      <c r="E2156" s="72"/>
      <c r="F2156" s="73" t="n">
        <v>12649</v>
      </c>
      <c r="G2156" s="73" t="n">
        <v>10533</v>
      </c>
      <c r="H2156" s="73" t="n">
        <v>2116</v>
      </c>
      <c r="I2156" s="74" t="n">
        <f aca="false">H2156/F2156</f>
        <v>0.167285951458613</v>
      </c>
      <c r="J2156" s="73" t="n">
        <v>9945</v>
      </c>
      <c r="K2156" s="73" t="n">
        <v>253</v>
      </c>
      <c r="L2156" s="73" t="n">
        <v>335</v>
      </c>
      <c r="M2156" s="73" t="n">
        <v>4696</v>
      </c>
      <c r="N2156" s="73" t="n">
        <v>4550</v>
      </c>
      <c r="O2156" s="73" t="n">
        <f aca="false">J2156-M2156-N2156</f>
        <v>699</v>
      </c>
      <c r="P2156" s="74" t="n">
        <f aca="false">M2156/J2156</f>
        <v>0.47219708396179</v>
      </c>
      <c r="Q2156" s="74" t="n">
        <f aca="false">N2156/J2156</f>
        <v>0.457516339869281</v>
      </c>
      <c r="R2156" s="75" t="n">
        <f aca="false">ABS(P2156-Q2156)*100</f>
        <v>1.46807440925088</v>
      </c>
      <c r="S2156" s="72" t="str">
        <f aca="false">IF(M2156&gt;N2156,"Flávio Bolsonaro",IF(N2156&gt;M2156,"Lula","Empate"))</f>
        <v>Flávio Bolsonaro</v>
      </c>
      <c r="T2156" s="74" t="n">
        <v>0.518331850973416</v>
      </c>
      <c r="U2156" s="74" t="n">
        <v>0.411898408933689</v>
      </c>
      <c r="V2156" s="72" t="str">
        <f aca="false">IF(S2156="Empate","—",IF((N2156&gt;M2156)&lt;&gt;(T2156&gt;U2156),"Sim","Não"))</f>
        <v>Sim</v>
      </c>
    </row>
    <row r="2157" customFormat="false" ht="15" hidden="false" customHeight="false" outlineLevel="0" collapsed="false">
      <c r="A2157" s="72" t="s">
        <v>4627</v>
      </c>
      <c r="B2157" s="72" t="s">
        <v>4628</v>
      </c>
      <c r="C2157" s="72" t="s">
        <v>283</v>
      </c>
      <c r="D2157" s="72" t="s">
        <v>282</v>
      </c>
      <c r="E2157" s="72"/>
      <c r="F2157" s="73" t="n">
        <v>4159</v>
      </c>
      <c r="G2157" s="73" t="n">
        <v>3482</v>
      </c>
      <c r="H2157" s="73" t="n">
        <v>677</v>
      </c>
      <c r="I2157" s="74" t="n">
        <f aca="false">H2157/F2157</f>
        <v>0.162779514306324</v>
      </c>
      <c r="J2157" s="73" t="n">
        <v>3292</v>
      </c>
      <c r="K2157" s="73" t="n">
        <v>91</v>
      </c>
      <c r="L2157" s="73" t="n">
        <v>99</v>
      </c>
      <c r="M2157" s="73" t="n">
        <v>1513</v>
      </c>
      <c r="N2157" s="73" t="n">
        <v>1430</v>
      </c>
      <c r="O2157" s="73" t="n">
        <f aca="false">J2157-M2157-N2157</f>
        <v>349</v>
      </c>
      <c r="P2157" s="74" t="n">
        <f aca="false">M2157/J2157</f>
        <v>0.459599027946537</v>
      </c>
      <c r="Q2157" s="74" t="n">
        <f aca="false">N2157/J2157</f>
        <v>0.434386391251519</v>
      </c>
      <c r="R2157" s="75" t="n">
        <f aca="false">ABS(P2157-Q2157)*100</f>
        <v>2.52126366950182</v>
      </c>
      <c r="S2157" s="72" t="str">
        <f aca="false">IF(M2157&gt;N2157,"Flávio Bolsonaro",IF(N2157&gt;M2157,"Lula","Empate"))</f>
        <v>Flávio Bolsonaro</v>
      </c>
      <c r="T2157" s="74" t="n">
        <v>0.5176134560457</v>
      </c>
      <c r="U2157" s="74" t="n">
        <v>0.369406537607109</v>
      </c>
      <c r="V2157" s="72" t="str">
        <f aca="false">IF(S2157="Empate","—",IF((N2157&gt;M2157)&lt;&gt;(T2157&gt;U2157),"Sim","Não"))</f>
        <v>Sim</v>
      </c>
    </row>
    <row r="2158" customFormat="false" ht="15" hidden="false" customHeight="false" outlineLevel="0" collapsed="false">
      <c r="A2158" s="72" t="s">
        <v>4629</v>
      </c>
      <c r="B2158" s="72" t="s">
        <v>4630</v>
      </c>
      <c r="C2158" s="72" t="s">
        <v>283</v>
      </c>
      <c r="D2158" s="72" t="s">
        <v>282</v>
      </c>
      <c r="E2158" s="72"/>
      <c r="F2158" s="73" t="n">
        <v>7507</v>
      </c>
      <c r="G2158" s="73" t="n">
        <v>5720</v>
      </c>
      <c r="H2158" s="73" t="n">
        <v>1787</v>
      </c>
      <c r="I2158" s="74" t="n">
        <f aca="false">H2158/F2158</f>
        <v>0.238044491807646</v>
      </c>
      <c r="J2158" s="73" t="n">
        <v>5476</v>
      </c>
      <c r="K2158" s="73" t="n">
        <v>94</v>
      </c>
      <c r="L2158" s="73" t="n">
        <v>150</v>
      </c>
      <c r="M2158" s="73" t="n">
        <v>3420</v>
      </c>
      <c r="N2158" s="73" t="n">
        <v>1673</v>
      </c>
      <c r="O2158" s="73" t="n">
        <f aca="false">J2158-M2158-N2158</f>
        <v>383</v>
      </c>
      <c r="P2158" s="74" t="n">
        <f aca="false">M2158/J2158</f>
        <v>0.6245434623813</v>
      </c>
      <c r="Q2158" s="74" t="n">
        <f aca="false">N2158/J2158</f>
        <v>0.305514974433893</v>
      </c>
      <c r="R2158" s="75" t="n">
        <f aca="false">ABS(P2158-Q2158)*100</f>
        <v>31.9028487947407</v>
      </c>
      <c r="S2158" s="72" t="str">
        <f aca="false">IF(M2158&gt;N2158,"Flávio Bolsonaro",IF(N2158&gt;M2158,"Lula","Empate"))</f>
        <v>Flávio Bolsonaro</v>
      </c>
      <c r="T2158" s="74" t="n">
        <v>0.384795073263963</v>
      </c>
      <c r="U2158" s="74" t="n">
        <v>0.552346570397112</v>
      </c>
      <c r="V2158" s="72" t="str">
        <f aca="false">IF(S2158="Empate","—",IF((N2158&gt;M2158)&lt;&gt;(T2158&gt;U2158),"Sim","Não"))</f>
        <v>Não</v>
      </c>
    </row>
    <row r="2159" customFormat="false" ht="15" hidden="false" customHeight="false" outlineLevel="0" collapsed="false">
      <c r="A2159" s="72" t="s">
        <v>4631</v>
      </c>
      <c r="B2159" s="72" t="s">
        <v>4632</v>
      </c>
      <c r="C2159" s="72" t="s">
        <v>283</v>
      </c>
      <c r="D2159" s="72" t="s">
        <v>282</v>
      </c>
      <c r="E2159" s="72"/>
      <c r="F2159" s="73" t="n">
        <v>6714</v>
      </c>
      <c r="G2159" s="73" t="n">
        <v>5435</v>
      </c>
      <c r="H2159" s="73" t="n">
        <v>1279</v>
      </c>
      <c r="I2159" s="74" t="n">
        <f aca="false">H2159/F2159</f>
        <v>0.190497467977361</v>
      </c>
      <c r="J2159" s="73" t="n">
        <v>5233</v>
      </c>
      <c r="K2159" s="73" t="n">
        <v>77</v>
      </c>
      <c r="L2159" s="73" t="n">
        <v>125</v>
      </c>
      <c r="M2159" s="73" t="n">
        <v>2487</v>
      </c>
      <c r="N2159" s="73" t="n">
        <v>2516</v>
      </c>
      <c r="O2159" s="73" t="n">
        <f aca="false">J2159-M2159-N2159</f>
        <v>230</v>
      </c>
      <c r="P2159" s="74" t="n">
        <f aca="false">M2159/J2159</f>
        <v>0.475253200840818</v>
      </c>
      <c r="Q2159" s="74" t="n">
        <f aca="false">N2159/J2159</f>
        <v>0.480794955092681</v>
      </c>
      <c r="R2159" s="75" t="n">
        <f aca="false">ABS(P2159-Q2159)*100</f>
        <v>0.554175425186315</v>
      </c>
      <c r="S2159" s="72" t="str">
        <f aca="false">IF(M2159&gt;N2159,"Flávio Bolsonaro",IF(N2159&gt;M2159,"Lula","Empate"))</f>
        <v>Lula</v>
      </c>
      <c r="T2159" s="74" t="n">
        <v>0.554155697630688</v>
      </c>
      <c r="U2159" s="74" t="n">
        <v>0.403911244828883</v>
      </c>
      <c r="V2159" s="72" t="str">
        <f aca="false">IF(S2159="Empate","—",IF((N2159&gt;M2159)&lt;&gt;(T2159&gt;U2159),"Sim","Não"))</f>
        <v>Não</v>
      </c>
    </row>
    <row r="2160" customFormat="false" ht="15" hidden="false" customHeight="false" outlineLevel="0" collapsed="false">
      <c r="A2160" s="72" t="s">
        <v>4633</v>
      </c>
      <c r="B2160" s="72" t="s">
        <v>4634</v>
      </c>
      <c r="C2160" s="72" t="s">
        <v>283</v>
      </c>
      <c r="D2160" s="72" t="s">
        <v>282</v>
      </c>
      <c r="E2160" s="72"/>
      <c r="F2160" s="73" t="n">
        <v>56588</v>
      </c>
      <c r="G2160" s="73" t="n">
        <v>42028</v>
      </c>
      <c r="H2160" s="73" t="n">
        <v>14560</v>
      </c>
      <c r="I2160" s="74" t="n">
        <f aca="false">H2160/F2160</f>
        <v>0.257298367144978</v>
      </c>
      <c r="J2160" s="73" t="n">
        <v>39187</v>
      </c>
      <c r="K2160" s="73" t="n">
        <v>1348</v>
      </c>
      <c r="L2160" s="73" t="n">
        <v>1493</v>
      </c>
      <c r="M2160" s="73" t="n">
        <v>21745</v>
      </c>
      <c r="N2160" s="73" t="n">
        <v>13698</v>
      </c>
      <c r="O2160" s="73" t="n">
        <f aca="false">J2160-M2160-N2160</f>
        <v>3744</v>
      </c>
      <c r="P2160" s="74" t="n">
        <f aca="false">M2160/J2160</f>
        <v>0.554903411845765</v>
      </c>
      <c r="Q2160" s="74" t="n">
        <f aca="false">N2160/J2160</f>
        <v>0.349554699262511</v>
      </c>
      <c r="R2160" s="75" t="n">
        <f aca="false">ABS(P2160-Q2160)*100</f>
        <v>20.5348712583255</v>
      </c>
      <c r="S2160" s="72" t="str">
        <f aca="false">IF(M2160&gt;N2160,"Flávio Bolsonaro",IF(N2160&gt;M2160,"Lula","Empate"))</f>
        <v>Flávio Bolsonaro</v>
      </c>
      <c r="T2160" s="74" t="n">
        <v>0.37222993347054</v>
      </c>
      <c r="U2160" s="74" t="n">
        <v>0.518020389604174</v>
      </c>
      <c r="V2160" s="72" t="str">
        <f aca="false">IF(S2160="Empate","—",IF((N2160&gt;M2160)&lt;&gt;(T2160&gt;U2160),"Sim","Não"))</f>
        <v>Não</v>
      </c>
    </row>
    <row r="2161" customFormat="false" ht="15" hidden="false" customHeight="false" outlineLevel="0" collapsed="false">
      <c r="A2161" s="72" t="s">
        <v>4635</v>
      </c>
      <c r="B2161" s="72" t="s">
        <v>4636</v>
      </c>
      <c r="C2161" s="72" t="s">
        <v>283</v>
      </c>
      <c r="D2161" s="72" t="s">
        <v>282</v>
      </c>
      <c r="E2161" s="72"/>
      <c r="F2161" s="73" t="n">
        <v>24921</v>
      </c>
      <c r="G2161" s="73" t="n">
        <v>18101</v>
      </c>
      <c r="H2161" s="73" t="n">
        <v>6820</v>
      </c>
      <c r="I2161" s="74" t="n">
        <f aca="false">H2161/F2161</f>
        <v>0.273664780707034</v>
      </c>
      <c r="J2161" s="73" t="n">
        <v>17115</v>
      </c>
      <c r="K2161" s="73" t="n">
        <v>422</v>
      </c>
      <c r="L2161" s="73" t="n">
        <v>564</v>
      </c>
      <c r="M2161" s="73" t="n">
        <v>8632</v>
      </c>
      <c r="N2161" s="73" t="n">
        <v>7107</v>
      </c>
      <c r="O2161" s="73" t="n">
        <f aca="false">J2161-M2161-N2161</f>
        <v>1376</v>
      </c>
      <c r="P2161" s="74" t="n">
        <f aca="false">M2161/J2161</f>
        <v>0.504352906806895</v>
      </c>
      <c r="Q2161" s="74" t="n">
        <f aca="false">N2161/J2161</f>
        <v>0.415249780893953</v>
      </c>
      <c r="R2161" s="75" t="n">
        <f aca="false">ABS(P2161-Q2161)*100</f>
        <v>8.91031259129419</v>
      </c>
      <c r="S2161" s="72" t="str">
        <f aca="false">IF(M2161&gt;N2161,"Flávio Bolsonaro",IF(N2161&gt;M2161,"Lula","Empate"))</f>
        <v>Flávio Bolsonaro</v>
      </c>
      <c r="T2161" s="74" t="n">
        <v>0.486377744568341</v>
      </c>
      <c r="U2161" s="74" t="n">
        <v>0.447867570985171</v>
      </c>
      <c r="V2161" s="72" t="str">
        <f aca="false">IF(S2161="Empate","—",IF((N2161&gt;M2161)&lt;&gt;(T2161&gt;U2161),"Sim","Não"))</f>
        <v>Sim</v>
      </c>
    </row>
    <row r="2162" customFormat="false" ht="15" hidden="false" customHeight="false" outlineLevel="0" collapsed="false">
      <c r="A2162" s="72" t="s">
        <v>4637</v>
      </c>
      <c r="B2162" s="72" t="s">
        <v>4638</v>
      </c>
      <c r="C2162" s="72" t="s">
        <v>283</v>
      </c>
      <c r="D2162" s="72" t="s">
        <v>282</v>
      </c>
      <c r="E2162" s="72"/>
      <c r="F2162" s="73" t="n">
        <v>45341</v>
      </c>
      <c r="G2162" s="73" t="n">
        <v>35448</v>
      </c>
      <c r="H2162" s="73" t="n">
        <v>9893</v>
      </c>
      <c r="I2162" s="74" t="n">
        <f aca="false">H2162/F2162</f>
        <v>0.21819104122097</v>
      </c>
      <c r="J2162" s="73" t="n">
        <v>33388</v>
      </c>
      <c r="K2162" s="73" t="n">
        <v>1126</v>
      </c>
      <c r="L2162" s="73" t="n">
        <v>934</v>
      </c>
      <c r="M2162" s="73" t="n">
        <v>15431</v>
      </c>
      <c r="N2162" s="73" t="n">
        <v>14545</v>
      </c>
      <c r="O2162" s="73" t="n">
        <f aca="false">J2162-M2162-N2162</f>
        <v>3412</v>
      </c>
      <c r="P2162" s="74" t="n">
        <f aca="false">M2162/J2162</f>
        <v>0.462172037857913</v>
      </c>
      <c r="Q2162" s="74" t="n">
        <f aca="false">N2162/J2162</f>
        <v>0.435635557685396</v>
      </c>
      <c r="R2162" s="75" t="n">
        <f aca="false">ABS(P2162-Q2162)*100</f>
        <v>2.6536480172517</v>
      </c>
      <c r="S2162" s="72" t="str">
        <f aca="false">IF(M2162&gt;N2162,"Flávio Bolsonaro",IF(N2162&gt;M2162,"Lula","Empate"))</f>
        <v>Flávio Bolsonaro</v>
      </c>
      <c r="T2162" s="74" t="n">
        <v>0.500405867687134</v>
      </c>
      <c r="U2162" s="74" t="n">
        <v>0.403635414854757</v>
      </c>
      <c r="V2162" s="72" t="str">
        <f aca="false">IF(S2162="Empate","—",IF((N2162&gt;M2162)&lt;&gt;(T2162&gt;U2162),"Sim","Não"))</f>
        <v>Sim</v>
      </c>
    </row>
    <row r="2163" customFormat="false" ht="15" hidden="false" customHeight="false" outlineLevel="0" collapsed="false">
      <c r="A2163" s="72" t="s">
        <v>4639</v>
      </c>
      <c r="B2163" s="72" t="s">
        <v>4640</v>
      </c>
      <c r="C2163" s="72" t="s">
        <v>283</v>
      </c>
      <c r="D2163" s="72" t="s">
        <v>282</v>
      </c>
      <c r="E2163" s="72"/>
      <c r="F2163" s="73" t="n">
        <v>5517</v>
      </c>
      <c r="G2163" s="73" t="n">
        <v>3947</v>
      </c>
      <c r="H2163" s="73" t="n">
        <v>1570</v>
      </c>
      <c r="I2163" s="74" t="n">
        <f aca="false">H2163/F2163</f>
        <v>0.284574950154069</v>
      </c>
      <c r="J2163" s="73" t="n">
        <v>3790</v>
      </c>
      <c r="K2163" s="73" t="n">
        <v>46</v>
      </c>
      <c r="L2163" s="73" t="n">
        <v>111</v>
      </c>
      <c r="M2163" s="73" t="n">
        <v>1745</v>
      </c>
      <c r="N2163" s="73" t="n">
        <v>1898</v>
      </c>
      <c r="O2163" s="73" t="n">
        <f aca="false">J2163-M2163-N2163</f>
        <v>147</v>
      </c>
      <c r="P2163" s="74" t="n">
        <f aca="false">M2163/J2163</f>
        <v>0.460422163588391</v>
      </c>
      <c r="Q2163" s="74" t="n">
        <f aca="false">N2163/J2163</f>
        <v>0.500791556728232</v>
      </c>
      <c r="R2163" s="75" t="n">
        <f aca="false">ABS(P2163-Q2163)*100</f>
        <v>4.03693931398417</v>
      </c>
      <c r="S2163" s="72" t="str">
        <f aca="false">IF(M2163&gt;N2163,"Flávio Bolsonaro",IF(N2163&gt;M2163,"Lula","Empate"))</f>
        <v>Lula</v>
      </c>
      <c r="T2163" s="74" t="n">
        <v>0.56892365794443</v>
      </c>
      <c r="U2163" s="74" t="n">
        <v>0.385756676557864</v>
      </c>
      <c r="V2163" s="72" t="str">
        <f aca="false">IF(S2163="Empate","—",IF((N2163&gt;M2163)&lt;&gt;(T2163&gt;U2163),"Sim","Não"))</f>
        <v>Não</v>
      </c>
    </row>
    <row r="2164" customFormat="false" ht="15" hidden="false" customHeight="false" outlineLevel="0" collapsed="false">
      <c r="A2164" s="72" t="s">
        <v>4641</v>
      </c>
      <c r="B2164" s="72" t="s">
        <v>4642</v>
      </c>
      <c r="C2164" s="72" t="s">
        <v>283</v>
      </c>
      <c r="D2164" s="72" t="s">
        <v>282</v>
      </c>
      <c r="E2164" s="72"/>
      <c r="F2164" s="73" t="n">
        <v>20966</v>
      </c>
      <c r="G2164" s="73" t="n">
        <v>15919</v>
      </c>
      <c r="H2164" s="73" t="n">
        <v>5047</v>
      </c>
      <c r="I2164" s="74" t="n">
        <f aca="false">H2164/F2164</f>
        <v>0.240723075455499</v>
      </c>
      <c r="J2164" s="73" t="n">
        <v>15260</v>
      </c>
      <c r="K2164" s="73" t="n">
        <v>256</v>
      </c>
      <c r="L2164" s="73" t="n">
        <v>403</v>
      </c>
      <c r="M2164" s="73" t="n">
        <v>7260</v>
      </c>
      <c r="N2164" s="73" t="n">
        <v>7105</v>
      </c>
      <c r="O2164" s="73" t="n">
        <f aca="false">J2164-M2164-N2164</f>
        <v>895</v>
      </c>
      <c r="P2164" s="74" t="n">
        <f aca="false">M2164/J2164</f>
        <v>0.475753604193971</v>
      </c>
      <c r="Q2164" s="74" t="n">
        <f aca="false">N2164/J2164</f>
        <v>0.465596330275229</v>
      </c>
      <c r="R2164" s="75" t="n">
        <f aca="false">ABS(P2164-Q2164)*100</f>
        <v>1.01572739187418</v>
      </c>
      <c r="S2164" s="72" t="str">
        <f aca="false">IF(M2164&gt;N2164,"Flávio Bolsonaro",IF(N2164&gt;M2164,"Lula","Empate"))</f>
        <v>Flávio Bolsonaro</v>
      </c>
      <c r="T2164" s="74" t="n">
        <v>0.54494983277592</v>
      </c>
      <c r="U2164" s="74" t="n">
        <v>0.406220735785953</v>
      </c>
      <c r="V2164" s="72" t="str">
        <f aca="false">IF(S2164="Empate","—",IF((N2164&gt;M2164)&lt;&gt;(T2164&gt;U2164),"Sim","Não"))</f>
        <v>Sim</v>
      </c>
    </row>
    <row r="2165" customFormat="false" ht="15" hidden="false" customHeight="false" outlineLevel="0" collapsed="false">
      <c r="A2165" s="72" t="s">
        <v>4643</v>
      </c>
      <c r="B2165" s="72" t="s">
        <v>4644</v>
      </c>
      <c r="C2165" s="72" t="s">
        <v>283</v>
      </c>
      <c r="D2165" s="72" t="s">
        <v>282</v>
      </c>
      <c r="E2165" s="72"/>
      <c r="F2165" s="73" t="n">
        <v>16553</v>
      </c>
      <c r="G2165" s="73" t="n">
        <v>12926</v>
      </c>
      <c r="H2165" s="73" t="n">
        <v>3627</v>
      </c>
      <c r="I2165" s="74" t="n">
        <f aca="false">H2165/F2165</f>
        <v>0.219114359934755</v>
      </c>
      <c r="J2165" s="73" t="n">
        <v>12336</v>
      </c>
      <c r="K2165" s="73" t="n">
        <v>234</v>
      </c>
      <c r="L2165" s="73" t="n">
        <v>356</v>
      </c>
      <c r="M2165" s="73" t="n">
        <v>4187</v>
      </c>
      <c r="N2165" s="73" t="n">
        <v>7373</v>
      </c>
      <c r="O2165" s="73" t="n">
        <f aca="false">J2165-M2165-N2165</f>
        <v>776</v>
      </c>
      <c r="P2165" s="74" t="n">
        <f aca="false">M2165/J2165</f>
        <v>0.339413099870298</v>
      </c>
      <c r="Q2165" s="74" t="n">
        <f aca="false">N2165/J2165</f>
        <v>0.597681582360571</v>
      </c>
      <c r="R2165" s="75" t="n">
        <f aca="false">ABS(P2165-Q2165)*100</f>
        <v>25.8268482490272</v>
      </c>
      <c r="S2165" s="72" t="str">
        <f aca="false">IF(M2165&gt;N2165,"Flávio Bolsonaro",IF(N2165&gt;M2165,"Lula","Empate"))</f>
        <v>Lula</v>
      </c>
      <c r="T2165" s="74" t="n">
        <v>0.693753217779303</v>
      </c>
      <c r="U2165" s="74" t="n">
        <v>0.255362965505406</v>
      </c>
      <c r="V2165" s="72" t="str">
        <f aca="false">IF(S2165="Empate","—",IF((N2165&gt;M2165)&lt;&gt;(T2165&gt;U2165),"Sim","Não"))</f>
        <v>Não</v>
      </c>
    </row>
    <row r="2166" customFormat="false" ht="15" hidden="false" customHeight="false" outlineLevel="0" collapsed="false">
      <c r="A2166" s="72" t="s">
        <v>4645</v>
      </c>
      <c r="B2166" s="72" t="s">
        <v>4646</v>
      </c>
      <c r="C2166" s="72" t="s">
        <v>283</v>
      </c>
      <c r="D2166" s="72" t="s">
        <v>282</v>
      </c>
      <c r="E2166" s="72"/>
      <c r="F2166" s="73" t="n">
        <v>4957</v>
      </c>
      <c r="G2166" s="73" t="n">
        <v>3891</v>
      </c>
      <c r="H2166" s="73" t="n">
        <v>1066</v>
      </c>
      <c r="I2166" s="74" t="n">
        <f aca="false">H2166/F2166</f>
        <v>0.215049425055477</v>
      </c>
      <c r="J2166" s="73" t="n">
        <v>3664</v>
      </c>
      <c r="K2166" s="73" t="n">
        <v>88</v>
      </c>
      <c r="L2166" s="73" t="n">
        <v>139</v>
      </c>
      <c r="M2166" s="73" t="n">
        <v>1952</v>
      </c>
      <c r="N2166" s="73" t="n">
        <v>1444</v>
      </c>
      <c r="O2166" s="73" t="n">
        <f aca="false">J2166-M2166-N2166</f>
        <v>268</v>
      </c>
      <c r="P2166" s="74" t="n">
        <f aca="false">M2166/J2166</f>
        <v>0.532751091703057</v>
      </c>
      <c r="Q2166" s="74" t="n">
        <f aca="false">N2166/J2166</f>
        <v>0.39410480349345</v>
      </c>
      <c r="R2166" s="75" t="n">
        <f aca="false">ABS(P2166-Q2166)*100</f>
        <v>13.8646288209607</v>
      </c>
      <c r="S2166" s="72" t="str">
        <f aca="false">IF(M2166&gt;N2166,"Flávio Bolsonaro",IF(N2166&gt;M2166,"Lula","Empate"))</f>
        <v>Flávio Bolsonaro</v>
      </c>
      <c r="T2166" s="74" t="n">
        <v>0.451283547257876</v>
      </c>
      <c r="U2166" s="74" t="n">
        <v>0.462660443407235</v>
      </c>
      <c r="V2166" s="72" t="str">
        <f aca="false">IF(S2166="Empate","—",IF((N2166&gt;M2166)&lt;&gt;(T2166&gt;U2166),"Sim","Não"))</f>
        <v>Não</v>
      </c>
    </row>
    <row r="2167" customFormat="false" ht="15" hidden="false" customHeight="false" outlineLevel="0" collapsed="false">
      <c r="A2167" s="72" t="s">
        <v>4647</v>
      </c>
      <c r="B2167" s="72" t="s">
        <v>4648</v>
      </c>
      <c r="C2167" s="72" t="s">
        <v>283</v>
      </c>
      <c r="D2167" s="72" t="s">
        <v>282</v>
      </c>
      <c r="E2167" s="72"/>
      <c r="F2167" s="73" t="n">
        <v>10135</v>
      </c>
      <c r="G2167" s="73" t="n">
        <v>8231</v>
      </c>
      <c r="H2167" s="73" t="n">
        <v>1904</v>
      </c>
      <c r="I2167" s="74" t="n">
        <f aca="false">H2167/F2167</f>
        <v>0.187863838184509</v>
      </c>
      <c r="J2167" s="73" t="n">
        <v>7902</v>
      </c>
      <c r="K2167" s="73" t="n">
        <v>90</v>
      </c>
      <c r="L2167" s="73" t="n">
        <v>239</v>
      </c>
      <c r="M2167" s="73" t="n">
        <v>4333</v>
      </c>
      <c r="N2167" s="73" t="n">
        <v>3185</v>
      </c>
      <c r="O2167" s="73" t="n">
        <f aca="false">J2167-M2167-N2167</f>
        <v>384</v>
      </c>
      <c r="P2167" s="74" t="n">
        <f aca="false">M2167/J2167</f>
        <v>0.548342191850165</v>
      </c>
      <c r="Q2167" s="74" t="n">
        <f aca="false">N2167/J2167</f>
        <v>0.40306251581878</v>
      </c>
      <c r="R2167" s="75" t="n">
        <f aca="false">ABS(P2167-Q2167)*100</f>
        <v>14.5279676031384</v>
      </c>
      <c r="S2167" s="72" t="str">
        <f aca="false">IF(M2167&gt;N2167,"Flávio Bolsonaro",IF(N2167&gt;M2167,"Lula","Empate"))</f>
        <v>Flávio Bolsonaro</v>
      </c>
      <c r="T2167" s="74" t="n">
        <v>0.43084050297816</v>
      </c>
      <c r="U2167" s="74" t="n">
        <v>0.51740569159497</v>
      </c>
      <c r="V2167" s="72" t="str">
        <f aca="false">IF(S2167="Empate","—",IF((N2167&gt;M2167)&lt;&gt;(T2167&gt;U2167),"Sim","Não"))</f>
        <v>Não</v>
      </c>
    </row>
    <row r="2168" customFormat="false" ht="15" hidden="false" customHeight="false" outlineLevel="0" collapsed="false">
      <c r="A2168" s="72" t="s">
        <v>4649</v>
      </c>
      <c r="B2168" s="72" t="s">
        <v>4650</v>
      </c>
      <c r="C2168" s="72" t="s">
        <v>283</v>
      </c>
      <c r="D2168" s="72" t="s">
        <v>282</v>
      </c>
      <c r="E2168" s="72"/>
      <c r="F2168" s="73" t="n">
        <v>9797</v>
      </c>
      <c r="G2168" s="73" t="n">
        <v>7106</v>
      </c>
      <c r="H2168" s="73" t="n">
        <v>2691</v>
      </c>
      <c r="I2168" s="74" t="n">
        <f aca="false">H2168/F2168</f>
        <v>0.274675921200367</v>
      </c>
      <c r="J2168" s="73" t="n">
        <v>6840</v>
      </c>
      <c r="K2168" s="73" t="n">
        <v>60</v>
      </c>
      <c r="L2168" s="73" t="n">
        <v>206</v>
      </c>
      <c r="M2168" s="73" t="n">
        <v>1682</v>
      </c>
      <c r="N2168" s="73" t="n">
        <v>4902</v>
      </c>
      <c r="O2168" s="73" t="n">
        <f aca="false">J2168-M2168-N2168</f>
        <v>256</v>
      </c>
      <c r="P2168" s="74" t="n">
        <f aca="false">M2168/J2168</f>
        <v>0.245906432748538</v>
      </c>
      <c r="Q2168" s="74" t="n">
        <f aca="false">N2168/J2168</f>
        <v>0.716666666666667</v>
      </c>
      <c r="R2168" s="75" t="n">
        <f aca="false">ABS(P2168-Q2168)*100</f>
        <v>47.0760233918129</v>
      </c>
      <c r="S2168" s="72" t="str">
        <f aca="false">IF(M2168&gt;N2168,"Flávio Bolsonaro",IF(N2168&gt;M2168,"Lula","Empate"))</f>
        <v>Lula</v>
      </c>
      <c r="T2168" s="74" t="n">
        <v>0.74845297029703</v>
      </c>
      <c r="U2168" s="74" t="n">
        <v>0.202815594059406</v>
      </c>
      <c r="V2168" s="72" t="str">
        <f aca="false">IF(S2168="Empate","—",IF((N2168&gt;M2168)&lt;&gt;(T2168&gt;U2168),"Sim","Não"))</f>
        <v>Não</v>
      </c>
    </row>
    <row r="2169" customFormat="false" ht="15" hidden="false" customHeight="false" outlineLevel="0" collapsed="false">
      <c r="A2169" s="72" t="s">
        <v>4651</v>
      </c>
      <c r="B2169" s="72" t="s">
        <v>4652</v>
      </c>
      <c r="C2169" s="72" t="s">
        <v>283</v>
      </c>
      <c r="D2169" s="72" t="s">
        <v>282</v>
      </c>
      <c r="E2169" s="72"/>
      <c r="F2169" s="73" t="n">
        <v>236838</v>
      </c>
      <c r="G2169" s="73" t="n">
        <v>186055</v>
      </c>
      <c r="H2169" s="73" t="n">
        <v>50783</v>
      </c>
      <c r="I2169" s="74" t="n">
        <f aca="false">H2169/F2169</f>
        <v>0.214420827738792</v>
      </c>
      <c r="J2169" s="73" t="n">
        <v>178245</v>
      </c>
      <c r="K2169" s="73" t="n">
        <v>3280</v>
      </c>
      <c r="L2169" s="73" t="n">
        <v>4530</v>
      </c>
      <c r="M2169" s="73" t="n">
        <v>91107</v>
      </c>
      <c r="N2169" s="73" t="n">
        <v>68891</v>
      </c>
      <c r="O2169" s="73" t="n">
        <f aca="false">J2169-M2169-N2169</f>
        <v>18247</v>
      </c>
      <c r="P2169" s="74" t="n">
        <f aca="false">M2169/J2169</f>
        <v>0.5111335521333</v>
      </c>
      <c r="Q2169" s="74" t="n">
        <f aca="false">N2169/J2169</f>
        <v>0.386496114898034</v>
      </c>
      <c r="R2169" s="75" t="n">
        <f aca="false">ABS(P2169-Q2169)*100</f>
        <v>12.4637437235266</v>
      </c>
      <c r="S2169" s="72" t="str">
        <f aca="false">IF(M2169&gt;N2169,"Flávio Bolsonaro",IF(N2169&gt;M2169,"Lula","Empate"))</f>
        <v>Flávio Bolsonaro</v>
      </c>
      <c r="T2169" s="74" t="n">
        <v>0.441483237007143</v>
      </c>
      <c r="U2169" s="74" t="n">
        <v>0.469648865884878</v>
      </c>
      <c r="V2169" s="72" t="str">
        <f aca="false">IF(S2169="Empate","—",IF((N2169&gt;M2169)&lt;&gt;(T2169&gt;U2169),"Sim","Não"))</f>
        <v>Não</v>
      </c>
    </row>
    <row r="2170" customFormat="false" ht="15" hidden="false" customHeight="false" outlineLevel="0" collapsed="false">
      <c r="A2170" s="72" t="s">
        <v>4653</v>
      </c>
      <c r="B2170" s="72" t="s">
        <v>4654</v>
      </c>
      <c r="C2170" s="72" t="s">
        <v>283</v>
      </c>
      <c r="D2170" s="72" t="s">
        <v>282</v>
      </c>
      <c r="E2170" s="72"/>
      <c r="F2170" s="73" t="n">
        <v>540033</v>
      </c>
      <c r="G2170" s="73" t="n">
        <v>429516</v>
      </c>
      <c r="H2170" s="73" t="n">
        <v>110517</v>
      </c>
      <c r="I2170" s="74" t="n">
        <f aca="false">H2170/F2170</f>
        <v>0.204648604807484</v>
      </c>
      <c r="J2170" s="73" t="n">
        <v>409921</v>
      </c>
      <c r="K2170" s="73" t="n">
        <v>7763</v>
      </c>
      <c r="L2170" s="73" t="n">
        <v>11832</v>
      </c>
      <c r="M2170" s="73" t="n">
        <v>206793</v>
      </c>
      <c r="N2170" s="73" t="n">
        <v>163879</v>
      </c>
      <c r="O2170" s="73" t="n">
        <f aca="false">J2170-M2170-N2170</f>
        <v>39249</v>
      </c>
      <c r="P2170" s="74" t="n">
        <f aca="false">M2170/J2170</f>
        <v>0.504470373559784</v>
      </c>
      <c r="Q2170" s="74" t="n">
        <f aca="false">N2170/J2170</f>
        <v>0.399781909197138</v>
      </c>
      <c r="R2170" s="75" t="n">
        <f aca="false">ABS(P2170-Q2170)*100</f>
        <v>10.4688464362646</v>
      </c>
      <c r="S2170" s="72" t="str">
        <f aca="false">IF(M2170&gt;N2170,"Flávio Bolsonaro",IF(N2170&gt;M2170,"Lula","Empate"))</f>
        <v>Flávio Bolsonaro</v>
      </c>
      <c r="T2170" s="74" t="n">
        <v>0.446913437720384</v>
      </c>
      <c r="U2170" s="74" t="n">
        <v>0.4636531786685</v>
      </c>
      <c r="V2170" s="72" t="str">
        <f aca="false">IF(S2170="Empate","—",IF((N2170&gt;M2170)&lt;&gt;(T2170&gt;U2170),"Sim","Não"))</f>
        <v>Não</v>
      </c>
    </row>
    <row r="2171" customFormat="false" ht="15" hidden="false" customHeight="false" outlineLevel="0" collapsed="false">
      <c r="A2171" s="72" t="s">
        <v>4655</v>
      </c>
      <c r="B2171" s="72" t="s">
        <v>4656</v>
      </c>
      <c r="C2171" s="72" t="s">
        <v>283</v>
      </c>
      <c r="D2171" s="72" t="s">
        <v>282</v>
      </c>
      <c r="E2171" s="72"/>
      <c r="F2171" s="73" t="n">
        <v>71547</v>
      </c>
      <c r="G2171" s="73" t="n">
        <v>55425</v>
      </c>
      <c r="H2171" s="73" t="n">
        <v>16122</v>
      </c>
      <c r="I2171" s="74" t="n">
        <f aca="false">H2171/F2171</f>
        <v>0.225334395572141</v>
      </c>
      <c r="J2171" s="73" t="n">
        <v>52666</v>
      </c>
      <c r="K2171" s="73" t="n">
        <v>1179</v>
      </c>
      <c r="L2171" s="73" t="n">
        <v>1580</v>
      </c>
      <c r="M2171" s="73" t="n">
        <v>25035</v>
      </c>
      <c r="N2171" s="73" t="n">
        <v>23492</v>
      </c>
      <c r="O2171" s="73" t="n">
        <f aca="false">J2171-M2171-N2171</f>
        <v>4139</v>
      </c>
      <c r="P2171" s="74" t="n">
        <f aca="false">M2171/J2171</f>
        <v>0.475354118406562</v>
      </c>
      <c r="Q2171" s="74" t="n">
        <f aca="false">N2171/J2171</f>
        <v>0.446056279193408</v>
      </c>
      <c r="R2171" s="75" t="n">
        <f aca="false">ABS(P2171-Q2171)*100</f>
        <v>2.92978392131546</v>
      </c>
      <c r="S2171" s="72" t="str">
        <f aca="false">IF(M2171&gt;N2171,"Flávio Bolsonaro",IF(N2171&gt;M2171,"Lula","Empate"))</f>
        <v>Flávio Bolsonaro</v>
      </c>
      <c r="T2171" s="74" t="n">
        <v>0.499036644218948</v>
      </c>
      <c r="U2171" s="74" t="n">
        <v>0.42749142154614</v>
      </c>
      <c r="V2171" s="72" t="str">
        <f aca="false">IF(S2171="Empate","—",IF((N2171&gt;M2171)&lt;&gt;(T2171&gt;U2171),"Sim","Não"))</f>
        <v>Sim</v>
      </c>
    </row>
    <row r="2172" customFormat="false" ht="15" hidden="false" customHeight="false" outlineLevel="0" collapsed="false">
      <c r="A2172" s="72" t="s">
        <v>4657</v>
      </c>
      <c r="B2172" s="72" t="s">
        <v>4658</v>
      </c>
      <c r="C2172" s="72" t="s">
        <v>283</v>
      </c>
      <c r="D2172" s="72" t="s">
        <v>282</v>
      </c>
      <c r="E2172" s="72"/>
      <c r="F2172" s="73" t="n">
        <v>2736</v>
      </c>
      <c r="G2172" s="73" t="n">
        <v>1965</v>
      </c>
      <c r="H2172" s="73" t="n">
        <v>771</v>
      </c>
      <c r="I2172" s="74" t="n">
        <f aca="false">H2172/F2172</f>
        <v>0.281798245614035</v>
      </c>
      <c r="J2172" s="73" t="n">
        <v>1863</v>
      </c>
      <c r="K2172" s="73" t="n">
        <v>45</v>
      </c>
      <c r="L2172" s="73" t="n">
        <v>57</v>
      </c>
      <c r="M2172" s="73" t="n">
        <v>657</v>
      </c>
      <c r="N2172" s="73" t="n">
        <v>1120</v>
      </c>
      <c r="O2172" s="73" t="n">
        <f aca="false">J2172-M2172-N2172</f>
        <v>86</v>
      </c>
      <c r="P2172" s="74" t="n">
        <f aca="false">M2172/J2172</f>
        <v>0.352657004830918</v>
      </c>
      <c r="Q2172" s="74" t="n">
        <f aca="false">N2172/J2172</f>
        <v>0.601180891035964</v>
      </c>
      <c r="R2172" s="75" t="n">
        <f aca="false">ABS(P2172-Q2172)*100</f>
        <v>24.8523886205046</v>
      </c>
      <c r="S2172" s="72" t="str">
        <f aca="false">IF(M2172&gt;N2172,"Flávio Bolsonaro",IF(N2172&gt;M2172,"Lula","Empate"))</f>
        <v>Lula</v>
      </c>
      <c r="T2172" s="74" t="n">
        <v>0.704532415375789</v>
      </c>
      <c r="U2172" s="74" t="n">
        <v>0.25530694205393</v>
      </c>
      <c r="V2172" s="72" t="str">
        <f aca="false">IF(S2172="Empate","—",IF((N2172&gt;M2172)&lt;&gt;(T2172&gt;U2172),"Sim","Não"))</f>
        <v>Não</v>
      </c>
    </row>
    <row r="2173" customFormat="false" ht="15" hidden="false" customHeight="false" outlineLevel="0" collapsed="false">
      <c r="A2173" s="72" t="s">
        <v>4659</v>
      </c>
      <c r="B2173" s="72" t="s">
        <v>4660</v>
      </c>
      <c r="C2173" s="72" t="s">
        <v>283</v>
      </c>
      <c r="D2173" s="72" t="s">
        <v>282</v>
      </c>
      <c r="E2173" s="72"/>
      <c r="F2173" s="73" t="n">
        <v>64172</v>
      </c>
      <c r="G2173" s="73" t="n">
        <v>49422</v>
      </c>
      <c r="H2173" s="73" t="n">
        <v>14750</v>
      </c>
      <c r="I2173" s="74" t="n">
        <f aca="false">H2173/F2173</f>
        <v>0.22985102536932</v>
      </c>
      <c r="J2173" s="73" t="n">
        <v>47812</v>
      </c>
      <c r="K2173" s="73" t="n">
        <v>689</v>
      </c>
      <c r="L2173" s="73" t="n">
        <v>921</v>
      </c>
      <c r="M2173" s="73" t="n">
        <v>30244</v>
      </c>
      <c r="N2173" s="73" t="n">
        <v>13714</v>
      </c>
      <c r="O2173" s="73" t="n">
        <f aca="false">J2173-M2173-N2173</f>
        <v>3854</v>
      </c>
      <c r="P2173" s="74" t="n">
        <f aca="false">M2173/J2173</f>
        <v>0.632560863381578</v>
      </c>
      <c r="Q2173" s="74" t="n">
        <f aca="false">N2173/J2173</f>
        <v>0.286831757717728</v>
      </c>
      <c r="R2173" s="75" t="n">
        <f aca="false">ABS(P2173-Q2173)*100</f>
        <v>34.572910566385</v>
      </c>
      <c r="S2173" s="72" t="str">
        <f aca="false">IF(M2173&gt;N2173,"Flávio Bolsonaro",IF(N2173&gt;M2173,"Lula","Empate"))</f>
        <v>Flávio Bolsonaro</v>
      </c>
      <c r="T2173" s="74" t="n">
        <v>0.388250043230157</v>
      </c>
      <c r="U2173" s="74" t="n">
        <v>0.538842296385959</v>
      </c>
      <c r="V2173" s="72" t="str">
        <f aca="false">IF(S2173="Empate","—",IF((N2173&gt;M2173)&lt;&gt;(T2173&gt;U2173),"Sim","Não"))</f>
        <v>Não</v>
      </c>
    </row>
    <row r="2174" customFormat="false" ht="15" hidden="false" customHeight="false" outlineLevel="0" collapsed="false">
      <c r="A2174" s="72" t="s">
        <v>4661</v>
      </c>
      <c r="B2174" s="72" t="s">
        <v>4662</v>
      </c>
      <c r="C2174" s="72" t="s">
        <v>283</v>
      </c>
      <c r="D2174" s="72" t="s">
        <v>282</v>
      </c>
      <c r="E2174" s="72"/>
      <c r="F2174" s="73" t="n">
        <v>3158</v>
      </c>
      <c r="G2174" s="73" t="n">
        <v>2431</v>
      </c>
      <c r="H2174" s="73" t="n">
        <v>727</v>
      </c>
      <c r="I2174" s="74" t="n">
        <f aca="false">H2174/F2174</f>
        <v>0.230208993033566</v>
      </c>
      <c r="J2174" s="73" t="n">
        <v>2375</v>
      </c>
      <c r="K2174" s="73" t="n">
        <v>16</v>
      </c>
      <c r="L2174" s="73" t="n">
        <v>40</v>
      </c>
      <c r="M2174" s="73" t="n">
        <v>1088</v>
      </c>
      <c r="N2174" s="73" t="n">
        <v>1185</v>
      </c>
      <c r="O2174" s="73" t="n">
        <f aca="false">J2174-M2174-N2174</f>
        <v>102</v>
      </c>
      <c r="P2174" s="74" t="n">
        <f aca="false">M2174/J2174</f>
        <v>0.458105263157895</v>
      </c>
      <c r="Q2174" s="74" t="n">
        <f aca="false">N2174/J2174</f>
        <v>0.498947368421053</v>
      </c>
      <c r="R2174" s="75" t="n">
        <f aca="false">ABS(P2174-Q2174)*100</f>
        <v>4.08421052631579</v>
      </c>
      <c r="S2174" s="72" t="str">
        <f aca="false">IF(M2174&gt;N2174,"Flávio Bolsonaro",IF(N2174&gt;M2174,"Lula","Empate"))</f>
        <v>Lula</v>
      </c>
      <c r="T2174" s="74" t="n">
        <v>0.597164303586322</v>
      </c>
      <c r="U2174" s="74" t="n">
        <v>0.367806505421184</v>
      </c>
      <c r="V2174" s="72" t="str">
        <f aca="false">IF(S2174="Empate","—",IF((N2174&gt;M2174)&lt;&gt;(T2174&gt;U2174),"Sim","Não"))</f>
        <v>Não</v>
      </c>
    </row>
    <row r="2175" customFormat="false" ht="15" hidden="false" customHeight="false" outlineLevel="0" collapsed="false">
      <c r="A2175" s="72" t="s">
        <v>4663</v>
      </c>
      <c r="B2175" s="72" t="s">
        <v>4664</v>
      </c>
      <c r="C2175" s="72" t="s">
        <v>283</v>
      </c>
      <c r="D2175" s="72" t="s">
        <v>282</v>
      </c>
      <c r="E2175" s="72"/>
      <c r="F2175" s="73" t="n">
        <v>3686</v>
      </c>
      <c r="G2175" s="73" t="n">
        <v>2721</v>
      </c>
      <c r="H2175" s="73" t="n">
        <v>965</v>
      </c>
      <c r="I2175" s="74" t="n">
        <f aca="false">H2175/F2175</f>
        <v>0.261801410743353</v>
      </c>
      <c r="J2175" s="73" t="n">
        <v>2619</v>
      </c>
      <c r="K2175" s="73" t="n">
        <v>30</v>
      </c>
      <c r="L2175" s="73" t="n">
        <v>72</v>
      </c>
      <c r="M2175" s="73" t="n">
        <v>1338</v>
      </c>
      <c r="N2175" s="73" t="n">
        <v>1099</v>
      </c>
      <c r="O2175" s="73" t="n">
        <f aca="false">J2175-M2175-N2175</f>
        <v>182</v>
      </c>
      <c r="P2175" s="74" t="n">
        <f aca="false">M2175/J2175</f>
        <v>0.510882016036655</v>
      </c>
      <c r="Q2175" s="74" t="n">
        <f aca="false">N2175/J2175</f>
        <v>0.419625811378389</v>
      </c>
      <c r="R2175" s="75" t="n">
        <f aca="false">ABS(P2175-Q2175)*100</f>
        <v>9.12562046582664</v>
      </c>
      <c r="S2175" s="72" t="str">
        <f aca="false">IF(M2175&gt;N2175,"Flávio Bolsonaro",IF(N2175&gt;M2175,"Lula","Empate"))</f>
        <v>Flávio Bolsonaro</v>
      </c>
      <c r="T2175" s="74" t="n">
        <v>0.513984596676125</v>
      </c>
      <c r="U2175" s="74" t="n">
        <v>0.43291447101743</v>
      </c>
      <c r="V2175" s="72" t="str">
        <f aca="false">IF(S2175="Empate","—",IF((N2175&gt;M2175)&lt;&gt;(T2175&gt;U2175),"Sim","Não"))</f>
        <v>Sim</v>
      </c>
    </row>
    <row r="2176" customFormat="false" ht="15" hidden="false" customHeight="false" outlineLevel="0" collapsed="false">
      <c r="A2176" s="72" t="s">
        <v>4665</v>
      </c>
      <c r="B2176" s="72" t="s">
        <v>4666</v>
      </c>
      <c r="C2176" s="72" t="s">
        <v>283</v>
      </c>
      <c r="D2176" s="72" t="s">
        <v>282</v>
      </c>
      <c r="E2176" s="72"/>
      <c r="F2176" s="73" t="n">
        <v>7988</v>
      </c>
      <c r="G2176" s="73" t="n">
        <v>5768</v>
      </c>
      <c r="H2176" s="73" t="n">
        <v>2220</v>
      </c>
      <c r="I2176" s="74" t="n">
        <f aca="false">H2176/F2176</f>
        <v>0.277916875312969</v>
      </c>
      <c r="J2176" s="73" t="n">
        <v>5554</v>
      </c>
      <c r="K2176" s="73" t="n">
        <v>43</v>
      </c>
      <c r="L2176" s="73" t="n">
        <v>171</v>
      </c>
      <c r="M2176" s="73" t="n">
        <v>2148</v>
      </c>
      <c r="N2176" s="73" t="n">
        <v>3034</v>
      </c>
      <c r="O2176" s="73" t="n">
        <f aca="false">J2176-M2176-N2176</f>
        <v>372</v>
      </c>
      <c r="P2176" s="74" t="n">
        <f aca="false">M2176/J2176</f>
        <v>0.386748289521066</v>
      </c>
      <c r="Q2176" s="74" t="n">
        <f aca="false">N2176/J2176</f>
        <v>0.5462729564278</v>
      </c>
      <c r="R2176" s="75" t="n">
        <f aca="false">ABS(P2176-Q2176)*100</f>
        <v>15.9524666906734</v>
      </c>
      <c r="S2176" s="72" t="str">
        <f aca="false">IF(M2176&gt;N2176,"Flávio Bolsonaro",IF(N2176&gt;M2176,"Lula","Empate"))</f>
        <v>Lula</v>
      </c>
      <c r="T2176" s="74" t="n">
        <v>0.620808584019927</v>
      </c>
      <c r="U2176" s="74" t="n">
        <v>0.319026633454685</v>
      </c>
      <c r="V2176" s="72" t="str">
        <f aca="false">IF(S2176="Empate","—",IF((N2176&gt;M2176)&lt;&gt;(T2176&gt;U2176),"Sim","Não"))</f>
        <v>Não</v>
      </c>
    </row>
    <row r="2177" customFormat="false" ht="15" hidden="false" customHeight="false" outlineLevel="0" collapsed="false">
      <c r="A2177" s="72" t="s">
        <v>4667</v>
      </c>
      <c r="B2177" s="72" t="s">
        <v>4668</v>
      </c>
      <c r="C2177" s="72" t="s">
        <v>283</v>
      </c>
      <c r="D2177" s="72" t="s">
        <v>282</v>
      </c>
      <c r="E2177" s="72"/>
      <c r="F2177" s="73" t="n">
        <v>8712</v>
      </c>
      <c r="G2177" s="73" t="n">
        <v>6603</v>
      </c>
      <c r="H2177" s="73" t="n">
        <v>2109</v>
      </c>
      <c r="I2177" s="74" t="n">
        <f aca="false">H2177/F2177</f>
        <v>0.242079889807163</v>
      </c>
      <c r="J2177" s="73" t="n">
        <v>6098</v>
      </c>
      <c r="K2177" s="73" t="n">
        <v>169</v>
      </c>
      <c r="L2177" s="73" t="n">
        <v>336</v>
      </c>
      <c r="M2177" s="73" t="n">
        <v>2210</v>
      </c>
      <c r="N2177" s="73" t="n">
        <v>3550</v>
      </c>
      <c r="O2177" s="73" t="n">
        <f aca="false">J2177-M2177-N2177</f>
        <v>338</v>
      </c>
      <c r="P2177" s="74" t="n">
        <f aca="false">M2177/J2177</f>
        <v>0.362413906198754</v>
      </c>
      <c r="Q2177" s="74" t="n">
        <f aca="false">N2177/J2177</f>
        <v>0.582158084617908</v>
      </c>
      <c r="R2177" s="75" t="n">
        <f aca="false">ABS(P2177-Q2177)*100</f>
        <v>21.9744178419154</v>
      </c>
      <c r="S2177" s="72" t="str">
        <f aca="false">IF(M2177&gt;N2177,"Flávio Bolsonaro",IF(N2177&gt;M2177,"Lula","Empate"))</f>
        <v>Lula</v>
      </c>
      <c r="T2177" s="74" t="n">
        <v>0.635021431973329</v>
      </c>
      <c r="U2177" s="74" t="n">
        <v>0.317828226702651</v>
      </c>
      <c r="V2177" s="72" t="str">
        <f aca="false">IF(S2177="Empate","—",IF((N2177&gt;M2177)&lt;&gt;(T2177&gt;U2177),"Sim","Não"))</f>
        <v>Não</v>
      </c>
    </row>
    <row r="2178" customFormat="false" ht="15" hidden="false" customHeight="false" outlineLevel="0" collapsed="false">
      <c r="A2178" s="72" t="s">
        <v>4669</v>
      </c>
      <c r="B2178" s="72" t="s">
        <v>4670</v>
      </c>
      <c r="C2178" s="72" t="s">
        <v>283</v>
      </c>
      <c r="D2178" s="72" t="s">
        <v>282</v>
      </c>
      <c r="E2178" s="72"/>
      <c r="F2178" s="73" t="n">
        <v>5430</v>
      </c>
      <c r="G2178" s="73" t="n">
        <v>4195</v>
      </c>
      <c r="H2178" s="73" t="n">
        <v>1235</v>
      </c>
      <c r="I2178" s="74" t="n">
        <f aca="false">H2178/F2178</f>
        <v>0.22744014732965</v>
      </c>
      <c r="J2178" s="73" t="n">
        <v>3990</v>
      </c>
      <c r="K2178" s="73" t="n">
        <v>60</v>
      </c>
      <c r="L2178" s="73" t="n">
        <v>145</v>
      </c>
      <c r="M2178" s="73" t="n">
        <v>1881</v>
      </c>
      <c r="N2178" s="73" t="n">
        <v>1956</v>
      </c>
      <c r="O2178" s="73" t="n">
        <f aca="false">J2178-M2178-N2178</f>
        <v>153</v>
      </c>
      <c r="P2178" s="74" t="n">
        <f aca="false">M2178/J2178</f>
        <v>0.471428571428571</v>
      </c>
      <c r="Q2178" s="74" t="n">
        <f aca="false">N2178/J2178</f>
        <v>0.490225563909774</v>
      </c>
      <c r="R2178" s="75" t="n">
        <f aca="false">ABS(P2178-Q2178)*100</f>
        <v>1.8796992481203</v>
      </c>
      <c r="S2178" s="72" t="str">
        <f aca="false">IF(M2178&gt;N2178,"Flávio Bolsonaro",IF(N2178&gt;M2178,"Lula","Empate"))</f>
        <v>Lula</v>
      </c>
      <c r="T2178" s="74" t="n">
        <v>0.548804294777941</v>
      </c>
      <c r="U2178" s="74" t="n">
        <v>0.423133235724744</v>
      </c>
      <c r="V2178" s="72" t="str">
        <f aca="false">IF(S2178="Empate","—",IF((N2178&gt;M2178)&lt;&gt;(T2178&gt;U2178),"Sim","Não"))</f>
        <v>Não</v>
      </c>
    </row>
    <row r="2179" customFormat="false" ht="15" hidden="false" customHeight="false" outlineLevel="0" collapsed="false">
      <c r="A2179" s="72" t="s">
        <v>4671</v>
      </c>
      <c r="B2179" s="72" t="s">
        <v>4672</v>
      </c>
      <c r="C2179" s="72" t="s">
        <v>283</v>
      </c>
      <c r="D2179" s="72" t="s">
        <v>282</v>
      </c>
      <c r="E2179" s="72"/>
      <c r="F2179" s="73" t="n">
        <v>2601</v>
      </c>
      <c r="G2179" s="73" t="n">
        <v>1853</v>
      </c>
      <c r="H2179" s="73" t="n">
        <v>748</v>
      </c>
      <c r="I2179" s="74" t="n">
        <f aca="false">H2179/F2179</f>
        <v>0.287581699346405</v>
      </c>
      <c r="J2179" s="73" t="n">
        <v>1798</v>
      </c>
      <c r="K2179" s="73" t="n">
        <v>23</v>
      </c>
      <c r="L2179" s="73" t="n">
        <v>32</v>
      </c>
      <c r="M2179" s="73" t="n">
        <v>1079</v>
      </c>
      <c r="N2179" s="73" t="n">
        <v>611</v>
      </c>
      <c r="O2179" s="73" t="n">
        <f aca="false">J2179-M2179-N2179</f>
        <v>108</v>
      </c>
      <c r="P2179" s="74" t="n">
        <f aca="false">M2179/J2179</f>
        <v>0.600111234705228</v>
      </c>
      <c r="Q2179" s="74" t="n">
        <f aca="false">N2179/J2179</f>
        <v>0.339822024471635</v>
      </c>
      <c r="R2179" s="75" t="n">
        <f aca="false">ABS(P2179-Q2179)*100</f>
        <v>26.0289210233593</v>
      </c>
      <c r="S2179" s="72" t="str">
        <f aca="false">IF(M2179&gt;N2179,"Flávio Bolsonaro",IF(N2179&gt;M2179,"Lula","Empate"))</f>
        <v>Flávio Bolsonaro</v>
      </c>
      <c r="T2179" s="74" t="n">
        <v>0.39776357827476</v>
      </c>
      <c r="U2179" s="74" t="n">
        <v>0.548455804046858</v>
      </c>
      <c r="V2179" s="72" t="str">
        <f aca="false">IF(S2179="Empate","—",IF((N2179&gt;M2179)&lt;&gt;(T2179&gt;U2179),"Sim","Não"))</f>
        <v>Não</v>
      </c>
    </row>
    <row r="2180" customFormat="false" ht="15" hidden="false" customHeight="false" outlineLevel="0" collapsed="false">
      <c r="A2180" s="72" t="s">
        <v>4673</v>
      </c>
      <c r="B2180" s="72" t="s">
        <v>4674</v>
      </c>
      <c r="C2180" s="72" t="s">
        <v>283</v>
      </c>
      <c r="D2180" s="72" t="s">
        <v>282</v>
      </c>
      <c r="E2180" s="72"/>
      <c r="F2180" s="73" t="n">
        <v>4199</v>
      </c>
      <c r="G2180" s="73" t="n">
        <v>3265</v>
      </c>
      <c r="H2180" s="73" t="n">
        <v>934</v>
      </c>
      <c r="I2180" s="74" t="n">
        <f aca="false">H2180/F2180</f>
        <v>0.22243391283639</v>
      </c>
      <c r="J2180" s="73" t="n">
        <v>3137</v>
      </c>
      <c r="K2180" s="73" t="n">
        <v>13</v>
      </c>
      <c r="L2180" s="73" t="n">
        <v>115</v>
      </c>
      <c r="M2180" s="73" t="n">
        <v>1501</v>
      </c>
      <c r="N2180" s="73" t="n">
        <v>1399</v>
      </c>
      <c r="O2180" s="73" t="n">
        <f aca="false">J2180-M2180-N2180</f>
        <v>237</v>
      </c>
      <c r="P2180" s="74" t="n">
        <f aca="false">M2180/J2180</f>
        <v>0.47848262671342</v>
      </c>
      <c r="Q2180" s="74" t="n">
        <f aca="false">N2180/J2180</f>
        <v>0.445967484858145</v>
      </c>
      <c r="R2180" s="75" t="n">
        <f aca="false">ABS(P2180-Q2180)*100</f>
        <v>3.25151418552757</v>
      </c>
      <c r="S2180" s="72" t="str">
        <f aca="false">IF(M2180&gt;N2180,"Flávio Bolsonaro",IF(N2180&gt;M2180,"Lula","Empate"))</f>
        <v>Flávio Bolsonaro</v>
      </c>
      <c r="T2180" s="74" t="n">
        <v>0.466844385204932</v>
      </c>
      <c r="U2180" s="74" t="n">
        <v>0.454181939353549</v>
      </c>
      <c r="V2180" s="72" t="str">
        <f aca="false">IF(S2180="Empate","—",IF((N2180&gt;M2180)&lt;&gt;(T2180&gt;U2180),"Sim","Não"))</f>
        <v>Sim</v>
      </c>
    </row>
    <row r="2181" customFormat="false" ht="15" hidden="false" customHeight="false" outlineLevel="0" collapsed="false">
      <c r="A2181" s="72" t="s">
        <v>4675</v>
      </c>
      <c r="B2181" s="72" t="s">
        <v>4676</v>
      </c>
      <c r="C2181" s="72" t="s">
        <v>283</v>
      </c>
      <c r="D2181" s="72" t="s">
        <v>282</v>
      </c>
      <c r="E2181" s="72"/>
      <c r="F2181" s="73" t="n">
        <v>104607</v>
      </c>
      <c r="G2181" s="73" t="n">
        <v>80512</v>
      </c>
      <c r="H2181" s="73" t="n">
        <v>24095</v>
      </c>
      <c r="I2181" s="74" t="n">
        <f aca="false">H2181/F2181</f>
        <v>0.230338313879568</v>
      </c>
      <c r="J2181" s="73" t="n">
        <v>76210</v>
      </c>
      <c r="K2181" s="73" t="n">
        <v>2069</v>
      </c>
      <c r="L2181" s="73" t="n">
        <v>2233</v>
      </c>
      <c r="M2181" s="73" t="n">
        <v>42950</v>
      </c>
      <c r="N2181" s="73" t="n">
        <v>25551</v>
      </c>
      <c r="O2181" s="73" t="n">
        <f aca="false">J2181-M2181-N2181</f>
        <v>7709</v>
      </c>
      <c r="P2181" s="74" t="n">
        <f aca="false">M2181/J2181</f>
        <v>0.563574334076893</v>
      </c>
      <c r="Q2181" s="74" t="n">
        <f aca="false">N2181/J2181</f>
        <v>0.335270961816035</v>
      </c>
      <c r="R2181" s="75" t="n">
        <f aca="false">ABS(P2181-Q2181)*100</f>
        <v>22.8303372260858</v>
      </c>
      <c r="S2181" s="72" t="str">
        <f aca="false">IF(M2181&gt;N2181,"Flávio Bolsonaro",IF(N2181&gt;M2181,"Lula","Empate"))</f>
        <v>Flávio Bolsonaro</v>
      </c>
      <c r="T2181" s="74" t="n">
        <v>0.364497804992219</v>
      </c>
      <c r="U2181" s="74" t="n">
        <v>0.527206710271624</v>
      </c>
      <c r="V2181" s="72" t="str">
        <f aca="false">IF(S2181="Empate","—",IF((N2181&gt;M2181)&lt;&gt;(T2181&gt;U2181),"Sim","Não"))</f>
        <v>Não</v>
      </c>
    </row>
    <row r="2182" customFormat="false" ht="15" hidden="false" customHeight="false" outlineLevel="0" collapsed="false">
      <c r="A2182" s="72" t="s">
        <v>4677</v>
      </c>
      <c r="B2182" s="72" t="s">
        <v>4678</v>
      </c>
      <c r="C2182" s="72" t="s">
        <v>283</v>
      </c>
      <c r="D2182" s="72" t="s">
        <v>282</v>
      </c>
      <c r="E2182" s="72"/>
      <c r="F2182" s="73" t="n">
        <v>6717</v>
      </c>
      <c r="G2182" s="73" t="n">
        <v>5202</v>
      </c>
      <c r="H2182" s="73" t="n">
        <v>1515</v>
      </c>
      <c r="I2182" s="74" t="n">
        <f aca="false">H2182/F2182</f>
        <v>0.225547119249665</v>
      </c>
      <c r="J2182" s="73" t="n">
        <v>4993</v>
      </c>
      <c r="K2182" s="73" t="n">
        <v>84</v>
      </c>
      <c r="L2182" s="73" t="n">
        <v>125</v>
      </c>
      <c r="M2182" s="73" t="n">
        <v>2610</v>
      </c>
      <c r="N2182" s="73" t="n">
        <v>1998</v>
      </c>
      <c r="O2182" s="73" t="n">
        <f aca="false">J2182-M2182-N2182</f>
        <v>385</v>
      </c>
      <c r="P2182" s="74" t="n">
        <f aca="false">M2182/J2182</f>
        <v>0.522731824554376</v>
      </c>
      <c r="Q2182" s="74" t="n">
        <f aca="false">N2182/J2182</f>
        <v>0.40016022431404</v>
      </c>
      <c r="R2182" s="75" t="n">
        <f aca="false">ABS(P2182-Q2182)*100</f>
        <v>12.2571600240337</v>
      </c>
      <c r="S2182" s="72" t="str">
        <f aca="false">IF(M2182&gt;N2182,"Flávio Bolsonaro",IF(N2182&gt;M2182,"Lula","Empate"))</f>
        <v>Flávio Bolsonaro</v>
      </c>
      <c r="T2182" s="74" t="n">
        <v>0.517606350498677</v>
      </c>
      <c r="U2182" s="74" t="n">
        <v>0.423366578465296</v>
      </c>
      <c r="V2182" s="72" t="str">
        <f aca="false">IF(S2182="Empate","—",IF((N2182&gt;M2182)&lt;&gt;(T2182&gt;U2182),"Sim","Não"))</f>
        <v>Sim</v>
      </c>
    </row>
    <row r="2183" customFormat="false" ht="15" hidden="false" customHeight="false" outlineLevel="0" collapsed="false">
      <c r="A2183" s="72" t="s">
        <v>4679</v>
      </c>
      <c r="B2183" s="72" t="s">
        <v>4680</v>
      </c>
      <c r="C2183" s="72" t="s">
        <v>283</v>
      </c>
      <c r="D2183" s="72" t="s">
        <v>282</v>
      </c>
      <c r="E2183" s="72"/>
      <c r="F2183" s="73" t="n">
        <v>17159</v>
      </c>
      <c r="G2183" s="73" t="n">
        <v>12040</v>
      </c>
      <c r="H2183" s="73" t="n">
        <v>5119</v>
      </c>
      <c r="I2183" s="74" t="n">
        <f aca="false">H2183/F2183</f>
        <v>0.29832740835713</v>
      </c>
      <c r="J2183" s="73" t="n">
        <v>11610</v>
      </c>
      <c r="K2183" s="73" t="n">
        <v>124</v>
      </c>
      <c r="L2183" s="73" t="n">
        <v>306</v>
      </c>
      <c r="M2183" s="73" t="n">
        <v>2895</v>
      </c>
      <c r="N2183" s="73" t="n">
        <v>8365</v>
      </c>
      <c r="O2183" s="73" t="n">
        <f aca="false">J2183-M2183-N2183</f>
        <v>350</v>
      </c>
      <c r="P2183" s="74" t="n">
        <f aca="false">M2183/J2183</f>
        <v>0.249354005167959</v>
      </c>
      <c r="Q2183" s="74" t="n">
        <f aca="false">N2183/J2183</f>
        <v>0.720499569336779</v>
      </c>
      <c r="R2183" s="75" t="n">
        <f aca="false">ABS(P2183-Q2183)*100</f>
        <v>47.114556416882</v>
      </c>
      <c r="S2183" s="72" t="str">
        <f aca="false">IF(M2183&gt;N2183,"Flávio Bolsonaro",IF(N2183&gt;M2183,"Lula","Empate"))</f>
        <v>Lula</v>
      </c>
      <c r="T2183" s="74" t="n">
        <v>0.742435775451951</v>
      </c>
      <c r="U2183" s="74" t="n">
        <v>0.217887725975262</v>
      </c>
      <c r="V2183" s="72" t="str">
        <f aca="false">IF(S2183="Empate","—",IF((N2183&gt;M2183)&lt;&gt;(T2183&gt;U2183),"Sim","Não"))</f>
        <v>Não</v>
      </c>
    </row>
    <row r="2184" customFormat="false" ht="15" hidden="false" customHeight="false" outlineLevel="0" collapsed="false">
      <c r="A2184" s="72" t="s">
        <v>4681</v>
      </c>
      <c r="B2184" s="72" t="s">
        <v>4682</v>
      </c>
      <c r="C2184" s="72" t="s">
        <v>283</v>
      </c>
      <c r="D2184" s="72" t="s">
        <v>282</v>
      </c>
      <c r="E2184" s="72"/>
      <c r="F2184" s="73" t="n">
        <v>16950</v>
      </c>
      <c r="G2184" s="73" t="n">
        <v>12750</v>
      </c>
      <c r="H2184" s="73" t="n">
        <v>4200</v>
      </c>
      <c r="I2184" s="74" t="n">
        <f aca="false">H2184/F2184</f>
        <v>0.247787610619469</v>
      </c>
      <c r="J2184" s="73" t="n">
        <v>12262</v>
      </c>
      <c r="K2184" s="73" t="n">
        <v>218</v>
      </c>
      <c r="L2184" s="73" t="n">
        <v>270</v>
      </c>
      <c r="M2184" s="73" t="n">
        <v>6165</v>
      </c>
      <c r="N2184" s="73" t="n">
        <v>4982</v>
      </c>
      <c r="O2184" s="73" t="n">
        <f aca="false">J2184-M2184-N2184</f>
        <v>1115</v>
      </c>
      <c r="P2184" s="74" t="n">
        <f aca="false">M2184/J2184</f>
        <v>0.502772793997717</v>
      </c>
      <c r="Q2184" s="74" t="n">
        <f aca="false">N2184/J2184</f>
        <v>0.406295873430109</v>
      </c>
      <c r="R2184" s="75" t="n">
        <f aca="false">ABS(P2184-Q2184)*100</f>
        <v>9.64769205676073</v>
      </c>
      <c r="S2184" s="72" t="str">
        <f aca="false">IF(M2184&gt;N2184,"Flávio Bolsonaro",IF(N2184&gt;M2184,"Lula","Empate"))</f>
        <v>Flávio Bolsonaro</v>
      </c>
      <c r="T2184" s="74" t="n">
        <v>0.515702479338843</v>
      </c>
      <c r="U2184" s="74" t="n">
        <v>0.409090909090909</v>
      </c>
      <c r="V2184" s="72" t="str">
        <f aca="false">IF(S2184="Empate","—",IF((N2184&gt;M2184)&lt;&gt;(T2184&gt;U2184),"Sim","Não"))</f>
        <v>Sim</v>
      </c>
    </row>
    <row r="2185" customFormat="false" ht="15" hidden="false" customHeight="false" outlineLevel="0" collapsed="false">
      <c r="A2185" s="72" t="s">
        <v>4683</v>
      </c>
      <c r="B2185" s="72" t="s">
        <v>4684</v>
      </c>
      <c r="C2185" s="72" t="s">
        <v>283</v>
      </c>
      <c r="D2185" s="72" t="s">
        <v>282</v>
      </c>
      <c r="E2185" s="72"/>
      <c r="F2185" s="73" t="n">
        <v>6974</v>
      </c>
      <c r="G2185" s="73" t="n">
        <v>5108</v>
      </c>
      <c r="H2185" s="73" t="n">
        <v>1866</v>
      </c>
      <c r="I2185" s="74" t="n">
        <f aca="false">H2185/F2185</f>
        <v>0.267565242328649</v>
      </c>
      <c r="J2185" s="73" t="n">
        <v>4883</v>
      </c>
      <c r="K2185" s="73" t="n">
        <v>69</v>
      </c>
      <c r="L2185" s="73" t="n">
        <v>156</v>
      </c>
      <c r="M2185" s="73" t="n">
        <v>1414</v>
      </c>
      <c r="N2185" s="73" t="n">
        <v>3283</v>
      </c>
      <c r="O2185" s="73" t="n">
        <f aca="false">J2185-M2185-N2185</f>
        <v>186</v>
      </c>
      <c r="P2185" s="74" t="n">
        <f aca="false">M2185/J2185</f>
        <v>0.289576080278517</v>
      </c>
      <c r="Q2185" s="74" t="n">
        <f aca="false">N2185/J2185</f>
        <v>0.672332582428835</v>
      </c>
      <c r="R2185" s="75" t="n">
        <f aca="false">ABS(P2185-Q2185)*100</f>
        <v>38.2756502150317</v>
      </c>
      <c r="S2185" s="72" t="str">
        <f aca="false">IF(M2185&gt;N2185,"Flávio Bolsonaro",IF(N2185&gt;M2185,"Lula","Empate"))</f>
        <v>Lula</v>
      </c>
      <c r="T2185" s="74" t="n">
        <v>0.732069782468232</v>
      </c>
      <c r="U2185" s="74" t="n">
        <v>0.233254361404265</v>
      </c>
      <c r="V2185" s="72" t="str">
        <f aca="false">IF(S2185="Empate","—",IF((N2185&gt;M2185)&lt;&gt;(T2185&gt;U2185),"Sim","Não"))</f>
        <v>Não</v>
      </c>
    </row>
    <row r="2186" customFormat="false" ht="15" hidden="false" customHeight="false" outlineLevel="0" collapsed="false">
      <c r="A2186" s="72" t="s">
        <v>4685</v>
      </c>
      <c r="B2186" s="72" t="s">
        <v>4686</v>
      </c>
      <c r="C2186" s="72" t="s">
        <v>283</v>
      </c>
      <c r="D2186" s="72" t="s">
        <v>282</v>
      </c>
      <c r="E2186" s="72"/>
      <c r="F2186" s="73" t="n">
        <v>5268</v>
      </c>
      <c r="G2186" s="73" t="n">
        <v>3963</v>
      </c>
      <c r="H2186" s="73" t="n">
        <v>1305</v>
      </c>
      <c r="I2186" s="74" t="n">
        <f aca="false">H2186/F2186</f>
        <v>0.247722095671982</v>
      </c>
      <c r="J2186" s="73" t="n">
        <v>3765</v>
      </c>
      <c r="K2186" s="73" t="n">
        <v>57</v>
      </c>
      <c r="L2186" s="73" t="n">
        <v>141</v>
      </c>
      <c r="M2186" s="73" t="n">
        <v>1228</v>
      </c>
      <c r="N2186" s="73" t="n">
        <v>2210</v>
      </c>
      <c r="O2186" s="73" t="n">
        <f aca="false">J2186-M2186-N2186</f>
        <v>327</v>
      </c>
      <c r="P2186" s="74" t="n">
        <f aca="false">M2186/J2186</f>
        <v>0.326162018592298</v>
      </c>
      <c r="Q2186" s="74" t="n">
        <f aca="false">N2186/J2186</f>
        <v>0.586985391766268</v>
      </c>
      <c r="R2186" s="75" t="n">
        <f aca="false">ABS(P2186-Q2186)*100</f>
        <v>26.0823373173971</v>
      </c>
      <c r="S2186" s="72" t="str">
        <f aca="false">IF(M2186&gt;N2186,"Flávio Bolsonaro",IF(N2186&gt;M2186,"Lula","Empate"))</f>
        <v>Lula</v>
      </c>
      <c r="T2186" s="74" t="n">
        <v>0.712627406568516</v>
      </c>
      <c r="U2186" s="74" t="n">
        <v>0.231596828992073</v>
      </c>
      <c r="V2186" s="72" t="str">
        <f aca="false">IF(S2186="Empate","—",IF((N2186&gt;M2186)&lt;&gt;(T2186&gt;U2186),"Sim","Não"))</f>
        <v>Não</v>
      </c>
    </row>
    <row r="2187" customFormat="false" ht="15" hidden="false" customHeight="false" outlineLevel="0" collapsed="false">
      <c r="A2187" s="72" t="s">
        <v>4687</v>
      </c>
      <c r="B2187" s="72" t="s">
        <v>4688</v>
      </c>
      <c r="C2187" s="72" t="s">
        <v>283</v>
      </c>
      <c r="D2187" s="72" t="s">
        <v>282</v>
      </c>
      <c r="E2187" s="72"/>
      <c r="F2187" s="73" t="n">
        <v>5097</v>
      </c>
      <c r="G2187" s="73" t="n">
        <v>3894</v>
      </c>
      <c r="H2187" s="73" t="n">
        <v>1203</v>
      </c>
      <c r="I2187" s="74" t="n">
        <f aca="false">H2187/F2187</f>
        <v>0.236021188934667</v>
      </c>
      <c r="J2187" s="73" t="n">
        <v>3657</v>
      </c>
      <c r="K2187" s="73" t="n">
        <v>96</v>
      </c>
      <c r="L2187" s="73" t="n">
        <v>141</v>
      </c>
      <c r="M2187" s="73" t="n">
        <v>1569</v>
      </c>
      <c r="N2187" s="73" t="n">
        <v>1851</v>
      </c>
      <c r="O2187" s="73" t="n">
        <f aca="false">J2187-M2187-N2187</f>
        <v>237</v>
      </c>
      <c r="P2187" s="74" t="n">
        <f aca="false">M2187/J2187</f>
        <v>0.429040196882691</v>
      </c>
      <c r="Q2187" s="74" t="n">
        <f aca="false">N2187/J2187</f>
        <v>0.506152584085316</v>
      </c>
      <c r="R2187" s="75" t="n">
        <f aca="false">ABS(P2187-Q2187)*100</f>
        <v>7.71123872026251</v>
      </c>
      <c r="S2187" s="72" t="str">
        <f aca="false">IF(M2187&gt;N2187,"Flávio Bolsonaro",IF(N2187&gt;M2187,"Lula","Empate"))</f>
        <v>Lula</v>
      </c>
      <c r="T2187" s="74" t="n">
        <v>0.554836895388077</v>
      </c>
      <c r="U2187" s="74" t="n">
        <v>0.381046119235096</v>
      </c>
      <c r="V2187" s="72" t="str">
        <f aca="false">IF(S2187="Empate","—",IF((N2187&gt;M2187)&lt;&gt;(T2187&gt;U2187),"Sim","Não"))</f>
        <v>Não</v>
      </c>
    </row>
    <row r="2188" customFormat="false" ht="15" hidden="false" customHeight="false" outlineLevel="0" collapsed="false">
      <c r="A2188" s="72" t="s">
        <v>4689</v>
      </c>
      <c r="B2188" s="72" t="s">
        <v>4690</v>
      </c>
      <c r="C2188" s="72" t="s">
        <v>283</v>
      </c>
      <c r="D2188" s="72" t="s">
        <v>282</v>
      </c>
      <c r="E2188" s="72"/>
      <c r="F2188" s="73" t="n">
        <v>3223</v>
      </c>
      <c r="G2188" s="73" t="n">
        <v>2393</v>
      </c>
      <c r="H2188" s="73" t="n">
        <v>830</v>
      </c>
      <c r="I2188" s="74" t="n">
        <f aca="false">H2188/F2188</f>
        <v>0.25752404591995</v>
      </c>
      <c r="J2188" s="73" t="n">
        <v>2307</v>
      </c>
      <c r="K2188" s="73" t="n">
        <v>34</v>
      </c>
      <c r="L2188" s="73" t="n">
        <v>52</v>
      </c>
      <c r="M2188" s="73" t="n">
        <v>1041</v>
      </c>
      <c r="N2188" s="73" t="n">
        <v>1104</v>
      </c>
      <c r="O2188" s="73" t="n">
        <f aca="false">J2188-M2188-N2188</f>
        <v>162</v>
      </c>
      <c r="P2188" s="74" t="n">
        <f aca="false">M2188/J2188</f>
        <v>0.451235370611183</v>
      </c>
      <c r="Q2188" s="74" t="n">
        <f aca="false">N2188/J2188</f>
        <v>0.478543563068921</v>
      </c>
      <c r="R2188" s="75" t="n">
        <f aca="false">ABS(P2188-Q2188)*100</f>
        <v>2.73081924577373</v>
      </c>
      <c r="S2188" s="72" t="str">
        <f aca="false">IF(M2188&gt;N2188,"Flávio Bolsonaro",IF(N2188&gt;M2188,"Lula","Empate"))</f>
        <v>Lula</v>
      </c>
      <c r="T2188" s="74" t="n">
        <v>0.562241616903996</v>
      </c>
      <c r="U2188" s="74" t="n">
        <v>0.374368396876436</v>
      </c>
      <c r="V2188" s="72" t="str">
        <f aca="false">IF(S2188="Empate","—",IF((N2188&gt;M2188)&lt;&gt;(T2188&gt;U2188),"Sim","Não"))</f>
        <v>Não</v>
      </c>
    </row>
    <row r="2189" customFormat="false" ht="15" hidden="false" customHeight="false" outlineLevel="0" collapsed="false">
      <c r="A2189" s="72" t="s">
        <v>4691</v>
      </c>
      <c r="B2189" s="72" t="s">
        <v>4692</v>
      </c>
      <c r="C2189" s="72" t="s">
        <v>283</v>
      </c>
      <c r="D2189" s="72" t="s">
        <v>282</v>
      </c>
      <c r="E2189" s="72"/>
      <c r="F2189" s="73" t="n">
        <v>87691</v>
      </c>
      <c r="G2189" s="73" t="n">
        <v>70909</v>
      </c>
      <c r="H2189" s="73" t="n">
        <v>16782</v>
      </c>
      <c r="I2189" s="74" t="n">
        <f aca="false">H2189/F2189</f>
        <v>0.191376538071182</v>
      </c>
      <c r="J2189" s="73" t="n">
        <v>66427</v>
      </c>
      <c r="K2189" s="73" t="n">
        <v>2077</v>
      </c>
      <c r="L2189" s="73" t="n">
        <v>2405</v>
      </c>
      <c r="M2189" s="73" t="n">
        <v>32456</v>
      </c>
      <c r="N2189" s="73" t="n">
        <v>27581</v>
      </c>
      <c r="O2189" s="73" t="n">
        <f aca="false">J2189-M2189-N2189</f>
        <v>6390</v>
      </c>
      <c r="P2189" s="74" t="n">
        <f aca="false">M2189/J2189</f>
        <v>0.488596504433438</v>
      </c>
      <c r="Q2189" s="74" t="n">
        <f aca="false">N2189/J2189</f>
        <v>0.415207671579328</v>
      </c>
      <c r="R2189" s="75" t="n">
        <f aca="false">ABS(P2189-Q2189)*100</f>
        <v>7.33888328541105</v>
      </c>
      <c r="S2189" s="72" t="str">
        <f aca="false">IF(M2189&gt;N2189,"Flávio Bolsonaro",IF(N2189&gt;M2189,"Lula","Empate"))</f>
        <v>Flávio Bolsonaro</v>
      </c>
      <c r="T2189" s="74" t="n">
        <v>0.46699270138094</v>
      </c>
      <c r="U2189" s="74" t="n">
        <v>0.452945461031915</v>
      </c>
      <c r="V2189" s="72" t="str">
        <f aca="false">IF(S2189="Empate","—",IF((N2189&gt;M2189)&lt;&gt;(T2189&gt;U2189),"Sim","Não"))</f>
        <v>Sim</v>
      </c>
    </row>
    <row r="2190" customFormat="false" ht="15" hidden="false" customHeight="false" outlineLevel="0" collapsed="false">
      <c r="A2190" s="72" t="s">
        <v>4693</v>
      </c>
      <c r="B2190" s="72" t="s">
        <v>4694</v>
      </c>
      <c r="C2190" s="72" t="s">
        <v>283</v>
      </c>
      <c r="D2190" s="72" t="s">
        <v>282</v>
      </c>
      <c r="E2190" s="72"/>
      <c r="F2190" s="73" t="n">
        <v>4007</v>
      </c>
      <c r="G2190" s="73" t="n">
        <v>3254</v>
      </c>
      <c r="H2190" s="73" t="n">
        <v>753</v>
      </c>
      <c r="I2190" s="74" t="n">
        <f aca="false">H2190/F2190</f>
        <v>0.187921138008485</v>
      </c>
      <c r="J2190" s="73" t="n">
        <v>3125</v>
      </c>
      <c r="K2190" s="73" t="n">
        <v>37</v>
      </c>
      <c r="L2190" s="73" t="n">
        <v>92</v>
      </c>
      <c r="M2190" s="73" t="n">
        <v>1371</v>
      </c>
      <c r="N2190" s="73" t="n">
        <v>1602</v>
      </c>
      <c r="O2190" s="73" t="n">
        <f aca="false">J2190-M2190-N2190</f>
        <v>152</v>
      </c>
      <c r="P2190" s="74" t="n">
        <f aca="false">M2190/J2190</f>
        <v>0.43872</v>
      </c>
      <c r="Q2190" s="74" t="n">
        <f aca="false">N2190/J2190</f>
        <v>0.51264</v>
      </c>
      <c r="R2190" s="75" t="n">
        <f aca="false">ABS(P2190-Q2190)*100</f>
        <v>7.392</v>
      </c>
      <c r="S2190" s="72" t="str">
        <f aca="false">IF(M2190&gt;N2190,"Flávio Bolsonaro",IF(N2190&gt;M2190,"Lula","Empate"))</f>
        <v>Lula</v>
      </c>
      <c r="T2190" s="74" t="n">
        <v>0.569913850231942</v>
      </c>
      <c r="U2190" s="74" t="n">
        <v>0.377733598409543</v>
      </c>
      <c r="V2190" s="72" t="str">
        <f aca="false">IF(S2190="Empate","—",IF((N2190&gt;M2190)&lt;&gt;(T2190&gt;U2190),"Sim","Não"))</f>
        <v>Não</v>
      </c>
    </row>
    <row r="2191" customFormat="false" ht="15" hidden="false" customHeight="false" outlineLevel="0" collapsed="false">
      <c r="A2191" s="72" t="s">
        <v>4695</v>
      </c>
      <c r="B2191" s="72" t="s">
        <v>4696</v>
      </c>
      <c r="C2191" s="72" t="s">
        <v>283</v>
      </c>
      <c r="D2191" s="72" t="s">
        <v>282</v>
      </c>
      <c r="E2191" s="72"/>
      <c r="F2191" s="73" t="n">
        <v>10159</v>
      </c>
      <c r="G2191" s="73" t="n">
        <v>6883</v>
      </c>
      <c r="H2191" s="73" t="n">
        <v>3276</v>
      </c>
      <c r="I2191" s="74" t="n">
        <f aca="false">H2191/F2191</f>
        <v>0.322472684319323</v>
      </c>
      <c r="J2191" s="73" t="n">
        <v>6451</v>
      </c>
      <c r="K2191" s="73" t="n">
        <v>106</v>
      </c>
      <c r="L2191" s="73" t="n">
        <v>326</v>
      </c>
      <c r="M2191" s="73" t="n">
        <v>2009</v>
      </c>
      <c r="N2191" s="73" t="n">
        <v>4174</v>
      </c>
      <c r="O2191" s="73" t="n">
        <f aca="false">J2191-M2191-N2191</f>
        <v>268</v>
      </c>
      <c r="P2191" s="74" t="n">
        <f aca="false">M2191/J2191</f>
        <v>0.311424585335607</v>
      </c>
      <c r="Q2191" s="74" t="n">
        <f aca="false">N2191/J2191</f>
        <v>0.647031467989459</v>
      </c>
      <c r="R2191" s="75" t="n">
        <f aca="false">ABS(P2191-Q2191)*100</f>
        <v>33.5606882653852</v>
      </c>
      <c r="S2191" s="72" t="str">
        <f aca="false">IF(M2191&gt;N2191,"Flávio Bolsonaro",IF(N2191&gt;M2191,"Lula","Empate"))</f>
        <v>Lula</v>
      </c>
      <c r="T2191" s="74" t="n">
        <v>0.699656571963784</v>
      </c>
      <c r="U2191" s="74" t="n">
        <v>0.248829222603809</v>
      </c>
      <c r="V2191" s="72" t="str">
        <f aca="false">IF(S2191="Empate","—",IF((N2191&gt;M2191)&lt;&gt;(T2191&gt;U2191),"Sim","Não"))</f>
        <v>Não</v>
      </c>
    </row>
    <row r="2192" customFormat="false" ht="15" hidden="false" customHeight="false" outlineLevel="0" collapsed="false">
      <c r="A2192" s="72" t="s">
        <v>4697</v>
      </c>
      <c r="B2192" s="72" t="s">
        <v>4698</v>
      </c>
      <c r="C2192" s="72" t="s">
        <v>283</v>
      </c>
      <c r="D2192" s="72" t="s">
        <v>282</v>
      </c>
      <c r="E2192" s="72"/>
      <c r="F2192" s="73" t="n">
        <v>8530</v>
      </c>
      <c r="G2192" s="73" t="n">
        <v>5953</v>
      </c>
      <c r="H2192" s="73" t="n">
        <v>2577</v>
      </c>
      <c r="I2192" s="74" t="n">
        <f aca="false">H2192/F2192</f>
        <v>0.3021101992966</v>
      </c>
      <c r="J2192" s="73" t="n">
        <v>5534</v>
      </c>
      <c r="K2192" s="73" t="n">
        <v>129</v>
      </c>
      <c r="L2192" s="73" t="n">
        <v>290</v>
      </c>
      <c r="M2192" s="73" t="n">
        <v>1988</v>
      </c>
      <c r="N2192" s="73" t="n">
        <v>2913</v>
      </c>
      <c r="O2192" s="73" t="n">
        <f aca="false">J2192-M2192-N2192</f>
        <v>633</v>
      </c>
      <c r="P2192" s="74" t="n">
        <f aca="false">M2192/J2192</f>
        <v>0.359233827249729</v>
      </c>
      <c r="Q2192" s="74" t="n">
        <f aca="false">N2192/J2192</f>
        <v>0.526382363570654</v>
      </c>
      <c r="R2192" s="75" t="n">
        <f aca="false">ABS(P2192-Q2192)*100</f>
        <v>16.7148536320925</v>
      </c>
      <c r="S2192" s="72" t="str">
        <f aca="false">IF(M2192&gt;N2192,"Flávio Bolsonaro",IF(N2192&gt;M2192,"Lula","Empate"))</f>
        <v>Lula</v>
      </c>
      <c r="T2192" s="74" t="n">
        <v>0.639460610361959</v>
      </c>
      <c r="U2192" s="74" t="n">
        <v>0.269517388218595</v>
      </c>
      <c r="V2192" s="72" t="str">
        <f aca="false">IF(S2192="Empate","—",IF((N2192&gt;M2192)&lt;&gt;(T2192&gt;U2192),"Sim","Não"))</f>
        <v>Não</v>
      </c>
    </row>
    <row r="2193" customFormat="false" ht="15" hidden="false" customHeight="false" outlineLevel="0" collapsed="false">
      <c r="A2193" s="72" t="s">
        <v>4699</v>
      </c>
      <c r="B2193" s="72" t="s">
        <v>4700</v>
      </c>
      <c r="C2193" s="72" t="s">
        <v>283</v>
      </c>
      <c r="D2193" s="72" t="s">
        <v>282</v>
      </c>
      <c r="E2193" s="72"/>
      <c r="F2193" s="73" t="n">
        <v>4613</v>
      </c>
      <c r="G2193" s="73" t="n">
        <v>3277</v>
      </c>
      <c r="H2193" s="73" t="n">
        <v>1336</v>
      </c>
      <c r="I2193" s="74" t="n">
        <f aca="false">H2193/F2193</f>
        <v>0.289616301755907</v>
      </c>
      <c r="J2193" s="73" t="n">
        <v>3094</v>
      </c>
      <c r="K2193" s="73" t="n">
        <v>48</v>
      </c>
      <c r="L2193" s="73" t="n">
        <v>135</v>
      </c>
      <c r="M2193" s="73" t="n">
        <v>911</v>
      </c>
      <c r="N2193" s="73" t="n">
        <v>2006</v>
      </c>
      <c r="O2193" s="73" t="n">
        <f aca="false">J2193-M2193-N2193</f>
        <v>177</v>
      </c>
      <c r="P2193" s="74" t="n">
        <f aca="false">M2193/J2193</f>
        <v>0.294440853264383</v>
      </c>
      <c r="Q2193" s="74" t="n">
        <f aca="false">N2193/J2193</f>
        <v>0.648351648351648</v>
      </c>
      <c r="R2193" s="75" t="n">
        <f aca="false">ABS(P2193-Q2193)*100</f>
        <v>35.3910795087266</v>
      </c>
      <c r="S2193" s="72" t="str">
        <f aca="false">IF(M2193&gt;N2193,"Flávio Bolsonaro",IF(N2193&gt;M2193,"Lula","Empate"))</f>
        <v>Lula</v>
      </c>
      <c r="T2193" s="74" t="n">
        <v>0.702684563758389</v>
      </c>
      <c r="U2193" s="74" t="n">
        <v>0.230872483221477</v>
      </c>
      <c r="V2193" s="72" t="str">
        <f aca="false">IF(S2193="Empate","—",IF((N2193&gt;M2193)&lt;&gt;(T2193&gt;U2193),"Sim","Não"))</f>
        <v>Não</v>
      </c>
    </row>
    <row r="2194" customFormat="false" ht="15" hidden="false" customHeight="false" outlineLevel="0" collapsed="false">
      <c r="A2194" s="72" t="s">
        <v>4701</v>
      </c>
      <c r="B2194" s="72" t="s">
        <v>4702</v>
      </c>
      <c r="C2194" s="72" t="s">
        <v>283</v>
      </c>
      <c r="D2194" s="72" t="s">
        <v>282</v>
      </c>
      <c r="E2194" s="72"/>
      <c r="F2194" s="73" t="n">
        <v>7521</v>
      </c>
      <c r="G2194" s="73" t="n">
        <v>5997</v>
      </c>
      <c r="H2194" s="73" t="n">
        <v>1524</v>
      </c>
      <c r="I2194" s="74" t="n">
        <f aca="false">H2194/F2194</f>
        <v>0.202632628639809</v>
      </c>
      <c r="J2194" s="73" t="n">
        <v>5761</v>
      </c>
      <c r="K2194" s="73" t="n">
        <v>108</v>
      </c>
      <c r="L2194" s="73" t="n">
        <v>128</v>
      </c>
      <c r="M2194" s="73" t="n">
        <v>2645</v>
      </c>
      <c r="N2194" s="73" t="n">
        <v>2687</v>
      </c>
      <c r="O2194" s="73" t="n">
        <f aca="false">J2194-M2194-N2194</f>
        <v>429</v>
      </c>
      <c r="P2194" s="74" t="n">
        <f aca="false">M2194/J2194</f>
        <v>0.459121680263843</v>
      </c>
      <c r="Q2194" s="74" t="n">
        <f aca="false">N2194/J2194</f>
        <v>0.466412081235897</v>
      </c>
      <c r="R2194" s="75" t="n">
        <f aca="false">ABS(P2194-Q2194)*100</f>
        <v>0.729040097205347</v>
      </c>
      <c r="S2194" s="72" t="str">
        <f aca="false">IF(M2194&gt;N2194,"Flávio Bolsonaro",IF(N2194&gt;M2194,"Lula","Empate"))</f>
        <v>Lula</v>
      </c>
      <c r="T2194" s="74" t="n">
        <v>0.491925465838509</v>
      </c>
      <c r="U2194" s="74" t="n">
        <v>0.415971606033718</v>
      </c>
      <c r="V2194" s="72" t="str">
        <f aca="false">IF(S2194="Empate","—",IF((N2194&gt;M2194)&lt;&gt;(T2194&gt;U2194),"Sim","Não"))</f>
        <v>Não</v>
      </c>
    </row>
    <row r="2195" customFormat="false" ht="15" hidden="false" customHeight="false" outlineLevel="0" collapsed="false">
      <c r="A2195" s="72" t="s">
        <v>4703</v>
      </c>
      <c r="B2195" s="72" t="s">
        <v>4704</v>
      </c>
      <c r="C2195" s="72" t="s">
        <v>283</v>
      </c>
      <c r="D2195" s="72" t="s">
        <v>282</v>
      </c>
      <c r="E2195" s="72"/>
      <c r="F2195" s="73" t="n">
        <v>30721</v>
      </c>
      <c r="G2195" s="73" t="n">
        <v>24362</v>
      </c>
      <c r="H2195" s="73" t="n">
        <v>6359</v>
      </c>
      <c r="I2195" s="74" t="n">
        <f aca="false">H2195/F2195</f>
        <v>0.206991959897139</v>
      </c>
      <c r="J2195" s="73" t="n">
        <v>22990</v>
      </c>
      <c r="K2195" s="73" t="n">
        <v>616</v>
      </c>
      <c r="L2195" s="73" t="n">
        <v>756</v>
      </c>
      <c r="M2195" s="73" t="n">
        <v>9901</v>
      </c>
      <c r="N2195" s="73" t="n">
        <v>11462</v>
      </c>
      <c r="O2195" s="73" t="n">
        <f aca="false">J2195-M2195-N2195</f>
        <v>1627</v>
      </c>
      <c r="P2195" s="74" t="n">
        <f aca="false">M2195/J2195</f>
        <v>0.430665506742062</v>
      </c>
      <c r="Q2195" s="74" t="n">
        <f aca="false">N2195/J2195</f>
        <v>0.498564593301435</v>
      </c>
      <c r="R2195" s="75" t="n">
        <f aca="false">ABS(P2195-Q2195)*100</f>
        <v>6.78990865593737</v>
      </c>
      <c r="S2195" s="72" t="str">
        <f aca="false">IF(M2195&gt;N2195,"Flávio Bolsonaro",IF(N2195&gt;M2195,"Lula","Empate"))</f>
        <v>Lula</v>
      </c>
      <c r="T2195" s="74" t="n">
        <v>0.563567937016049</v>
      </c>
      <c r="U2195" s="74" t="n">
        <v>0.376865510230566</v>
      </c>
      <c r="V2195" s="72" t="str">
        <f aca="false">IF(S2195="Empate","—",IF((N2195&gt;M2195)&lt;&gt;(T2195&gt;U2195),"Sim","Não"))</f>
        <v>Não</v>
      </c>
    </row>
    <row r="2196" customFormat="false" ht="15" hidden="false" customHeight="false" outlineLevel="0" collapsed="false">
      <c r="A2196" s="72" t="s">
        <v>4705</v>
      </c>
      <c r="B2196" s="72" t="s">
        <v>599</v>
      </c>
      <c r="C2196" s="72" t="s">
        <v>283</v>
      </c>
      <c r="D2196" s="72" t="s">
        <v>282</v>
      </c>
      <c r="E2196" s="72"/>
      <c r="F2196" s="73" t="n">
        <v>61609</v>
      </c>
      <c r="G2196" s="73" t="n">
        <v>47857</v>
      </c>
      <c r="H2196" s="73" t="n">
        <v>13752</v>
      </c>
      <c r="I2196" s="74" t="n">
        <f aca="false">H2196/F2196</f>
        <v>0.223214140791118</v>
      </c>
      <c r="J2196" s="73" t="n">
        <v>45338</v>
      </c>
      <c r="K2196" s="73" t="n">
        <v>1154</v>
      </c>
      <c r="L2196" s="73" t="n">
        <v>1365</v>
      </c>
      <c r="M2196" s="73" t="n">
        <v>14071</v>
      </c>
      <c r="N2196" s="73" t="n">
        <v>27070</v>
      </c>
      <c r="O2196" s="73" t="n">
        <f aca="false">J2196-M2196-N2196</f>
        <v>4197</v>
      </c>
      <c r="P2196" s="74" t="n">
        <f aca="false">M2196/J2196</f>
        <v>0.310357757289691</v>
      </c>
      <c r="Q2196" s="74" t="n">
        <f aca="false">N2196/J2196</f>
        <v>0.597070889761348</v>
      </c>
      <c r="R2196" s="75" t="n">
        <f aca="false">ABS(P2196-Q2196)*100</f>
        <v>28.6713132471657</v>
      </c>
      <c r="S2196" s="72" t="str">
        <f aca="false">IF(M2196&gt;N2196,"Flávio Bolsonaro",IF(N2196&gt;M2196,"Lula","Empate"))</f>
        <v>Lula</v>
      </c>
      <c r="T2196" s="74" t="n">
        <v>0.644432807488381</v>
      </c>
      <c r="U2196" s="74" t="n">
        <v>0.27492308699352</v>
      </c>
      <c r="V2196" s="72" t="str">
        <f aca="false">IF(S2196="Empate","—",IF((N2196&gt;M2196)&lt;&gt;(T2196&gt;U2196),"Sim","Não"))</f>
        <v>Não</v>
      </c>
    </row>
    <row r="2197" customFormat="false" ht="15" hidden="false" customHeight="false" outlineLevel="0" collapsed="false">
      <c r="A2197" s="72" t="s">
        <v>4706</v>
      </c>
      <c r="B2197" s="72" t="s">
        <v>4707</v>
      </c>
      <c r="C2197" s="72" t="s">
        <v>283</v>
      </c>
      <c r="D2197" s="72" t="s">
        <v>282</v>
      </c>
      <c r="E2197" s="72"/>
      <c r="F2197" s="73" t="n">
        <v>4431</v>
      </c>
      <c r="G2197" s="73" t="n">
        <v>3143</v>
      </c>
      <c r="H2197" s="73" t="n">
        <v>1288</v>
      </c>
      <c r="I2197" s="74" t="n">
        <f aca="false">H2197/F2197</f>
        <v>0.290679304897314</v>
      </c>
      <c r="J2197" s="73" t="n">
        <v>2995</v>
      </c>
      <c r="K2197" s="73" t="n">
        <v>58</v>
      </c>
      <c r="L2197" s="73" t="n">
        <v>90</v>
      </c>
      <c r="M2197" s="73" t="n">
        <v>1122</v>
      </c>
      <c r="N2197" s="73" t="n">
        <v>1691</v>
      </c>
      <c r="O2197" s="73" t="n">
        <f aca="false">J2197-M2197-N2197</f>
        <v>182</v>
      </c>
      <c r="P2197" s="74" t="n">
        <f aca="false">M2197/J2197</f>
        <v>0.374624373956594</v>
      </c>
      <c r="Q2197" s="74" t="n">
        <f aca="false">N2197/J2197</f>
        <v>0.564607679465776</v>
      </c>
      <c r="R2197" s="75" t="n">
        <f aca="false">ABS(P2197-Q2197)*100</f>
        <v>18.9983305509182</v>
      </c>
      <c r="S2197" s="72" t="str">
        <f aca="false">IF(M2197&gt;N2197,"Flávio Bolsonaro",IF(N2197&gt;M2197,"Lula","Empate"))</f>
        <v>Lula</v>
      </c>
      <c r="T2197" s="74" t="n">
        <v>0.621930709720821</v>
      </c>
      <c r="U2197" s="74" t="n">
        <v>0.32795156407669</v>
      </c>
      <c r="V2197" s="72" t="str">
        <f aca="false">IF(S2197="Empate","—",IF((N2197&gt;M2197)&lt;&gt;(T2197&gt;U2197),"Sim","Não"))</f>
        <v>Não</v>
      </c>
    </row>
    <row r="2198" customFormat="false" ht="15" hidden="false" customHeight="false" outlineLevel="0" collapsed="false">
      <c r="A2198" s="72" t="s">
        <v>4708</v>
      </c>
      <c r="B2198" s="72" t="s">
        <v>4709</v>
      </c>
      <c r="C2198" s="72" t="s">
        <v>283</v>
      </c>
      <c r="D2198" s="72" t="s">
        <v>282</v>
      </c>
      <c r="E2198" s="72"/>
      <c r="F2198" s="73" t="n">
        <v>27190</v>
      </c>
      <c r="G2198" s="73" t="n">
        <v>20137</v>
      </c>
      <c r="H2198" s="73" t="n">
        <v>7053</v>
      </c>
      <c r="I2198" s="74" t="n">
        <f aca="false">H2198/F2198</f>
        <v>0.259396837072453</v>
      </c>
      <c r="J2198" s="73" t="n">
        <v>19008</v>
      </c>
      <c r="K2198" s="73" t="n">
        <v>385</v>
      </c>
      <c r="L2198" s="73" t="n">
        <v>744</v>
      </c>
      <c r="M2198" s="73" t="n">
        <v>9205</v>
      </c>
      <c r="N2198" s="73" t="n">
        <v>8491</v>
      </c>
      <c r="O2198" s="73" t="n">
        <f aca="false">J2198-M2198-N2198</f>
        <v>1312</v>
      </c>
      <c r="P2198" s="74" t="n">
        <f aca="false">M2198/J2198</f>
        <v>0.484269781144781</v>
      </c>
      <c r="Q2198" s="74" t="n">
        <f aca="false">N2198/J2198</f>
        <v>0.44670664983165</v>
      </c>
      <c r="R2198" s="75" t="n">
        <f aca="false">ABS(P2198-Q2198)*100</f>
        <v>3.75631313131313</v>
      </c>
      <c r="S2198" s="72" t="str">
        <f aca="false">IF(M2198&gt;N2198,"Flávio Bolsonaro",IF(N2198&gt;M2198,"Lula","Empate"))</f>
        <v>Flávio Bolsonaro</v>
      </c>
      <c r="T2198" s="74" t="n">
        <v>0.523265174690066</v>
      </c>
      <c r="U2198" s="74" t="n">
        <v>0.404014383083776</v>
      </c>
      <c r="V2198" s="72" t="str">
        <f aca="false">IF(S2198="Empate","—",IF((N2198&gt;M2198)&lt;&gt;(T2198&gt;U2198),"Sim","Não"))</f>
        <v>Sim</v>
      </c>
    </row>
    <row r="2199" customFormat="false" ht="15" hidden="false" customHeight="false" outlineLevel="0" collapsed="false">
      <c r="A2199" s="72" t="s">
        <v>4710</v>
      </c>
      <c r="B2199" s="72" t="s">
        <v>4711</v>
      </c>
      <c r="C2199" s="72" t="s">
        <v>283</v>
      </c>
      <c r="D2199" s="72" t="s">
        <v>282</v>
      </c>
      <c r="E2199" s="72"/>
      <c r="F2199" s="73" t="n">
        <v>2695</v>
      </c>
      <c r="G2199" s="73" t="n">
        <v>2158</v>
      </c>
      <c r="H2199" s="73" t="n">
        <v>537</v>
      </c>
      <c r="I2199" s="74" t="n">
        <f aca="false">H2199/F2199</f>
        <v>0.199257884972171</v>
      </c>
      <c r="J2199" s="73" t="n">
        <v>2037</v>
      </c>
      <c r="K2199" s="73" t="n">
        <v>44</v>
      </c>
      <c r="L2199" s="73" t="n">
        <v>77</v>
      </c>
      <c r="M2199" s="73" t="n">
        <v>1084</v>
      </c>
      <c r="N2199" s="73" t="n">
        <v>778</v>
      </c>
      <c r="O2199" s="73" t="n">
        <f aca="false">J2199-M2199-N2199</f>
        <v>175</v>
      </c>
      <c r="P2199" s="74" t="n">
        <f aca="false">M2199/J2199</f>
        <v>0.532155130093274</v>
      </c>
      <c r="Q2199" s="74" t="n">
        <f aca="false">N2199/J2199</f>
        <v>0.381934216985763</v>
      </c>
      <c r="R2199" s="75" t="n">
        <f aca="false">ABS(P2199-Q2199)*100</f>
        <v>15.0220913107511</v>
      </c>
      <c r="S2199" s="72" t="str">
        <f aca="false">IF(M2199&gt;N2199,"Flávio Bolsonaro",IF(N2199&gt;M2199,"Lula","Empate"))</f>
        <v>Flávio Bolsonaro</v>
      </c>
      <c r="T2199" s="74" t="n">
        <v>0.437375745526839</v>
      </c>
      <c r="U2199" s="74" t="n">
        <v>0.468190854870775</v>
      </c>
      <c r="V2199" s="72" t="str">
        <f aca="false">IF(S2199="Empate","—",IF((N2199&gt;M2199)&lt;&gt;(T2199&gt;U2199),"Sim","Não"))</f>
        <v>Não</v>
      </c>
    </row>
    <row r="2200" customFormat="false" ht="15" hidden="false" customHeight="false" outlineLevel="0" collapsed="false">
      <c r="A2200" s="72" t="s">
        <v>4712</v>
      </c>
      <c r="B2200" s="72" t="s">
        <v>4713</v>
      </c>
      <c r="C2200" s="72" t="s">
        <v>283</v>
      </c>
      <c r="D2200" s="72" t="s">
        <v>282</v>
      </c>
      <c r="E2200" s="72"/>
      <c r="F2200" s="73" t="n">
        <v>11836</v>
      </c>
      <c r="G2200" s="73" t="n">
        <v>8050</v>
      </c>
      <c r="H2200" s="73" t="n">
        <v>3786</v>
      </c>
      <c r="I2200" s="74" t="n">
        <f aca="false">H2200/F2200</f>
        <v>0.319871578235891</v>
      </c>
      <c r="J2200" s="73" t="n">
        <v>7631</v>
      </c>
      <c r="K2200" s="73" t="n">
        <v>98</v>
      </c>
      <c r="L2200" s="73" t="n">
        <v>321</v>
      </c>
      <c r="M2200" s="73" t="n">
        <v>3057</v>
      </c>
      <c r="N2200" s="73" t="n">
        <v>4211</v>
      </c>
      <c r="O2200" s="73" t="n">
        <f aca="false">J2200-M2200-N2200</f>
        <v>363</v>
      </c>
      <c r="P2200" s="74" t="n">
        <f aca="false">M2200/J2200</f>
        <v>0.400602804350675</v>
      </c>
      <c r="Q2200" s="74" t="n">
        <f aca="false">N2200/J2200</f>
        <v>0.551828069715634</v>
      </c>
      <c r="R2200" s="75" t="n">
        <f aca="false">ABS(P2200-Q2200)*100</f>
        <v>15.1225265364959</v>
      </c>
      <c r="S2200" s="72" t="str">
        <f aca="false">IF(M2200&gt;N2200,"Flávio Bolsonaro",IF(N2200&gt;M2200,"Lula","Empate"))</f>
        <v>Lula</v>
      </c>
      <c r="T2200" s="74" t="n">
        <v>0.626120010860711</v>
      </c>
      <c r="U2200" s="74" t="n">
        <v>0.328265001357589</v>
      </c>
      <c r="V2200" s="72" t="str">
        <f aca="false">IF(S2200="Empate","—",IF((N2200&gt;M2200)&lt;&gt;(T2200&gt;U2200),"Sim","Não"))</f>
        <v>Não</v>
      </c>
    </row>
    <row r="2201" customFormat="false" ht="15" hidden="false" customHeight="false" outlineLevel="0" collapsed="false">
      <c r="A2201" s="72" t="s">
        <v>4714</v>
      </c>
      <c r="B2201" s="72" t="s">
        <v>4715</v>
      </c>
      <c r="C2201" s="72" t="s">
        <v>283</v>
      </c>
      <c r="D2201" s="72" t="s">
        <v>282</v>
      </c>
      <c r="E2201" s="72"/>
      <c r="F2201" s="73" t="n">
        <v>2699</v>
      </c>
      <c r="G2201" s="73" t="n">
        <v>2102</v>
      </c>
      <c r="H2201" s="73" t="n">
        <v>597</v>
      </c>
      <c r="I2201" s="74" t="n">
        <f aca="false">H2201/F2201</f>
        <v>0.221193034457206</v>
      </c>
      <c r="J2201" s="73" t="n">
        <v>2023</v>
      </c>
      <c r="K2201" s="73" t="n">
        <v>23</v>
      </c>
      <c r="L2201" s="73" t="n">
        <v>56</v>
      </c>
      <c r="M2201" s="73" t="n">
        <v>1176</v>
      </c>
      <c r="N2201" s="73" t="n">
        <v>753</v>
      </c>
      <c r="O2201" s="73" t="n">
        <f aca="false">J2201-M2201-N2201</f>
        <v>94</v>
      </c>
      <c r="P2201" s="74" t="n">
        <f aca="false">M2201/J2201</f>
        <v>0.581314878892734</v>
      </c>
      <c r="Q2201" s="74" t="n">
        <f aca="false">N2201/J2201</f>
        <v>0.372219476025704</v>
      </c>
      <c r="R2201" s="75" t="n">
        <f aca="false">ABS(P2201-Q2201)*100</f>
        <v>20.9095402867029</v>
      </c>
      <c r="S2201" s="72" t="str">
        <f aca="false">IF(M2201&gt;N2201,"Flávio Bolsonaro",IF(N2201&gt;M2201,"Lula","Empate"))</f>
        <v>Flávio Bolsonaro</v>
      </c>
      <c r="T2201" s="74" t="n">
        <v>0.424900057110223</v>
      </c>
      <c r="U2201" s="74" t="n">
        <v>0.527127355796688</v>
      </c>
      <c r="V2201" s="72" t="str">
        <f aca="false">IF(S2201="Empate","—",IF((N2201&gt;M2201)&lt;&gt;(T2201&gt;U2201),"Sim","Não"))</f>
        <v>Não</v>
      </c>
    </row>
    <row r="2202" customFormat="false" ht="15" hidden="false" customHeight="false" outlineLevel="0" collapsed="false">
      <c r="A2202" s="72" t="s">
        <v>4716</v>
      </c>
      <c r="B2202" s="72" t="s">
        <v>4717</v>
      </c>
      <c r="C2202" s="72" t="s">
        <v>283</v>
      </c>
      <c r="D2202" s="72" t="s">
        <v>282</v>
      </c>
      <c r="E2202" s="72"/>
      <c r="F2202" s="73" t="n">
        <v>14491</v>
      </c>
      <c r="G2202" s="73" t="n">
        <v>11041</v>
      </c>
      <c r="H2202" s="73" t="n">
        <v>3450</v>
      </c>
      <c r="I2202" s="74" t="n">
        <f aca="false">H2202/F2202</f>
        <v>0.238078807535712</v>
      </c>
      <c r="J2202" s="73" t="n">
        <v>10529</v>
      </c>
      <c r="K2202" s="73" t="n">
        <v>125</v>
      </c>
      <c r="L2202" s="73" t="n">
        <v>387</v>
      </c>
      <c r="M2202" s="73" t="n">
        <v>4605</v>
      </c>
      <c r="N2202" s="73" t="n">
        <v>5334</v>
      </c>
      <c r="O2202" s="73" t="n">
        <f aca="false">J2202-M2202-N2202</f>
        <v>590</v>
      </c>
      <c r="P2202" s="74" t="n">
        <f aca="false">M2202/J2202</f>
        <v>0.43736347231456</v>
      </c>
      <c r="Q2202" s="74" t="n">
        <f aca="false">N2202/J2202</f>
        <v>0.506600816791718</v>
      </c>
      <c r="R2202" s="75" t="n">
        <f aca="false">ABS(P2202-Q2202)*100</f>
        <v>6.92373444771583</v>
      </c>
      <c r="S2202" s="72" t="str">
        <f aca="false">IF(M2202&gt;N2202,"Flávio Bolsonaro",IF(N2202&gt;M2202,"Lula","Empate"))</f>
        <v>Lula</v>
      </c>
      <c r="T2202" s="74" t="n">
        <v>0.563620836891546</v>
      </c>
      <c r="U2202" s="74" t="n">
        <v>0.384192048581459</v>
      </c>
      <c r="V2202" s="72" t="str">
        <f aca="false">IF(S2202="Empate","—",IF((N2202&gt;M2202)&lt;&gt;(T2202&gt;U2202),"Sim","Não"))</f>
        <v>Não</v>
      </c>
    </row>
    <row r="2203" customFormat="false" ht="15" hidden="false" customHeight="false" outlineLevel="0" collapsed="false">
      <c r="A2203" s="72" t="s">
        <v>4718</v>
      </c>
      <c r="B2203" s="72" t="s">
        <v>4719</v>
      </c>
      <c r="C2203" s="72" t="s">
        <v>283</v>
      </c>
      <c r="D2203" s="72" t="s">
        <v>282</v>
      </c>
      <c r="E2203" s="72"/>
      <c r="F2203" s="73" t="n">
        <v>10868</v>
      </c>
      <c r="G2203" s="73" t="n">
        <v>7559</v>
      </c>
      <c r="H2203" s="73" t="n">
        <v>3309</v>
      </c>
      <c r="I2203" s="74" t="n">
        <f aca="false">H2203/F2203</f>
        <v>0.304471843945528</v>
      </c>
      <c r="J2203" s="73" t="n">
        <v>7149</v>
      </c>
      <c r="K2203" s="73" t="n">
        <v>101</v>
      </c>
      <c r="L2203" s="73" t="n">
        <v>309</v>
      </c>
      <c r="M2203" s="73" t="n">
        <v>2268</v>
      </c>
      <c r="N2203" s="73" t="n">
        <v>4486</v>
      </c>
      <c r="O2203" s="73" t="n">
        <f aca="false">J2203-M2203-N2203</f>
        <v>395</v>
      </c>
      <c r="P2203" s="74" t="n">
        <f aca="false">M2203/J2203</f>
        <v>0.317247167436005</v>
      </c>
      <c r="Q2203" s="74" t="n">
        <f aca="false">N2203/J2203</f>
        <v>0.627500349699259</v>
      </c>
      <c r="R2203" s="75" t="n">
        <f aca="false">ABS(P2203-Q2203)*100</f>
        <v>31.0253182263254</v>
      </c>
      <c r="S2203" s="72" t="str">
        <f aca="false">IF(M2203&gt;N2203,"Flávio Bolsonaro",IF(N2203&gt;M2203,"Lula","Empate"))</f>
        <v>Lula</v>
      </c>
      <c r="T2203" s="74" t="n">
        <v>0.676353013530135</v>
      </c>
      <c r="U2203" s="74" t="n">
        <v>0.254612546125461</v>
      </c>
      <c r="V2203" s="72" t="str">
        <f aca="false">IF(S2203="Empate","—",IF((N2203&gt;M2203)&lt;&gt;(T2203&gt;U2203),"Sim","Não"))</f>
        <v>Não</v>
      </c>
    </row>
    <row r="2204" customFormat="false" ht="15" hidden="false" customHeight="false" outlineLevel="0" collapsed="false">
      <c r="A2204" s="72" t="s">
        <v>4720</v>
      </c>
      <c r="B2204" s="72" t="s">
        <v>4721</v>
      </c>
      <c r="C2204" s="72" t="s">
        <v>325</v>
      </c>
      <c r="D2204" s="72" t="s">
        <v>308</v>
      </c>
      <c r="E2204" s="72"/>
      <c r="F2204" s="73" t="n">
        <v>3809</v>
      </c>
      <c r="G2204" s="73" t="n">
        <v>2915</v>
      </c>
      <c r="H2204" s="73" t="n">
        <v>894</v>
      </c>
      <c r="I2204" s="74" t="n">
        <f aca="false">H2204/F2204</f>
        <v>0.234707272249934</v>
      </c>
      <c r="J2204" s="73" t="n">
        <v>2836</v>
      </c>
      <c r="K2204" s="73" t="n">
        <v>22</v>
      </c>
      <c r="L2204" s="73" t="n">
        <v>57</v>
      </c>
      <c r="M2204" s="73" t="n">
        <v>1510</v>
      </c>
      <c r="N2204" s="73" t="n">
        <v>1092</v>
      </c>
      <c r="O2204" s="73" t="n">
        <f aca="false">J2204-M2204-N2204</f>
        <v>234</v>
      </c>
      <c r="P2204" s="74" t="n">
        <f aca="false">M2204/J2204</f>
        <v>0.532440056417489</v>
      </c>
      <c r="Q2204" s="74" t="n">
        <f aca="false">N2204/J2204</f>
        <v>0.385049365303244</v>
      </c>
      <c r="R2204" s="75" t="n">
        <f aca="false">ABS(P2204-Q2204)*100</f>
        <v>14.7390691114245</v>
      </c>
      <c r="S2204" s="72" t="str">
        <f aca="false">IF(M2204&gt;N2204,"Flávio Bolsonaro",IF(N2204&gt;M2204,"Lula","Empate"))</f>
        <v>Flávio Bolsonaro</v>
      </c>
      <c r="T2204" s="74" t="n">
        <v>0.496577946768061</v>
      </c>
      <c r="U2204" s="74" t="n">
        <v>0.426996197718631</v>
      </c>
      <c r="V2204" s="72" t="str">
        <f aca="false">IF(S2204="Empate","—",IF((N2204&gt;M2204)&lt;&gt;(T2204&gt;U2204),"Sim","Não"))</f>
        <v>Sim</v>
      </c>
    </row>
    <row r="2205" customFormat="false" ht="15" hidden="false" customHeight="false" outlineLevel="0" collapsed="false">
      <c r="A2205" s="72" t="s">
        <v>4722</v>
      </c>
      <c r="B2205" s="72" t="s">
        <v>4723</v>
      </c>
      <c r="C2205" s="72" t="s">
        <v>325</v>
      </c>
      <c r="D2205" s="72" t="s">
        <v>308</v>
      </c>
      <c r="E2205" s="72"/>
      <c r="F2205" s="73" t="n">
        <v>27203</v>
      </c>
      <c r="G2205" s="73" t="n">
        <v>18880</v>
      </c>
      <c r="H2205" s="73" t="n">
        <v>8323</v>
      </c>
      <c r="I2205" s="74" t="n">
        <f aca="false">H2205/F2205</f>
        <v>0.305958901591736</v>
      </c>
      <c r="J2205" s="73" t="n">
        <v>18422</v>
      </c>
      <c r="K2205" s="73" t="n">
        <v>145</v>
      </c>
      <c r="L2205" s="73" t="n">
        <v>313</v>
      </c>
      <c r="M2205" s="73" t="n">
        <v>10701</v>
      </c>
      <c r="N2205" s="73" t="n">
        <v>6943</v>
      </c>
      <c r="O2205" s="73" t="n">
        <f aca="false">J2205-M2205-N2205</f>
        <v>778</v>
      </c>
      <c r="P2205" s="74" t="n">
        <f aca="false">M2205/J2205</f>
        <v>0.580881554662903</v>
      </c>
      <c r="Q2205" s="74" t="n">
        <f aca="false">N2205/J2205</f>
        <v>0.376886331560091</v>
      </c>
      <c r="R2205" s="75" t="n">
        <f aca="false">ABS(P2205-Q2205)*100</f>
        <v>20.3995223102812</v>
      </c>
      <c r="S2205" s="72" t="str">
        <f aca="false">IF(M2205&gt;N2205,"Flávio Bolsonaro",IF(N2205&gt;M2205,"Lula","Empate"))</f>
        <v>Flávio Bolsonaro</v>
      </c>
      <c r="T2205" s="74" t="n">
        <v>0.428000819336338</v>
      </c>
      <c r="U2205" s="74" t="n">
        <v>0.517666939778779</v>
      </c>
      <c r="V2205" s="72" t="str">
        <f aca="false">IF(S2205="Empate","—",IF((N2205&gt;M2205)&lt;&gt;(T2205&gt;U2205),"Sim","Não"))</f>
        <v>Não</v>
      </c>
    </row>
    <row r="2206" customFormat="false" ht="15" hidden="false" customHeight="false" outlineLevel="0" collapsed="false">
      <c r="A2206" s="72" t="s">
        <v>4724</v>
      </c>
      <c r="B2206" s="72" t="s">
        <v>4725</v>
      </c>
      <c r="C2206" s="72" t="s">
        <v>325</v>
      </c>
      <c r="D2206" s="72" t="s">
        <v>308</v>
      </c>
      <c r="E2206" s="72"/>
      <c r="F2206" s="73" t="n">
        <v>18203</v>
      </c>
      <c r="G2206" s="73" t="n">
        <v>13312</v>
      </c>
      <c r="H2206" s="73" t="n">
        <v>4891</v>
      </c>
      <c r="I2206" s="74" t="n">
        <f aca="false">H2206/F2206</f>
        <v>0.268691973850464</v>
      </c>
      <c r="J2206" s="73" t="n">
        <v>12954</v>
      </c>
      <c r="K2206" s="73" t="n">
        <v>150</v>
      </c>
      <c r="L2206" s="73" t="n">
        <v>208</v>
      </c>
      <c r="M2206" s="73" t="n">
        <v>7224</v>
      </c>
      <c r="N2206" s="73" t="n">
        <v>5052</v>
      </c>
      <c r="O2206" s="73" t="n">
        <f aca="false">J2206-M2206-N2206</f>
        <v>678</v>
      </c>
      <c r="P2206" s="74" t="n">
        <f aca="false">M2206/J2206</f>
        <v>0.557665585919407</v>
      </c>
      <c r="Q2206" s="74" t="n">
        <f aca="false">N2206/J2206</f>
        <v>0.389995368226031</v>
      </c>
      <c r="R2206" s="75" t="n">
        <f aca="false">ABS(P2206-Q2206)*100</f>
        <v>16.7670217693377</v>
      </c>
      <c r="S2206" s="72" t="str">
        <f aca="false">IF(M2206&gt;N2206,"Flávio Bolsonaro",IF(N2206&gt;M2206,"Lula","Empate"))</f>
        <v>Flávio Bolsonaro</v>
      </c>
      <c r="T2206" s="74" t="n">
        <v>0.455190102595051</v>
      </c>
      <c r="U2206" s="74" t="n">
        <v>0.480084490042245</v>
      </c>
      <c r="V2206" s="72" t="str">
        <f aca="false">IF(S2206="Empate","—",IF((N2206&gt;M2206)&lt;&gt;(T2206&gt;U2206),"Sim","Não"))</f>
        <v>Não</v>
      </c>
    </row>
    <row r="2207" customFormat="false" ht="15" hidden="false" customHeight="false" outlineLevel="0" collapsed="false">
      <c r="A2207" s="72" t="s">
        <v>4726</v>
      </c>
      <c r="B2207" s="72" t="s">
        <v>4727</v>
      </c>
      <c r="C2207" s="72" t="s">
        <v>325</v>
      </c>
      <c r="D2207" s="72" t="s">
        <v>308</v>
      </c>
      <c r="E2207" s="72"/>
      <c r="F2207" s="73" t="n">
        <v>6297</v>
      </c>
      <c r="G2207" s="73" t="n">
        <v>4777</v>
      </c>
      <c r="H2207" s="73" t="n">
        <v>1520</v>
      </c>
      <c r="I2207" s="74" t="n">
        <f aca="false">H2207/F2207</f>
        <v>0.241384786406225</v>
      </c>
      <c r="J2207" s="73" t="n">
        <v>4628</v>
      </c>
      <c r="K2207" s="73" t="n">
        <v>38</v>
      </c>
      <c r="L2207" s="73" t="n">
        <v>111</v>
      </c>
      <c r="M2207" s="73" t="n">
        <v>2396</v>
      </c>
      <c r="N2207" s="73" t="n">
        <v>1933</v>
      </c>
      <c r="O2207" s="73" t="n">
        <f aca="false">J2207-M2207-N2207</f>
        <v>299</v>
      </c>
      <c r="P2207" s="74" t="n">
        <f aca="false">M2207/J2207</f>
        <v>0.517718236819361</v>
      </c>
      <c r="Q2207" s="74" t="n">
        <f aca="false">N2207/J2207</f>
        <v>0.417675021607606</v>
      </c>
      <c r="R2207" s="75" t="n">
        <f aca="false">ABS(P2207-Q2207)*100</f>
        <v>10.0043215211755</v>
      </c>
      <c r="S2207" s="72" t="str">
        <f aca="false">IF(M2207&gt;N2207,"Flávio Bolsonaro",IF(N2207&gt;M2207,"Lula","Empate"))</f>
        <v>Flávio Bolsonaro</v>
      </c>
      <c r="T2207" s="74" t="n">
        <v>0.507325606822655</v>
      </c>
      <c r="U2207" s="74" t="n">
        <v>0.414826153509731</v>
      </c>
      <c r="V2207" s="72" t="str">
        <f aca="false">IF(S2207="Empate","—",IF((N2207&gt;M2207)&lt;&gt;(T2207&gt;U2207),"Sim","Não"))</f>
        <v>Sim</v>
      </c>
    </row>
    <row r="2208" customFormat="false" ht="15" hidden="false" customHeight="false" outlineLevel="0" collapsed="false">
      <c r="A2208" s="72" t="s">
        <v>4728</v>
      </c>
      <c r="B2208" s="72" t="s">
        <v>4729</v>
      </c>
      <c r="C2208" s="72" t="s">
        <v>325</v>
      </c>
      <c r="D2208" s="72" t="s">
        <v>308</v>
      </c>
      <c r="E2208" s="72"/>
      <c r="F2208" s="73" t="n">
        <v>8695</v>
      </c>
      <c r="G2208" s="73" t="n">
        <v>6330</v>
      </c>
      <c r="H2208" s="73" t="n">
        <v>2365</v>
      </c>
      <c r="I2208" s="74" t="n">
        <f aca="false">H2208/F2208</f>
        <v>0.271995399654974</v>
      </c>
      <c r="J2208" s="73" t="n">
        <v>6114</v>
      </c>
      <c r="K2208" s="73" t="n">
        <v>82</v>
      </c>
      <c r="L2208" s="73" t="n">
        <v>134</v>
      </c>
      <c r="M2208" s="73" t="n">
        <v>3246</v>
      </c>
      <c r="N2208" s="73" t="n">
        <v>2453</v>
      </c>
      <c r="O2208" s="73" t="n">
        <f aca="false">J2208-M2208-N2208</f>
        <v>415</v>
      </c>
      <c r="P2208" s="74" t="n">
        <f aca="false">M2208/J2208</f>
        <v>0.530912659470069</v>
      </c>
      <c r="Q2208" s="74" t="n">
        <f aca="false">N2208/J2208</f>
        <v>0.401210336931632</v>
      </c>
      <c r="R2208" s="75" t="n">
        <f aca="false">ABS(P2208-Q2208)*100</f>
        <v>12.9702322538436</v>
      </c>
      <c r="S2208" s="72" t="str">
        <f aca="false">IF(M2208&gt;N2208,"Flávio Bolsonaro",IF(N2208&gt;M2208,"Lula","Empate"))</f>
        <v>Flávio Bolsonaro</v>
      </c>
      <c r="T2208" s="74" t="n">
        <v>0.481835564053537</v>
      </c>
      <c r="U2208" s="74" t="n">
        <v>0.444231994901211</v>
      </c>
      <c r="V2208" s="72" t="str">
        <f aca="false">IF(S2208="Empate","—",IF((N2208&gt;M2208)&lt;&gt;(T2208&gt;U2208),"Sim","Não"))</f>
        <v>Sim</v>
      </c>
    </row>
    <row r="2209" customFormat="false" ht="15" hidden="false" customHeight="false" outlineLevel="0" collapsed="false">
      <c r="A2209" s="72" t="s">
        <v>4730</v>
      </c>
      <c r="B2209" s="72" t="s">
        <v>4731</v>
      </c>
      <c r="C2209" s="72" t="s">
        <v>325</v>
      </c>
      <c r="D2209" s="72" t="s">
        <v>308</v>
      </c>
      <c r="E2209" s="72"/>
      <c r="F2209" s="73" t="n">
        <v>7911</v>
      </c>
      <c r="G2209" s="73" t="n">
        <v>6025</v>
      </c>
      <c r="H2209" s="73" t="n">
        <v>1886</v>
      </c>
      <c r="I2209" s="74" t="n">
        <f aca="false">H2209/F2209</f>
        <v>0.238402224750348</v>
      </c>
      <c r="J2209" s="73" t="n">
        <v>5822</v>
      </c>
      <c r="K2209" s="73" t="n">
        <v>68</v>
      </c>
      <c r="L2209" s="73" t="n">
        <v>135</v>
      </c>
      <c r="M2209" s="73" t="n">
        <v>3542</v>
      </c>
      <c r="N2209" s="73" t="n">
        <v>2031</v>
      </c>
      <c r="O2209" s="73" t="n">
        <f aca="false">J2209-M2209-N2209</f>
        <v>249</v>
      </c>
      <c r="P2209" s="74" t="n">
        <f aca="false">M2209/J2209</f>
        <v>0.608381999312951</v>
      </c>
      <c r="Q2209" s="74" t="n">
        <f aca="false">N2209/J2209</f>
        <v>0.348849192717279</v>
      </c>
      <c r="R2209" s="75" t="n">
        <f aca="false">ABS(P2209-Q2209)*100</f>
        <v>25.9532806595672</v>
      </c>
      <c r="S2209" s="72" t="str">
        <f aca="false">IF(M2209&gt;N2209,"Flávio Bolsonaro",IF(N2209&gt;M2209,"Lula","Empate"))</f>
        <v>Flávio Bolsonaro</v>
      </c>
      <c r="T2209" s="74" t="n">
        <v>0.464642919810493</v>
      </c>
      <c r="U2209" s="74" t="n">
        <v>0.479031409019126</v>
      </c>
      <c r="V2209" s="72" t="str">
        <f aca="false">IF(S2209="Empate","—",IF((N2209&gt;M2209)&lt;&gt;(T2209&gt;U2209),"Sim","Não"))</f>
        <v>Não</v>
      </c>
    </row>
    <row r="2210" customFormat="false" ht="15" hidden="false" customHeight="false" outlineLevel="0" collapsed="false">
      <c r="A2210" s="72" t="s">
        <v>4732</v>
      </c>
      <c r="B2210" s="72" t="s">
        <v>4733</v>
      </c>
      <c r="C2210" s="72" t="s">
        <v>325</v>
      </c>
      <c r="D2210" s="72" t="s">
        <v>308</v>
      </c>
      <c r="E2210" s="72"/>
      <c r="F2210" s="73" t="n">
        <v>19558</v>
      </c>
      <c r="G2210" s="73" t="n">
        <v>14220</v>
      </c>
      <c r="H2210" s="73" t="n">
        <v>5338</v>
      </c>
      <c r="I2210" s="74" t="n">
        <f aca="false">H2210/F2210</f>
        <v>0.272931792616832</v>
      </c>
      <c r="J2210" s="73" t="n">
        <v>13571</v>
      </c>
      <c r="K2210" s="73" t="n">
        <v>248</v>
      </c>
      <c r="L2210" s="73" t="n">
        <v>401</v>
      </c>
      <c r="M2210" s="73" t="n">
        <v>8093</v>
      </c>
      <c r="N2210" s="73" t="n">
        <v>4599</v>
      </c>
      <c r="O2210" s="73" t="n">
        <f aca="false">J2210-M2210-N2210</f>
        <v>879</v>
      </c>
      <c r="P2210" s="74" t="n">
        <f aca="false">M2210/J2210</f>
        <v>0.596345147741508</v>
      </c>
      <c r="Q2210" s="74" t="n">
        <f aca="false">N2210/J2210</f>
        <v>0.33888438582271</v>
      </c>
      <c r="R2210" s="75" t="n">
        <f aca="false">ABS(P2210-Q2210)*100</f>
        <v>25.7460761918797</v>
      </c>
      <c r="S2210" s="72" t="str">
        <f aca="false">IF(M2210&gt;N2210,"Flávio Bolsonaro",IF(N2210&gt;M2210,"Lula","Empate"))</f>
        <v>Flávio Bolsonaro</v>
      </c>
      <c r="T2210" s="74" t="n">
        <v>0.378317419742877</v>
      </c>
      <c r="U2210" s="74" t="n">
        <v>0.542891511916397</v>
      </c>
      <c r="V2210" s="72" t="str">
        <f aca="false">IF(S2210="Empate","—",IF((N2210&gt;M2210)&lt;&gt;(T2210&gt;U2210),"Sim","Não"))</f>
        <v>Não</v>
      </c>
    </row>
    <row r="2211" customFormat="false" ht="15" hidden="false" customHeight="false" outlineLevel="0" collapsed="false">
      <c r="A2211" s="72" t="s">
        <v>4734</v>
      </c>
      <c r="B2211" s="72" t="s">
        <v>4735</v>
      </c>
      <c r="C2211" s="72" t="s">
        <v>325</v>
      </c>
      <c r="D2211" s="72" t="s">
        <v>308</v>
      </c>
      <c r="E2211" s="72"/>
      <c r="F2211" s="73" t="n">
        <v>36393</v>
      </c>
      <c r="G2211" s="73" t="n">
        <v>25813</v>
      </c>
      <c r="H2211" s="73" t="n">
        <v>10580</v>
      </c>
      <c r="I2211" s="74" t="n">
        <f aca="false">H2211/F2211</f>
        <v>0.290715247437694</v>
      </c>
      <c r="J2211" s="73" t="n">
        <v>25127</v>
      </c>
      <c r="K2211" s="73" t="n">
        <v>339</v>
      </c>
      <c r="L2211" s="73" t="n">
        <v>347</v>
      </c>
      <c r="M2211" s="73" t="n">
        <v>12723</v>
      </c>
      <c r="N2211" s="73" t="n">
        <v>11058</v>
      </c>
      <c r="O2211" s="73" t="n">
        <f aca="false">J2211-M2211-N2211</f>
        <v>1346</v>
      </c>
      <c r="P2211" s="74" t="n">
        <f aca="false">M2211/J2211</f>
        <v>0.506347753412664</v>
      </c>
      <c r="Q2211" s="74" t="n">
        <f aca="false">N2211/J2211</f>
        <v>0.440084371393322</v>
      </c>
      <c r="R2211" s="75" t="n">
        <f aca="false">ABS(P2211-Q2211)*100</f>
        <v>6.62633820193418</v>
      </c>
      <c r="S2211" s="72" t="str">
        <f aca="false">IF(M2211&gt;N2211,"Flávio Bolsonaro",IF(N2211&gt;M2211,"Lula","Empate"))</f>
        <v>Flávio Bolsonaro</v>
      </c>
      <c r="T2211" s="74" t="n">
        <v>0.474456227262172</v>
      </c>
      <c r="U2211" s="74" t="n">
        <v>0.461993962380989</v>
      </c>
      <c r="V2211" s="72" t="str">
        <f aca="false">IF(S2211="Empate","—",IF((N2211&gt;M2211)&lt;&gt;(T2211&gt;U2211),"Sim","Não"))</f>
        <v>Sim</v>
      </c>
    </row>
    <row r="2212" customFormat="false" ht="15" hidden="false" customHeight="false" outlineLevel="0" collapsed="false">
      <c r="A2212" s="72" t="s">
        <v>4736</v>
      </c>
      <c r="B2212" s="72" t="s">
        <v>4737</v>
      </c>
      <c r="C2212" s="72" t="s">
        <v>325</v>
      </c>
      <c r="D2212" s="72" t="s">
        <v>308</v>
      </c>
      <c r="E2212" s="72"/>
      <c r="F2212" s="73" t="n">
        <v>8273</v>
      </c>
      <c r="G2212" s="73" t="n">
        <v>6400</v>
      </c>
      <c r="H2212" s="73" t="n">
        <v>1873</v>
      </c>
      <c r="I2212" s="74" t="n">
        <f aca="false">H2212/F2212</f>
        <v>0.226399129699021</v>
      </c>
      <c r="J2212" s="73" t="n">
        <v>6235</v>
      </c>
      <c r="K2212" s="73" t="n">
        <v>41</v>
      </c>
      <c r="L2212" s="73" t="n">
        <v>124</v>
      </c>
      <c r="M2212" s="73" t="n">
        <v>3563</v>
      </c>
      <c r="N2212" s="73" t="n">
        <v>2504</v>
      </c>
      <c r="O2212" s="73" t="n">
        <f aca="false">J2212-M2212-N2212</f>
        <v>168</v>
      </c>
      <c r="P2212" s="74" t="n">
        <f aca="false">M2212/J2212</f>
        <v>0.571451483560545</v>
      </c>
      <c r="Q2212" s="74" t="n">
        <f aca="false">N2212/J2212</f>
        <v>0.401603849238172</v>
      </c>
      <c r="R2212" s="75" t="n">
        <f aca="false">ABS(P2212-Q2212)*100</f>
        <v>16.9847634322374</v>
      </c>
      <c r="S2212" s="72" t="str">
        <f aca="false">IF(M2212&gt;N2212,"Flávio Bolsonaro",IF(N2212&gt;M2212,"Lula","Empate"))</f>
        <v>Flávio Bolsonaro</v>
      </c>
      <c r="T2212" s="74" t="n">
        <v>0.468276436303081</v>
      </c>
      <c r="U2212" s="74" t="n">
        <v>0.493255620316403</v>
      </c>
      <c r="V2212" s="72" t="str">
        <f aca="false">IF(S2212="Empate","—",IF((N2212&gt;M2212)&lt;&gt;(T2212&gt;U2212),"Sim","Não"))</f>
        <v>Não</v>
      </c>
    </row>
    <row r="2213" customFormat="false" ht="15" hidden="false" customHeight="false" outlineLevel="0" collapsed="false">
      <c r="A2213" s="72" t="s">
        <v>4738</v>
      </c>
      <c r="B2213" s="72" t="s">
        <v>4739</v>
      </c>
      <c r="C2213" s="72" t="s">
        <v>325</v>
      </c>
      <c r="D2213" s="72" t="s">
        <v>308</v>
      </c>
      <c r="E2213" s="72"/>
      <c r="F2213" s="73" t="n">
        <v>6799</v>
      </c>
      <c r="G2213" s="73" t="n">
        <v>5054</v>
      </c>
      <c r="H2213" s="73" t="n">
        <v>1745</v>
      </c>
      <c r="I2213" s="74" t="n">
        <f aca="false">H2213/F2213</f>
        <v>0.256655390498603</v>
      </c>
      <c r="J2213" s="73" t="n">
        <v>4889</v>
      </c>
      <c r="K2213" s="73" t="n">
        <v>51</v>
      </c>
      <c r="L2213" s="73" t="n">
        <v>114</v>
      </c>
      <c r="M2213" s="73" t="n">
        <v>2842</v>
      </c>
      <c r="N2213" s="73" t="n">
        <v>1734</v>
      </c>
      <c r="O2213" s="73" t="n">
        <f aca="false">J2213-M2213-N2213</f>
        <v>313</v>
      </c>
      <c r="P2213" s="74" t="n">
        <f aca="false">M2213/J2213</f>
        <v>0.581304970341583</v>
      </c>
      <c r="Q2213" s="74" t="n">
        <f aca="false">N2213/J2213</f>
        <v>0.354673757414604</v>
      </c>
      <c r="R2213" s="75" t="n">
        <f aca="false">ABS(P2213-Q2213)*100</f>
        <v>22.6631212926979</v>
      </c>
      <c r="S2213" s="72" t="str">
        <f aca="false">IF(M2213&gt;N2213,"Flávio Bolsonaro",IF(N2213&gt;M2213,"Lula","Empate"))</f>
        <v>Flávio Bolsonaro</v>
      </c>
      <c r="T2213" s="74" t="n">
        <v>0.443493150684932</v>
      </c>
      <c r="U2213" s="74" t="n">
        <v>0.475813356164384</v>
      </c>
      <c r="V2213" s="72" t="str">
        <f aca="false">IF(S2213="Empate","—",IF((N2213&gt;M2213)&lt;&gt;(T2213&gt;U2213),"Sim","Não"))</f>
        <v>Não</v>
      </c>
    </row>
    <row r="2214" customFormat="false" ht="15" hidden="false" customHeight="false" outlineLevel="0" collapsed="false">
      <c r="A2214" s="72" t="s">
        <v>4740</v>
      </c>
      <c r="B2214" s="72" t="s">
        <v>4741</v>
      </c>
      <c r="C2214" s="72" t="s">
        <v>325</v>
      </c>
      <c r="D2214" s="72" t="s">
        <v>308</v>
      </c>
      <c r="E2214" s="72"/>
      <c r="F2214" s="73" t="n">
        <v>19771</v>
      </c>
      <c r="G2214" s="73" t="n">
        <v>14263</v>
      </c>
      <c r="H2214" s="73" t="n">
        <v>5508</v>
      </c>
      <c r="I2214" s="74" t="n">
        <f aca="false">H2214/F2214</f>
        <v>0.278589853826311</v>
      </c>
      <c r="J2214" s="73" t="n">
        <v>13716</v>
      </c>
      <c r="K2214" s="73" t="n">
        <v>237</v>
      </c>
      <c r="L2214" s="73" t="n">
        <v>310</v>
      </c>
      <c r="M2214" s="73" t="n">
        <v>7765</v>
      </c>
      <c r="N2214" s="73" t="n">
        <v>5075</v>
      </c>
      <c r="O2214" s="73" t="n">
        <f aca="false">J2214-M2214-N2214</f>
        <v>876</v>
      </c>
      <c r="P2214" s="74" t="n">
        <f aca="false">M2214/J2214</f>
        <v>0.56612715077282</v>
      </c>
      <c r="Q2214" s="74" t="n">
        <f aca="false">N2214/J2214</f>
        <v>0.370005832604258</v>
      </c>
      <c r="R2214" s="75" t="n">
        <f aca="false">ABS(P2214-Q2214)*100</f>
        <v>19.6121318168562</v>
      </c>
      <c r="S2214" s="72" t="str">
        <f aca="false">IF(M2214&gt;N2214,"Flávio Bolsonaro",IF(N2214&gt;M2214,"Lula","Empate"))</f>
        <v>Flávio Bolsonaro</v>
      </c>
      <c r="T2214" s="74" t="n">
        <v>0.422615984118815</v>
      </c>
      <c r="U2214" s="74" t="n">
        <v>0.497610469818396</v>
      </c>
      <c r="V2214" s="72" t="str">
        <f aca="false">IF(S2214="Empate","—",IF((N2214&gt;M2214)&lt;&gt;(T2214&gt;U2214),"Sim","Não"))</f>
        <v>Não</v>
      </c>
    </row>
    <row r="2215" customFormat="false" ht="15" hidden="false" customHeight="false" outlineLevel="0" collapsed="false">
      <c r="A2215" s="72" t="s">
        <v>4742</v>
      </c>
      <c r="B2215" s="72" t="s">
        <v>4743</v>
      </c>
      <c r="C2215" s="72" t="s">
        <v>325</v>
      </c>
      <c r="D2215" s="72" t="s">
        <v>308</v>
      </c>
      <c r="E2215" s="72"/>
      <c r="F2215" s="73" t="n">
        <v>8414</v>
      </c>
      <c r="G2215" s="73" t="n">
        <v>6130</v>
      </c>
      <c r="H2215" s="73" t="n">
        <v>2284</v>
      </c>
      <c r="I2215" s="74" t="n">
        <f aca="false">H2215/F2215</f>
        <v>0.271452341335869</v>
      </c>
      <c r="J2215" s="73" t="n">
        <v>5940</v>
      </c>
      <c r="K2215" s="73" t="n">
        <v>60</v>
      </c>
      <c r="L2215" s="73" t="n">
        <v>130</v>
      </c>
      <c r="M2215" s="73" t="n">
        <v>3307</v>
      </c>
      <c r="N2215" s="73" t="n">
        <v>2360</v>
      </c>
      <c r="O2215" s="73" t="n">
        <f aca="false">J2215-M2215-N2215</f>
        <v>273</v>
      </c>
      <c r="P2215" s="74" t="n">
        <f aca="false">M2215/J2215</f>
        <v>0.556734006734007</v>
      </c>
      <c r="Q2215" s="74" t="n">
        <f aca="false">N2215/J2215</f>
        <v>0.397306397306397</v>
      </c>
      <c r="R2215" s="75" t="n">
        <f aca="false">ABS(P2215-Q2215)*100</f>
        <v>15.9427609427609</v>
      </c>
      <c r="S2215" s="72" t="str">
        <f aca="false">IF(M2215&gt;N2215,"Flávio Bolsonaro",IF(N2215&gt;M2215,"Lula","Empate"))</f>
        <v>Flávio Bolsonaro</v>
      </c>
      <c r="T2215" s="74" t="n">
        <v>0.457233017771134</v>
      </c>
      <c r="U2215" s="74" t="n">
        <v>0.467530310579638</v>
      </c>
      <c r="V2215" s="72" t="str">
        <f aca="false">IF(S2215="Empate","—",IF((N2215&gt;M2215)&lt;&gt;(T2215&gt;U2215),"Sim","Não"))</f>
        <v>Não</v>
      </c>
    </row>
    <row r="2216" customFormat="false" ht="15" hidden="false" customHeight="false" outlineLevel="0" collapsed="false">
      <c r="A2216" s="72" t="s">
        <v>4744</v>
      </c>
      <c r="B2216" s="72" t="s">
        <v>4745</v>
      </c>
      <c r="C2216" s="72" t="s">
        <v>325</v>
      </c>
      <c r="D2216" s="72" t="s">
        <v>308</v>
      </c>
      <c r="E2216" s="72"/>
      <c r="F2216" s="73" t="n">
        <v>16420</v>
      </c>
      <c r="G2216" s="73" t="n">
        <v>11967</v>
      </c>
      <c r="H2216" s="73" t="n">
        <v>4453</v>
      </c>
      <c r="I2216" s="74" t="n">
        <f aca="false">H2216/F2216</f>
        <v>0.271193666260658</v>
      </c>
      <c r="J2216" s="73" t="n">
        <v>11683</v>
      </c>
      <c r="K2216" s="73" t="n">
        <v>104</v>
      </c>
      <c r="L2216" s="73" t="n">
        <v>180</v>
      </c>
      <c r="M2216" s="73" t="n">
        <v>6983</v>
      </c>
      <c r="N2216" s="73" t="n">
        <v>4235</v>
      </c>
      <c r="O2216" s="73" t="n">
        <f aca="false">J2216-M2216-N2216</f>
        <v>465</v>
      </c>
      <c r="P2216" s="74" t="n">
        <f aca="false">M2216/J2216</f>
        <v>0.597706068646752</v>
      </c>
      <c r="Q2216" s="74" t="n">
        <f aca="false">N2216/J2216</f>
        <v>0.362492510485321</v>
      </c>
      <c r="R2216" s="75" t="n">
        <f aca="false">ABS(P2216-Q2216)*100</f>
        <v>23.5213558161431</v>
      </c>
      <c r="S2216" s="72" t="str">
        <f aca="false">IF(M2216&gt;N2216,"Flávio Bolsonaro",IF(N2216&gt;M2216,"Lula","Empate"))</f>
        <v>Flávio Bolsonaro</v>
      </c>
      <c r="T2216" s="74" t="n">
        <v>0.420330847690066</v>
      </c>
      <c r="U2216" s="74" t="n">
        <v>0.525327847775778</v>
      </c>
      <c r="V2216" s="72" t="str">
        <f aca="false">IF(S2216="Empate","—",IF((N2216&gt;M2216)&lt;&gt;(T2216&gt;U2216),"Sim","Não"))</f>
        <v>Não</v>
      </c>
    </row>
    <row r="2217" customFormat="false" ht="15" hidden="false" customHeight="false" outlineLevel="0" collapsed="false">
      <c r="A2217" s="72" t="s">
        <v>4746</v>
      </c>
      <c r="B2217" s="72" t="s">
        <v>4747</v>
      </c>
      <c r="C2217" s="72" t="s">
        <v>325</v>
      </c>
      <c r="D2217" s="72" t="s">
        <v>308</v>
      </c>
      <c r="E2217" s="72"/>
      <c r="F2217" s="73" t="n">
        <v>6487</v>
      </c>
      <c r="G2217" s="73" t="n">
        <v>4931</v>
      </c>
      <c r="H2217" s="73" t="n">
        <v>1556</v>
      </c>
      <c r="I2217" s="74" t="n">
        <f aca="false">H2217/F2217</f>
        <v>0.239864344072761</v>
      </c>
      <c r="J2217" s="73" t="n">
        <v>4794</v>
      </c>
      <c r="K2217" s="73" t="n">
        <v>53</v>
      </c>
      <c r="L2217" s="73" t="n">
        <v>84</v>
      </c>
      <c r="M2217" s="73" t="n">
        <v>2574</v>
      </c>
      <c r="N2217" s="73" t="n">
        <v>1943</v>
      </c>
      <c r="O2217" s="73" t="n">
        <f aca="false">J2217-M2217-N2217</f>
        <v>277</v>
      </c>
      <c r="P2217" s="74" t="n">
        <f aca="false">M2217/J2217</f>
        <v>0.536921151439299</v>
      </c>
      <c r="Q2217" s="74" t="n">
        <f aca="false">N2217/J2217</f>
        <v>0.405298289528577</v>
      </c>
      <c r="R2217" s="75" t="n">
        <f aca="false">ABS(P2217-Q2217)*100</f>
        <v>13.1622861910722</v>
      </c>
      <c r="S2217" s="72" t="str">
        <f aca="false">IF(M2217&gt;N2217,"Flávio Bolsonaro",IF(N2217&gt;M2217,"Lula","Empate"))</f>
        <v>Flávio Bolsonaro</v>
      </c>
      <c r="T2217" s="74" t="n">
        <v>0.4686</v>
      </c>
      <c r="U2217" s="74" t="n">
        <v>0.4578</v>
      </c>
      <c r="V2217" s="72" t="str">
        <f aca="false">IF(S2217="Empate","—",IF((N2217&gt;M2217)&lt;&gt;(T2217&gt;U2217),"Sim","Não"))</f>
        <v>Sim</v>
      </c>
    </row>
    <row r="2218" customFormat="false" ht="15" hidden="false" customHeight="false" outlineLevel="0" collapsed="false">
      <c r="A2218" s="72" t="s">
        <v>4748</v>
      </c>
      <c r="B2218" s="72" t="s">
        <v>854</v>
      </c>
      <c r="C2218" s="72" t="s">
        <v>325</v>
      </c>
      <c r="D2218" s="72" t="s">
        <v>308</v>
      </c>
      <c r="E2218" s="72"/>
      <c r="F2218" s="73" t="n">
        <v>19254</v>
      </c>
      <c r="G2218" s="73" t="n">
        <v>14181</v>
      </c>
      <c r="H2218" s="73" t="n">
        <v>5073</v>
      </c>
      <c r="I2218" s="74" t="n">
        <f aca="false">H2218/F2218</f>
        <v>0.26347771891555</v>
      </c>
      <c r="J2218" s="73" t="n">
        <v>13861</v>
      </c>
      <c r="K2218" s="73" t="n">
        <v>127</v>
      </c>
      <c r="L2218" s="73" t="n">
        <v>193</v>
      </c>
      <c r="M2218" s="73" t="n">
        <v>8663</v>
      </c>
      <c r="N2218" s="73" t="n">
        <v>4388</v>
      </c>
      <c r="O2218" s="73" t="n">
        <f aca="false">J2218-M2218-N2218</f>
        <v>810</v>
      </c>
      <c r="P2218" s="74" t="n">
        <f aca="false">M2218/J2218</f>
        <v>0.624990981891638</v>
      </c>
      <c r="Q2218" s="74" t="n">
        <f aca="false">N2218/J2218</f>
        <v>0.316571675925258</v>
      </c>
      <c r="R2218" s="75" t="n">
        <f aca="false">ABS(P2218-Q2218)*100</f>
        <v>30.841930596638</v>
      </c>
      <c r="S2218" s="72" t="str">
        <f aca="false">IF(M2218&gt;N2218,"Flávio Bolsonaro",IF(N2218&gt;M2218,"Lula","Empate"))</f>
        <v>Flávio Bolsonaro</v>
      </c>
      <c r="T2218" s="74" t="n">
        <v>0.38626577018962</v>
      </c>
      <c r="U2218" s="74" t="n">
        <v>0.554506308075848</v>
      </c>
      <c r="V2218" s="72" t="str">
        <f aca="false">IF(S2218="Empate","—",IF((N2218&gt;M2218)&lt;&gt;(T2218&gt;U2218),"Sim","Não"))</f>
        <v>Não</v>
      </c>
    </row>
    <row r="2219" customFormat="false" ht="15" hidden="false" customHeight="false" outlineLevel="0" collapsed="false">
      <c r="A2219" s="72" t="s">
        <v>4749</v>
      </c>
      <c r="B2219" s="72" t="s">
        <v>4750</v>
      </c>
      <c r="C2219" s="72" t="s">
        <v>325</v>
      </c>
      <c r="D2219" s="72" t="s">
        <v>308</v>
      </c>
      <c r="E2219" s="72"/>
      <c r="F2219" s="73" t="n">
        <v>9576</v>
      </c>
      <c r="G2219" s="73" t="n">
        <v>6539</v>
      </c>
      <c r="H2219" s="73" t="n">
        <v>3037</v>
      </c>
      <c r="I2219" s="74" t="n">
        <f aca="false">H2219/F2219</f>
        <v>0.317147034252297</v>
      </c>
      <c r="J2219" s="73" t="n">
        <v>6304</v>
      </c>
      <c r="K2219" s="73" t="n">
        <v>84</v>
      </c>
      <c r="L2219" s="73" t="n">
        <v>151</v>
      </c>
      <c r="M2219" s="73" t="n">
        <v>3941</v>
      </c>
      <c r="N2219" s="73" t="n">
        <v>2019</v>
      </c>
      <c r="O2219" s="73" t="n">
        <f aca="false">J2219-M2219-N2219</f>
        <v>344</v>
      </c>
      <c r="P2219" s="74" t="n">
        <f aca="false">M2219/J2219</f>
        <v>0.625158629441624</v>
      </c>
      <c r="Q2219" s="74" t="n">
        <f aca="false">N2219/J2219</f>
        <v>0.320272842639594</v>
      </c>
      <c r="R2219" s="75" t="n">
        <f aca="false">ABS(P2219-Q2219)*100</f>
        <v>30.488578680203</v>
      </c>
      <c r="S2219" s="72" t="str">
        <f aca="false">IF(M2219&gt;N2219,"Flávio Bolsonaro",IF(N2219&gt;M2219,"Lula","Empate"))</f>
        <v>Flávio Bolsonaro</v>
      </c>
      <c r="T2219" s="74" t="n">
        <v>0.392977392977393</v>
      </c>
      <c r="U2219" s="74" t="n">
        <v>0.528459195125862</v>
      </c>
      <c r="V2219" s="72" t="str">
        <f aca="false">IF(S2219="Empate","—",IF((N2219&gt;M2219)&lt;&gt;(T2219&gt;U2219),"Sim","Não"))</f>
        <v>Não</v>
      </c>
    </row>
    <row r="2220" customFormat="false" ht="15" hidden="false" customHeight="false" outlineLevel="0" collapsed="false">
      <c r="A2220" s="72" t="s">
        <v>4751</v>
      </c>
      <c r="B2220" s="72" t="s">
        <v>4752</v>
      </c>
      <c r="C2220" s="72" t="s">
        <v>325</v>
      </c>
      <c r="D2220" s="72" t="s">
        <v>308</v>
      </c>
      <c r="E2220" s="72"/>
      <c r="F2220" s="73" t="n">
        <v>22152</v>
      </c>
      <c r="G2220" s="73" t="n">
        <v>16245</v>
      </c>
      <c r="H2220" s="73" t="n">
        <v>5907</v>
      </c>
      <c r="I2220" s="74" t="n">
        <f aca="false">H2220/F2220</f>
        <v>0.266657638136511</v>
      </c>
      <c r="J2220" s="73" t="n">
        <v>15845</v>
      </c>
      <c r="K2220" s="73" t="n">
        <v>151</v>
      </c>
      <c r="L2220" s="73" t="n">
        <v>249</v>
      </c>
      <c r="M2220" s="73" t="n">
        <v>10049</v>
      </c>
      <c r="N2220" s="73" t="n">
        <v>5160</v>
      </c>
      <c r="O2220" s="73" t="n">
        <f aca="false">J2220-M2220-N2220</f>
        <v>636</v>
      </c>
      <c r="P2220" s="74" t="n">
        <f aca="false">M2220/J2220</f>
        <v>0.634206374250552</v>
      </c>
      <c r="Q2220" s="74" t="n">
        <f aca="false">N2220/J2220</f>
        <v>0.325654780687914</v>
      </c>
      <c r="R2220" s="75" t="n">
        <f aca="false">ABS(P2220-Q2220)*100</f>
        <v>30.8551593562638</v>
      </c>
      <c r="S2220" s="72" t="str">
        <f aca="false">IF(M2220&gt;N2220,"Flávio Bolsonaro",IF(N2220&gt;M2220,"Lula","Empate"))</f>
        <v>Flávio Bolsonaro</v>
      </c>
      <c r="T2220" s="74" t="n">
        <v>0.386704473850032</v>
      </c>
      <c r="U2220" s="74" t="n">
        <v>0.567296786389414</v>
      </c>
      <c r="V2220" s="72" t="str">
        <f aca="false">IF(S2220="Empate","—",IF((N2220&gt;M2220)&lt;&gt;(T2220&gt;U2220),"Sim","Não"))</f>
        <v>Não</v>
      </c>
    </row>
    <row r="2221" customFormat="false" ht="15" hidden="false" customHeight="false" outlineLevel="0" collapsed="false">
      <c r="A2221" s="72" t="s">
        <v>4753</v>
      </c>
      <c r="B2221" s="72" t="s">
        <v>4754</v>
      </c>
      <c r="C2221" s="72" t="s">
        <v>325</v>
      </c>
      <c r="D2221" s="72" t="s">
        <v>308</v>
      </c>
      <c r="E2221" s="72"/>
      <c r="F2221" s="73" t="n">
        <v>10948</v>
      </c>
      <c r="G2221" s="73" t="n">
        <v>8240</v>
      </c>
      <c r="H2221" s="73" t="n">
        <v>2708</v>
      </c>
      <c r="I2221" s="74" t="n">
        <f aca="false">H2221/F2221</f>
        <v>0.247351114358787</v>
      </c>
      <c r="J2221" s="73" t="n">
        <v>8003</v>
      </c>
      <c r="K2221" s="73" t="n">
        <v>83</v>
      </c>
      <c r="L2221" s="73" t="n">
        <v>154</v>
      </c>
      <c r="M2221" s="73" t="n">
        <v>4886</v>
      </c>
      <c r="N2221" s="73" t="n">
        <v>2725</v>
      </c>
      <c r="O2221" s="73" t="n">
        <f aca="false">J2221-M2221-N2221</f>
        <v>392</v>
      </c>
      <c r="P2221" s="74" t="n">
        <f aca="false">M2221/J2221</f>
        <v>0.610521054604523</v>
      </c>
      <c r="Q2221" s="74" t="n">
        <f aca="false">N2221/J2221</f>
        <v>0.340497313507435</v>
      </c>
      <c r="R2221" s="75" t="n">
        <f aca="false">ABS(P2221-Q2221)*100</f>
        <v>27.0023741097089</v>
      </c>
      <c r="S2221" s="72" t="str">
        <f aca="false">IF(M2221&gt;N2221,"Flávio Bolsonaro",IF(N2221&gt;M2221,"Lula","Empate"))</f>
        <v>Flávio Bolsonaro</v>
      </c>
      <c r="T2221" s="74" t="n">
        <v>0.424803055621867</v>
      </c>
      <c r="U2221" s="74" t="n">
        <v>0.507639054666985</v>
      </c>
      <c r="V2221" s="72" t="str">
        <f aca="false">IF(S2221="Empate","—",IF((N2221&gt;M2221)&lt;&gt;(T2221&gt;U2221),"Sim","Não"))</f>
        <v>Não</v>
      </c>
    </row>
    <row r="2222" customFormat="false" ht="15" hidden="false" customHeight="false" outlineLevel="0" collapsed="false">
      <c r="A2222" s="72" t="s">
        <v>4755</v>
      </c>
      <c r="B2222" s="72" t="s">
        <v>427</v>
      </c>
      <c r="C2222" s="72" t="s">
        <v>325</v>
      </c>
      <c r="D2222" s="72" t="s">
        <v>308</v>
      </c>
      <c r="E2222" s="72" t="s">
        <v>385</v>
      </c>
      <c r="F2222" s="73" t="n">
        <v>641185</v>
      </c>
      <c r="G2222" s="73" t="n">
        <v>512243</v>
      </c>
      <c r="H2222" s="73" t="n">
        <v>128942</v>
      </c>
      <c r="I2222" s="74" t="n">
        <f aca="false">H2222/F2222</f>
        <v>0.201099526657673</v>
      </c>
      <c r="J2222" s="73" t="n">
        <v>493688</v>
      </c>
      <c r="K2222" s="73" t="n">
        <v>8120</v>
      </c>
      <c r="L2222" s="73" t="n">
        <v>10435</v>
      </c>
      <c r="M2222" s="73" t="n">
        <v>289672</v>
      </c>
      <c r="N2222" s="73" t="n">
        <v>159856</v>
      </c>
      <c r="O2222" s="73" t="n">
        <f aca="false">J2222-M2222-N2222</f>
        <v>44160</v>
      </c>
      <c r="P2222" s="74" t="n">
        <f aca="false">M2222/J2222</f>
        <v>0.586751146473076</v>
      </c>
      <c r="Q2222" s="74" t="n">
        <f aca="false">N2222/J2222</f>
        <v>0.323799646740452</v>
      </c>
      <c r="R2222" s="75" t="n">
        <f aca="false">ABS(P2222-Q2222)*100</f>
        <v>26.2951499732625</v>
      </c>
      <c r="S2222" s="72" t="str">
        <f aca="false">IF(M2222&gt;N2222,"Flávio Bolsonaro",IF(N2222&gt;M2222,"Lula","Empate"))</f>
        <v>Flávio Bolsonaro</v>
      </c>
      <c r="T2222" s="74" t="n">
        <v>0.345720394401936</v>
      </c>
      <c r="U2222" s="74" t="n">
        <v>0.545556712899512</v>
      </c>
      <c r="V2222" s="72" t="str">
        <f aca="false">IF(S2222="Empate","—",IF((N2222&gt;M2222)&lt;&gt;(T2222&gt;U2222),"Sim","Não"))</f>
        <v>Não</v>
      </c>
    </row>
    <row r="2223" customFormat="false" ht="15" hidden="false" customHeight="false" outlineLevel="0" collapsed="false">
      <c r="A2223" s="72" t="s">
        <v>4756</v>
      </c>
      <c r="B2223" s="72" t="s">
        <v>4757</v>
      </c>
      <c r="C2223" s="72" t="s">
        <v>325</v>
      </c>
      <c r="D2223" s="72" t="s">
        <v>308</v>
      </c>
      <c r="E2223" s="72"/>
      <c r="F2223" s="73" t="n">
        <v>4723</v>
      </c>
      <c r="G2223" s="73" t="n">
        <v>3636</v>
      </c>
      <c r="H2223" s="73" t="n">
        <v>1087</v>
      </c>
      <c r="I2223" s="74" t="n">
        <f aca="false">H2223/F2223</f>
        <v>0.230150328181241</v>
      </c>
      <c r="J2223" s="73" t="n">
        <v>3579</v>
      </c>
      <c r="K2223" s="73" t="n">
        <v>16</v>
      </c>
      <c r="L2223" s="73" t="n">
        <v>41</v>
      </c>
      <c r="M2223" s="73" t="n">
        <v>2214</v>
      </c>
      <c r="N2223" s="73" t="n">
        <v>1241</v>
      </c>
      <c r="O2223" s="73" t="n">
        <f aca="false">J2223-M2223-N2223</f>
        <v>124</v>
      </c>
      <c r="P2223" s="74" t="n">
        <f aca="false">M2223/J2223</f>
        <v>0.618608549874267</v>
      </c>
      <c r="Q2223" s="74" t="n">
        <f aca="false">N2223/J2223</f>
        <v>0.346744900810282</v>
      </c>
      <c r="R2223" s="75" t="n">
        <f aca="false">ABS(P2223-Q2223)*100</f>
        <v>27.1863649063984</v>
      </c>
      <c r="S2223" s="72" t="str">
        <f aca="false">IF(M2223&gt;N2223,"Flávio Bolsonaro",IF(N2223&gt;M2223,"Lula","Empate"))</f>
        <v>Flávio Bolsonaro</v>
      </c>
      <c r="T2223" s="74" t="n">
        <v>0.448106389129806</v>
      </c>
      <c r="U2223" s="74" t="n">
        <v>0.51199768719283</v>
      </c>
      <c r="V2223" s="72" t="str">
        <f aca="false">IF(S2223="Empate","—",IF((N2223&gt;M2223)&lt;&gt;(T2223&gt;U2223),"Sim","Não"))</f>
        <v>Não</v>
      </c>
    </row>
    <row r="2224" customFormat="false" ht="15" hidden="false" customHeight="false" outlineLevel="0" collapsed="false">
      <c r="A2224" s="72" t="s">
        <v>4758</v>
      </c>
      <c r="B2224" s="72" t="s">
        <v>4759</v>
      </c>
      <c r="C2224" s="72" t="s">
        <v>325</v>
      </c>
      <c r="D2224" s="72" t="s">
        <v>308</v>
      </c>
      <c r="E2224" s="72"/>
      <c r="F2224" s="73" t="n">
        <v>15301</v>
      </c>
      <c r="G2224" s="73" t="n">
        <v>11165</v>
      </c>
      <c r="H2224" s="73" t="n">
        <v>4136</v>
      </c>
      <c r="I2224" s="74" t="n">
        <f aca="false">H2224/F2224</f>
        <v>0.270309130122214</v>
      </c>
      <c r="J2224" s="73" t="n">
        <v>10701</v>
      </c>
      <c r="K2224" s="73" t="n">
        <v>149</v>
      </c>
      <c r="L2224" s="73" t="n">
        <v>315</v>
      </c>
      <c r="M2224" s="73" t="n">
        <v>6951</v>
      </c>
      <c r="N2224" s="73" t="n">
        <v>2961</v>
      </c>
      <c r="O2224" s="73" t="n">
        <f aca="false">J2224-M2224-N2224</f>
        <v>789</v>
      </c>
      <c r="P2224" s="74" t="n">
        <f aca="false">M2224/J2224</f>
        <v>0.649565461171853</v>
      </c>
      <c r="Q2224" s="74" t="n">
        <f aca="false">N2224/J2224</f>
        <v>0.276703111858705</v>
      </c>
      <c r="R2224" s="75" t="n">
        <f aca="false">ABS(P2224-Q2224)*100</f>
        <v>37.2862349313148</v>
      </c>
      <c r="S2224" s="72" t="str">
        <f aca="false">IF(M2224&gt;N2224,"Flávio Bolsonaro",IF(N2224&gt;M2224,"Lula","Empate"))</f>
        <v>Flávio Bolsonaro</v>
      </c>
      <c r="T2224" s="74" t="n">
        <v>0.329819415161793</v>
      </c>
      <c r="U2224" s="74" t="n">
        <v>0.573104775873132</v>
      </c>
      <c r="V2224" s="72" t="str">
        <f aca="false">IF(S2224="Empate","—",IF((N2224&gt;M2224)&lt;&gt;(T2224&gt;U2224),"Sim","Não"))</f>
        <v>Não</v>
      </c>
    </row>
    <row r="2225" customFormat="false" ht="15" hidden="false" customHeight="false" outlineLevel="0" collapsed="false">
      <c r="A2225" s="72" t="s">
        <v>4760</v>
      </c>
      <c r="B2225" s="72" t="s">
        <v>4761</v>
      </c>
      <c r="C2225" s="72" t="s">
        <v>325</v>
      </c>
      <c r="D2225" s="72" t="s">
        <v>308</v>
      </c>
      <c r="E2225" s="72"/>
      <c r="F2225" s="73" t="n">
        <v>23000</v>
      </c>
      <c r="G2225" s="73" t="n">
        <v>17409</v>
      </c>
      <c r="H2225" s="73" t="n">
        <v>5591</v>
      </c>
      <c r="I2225" s="74" t="n">
        <f aca="false">H2225/F2225</f>
        <v>0.243086956521739</v>
      </c>
      <c r="J2225" s="73" t="n">
        <v>16972</v>
      </c>
      <c r="K2225" s="73" t="n">
        <v>177</v>
      </c>
      <c r="L2225" s="73" t="n">
        <v>260</v>
      </c>
      <c r="M2225" s="73" t="n">
        <v>12182</v>
      </c>
      <c r="N2225" s="73" t="n">
        <v>3860</v>
      </c>
      <c r="O2225" s="73" t="n">
        <f aca="false">J2225-M2225-N2225</f>
        <v>930</v>
      </c>
      <c r="P2225" s="74" t="n">
        <f aca="false">M2225/J2225</f>
        <v>0.717770445439548</v>
      </c>
      <c r="Q2225" s="74" t="n">
        <f aca="false">N2225/J2225</f>
        <v>0.227433419750177</v>
      </c>
      <c r="R2225" s="75" t="n">
        <f aca="false">ABS(P2225-Q2225)*100</f>
        <v>49.0337025689371</v>
      </c>
      <c r="S2225" s="72" t="str">
        <f aca="false">IF(M2225&gt;N2225,"Flávio Bolsonaro",IF(N2225&gt;M2225,"Lula","Empate"))</f>
        <v>Flávio Bolsonaro</v>
      </c>
      <c r="T2225" s="74" t="n">
        <v>0.287470261697066</v>
      </c>
      <c r="U2225" s="74" t="n">
        <v>0.666600581549035</v>
      </c>
      <c r="V2225" s="72" t="str">
        <f aca="false">IF(S2225="Empate","—",IF((N2225&gt;M2225)&lt;&gt;(T2225&gt;U2225),"Sim","Não"))</f>
        <v>Não</v>
      </c>
    </row>
    <row r="2226" customFormat="false" ht="15" hidden="false" customHeight="false" outlineLevel="0" collapsed="false">
      <c r="A2226" s="72" t="s">
        <v>4762</v>
      </c>
      <c r="B2226" s="72" t="s">
        <v>4763</v>
      </c>
      <c r="C2226" s="72" t="s">
        <v>325</v>
      </c>
      <c r="D2226" s="72" t="s">
        <v>308</v>
      </c>
      <c r="E2226" s="72"/>
      <c r="F2226" s="73" t="n">
        <v>4479</v>
      </c>
      <c r="G2226" s="73" t="n">
        <v>3353</v>
      </c>
      <c r="H2226" s="73" t="n">
        <v>1126</v>
      </c>
      <c r="I2226" s="74" t="n">
        <f aca="false">H2226/F2226</f>
        <v>0.251395400759098</v>
      </c>
      <c r="J2226" s="73" t="n">
        <v>3249</v>
      </c>
      <c r="K2226" s="73" t="n">
        <v>33</v>
      </c>
      <c r="L2226" s="73" t="n">
        <v>71</v>
      </c>
      <c r="M2226" s="73" t="n">
        <v>1750</v>
      </c>
      <c r="N2226" s="73" t="n">
        <v>1287</v>
      </c>
      <c r="O2226" s="73" t="n">
        <f aca="false">J2226-M2226-N2226</f>
        <v>212</v>
      </c>
      <c r="P2226" s="74" t="n">
        <f aca="false">M2226/J2226</f>
        <v>0.538627269929209</v>
      </c>
      <c r="Q2226" s="74" t="n">
        <f aca="false">N2226/J2226</f>
        <v>0.39612188365651</v>
      </c>
      <c r="R2226" s="75" t="n">
        <f aca="false">ABS(P2226-Q2226)*100</f>
        <v>14.2505386272699</v>
      </c>
      <c r="S2226" s="72" t="str">
        <f aca="false">IF(M2226&gt;N2226,"Flávio Bolsonaro",IF(N2226&gt;M2226,"Lula","Empate"))</f>
        <v>Flávio Bolsonaro</v>
      </c>
      <c r="T2226" s="74" t="n">
        <v>0.453386988598256</v>
      </c>
      <c r="U2226" s="74" t="n">
        <v>0.46411804158283</v>
      </c>
      <c r="V2226" s="72" t="str">
        <f aca="false">IF(S2226="Empate","—",IF((N2226&gt;M2226)&lt;&gt;(T2226&gt;U2226),"Sim","Não"))</f>
        <v>Não</v>
      </c>
    </row>
    <row r="2227" customFormat="false" ht="15" hidden="false" customHeight="false" outlineLevel="0" collapsed="false">
      <c r="A2227" s="72" t="s">
        <v>4764</v>
      </c>
      <c r="B2227" s="72" t="s">
        <v>4765</v>
      </c>
      <c r="C2227" s="72" t="s">
        <v>325</v>
      </c>
      <c r="D2227" s="72" t="s">
        <v>308</v>
      </c>
      <c r="E2227" s="72"/>
      <c r="F2227" s="73" t="n">
        <v>12105</v>
      </c>
      <c r="G2227" s="73" t="n">
        <v>9894</v>
      </c>
      <c r="H2227" s="73" t="n">
        <v>2211</v>
      </c>
      <c r="I2227" s="74" t="n">
        <f aca="false">H2227/F2227</f>
        <v>0.182651796778191</v>
      </c>
      <c r="J2227" s="73" t="n">
        <v>9579</v>
      </c>
      <c r="K2227" s="73" t="n">
        <v>85</v>
      </c>
      <c r="L2227" s="73" t="n">
        <v>230</v>
      </c>
      <c r="M2227" s="73" t="n">
        <v>4988</v>
      </c>
      <c r="N2227" s="73" t="n">
        <v>4295</v>
      </c>
      <c r="O2227" s="73" t="n">
        <f aca="false">J2227-M2227-N2227</f>
        <v>296</v>
      </c>
      <c r="P2227" s="74" t="n">
        <f aca="false">M2227/J2227</f>
        <v>0.520722413613112</v>
      </c>
      <c r="Q2227" s="74" t="n">
        <f aca="false">N2227/J2227</f>
        <v>0.448376657271114</v>
      </c>
      <c r="R2227" s="75" t="n">
        <f aca="false">ABS(P2227-Q2227)*100</f>
        <v>7.23457563419981</v>
      </c>
      <c r="S2227" s="72" t="str">
        <f aca="false">IF(M2227&gt;N2227,"Flávio Bolsonaro",IF(N2227&gt;M2227,"Lula","Empate"))</f>
        <v>Flávio Bolsonaro</v>
      </c>
      <c r="T2227" s="74" t="n">
        <v>0.479702300405954</v>
      </c>
      <c r="U2227" s="74" t="n">
        <v>0.479702300405954</v>
      </c>
      <c r="V2227" s="72" t="str">
        <f aca="false">IF(S2227="Empate","—",IF((N2227&gt;M2227)&lt;&gt;(T2227&gt;U2227),"Sim","Não"))</f>
        <v>Não</v>
      </c>
    </row>
    <row r="2228" customFormat="false" ht="15" hidden="false" customHeight="false" outlineLevel="0" collapsed="false">
      <c r="A2228" s="72" t="s">
        <v>4766</v>
      </c>
      <c r="B2228" s="72" t="s">
        <v>4767</v>
      </c>
      <c r="C2228" s="72" t="s">
        <v>325</v>
      </c>
      <c r="D2228" s="72" t="s">
        <v>308</v>
      </c>
      <c r="E2228" s="72"/>
      <c r="F2228" s="73" t="n">
        <v>67548</v>
      </c>
      <c r="G2228" s="73" t="n">
        <v>51312</v>
      </c>
      <c r="H2228" s="73" t="n">
        <v>16236</v>
      </c>
      <c r="I2228" s="74" t="n">
        <f aca="false">H2228/F2228</f>
        <v>0.240362408953633</v>
      </c>
      <c r="J2228" s="73" t="n">
        <v>49644</v>
      </c>
      <c r="K2228" s="73" t="n">
        <v>793</v>
      </c>
      <c r="L2228" s="73" t="n">
        <v>875</v>
      </c>
      <c r="M2228" s="73" t="n">
        <v>24513</v>
      </c>
      <c r="N2228" s="73" t="n">
        <v>22332</v>
      </c>
      <c r="O2228" s="73" t="n">
        <f aca="false">J2228-M2228-N2228</f>
        <v>2799</v>
      </c>
      <c r="P2228" s="74" t="n">
        <f aca="false">M2228/J2228</f>
        <v>0.493775682861977</v>
      </c>
      <c r="Q2228" s="74" t="n">
        <f aca="false">N2228/J2228</f>
        <v>0.449842881314963</v>
      </c>
      <c r="R2228" s="75" t="n">
        <f aca="false">ABS(P2228-Q2228)*100</f>
        <v>4.39328015470147</v>
      </c>
      <c r="S2228" s="72" t="str">
        <f aca="false">IF(M2228&gt;N2228,"Flávio Bolsonaro",IF(N2228&gt;M2228,"Lula","Empate"))</f>
        <v>Flávio Bolsonaro</v>
      </c>
      <c r="T2228" s="74" t="n">
        <v>0.468501255278983</v>
      </c>
      <c r="U2228" s="74" t="n">
        <v>0.446626316096764</v>
      </c>
      <c r="V2228" s="72" t="str">
        <f aca="false">IF(S2228="Empate","—",IF((N2228&gt;M2228)&lt;&gt;(T2228&gt;U2228),"Sim","Não"))</f>
        <v>Sim</v>
      </c>
    </row>
    <row r="2229" customFormat="false" ht="15" hidden="false" customHeight="false" outlineLevel="0" collapsed="false">
      <c r="A2229" s="72" t="s">
        <v>4768</v>
      </c>
      <c r="B2229" s="72" t="s">
        <v>4769</v>
      </c>
      <c r="C2229" s="72" t="s">
        <v>325</v>
      </c>
      <c r="D2229" s="72" t="s">
        <v>308</v>
      </c>
      <c r="E2229" s="72"/>
      <c r="F2229" s="73" t="n">
        <v>22355</v>
      </c>
      <c r="G2229" s="73" t="n">
        <v>16061</v>
      </c>
      <c r="H2229" s="73" t="n">
        <v>6294</v>
      </c>
      <c r="I2229" s="74" t="n">
        <f aca="false">H2229/F2229</f>
        <v>0.28154775218072</v>
      </c>
      <c r="J2229" s="73" t="n">
        <v>15565</v>
      </c>
      <c r="K2229" s="73" t="n">
        <v>189</v>
      </c>
      <c r="L2229" s="73" t="n">
        <v>307</v>
      </c>
      <c r="M2229" s="73" t="n">
        <v>10033</v>
      </c>
      <c r="N2229" s="73" t="n">
        <v>4613</v>
      </c>
      <c r="O2229" s="73" t="n">
        <f aca="false">J2229-M2229-N2229</f>
        <v>919</v>
      </c>
      <c r="P2229" s="74" t="n">
        <f aca="false">M2229/J2229</f>
        <v>0.644587214905236</v>
      </c>
      <c r="Q2229" s="74" t="n">
        <f aca="false">N2229/J2229</f>
        <v>0.296370061034372</v>
      </c>
      <c r="R2229" s="75" t="n">
        <f aca="false">ABS(P2229-Q2229)*100</f>
        <v>34.8217153870864</v>
      </c>
      <c r="S2229" s="72" t="str">
        <f aca="false">IF(M2229&gt;N2229,"Flávio Bolsonaro",IF(N2229&gt;M2229,"Lula","Empate"))</f>
        <v>Flávio Bolsonaro</v>
      </c>
      <c r="T2229" s="74" t="n">
        <v>0.386745289065504</v>
      </c>
      <c r="U2229" s="74" t="n">
        <v>0.551531854890399</v>
      </c>
      <c r="V2229" s="72" t="str">
        <f aca="false">IF(S2229="Empate","—",IF((N2229&gt;M2229)&lt;&gt;(T2229&gt;U2229),"Sim","Não"))</f>
        <v>Não</v>
      </c>
    </row>
    <row r="2230" customFormat="false" ht="15" hidden="false" customHeight="false" outlineLevel="0" collapsed="false">
      <c r="A2230" s="72" t="s">
        <v>4770</v>
      </c>
      <c r="B2230" s="72" t="s">
        <v>4771</v>
      </c>
      <c r="C2230" s="72" t="s">
        <v>325</v>
      </c>
      <c r="D2230" s="72" t="s">
        <v>308</v>
      </c>
      <c r="E2230" s="72"/>
      <c r="F2230" s="73" t="n">
        <v>26464</v>
      </c>
      <c r="G2230" s="73" t="n">
        <v>19354</v>
      </c>
      <c r="H2230" s="73" t="n">
        <v>7110</v>
      </c>
      <c r="I2230" s="74" t="n">
        <f aca="false">H2230/F2230</f>
        <v>0.268666868198307</v>
      </c>
      <c r="J2230" s="73" t="n">
        <v>18767</v>
      </c>
      <c r="K2230" s="73" t="n">
        <v>237</v>
      </c>
      <c r="L2230" s="73" t="n">
        <v>350</v>
      </c>
      <c r="M2230" s="73" t="n">
        <v>10656</v>
      </c>
      <c r="N2230" s="73" t="n">
        <v>7119</v>
      </c>
      <c r="O2230" s="73" t="n">
        <f aca="false">J2230-M2230-N2230</f>
        <v>992</v>
      </c>
      <c r="P2230" s="74" t="n">
        <f aca="false">M2230/J2230</f>
        <v>0.567805189961102</v>
      </c>
      <c r="Q2230" s="74" t="n">
        <f aca="false">N2230/J2230</f>
        <v>0.379336068631108</v>
      </c>
      <c r="R2230" s="75" t="n">
        <f aca="false">ABS(P2230-Q2230)*100</f>
        <v>18.8469121329994</v>
      </c>
      <c r="S2230" s="72" t="str">
        <f aca="false">IF(M2230&gt;N2230,"Flávio Bolsonaro",IF(N2230&gt;M2230,"Lula","Empate"))</f>
        <v>Flávio Bolsonaro</v>
      </c>
      <c r="T2230" s="74" t="n">
        <v>0.444075778657819</v>
      </c>
      <c r="U2230" s="74" t="n">
        <v>0.48961789575083</v>
      </c>
      <c r="V2230" s="72" t="str">
        <f aca="false">IF(S2230="Empate","—",IF((N2230&gt;M2230)&lt;&gt;(T2230&gt;U2230),"Sim","Não"))</f>
        <v>Não</v>
      </c>
    </row>
    <row r="2231" customFormat="false" ht="15" hidden="false" customHeight="false" outlineLevel="0" collapsed="false">
      <c r="A2231" s="72" t="s">
        <v>4772</v>
      </c>
      <c r="B2231" s="72" t="s">
        <v>4773</v>
      </c>
      <c r="C2231" s="72" t="s">
        <v>325</v>
      </c>
      <c r="D2231" s="72" t="s">
        <v>308</v>
      </c>
      <c r="E2231" s="72"/>
      <c r="F2231" s="73" t="n">
        <v>10690</v>
      </c>
      <c r="G2231" s="73" t="n">
        <v>8161</v>
      </c>
      <c r="H2231" s="73" t="n">
        <v>2529</v>
      </c>
      <c r="I2231" s="74" t="n">
        <f aca="false">H2231/F2231</f>
        <v>0.236576239476146</v>
      </c>
      <c r="J2231" s="73" t="n">
        <v>7882</v>
      </c>
      <c r="K2231" s="73" t="n">
        <v>112</v>
      </c>
      <c r="L2231" s="73" t="n">
        <v>167</v>
      </c>
      <c r="M2231" s="73" t="n">
        <v>4411</v>
      </c>
      <c r="N2231" s="73" t="n">
        <v>3048</v>
      </c>
      <c r="O2231" s="73" t="n">
        <f aca="false">J2231-M2231-N2231</f>
        <v>423</v>
      </c>
      <c r="P2231" s="74" t="n">
        <f aca="false">M2231/J2231</f>
        <v>0.55962953565085</v>
      </c>
      <c r="Q2231" s="74" t="n">
        <f aca="false">N2231/J2231</f>
        <v>0.386703882263385</v>
      </c>
      <c r="R2231" s="75" t="n">
        <f aca="false">ABS(P2231-Q2231)*100</f>
        <v>17.2925653387465</v>
      </c>
      <c r="S2231" s="72" t="str">
        <f aca="false">IF(M2231&gt;N2231,"Flávio Bolsonaro",IF(N2231&gt;M2231,"Lula","Empate"))</f>
        <v>Flávio Bolsonaro</v>
      </c>
      <c r="T2231" s="74" t="n">
        <v>0.440025493945188</v>
      </c>
      <c r="U2231" s="74" t="n">
        <v>0.490630975143403</v>
      </c>
      <c r="V2231" s="72" t="str">
        <f aca="false">IF(S2231="Empate","—",IF((N2231&gt;M2231)&lt;&gt;(T2231&gt;U2231),"Sim","Não"))</f>
        <v>Não</v>
      </c>
    </row>
    <row r="2232" customFormat="false" ht="15" hidden="false" customHeight="false" outlineLevel="0" collapsed="false">
      <c r="A2232" s="72" t="s">
        <v>4774</v>
      </c>
      <c r="B2232" s="72" t="s">
        <v>4775</v>
      </c>
      <c r="C2232" s="72" t="s">
        <v>325</v>
      </c>
      <c r="D2232" s="72" t="s">
        <v>308</v>
      </c>
      <c r="E2232" s="72"/>
      <c r="F2232" s="73" t="n">
        <v>8601</v>
      </c>
      <c r="G2232" s="73" t="n">
        <v>6512</v>
      </c>
      <c r="H2232" s="73" t="n">
        <v>2089</v>
      </c>
      <c r="I2232" s="74" t="n">
        <f aca="false">H2232/F2232</f>
        <v>0.24287873503081</v>
      </c>
      <c r="J2232" s="73" t="n">
        <v>6346</v>
      </c>
      <c r="K2232" s="73" t="n">
        <v>68</v>
      </c>
      <c r="L2232" s="73" t="n">
        <v>98</v>
      </c>
      <c r="M2232" s="73" t="n">
        <v>2509</v>
      </c>
      <c r="N2232" s="73" t="n">
        <v>3579</v>
      </c>
      <c r="O2232" s="73" t="n">
        <f aca="false">J2232-M2232-N2232</f>
        <v>258</v>
      </c>
      <c r="P2232" s="74" t="n">
        <f aca="false">M2232/J2232</f>
        <v>0.39536716041601</v>
      </c>
      <c r="Q2232" s="74" t="n">
        <f aca="false">N2232/J2232</f>
        <v>0.563977308540813</v>
      </c>
      <c r="R2232" s="75" t="n">
        <f aca="false">ABS(P2232-Q2232)*100</f>
        <v>16.8610148124803</v>
      </c>
      <c r="S2232" s="72" t="str">
        <f aca="false">IF(M2232&gt;N2232,"Flávio Bolsonaro",IF(N2232&gt;M2232,"Lula","Empate"))</f>
        <v>Lula</v>
      </c>
      <c r="T2232" s="74" t="n">
        <v>0.621151055940674</v>
      </c>
      <c r="U2232" s="74" t="n">
        <v>0.316459777527003</v>
      </c>
      <c r="V2232" s="72" t="str">
        <f aca="false">IF(S2232="Empate","—",IF((N2232&gt;M2232)&lt;&gt;(T2232&gt;U2232),"Sim","Não"))</f>
        <v>Não</v>
      </c>
    </row>
    <row r="2233" customFormat="false" ht="15" hidden="false" customHeight="false" outlineLevel="0" collapsed="false">
      <c r="A2233" s="72" t="s">
        <v>4776</v>
      </c>
      <c r="B2233" s="72" t="s">
        <v>4777</v>
      </c>
      <c r="C2233" s="72" t="s">
        <v>325</v>
      </c>
      <c r="D2233" s="72" t="s">
        <v>308</v>
      </c>
      <c r="E2233" s="72"/>
      <c r="F2233" s="73" t="n">
        <v>4920</v>
      </c>
      <c r="G2233" s="73" t="n">
        <v>4131</v>
      </c>
      <c r="H2233" s="73" t="n">
        <v>789</v>
      </c>
      <c r="I2233" s="74" t="n">
        <f aca="false">H2233/F2233</f>
        <v>0.160365853658537</v>
      </c>
      <c r="J2233" s="73" t="n">
        <v>4020</v>
      </c>
      <c r="K2233" s="73" t="n">
        <v>19</v>
      </c>
      <c r="L2233" s="73" t="n">
        <v>92</v>
      </c>
      <c r="M2233" s="73" t="n">
        <v>2506</v>
      </c>
      <c r="N2233" s="73" t="n">
        <v>1358</v>
      </c>
      <c r="O2233" s="73" t="n">
        <f aca="false">J2233-M2233-N2233</f>
        <v>156</v>
      </c>
      <c r="P2233" s="74" t="n">
        <f aca="false">M2233/J2233</f>
        <v>0.623383084577114</v>
      </c>
      <c r="Q2233" s="74" t="n">
        <f aca="false">N2233/J2233</f>
        <v>0.337810945273632</v>
      </c>
      <c r="R2233" s="75" t="n">
        <f aca="false">ABS(P2233-Q2233)*100</f>
        <v>28.5572139303483</v>
      </c>
      <c r="S2233" s="72" t="str">
        <f aca="false">IF(M2233&gt;N2233,"Flávio Bolsonaro",IF(N2233&gt;M2233,"Lula","Empate"))</f>
        <v>Flávio Bolsonaro</v>
      </c>
      <c r="T2233" s="74" t="n">
        <v>0.389809236947791</v>
      </c>
      <c r="U2233" s="74" t="n">
        <v>0.557730923694779</v>
      </c>
      <c r="V2233" s="72" t="str">
        <f aca="false">IF(S2233="Empate","—",IF((N2233&gt;M2233)&lt;&gt;(T2233&gt;U2233),"Sim","Não"))</f>
        <v>Não</v>
      </c>
    </row>
    <row r="2234" customFormat="false" ht="15" hidden="false" customHeight="false" outlineLevel="0" collapsed="false">
      <c r="A2234" s="72" t="s">
        <v>4778</v>
      </c>
      <c r="B2234" s="72" t="s">
        <v>4779</v>
      </c>
      <c r="C2234" s="72" t="s">
        <v>325</v>
      </c>
      <c r="D2234" s="72" t="s">
        <v>308</v>
      </c>
      <c r="E2234" s="72"/>
      <c r="F2234" s="73" t="n">
        <v>166869</v>
      </c>
      <c r="G2234" s="73" t="n">
        <v>133124</v>
      </c>
      <c r="H2234" s="73" t="n">
        <v>33745</v>
      </c>
      <c r="I2234" s="74" t="n">
        <f aca="false">H2234/F2234</f>
        <v>0.202224499457658</v>
      </c>
      <c r="J2234" s="73" t="n">
        <v>128832</v>
      </c>
      <c r="K2234" s="73" t="n">
        <v>1794</v>
      </c>
      <c r="L2234" s="73" t="n">
        <v>2498</v>
      </c>
      <c r="M2234" s="73" t="n">
        <v>79483</v>
      </c>
      <c r="N2234" s="73" t="n">
        <v>40477</v>
      </c>
      <c r="O2234" s="73" t="n">
        <f aca="false">J2234-M2234-N2234</f>
        <v>8872</v>
      </c>
      <c r="P2234" s="74" t="n">
        <f aca="false">M2234/J2234</f>
        <v>0.616950757575758</v>
      </c>
      <c r="Q2234" s="74" t="n">
        <f aca="false">N2234/J2234</f>
        <v>0.314184364133135</v>
      </c>
      <c r="R2234" s="75" t="n">
        <f aca="false">ABS(P2234-Q2234)*100</f>
        <v>30.2766393442623</v>
      </c>
      <c r="S2234" s="72" t="str">
        <f aca="false">IF(M2234&gt;N2234,"Flávio Bolsonaro",IF(N2234&gt;M2234,"Lula","Empate"))</f>
        <v>Flávio Bolsonaro</v>
      </c>
      <c r="T2234" s="74" t="n">
        <v>0.357078123559952</v>
      </c>
      <c r="U2234" s="74" t="n">
        <v>0.557555835458204</v>
      </c>
      <c r="V2234" s="72" t="str">
        <f aca="false">IF(S2234="Empate","—",IF((N2234&gt;M2234)&lt;&gt;(T2234&gt;U2234),"Sim","Não"))</f>
        <v>Não</v>
      </c>
    </row>
    <row r="2235" customFormat="false" ht="15" hidden="false" customHeight="false" outlineLevel="0" collapsed="false">
      <c r="A2235" s="72" t="s">
        <v>4780</v>
      </c>
      <c r="B2235" s="72" t="s">
        <v>4781</v>
      </c>
      <c r="C2235" s="72" t="s">
        <v>325</v>
      </c>
      <c r="D2235" s="72" t="s">
        <v>308</v>
      </c>
      <c r="E2235" s="72"/>
      <c r="F2235" s="73" t="n">
        <v>8988</v>
      </c>
      <c r="G2235" s="73" t="n">
        <v>6302</v>
      </c>
      <c r="H2235" s="73" t="n">
        <v>2686</v>
      </c>
      <c r="I2235" s="74" t="n">
        <f aca="false">H2235/F2235</f>
        <v>0.29884290164664</v>
      </c>
      <c r="J2235" s="73" t="n">
        <v>6087</v>
      </c>
      <c r="K2235" s="73" t="n">
        <v>79</v>
      </c>
      <c r="L2235" s="73" t="n">
        <v>136</v>
      </c>
      <c r="M2235" s="73" t="n">
        <v>3759</v>
      </c>
      <c r="N2235" s="73" t="n">
        <v>2021</v>
      </c>
      <c r="O2235" s="73" t="n">
        <f aca="false">J2235-M2235-N2235</f>
        <v>307</v>
      </c>
      <c r="P2235" s="74" t="n">
        <f aca="false">M2235/J2235</f>
        <v>0.617545588960079</v>
      </c>
      <c r="Q2235" s="74" t="n">
        <f aca="false">N2235/J2235</f>
        <v>0.332019057006736</v>
      </c>
      <c r="R2235" s="75" t="n">
        <f aca="false">ABS(P2235-Q2235)*100</f>
        <v>28.5526531953343</v>
      </c>
      <c r="S2235" s="72" t="str">
        <f aca="false">IF(M2235&gt;N2235,"Flávio Bolsonaro",IF(N2235&gt;M2235,"Lula","Empate"))</f>
        <v>Flávio Bolsonaro</v>
      </c>
      <c r="T2235" s="74" t="n">
        <v>0.383919922505651</v>
      </c>
      <c r="U2235" s="74" t="n">
        <v>0.554246044559251</v>
      </c>
      <c r="V2235" s="72" t="str">
        <f aca="false">IF(S2235="Empate","—",IF((N2235&gt;M2235)&lt;&gt;(T2235&gt;U2235),"Sim","Não"))</f>
        <v>Não</v>
      </c>
    </row>
    <row r="2236" customFormat="false" ht="15" hidden="false" customHeight="false" outlineLevel="0" collapsed="false">
      <c r="A2236" s="72" t="s">
        <v>4782</v>
      </c>
      <c r="B2236" s="72" t="s">
        <v>4783</v>
      </c>
      <c r="C2236" s="72" t="s">
        <v>325</v>
      </c>
      <c r="D2236" s="72" t="s">
        <v>308</v>
      </c>
      <c r="E2236" s="72"/>
      <c r="F2236" s="73" t="n">
        <v>2805</v>
      </c>
      <c r="G2236" s="73" t="n">
        <v>2152</v>
      </c>
      <c r="H2236" s="73" t="n">
        <v>653</v>
      </c>
      <c r="I2236" s="74" t="n">
        <f aca="false">H2236/F2236</f>
        <v>0.232798573975045</v>
      </c>
      <c r="J2236" s="73" t="n">
        <v>2088</v>
      </c>
      <c r="K2236" s="73" t="n">
        <v>27</v>
      </c>
      <c r="L2236" s="73" t="n">
        <v>37</v>
      </c>
      <c r="M2236" s="73" t="n">
        <v>1151</v>
      </c>
      <c r="N2236" s="73" t="n">
        <v>792</v>
      </c>
      <c r="O2236" s="73" t="n">
        <f aca="false">J2236-M2236-N2236</f>
        <v>145</v>
      </c>
      <c r="P2236" s="74" t="n">
        <f aca="false">M2236/J2236</f>
        <v>0.551245210727969</v>
      </c>
      <c r="Q2236" s="74" t="n">
        <f aca="false">N2236/J2236</f>
        <v>0.379310344827586</v>
      </c>
      <c r="R2236" s="75" t="n">
        <f aca="false">ABS(P2236-Q2236)*100</f>
        <v>17.1934865900383</v>
      </c>
      <c r="S2236" s="72" t="str">
        <f aca="false">IF(M2236&gt;N2236,"Flávio Bolsonaro",IF(N2236&gt;M2236,"Lula","Empate"))</f>
        <v>Flávio Bolsonaro</v>
      </c>
      <c r="T2236" s="74" t="n">
        <v>0.455301455301455</v>
      </c>
      <c r="U2236" s="74" t="n">
        <v>0.45945945945946</v>
      </c>
      <c r="V2236" s="72" t="str">
        <f aca="false">IF(S2236="Empate","—",IF((N2236&gt;M2236)&lt;&gt;(T2236&gt;U2236),"Sim","Não"))</f>
        <v>Não</v>
      </c>
    </row>
    <row r="2237" customFormat="false" ht="15" hidden="false" customHeight="false" outlineLevel="0" collapsed="false">
      <c r="A2237" s="72" t="s">
        <v>4784</v>
      </c>
      <c r="B2237" s="72" t="s">
        <v>4785</v>
      </c>
      <c r="C2237" s="72" t="s">
        <v>325</v>
      </c>
      <c r="D2237" s="72" t="s">
        <v>308</v>
      </c>
      <c r="E2237" s="72"/>
      <c r="F2237" s="73" t="n">
        <v>16886</v>
      </c>
      <c r="G2237" s="73" t="n">
        <v>13209</v>
      </c>
      <c r="H2237" s="73" t="n">
        <v>3677</v>
      </c>
      <c r="I2237" s="74" t="n">
        <f aca="false">H2237/F2237</f>
        <v>0.217754352718228</v>
      </c>
      <c r="J2237" s="73" t="n">
        <v>12776</v>
      </c>
      <c r="K2237" s="73" t="n">
        <v>175</v>
      </c>
      <c r="L2237" s="73" t="n">
        <v>258</v>
      </c>
      <c r="M2237" s="73" t="n">
        <v>7072</v>
      </c>
      <c r="N2237" s="73" t="n">
        <v>4939</v>
      </c>
      <c r="O2237" s="73" t="n">
        <f aca="false">J2237-M2237-N2237</f>
        <v>765</v>
      </c>
      <c r="P2237" s="74" t="n">
        <f aca="false">M2237/J2237</f>
        <v>0.553537883531622</v>
      </c>
      <c r="Q2237" s="74" t="n">
        <f aca="false">N2237/J2237</f>
        <v>0.386584220413275</v>
      </c>
      <c r="R2237" s="75" t="n">
        <f aca="false">ABS(P2237-Q2237)*100</f>
        <v>16.6953663118347</v>
      </c>
      <c r="S2237" s="72" t="str">
        <f aca="false">IF(M2237&gt;N2237,"Flávio Bolsonaro",IF(N2237&gt;M2237,"Lula","Empate"))</f>
        <v>Flávio Bolsonaro</v>
      </c>
      <c r="T2237" s="74" t="n">
        <v>0.443092962641182</v>
      </c>
      <c r="U2237" s="74" t="n">
        <v>0.475870784298239</v>
      </c>
      <c r="V2237" s="72" t="str">
        <f aca="false">IF(S2237="Empate","—",IF((N2237&gt;M2237)&lt;&gt;(T2237&gt;U2237),"Sim","Não"))</f>
        <v>Não</v>
      </c>
    </row>
    <row r="2238" customFormat="false" ht="15" hidden="false" customHeight="false" outlineLevel="0" collapsed="false">
      <c r="A2238" s="72" t="s">
        <v>4786</v>
      </c>
      <c r="B2238" s="72" t="s">
        <v>4787</v>
      </c>
      <c r="C2238" s="72" t="s">
        <v>325</v>
      </c>
      <c r="D2238" s="72" t="s">
        <v>308</v>
      </c>
      <c r="E2238" s="72"/>
      <c r="F2238" s="73" t="n">
        <v>8125</v>
      </c>
      <c r="G2238" s="73" t="n">
        <v>6225</v>
      </c>
      <c r="H2238" s="73" t="n">
        <v>1900</v>
      </c>
      <c r="I2238" s="74" t="n">
        <f aca="false">H2238/F2238</f>
        <v>0.233846153846154</v>
      </c>
      <c r="J2238" s="73" t="n">
        <v>6011</v>
      </c>
      <c r="K2238" s="73" t="n">
        <v>80</v>
      </c>
      <c r="L2238" s="73" t="n">
        <v>134</v>
      </c>
      <c r="M2238" s="73" t="n">
        <v>3427</v>
      </c>
      <c r="N2238" s="73" t="n">
        <v>2278</v>
      </c>
      <c r="O2238" s="73" t="n">
        <f aca="false">J2238-M2238-N2238</f>
        <v>306</v>
      </c>
      <c r="P2238" s="74" t="n">
        <f aca="false">M2238/J2238</f>
        <v>0.570121444019298</v>
      </c>
      <c r="Q2238" s="74" t="n">
        <f aca="false">N2238/J2238</f>
        <v>0.378971884877724</v>
      </c>
      <c r="R2238" s="75" t="n">
        <f aca="false">ABS(P2238-Q2238)*100</f>
        <v>19.1149559141574</v>
      </c>
      <c r="S2238" s="72" t="str">
        <f aca="false">IF(M2238&gt;N2238,"Flávio Bolsonaro",IF(N2238&gt;M2238,"Lula","Empate"))</f>
        <v>Flávio Bolsonaro</v>
      </c>
      <c r="T2238" s="74" t="n">
        <v>0.447354992345637</v>
      </c>
      <c r="U2238" s="74" t="n">
        <v>0.483415546861711</v>
      </c>
      <c r="V2238" s="72" t="str">
        <f aca="false">IF(S2238="Empate","—",IF((N2238&gt;M2238)&lt;&gt;(T2238&gt;U2238),"Sim","Não"))</f>
        <v>Não</v>
      </c>
    </row>
    <row r="2239" customFormat="false" ht="15" hidden="false" customHeight="false" outlineLevel="0" collapsed="false">
      <c r="A2239" s="72" t="s">
        <v>4788</v>
      </c>
      <c r="B2239" s="72" t="s">
        <v>4789</v>
      </c>
      <c r="C2239" s="72" t="s">
        <v>325</v>
      </c>
      <c r="D2239" s="72" t="s">
        <v>308</v>
      </c>
      <c r="E2239" s="72"/>
      <c r="F2239" s="73" t="n">
        <v>7950</v>
      </c>
      <c r="G2239" s="73" t="n">
        <v>5797</v>
      </c>
      <c r="H2239" s="73" t="n">
        <v>2153</v>
      </c>
      <c r="I2239" s="74" t="n">
        <f aca="false">H2239/F2239</f>
        <v>0.270817610062893</v>
      </c>
      <c r="J2239" s="73" t="n">
        <v>5604</v>
      </c>
      <c r="K2239" s="73" t="n">
        <v>57</v>
      </c>
      <c r="L2239" s="73" t="n">
        <v>136</v>
      </c>
      <c r="M2239" s="73" t="n">
        <v>3255</v>
      </c>
      <c r="N2239" s="73" t="n">
        <v>2092</v>
      </c>
      <c r="O2239" s="73" t="n">
        <f aca="false">J2239-M2239-N2239</f>
        <v>257</v>
      </c>
      <c r="P2239" s="74" t="n">
        <f aca="false">M2239/J2239</f>
        <v>0.580835117773019</v>
      </c>
      <c r="Q2239" s="74" t="n">
        <f aca="false">N2239/J2239</f>
        <v>0.373304782298358</v>
      </c>
      <c r="R2239" s="75" t="n">
        <f aca="false">ABS(P2239-Q2239)*100</f>
        <v>20.7530335474661</v>
      </c>
      <c r="S2239" s="72" t="str">
        <f aca="false">IF(M2239&gt;N2239,"Flávio Bolsonaro",IF(N2239&gt;M2239,"Lula","Empate"))</f>
        <v>Flávio Bolsonaro</v>
      </c>
      <c r="T2239" s="74" t="n">
        <v>0.438615467820444</v>
      </c>
      <c r="U2239" s="74" t="n">
        <v>0.497385974400577</v>
      </c>
      <c r="V2239" s="72" t="str">
        <f aca="false">IF(S2239="Empate","—",IF((N2239&gt;M2239)&lt;&gt;(T2239&gt;U2239),"Sim","Não"))</f>
        <v>Não</v>
      </c>
    </row>
    <row r="2240" customFormat="false" ht="15" hidden="false" customHeight="false" outlineLevel="0" collapsed="false">
      <c r="A2240" s="72" t="s">
        <v>4790</v>
      </c>
      <c r="B2240" s="72" t="s">
        <v>4791</v>
      </c>
      <c r="C2240" s="72" t="s">
        <v>325</v>
      </c>
      <c r="D2240" s="72" t="s">
        <v>308</v>
      </c>
      <c r="E2240" s="72"/>
      <c r="F2240" s="73" t="n">
        <v>10722</v>
      </c>
      <c r="G2240" s="73" t="n">
        <v>7561</v>
      </c>
      <c r="H2240" s="73" t="n">
        <v>3161</v>
      </c>
      <c r="I2240" s="74" t="n">
        <f aca="false">H2240/F2240</f>
        <v>0.294814400298452</v>
      </c>
      <c r="J2240" s="73" t="n">
        <v>7358</v>
      </c>
      <c r="K2240" s="73" t="n">
        <v>70</v>
      </c>
      <c r="L2240" s="73" t="n">
        <v>133</v>
      </c>
      <c r="M2240" s="73" t="n">
        <v>4552</v>
      </c>
      <c r="N2240" s="73" t="n">
        <v>2452</v>
      </c>
      <c r="O2240" s="73" t="n">
        <f aca="false">J2240-M2240-N2240</f>
        <v>354</v>
      </c>
      <c r="P2240" s="74" t="n">
        <f aca="false">M2240/J2240</f>
        <v>0.618646371296548</v>
      </c>
      <c r="Q2240" s="74" t="n">
        <f aca="false">N2240/J2240</f>
        <v>0.333242729002446</v>
      </c>
      <c r="R2240" s="75" t="n">
        <f aca="false">ABS(P2240-Q2240)*100</f>
        <v>28.5403642294102</v>
      </c>
      <c r="S2240" s="72" t="str">
        <f aca="false">IF(M2240&gt;N2240,"Flávio Bolsonaro",IF(N2240&gt;M2240,"Lula","Empate"))</f>
        <v>Flávio Bolsonaro</v>
      </c>
      <c r="T2240" s="74" t="n">
        <v>0.394238358326756</v>
      </c>
      <c r="U2240" s="74" t="n">
        <v>0.558011049723757</v>
      </c>
      <c r="V2240" s="72" t="str">
        <f aca="false">IF(S2240="Empate","—",IF((N2240&gt;M2240)&lt;&gt;(T2240&gt;U2240),"Sim","Não"))</f>
        <v>Não</v>
      </c>
    </row>
    <row r="2241" customFormat="false" ht="15" hidden="false" customHeight="false" outlineLevel="0" collapsed="false">
      <c r="A2241" s="72" t="s">
        <v>4792</v>
      </c>
      <c r="B2241" s="72" t="s">
        <v>4793</v>
      </c>
      <c r="C2241" s="72" t="s">
        <v>325</v>
      </c>
      <c r="D2241" s="72" t="s">
        <v>308</v>
      </c>
      <c r="E2241" s="72"/>
      <c r="F2241" s="73" t="n">
        <v>7251</v>
      </c>
      <c r="G2241" s="73" t="n">
        <v>4681</v>
      </c>
      <c r="H2241" s="73" t="n">
        <v>2570</v>
      </c>
      <c r="I2241" s="74" t="n">
        <f aca="false">H2241/F2241</f>
        <v>0.354433871190181</v>
      </c>
      <c r="J2241" s="73" t="n">
        <v>4491</v>
      </c>
      <c r="K2241" s="73" t="n">
        <v>66</v>
      </c>
      <c r="L2241" s="73" t="n">
        <v>124</v>
      </c>
      <c r="M2241" s="73" t="n">
        <v>2721</v>
      </c>
      <c r="N2241" s="73" t="n">
        <v>1514</v>
      </c>
      <c r="O2241" s="73" t="n">
        <f aca="false">J2241-M2241-N2241</f>
        <v>256</v>
      </c>
      <c r="P2241" s="74" t="n">
        <f aca="false">M2241/J2241</f>
        <v>0.605878423513694</v>
      </c>
      <c r="Q2241" s="74" t="n">
        <f aca="false">N2241/J2241</f>
        <v>0.337118681808061</v>
      </c>
      <c r="R2241" s="75" t="n">
        <f aca="false">ABS(P2241-Q2241)*100</f>
        <v>26.8759741705634</v>
      </c>
      <c r="S2241" s="72" t="str">
        <f aca="false">IF(M2241&gt;N2241,"Flávio Bolsonaro",IF(N2241&gt;M2241,"Lula","Empate"))</f>
        <v>Flávio Bolsonaro</v>
      </c>
      <c r="T2241" s="74" t="n">
        <v>0.402784014369106</v>
      </c>
      <c r="U2241" s="74" t="n">
        <v>0.514818140996857</v>
      </c>
      <c r="V2241" s="72" t="str">
        <f aca="false">IF(S2241="Empate","—",IF((N2241&gt;M2241)&lt;&gt;(T2241&gt;U2241),"Sim","Não"))</f>
        <v>Não</v>
      </c>
    </row>
    <row r="2242" customFormat="false" ht="15" hidden="false" customHeight="false" outlineLevel="0" collapsed="false">
      <c r="A2242" s="72" t="s">
        <v>4794</v>
      </c>
      <c r="B2242" s="72" t="s">
        <v>4795</v>
      </c>
      <c r="C2242" s="72" t="s">
        <v>325</v>
      </c>
      <c r="D2242" s="72" t="s">
        <v>308</v>
      </c>
      <c r="E2242" s="72"/>
      <c r="F2242" s="73" t="n">
        <v>14201</v>
      </c>
      <c r="G2242" s="73" t="n">
        <v>11633</v>
      </c>
      <c r="H2242" s="73" t="n">
        <v>2568</v>
      </c>
      <c r="I2242" s="74" t="n">
        <f aca="false">H2242/F2242</f>
        <v>0.180832335751003</v>
      </c>
      <c r="J2242" s="73" t="n">
        <v>11289</v>
      </c>
      <c r="K2242" s="73" t="n">
        <v>133</v>
      </c>
      <c r="L2242" s="73" t="n">
        <v>211</v>
      </c>
      <c r="M2242" s="73" t="n">
        <v>7419</v>
      </c>
      <c r="N2242" s="73" t="n">
        <v>3349</v>
      </c>
      <c r="O2242" s="73" t="n">
        <f aca="false">J2242-M2242-N2242</f>
        <v>521</v>
      </c>
      <c r="P2242" s="74" t="n">
        <f aca="false">M2242/J2242</f>
        <v>0.657188413499867</v>
      </c>
      <c r="Q2242" s="74" t="n">
        <f aca="false">N2242/J2242</f>
        <v>0.296660465940296</v>
      </c>
      <c r="R2242" s="75" t="n">
        <f aca="false">ABS(P2242-Q2242)*100</f>
        <v>36.0527947559571</v>
      </c>
      <c r="S2242" s="72" t="str">
        <f aca="false">IF(M2242&gt;N2242,"Flávio Bolsonaro",IF(N2242&gt;M2242,"Lula","Empate"))</f>
        <v>Flávio Bolsonaro</v>
      </c>
      <c r="T2242" s="74" t="n">
        <v>0.352607502287283</v>
      </c>
      <c r="U2242" s="74" t="n">
        <v>0.590301921317475</v>
      </c>
      <c r="V2242" s="72" t="str">
        <f aca="false">IF(S2242="Empate","—",IF((N2242&gt;M2242)&lt;&gt;(T2242&gt;U2242),"Sim","Não"))</f>
        <v>Não</v>
      </c>
    </row>
    <row r="2243" customFormat="false" ht="15" hidden="false" customHeight="false" outlineLevel="0" collapsed="false">
      <c r="A2243" s="72" t="s">
        <v>4796</v>
      </c>
      <c r="B2243" s="72" t="s">
        <v>4797</v>
      </c>
      <c r="C2243" s="72" t="s">
        <v>325</v>
      </c>
      <c r="D2243" s="72" t="s">
        <v>308</v>
      </c>
      <c r="E2243" s="72"/>
      <c r="F2243" s="73" t="n">
        <v>14628</v>
      </c>
      <c r="G2243" s="73" t="n">
        <v>10129</v>
      </c>
      <c r="H2243" s="73" t="n">
        <v>4499</v>
      </c>
      <c r="I2243" s="74" t="n">
        <f aca="false">H2243/F2243</f>
        <v>0.307560842220399</v>
      </c>
      <c r="J2243" s="73" t="n">
        <v>9844</v>
      </c>
      <c r="K2243" s="73" t="n">
        <v>96</v>
      </c>
      <c r="L2243" s="73" t="n">
        <v>189</v>
      </c>
      <c r="M2243" s="73" t="n">
        <v>4871</v>
      </c>
      <c r="N2243" s="73" t="n">
        <v>4474</v>
      </c>
      <c r="O2243" s="73" t="n">
        <f aca="false">J2243-M2243-N2243</f>
        <v>499</v>
      </c>
      <c r="P2243" s="74" t="n">
        <f aca="false">M2243/J2243</f>
        <v>0.494819179195449</v>
      </c>
      <c r="Q2243" s="74" t="n">
        <f aca="false">N2243/J2243</f>
        <v>0.454490044697278</v>
      </c>
      <c r="R2243" s="75" t="n">
        <f aca="false">ABS(P2243-Q2243)*100</f>
        <v>4.03291344981714</v>
      </c>
      <c r="S2243" s="72" t="str">
        <f aca="false">IF(M2243&gt;N2243,"Flávio Bolsonaro",IF(N2243&gt;M2243,"Lula","Empate"))</f>
        <v>Flávio Bolsonaro</v>
      </c>
      <c r="T2243" s="74" t="n">
        <v>0.526013887491195</v>
      </c>
      <c r="U2243" s="74" t="n">
        <v>0.414310153970011</v>
      </c>
      <c r="V2243" s="72" t="str">
        <f aca="false">IF(S2243="Empate","—",IF((N2243&gt;M2243)&lt;&gt;(T2243&gt;U2243),"Sim","Não"))</f>
        <v>Sim</v>
      </c>
    </row>
    <row r="2244" customFormat="false" ht="15" hidden="false" customHeight="false" outlineLevel="0" collapsed="false">
      <c r="A2244" s="72" t="s">
        <v>4798</v>
      </c>
      <c r="B2244" s="72" t="s">
        <v>4799</v>
      </c>
      <c r="C2244" s="72" t="s">
        <v>325</v>
      </c>
      <c r="D2244" s="72" t="s">
        <v>308</v>
      </c>
      <c r="E2244" s="72"/>
      <c r="F2244" s="73" t="n">
        <v>21196</v>
      </c>
      <c r="G2244" s="73" t="n">
        <v>15630</v>
      </c>
      <c r="H2244" s="73" t="n">
        <v>5566</v>
      </c>
      <c r="I2244" s="74" t="n">
        <f aca="false">H2244/F2244</f>
        <v>0.262596716361578</v>
      </c>
      <c r="J2244" s="73" t="n">
        <v>15141</v>
      </c>
      <c r="K2244" s="73" t="n">
        <v>219</v>
      </c>
      <c r="L2244" s="73" t="n">
        <v>270</v>
      </c>
      <c r="M2244" s="73" t="n">
        <v>9512</v>
      </c>
      <c r="N2244" s="73" t="n">
        <v>4696</v>
      </c>
      <c r="O2244" s="73" t="n">
        <f aca="false">J2244-M2244-N2244</f>
        <v>933</v>
      </c>
      <c r="P2244" s="74" t="n">
        <f aca="false">M2244/J2244</f>
        <v>0.628227990225216</v>
      </c>
      <c r="Q2244" s="74" t="n">
        <f aca="false">N2244/J2244</f>
        <v>0.310151244964005</v>
      </c>
      <c r="R2244" s="75" t="n">
        <f aca="false">ABS(P2244-Q2244)*100</f>
        <v>31.8076745261211</v>
      </c>
      <c r="S2244" s="72" t="str">
        <f aca="false">IF(M2244&gt;N2244,"Flávio Bolsonaro",IF(N2244&gt;M2244,"Lula","Empate"))</f>
        <v>Flávio Bolsonaro</v>
      </c>
      <c r="T2244" s="74" t="n">
        <v>0.382782574823086</v>
      </c>
      <c r="U2244" s="74" t="n">
        <v>0.552100240212946</v>
      </c>
      <c r="V2244" s="72" t="str">
        <f aca="false">IF(S2244="Empate","—",IF((N2244&gt;M2244)&lt;&gt;(T2244&gt;U2244),"Sim","Não"))</f>
        <v>Não</v>
      </c>
    </row>
    <row r="2245" customFormat="false" ht="15" hidden="false" customHeight="false" outlineLevel="0" collapsed="false">
      <c r="A2245" s="72" t="s">
        <v>4800</v>
      </c>
      <c r="B2245" s="72" t="s">
        <v>4801</v>
      </c>
      <c r="C2245" s="72" t="s">
        <v>325</v>
      </c>
      <c r="D2245" s="72" t="s">
        <v>308</v>
      </c>
      <c r="E2245" s="72"/>
      <c r="F2245" s="73" t="n">
        <v>6581</v>
      </c>
      <c r="G2245" s="73" t="n">
        <v>5053</v>
      </c>
      <c r="H2245" s="73" t="n">
        <v>1528</v>
      </c>
      <c r="I2245" s="74" t="n">
        <f aca="false">H2245/F2245</f>
        <v>0.232183558729676</v>
      </c>
      <c r="J2245" s="73" t="n">
        <v>4866</v>
      </c>
      <c r="K2245" s="73" t="n">
        <v>20</v>
      </c>
      <c r="L2245" s="73" t="n">
        <v>167</v>
      </c>
      <c r="M2245" s="73" t="n">
        <v>1452</v>
      </c>
      <c r="N2245" s="73" t="n">
        <v>3273</v>
      </c>
      <c r="O2245" s="73" t="n">
        <f aca="false">J2245-M2245-N2245</f>
        <v>141</v>
      </c>
      <c r="P2245" s="74" t="n">
        <f aca="false">M2245/J2245</f>
        <v>0.298397040690506</v>
      </c>
      <c r="Q2245" s="74" t="n">
        <f aca="false">N2245/J2245</f>
        <v>0.672626387176326</v>
      </c>
      <c r="R2245" s="75" t="n">
        <f aca="false">ABS(P2245-Q2245)*100</f>
        <v>37.422934648582</v>
      </c>
      <c r="S2245" s="72" t="str">
        <f aca="false">IF(M2245&gt;N2245,"Flávio Bolsonaro",IF(N2245&gt;M2245,"Lula","Empate"))</f>
        <v>Lula</v>
      </c>
      <c r="T2245" s="74" t="n">
        <v>0.699793435850356</v>
      </c>
      <c r="U2245" s="74" t="n">
        <v>0.268303878815699</v>
      </c>
      <c r="V2245" s="72" t="str">
        <f aca="false">IF(S2245="Empate","—",IF((N2245&gt;M2245)&lt;&gt;(T2245&gt;U2245),"Sim","Não"))</f>
        <v>Não</v>
      </c>
    </row>
    <row r="2246" customFormat="false" ht="15" hidden="false" customHeight="false" outlineLevel="0" collapsed="false">
      <c r="A2246" s="72" t="s">
        <v>4802</v>
      </c>
      <c r="B2246" s="72" t="s">
        <v>4803</v>
      </c>
      <c r="C2246" s="72" t="s">
        <v>325</v>
      </c>
      <c r="D2246" s="72" t="s">
        <v>308</v>
      </c>
      <c r="E2246" s="72"/>
      <c r="F2246" s="73" t="n">
        <v>6048</v>
      </c>
      <c r="G2246" s="73" t="n">
        <v>4510</v>
      </c>
      <c r="H2246" s="73" t="n">
        <v>1538</v>
      </c>
      <c r="I2246" s="74" t="n">
        <f aca="false">H2246/F2246</f>
        <v>0.254298941798942</v>
      </c>
      <c r="J2246" s="73" t="n">
        <v>4387</v>
      </c>
      <c r="K2246" s="73" t="n">
        <v>36</v>
      </c>
      <c r="L2246" s="73" t="n">
        <v>87</v>
      </c>
      <c r="M2246" s="73" t="n">
        <v>2211</v>
      </c>
      <c r="N2246" s="73" t="n">
        <v>1870</v>
      </c>
      <c r="O2246" s="73" t="n">
        <f aca="false">J2246-M2246-N2246</f>
        <v>306</v>
      </c>
      <c r="P2246" s="74" t="n">
        <f aca="false">M2246/J2246</f>
        <v>0.503989058582175</v>
      </c>
      <c r="Q2246" s="74" t="n">
        <f aca="false">N2246/J2246</f>
        <v>0.426259402780944</v>
      </c>
      <c r="R2246" s="75" t="n">
        <f aca="false">ABS(P2246-Q2246)*100</f>
        <v>7.77296558012309</v>
      </c>
      <c r="S2246" s="72" t="str">
        <f aca="false">IF(M2246&gt;N2246,"Flávio Bolsonaro",IF(N2246&gt;M2246,"Lula","Empate"))</f>
        <v>Flávio Bolsonaro</v>
      </c>
      <c r="T2246" s="74" t="n">
        <v>0.474384731290809</v>
      </c>
      <c r="U2246" s="74" t="n">
        <v>0.44475138121547</v>
      </c>
      <c r="V2246" s="72" t="str">
        <f aca="false">IF(S2246="Empate","—",IF((N2246&gt;M2246)&lt;&gt;(T2246&gt;U2246),"Sim","Não"))</f>
        <v>Sim</v>
      </c>
    </row>
    <row r="2247" customFormat="false" ht="15" hidden="false" customHeight="false" outlineLevel="0" collapsed="false">
      <c r="A2247" s="72" t="s">
        <v>4804</v>
      </c>
      <c r="B2247" s="72" t="s">
        <v>1781</v>
      </c>
      <c r="C2247" s="72" t="s">
        <v>325</v>
      </c>
      <c r="D2247" s="72" t="s">
        <v>308</v>
      </c>
      <c r="E2247" s="72"/>
      <c r="F2247" s="73" t="n">
        <v>18633</v>
      </c>
      <c r="G2247" s="73" t="n">
        <v>13538</v>
      </c>
      <c r="H2247" s="73" t="n">
        <v>5095</v>
      </c>
      <c r="I2247" s="74" t="n">
        <f aca="false">H2247/F2247</f>
        <v>0.273439596414963</v>
      </c>
      <c r="J2247" s="73" t="n">
        <v>13151</v>
      </c>
      <c r="K2247" s="73" t="n">
        <v>144</v>
      </c>
      <c r="L2247" s="73" t="n">
        <v>243</v>
      </c>
      <c r="M2247" s="73" t="n">
        <v>8299</v>
      </c>
      <c r="N2247" s="73" t="n">
        <v>4191</v>
      </c>
      <c r="O2247" s="73" t="n">
        <f aca="false">J2247-M2247-N2247</f>
        <v>661</v>
      </c>
      <c r="P2247" s="74" t="n">
        <f aca="false">M2247/J2247</f>
        <v>0.631054672648468</v>
      </c>
      <c r="Q2247" s="74" t="n">
        <f aca="false">N2247/J2247</f>
        <v>0.318682989886701</v>
      </c>
      <c r="R2247" s="75" t="n">
        <f aca="false">ABS(P2247-Q2247)*100</f>
        <v>31.2371682761767</v>
      </c>
      <c r="S2247" s="72" t="str">
        <f aca="false">IF(M2247&gt;N2247,"Flávio Bolsonaro",IF(N2247&gt;M2247,"Lula","Empate"))</f>
        <v>Flávio Bolsonaro</v>
      </c>
      <c r="T2247" s="74" t="n">
        <v>0.367335907335907</v>
      </c>
      <c r="U2247" s="74" t="n">
        <v>0.571505791505792</v>
      </c>
      <c r="V2247" s="72" t="str">
        <f aca="false">IF(S2247="Empate","—",IF((N2247&gt;M2247)&lt;&gt;(T2247&gt;U2247),"Sim","Não"))</f>
        <v>Não</v>
      </c>
    </row>
    <row r="2248" customFormat="false" ht="15" hidden="false" customHeight="false" outlineLevel="0" collapsed="false">
      <c r="A2248" s="72" t="s">
        <v>4805</v>
      </c>
      <c r="B2248" s="72" t="s">
        <v>4806</v>
      </c>
      <c r="C2248" s="72" t="s">
        <v>325</v>
      </c>
      <c r="D2248" s="72" t="s">
        <v>308</v>
      </c>
      <c r="E2248" s="72"/>
      <c r="F2248" s="73" t="n">
        <v>4340</v>
      </c>
      <c r="G2248" s="73" t="n">
        <v>3367</v>
      </c>
      <c r="H2248" s="73" t="n">
        <v>973</v>
      </c>
      <c r="I2248" s="74" t="n">
        <f aca="false">H2248/F2248</f>
        <v>0.224193548387097</v>
      </c>
      <c r="J2248" s="73" t="n">
        <v>3302</v>
      </c>
      <c r="K2248" s="73" t="n">
        <v>29</v>
      </c>
      <c r="L2248" s="73" t="n">
        <v>36</v>
      </c>
      <c r="M2248" s="73" t="n">
        <v>1822</v>
      </c>
      <c r="N2248" s="73" t="n">
        <v>1368</v>
      </c>
      <c r="O2248" s="73" t="n">
        <f aca="false">J2248-M2248-N2248</f>
        <v>112</v>
      </c>
      <c r="P2248" s="74" t="n">
        <f aca="false">M2248/J2248</f>
        <v>0.551786795881284</v>
      </c>
      <c r="Q2248" s="74" t="n">
        <f aca="false">N2248/J2248</f>
        <v>0.414294367050273</v>
      </c>
      <c r="R2248" s="75" t="n">
        <f aca="false">ABS(P2248-Q2248)*100</f>
        <v>13.7492428831012</v>
      </c>
      <c r="S2248" s="72" t="str">
        <f aca="false">IF(M2248&gt;N2248,"Flávio Bolsonaro",IF(N2248&gt;M2248,"Lula","Empate"))</f>
        <v>Flávio Bolsonaro</v>
      </c>
      <c r="T2248" s="74" t="n">
        <v>0.463230861965039</v>
      </c>
      <c r="U2248" s="74" t="n">
        <v>0.460216998191682</v>
      </c>
      <c r="V2248" s="72" t="str">
        <f aca="false">IF(S2248="Empate","—",IF((N2248&gt;M2248)&lt;&gt;(T2248&gt;U2248),"Sim","Não"))</f>
        <v>Sim</v>
      </c>
    </row>
    <row r="2249" customFormat="false" ht="15" hidden="false" customHeight="false" outlineLevel="0" collapsed="false">
      <c r="A2249" s="72" t="s">
        <v>4807</v>
      </c>
      <c r="B2249" s="72" t="s">
        <v>4808</v>
      </c>
      <c r="C2249" s="72" t="s">
        <v>325</v>
      </c>
      <c r="D2249" s="72" t="s">
        <v>308</v>
      </c>
      <c r="E2249" s="72"/>
      <c r="F2249" s="73" t="n">
        <v>5982</v>
      </c>
      <c r="G2249" s="73" t="n">
        <v>4327</v>
      </c>
      <c r="H2249" s="73" t="n">
        <v>1655</v>
      </c>
      <c r="I2249" s="74" t="n">
        <f aca="false">H2249/F2249</f>
        <v>0.276663323303243</v>
      </c>
      <c r="J2249" s="73" t="n">
        <v>4216</v>
      </c>
      <c r="K2249" s="73" t="n">
        <v>29</v>
      </c>
      <c r="L2249" s="73" t="n">
        <v>82</v>
      </c>
      <c r="M2249" s="73" t="n">
        <v>2196</v>
      </c>
      <c r="N2249" s="73" t="n">
        <v>1873</v>
      </c>
      <c r="O2249" s="73" t="n">
        <f aca="false">J2249-M2249-N2249</f>
        <v>147</v>
      </c>
      <c r="P2249" s="74" t="n">
        <f aca="false">M2249/J2249</f>
        <v>0.520872865275142</v>
      </c>
      <c r="Q2249" s="74" t="n">
        <f aca="false">N2249/J2249</f>
        <v>0.444259962049336</v>
      </c>
      <c r="R2249" s="75" t="n">
        <f aca="false">ABS(P2249-Q2249)*100</f>
        <v>7.66129032258064</v>
      </c>
      <c r="S2249" s="72" t="str">
        <f aca="false">IF(M2249&gt;N2249,"Flávio Bolsonaro",IF(N2249&gt;M2249,"Lula","Empate"))</f>
        <v>Flávio Bolsonaro</v>
      </c>
      <c r="T2249" s="74" t="n">
        <v>0.515458817709622</v>
      </c>
      <c r="U2249" s="74" t="n">
        <v>0.443482562453624</v>
      </c>
      <c r="V2249" s="72" t="str">
        <f aca="false">IF(S2249="Empate","—",IF((N2249&gt;M2249)&lt;&gt;(T2249&gt;U2249),"Sim","Não"))</f>
        <v>Sim</v>
      </c>
    </row>
    <row r="2250" customFormat="false" ht="15" hidden="false" customHeight="false" outlineLevel="0" collapsed="false">
      <c r="A2250" s="72" t="s">
        <v>4809</v>
      </c>
      <c r="B2250" s="72" t="s">
        <v>4810</v>
      </c>
      <c r="C2250" s="72" t="s">
        <v>325</v>
      </c>
      <c r="D2250" s="72" t="s">
        <v>308</v>
      </c>
      <c r="E2250" s="72"/>
      <c r="F2250" s="73" t="n">
        <v>13609</v>
      </c>
      <c r="G2250" s="73" t="n">
        <v>10248</v>
      </c>
      <c r="H2250" s="73" t="n">
        <v>3361</v>
      </c>
      <c r="I2250" s="74" t="n">
        <f aca="false">H2250/F2250</f>
        <v>0.24696891762804</v>
      </c>
      <c r="J2250" s="73" t="n">
        <v>9915</v>
      </c>
      <c r="K2250" s="73" t="n">
        <v>141</v>
      </c>
      <c r="L2250" s="73" t="n">
        <v>192</v>
      </c>
      <c r="M2250" s="73" t="n">
        <v>4969</v>
      </c>
      <c r="N2250" s="73" t="n">
        <v>4451</v>
      </c>
      <c r="O2250" s="73" t="n">
        <f aca="false">J2250-M2250-N2250</f>
        <v>495</v>
      </c>
      <c r="P2250" s="74" t="n">
        <f aca="false">M2250/J2250</f>
        <v>0.501159858799798</v>
      </c>
      <c r="Q2250" s="74" t="n">
        <f aca="false">N2250/J2250</f>
        <v>0.448915784165406</v>
      </c>
      <c r="R2250" s="75" t="n">
        <f aca="false">ABS(P2250-Q2250)*100</f>
        <v>5.22440746343924</v>
      </c>
      <c r="S2250" s="72" t="str">
        <f aca="false">IF(M2250&gt;N2250,"Flávio Bolsonaro",IF(N2250&gt;M2250,"Lula","Empate"))</f>
        <v>Flávio Bolsonaro</v>
      </c>
      <c r="T2250" s="74" t="n">
        <v>0.467588932806324</v>
      </c>
      <c r="U2250" s="74" t="n">
        <v>0.451185770750988</v>
      </c>
      <c r="V2250" s="72" t="str">
        <f aca="false">IF(S2250="Empate","—",IF((N2250&gt;M2250)&lt;&gt;(T2250&gt;U2250),"Sim","Não"))</f>
        <v>Sim</v>
      </c>
    </row>
    <row r="2251" customFormat="false" ht="15" hidden="false" customHeight="false" outlineLevel="0" collapsed="false">
      <c r="A2251" s="72" t="s">
        <v>4811</v>
      </c>
      <c r="B2251" s="72" t="s">
        <v>4812</v>
      </c>
      <c r="C2251" s="72" t="s">
        <v>325</v>
      </c>
      <c r="D2251" s="72" t="s">
        <v>308</v>
      </c>
      <c r="E2251" s="72"/>
      <c r="F2251" s="73" t="n">
        <v>5465</v>
      </c>
      <c r="G2251" s="73" t="n">
        <v>4275</v>
      </c>
      <c r="H2251" s="73" t="n">
        <v>1190</v>
      </c>
      <c r="I2251" s="74" t="n">
        <f aca="false">H2251/F2251</f>
        <v>0.217749313815188</v>
      </c>
      <c r="J2251" s="73" t="n">
        <v>4182</v>
      </c>
      <c r="K2251" s="73" t="n">
        <v>30</v>
      </c>
      <c r="L2251" s="73" t="n">
        <v>63</v>
      </c>
      <c r="M2251" s="73" t="n">
        <v>2667</v>
      </c>
      <c r="N2251" s="73" t="n">
        <v>1358</v>
      </c>
      <c r="O2251" s="73" t="n">
        <f aca="false">J2251-M2251-N2251</f>
        <v>157</v>
      </c>
      <c r="P2251" s="74" t="n">
        <f aca="false">M2251/J2251</f>
        <v>0.637733142037303</v>
      </c>
      <c r="Q2251" s="74" t="n">
        <f aca="false">N2251/J2251</f>
        <v>0.324725011956002</v>
      </c>
      <c r="R2251" s="75" t="n">
        <f aca="false">ABS(P2251-Q2251)*100</f>
        <v>31.3008130081301</v>
      </c>
      <c r="S2251" s="72" t="str">
        <f aca="false">IF(M2251&gt;N2251,"Flávio Bolsonaro",IF(N2251&gt;M2251,"Lula","Empate"))</f>
        <v>Flávio Bolsonaro</v>
      </c>
      <c r="T2251" s="74" t="n">
        <v>0.388358556461001</v>
      </c>
      <c r="U2251" s="74" t="n">
        <v>0.557159487776484</v>
      </c>
      <c r="V2251" s="72" t="str">
        <f aca="false">IF(S2251="Empate","—",IF((N2251&gt;M2251)&lt;&gt;(T2251&gt;U2251),"Sim","Não"))</f>
        <v>Não</v>
      </c>
    </row>
    <row r="2252" customFormat="false" ht="15" hidden="false" customHeight="false" outlineLevel="0" collapsed="false">
      <c r="A2252" s="72" t="s">
        <v>4813</v>
      </c>
      <c r="B2252" s="72" t="s">
        <v>4814</v>
      </c>
      <c r="C2252" s="72" t="s">
        <v>325</v>
      </c>
      <c r="D2252" s="72" t="s">
        <v>308</v>
      </c>
      <c r="E2252" s="72"/>
      <c r="F2252" s="73" t="n">
        <v>29813</v>
      </c>
      <c r="G2252" s="73" t="n">
        <v>23048</v>
      </c>
      <c r="H2252" s="73" t="n">
        <v>6765</v>
      </c>
      <c r="I2252" s="74" t="n">
        <f aca="false">H2252/F2252</f>
        <v>0.226914433300909</v>
      </c>
      <c r="J2252" s="73" t="n">
        <v>22524</v>
      </c>
      <c r="K2252" s="73" t="n">
        <v>207</v>
      </c>
      <c r="L2252" s="73" t="n">
        <v>317</v>
      </c>
      <c r="M2252" s="73" t="n">
        <v>16185</v>
      </c>
      <c r="N2252" s="73" t="n">
        <v>5356</v>
      </c>
      <c r="O2252" s="73" t="n">
        <f aca="false">J2252-M2252-N2252</f>
        <v>983</v>
      </c>
      <c r="P2252" s="74" t="n">
        <f aca="false">M2252/J2252</f>
        <v>0.718566862013852</v>
      </c>
      <c r="Q2252" s="74" t="n">
        <f aca="false">N2252/J2252</f>
        <v>0.237790800923459</v>
      </c>
      <c r="R2252" s="75" t="n">
        <f aca="false">ABS(P2252-Q2252)*100</f>
        <v>48.0776061090393</v>
      </c>
      <c r="S2252" s="72" t="str">
        <f aca="false">IF(M2252&gt;N2252,"Flávio Bolsonaro",IF(N2252&gt;M2252,"Lula","Empate"))</f>
        <v>Flávio Bolsonaro</v>
      </c>
      <c r="T2252" s="74" t="n">
        <v>0.32607893766138</v>
      </c>
      <c r="U2252" s="74" t="n">
        <v>0.621726300258207</v>
      </c>
      <c r="V2252" s="72" t="str">
        <f aca="false">IF(S2252="Empate","—",IF((N2252&gt;M2252)&lt;&gt;(T2252&gt;U2252),"Sim","Não"))</f>
        <v>Não</v>
      </c>
    </row>
    <row r="2253" customFormat="false" ht="15" hidden="false" customHeight="false" outlineLevel="0" collapsed="false">
      <c r="A2253" s="72" t="s">
        <v>4815</v>
      </c>
      <c r="B2253" s="72" t="s">
        <v>4816</v>
      </c>
      <c r="C2253" s="72" t="s">
        <v>325</v>
      </c>
      <c r="D2253" s="72" t="s">
        <v>308</v>
      </c>
      <c r="E2253" s="72"/>
      <c r="F2253" s="73" t="n">
        <v>20066</v>
      </c>
      <c r="G2253" s="73" t="n">
        <v>14503</v>
      </c>
      <c r="H2253" s="73" t="n">
        <v>5563</v>
      </c>
      <c r="I2253" s="74" t="n">
        <f aca="false">H2253/F2253</f>
        <v>0.277235124090501</v>
      </c>
      <c r="J2253" s="73" t="n">
        <v>14121</v>
      </c>
      <c r="K2253" s="73" t="n">
        <v>140</v>
      </c>
      <c r="L2253" s="73" t="n">
        <v>242</v>
      </c>
      <c r="M2253" s="73" t="n">
        <v>5937</v>
      </c>
      <c r="N2253" s="73" t="n">
        <v>7626</v>
      </c>
      <c r="O2253" s="73" t="n">
        <f aca="false">J2253-M2253-N2253</f>
        <v>558</v>
      </c>
      <c r="P2253" s="74" t="n">
        <f aca="false">M2253/J2253</f>
        <v>0.420437646059061</v>
      </c>
      <c r="Q2253" s="74" t="n">
        <f aca="false">N2253/J2253</f>
        <v>0.540046738899511</v>
      </c>
      <c r="R2253" s="75" t="n">
        <f aca="false">ABS(P2253-Q2253)*100</f>
        <v>11.960909284045</v>
      </c>
      <c r="S2253" s="72" t="str">
        <f aca="false">IF(M2253&gt;N2253,"Flávio Bolsonaro",IF(N2253&gt;M2253,"Lula","Empate"))</f>
        <v>Lula</v>
      </c>
      <c r="T2253" s="74" t="n">
        <v>0.587204820965595</v>
      </c>
      <c r="U2253" s="74" t="n">
        <v>0.363954873519725</v>
      </c>
      <c r="V2253" s="72" t="str">
        <f aca="false">IF(S2253="Empate","—",IF((N2253&gt;M2253)&lt;&gt;(T2253&gt;U2253),"Sim","Não"))</f>
        <v>Não</v>
      </c>
    </row>
    <row r="2254" customFormat="false" ht="15" hidden="false" customHeight="false" outlineLevel="0" collapsed="false">
      <c r="A2254" s="72" t="s">
        <v>4817</v>
      </c>
      <c r="B2254" s="72" t="s">
        <v>1286</v>
      </c>
      <c r="C2254" s="72" t="s">
        <v>325</v>
      </c>
      <c r="D2254" s="72" t="s">
        <v>308</v>
      </c>
      <c r="E2254" s="72"/>
      <c r="F2254" s="73" t="n">
        <v>14988</v>
      </c>
      <c r="G2254" s="73" t="n">
        <v>10970</v>
      </c>
      <c r="H2254" s="73" t="n">
        <v>4018</v>
      </c>
      <c r="I2254" s="74" t="n">
        <f aca="false">H2254/F2254</f>
        <v>0.268081131571924</v>
      </c>
      <c r="J2254" s="73" t="n">
        <v>10570</v>
      </c>
      <c r="K2254" s="73" t="n">
        <v>132</v>
      </c>
      <c r="L2254" s="73" t="n">
        <v>268</v>
      </c>
      <c r="M2254" s="73" t="n">
        <v>6593</v>
      </c>
      <c r="N2254" s="73" t="n">
        <v>3461</v>
      </c>
      <c r="O2254" s="73" t="n">
        <f aca="false">J2254-M2254-N2254</f>
        <v>516</v>
      </c>
      <c r="P2254" s="74" t="n">
        <f aca="false">M2254/J2254</f>
        <v>0.623746452223273</v>
      </c>
      <c r="Q2254" s="74" t="n">
        <f aca="false">N2254/J2254</f>
        <v>0.327436140018921</v>
      </c>
      <c r="R2254" s="75" t="n">
        <f aca="false">ABS(P2254-Q2254)*100</f>
        <v>29.6310312204352</v>
      </c>
      <c r="S2254" s="72" t="str">
        <f aca="false">IF(M2254&gt;N2254,"Flávio Bolsonaro",IF(N2254&gt;M2254,"Lula","Empate"))</f>
        <v>Flávio Bolsonaro</v>
      </c>
      <c r="T2254" s="74" t="n">
        <v>0.371192466609013</v>
      </c>
      <c r="U2254" s="74" t="n">
        <v>0.5789372537715</v>
      </c>
      <c r="V2254" s="72" t="str">
        <f aca="false">IF(S2254="Empate","—",IF((N2254&gt;M2254)&lt;&gt;(T2254&gt;U2254),"Sim","Não"))</f>
        <v>Não</v>
      </c>
    </row>
    <row r="2255" customFormat="false" ht="15" hidden="false" customHeight="false" outlineLevel="0" collapsed="false">
      <c r="A2255" s="72" t="s">
        <v>4818</v>
      </c>
      <c r="B2255" s="72" t="s">
        <v>4819</v>
      </c>
      <c r="C2255" s="72" t="s">
        <v>325</v>
      </c>
      <c r="D2255" s="72" t="s">
        <v>308</v>
      </c>
      <c r="E2255" s="72"/>
      <c r="F2255" s="73" t="n">
        <v>37528</v>
      </c>
      <c r="G2255" s="73" t="n">
        <v>27689</v>
      </c>
      <c r="H2255" s="73" t="n">
        <v>9839</v>
      </c>
      <c r="I2255" s="74" t="n">
        <f aca="false">H2255/F2255</f>
        <v>0.262177574078022</v>
      </c>
      <c r="J2255" s="73" t="n">
        <v>26830</v>
      </c>
      <c r="K2255" s="73" t="n">
        <v>357</v>
      </c>
      <c r="L2255" s="73" t="n">
        <v>502</v>
      </c>
      <c r="M2255" s="73" t="n">
        <v>17261</v>
      </c>
      <c r="N2255" s="73" t="n">
        <v>8020</v>
      </c>
      <c r="O2255" s="73" t="n">
        <f aca="false">J2255-M2255-N2255</f>
        <v>1549</v>
      </c>
      <c r="P2255" s="74" t="n">
        <f aca="false">M2255/J2255</f>
        <v>0.643346999627283</v>
      </c>
      <c r="Q2255" s="74" t="n">
        <f aca="false">N2255/J2255</f>
        <v>0.298919120387626</v>
      </c>
      <c r="R2255" s="75" t="n">
        <f aca="false">ABS(P2255-Q2255)*100</f>
        <v>34.4427879239657</v>
      </c>
      <c r="S2255" s="72" t="str">
        <f aca="false">IF(M2255&gt;N2255,"Flávio Bolsonaro",IF(N2255&gt;M2255,"Lula","Empate"))</f>
        <v>Flávio Bolsonaro</v>
      </c>
      <c r="T2255" s="74" t="n">
        <v>0.337900896229909</v>
      </c>
      <c r="U2255" s="74" t="n">
        <v>0.599770387378713</v>
      </c>
      <c r="V2255" s="72" t="str">
        <f aca="false">IF(S2255="Empate","—",IF((N2255&gt;M2255)&lt;&gt;(T2255&gt;U2255),"Sim","Não"))</f>
        <v>Não</v>
      </c>
    </row>
    <row r="2256" customFormat="false" ht="15" hidden="false" customHeight="false" outlineLevel="0" collapsed="false">
      <c r="A2256" s="72" t="s">
        <v>4820</v>
      </c>
      <c r="B2256" s="72" t="s">
        <v>4821</v>
      </c>
      <c r="C2256" s="72" t="s">
        <v>325</v>
      </c>
      <c r="D2256" s="72" t="s">
        <v>308</v>
      </c>
      <c r="E2256" s="72"/>
      <c r="F2256" s="73" t="n">
        <v>10377</v>
      </c>
      <c r="G2256" s="73" t="n">
        <v>7968</v>
      </c>
      <c r="H2256" s="73" t="n">
        <v>2409</v>
      </c>
      <c r="I2256" s="74" t="n">
        <f aca="false">H2256/F2256</f>
        <v>0.232148019658861</v>
      </c>
      <c r="J2256" s="73" t="n">
        <v>7813</v>
      </c>
      <c r="K2256" s="73" t="n">
        <v>57</v>
      </c>
      <c r="L2256" s="73" t="n">
        <v>98</v>
      </c>
      <c r="M2256" s="73" t="n">
        <v>4238</v>
      </c>
      <c r="N2256" s="73" t="n">
        <v>3297</v>
      </c>
      <c r="O2256" s="73" t="n">
        <f aca="false">J2256-M2256-N2256</f>
        <v>278</v>
      </c>
      <c r="P2256" s="74" t="n">
        <f aca="false">M2256/J2256</f>
        <v>0.54242928452579</v>
      </c>
      <c r="Q2256" s="74" t="n">
        <f aca="false">N2256/J2256</f>
        <v>0.421988992704467</v>
      </c>
      <c r="R2256" s="75" t="n">
        <f aca="false">ABS(P2256-Q2256)*100</f>
        <v>12.0440291821323</v>
      </c>
      <c r="S2256" s="72" t="str">
        <f aca="false">IF(M2256&gt;N2256,"Flávio Bolsonaro",IF(N2256&gt;M2256,"Lula","Empate"))</f>
        <v>Flávio Bolsonaro</v>
      </c>
      <c r="T2256" s="74" t="n">
        <v>0.466987098406274</v>
      </c>
      <c r="U2256" s="74" t="n">
        <v>0.48229193017961</v>
      </c>
      <c r="V2256" s="72" t="str">
        <f aca="false">IF(S2256="Empate","—",IF((N2256&gt;M2256)&lt;&gt;(T2256&gt;U2256),"Sim","Não"))</f>
        <v>Não</v>
      </c>
    </row>
    <row r="2257" customFormat="false" ht="15" hidden="false" customHeight="false" outlineLevel="0" collapsed="false">
      <c r="A2257" s="72" t="s">
        <v>4822</v>
      </c>
      <c r="B2257" s="72" t="s">
        <v>4823</v>
      </c>
      <c r="C2257" s="72" t="s">
        <v>325</v>
      </c>
      <c r="D2257" s="72" t="s">
        <v>308</v>
      </c>
      <c r="E2257" s="72"/>
      <c r="F2257" s="73" t="n">
        <v>16244</v>
      </c>
      <c r="G2257" s="73" t="n">
        <v>10655</v>
      </c>
      <c r="H2257" s="73" t="n">
        <v>5589</v>
      </c>
      <c r="I2257" s="74" t="n">
        <f aca="false">H2257/F2257</f>
        <v>0.344065501108101</v>
      </c>
      <c r="J2257" s="73" t="n">
        <v>10372</v>
      </c>
      <c r="K2257" s="73" t="n">
        <v>120</v>
      </c>
      <c r="L2257" s="73" t="n">
        <v>163</v>
      </c>
      <c r="M2257" s="73" t="n">
        <v>5815</v>
      </c>
      <c r="N2257" s="73" t="n">
        <v>4003</v>
      </c>
      <c r="O2257" s="73" t="n">
        <f aca="false">J2257-M2257-N2257</f>
        <v>554</v>
      </c>
      <c r="P2257" s="74" t="n">
        <f aca="false">M2257/J2257</f>
        <v>0.560644041650598</v>
      </c>
      <c r="Q2257" s="74" t="n">
        <f aca="false">N2257/J2257</f>
        <v>0.385942923254917</v>
      </c>
      <c r="R2257" s="75" t="n">
        <f aca="false">ABS(P2257-Q2257)*100</f>
        <v>17.4701118395681</v>
      </c>
      <c r="S2257" s="72" t="str">
        <f aca="false">IF(M2257&gt;N2257,"Flávio Bolsonaro",IF(N2257&gt;M2257,"Lula","Empate"))</f>
        <v>Flávio Bolsonaro</v>
      </c>
      <c r="T2257" s="74" t="n">
        <v>0.447158985748658</v>
      </c>
      <c r="U2257" s="74" t="n">
        <v>0.498149176383491</v>
      </c>
      <c r="V2257" s="72" t="str">
        <f aca="false">IF(S2257="Empate","—",IF((N2257&gt;M2257)&lt;&gt;(T2257&gt;U2257),"Sim","Não"))</f>
        <v>Não</v>
      </c>
    </row>
    <row r="2258" customFormat="false" ht="15" hidden="false" customHeight="false" outlineLevel="0" collapsed="false">
      <c r="A2258" s="72" t="s">
        <v>4824</v>
      </c>
      <c r="B2258" s="72" t="s">
        <v>4825</v>
      </c>
      <c r="C2258" s="72" t="s">
        <v>325</v>
      </c>
      <c r="D2258" s="72" t="s">
        <v>308</v>
      </c>
      <c r="E2258" s="72"/>
      <c r="F2258" s="73" t="n">
        <v>35629</v>
      </c>
      <c r="G2258" s="73" t="n">
        <v>25197</v>
      </c>
      <c r="H2258" s="73" t="n">
        <v>10432</v>
      </c>
      <c r="I2258" s="74" t="n">
        <f aca="false">H2258/F2258</f>
        <v>0.292795194925482</v>
      </c>
      <c r="J2258" s="73" t="n">
        <v>24451</v>
      </c>
      <c r="K2258" s="73" t="n">
        <v>353</v>
      </c>
      <c r="L2258" s="73" t="n">
        <v>393</v>
      </c>
      <c r="M2258" s="73" t="n">
        <v>14489</v>
      </c>
      <c r="N2258" s="73" t="n">
        <v>8442</v>
      </c>
      <c r="O2258" s="73" t="n">
        <f aca="false">J2258-M2258-N2258</f>
        <v>1520</v>
      </c>
      <c r="P2258" s="74" t="n">
        <f aca="false">M2258/J2258</f>
        <v>0.592572900903849</v>
      </c>
      <c r="Q2258" s="74" t="n">
        <f aca="false">N2258/J2258</f>
        <v>0.345261952476381</v>
      </c>
      <c r="R2258" s="75" t="n">
        <f aca="false">ABS(P2258-Q2258)*100</f>
        <v>24.7310948427467</v>
      </c>
      <c r="S2258" s="72" t="str">
        <f aca="false">IF(M2258&gt;N2258,"Flávio Bolsonaro",IF(N2258&gt;M2258,"Lula","Empate"))</f>
        <v>Flávio Bolsonaro</v>
      </c>
      <c r="T2258" s="74" t="n">
        <v>0.405184336349627</v>
      </c>
      <c r="U2258" s="74" t="n">
        <v>0.522029478010037</v>
      </c>
      <c r="V2258" s="72" t="str">
        <f aca="false">IF(S2258="Empate","—",IF((N2258&gt;M2258)&lt;&gt;(T2258&gt;U2258),"Sim","Não"))</f>
        <v>Não</v>
      </c>
    </row>
    <row r="2259" customFormat="false" ht="15" hidden="false" customHeight="false" outlineLevel="0" collapsed="false">
      <c r="A2259" s="72" t="s">
        <v>4826</v>
      </c>
      <c r="B2259" s="72" t="s">
        <v>4827</v>
      </c>
      <c r="C2259" s="72" t="s">
        <v>325</v>
      </c>
      <c r="D2259" s="72" t="s">
        <v>308</v>
      </c>
      <c r="E2259" s="72"/>
      <c r="F2259" s="73" t="n">
        <v>3610</v>
      </c>
      <c r="G2259" s="73" t="n">
        <v>2856</v>
      </c>
      <c r="H2259" s="73" t="n">
        <v>754</v>
      </c>
      <c r="I2259" s="74" t="n">
        <f aca="false">H2259/F2259</f>
        <v>0.208864265927978</v>
      </c>
      <c r="J2259" s="73" t="n">
        <v>2763</v>
      </c>
      <c r="K2259" s="73" t="n">
        <v>33</v>
      </c>
      <c r="L2259" s="73" t="n">
        <v>60</v>
      </c>
      <c r="M2259" s="73" t="n">
        <v>1442</v>
      </c>
      <c r="N2259" s="73" t="n">
        <v>1177</v>
      </c>
      <c r="O2259" s="73" t="n">
        <f aca="false">J2259-M2259-N2259</f>
        <v>144</v>
      </c>
      <c r="P2259" s="74" t="n">
        <f aca="false">M2259/J2259</f>
        <v>0.521896489323199</v>
      </c>
      <c r="Q2259" s="74" t="n">
        <f aca="false">N2259/J2259</f>
        <v>0.425986246833152</v>
      </c>
      <c r="R2259" s="75" t="n">
        <f aca="false">ABS(P2259-Q2259)*100</f>
        <v>9.5910242490047</v>
      </c>
      <c r="S2259" s="72" t="str">
        <f aca="false">IF(M2259&gt;N2259,"Flávio Bolsonaro",IF(N2259&gt;M2259,"Lula","Empate"))</f>
        <v>Flávio Bolsonaro</v>
      </c>
      <c r="T2259" s="74" t="n">
        <v>0.493108201240524</v>
      </c>
      <c r="U2259" s="74" t="n">
        <v>0.439352170916609</v>
      </c>
      <c r="V2259" s="72" t="str">
        <f aca="false">IF(S2259="Empate","—",IF((N2259&gt;M2259)&lt;&gt;(T2259&gt;U2259),"Sim","Não"))</f>
        <v>Sim</v>
      </c>
    </row>
    <row r="2260" customFormat="false" ht="15" hidden="false" customHeight="false" outlineLevel="0" collapsed="false">
      <c r="A2260" s="72" t="s">
        <v>4828</v>
      </c>
      <c r="B2260" s="72" t="s">
        <v>4829</v>
      </c>
      <c r="C2260" s="72" t="s">
        <v>325</v>
      </c>
      <c r="D2260" s="72" t="s">
        <v>308</v>
      </c>
      <c r="E2260" s="72"/>
      <c r="F2260" s="73" t="n">
        <v>31506</v>
      </c>
      <c r="G2260" s="73" t="n">
        <v>23316</v>
      </c>
      <c r="H2260" s="73" t="n">
        <v>8190</v>
      </c>
      <c r="I2260" s="74" t="n">
        <f aca="false">H2260/F2260</f>
        <v>0.259950485621786</v>
      </c>
      <c r="J2260" s="73" t="n">
        <v>22386</v>
      </c>
      <c r="K2260" s="73" t="n">
        <v>402</v>
      </c>
      <c r="L2260" s="73" t="n">
        <v>528</v>
      </c>
      <c r="M2260" s="73" t="n">
        <v>12815</v>
      </c>
      <c r="N2260" s="73" t="n">
        <v>8030</v>
      </c>
      <c r="O2260" s="73" t="n">
        <f aca="false">J2260-M2260-N2260</f>
        <v>1541</v>
      </c>
      <c r="P2260" s="74" t="n">
        <f aca="false">M2260/J2260</f>
        <v>0.572455999285268</v>
      </c>
      <c r="Q2260" s="74" t="n">
        <f aca="false">N2260/J2260</f>
        <v>0.35870633431609</v>
      </c>
      <c r="R2260" s="75" t="n">
        <f aca="false">ABS(P2260-Q2260)*100</f>
        <v>21.3749664969177</v>
      </c>
      <c r="S2260" s="72" t="str">
        <f aca="false">IF(M2260&gt;N2260,"Flávio Bolsonaro",IF(N2260&gt;M2260,"Lula","Empate"))</f>
        <v>Flávio Bolsonaro</v>
      </c>
      <c r="T2260" s="74" t="n">
        <v>0.407505635857313</v>
      </c>
      <c r="U2260" s="74" t="n">
        <v>0.497988772488176</v>
      </c>
      <c r="V2260" s="72" t="str">
        <f aca="false">IF(S2260="Empate","—",IF((N2260&gt;M2260)&lt;&gt;(T2260&gt;U2260),"Sim","Não"))</f>
        <v>Não</v>
      </c>
    </row>
    <row r="2261" customFormat="false" ht="15" hidden="false" customHeight="false" outlineLevel="0" collapsed="false">
      <c r="A2261" s="72" t="s">
        <v>4830</v>
      </c>
      <c r="B2261" s="72" t="s">
        <v>4831</v>
      </c>
      <c r="C2261" s="72" t="s">
        <v>325</v>
      </c>
      <c r="D2261" s="72" t="s">
        <v>308</v>
      </c>
      <c r="E2261" s="72"/>
      <c r="F2261" s="73" t="n">
        <v>9433</v>
      </c>
      <c r="G2261" s="73" t="n">
        <v>6257</v>
      </c>
      <c r="H2261" s="73" t="n">
        <v>3176</v>
      </c>
      <c r="I2261" s="74" t="n">
        <f aca="false">H2261/F2261</f>
        <v>0.336690342414926</v>
      </c>
      <c r="J2261" s="73" t="n">
        <v>5950</v>
      </c>
      <c r="K2261" s="73" t="n">
        <v>45</v>
      </c>
      <c r="L2261" s="73" t="n">
        <v>262</v>
      </c>
      <c r="M2261" s="73" t="n">
        <v>2600</v>
      </c>
      <c r="N2261" s="73" t="n">
        <v>3192</v>
      </c>
      <c r="O2261" s="73" t="n">
        <f aca="false">J2261-M2261-N2261</f>
        <v>158</v>
      </c>
      <c r="P2261" s="74" t="n">
        <f aca="false">M2261/J2261</f>
        <v>0.436974789915966</v>
      </c>
      <c r="Q2261" s="74" t="n">
        <f aca="false">N2261/J2261</f>
        <v>0.536470588235294</v>
      </c>
      <c r="R2261" s="75" t="n">
        <f aca="false">ABS(P2261-Q2261)*100</f>
        <v>9.94957983193278</v>
      </c>
      <c r="S2261" s="72" t="str">
        <f aca="false">IF(M2261&gt;N2261,"Flávio Bolsonaro",IF(N2261&gt;M2261,"Lula","Empate"))</f>
        <v>Lula</v>
      </c>
      <c r="T2261" s="74" t="n">
        <v>0.564750578130162</v>
      </c>
      <c r="U2261" s="74" t="n">
        <v>0.387512388503469</v>
      </c>
      <c r="V2261" s="72" t="str">
        <f aca="false">IF(S2261="Empate","—",IF((N2261&gt;M2261)&lt;&gt;(T2261&gt;U2261),"Sim","Não"))</f>
        <v>Não</v>
      </c>
    </row>
    <row r="2262" customFormat="false" ht="15" hidden="false" customHeight="false" outlineLevel="0" collapsed="false">
      <c r="A2262" s="72" t="s">
        <v>4832</v>
      </c>
      <c r="B2262" s="72" t="s">
        <v>4833</v>
      </c>
      <c r="C2262" s="72" t="s">
        <v>325</v>
      </c>
      <c r="D2262" s="72" t="s">
        <v>308</v>
      </c>
      <c r="E2262" s="72"/>
      <c r="F2262" s="73" t="n">
        <v>4335</v>
      </c>
      <c r="G2262" s="73" t="n">
        <v>3179</v>
      </c>
      <c r="H2262" s="73" t="n">
        <v>1156</v>
      </c>
      <c r="I2262" s="74" t="n">
        <f aca="false">H2262/F2262</f>
        <v>0.266666666666667</v>
      </c>
      <c r="J2262" s="73" t="n">
        <v>3087</v>
      </c>
      <c r="K2262" s="73" t="n">
        <v>35</v>
      </c>
      <c r="L2262" s="73" t="n">
        <v>57</v>
      </c>
      <c r="M2262" s="73" t="n">
        <v>2253</v>
      </c>
      <c r="N2262" s="73" t="n">
        <v>701</v>
      </c>
      <c r="O2262" s="73" t="n">
        <f aca="false">J2262-M2262-N2262</f>
        <v>133</v>
      </c>
      <c r="P2262" s="74" t="n">
        <f aca="false">M2262/J2262</f>
        <v>0.729834791059281</v>
      </c>
      <c r="Q2262" s="74" t="n">
        <f aca="false">N2262/J2262</f>
        <v>0.227081308713962</v>
      </c>
      <c r="R2262" s="75" t="n">
        <f aca="false">ABS(P2262-Q2262)*100</f>
        <v>50.2753482345319</v>
      </c>
      <c r="S2262" s="72" t="str">
        <f aca="false">IF(M2262&gt;N2262,"Flávio Bolsonaro",IF(N2262&gt;M2262,"Lula","Empate"))</f>
        <v>Flávio Bolsonaro</v>
      </c>
      <c r="T2262" s="74" t="n">
        <v>0.29748743718593</v>
      </c>
      <c r="U2262" s="74" t="n">
        <v>0.638190954773869</v>
      </c>
      <c r="V2262" s="72" t="str">
        <f aca="false">IF(S2262="Empate","—",IF((N2262&gt;M2262)&lt;&gt;(T2262&gt;U2262),"Sim","Não"))</f>
        <v>Não</v>
      </c>
    </row>
    <row r="2263" customFormat="false" ht="15" hidden="false" customHeight="false" outlineLevel="0" collapsed="false">
      <c r="A2263" s="72" t="s">
        <v>4834</v>
      </c>
      <c r="B2263" s="72" t="s">
        <v>4835</v>
      </c>
      <c r="C2263" s="72" t="s">
        <v>325</v>
      </c>
      <c r="D2263" s="72" t="s">
        <v>308</v>
      </c>
      <c r="E2263" s="72"/>
      <c r="F2263" s="73" t="n">
        <v>6048</v>
      </c>
      <c r="G2263" s="73" t="n">
        <v>4611</v>
      </c>
      <c r="H2263" s="73" t="n">
        <v>1437</v>
      </c>
      <c r="I2263" s="74" t="n">
        <f aca="false">H2263/F2263</f>
        <v>0.237599206349206</v>
      </c>
      <c r="J2263" s="73" t="n">
        <v>4462</v>
      </c>
      <c r="K2263" s="73" t="n">
        <v>45</v>
      </c>
      <c r="L2263" s="73" t="n">
        <v>104</v>
      </c>
      <c r="M2263" s="73" t="n">
        <v>2508</v>
      </c>
      <c r="N2263" s="73" t="n">
        <v>1784</v>
      </c>
      <c r="O2263" s="73" t="n">
        <f aca="false">J2263-M2263-N2263</f>
        <v>170</v>
      </c>
      <c r="P2263" s="74" t="n">
        <f aca="false">M2263/J2263</f>
        <v>0.562079784849843</v>
      </c>
      <c r="Q2263" s="74" t="n">
        <f aca="false">N2263/J2263</f>
        <v>0.3998207082026</v>
      </c>
      <c r="R2263" s="75" t="n">
        <f aca="false">ABS(P2263-Q2263)*100</f>
        <v>16.2259076647243</v>
      </c>
      <c r="S2263" s="72" t="str">
        <f aca="false">IF(M2263&gt;N2263,"Flávio Bolsonaro",IF(N2263&gt;M2263,"Lula","Empate"))</f>
        <v>Flávio Bolsonaro</v>
      </c>
      <c r="T2263" s="74" t="n">
        <v>0.467211201866978</v>
      </c>
      <c r="U2263" s="74" t="n">
        <v>0.48144690781797</v>
      </c>
      <c r="V2263" s="72" t="str">
        <f aca="false">IF(S2263="Empate","—",IF((N2263&gt;M2263)&lt;&gt;(T2263&gt;U2263),"Sim","Não"))</f>
        <v>Não</v>
      </c>
    </row>
    <row r="2264" customFormat="false" ht="15" hidden="false" customHeight="false" outlineLevel="0" collapsed="false">
      <c r="A2264" s="72" t="s">
        <v>4836</v>
      </c>
      <c r="B2264" s="72" t="s">
        <v>4837</v>
      </c>
      <c r="C2264" s="72" t="s">
        <v>325</v>
      </c>
      <c r="D2264" s="72" t="s">
        <v>308</v>
      </c>
      <c r="E2264" s="72"/>
      <c r="F2264" s="73" t="n">
        <v>69957</v>
      </c>
      <c r="G2264" s="73" t="n">
        <v>52170</v>
      </c>
      <c r="H2264" s="73" t="n">
        <v>17787</v>
      </c>
      <c r="I2264" s="74" t="n">
        <f aca="false">H2264/F2264</f>
        <v>0.254256185942793</v>
      </c>
      <c r="J2264" s="73" t="n">
        <v>50133</v>
      </c>
      <c r="K2264" s="73" t="n">
        <v>984</v>
      </c>
      <c r="L2264" s="73" t="n">
        <v>1053</v>
      </c>
      <c r="M2264" s="73" t="n">
        <v>31418</v>
      </c>
      <c r="N2264" s="73" t="n">
        <v>15824</v>
      </c>
      <c r="O2264" s="73" t="n">
        <f aca="false">J2264-M2264-N2264</f>
        <v>2891</v>
      </c>
      <c r="P2264" s="74" t="n">
        <f aca="false">M2264/J2264</f>
        <v>0.626692996628967</v>
      </c>
      <c r="Q2264" s="74" t="n">
        <f aca="false">N2264/J2264</f>
        <v>0.31564039654519</v>
      </c>
      <c r="R2264" s="75" t="n">
        <f aca="false">ABS(P2264-Q2264)*100</f>
        <v>31.1052600083777</v>
      </c>
      <c r="S2264" s="72" t="str">
        <f aca="false">IF(M2264&gt;N2264,"Flávio Bolsonaro",IF(N2264&gt;M2264,"Lula","Empate"))</f>
        <v>Flávio Bolsonaro</v>
      </c>
      <c r="T2264" s="74" t="n">
        <v>0.3669920384969</v>
      </c>
      <c r="U2264" s="74" t="n">
        <v>0.559769957551691</v>
      </c>
      <c r="V2264" s="72" t="str">
        <f aca="false">IF(S2264="Empate","—",IF((N2264&gt;M2264)&lt;&gt;(T2264&gt;U2264),"Sim","Não"))</f>
        <v>Não</v>
      </c>
    </row>
    <row r="2265" customFormat="false" ht="15" hidden="false" customHeight="false" outlineLevel="0" collapsed="false">
      <c r="A2265" s="72" t="s">
        <v>4838</v>
      </c>
      <c r="B2265" s="72" t="s">
        <v>4839</v>
      </c>
      <c r="C2265" s="72" t="s">
        <v>325</v>
      </c>
      <c r="D2265" s="72" t="s">
        <v>308</v>
      </c>
      <c r="E2265" s="72"/>
      <c r="F2265" s="73" t="n">
        <v>8647</v>
      </c>
      <c r="G2265" s="73" t="n">
        <v>5768</v>
      </c>
      <c r="H2265" s="73" t="n">
        <v>2879</v>
      </c>
      <c r="I2265" s="74" t="n">
        <f aca="false">H2265/F2265</f>
        <v>0.332947843182607</v>
      </c>
      <c r="J2265" s="73" t="n">
        <v>5622</v>
      </c>
      <c r="K2265" s="73" t="n">
        <v>58</v>
      </c>
      <c r="L2265" s="73" t="n">
        <v>88</v>
      </c>
      <c r="M2265" s="73" t="n">
        <v>2949</v>
      </c>
      <c r="N2265" s="73" t="n">
        <v>2441</v>
      </c>
      <c r="O2265" s="73" t="n">
        <f aca="false">J2265-M2265-N2265</f>
        <v>232</v>
      </c>
      <c r="P2265" s="74" t="n">
        <f aca="false">M2265/J2265</f>
        <v>0.524546424759872</v>
      </c>
      <c r="Q2265" s="74" t="n">
        <f aca="false">N2265/J2265</f>
        <v>0.434187122020633</v>
      </c>
      <c r="R2265" s="75" t="n">
        <f aca="false">ABS(P2265-Q2265)*100</f>
        <v>9.03593027392386</v>
      </c>
      <c r="S2265" s="72" t="str">
        <f aca="false">IF(M2265&gt;N2265,"Flávio Bolsonaro",IF(N2265&gt;M2265,"Lula","Empate"))</f>
        <v>Flávio Bolsonaro</v>
      </c>
      <c r="T2265" s="74" t="n">
        <v>0.472429481346679</v>
      </c>
      <c r="U2265" s="74" t="n">
        <v>0.49080982711556</v>
      </c>
      <c r="V2265" s="72" t="str">
        <f aca="false">IF(S2265="Empate","—",IF((N2265&gt;M2265)&lt;&gt;(T2265&gt;U2265),"Sim","Não"))</f>
        <v>Não</v>
      </c>
    </row>
    <row r="2266" customFormat="false" ht="15" hidden="false" customHeight="false" outlineLevel="0" collapsed="false">
      <c r="A2266" s="72" t="s">
        <v>4840</v>
      </c>
      <c r="B2266" s="72" t="s">
        <v>4841</v>
      </c>
      <c r="C2266" s="72" t="s">
        <v>325</v>
      </c>
      <c r="D2266" s="72" t="s">
        <v>308</v>
      </c>
      <c r="E2266" s="72"/>
      <c r="F2266" s="73" t="n">
        <v>16370</v>
      </c>
      <c r="G2266" s="73" t="n">
        <v>11283</v>
      </c>
      <c r="H2266" s="73" t="n">
        <v>5087</v>
      </c>
      <c r="I2266" s="74" t="n">
        <f aca="false">H2266/F2266</f>
        <v>0.310751374465486</v>
      </c>
      <c r="J2266" s="73" t="n">
        <v>10934</v>
      </c>
      <c r="K2266" s="73" t="n">
        <v>142</v>
      </c>
      <c r="L2266" s="73" t="n">
        <v>207</v>
      </c>
      <c r="M2266" s="73" t="n">
        <v>6317</v>
      </c>
      <c r="N2266" s="73" t="n">
        <v>3970</v>
      </c>
      <c r="O2266" s="73" t="n">
        <f aca="false">J2266-M2266-N2266</f>
        <v>647</v>
      </c>
      <c r="P2266" s="74" t="n">
        <f aca="false">M2266/J2266</f>
        <v>0.577739162246205</v>
      </c>
      <c r="Q2266" s="74" t="n">
        <f aca="false">N2266/J2266</f>
        <v>0.363087616608743</v>
      </c>
      <c r="R2266" s="75" t="n">
        <f aca="false">ABS(P2266-Q2266)*100</f>
        <v>21.4651545637461</v>
      </c>
      <c r="S2266" s="72" t="str">
        <f aca="false">IF(M2266&gt;N2266,"Flávio Bolsonaro",IF(N2266&gt;M2266,"Lula","Empate"))</f>
        <v>Flávio Bolsonaro</v>
      </c>
      <c r="T2266" s="74" t="n">
        <v>0.441214925072916</v>
      </c>
      <c r="U2266" s="74" t="n">
        <v>0.489288946997888</v>
      </c>
      <c r="V2266" s="72" t="str">
        <f aca="false">IF(S2266="Empate","—",IF((N2266&gt;M2266)&lt;&gt;(T2266&gt;U2266),"Sim","Não"))</f>
        <v>Não</v>
      </c>
    </row>
    <row r="2267" customFormat="false" ht="15" hidden="false" customHeight="false" outlineLevel="0" collapsed="false">
      <c r="A2267" s="72" t="s">
        <v>4842</v>
      </c>
      <c r="B2267" s="72" t="s">
        <v>4843</v>
      </c>
      <c r="C2267" s="72" t="s">
        <v>325</v>
      </c>
      <c r="D2267" s="72" t="s">
        <v>308</v>
      </c>
      <c r="E2267" s="72"/>
      <c r="F2267" s="73" t="n">
        <v>26188</v>
      </c>
      <c r="G2267" s="73" t="n">
        <v>19729</v>
      </c>
      <c r="H2267" s="73" t="n">
        <v>6459</v>
      </c>
      <c r="I2267" s="74" t="n">
        <f aca="false">H2267/F2267</f>
        <v>0.246639682297235</v>
      </c>
      <c r="J2267" s="73" t="n">
        <v>19195</v>
      </c>
      <c r="K2267" s="73" t="n">
        <v>231</v>
      </c>
      <c r="L2267" s="73" t="n">
        <v>303</v>
      </c>
      <c r="M2267" s="73" t="n">
        <v>11885</v>
      </c>
      <c r="N2267" s="73" t="n">
        <v>6397</v>
      </c>
      <c r="O2267" s="73" t="n">
        <f aca="false">J2267-M2267-N2267</f>
        <v>913</v>
      </c>
      <c r="P2267" s="74" t="n">
        <f aca="false">M2267/J2267</f>
        <v>0.619171659286273</v>
      </c>
      <c r="Q2267" s="74" t="n">
        <f aca="false">N2267/J2267</f>
        <v>0.333263870799687</v>
      </c>
      <c r="R2267" s="75" t="n">
        <f aca="false">ABS(P2267-Q2267)*100</f>
        <v>28.5907788486585</v>
      </c>
      <c r="S2267" s="72" t="str">
        <f aca="false">IF(M2267&gt;N2267,"Flávio Bolsonaro",IF(N2267&gt;M2267,"Lula","Empate"))</f>
        <v>Flávio Bolsonaro</v>
      </c>
      <c r="T2267" s="74" t="n">
        <v>0.413851262320139</v>
      </c>
      <c r="U2267" s="74" t="n">
        <v>0.532651662889369</v>
      </c>
      <c r="V2267" s="72" t="str">
        <f aca="false">IF(S2267="Empate","—",IF((N2267&gt;M2267)&lt;&gt;(T2267&gt;U2267),"Sim","Não"))</f>
        <v>Não</v>
      </c>
    </row>
    <row r="2268" customFormat="false" ht="15" hidden="false" customHeight="false" outlineLevel="0" collapsed="false">
      <c r="A2268" s="72" t="s">
        <v>4844</v>
      </c>
      <c r="B2268" s="72" t="s">
        <v>4845</v>
      </c>
      <c r="C2268" s="72" t="s">
        <v>325</v>
      </c>
      <c r="D2268" s="72" t="s">
        <v>308</v>
      </c>
      <c r="E2268" s="72"/>
      <c r="F2268" s="73" t="n">
        <v>4176</v>
      </c>
      <c r="G2268" s="73" t="n">
        <v>3248</v>
      </c>
      <c r="H2268" s="73" t="n">
        <v>928</v>
      </c>
      <c r="I2268" s="74" t="n">
        <f aca="false">H2268/F2268</f>
        <v>0.222222222222222</v>
      </c>
      <c r="J2268" s="73" t="n">
        <v>3144</v>
      </c>
      <c r="K2268" s="73" t="n">
        <v>38</v>
      </c>
      <c r="L2268" s="73" t="n">
        <v>66</v>
      </c>
      <c r="M2268" s="73" t="n">
        <v>1775</v>
      </c>
      <c r="N2268" s="73" t="n">
        <v>1215</v>
      </c>
      <c r="O2268" s="73" t="n">
        <f aca="false">J2268-M2268-N2268</f>
        <v>154</v>
      </c>
      <c r="P2268" s="74" t="n">
        <f aca="false">M2268/J2268</f>
        <v>0.564567430025445</v>
      </c>
      <c r="Q2268" s="74" t="n">
        <f aca="false">N2268/J2268</f>
        <v>0.386450381679389</v>
      </c>
      <c r="R2268" s="75" t="n">
        <f aca="false">ABS(P2268-Q2268)*100</f>
        <v>17.8117048346056</v>
      </c>
      <c r="S2268" s="72" t="str">
        <f aca="false">IF(M2268&gt;N2268,"Flávio Bolsonaro",IF(N2268&gt;M2268,"Lula","Empate"))</f>
        <v>Flávio Bolsonaro</v>
      </c>
      <c r="T2268" s="74" t="n">
        <v>0.450808625336927</v>
      </c>
      <c r="U2268" s="74" t="n">
        <v>0.471361185983828</v>
      </c>
      <c r="V2268" s="72" t="str">
        <f aca="false">IF(S2268="Empate","—",IF((N2268&gt;M2268)&lt;&gt;(T2268&gt;U2268),"Sim","Não"))</f>
        <v>Não</v>
      </c>
    </row>
    <row r="2269" customFormat="false" ht="15" hidden="false" customHeight="false" outlineLevel="0" collapsed="false">
      <c r="A2269" s="72" t="s">
        <v>4846</v>
      </c>
      <c r="B2269" s="72" t="s">
        <v>4847</v>
      </c>
      <c r="C2269" s="72" t="s">
        <v>325</v>
      </c>
      <c r="D2269" s="72" t="s">
        <v>308</v>
      </c>
      <c r="E2269" s="72"/>
      <c r="F2269" s="73" t="n">
        <v>13917</v>
      </c>
      <c r="G2269" s="73" t="n">
        <v>10427</v>
      </c>
      <c r="H2269" s="73" t="n">
        <v>3490</v>
      </c>
      <c r="I2269" s="74" t="n">
        <f aca="false">H2269/F2269</f>
        <v>0.250772436588345</v>
      </c>
      <c r="J2269" s="73" t="n">
        <v>10162</v>
      </c>
      <c r="K2269" s="73" t="n">
        <v>88</v>
      </c>
      <c r="L2269" s="73" t="n">
        <v>177</v>
      </c>
      <c r="M2269" s="73" t="n">
        <v>6090</v>
      </c>
      <c r="N2269" s="73" t="n">
        <v>3583</v>
      </c>
      <c r="O2269" s="73" t="n">
        <f aca="false">J2269-M2269-N2269</f>
        <v>489</v>
      </c>
      <c r="P2269" s="74" t="n">
        <f aca="false">M2269/J2269</f>
        <v>0.599291478055501</v>
      </c>
      <c r="Q2269" s="74" t="n">
        <f aca="false">N2269/J2269</f>
        <v>0.352588073213934</v>
      </c>
      <c r="R2269" s="75" t="n">
        <f aca="false">ABS(P2269-Q2269)*100</f>
        <v>24.6703404841567</v>
      </c>
      <c r="S2269" s="72" t="str">
        <f aca="false">IF(M2269&gt;N2269,"Flávio Bolsonaro",IF(N2269&gt;M2269,"Lula","Empate"))</f>
        <v>Flávio Bolsonaro</v>
      </c>
      <c r="T2269" s="74" t="n">
        <v>0.424669268106976</v>
      </c>
      <c r="U2269" s="74" t="n">
        <v>0.52279432759113</v>
      </c>
      <c r="V2269" s="72" t="str">
        <f aca="false">IF(S2269="Empate","—",IF((N2269&gt;M2269)&lt;&gt;(T2269&gt;U2269),"Sim","Não"))</f>
        <v>Não</v>
      </c>
    </row>
    <row r="2270" customFormat="false" ht="15" hidden="false" customHeight="false" outlineLevel="0" collapsed="false">
      <c r="A2270" s="72" t="s">
        <v>4848</v>
      </c>
      <c r="B2270" s="72" t="s">
        <v>4849</v>
      </c>
      <c r="C2270" s="72" t="s">
        <v>325</v>
      </c>
      <c r="D2270" s="72" t="s">
        <v>308</v>
      </c>
      <c r="E2270" s="72"/>
      <c r="F2270" s="73" t="n">
        <v>4984</v>
      </c>
      <c r="G2270" s="73" t="n">
        <v>3705</v>
      </c>
      <c r="H2270" s="73" t="n">
        <v>1279</v>
      </c>
      <c r="I2270" s="74" t="n">
        <f aca="false">H2270/F2270</f>
        <v>0.256621187800963</v>
      </c>
      <c r="J2270" s="73" t="n">
        <v>3578</v>
      </c>
      <c r="K2270" s="73" t="n">
        <v>49</v>
      </c>
      <c r="L2270" s="73" t="n">
        <v>78</v>
      </c>
      <c r="M2270" s="73" t="n">
        <v>2125</v>
      </c>
      <c r="N2270" s="73" t="n">
        <v>1229</v>
      </c>
      <c r="O2270" s="73" t="n">
        <f aca="false">J2270-M2270-N2270</f>
        <v>224</v>
      </c>
      <c r="P2270" s="74" t="n">
        <f aca="false">M2270/J2270</f>
        <v>0.593907210732253</v>
      </c>
      <c r="Q2270" s="74" t="n">
        <f aca="false">N2270/J2270</f>
        <v>0.343487982112912</v>
      </c>
      <c r="R2270" s="75" t="n">
        <f aca="false">ABS(P2270-Q2270)*100</f>
        <v>25.041922861934</v>
      </c>
      <c r="S2270" s="72" t="str">
        <f aca="false">IF(M2270&gt;N2270,"Flávio Bolsonaro",IF(N2270&gt;M2270,"Lula","Empate"))</f>
        <v>Flávio Bolsonaro</v>
      </c>
      <c r="T2270" s="74" t="n">
        <v>0.422786340284074</v>
      </c>
      <c r="U2270" s="74" t="n">
        <v>0.484436385614989</v>
      </c>
      <c r="V2270" s="72" t="str">
        <f aca="false">IF(S2270="Empate","—",IF((N2270&gt;M2270)&lt;&gt;(T2270&gt;U2270),"Sim","Não"))</f>
        <v>Não</v>
      </c>
    </row>
    <row r="2271" customFormat="false" ht="15" hidden="false" customHeight="false" outlineLevel="0" collapsed="false">
      <c r="A2271" s="72" t="s">
        <v>4850</v>
      </c>
      <c r="B2271" s="72" t="s">
        <v>4851</v>
      </c>
      <c r="C2271" s="72" t="s">
        <v>325</v>
      </c>
      <c r="D2271" s="72" t="s">
        <v>308</v>
      </c>
      <c r="E2271" s="72"/>
      <c r="F2271" s="73" t="n">
        <v>5541</v>
      </c>
      <c r="G2271" s="73" t="n">
        <v>3671</v>
      </c>
      <c r="H2271" s="73" t="n">
        <v>1870</v>
      </c>
      <c r="I2271" s="74" t="n">
        <f aca="false">H2271/F2271</f>
        <v>0.337484208626602</v>
      </c>
      <c r="J2271" s="73" t="n">
        <v>3534</v>
      </c>
      <c r="K2271" s="73" t="n">
        <v>52</v>
      </c>
      <c r="L2271" s="73" t="n">
        <v>85</v>
      </c>
      <c r="M2271" s="73" t="n">
        <v>2061</v>
      </c>
      <c r="N2271" s="73" t="n">
        <v>1219</v>
      </c>
      <c r="O2271" s="73" t="n">
        <f aca="false">J2271-M2271-N2271</f>
        <v>254</v>
      </c>
      <c r="P2271" s="74" t="n">
        <f aca="false">M2271/J2271</f>
        <v>0.583191850594228</v>
      </c>
      <c r="Q2271" s="74" t="n">
        <f aca="false">N2271/J2271</f>
        <v>0.344934917940011</v>
      </c>
      <c r="R2271" s="75" t="n">
        <f aca="false">ABS(P2271-Q2271)*100</f>
        <v>23.8256932654216</v>
      </c>
      <c r="S2271" s="72" t="str">
        <f aca="false">IF(M2271&gt;N2271,"Flávio Bolsonaro",IF(N2271&gt;M2271,"Lula","Empate"))</f>
        <v>Flávio Bolsonaro</v>
      </c>
      <c r="T2271" s="74" t="n">
        <v>0.443131868131868</v>
      </c>
      <c r="U2271" s="74" t="n">
        <v>0.472802197802198</v>
      </c>
      <c r="V2271" s="72" t="str">
        <f aca="false">IF(S2271="Empate","—",IF((N2271&gt;M2271)&lt;&gt;(T2271&gt;U2271),"Sim","Não"))</f>
        <v>Não</v>
      </c>
    </row>
    <row r="2272" customFormat="false" ht="15" hidden="false" customHeight="false" outlineLevel="0" collapsed="false">
      <c r="A2272" s="72" t="s">
        <v>4852</v>
      </c>
      <c r="B2272" s="72" t="s">
        <v>4853</v>
      </c>
      <c r="C2272" s="72" t="s">
        <v>325</v>
      </c>
      <c r="D2272" s="72" t="s">
        <v>308</v>
      </c>
      <c r="E2272" s="72"/>
      <c r="F2272" s="73" t="n">
        <v>7236</v>
      </c>
      <c r="G2272" s="73" t="n">
        <v>5241</v>
      </c>
      <c r="H2272" s="73" t="n">
        <v>1995</v>
      </c>
      <c r="I2272" s="74" t="n">
        <f aca="false">H2272/F2272</f>
        <v>0.275704809286899</v>
      </c>
      <c r="J2272" s="73" t="n">
        <v>4966</v>
      </c>
      <c r="K2272" s="73" t="n">
        <v>109</v>
      </c>
      <c r="L2272" s="73" t="n">
        <v>166</v>
      </c>
      <c r="M2272" s="73" t="n">
        <v>2363</v>
      </c>
      <c r="N2272" s="73" t="n">
        <v>2305</v>
      </c>
      <c r="O2272" s="73" t="n">
        <f aca="false">J2272-M2272-N2272</f>
        <v>298</v>
      </c>
      <c r="P2272" s="74" t="n">
        <f aca="false">M2272/J2272</f>
        <v>0.475835682641965</v>
      </c>
      <c r="Q2272" s="74" t="n">
        <f aca="false">N2272/J2272</f>
        <v>0.464156262585582</v>
      </c>
      <c r="R2272" s="75" t="n">
        <f aca="false">ABS(P2272-Q2272)*100</f>
        <v>1.16794200563834</v>
      </c>
      <c r="S2272" s="72" t="str">
        <f aca="false">IF(M2272&gt;N2272,"Flávio Bolsonaro",IF(N2272&gt;M2272,"Lula","Empate"))</f>
        <v>Flávio Bolsonaro</v>
      </c>
      <c r="T2272" s="74" t="n">
        <v>0.570652173913044</v>
      </c>
      <c r="U2272" s="74" t="n">
        <v>0.370772946859903</v>
      </c>
      <c r="V2272" s="72" t="str">
        <f aca="false">IF(S2272="Empate","—",IF((N2272&gt;M2272)&lt;&gt;(T2272&gt;U2272),"Sim","Não"))</f>
        <v>Sim</v>
      </c>
    </row>
    <row r="2273" customFormat="false" ht="15" hidden="false" customHeight="false" outlineLevel="0" collapsed="false">
      <c r="A2273" s="72" t="s">
        <v>4854</v>
      </c>
      <c r="B2273" s="72" t="s">
        <v>4855</v>
      </c>
      <c r="C2273" s="72" t="s">
        <v>325</v>
      </c>
      <c r="D2273" s="72" t="s">
        <v>308</v>
      </c>
      <c r="E2273" s="72"/>
      <c r="F2273" s="73" t="n">
        <v>7773</v>
      </c>
      <c r="G2273" s="73" t="n">
        <v>5750</v>
      </c>
      <c r="H2273" s="73" t="n">
        <v>2023</v>
      </c>
      <c r="I2273" s="74" t="n">
        <f aca="false">H2273/F2273</f>
        <v>0.260259873922552</v>
      </c>
      <c r="J2273" s="73" t="n">
        <v>5544</v>
      </c>
      <c r="K2273" s="73" t="n">
        <v>56</v>
      </c>
      <c r="L2273" s="73" t="n">
        <v>150</v>
      </c>
      <c r="M2273" s="73" t="n">
        <v>3659</v>
      </c>
      <c r="N2273" s="73" t="n">
        <v>1694</v>
      </c>
      <c r="O2273" s="73" t="n">
        <f aca="false">J2273-M2273-N2273</f>
        <v>191</v>
      </c>
      <c r="P2273" s="74" t="n">
        <f aca="false">M2273/J2273</f>
        <v>0.659992784992785</v>
      </c>
      <c r="Q2273" s="74" t="n">
        <f aca="false">N2273/J2273</f>
        <v>0.305555555555556</v>
      </c>
      <c r="R2273" s="75" t="n">
        <f aca="false">ABS(P2273-Q2273)*100</f>
        <v>35.4437229437229</v>
      </c>
      <c r="S2273" s="72" t="str">
        <f aca="false">IF(M2273&gt;N2273,"Flávio Bolsonaro",IF(N2273&gt;M2273,"Lula","Empate"))</f>
        <v>Flávio Bolsonaro</v>
      </c>
      <c r="T2273" s="74" t="n">
        <v>0.365409622886866</v>
      </c>
      <c r="U2273" s="74" t="n">
        <v>0.58257477243173</v>
      </c>
      <c r="V2273" s="72" t="str">
        <f aca="false">IF(S2273="Empate","—",IF((N2273&gt;M2273)&lt;&gt;(T2273&gt;U2273),"Sim","Não"))</f>
        <v>Não</v>
      </c>
    </row>
    <row r="2274" customFormat="false" ht="15" hidden="false" customHeight="false" outlineLevel="0" collapsed="false">
      <c r="A2274" s="72" t="s">
        <v>4856</v>
      </c>
      <c r="B2274" s="72" t="s">
        <v>4857</v>
      </c>
      <c r="C2274" s="72" t="s">
        <v>325</v>
      </c>
      <c r="D2274" s="72" t="s">
        <v>308</v>
      </c>
      <c r="E2274" s="72"/>
      <c r="F2274" s="73" t="n">
        <v>35153</v>
      </c>
      <c r="G2274" s="73" t="n">
        <v>25508</v>
      </c>
      <c r="H2274" s="73" t="n">
        <v>9645</v>
      </c>
      <c r="I2274" s="74" t="n">
        <f aca="false">H2274/F2274</f>
        <v>0.274372030836629</v>
      </c>
      <c r="J2274" s="73" t="n">
        <v>24783</v>
      </c>
      <c r="K2274" s="73" t="n">
        <v>323</v>
      </c>
      <c r="L2274" s="73" t="n">
        <v>402</v>
      </c>
      <c r="M2274" s="73" t="n">
        <v>13860</v>
      </c>
      <c r="N2274" s="73" t="n">
        <v>9542</v>
      </c>
      <c r="O2274" s="73" t="n">
        <f aca="false">J2274-M2274-N2274</f>
        <v>1381</v>
      </c>
      <c r="P2274" s="74" t="n">
        <f aca="false">M2274/J2274</f>
        <v>0.559254327563249</v>
      </c>
      <c r="Q2274" s="74" t="n">
        <f aca="false">N2274/J2274</f>
        <v>0.385021990880846</v>
      </c>
      <c r="R2274" s="75" t="n">
        <f aca="false">ABS(P2274-Q2274)*100</f>
        <v>17.4232336682403</v>
      </c>
      <c r="S2274" s="72" t="str">
        <f aca="false">IF(M2274&gt;N2274,"Flávio Bolsonaro",IF(N2274&gt;M2274,"Lula","Empate"))</f>
        <v>Flávio Bolsonaro</v>
      </c>
      <c r="T2274" s="74" t="n">
        <v>0.434008323995518</v>
      </c>
      <c r="U2274" s="74" t="n">
        <v>0.504362093805026</v>
      </c>
      <c r="V2274" s="72" t="str">
        <f aca="false">IF(S2274="Empate","—",IF((N2274&gt;M2274)&lt;&gt;(T2274&gt;U2274),"Sim","Não"))</f>
        <v>Não</v>
      </c>
    </row>
    <row r="2275" customFormat="false" ht="15" hidden="false" customHeight="false" outlineLevel="0" collapsed="false">
      <c r="A2275" s="72" t="s">
        <v>4858</v>
      </c>
      <c r="B2275" s="72" t="s">
        <v>4859</v>
      </c>
      <c r="C2275" s="72" t="s">
        <v>325</v>
      </c>
      <c r="D2275" s="72" t="s">
        <v>308</v>
      </c>
      <c r="E2275" s="72"/>
      <c r="F2275" s="73" t="n">
        <v>11254</v>
      </c>
      <c r="G2275" s="73" t="n">
        <v>8636</v>
      </c>
      <c r="H2275" s="73" t="n">
        <v>2618</v>
      </c>
      <c r="I2275" s="74" t="n">
        <f aca="false">H2275/F2275</f>
        <v>0.232628398791541</v>
      </c>
      <c r="J2275" s="73" t="n">
        <v>8401</v>
      </c>
      <c r="K2275" s="73" t="n">
        <v>100</v>
      </c>
      <c r="L2275" s="73" t="n">
        <v>135</v>
      </c>
      <c r="M2275" s="73" t="n">
        <v>4947</v>
      </c>
      <c r="N2275" s="73" t="n">
        <v>3066</v>
      </c>
      <c r="O2275" s="73" t="n">
        <f aca="false">J2275-M2275-N2275</f>
        <v>388</v>
      </c>
      <c r="P2275" s="74" t="n">
        <f aca="false">M2275/J2275</f>
        <v>0.588858469229854</v>
      </c>
      <c r="Q2275" s="74" t="n">
        <f aca="false">N2275/J2275</f>
        <v>0.364956552791334</v>
      </c>
      <c r="R2275" s="75" t="n">
        <f aca="false">ABS(P2275-Q2275)*100</f>
        <v>22.3901916438519</v>
      </c>
      <c r="S2275" s="72" t="str">
        <f aca="false">IF(M2275&gt;N2275,"Flávio Bolsonaro",IF(N2275&gt;M2275,"Lula","Empate"))</f>
        <v>Flávio Bolsonaro</v>
      </c>
      <c r="T2275" s="74" t="n">
        <v>0.433572383614926</v>
      </c>
      <c r="U2275" s="74" t="n">
        <v>0.518901179044609</v>
      </c>
      <c r="V2275" s="72" t="str">
        <f aca="false">IF(S2275="Empate","—",IF((N2275&gt;M2275)&lt;&gt;(T2275&gt;U2275),"Sim","Não"))</f>
        <v>Não</v>
      </c>
    </row>
    <row r="2276" customFormat="false" ht="15" hidden="false" customHeight="false" outlineLevel="0" collapsed="false">
      <c r="A2276" s="72" t="s">
        <v>4860</v>
      </c>
      <c r="B2276" s="72" t="s">
        <v>4861</v>
      </c>
      <c r="C2276" s="72" t="s">
        <v>325</v>
      </c>
      <c r="D2276" s="72" t="s">
        <v>308</v>
      </c>
      <c r="E2276" s="72"/>
      <c r="F2276" s="73" t="n">
        <v>23080</v>
      </c>
      <c r="G2276" s="73" t="n">
        <v>17363</v>
      </c>
      <c r="H2276" s="73" t="n">
        <v>5717</v>
      </c>
      <c r="I2276" s="74" t="n">
        <f aca="false">H2276/F2276</f>
        <v>0.247703639514731</v>
      </c>
      <c r="J2276" s="73" t="n">
        <v>16940</v>
      </c>
      <c r="K2276" s="73" t="n">
        <v>192</v>
      </c>
      <c r="L2276" s="73" t="n">
        <v>231</v>
      </c>
      <c r="M2276" s="73" t="n">
        <v>11840</v>
      </c>
      <c r="N2276" s="73" t="n">
        <v>4130</v>
      </c>
      <c r="O2276" s="73" t="n">
        <f aca="false">J2276-M2276-N2276</f>
        <v>970</v>
      </c>
      <c r="P2276" s="74" t="n">
        <f aca="false">M2276/J2276</f>
        <v>0.698937426210154</v>
      </c>
      <c r="Q2276" s="74" t="n">
        <f aca="false">N2276/J2276</f>
        <v>0.243801652892562</v>
      </c>
      <c r="R2276" s="75" t="n">
        <f aca="false">ABS(P2276-Q2276)*100</f>
        <v>45.5135773317592</v>
      </c>
      <c r="S2276" s="72" t="str">
        <f aca="false">IF(M2276&gt;N2276,"Flávio Bolsonaro",IF(N2276&gt;M2276,"Lula","Empate"))</f>
        <v>Flávio Bolsonaro</v>
      </c>
      <c r="T2276" s="74" t="n">
        <v>0.309782271571243</v>
      </c>
      <c r="U2276" s="74" t="n">
        <v>0.632591030333106</v>
      </c>
      <c r="V2276" s="72" t="str">
        <f aca="false">IF(S2276="Empate","—",IF((N2276&gt;M2276)&lt;&gt;(T2276&gt;U2276),"Sim","Não"))</f>
        <v>Não</v>
      </c>
    </row>
    <row r="2277" customFormat="false" ht="15" hidden="false" customHeight="false" outlineLevel="0" collapsed="false">
      <c r="A2277" s="72" t="s">
        <v>4862</v>
      </c>
      <c r="B2277" s="72" t="s">
        <v>4863</v>
      </c>
      <c r="C2277" s="72" t="s">
        <v>325</v>
      </c>
      <c r="D2277" s="72" t="s">
        <v>308</v>
      </c>
      <c r="E2277" s="72"/>
      <c r="F2277" s="73" t="n">
        <v>7003</v>
      </c>
      <c r="G2277" s="73" t="n">
        <v>4663</v>
      </c>
      <c r="H2277" s="73" t="n">
        <v>2340</v>
      </c>
      <c r="I2277" s="74" t="n">
        <f aca="false">H2277/F2277</f>
        <v>0.334142510352706</v>
      </c>
      <c r="J2277" s="73" t="n">
        <v>4490</v>
      </c>
      <c r="K2277" s="73" t="n">
        <v>53</v>
      </c>
      <c r="L2277" s="73" t="n">
        <v>120</v>
      </c>
      <c r="M2277" s="73" t="n">
        <v>1695</v>
      </c>
      <c r="N2277" s="73" t="n">
        <v>2596</v>
      </c>
      <c r="O2277" s="73" t="n">
        <f aca="false">J2277-M2277-N2277</f>
        <v>199</v>
      </c>
      <c r="P2277" s="74" t="n">
        <f aca="false">M2277/J2277</f>
        <v>0.377505567928731</v>
      </c>
      <c r="Q2277" s="74" t="n">
        <f aca="false">N2277/J2277</f>
        <v>0.578173719376392</v>
      </c>
      <c r="R2277" s="75" t="n">
        <f aca="false">ABS(P2277-Q2277)*100</f>
        <v>20.0668151447661</v>
      </c>
      <c r="S2277" s="72" t="str">
        <f aca="false">IF(M2277&gt;N2277,"Flávio Bolsonaro",IF(N2277&gt;M2277,"Lula","Empate"))</f>
        <v>Lula</v>
      </c>
      <c r="T2277" s="74" t="n">
        <v>0.638871341335018</v>
      </c>
      <c r="U2277" s="74" t="n">
        <v>0.310381132870078</v>
      </c>
      <c r="V2277" s="72" t="str">
        <f aca="false">IF(S2277="Empate","—",IF((N2277&gt;M2277)&lt;&gt;(T2277&gt;U2277),"Sim","Não"))</f>
        <v>Não</v>
      </c>
    </row>
    <row r="2278" customFormat="false" ht="15" hidden="false" customHeight="false" outlineLevel="0" collapsed="false">
      <c r="A2278" s="72" t="s">
        <v>4864</v>
      </c>
      <c r="B2278" s="72" t="s">
        <v>4865</v>
      </c>
      <c r="C2278" s="72" t="s">
        <v>325</v>
      </c>
      <c r="D2278" s="72" t="s">
        <v>308</v>
      </c>
      <c r="E2278" s="72"/>
      <c r="F2278" s="73" t="n">
        <v>3942</v>
      </c>
      <c r="G2278" s="73" t="n">
        <v>2946</v>
      </c>
      <c r="H2278" s="73" t="n">
        <v>996</v>
      </c>
      <c r="I2278" s="74" t="n">
        <f aca="false">H2278/F2278</f>
        <v>0.252663622526636</v>
      </c>
      <c r="J2278" s="73" t="n">
        <v>2895</v>
      </c>
      <c r="K2278" s="73" t="n">
        <v>16</v>
      </c>
      <c r="L2278" s="73" t="n">
        <v>35</v>
      </c>
      <c r="M2278" s="73" t="n">
        <v>1413</v>
      </c>
      <c r="N2278" s="73" t="n">
        <v>1381</v>
      </c>
      <c r="O2278" s="73" t="n">
        <f aca="false">J2278-M2278-N2278</f>
        <v>101</v>
      </c>
      <c r="P2278" s="74" t="n">
        <f aca="false">M2278/J2278</f>
        <v>0.488082901554404</v>
      </c>
      <c r="Q2278" s="74" t="n">
        <f aca="false">N2278/J2278</f>
        <v>0.477029360967185</v>
      </c>
      <c r="R2278" s="75" t="n">
        <f aca="false">ABS(P2278-Q2278)*100</f>
        <v>1.10535405872194</v>
      </c>
      <c r="S2278" s="72" t="str">
        <f aca="false">IF(M2278&gt;N2278,"Flávio Bolsonaro",IF(N2278&gt;M2278,"Lula","Empate"))</f>
        <v>Flávio Bolsonaro</v>
      </c>
      <c r="T2278" s="74" t="n">
        <v>0.550072568940494</v>
      </c>
      <c r="U2278" s="74" t="n">
        <v>0.410377358490566</v>
      </c>
      <c r="V2278" s="72" t="str">
        <f aca="false">IF(S2278="Empate","—",IF((N2278&gt;M2278)&lt;&gt;(T2278&gt;U2278),"Sim","Não"))</f>
        <v>Sim</v>
      </c>
    </row>
    <row r="2279" customFormat="false" ht="15" hidden="false" customHeight="false" outlineLevel="0" collapsed="false">
      <c r="A2279" s="72" t="s">
        <v>4866</v>
      </c>
      <c r="B2279" s="72" t="s">
        <v>4867</v>
      </c>
      <c r="C2279" s="72" t="s">
        <v>325</v>
      </c>
      <c r="D2279" s="72" t="s">
        <v>308</v>
      </c>
      <c r="E2279" s="72"/>
      <c r="F2279" s="73" t="n">
        <v>13850</v>
      </c>
      <c r="G2279" s="73" t="n">
        <v>10749</v>
      </c>
      <c r="H2279" s="73" t="n">
        <v>3101</v>
      </c>
      <c r="I2279" s="74" t="n">
        <f aca="false">H2279/F2279</f>
        <v>0.223898916967509</v>
      </c>
      <c r="J2279" s="73" t="n">
        <v>10407</v>
      </c>
      <c r="K2279" s="73" t="n">
        <v>121</v>
      </c>
      <c r="L2279" s="73" t="n">
        <v>221</v>
      </c>
      <c r="M2279" s="73" t="n">
        <v>5363</v>
      </c>
      <c r="N2279" s="73" t="n">
        <v>4404</v>
      </c>
      <c r="O2279" s="73" t="n">
        <f aca="false">J2279-M2279-N2279</f>
        <v>640</v>
      </c>
      <c r="P2279" s="74" t="n">
        <f aca="false">M2279/J2279</f>
        <v>0.515326222734698</v>
      </c>
      <c r="Q2279" s="74" t="n">
        <f aca="false">N2279/J2279</f>
        <v>0.42317670798501</v>
      </c>
      <c r="R2279" s="75" t="n">
        <f aca="false">ABS(P2279-Q2279)*100</f>
        <v>9.21495147496876</v>
      </c>
      <c r="S2279" s="72" t="str">
        <f aca="false">IF(M2279&gt;N2279,"Flávio Bolsonaro",IF(N2279&gt;M2279,"Lula","Empate"))</f>
        <v>Flávio Bolsonaro</v>
      </c>
      <c r="T2279" s="74" t="n">
        <v>0.459773510585918</v>
      </c>
      <c r="U2279" s="74" t="n">
        <v>0.447267355982275</v>
      </c>
      <c r="V2279" s="72" t="str">
        <f aca="false">IF(S2279="Empate","—",IF((N2279&gt;M2279)&lt;&gt;(T2279&gt;U2279),"Sim","Não"))</f>
        <v>Sim</v>
      </c>
    </row>
    <row r="2280" customFormat="false" ht="15" hidden="false" customHeight="false" outlineLevel="0" collapsed="false">
      <c r="A2280" s="72" t="s">
        <v>4868</v>
      </c>
      <c r="B2280" s="72" t="s">
        <v>4869</v>
      </c>
      <c r="C2280" s="72" t="s">
        <v>325</v>
      </c>
      <c r="D2280" s="72" t="s">
        <v>308</v>
      </c>
      <c r="E2280" s="72"/>
      <c r="F2280" s="73" t="n">
        <v>88506</v>
      </c>
      <c r="G2280" s="73" t="n">
        <v>65127</v>
      </c>
      <c r="H2280" s="73" t="n">
        <v>23379</v>
      </c>
      <c r="I2280" s="74" t="n">
        <f aca="false">H2280/F2280</f>
        <v>0.264151582943529</v>
      </c>
      <c r="J2280" s="73" t="n">
        <v>62576</v>
      </c>
      <c r="K2280" s="73" t="n">
        <v>1250</v>
      </c>
      <c r="L2280" s="73" t="n">
        <v>1301</v>
      </c>
      <c r="M2280" s="73" t="n">
        <v>36690</v>
      </c>
      <c r="N2280" s="73" t="n">
        <v>21347</v>
      </c>
      <c r="O2280" s="73" t="n">
        <f aca="false">J2280-M2280-N2280</f>
        <v>4539</v>
      </c>
      <c r="P2280" s="74" t="n">
        <f aca="false">M2280/J2280</f>
        <v>0.586327026335975</v>
      </c>
      <c r="Q2280" s="74" t="n">
        <f aca="false">N2280/J2280</f>
        <v>0.341137177192534</v>
      </c>
      <c r="R2280" s="75" t="n">
        <f aca="false">ABS(P2280-Q2280)*100</f>
        <v>24.5189849143442</v>
      </c>
      <c r="S2280" s="72" t="str">
        <f aca="false">IF(M2280&gt;N2280,"Flávio Bolsonaro",IF(N2280&gt;M2280,"Lula","Empate"))</f>
        <v>Flávio Bolsonaro</v>
      </c>
      <c r="T2280" s="74" t="n">
        <v>0.388543670945967</v>
      </c>
      <c r="U2280" s="74" t="n">
        <v>0.526716714506514</v>
      </c>
      <c r="V2280" s="72" t="str">
        <f aca="false">IF(S2280="Empate","—",IF((N2280&gt;M2280)&lt;&gt;(T2280&gt;U2280),"Sim","Não"))</f>
        <v>Não</v>
      </c>
    </row>
    <row r="2281" customFormat="false" ht="15" hidden="false" customHeight="false" outlineLevel="0" collapsed="false">
      <c r="A2281" s="72" t="s">
        <v>4870</v>
      </c>
      <c r="B2281" s="72" t="s">
        <v>4871</v>
      </c>
      <c r="C2281" s="72" t="s">
        <v>325</v>
      </c>
      <c r="D2281" s="72" t="s">
        <v>308</v>
      </c>
      <c r="E2281" s="72"/>
      <c r="F2281" s="73" t="n">
        <v>5998</v>
      </c>
      <c r="G2281" s="73" t="n">
        <v>4817</v>
      </c>
      <c r="H2281" s="73" t="n">
        <v>1181</v>
      </c>
      <c r="I2281" s="74" t="n">
        <f aca="false">H2281/F2281</f>
        <v>0.196898966322107</v>
      </c>
      <c r="J2281" s="73" t="n">
        <v>4674</v>
      </c>
      <c r="K2281" s="73" t="n">
        <v>69</v>
      </c>
      <c r="L2281" s="73" t="n">
        <v>74</v>
      </c>
      <c r="M2281" s="73" t="n">
        <v>2164</v>
      </c>
      <c r="N2281" s="73" t="n">
        <v>2237</v>
      </c>
      <c r="O2281" s="73" t="n">
        <f aca="false">J2281-M2281-N2281</f>
        <v>273</v>
      </c>
      <c r="P2281" s="74" t="n">
        <f aca="false">M2281/J2281</f>
        <v>0.462986735130509</v>
      </c>
      <c r="Q2281" s="74" t="n">
        <f aca="false">N2281/J2281</f>
        <v>0.478605049208387</v>
      </c>
      <c r="R2281" s="75" t="n">
        <f aca="false">ABS(P2281-Q2281)*100</f>
        <v>1.56183140778776</v>
      </c>
      <c r="S2281" s="72" t="str">
        <f aca="false">IF(M2281&gt;N2281,"Flávio Bolsonaro",IF(N2281&gt;M2281,"Lula","Empate"))</f>
        <v>Lula</v>
      </c>
      <c r="T2281" s="74" t="n">
        <v>0.553172866520788</v>
      </c>
      <c r="U2281" s="74" t="n">
        <v>0.357111597374179</v>
      </c>
      <c r="V2281" s="72" t="str">
        <f aca="false">IF(S2281="Empate","—",IF((N2281&gt;M2281)&lt;&gt;(T2281&gt;U2281),"Sim","Não"))</f>
        <v>Não</v>
      </c>
    </row>
    <row r="2282" customFormat="false" ht="15" hidden="false" customHeight="false" outlineLevel="0" collapsed="false">
      <c r="A2282" s="72" t="s">
        <v>4872</v>
      </c>
      <c r="B2282" s="72" t="s">
        <v>4873</v>
      </c>
      <c r="C2282" s="72" t="s">
        <v>325</v>
      </c>
      <c r="D2282" s="72" t="s">
        <v>308</v>
      </c>
      <c r="E2282" s="72"/>
      <c r="F2282" s="73" t="n">
        <v>13465</v>
      </c>
      <c r="G2282" s="73" t="n">
        <v>8956</v>
      </c>
      <c r="H2282" s="73" t="n">
        <v>4509</v>
      </c>
      <c r="I2282" s="74" t="n">
        <f aca="false">H2282/F2282</f>
        <v>0.334868176754549</v>
      </c>
      <c r="J2282" s="73" t="n">
        <v>8695</v>
      </c>
      <c r="K2282" s="73" t="n">
        <v>107</v>
      </c>
      <c r="L2282" s="73" t="n">
        <v>154</v>
      </c>
      <c r="M2282" s="73" t="n">
        <v>5370</v>
      </c>
      <c r="N2282" s="73" t="n">
        <v>2865</v>
      </c>
      <c r="O2282" s="73" t="n">
        <f aca="false">J2282-M2282-N2282</f>
        <v>460</v>
      </c>
      <c r="P2282" s="74" t="n">
        <f aca="false">M2282/J2282</f>
        <v>0.617596319723979</v>
      </c>
      <c r="Q2282" s="74" t="n">
        <f aca="false">N2282/J2282</f>
        <v>0.329499712478436</v>
      </c>
      <c r="R2282" s="75" t="n">
        <f aca="false">ABS(P2282-Q2282)*100</f>
        <v>28.8096607245543</v>
      </c>
      <c r="S2282" s="72" t="str">
        <f aca="false">IF(M2282&gt;N2282,"Flávio Bolsonaro",IF(N2282&gt;M2282,"Lula","Empate"))</f>
        <v>Flávio Bolsonaro</v>
      </c>
      <c r="T2282" s="74" t="n">
        <v>0.424047501237011</v>
      </c>
      <c r="U2282" s="74" t="n">
        <v>0.517194458189015</v>
      </c>
      <c r="V2282" s="72" t="str">
        <f aca="false">IF(S2282="Empate","—",IF((N2282&gt;M2282)&lt;&gt;(T2282&gt;U2282),"Sim","Não"))</f>
        <v>Não</v>
      </c>
    </row>
    <row r="2283" customFormat="false" ht="15" hidden="false" customHeight="false" outlineLevel="0" collapsed="false">
      <c r="A2283" s="72" t="s">
        <v>4874</v>
      </c>
      <c r="B2283" s="72" t="s">
        <v>4875</v>
      </c>
      <c r="C2283" s="72" t="s">
        <v>319</v>
      </c>
      <c r="D2283" s="72" t="s">
        <v>308</v>
      </c>
      <c r="E2283" s="72"/>
      <c r="F2283" s="73" t="n">
        <v>7353</v>
      </c>
      <c r="G2283" s="73" t="n">
        <v>6085</v>
      </c>
      <c r="H2283" s="73" t="n">
        <v>1268</v>
      </c>
      <c r="I2283" s="74" t="n">
        <f aca="false">H2283/F2283</f>
        <v>0.172446620427037</v>
      </c>
      <c r="J2283" s="73" t="n">
        <v>5923</v>
      </c>
      <c r="K2283" s="73" t="n">
        <v>33</v>
      </c>
      <c r="L2283" s="73" t="n">
        <v>129</v>
      </c>
      <c r="M2283" s="73" t="n">
        <v>2864</v>
      </c>
      <c r="N2283" s="73" t="n">
        <v>2776</v>
      </c>
      <c r="O2283" s="73" t="n">
        <f aca="false">J2283-M2283-N2283</f>
        <v>283</v>
      </c>
      <c r="P2283" s="74" t="n">
        <f aca="false">M2283/J2283</f>
        <v>0.483538747256458</v>
      </c>
      <c r="Q2283" s="74" t="n">
        <f aca="false">N2283/J2283</f>
        <v>0.468681411446902</v>
      </c>
      <c r="R2283" s="75" t="n">
        <f aca="false">ABS(P2283-Q2283)*100</f>
        <v>1.4857335809556</v>
      </c>
      <c r="S2283" s="72" t="str">
        <f aca="false">IF(M2283&gt;N2283,"Flávio Bolsonaro",IF(N2283&gt;M2283,"Lula","Empate"))</f>
        <v>Flávio Bolsonaro</v>
      </c>
      <c r="T2283" s="74" t="n">
        <v>0.545786876256626</v>
      </c>
      <c r="U2283" s="74" t="n">
        <v>0.405775909340157</v>
      </c>
      <c r="V2283" s="72" t="str">
        <f aca="false">IF(S2283="Empate","—",IF((N2283&gt;M2283)&lt;&gt;(T2283&gt;U2283),"Sim","Não"))</f>
        <v>Sim</v>
      </c>
    </row>
    <row r="2284" customFormat="false" ht="15" hidden="false" customHeight="false" outlineLevel="0" collapsed="false">
      <c r="A2284" s="72" t="s">
        <v>4876</v>
      </c>
      <c r="B2284" s="72" t="s">
        <v>4877</v>
      </c>
      <c r="C2284" s="72" t="s">
        <v>319</v>
      </c>
      <c r="D2284" s="72" t="s">
        <v>308</v>
      </c>
      <c r="E2284" s="72"/>
      <c r="F2284" s="73" t="n">
        <v>43203</v>
      </c>
      <c r="G2284" s="73" t="n">
        <v>33253</v>
      </c>
      <c r="H2284" s="73" t="n">
        <v>9950</v>
      </c>
      <c r="I2284" s="74" t="n">
        <f aca="false">H2284/F2284</f>
        <v>0.230308080457376</v>
      </c>
      <c r="J2284" s="73" t="n">
        <v>32395</v>
      </c>
      <c r="K2284" s="73" t="n">
        <v>297</v>
      </c>
      <c r="L2284" s="73" t="n">
        <v>561</v>
      </c>
      <c r="M2284" s="73" t="n">
        <v>23270</v>
      </c>
      <c r="N2284" s="73" t="n">
        <v>7677</v>
      </c>
      <c r="O2284" s="73" t="n">
        <f aca="false">J2284-M2284-N2284</f>
        <v>1448</v>
      </c>
      <c r="P2284" s="74" t="n">
        <f aca="false">M2284/J2284</f>
        <v>0.718320728507486</v>
      </c>
      <c r="Q2284" s="74" t="n">
        <f aca="false">N2284/J2284</f>
        <v>0.236981015588825</v>
      </c>
      <c r="R2284" s="75" t="n">
        <f aca="false">ABS(P2284-Q2284)*100</f>
        <v>48.133971291866</v>
      </c>
      <c r="S2284" s="72" t="str">
        <f aca="false">IF(M2284&gt;N2284,"Flávio Bolsonaro",IF(N2284&gt;M2284,"Lula","Empate"))</f>
        <v>Flávio Bolsonaro</v>
      </c>
      <c r="T2284" s="74" t="n">
        <v>0.285881331016972</v>
      </c>
      <c r="U2284" s="74" t="n">
        <v>0.659661900307363</v>
      </c>
      <c r="V2284" s="72" t="str">
        <f aca="false">IF(S2284="Empate","—",IF((N2284&gt;M2284)&lt;&gt;(T2284&gt;U2284),"Sim","Não"))</f>
        <v>Não</v>
      </c>
    </row>
    <row r="2285" customFormat="false" ht="15" hidden="false" customHeight="false" outlineLevel="0" collapsed="false">
      <c r="A2285" s="72" t="s">
        <v>4878</v>
      </c>
      <c r="B2285" s="72" t="s">
        <v>4879</v>
      </c>
      <c r="C2285" s="72" t="s">
        <v>319</v>
      </c>
      <c r="D2285" s="72" t="s">
        <v>308</v>
      </c>
      <c r="E2285" s="72"/>
      <c r="F2285" s="73" t="n">
        <v>11527</v>
      </c>
      <c r="G2285" s="73" t="n">
        <v>8821</v>
      </c>
      <c r="H2285" s="73" t="n">
        <v>2706</v>
      </c>
      <c r="I2285" s="74" t="n">
        <f aca="false">H2285/F2285</f>
        <v>0.234753188166912</v>
      </c>
      <c r="J2285" s="73" t="n">
        <v>8503</v>
      </c>
      <c r="K2285" s="73" t="n">
        <v>90</v>
      </c>
      <c r="L2285" s="73" t="n">
        <v>228</v>
      </c>
      <c r="M2285" s="73" t="n">
        <v>5403</v>
      </c>
      <c r="N2285" s="73" t="n">
        <v>2478</v>
      </c>
      <c r="O2285" s="73" t="n">
        <f aca="false">J2285-M2285-N2285</f>
        <v>622</v>
      </c>
      <c r="P2285" s="74" t="n">
        <f aca="false">M2285/J2285</f>
        <v>0.63542279195578</v>
      </c>
      <c r="Q2285" s="74" t="n">
        <f aca="false">N2285/J2285</f>
        <v>0.291426555333412</v>
      </c>
      <c r="R2285" s="75" t="n">
        <f aca="false">ABS(P2285-Q2285)*100</f>
        <v>34.3996236622369</v>
      </c>
      <c r="S2285" s="72" t="str">
        <f aca="false">IF(M2285&gt;N2285,"Flávio Bolsonaro",IF(N2285&gt;M2285,"Lula","Empate"))</f>
        <v>Flávio Bolsonaro</v>
      </c>
      <c r="T2285" s="74" t="n">
        <v>0.367789570835256</v>
      </c>
      <c r="U2285" s="74" t="n">
        <v>0.577641901245962</v>
      </c>
      <c r="V2285" s="72" t="str">
        <f aca="false">IF(S2285="Empate","—",IF((N2285&gt;M2285)&lt;&gt;(T2285&gt;U2285),"Sim","Não"))</f>
        <v>Não</v>
      </c>
    </row>
    <row r="2286" customFormat="false" ht="15" hidden="false" customHeight="false" outlineLevel="0" collapsed="false">
      <c r="A2286" s="72" t="s">
        <v>4880</v>
      </c>
      <c r="B2286" s="72" t="s">
        <v>4881</v>
      </c>
      <c r="C2286" s="72" t="s">
        <v>319</v>
      </c>
      <c r="D2286" s="72" t="s">
        <v>308</v>
      </c>
      <c r="E2286" s="72"/>
      <c r="F2286" s="73" t="n">
        <v>4151</v>
      </c>
      <c r="G2286" s="73" t="n">
        <v>3236</v>
      </c>
      <c r="H2286" s="73" t="n">
        <v>915</v>
      </c>
      <c r="I2286" s="74" t="n">
        <f aca="false">H2286/F2286</f>
        <v>0.220428812334377</v>
      </c>
      <c r="J2286" s="73" t="n">
        <v>3165</v>
      </c>
      <c r="K2286" s="73" t="n">
        <v>16</v>
      </c>
      <c r="L2286" s="73" t="n">
        <v>55</v>
      </c>
      <c r="M2286" s="73" t="n">
        <v>2349</v>
      </c>
      <c r="N2286" s="73" t="n">
        <v>681</v>
      </c>
      <c r="O2286" s="73" t="n">
        <f aca="false">J2286-M2286-N2286</f>
        <v>135</v>
      </c>
      <c r="P2286" s="74" t="n">
        <f aca="false">M2286/J2286</f>
        <v>0.74218009478673</v>
      </c>
      <c r="Q2286" s="74" t="n">
        <f aca="false">N2286/J2286</f>
        <v>0.215165876777251</v>
      </c>
      <c r="R2286" s="75" t="n">
        <f aca="false">ABS(P2286-Q2286)*100</f>
        <v>52.7014218009479</v>
      </c>
      <c r="S2286" s="72" t="str">
        <f aca="false">IF(M2286&gt;N2286,"Flávio Bolsonaro",IF(N2286&gt;M2286,"Lula","Empate"))</f>
        <v>Flávio Bolsonaro</v>
      </c>
      <c r="T2286" s="74" t="n">
        <v>0.248180242634315</v>
      </c>
      <c r="U2286" s="74" t="n">
        <v>0.709532062391681</v>
      </c>
      <c r="V2286" s="72" t="str">
        <f aca="false">IF(S2286="Empate","—",IF((N2286&gt;M2286)&lt;&gt;(T2286&gt;U2286),"Sim","Não"))</f>
        <v>Não</v>
      </c>
    </row>
    <row r="2287" customFormat="false" ht="15" hidden="false" customHeight="false" outlineLevel="0" collapsed="false">
      <c r="A2287" s="72" t="s">
        <v>4882</v>
      </c>
      <c r="B2287" s="72" t="s">
        <v>4883</v>
      </c>
      <c r="C2287" s="72" t="s">
        <v>319</v>
      </c>
      <c r="D2287" s="72" t="s">
        <v>308</v>
      </c>
      <c r="E2287" s="72"/>
      <c r="F2287" s="73" t="n">
        <v>8774</v>
      </c>
      <c r="G2287" s="73" t="n">
        <v>6836</v>
      </c>
      <c r="H2287" s="73" t="n">
        <v>1938</v>
      </c>
      <c r="I2287" s="74" t="n">
        <f aca="false">H2287/F2287</f>
        <v>0.220879872350125</v>
      </c>
      <c r="J2287" s="73" t="n">
        <v>6593</v>
      </c>
      <c r="K2287" s="73" t="n">
        <v>73</v>
      </c>
      <c r="L2287" s="73" t="n">
        <v>170</v>
      </c>
      <c r="M2287" s="73" t="n">
        <v>4272</v>
      </c>
      <c r="N2287" s="73" t="n">
        <v>2012</v>
      </c>
      <c r="O2287" s="73" t="n">
        <f aca="false">J2287-M2287-N2287</f>
        <v>309</v>
      </c>
      <c r="P2287" s="74" t="n">
        <f aca="false">M2287/J2287</f>
        <v>0.647959957530714</v>
      </c>
      <c r="Q2287" s="74" t="n">
        <f aca="false">N2287/J2287</f>
        <v>0.305172152282724</v>
      </c>
      <c r="R2287" s="75" t="n">
        <f aca="false">ABS(P2287-Q2287)*100</f>
        <v>34.278780524799</v>
      </c>
      <c r="S2287" s="72" t="str">
        <f aca="false">IF(M2287&gt;N2287,"Flávio Bolsonaro",IF(N2287&gt;M2287,"Lula","Empate"))</f>
        <v>Flávio Bolsonaro</v>
      </c>
      <c r="T2287" s="74" t="n">
        <v>0.384895660814839</v>
      </c>
      <c r="U2287" s="74" t="n">
        <v>0.569725074527989</v>
      </c>
      <c r="V2287" s="72" t="str">
        <f aca="false">IF(S2287="Empate","—",IF((N2287&gt;M2287)&lt;&gt;(T2287&gt;U2287),"Sim","Não"))</f>
        <v>Não</v>
      </c>
    </row>
    <row r="2288" customFormat="false" ht="15" hidden="false" customHeight="false" outlineLevel="0" collapsed="false">
      <c r="A2288" s="72" t="s">
        <v>4884</v>
      </c>
      <c r="B2288" s="72" t="s">
        <v>4885</v>
      </c>
      <c r="C2288" s="72" t="s">
        <v>319</v>
      </c>
      <c r="D2288" s="72" t="s">
        <v>308</v>
      </c>
      <c r="E2288" s="72"/>
      <c r="F2288" s="73" t="n">
        <v>6195</v>
      </c>
      <c r="G2288" s="73" t="n">
        <v>4763</v>
      </c>
      <c r="H2288" s="73" t="n">
        <v>1432</v>
      </c>
      <c r="I2288" s="74" t="n">
        <f aca="false">H2288/F2288</f>
        <v>0.231154156577885</v>
      </c>
      <c r="J2288" s="73" t="n">
        <v>4574</v>
      </c>
      <c r="K2288" s="73" t="n">
        <v>54</v>
      </c>
      <c r="L2288" s="73" t="n">
        <v>135</v>
      </c>
      <c r="M2288" s="73" t="n">
        <v>1956</v>
      </c>
      <c r="N2288" s="73" t="n">
        <v>2427</v>
      </c>
      <c r="O2288" s="73" t="n">
        <f aca="false">J2288-M2288-N2288</f>
        <v>191</v>
      </c>
      <c r="P2288" s="74" t="n">
        <f aca="false">M2288/J2288</f>
        <v>0.427634455618715</v>
      </c>
      <c r="Q2288" s="74" t="n">
        <f aca="false">N2288/J2288</f>
        <v>0.530607783121994</v>
      </c>
      <c r="R2288" s="75" t="n">
        <f aca="false">ABS(P2288-Q2288)*100</f>
        <v>10.2973327503279</v>
      </c>
      <c r="S2288" s="72" t="str">
        <f aca="false">IF(M2288&gt;N2288,"Flávio Bolsonaro",IF(N2288&gt;M2288,"Lula","Empate"))</f>
        <v>Lula</v>
      </c>
      <c r="T2288" s="74" t="n">
        <v>0.585581601061477</v>
      </c>
      <c r="U2288" s="74" t="n">
        <v>0.353604599734631</v>
      </c>
      <c r="V2288" s="72" t="str">
        <f aca="false">IF(S2288="Empate","—",IF((N2288&gt;M2288)&lt;&gt;(T2288&gt;U2288),"Sim","Não"))</f>
        <v>Não</v>
      </c>
    </row>
    <row r="2289" customFormat="false" ht="15" hidden="false" customHeight="false" outlineLevel="0" collapsed="false">
      <c r="A2289" s="72" t="s">
        <v>4886</v>
      </c>
      <c r="B2289" s="72" t="s">
        <v>4887</v>
      </c>
      <c r="C2289" s="72" t="s">
        <v>319</v>
      </c>
      <c r="D2289" s="72" t="s">
        <v>308</v>
      </c>
      <c r="E2289" s="72"/>
      <c r="F2289" s="73" t="n">
        <v>7979</v>
      </c>
      <c r="G2289" s="73" t="n">
        <v>6010</v>
      </c>
      <c r="H2289" s="73" t="n">
        <v>1969</v>
      </c>
      <c r="I2289" s="74" t="n">
        <f aca="false">H2289/F2289</f>
        <v>0.246772778543677</v>
      </c>
      <c r="J2289" s="73" t="n">
        <v>5825</v>
      </c>
      <c r="K2289" s="73" t="n">
        <v>64</v>
      </c>
      <c r="L2289" s="73" t="n">
        <v>121</v>
      </c>
      <c r="M2289" s="73" t="n">
        <v>3951</v>
      </c>
      <c r="N2289" s="73" t="n">
        <v>1552</v>
      </c>
      <c r="O2289" s="73" t="n">
        <f aca="false">J2289-M2289-N2289</f>
        <v>322</v>
      </c>
      <c r="P2289" s="74" t="n">
        <f aca="false">M2289/J2289</f>
        <v>0.678283261802575</v>
      </c>
      <c r="Q2289" s="74" t="n">
        <f aca="false">N2289/J2289</f>
        <v>0.266437768240343</v>
      </c>
      <c r="R2289" s="75" t="n">
        <f aca="false">ABS(P2289-Q2289)*100</f>
        <v>41.1845493562232</v>
      </c>
      <c r="S2289" s="72" t="str">
        <f aca="false">IF(M2289&gt;N2289,"Flávio Bolsonaro",IF(N2289&gt;M2289,"Lula","Empate"))</f>
        <v>Flávio Bolsonaro</v>
      </c>
      <c r="T2289" s="74" t="n">
        <v>0.330704225352113</v>
      </c>
      <c r="U2289" s="74" t="n">
        <v>0.620093896713615</v>
      </c>
      <c r="V2289" s="72" t="str">
        <f aca="false">IF(S2289="Empate","—",IF((N2289&gt;M2289)&lt;&gt;(T2289&gt;U2289),"Sim","Não"))</f>
        <v>Não</v>
      </c>
    </row>
    <row r="2290" customFormat="false" ht="15" hidden="false" customHeight="false" outlineLevel="0" collapsed="false">
      <c r="A2290" s="72" t="s">
        <v>4888</v>
      </c>
      <c r="B2290" s="72" t="s">
        <v>4889</v>
      </c>
      <c r="C2290" s="72" t="s">
        <v>319</v>
      </c>
      <c r="D2290" s="72" t="s">
        <v>308</v>
      </c>
      <c r="E2290" s="72"/>
      <c r="F2290" s="73" t="n">
        <v>6340</v>
      </c>
      <c r="G2290" s="73" t="n">
        <v>4798</v>
      </c>
      <c r="H2290" s="73" t="n">
        <v>1542</v>
      </c>
      <c r="I2290" s="74" t="n">
        <f aca="false">H2290/F2290</f>
        <v>0.243217665615142</v>
      </c>
      <c r="J2290" s="73" t="n">
        <v>4671</v>
      </c>
      <c r="K2290" s="73" t="n">
        <v>29</v>
      </c>
      <c r="L2290" s="73" t="n">
        <v>98</v>
      </c>
      <c r="M2290" s="73" t="n">
        <v>3244</v>
      </c>
      <c r="N2290" s="73" t="n">
        <v>1266</v>
      </c>
      <c r="O2290" s="73" t="n">
        <f aca="false">J2290-M2290-N2290</f>
        <v>161</v>
      </c>
      <c r="P2290" s="74" t="n">
        <f aca="false">M2290/J2290</f>
        <v>0.694497966174267</v>
      </c>
      <c r="Q2290" s="74" t="n">
        <f aca="false">N2290/J2290</f>
        <v>0.271034039820167</v>
      </c>
      <c r="R2290" s="75" t="n">
        <f aca="false">ABS(P2290-Q2290)*100</f>
        <v>42.34639263541</v>
      </c>
      <c r="S2290" s="72" t="str">
        <f aca="false">IF(M2290&gt;N2290,"Flávio Bolsonaro",IF(N2290&gt;M2290,"Lula","Empate"))</f>
        <v>Flávio Bolsonaro</v>
      </c>
      <c r="T2290" s="74" t="n">
        <v>0.373829531812725</v>
      </c>
      <c r="U2290" s="74" t="n">
        <v>0.58031212484994</v>
      </c>
      <c r="V2290" s="72" t="str">
        <f aca="false">IF(S2290="Empate","—",IF((N2290&gt;M2290)&lt;&gt;(T2290&gt;U2290),"Sim","Não"))</f>
        <v>Não</v>
      </c>
    </row>
    <row r="2291" customFormat="false" ht="15" hidden="false" customHeight="false" outlineLevel="0" collapsed="false">
      <c r="A2291" s="72" t="s">
        <v>4890</v>
      </c>
      <c r="B2291" s="72" t="s">
        <v>4891</v>
      </c>
      <c r="C2291" s="72" t="s">
        <v>319</v>
      </c>
      <c r="D2291" s="72" t="s">
        <v>308</v>
      </c>
      <c r="E2291" s="72"/>
      <c r="F2291" s="73" t="n">
        <v>3259</v>
      </c>
      <c r="G2291" s="73" t="n">
        <v>2444</v>
      </c>
      <c r="H2291" s="73" t="n">
        <v>815</v>
      </c>
      <c r="I2291" s="74" t="n">
        <f aca="false">H2291/F2291</f>
        <v>0.250076710647438</v>
      </c>
      <c r="J2291" s="73" t="n">
        <v>2364</v>
      </c>
      <c r="K2291" s="73" t="n">
        <v>26</v>
      </c>
      <c r="L2291" s="73" t="n">
        <v>54</v>
      </c>
      <c r="M2291" s="73" t="n">
        <v>1295</v>
      </c>
      <c r="N2291" s="73" t="n">
        <v>849</v>
      </c>
      <c r="O2291" s="73" t="n">
        <f aca="false">J2291-M2291-N2291</f>
        <v>220</v>
      </c>
      <c r="P2291" s="74" t="n">
        <f aca="false">M2291/J2291</f>
        <v>0.547800338409476</v>
      </c>
      <c r="Q2291" s="74" t="n">
        <f aca="false">N2291/J2291</f>
        <v>0.359137055837563</v>
      </c>
      <c r="R2291" s="75" t="n">
        <f aca="false">ABS(P2291-Q2291)*100</f>
        <v>18.8663282571912</v>
      </c>
      <c r="S2291" s="72" t="str">
        <f aca="false">IF(M2291&gt;N2291,"Flávio Bolsonaro",IF(N2291&gt;M2291,"Lula","Empate"))</f>
        <v>Flávio Bolsonaro</v>
      </c>
      <c r="T2291" s="74" t="n">
        <v>0.485652173913044</v>
      </c>
      <c r="U2291" s="74" t="n">
        <v>0.450434782608696</v>
      </c>
      <c r="V2291" s="72" t="str">
        <f aca="false">IF(S2291="Empate","—",IF((N2291&gt;M2291)&lt;&gt;(T2291&gt;U2291),"Sim","Não"))</f>
        <v>Sim</v>
      </c>
    </row>
    <row r="2292" customFormat="false" ht="15" hidden="false" customHeight="false" outlineLevel="0" collapsed="false">
      <c r="A2292" s="72" t="s">
        <v>4892</v>
      </c>
      <c r="B2292" s="72" t="s">
        <v>4893</v>
      </c>
      <c r="C2292" s="72" t="s">
        <v>319</v>
      </c>
      <c r="D2292" s="72" t="s">
        <v>308</v>
      </c>
      <c r="E2292" s="72"/>
      <c r="F2292" s="73" t="n">
        <v>1233</v>
      </c>
      <c r="G2292" s="73" t="n">
        <v>963</v>
      </c>
      <c r="H2292" s="73" t="n">
        <v>270</v>
      </c>
      <c r="I2292" s="74" t="n">
        <f aca="false">H2292/F2292</f>
        <v>0.218978102189781</v>
      </c>
      <c r="J2292" s="73" t="n">
        <v>936</v>
      </c>
      <c r="K2292" s="73" t="n">
        <v>6</v>
      </c>
      <c r="L2292" s="73" t="n">
        <v>21</v>
      </c>
      <c r="M2292" s="73" t="n">
        <v>498</v>
      </c>
      <c r="N2292" s="73" t="n">
        <v>400</v>
      </c>
      <c r="O2292" s="73" t="n">
        <f aca="false">J2292-M2292-N2292</f>
        <v>38</v>
      </c>
      <c r="P2292" s="74" t="n">
        <f aca="false">M2292/J2292</f>
        <v>0.532051282051282</v>
      </c>
      <c r="Q2292" s="74" t="n">
        <f aca="false">N2292/J2292</f>
        <v>0.427350427350427</v>
      </c>
      <c r="R2292" s="75" t="n">
        <f aca="false">ABS(P2292-Q2292)*100</f>
        <v>10.4700854700855</v>
      </c>
      <c r="S2292" s="72" t="str">
        <f aca="false">IF(M2292&gt;N2292,"Flávio Bolsonaro",IF(N2292&gt;M2292,"Lula","Empate"))</f>
        <v>Flávio Bolsonaro</v>
      </c>
      <c r="T2292" s="74" t="n">
        <v>0.571253071253071</v>
      </c>
      <c r="U2292" s="74" t="n">
        <v>0.385749385749386</v>
      </c>
      <c r="V2292" s="72" t="str">
        <f aca="false">IF(S2292="Empate","—",IF((N2292&gt;M2292)&lt;&gt;(T2292&gt;U2292),"Sim","Não"))</f>
        <v>Sim</v>
      </c>
    </row>
    <row r="2293" customFormat="false" ht="15" hidden="false" customHeight="false" outlineLevel="0" collapsed="false">
      <c r="A2293" s="72" t="s">
        <v>4894</v>
      </c>
      <c r="B2293" s="72" t="s">
        <v>4895</v>
      </c>
      <c r="C2293" s="72" t="s">
        <v>319</v>
      </c>
      <c r="D2293" s="72" t="s">
        <v>308</v>
      </c>
      <c r="E2293" s="72"/>
      <c r="F2293" s="73" t="n">
        <v>11533</v>
      </c>
      <c r="G2293" s="73" t="n">
        <v>9018</v>
      </c>
      <c r="H2293" s="73" t="n">
        <v>2515</v>
      </c>
      <c r="I2293" s="74" t="n">
        <f aca="false">H2293/F2293</f>
        <v>0.218069886412902</v>
      </c>
      <c r="J2293" s="73" t="n">
        <v>8722</v>
      </c>
      <c r="K2293" s="73" t="n">
        <v>82</v>
      </c>
      <c r="L2293" s="73" t="n">
        <v>214</v>
      </c>
      <c r="M2293" s="73" t="n">
        <v>6325</v>
      </c>
      <c r="N2293" s="73" t="n">
        <v>2005</v>
      </c>
      <c r="O2293" s="73" t="n">
        <f aca="false">J2293-M2293-N2293</f>
        <v>392</v>
      </c>
      <c r="P2293" s="74" t="n">
        <f aca="false">M2293/J2293</f>
        <v>0.725177711534052</v>
      </c>
      <c r="Q2293" s="74" t="n">
        <f aca="false">N2293/J2293</f>
        <v>0.229878468241229</v>
      </c>
      <c r="R2293" s="75" t="n">
        <f aca="false">ABS(P2293-Q2293)*100</f>
        <v>49.5299243292823</v>
      </c>
      <c r="S2293" s="72" t="str">
        <f aca="false">IF(M2293&gt;N2293,"Flávio Bolsonaro",IF(N2293&gt;M2293,"Lula","Empate"))</f>
        <v>Flávio Bolsonaro</v>
      </c>
      <c r="T2293" s="74" t="n">
        <v>0.277004716981132</v>
      </c>
      <c r="U2293" s="74" t="n">
        <v>0.662382075471698</v>
      </c>
      <c r="V2293" s="72" t="str">
        <f aca="false">IF(S2293="Empate","—",IF((N2293&gt;M2293)&lt;&gt;(T2293&gt;U2293),"Sim","Não"))</f>
        <v>Não</v>
      </c>
    </row>
    <row r="2294" customFormat="false" ht="15" hidden="false" customHeight="false" outlineLevel="0" collapsed="false">
      <c r="A2294" s="72" t="s">
        <v>4896</v>
      </c>
      <c r="B2294" s="72" t="s">
        <v>4897</v>
      </c>
      <c r="C2294" s="72" t="s">
        <v>319</v>
      </c>
      <c r="D2294" s="72" t="s">
        <v>308</v>
      </c>
      <c r="E2294" s="72"/>
      <c r="F2294" s="73" t="n">
        <v>7881</v>
      </c>
      <c r="G2294" s="73" t="n">
        <v>6273</v>
      </c>
      <c r="H2294" s="73" t="n">
        <v>1608</v>
      </c>
      <c r="I2294" s="74" t="n">
        <f aca="false">H2294/F2294</f>
        <v>0.204035020936429</v>
      </c>
      <c r="J2294" s="73" t="n">
        <v>6052</v>
      </c>
      <c r="K2294" s="73" t="n">
        <v>61</v>
      </c>
      <c r="L2294" s="73" t="n">
        <v>160</v>
      </c>
      <c r="M2294" s="73" t="n">
        <v>3621</v>
      </c>
      <c r="N2294" s="73" t="n">
        <v>2101</v>
      </c>
      <c r="O2294" s="73" t="n">
        <f aca="false">J2294-M2294-N2294</f>
        <v>330</v>
      </c>
      <c r="P2294" s="74" t="n">
        <f aca="false">M2294/J2294</f>
        <v>0.598314606741573</v>
      </c>
      <c r="Q2294" s="74" t="n">
        <f aca="false">N2294/J2294</f>
        <v>0.347157964309319</v>
      </c>
      <c r="R2294" s="75" t="n">
        <f aca="false">ABS(P2294-Q2294)*100</f>
        <v>25.1156642432254</v>
      </c>
      <c r="S2294" s="72" t="str">
        <f aca="false">IF(M2294&gt;N2294,"Flávio Bolsonaro",IF(N2294&gt;M2294,"Lula","Empate"))</f>
        <v>Flávio Bolsonaro</v>
      </c>
      <c r="T2294" s="74" t="n">
        <v>0.397685340489769</v>
      </c>
      <c r="U2294" s="74" t="n">
        <v>0.540254948004026</v>
      </c>
      <c r="V2294" s="72" t="str">
        <f aca="false">IF(S2294="Empate","—",IF((N2294&gt;M2294)&lt;&gt;(T2294&gt;U2294),"Sim","Não"))</f>
        <v>Não</v>
      </c>
    </row>
    <row r="2295" customFormat="false" ht="15" hidden="false" customHeight="false" outlineLevel="0" collapsed="false">
      <c r="A2295" s="72" t="s">
        <v>4898</v>
      </c>
      <c r="B2295" s="72" t="s">
        <v>4899</v>
      </c>
      <c r="C2295" s="72" t="s">
        <v>319</v>
      </c>
      <c r="D2295" s="72" t="s">
        <v>308</v>
      </c>
      <c r="E2295" s="72"/>
      <c r="F2295" s="73" t="n">
        <v>17103</v>
      </c>
      <c r="G2295" s="73" t="n">
        <v>11768</v>
      </c>
      <c r="H2295" s="73" t="n">
        <v>5335</v>
      </c>
      <c r="I2295" s="74" t="n">
        <f aca="false">H2295/F2295</f>
        <v>0.311933578904286</v>
      </c>
      <c r="J2295" s="73" t="n">
        <v>11483</v>
      </c>
      <c r="K2295" s="73" t="n">
        <v>102</v>
      </c>
      <c r="L2295" s="73" t="n">
        <v>183</v>
      </c>
      <c r="M2295" s="73" t="n">
        <v>8794</v>
      </c>
      <c r="N2295" s="73" t="n">
        <v>2192</v>
      </c>
      <c r="O2295" s="73" t="n">
        <f aca="false">J2295-M2295-N2295</f>
        <v>497</v>
      </c>
      <c r="P2295" s="74" t="n">
        <f aca="false">M2295/J2295</f>
        <v>0.76582774536271</v>
      </c>
      <c r="Q2295" s="74" t="n">
        <f aca="false">N2295/J2295</f>
        <v>0.190890882173648</v>
      </c>
      <c r="R2295" s="75" t="n">
        <f aca="false">ABS(P2295-Q2295)*100</f>
        <v>57.4936863189062</v>
      </c>
      <c r="S2295" s="72" t="str">
        <f aca="false">IF(M2295&gt;N2295,"Flávio Bolsonaro",IF(N2295&gt;M2295,"Lula","Empate"))</f>
        <v>Flávio Bolsonaro</v>
      </c>
      <c r="T2295" s="74" t="n">
        <v>0.247539908156571</v>
      </c>
      <c r="U2295" s="74" t="n">
        <v>0.711786573365406</v>
      </c>
      <c r="V2295" s="72" t="str">
        <f aca="false">IF(S2295="Empate","—",IF((N2295&gt;M2295)&lt;&gt;(T2295&gt;U2295),"Sim","Não"))</f>
        <v>Não</v>
      </c>
    </row>
    <row r="2296" customFormat="false" ht="15" hidden="false" customHeight="false" outlineLevel="0" collapsed="false">
      <c r="A2296" s="72" t="s">
        <v>4900</v>
      </c>
      <c r="B2296" s="72" t="s">
        <v>4901</v>
      </c>
      <c r="C2296" s="72" t="s">
        <v>319</v>
      </c>
      <c r="D2296" s="72" t="s">
        <v>308</v>
      </c>
      <c r="E2296" s="72"/>
      <c r="F2296" s="73" t="n">
        <v>22360</v>
      </c>
      <c r="G2296" s="73" t="n">
        <v>17501</v>
      </c>
      <c r="H2296" s="73" t="n">
        <v>4859</v>
      </c>
      <c r="I2296" s="74" t="n">
        <f aca="false">H2296/F2296</f>
        <v>0.217307692307692</v>
      </c>
      <c r="J2296" s="73" t="n">
        <v>16898</v>
      </c>
      <c r="K2296" s="73" t="n">
        <v>185</v>
      </c>
      <c r="L2296" s="73" t="n">
        <v>418</v>
      </c>
      <c r="M2296" s="73" t="n">
        <v>8893</v>
      </c>
      <c r="N2296" s="73" t="n">
        <v>7085</v>
      </c>
      <c r="O2296" s="73" t="n">
        <f aca="false">J2296-M2296-N2296</f>
        <v>920</v>
      </c>
      <c r="P2296" s="74" t="n">
        <f aca="false">M2296/J2296</f>
        <v>0.526275298851935</v>
      </c>
      <c r="Q2296" s="74" t="n">
        <f aca="false">N2296/J2296</f>
        <v>0.419280388211623</v>
      </c>
      <c r="R2296" s="75" t="n">
        <f aca="false">ABS(P2296-Q2296)*100</f>
        <v>10.6994910640312</v>
      </c>
      <c r="S2296" s="72" t="str">
        <f aca="false">IF(M2296&gt;N2296,"Flávio Bolsonaro",IF(N2296&gt;M2296,"Lula","Empate"))</f>
        <v>Flávio Bolsonaro</v>
      </c>
      <c r="T2296" s="74" t="n">
        <v>0.487994472275004</v>
      </c>
      <c r="U2296" s="74" t="n">
        <v>0.455173605113146</v>
      </c>
      <c r="V2296" s="72" t="str">
        <f aca="false">IF(S2296="Empate","—",IF((N2296&gt;M2296)&lt;&gt;(T2296&gt;U2296),"Sim","Não"))</f>
        <v>Sim</v>
      </c>
    </row>
    <row r="2297" customFormat="false" ht="15" hidden="false" customHeight="false" outlineLevel="0" collapsed="false">
      <c r="A2297" s="72" t="s">
        <v>4902</v>
      </c>
      <c r="B2297" s="72" t="s">
        <v>4903</v>
      </c>
      <c r="C2297" s="72" t="s">
        <v>319</v>
      </c>
      <c r="D2297" s="72" t="s">
        <v>308</v>
      </c>
      <c r="E2297" s="72"/>
      <c r="F2297" s="73" t="n">
        <v>47123</v>
      </c>
      <c r="G2297" s="73" t="n">
        <v>36137</v>
      </c>
      <c r="H2297" s="73" t="n">
        <v>10986</v>
      </c>
      <c r="I2297" s="74" t="n">
        <f aca="false">H2297/F2297</f>
        <v>0.233134562740063</v>
      </c>
      <c r="J2297" s="73" t="n">
        <v>35119</v>
      </c>
      <c r="K2297" s="73" t="n">
        <v>379</v>
      </c>
      <c r="L2297" s="73" t="n">
        <v>639</v>
      </c>
      <c r="M2297" s="73" t="n">
        <v>21019</v>
      </c>
      <c r="N2297" s="73" t="n">
        <v>11720</v>
      </c>
      <c r="O2297" s="73" t="n">
        <f aca="false">J2297-M2297-N2297</f>
        <v>2380</v>
      </c>
      <c r="P2297" s="74" t="n">
        <f aca="false">M2297/J2297</f>
        <v>0.598507930180244</v>
      </c>
      <c r="Q2297" s="74" t="n">
        <f aca="false">N2297/J2297</f>
        <v>0.333722486403371</v>
      </c>
      <c r="R2297" s="75" t="n">
        <f aca="false">ABS(P2297-Q2297)*100</f>
        <v>26.4785443776873</v>
      </c>
      <c r="S2297" s="72" t="str">
        <f aca="false">IF(M2297&gt;N2297,"Flávio Bolsonaro",IF(N2297&gt;M2297,"Lula","Empate"))</f>
        <v>Flávio Bolsonaro</v>
      </c>
      <c r="T2297" s="74" t="n">
        <v>0.382157163940845</v>
      </c>
      <c r="U2297" s="74" t="n">
        <v>0.556971175567001</v>
      </c>
      <c r="V2297" s="72" t="str">
        <f aca="false">IF(S2297="Empate","—",IF((N2297&gt;M2297)&lt;&gt;(T2297&gt;U2297),"Sim","Não"))</f>
        <v>Não</v>
      </c>
    </row>
    <row r="2298" customFormat="false" ht="15" hidden="false" customHeight="false" outlineLevel="0" collapsed="false">
      <c r="A2298" s="72" t="s">
        <v>4904</v>
      </c>
      <c r="B2298" s="72" t="s">
        <v>4905</v>
      </c>
      <c r="C2298" s="72" t="s">
        <v>319</v>
      </c>
      <c r="D2298" s="72" t="s">
        <v>308</v>
      </c>
      <c r="E2298" s="72"/>
      <c r="F2298" s="73" t="n">
        <v>6862</v>
      </c>
      <c r="G2298" s="73" t="n">
        <v>5630</v>
      </c>
      <c r="H2298" s="73" t="n">
        <v>1232</v>
      </c>
      <c r="I2298" s="74" t="n">
        <f aca="false">H2298/F2298</f>
        <v>0.179539492859225</v>
      </c>
      <c r="J2298" s="73" t="n">
        <v>5484</v>
      </c>
      <c r="K2298" s="73" t="n">
        <v>38</v>
      </c>
      <c r="L2298" s="73" t="n">
        <v>108</v>
      </c>
      <c r="M2298" s="73" t="n">
        <v>2064</v>
      </c>
      <c r="N2298" s="73" t="n">
        <v>3158</v>
      </c>
      <c r="O2298" s="73" t="n">
        <f aca="false">J2298-M2298-N2298</f>
        <v>262</v>
      </c>
      <c r="P2298" s="74" t="n">
        <f aca="false">M2298/J2298</f>
        <v>0.37636761487965</v>
      </c>
      <c r="Q2298" s="74" t="n">
        <f aca="false">N2298/J2298</f>
        <v>0.575857038657914</v>
      </c>
      <c r="R2298" s="75" t="n">
        <f aca="false">ABS(P2298-Q2298)*100</f>
        <v>19.9489423778264</v>
      </c>
      <c r="S2298" s="72" t="str">
        <f aca="false">IF(M2298&gt;N2298,"Flávio Bolsonaro",IF(N2298&gt;M2298,"Lula","Empate"))</f>
        <v>Lula</v>
      </c>
      <c r="T2298" s="74" t="n">
        <v>0.614662037982438</v>
      </c>
      <c r="U2298" s="74" t="n">
        <v>0.334082091076169</v>
      </c>
      <c r="V2298" s="72" t="str">
        <f aca="false">IF(S2298="Empate","—",IF((N2298&gt;M2298)&lt;&gt;(T2298&gt;U2298),"Sim","Não"))</f>
        <v>Não</v>
      </c>
    </row>
    <row r="2299" customFormat="false" ht="15" hidden="false" customHeight="false" outlineLevel="0" collapsed="false">
      <c r="A2299" s="72" t="s">
        <v>4906</v>
      </c>
      <c r="B2299" s="72" t="s">
        <v>4907</v>
      </c>
      <c r="C2299" s="72" t="s">
        <v>319</v>
      </c>
      <c r="D2299" s="72" t="s">
        <v>308</v>
      </c>
      <c r="E2299" s="72"/>
      <c r="F2299" s="73" t="n">
        <v>4326</v>
      </c>
      <c r="G2299" s="73" t="n">
        <v>3245</v>
      </c>
      <c r="H2299" s="73" t="n">
        <v>1081</v>
      </c>
      <c r="I2299" s="74" t="n">
        <f aca="false">H2299/F2299</f>
        <v>0.249884419787332</v>
      </c>
      <c r="J2299" s="73" t="n">
        <v>3189</v>
      </c>
      <c r="K2299" s="73" t="n">
        <v>21</v>
      </c>
      <c r="L2299" s="73" t="n">
        <v>35</v>
      </c>
      <c r="M2299" s="73" t="n">
        <v>2243</v>
      </c>
      <c r="N2299" s="73" t="n">
        <v>764</v>
      </c>
      <c r="O2299" s="73" t="n">
        <f aca="false">J2299-M2299-N2299</f>
        <v>182</v>
      </c>
      <c r="P2299" s="74" t="n">
        <f aca="false">M2299/J2299</f>
        <v>0.703355283788021</v>
      </c>
      <c r="Q2299" s="74" t="n">
        <f aca="false">N2299/J2299</f>
        <v>0.239573534023205</v>
      </c>
      <c r="R2299" s="75" t="n">
        <f aca="false">ABS(P2299-Q2299)*100</f>
        <v>46.3781749764817</v>
      </c>
      <c r="S2299" s="72" t="str">
        <f aca="false">IF(M2299&gt;N2299,"Flávio Bolsonaro",IF(N2299&gt;M2299,"Lula","Empate"))</f>
        <v>Flávio Bolsonaro</v>
      </c>
      <c r="T2299" s="74"/>
      <c r="U2299" s="74"/>
      <c r="V2299" s="72"/>
    </row>
    <row r="2300" customFormat="false" ht="15" hidden="false" customHeight="false" outlineLevel="0" collapsed="false">
      <c r="A2300" s="72" t="s">
        <v>4908</v>
      </c>
      <c r="B2300" s="72" t="s">
        <v>4909</v>
      </c>
      <c r="C2300" s="72" t="s">
        <v>319</v>
      </c>
      <c r="D2300" s="72" t="s">
        <v>308</v>
      </c>
      <c r="E2300" s="72"/>
      <c r="F2300" s="73" t="n">
        <v>5661</v>
      </c>
      <c r="G2300" s="73" t="n">
        <v>4160</v>
      </c>
      <c r="H2300" s="73" t="n">
        <v>1501</v>
      </c>
      <c r="I2300" s="74" t="n">
        <f aca="false">H2300/F2300</f>
        <v>0.265147500441618</v>
      </c>
      <c r="J2300" s="73" t="n">
        <v>4053</v>
      </c>
      <c r="K2300" s="73" t="n">
        <v>18</v>
      </c>
      <c r="L2300" s="73" t="n">
        <v>89</v>
      </c>
      <c r="M2300" s="73" t="n">
        <v>2638</v>
      </c>
      <c r="N2300" s="73" t="n">
        <v>1161</v>
      </c>
      <c r="O2300" s="73" t="n">
        <f aca="false">J2300-M2300-N2300</f>
        <v>254</v>
      </c>
      <c r="P2300" s="74" t="n">
        <f aca="false">M2300/J2300</f>
        <v>0.650875894399211</v>
      </c>
      <c r="Q2300" s="74" t="n">
        <f aca="false">N2300/J2300</f>
        <v>0.286454478164323</v>
      </c>
      <c r="R2300" s="75" t="n">
        <f aca="false">ABS(P2300-Q2300)*100</f>
        <v>36.4421416234888</v>
      </c>
      <c r="S2300" s="72" t="str">
        <f aca="false">IF(M2300&gt;N2300,"Flávio Bolsonaro",IF(N2300&gt;M2300,"Lula","Empate"))</f>
        <v>Flávio Bolsonaro</v>
      </c>
      <c r="T2300" s="74" t="n">
        <v>0.386833673172153</v>
      </c>
      <c r="U2300" s="74" t="n">
        <v>0.57092921642878</v>
      </c>
      <c r="V2300" s="72" t="str">
        <f aca="false">IF(S2300="Empate","—",IF((N2300&gt;M2300)&lt;&gt;(T2300&gt;U2300),"Sim","Não"))</f>
        <v>Não</v>
      </c>
    </row>
    <row r="2301" customFormat="false" ht="15" hidden="false" customHeight="false" outlineLevel="0" collapsed="false">
      <c r="A2301" s="72" t="s">
        <v>4910</v>
      </c>
      <c r="B2301" s="72" t="s">
        <v>4911</v>
      </c>
      <c r="C2301" s="72" t="s">
        <v>319</v>
      </c>
      <c r="D2301" s="72" t="s">
        <v>308</v>
      </c>
      <c r="E2301" s="72"/>
      <c r="F2301" s="73" t="n">
        <v>12659</v>
      </c>
      <c r="G2301" s="73" t="n">
        <v>9205</v>
      </c>
      <c r="H2301" s="73" t="n">
        <v>3454</v>
      </c>
      <c r="I2301" s="74" t="n">
        <f aca="false">H2301/F2301</f>
        <v>0.272849356189273</v>
      </c>
      <c r="J2301" s="73" t="n">
        <v>8966</v>
      </c>
      <c r="K2301" s="73" t="n">
        <v>57</v>
      </c>
      <c r="L2301" s="73" t="n">
        <v>182</v>
      </c>
      <c r="M2301" s="73" t="n">
        <v>6575</v>
      </c>
      <c r="N2301" s="73" t="n">
        <v>2108</v>
      </c>
      <c r="O2301" s="73" t="n">
        <f aca="false">J2301-M2301-N2301</f>
        <v>283</v>
      </c>
      <c r="P2301" s="74" t="n">
        <f aca="false">M2301/J2301</f>
        <v>0.73332589783627</v>
      </c>
      <c r="Q2301" s="74" t="n">
        <f aca="false">N2301/J2301</f>
        <v>0.235110417131385</v>
      </c>
      <c r="R2301" s="75" t="n">
        <f aca="false">ABS(P2301-Q2301)*100</f>
        <v>49.8215480704885</v>
      </c>
      <c r="S2301" s="72" t="str">
        <f aca="false">IF(M2301&gt;N2301,"Flávio Bolsonaro",IF(N2301&gt;M2301,"Lula","Empate"))</f>
        <v>Flávio Bolsonaro</v>
      </c>
      <c r="T2301" s="74" t="n">
        <v>0.272693907511622</v>
      </c>
      <c r="U2301" s="74" t="n">
        <v>0.689013946660142</v>
      </c>
      <c r="V2301" s="72" t="str">
        <f aca="false">IF(S2301="Empate","—",IF((N2301&gt;M2301)&lt;&gt;(T2301&gt;U2301),"Sim","Não"))</f>
        <v>Não</v>
      </c>
    </row>
    <row r="2302" customFormat="false" ht="15" hidden="false" customHeight="false" outlineLevel="0" collapsed="false">
      <c r="A2302" s="72" t="s">
        <v>4912</v>
      </c>
      <c r="B2302" s="72" t="s">
        <v>4913</v>
      </c>
      <c r="C2302" s="72" t="s">
        <v>319</v>
      </c>
      <c r="D2302" s="72" t="s">
        <v>308</v>
      </c>
      <c r="E2302" s="72"/>
      <c r="F2302" s="73" t="n">
        <v>11507</v>
      </c>
      <c r="G2302" s="73" t="n">
        <v>8377</v>
      </c>
      <c r="H2302" s="73" t="n">
        <v>3130</v>
      </c>
      <c r="I2302" s="74" t="n">
        <f aca="false">H2302/F2302</f>
        <v>0.272008342747893</v>
      </c>
      <c r="J2302" s="73" t="n">
        <v>8185</v>
      </c>
      <c r="K2302" s="73" t="n">
        <v>41</v>
      </c>
      <c r="L2302" s="73" t="n">
        <v>151</v>
      </c>
      <c r="M2302" s="73" t="n">
        <v>3471</v>
      </c>
      <c r="N2302" s="73" t="n">
        <v>4457</v>
      </c>
      <c r="O2302" s="73" t="n">
        <f aca="false">J2302-M2302-N2302</f>
        <v>257</v>
      </c>
      <c r="P2302" s="74" t="n">
        <f aca="false">M2302/J2302</f>
        <v>0.424068417837508</v>
      </c>
      <c r="Q2302" s="74" t="n">
        <f aca="false">N2302/J2302</f>
        <v>0.544532681734881</v>
      </c>
      <c r="R2302" s="75" t="n">
        <f aca="false">ABS(P2302-Q2302)*100</f>
        <v>12.0464263897373</v>
      </c>
      <c r="S2302" s="72" t="str">
        <f aca="false">IF(M2302&gt;N2302,"Flávio Bolsonaro",IF(N2302&gt;M2302,"Lula","Empate"))</f>
        <v>Lula</v>
      </c>
      <c r="T2302" s="74" t="n">
        <v>0.565079365079365</v>
      </c>
      <c r="U2302" s="74" t="n">
        <v>0.400966183574879</v>
      </c>
      <c r="V2302" s="72" t="str">
        <f aca="false">IF(S2302="Empate","—",IF((N2302&gt;M2302)&lt;&gt;(T2302&gt;U2302),"Sim","Não"))</f>
        <v>Não</v>
      </c>
    </row>
    <row r="2303" customFormat="false" ht="15" hidden="false" customHeight="false" outlineLevel="0" collapsed="false">
      <c r="A2303" s="72" t="s">
        <v>4914</v>
      </c>
      <c r="B2303" s="72" t="s">
        <v>4915</v>
      </c>
      <c r="C2303" s="72" t="s">
        <v>319</v>
      </c>
      <c r="D2303" s="72" t="s">
        <v>308</v>
      </c>
      <c r="E2303" s="72"/>
      <c r="F2303" s="73" t="n">
        <v>31126</v>
      </c>
      <c r="G2303" s="73" t="n">
        <v>23767</v>
      </c>
      <c r="H2303" s="73" t="n">
        <v>7359</v>
      </c>
      <c r="I2303" s="74" t="n">
        <f aca="false">H2303/F2303</f>
        <v>0.236426138919232</v>
      </c>
      <c r="J2303" s="73" t="n">
        <v>23154</v>
      </c>
      <c r="K2303" s="73" t="n">
        <v>256</v>
      </c>
      <c r="L2303" s="73" t="n">
        <v>357</v>
      </c>
      <c r="M2303" s="73" t="n">
        <v>16547</v>
      </c>
      <c r="N2303" s="73" t="n">
        <v>5529</v>
      </c>
      <c r="O2303" s="73" t="n">
        <f aca="false">J2303-M2303-N2303</f>
        <v>1078</v>
      </c>
      <c r="P2303" s="74" t="n">
        <f aca="false">M2303/J2303</f>
        <v>0.714649736546601</v>
      </c>
      <c r="Q2303" s="74" t="n">
        <f aca="false">N2303/J2303</f>
        <v>0.238792433272869</v>
      </c>
      <c r="R2303" s="75" t="n">
        <f aca="false">ABS(P2303-Q2303)*100</f>
        <v>47.5857303273732</v>
      </c>
      <c r="S2303" s="72" t="str">
        <f aca="false">IF(M2303&gt;N2303,"Flávio Bolsonaro",IF(N2303&gt;M2303,"Lula","Empate"))</f>
        <v>Flávio Bolsonaro</v>
      </c>
      <c r="T2303" s="74" t="n">
        <v>0.316939330222063</v>
      </c>
      <c r="U2303" s="74" t="n">
        <v>0.642391917534233</v>
      </c>
      <c r="V2303" s="72" t="str">
        <f aca="false">IF(S2303="Empate","—",IF((N2303&gt;M2303)&lt;&gt;(T2303&gt;U2303),"Sim","Não"))</f>
        <v>Não</v>
      </c>
    </row>
    <row r="2304" customFormat="false" ht="15" hidden="false" customHeight="false" outlineLevel="0" collapsed="false">
      <c r="A2304" s="72" t="s">
        <v>4916</v>
      </c>
      <c r="B2304" s="72" t="s">
        <v>4917</v>
      </c>
      <c r="C2304" s="72" t="s">
        <v>319</v>
      </c>
      <c r="D2304" s="72" t="s">
        <v>308</v>
      </c>
      <c r="E2304" s="72"/>
      <c r="F2304" s="73" t="n">
        <v>33977</v>
      </c>
      <c r="G2304" s="73" t="n">
        <v>26361</v>
      </c>
      <c r="H2304" s="73" t="n">
        <v>7616</v>
      </c>
      <c r="I2304" s="74" t="n">
        <f aca="false">H2304/F2304</f>
        <v>0.224151631986344</v>
      </c>
      <c r="J2304" s="73" t="n">
        <v>25697</v>
      </c>
      <c r="K2304" s="73" t="n">
        <v>281</v>
      </c>
      <c r="L2304" s="73" t="n">
        <v>383</v>
      </c>
      <c r="M2304" s="73" t="n">
        <v>18026</v>
      </c>
      <c r="N2304" s="73" t="n">
        <v>6202</v>
      </c>
      <c r="O2304" s="73" t="n">
        <f aca="false">J2304-M2304-N2304</f>
        <v>1469</v>
      </c>
      <c r="P2304" s="74" t="n">
        <f aca="false">M2304/J2304</f>
        <v>0.701482663345916</v>
      </c>
      <c r="Q2304" s="74" t="n">
        <f aca="false">N2304/J2304</f>
        <v>0.241351130482157</v>
      </c>
      <c r="R2304" s="75" t="n">
        <f aca="false">ABS(P2304-Q2304)*100</f>
        <v>46.0131532863759</v>
      </c>
      <c r="S2304" s="72" t="str">
        <f aca="false">IF(M2304&gt;N2304,"Flávio Bolsonaro",IF(N2304&gt;M2304,"Lula","Empate"))</f>
        <v>Flávio Bolsonaro</v>
      </c>
      <c r="T2304" s="74" t="n">
        <v>0.30397485986071</v>
      </c>
      <c r="U2304" s="74" t="n">
        <v>0.645320197044335</v>
      </c>
      <c r="V2304" s="72" t="str">
        <f aca="false">IF(S2304="Empate","—",IF((N2304&gt;M2304)&lt;&gt;(T2304&gt;U2304),"Sim","Não"))</f>
        <v>Não</v>
      </c>
    </row>
    <row r="2305" customFormat="false" ht="15" hidden="false" customHeight="false" outlineLevel="0" collapsed="false">
      <c r="A2305" s="72" t="s">
        <v>4918</v>
      </c>
      <c r="B2305" s="72" t="s">
        <v>4919</v>
      </c>
      <c r="C2305" s="72" t="s">
        <v>319</v>
      </c>
      <c r="D2305" s="72" t="s">
        <v>308</v>
      </c>
      <c r="E2305" s="72"/>
      <c r="F2305" s="73" t="n">
        <v>6787</v>
      </c>
      <c r="G2305" s="73" t="n">
        <v>4982</v>
      </c>
      <c r="H2305" s="73" t="n">
        <v>1805</v>
      </c>
      <c r="I2305" s="74" t="n">
        <f aca="false">H2305/F2305</f>
        <v>0.265949609547665</v>
      </c>
      <c r="J2305" s="73" t="n">
        <v>4857</v>
      </c>
      <c r="K2305" s="73" t="n">
        <v>47</v>
      </c>
      <c r="L2305" s="73" t="n">
        <v>78</v>
      </c>
      <c r="M2305" s="73" t="n">
        <v>3554</v>
      </c>
      <c r="N2305" s="73" t="n">
        <v>1115</v>
      </c>
      <c r="O2305" s="73" t="n">
        <f aca="false">J2305-M2305-N2305</f>
        <v>188</v>
      </c>
      <c r="P2305" s="74" t="n">
        <f aca="false">M2305/J2305</f>
        <v>0.731727403747169</v>
      </c>
      <c r="Q2305" s="74" t="n">
        <f aca="false">N2305/J2305</f>
        <v>0.229565575458102</v>
      </c>
      <c r="R2305" s="75" t="n">
        <f aca="false">ABS(P2305-Q2305)*100</f>
        <v>50.2161828289067</v>
      </c>
      <c r="S2305" s="72" t="str">
        <f aca="false">IF(M2305&gt;N2305,"Flávio Bolsonaro",IF(N2305&gt;M2305,"Lula","Empate"))</f>
        <v>Flávio Bolsonaro</v>
      </c>
      <c r="T2305" s="74" t="n">
        <v>0.287689097548253</v>
      </c>
      <c r="U2305" s="74" t="n">
        <v>0.678664580073031</v>
      </c>
      <c r="V2305" s="72" t="str">
        <f aca="false">IF(S2305="Empate","—",IF((N2305&gt;M2305)&lt;&gt;(T2305&gt;U2305),"Sim","Não"))</f>
        <v>Não</v>
      </c>
    </row>
    <row r="2306" customFormat="false" ht="15" hidden="false" customHeight="false" outlineLevel="0" collapsed="false">
      <c r="A2306" s="72" t="s">
        <v>4920</v>
      </c>
      <c r="B2306" s="72" t="s">
        <v>4921</v>
      </c>
      <c r="C2306" s="72" t="s">
        <v>319</v>
      </c>
      <c r="D2306" s="72" t="s">
        <v>308</v>
      </c>
      <c r="E2306" s="72"/>
      <c r="F2306" s="73" t="n">
        <v>4167</v>
      </c>
      <c r="G2306" s="73" t="n">
        <v>3016</v>
      </c>
      <c r="H2306" s="73" t="n">
        <v>1151</v>
      </c>
      <c r="I2306" s="74" t="n">
        <f aca="false">H2306/F2306</f>
        <v>0.276217902567795</v>
      </c>
      <c r="J2306" s="73" t="n">
        <v>2956</v>
      </c>
      <c r="K2306" s="73" t="n">
        <v>16</v>
      </c>
      <c r="L2306" s="73" t="n">
        <v>44</v>
      </c>
      <c r="M2306" s="73" t="n">
        <v>2090</v>
      </c>
      <c r="N2306" s="73" t="n">
        <v>749</v>
      </c>
      <c r="O2306" s="73" t="n">
        <f aca="false">J2306-M2306-N2306</f>
        <v>117</v>
      </c>
      <c r="P2306" s="74" t="n">
        <f aca="false">M2306/J2306</f>
        <v>0.707036535859269</v>
      </c>
      <c r="Q2306" s="74" t="n">
        <f aca="false">N2306/J2306</f>
        <v>0.253382949932341</v>
      </c>
      <c r="R2306" s="75" t="n">
        <f aca="false">ABS(P2306-Q2306)*100</f>
        <v>45.3653585926928</v>
      </c>
      <c r="S2306" s="72" t="str">
        <f aca="false">IF(M2306&gt;N2306,"Flávio Bolsonaro",IF(N2306&gt;M2306,"Lula","Empate"))</f>
        <v>Flávio Bolsonaro</v>
      </c>
      <c r="T2306" s="74" t="n">
        <v>0.306281701131487</v>
      </c>
      <c r="U2306" s="74" t="n">
        <v>0.640265314085057</v>
      </c>
      <c r="V2306" s="72" t="str">
        <f aca="false">IF(S2306="Empate","—",IF((N2306&gt;M2306)&lt;&gt;(T2306&gt;U2306),"Sim","Não"))</f>
        <v>Não</v>
      </c>
    </row>
    <row r="2307" customFormat="false" ht="15" hidden="false" customHeight="false" outlineLevel="0" collapsed="false">
      <c r="A2307" s="72" t="s">
        <v>4922</v>
      </c>
      <c r="B2307" s="72" t="s">
        <v>902</v>
      </c>
      <c r="C2307" s="72" t="s">
        <v>319</v>
      </c>
      <c r="D2307" s="72" t="s">
        <v>308</v>
      </c>
      <c r="E2307" s="72"/>
      <c r="F2307" s="73" t="n">
        <v>17766</v>
      </c>
      <c r="G2307" s="73" t="n">
        <v>13624</v>
      </c>
      <c r="H2307" s="73" t="n">
        <v>4142</v>
      </c>
      <c r="I2307" s="74" t="n">
        <f aca="false">H2307/F2307</f>
        <v>0.233141956546212</v>
      </c>
      <c r="J2307" s="73" t="n">
        <v>13356</v>
      </c>
      <c r="K2307" s="73" t="n">
        <v>92</v>
      </c>
      <c r="L2307" s="73" t="n">
        <v>176</v>
      </c>
      <c r="M2307" s="73" t="n">
        <v>10515</v>
      </c>
      <c r="N2307" s="73" t="n">
        <v>2339</v>
      </c>
      <c r="O2307" s="73" t="n">
        <f aca="false">J2307-M2307-N2307</f>
        <v>502</v>
      </c>
      <c r="P2307" s="74" t="n">
        <f aca="false">M2307/J2307</f>
        <v>0.787286612758311</v>
      </c>
      <c r="Q2307" s="74" t="n">
        <f aca="false">N2307/J2307</f>
        <v>0.17512728361785</v>
      </c>
      <c r="R2307" s="75" t="n">
        <f aca="false">ABS(P2307-Q2307)*100</f>
        <v>61.2159329140461</v>
      </c>
      <c r="S2307" s="72" t="str">
        <f aca="false">IF(M2307&gt;N2307,"Flávio Bolsonaro",IF(N2307&gt;M2307,"Lula","Empate"))</f>
        <v>Flávio Bolsonaro</v>
      </c>
      <c r="T2307" s="74" t="n">
        <v>0.218030801176674</v>
      </c>
      <c r="U2307" s="74" t="n">
        <v>0.748399377054854</v>
      </c>
      <c r="V2307" s="72" t="str">
        <f aca="false">IF(S2307="Empate","—",IF((N2307&gt;M2307)&lt;&gt;(T2307&gt;U2307),"Sim","Não"))</f>
        <v>Não</v>
      </c>
    </row>
    <row r="2308" customFormat="false" ht="15" hidden="false" customHeight="false" outlineLevel="0" collapsed="false">
      <c r="A2308" s="72" t="s">
        <v>4923</v>
      </c>
      <c r="B2308" s="72" t="s">
        <v>4924</v>
      </c>
      <c r="C2308" s="72" t="s">
        <v>319</v>
      </c>
      <c r="D2308" s="72" t="s">
        <v>308</v>
      </c>
      <c r="E2308" s="72"/>
      <c r="F2308" s="73" t="n">
        <v>8400</v>
      </c>
      <c r="G2308" s="73" t="n">
        <v>6271</v>
      </c>
      <c r="H2308" s="73" t="n">
        <v>2129</v>
      </c>
      <c r="I2308" s="74" t="n">
        <f aca="false">H2308/F2308</f>
        <v>0.253452380952381</v>
      </c>
      <c r="J2308" s="73" t="n">
        <v>6062</v>
      </c>
      <c r="K2308" s="73" t="n">
        <v>80</v>
      </c>
      <c r="L2308" s="73" t="n">
        <v>129</v>
      </c>
      <c r="M2308" s="73" t="n">
        <v>3707</v>
      </c>
      <c r="N2308" s="73" t="n">
        <v>2064</v>
      </c>
      <c r="O2308" s="73" t="n">
        <f aca="false">J2308-M2308-N2308</f>
        <v>291</v>
      </c>
      <c r="P2308" s="74" t="n">
        <f aca="false">M2308/J2308</f>
        <v>0.611514351699109</v>
      </c>
      <c r="Q2308" s="74" t="n">
        <f aca="false">N2308/J2308</f>
        <v>0.340481689211481</v>
      </c>
      <c r="R2308" s="75" t="n">
        <f aca="false">ABS(P2308-Q2308)*100</f>
        <v>27.1032662487628</v>
      </c>
      <c r="S2308" s="72" t="str">
        <f aca="false">IF(M2308&gt;N2308,"Flávio Bolsonaro",IF(N2308&gt;M2308,"Lula","Empate"))</f>
        <v>Flávio Bolsonaro</v>
      </c>
      <c r="T2308" s="74" t="n">
        <v>0.411650485436893</v>
      </c>
      <c r="U2308" s="74" t="n">
        <v>0.52603706972639</v>
      </c>
      <c r="V2308" s="72" t="str">
        <f aca="false">IF(S2308="Empate","—",IF((N2308&gt;M2308)&lt;&gt;(T2308&gt;U2308),"Sim","Não"))</f>
        <v>Não</v>
      </c>
    </row>
    <row r="2309" customFormat="false" ht="15" hidden="false" customHeight="false" outlineLevel="0" collapsed="false">
      <c r="A2309" s="72" t="s">
        <v>4925</v>
      </c>
      <c r="B2309" s="72" t="s">
        <v>4926</v>
      </c>
      <c r="C2309" s="72" t="s">
        <v>319</v>
      </c>
      <c r="D2309" s="72" t="s">
        <v>308</v>
      </c>
      <c r="E2309" s="72"/>
      <c r="F2309" s="73" t="n">
        <v>6035</v>
      </c>
      <c r="G2309" s="73" t="n">
        <v>4570</v>
      </c>
      <c r="H2309" s="73" t="n">
        <v>1465</v>
      </c>
      <c r="I2309" s="74" t="n">
        <f aca="false">H2309/F2309</f>
        <v>0.242750621375311</v>
      </c>
      <c r="J2309" s="73" t="n">
        <v>4407</v>
      </c>
      <c r="K2309" s="73" t="n">
        <v>43</v>
      </c>
      <c r="L2309" s="73" t="n">
        <v>120</v>
      </c>
      <c r="M2309" s="73" t="n">
        <v>3050</v>
      </c>
      <c r="N2309" s="73" t="n">
        <v>1174</v>
      </c>
      <c r="O2309" s="73" t="n">
        <f aca="false">J2309-M2309-N2309</f>
        <v>183</v>
      </c>
      <c r="P2309" s="74" t="n">
        <f aca="false">M2309/J2309</f>
        <v>0.692080780576356</v>
      </c>
      <c r="Q2309" s="74" t="n">
        <f aca="false">N2309/J2309</f>
        <v>0.266394372589063</v>
      </c>
      <c r="R2309" s="75" t="n">
        <f aca="false">ABS(P2309-Q2309)*100</f>
        <v>42.5686407987293</v>
      </c>
      <c r="S2309" s="72" t="str">
        <f aca="false">IF(M2309&gt;N2309,"Flávio Bolsonaro",IF(N2309&gt;M2309,"Lula","Empate"))</f>
        <v>Flávio Bolsonaro</v>
      </c>
      <c r="T2309" s="74" t="n">
        <v>0.331568816169394</v>
      </c>
      <c r="U2309" s="74" t="n">
        <v>0.615736284889317</v>
      </c>
      <c r="V2309" s="72" t="str">
        <f aca="false">IF(S2309="Empate","—",IF((N2309&gt;M2309)&lt;&gt;(T2309&gt;U2309),"Sim","Não"))</f>
        <v>Não</v>
      </c>
    </row>
    <row r="2310" customFormat="false" ht="15" hidden="false" customHeight="false" outlineLevel="0" collapsed="false">
      <c r="A2310" s="72" t="s">
        <v>4927</v>
      </c>
      <c r="B2310" s="72" t="s">
        <v>4928</v>
      </c>
      <c r="C2310" s="72" t="s">
        <v>319</v>
      </c>
      <c r="D2310" s="72" t="s">
        <v>308</v>
      </c>
      <c r="E2310" s="72"/>
      <c r="F2310" s="73" t="n">
        <v>17941</v>
      </c>
      <c r="G2310" s="73" t="n">
        <v>13878</v>
      </c>
      <c r="H2310" s="73" t="n">
        <v>4063</v>
      </c>
      <c r="I2310" s="74" t="n">
        <f aca="false">H2310/F2310</f>
        <v>0.226464522601862</v>
      </c>
      <c r="J2310" s="73" t="n">
        <v>13475</v>
      </c>
      <c r="K2310" s="73" t="n">
        <v>111</v>
      </c>
      <c r="L2310" s="73" t="n">
        <v>292</v>
      </c>
      <c r="M2310" s="73" t="n">
        <v>6773</v>
      </c>
      <c r="N2310" s="73" t="n">
        <v>5968</v>
      </c>
      <c r="O2310" s="73" t="n">
        <f aca="false">J2310-M2310-N2310</f>
        <v>734</v>
      </c>
      <c r="P2310" s="74" t="n">
        <f aca="false">M2310/J2310</f>
        <v>0.502634508348794</v>
      </c>
      <c r="Q2310" s="74" t="n">
        <f aca="false">N2310/J2310</f>
        <v>0.442894248608534</v>
      </c>
      <c r="R2310" s="75" t="n">
        <f aca="false">ABS(P2310-Q2310)*100</f>
        <v>5.97402597402598</v>
      </c>
      <c r="S2310" s="72" t="str">
        <f aca="false">IF(M2310&gt;N2310,"Flávio Bolsonaro",IF(N2310&gt;M2310,"Lula","Empate"))</f>
        <v>Flávio Bolsonaro</v>
      </c>
      <c r="T2310" s="74" t="n">
        <v>0.487896161809205</v>
      </c>
      <c r="U2310" s="74" t="n">
        <v>0.45564580347189</v>
      </c>
      <c r="V2310" s="72" t="str">
        <f aca="false">IF(S2310="Empate","—",IF((N2310&gt;M2310)&lt;&gt;(T2310&gt;U2310),"Sim","Não"))</f>
        <v>Sim</v>
      </c>
    </row>
    <row r="2311" customFormat="false" ht="15" hidden="false" customHeight="false" outlineLevel="0" collapsed="false">
      <c r="A2311" s="72" t="s">
        <v>4929</v>
      </c>
      <c r="B2311" s="72" t="s">
        <v>4930</v>
      </c>
      <c r="C2311" s="72" t="s">
        <v>319</v>
      </c>
      <c r="D2311" s="72" t="s">
        <v>308</v>
      </c>
      <c r="E2311" s="72"/>
      <c r="F2311" s="73" t="n">
        <v>8579</v>
      </c>
      <c r="G2311" s="73" t="n">
        <v>6858</v>
      </c>
      <c r="H2311" s="73" t="n">
        <v>1721</v>
      </c>
      <c r="I2311" s="74" t="n">
        <f aca="false">H2311/F2311</f>
        <v>0.200606131250729</v>
      </c>
      <c r="J2311" s="73" t="n">
        <v>6683</v>
      </c>
      <c r="K2311" s="73" t="n">
        <v>65</v>
      </c>
      <c r="L2311" s="73" t="n">
        <v>110</v>
      </c>
      <c r="M2311" s="73" t="n">
        <v>5097</v>
      </c>
      <c r="N2311" s="73" t="n">
        <v>1351</v>
      </c>
      <c r="O2311" s="73" t="n">
        <f aca="false">J2311-M2311-N2311</f>
        <v>235</v>
      </c>
      <c r="P2311" s="74" t="n">
        <f aca="false">M2311/J2311</f>
        <v>0.762681430495287</v>
      </c>
      <c r="Q2311" s="74" t="n">
        <f aca="false">N2311/J2311</f>
        <v>0.202154720933712</v>
      </c>
      <c r="R2311" s="75" t="n">
        <f aca="false">ABS(P2311-Q2311)*100</f>
        <v>56.0526709561574</v>
      </c>
      <c r="S2311" s="72" t="str">
        <f aca="false">IF(M2311&gt;N2311,"Flávio Bolsonaro",IF(N2311&gt;M2311,"Lula","Empate"))</f>
        <v>Flávio Bolsonaro</v>
      </c>
      <c r="T2311" s="74" t="n">
        <v>0.248945147679325</v>
      </c>
      <c r="U2311" s="74" t="n">
        <v>0.711619604024667</v>
      </c>
      <c r="V2311" s="72" t="str">
        <f aca="false">IF(S2311="Empate","—",IF((N2311&gt;M2311)&lt;&gt;(T2311&gt;U2311),"Sim","Não"))</f>
        <v>Não</v>
      </c>
    </row>
    <row r="2312" customFormat="false" ht="15" hidden="false" customHeight="false" outlineLevel="0" collapsed="false">
      <c r="A2312" s="72" t="s">
        <v>4931</v>
      </c>
      <c r="B2312" s="72" t="s">
        <v>4932</v>
      </c>
      <c r="C2312" s="72" t="s">
        <v>319</v>
      </c>
      <c r="D2312" s="72" t="s">
        <v>308</v>
      </c>
      <c r="E2312" s="72"/>
      <c r="F2312" s="73" t="n">
        <v>5454</v>
      </c>
      <c r="G2312" s="73" t="n">
        <v>3797</v>
      </c>
      <c r="H2312" s="73" t="n">
        <v>1657</v>
      </c>
      <c r="I2312" s="74" t="n">
        <f aca="false">H2312/F2312</f>
        <v>0.303813714704804</v>
      </c>
      <c r="J2312" s="73" t="n">
        <v>3690</v>
      </c>
      <c r="K2312" s="73" t="n">
        <v>31</v>
      </c>
      <c r="L2312" s="73" t="n">
        <v>76</v>
      </c>
      <c r="M2312" s="73" t="n">
        <v>2233</v>
      </c>
      <c r="N2312" s="73" t="n">
        <v>1171</v>
      </c>
      <c r="O2312" s="73" t="n">
        <f aca="false">J2312-M2312-N2312</f>
        <v>286</v>
      </c>
      <c r="P2312" s="74" t="n">
        <f aca="false">M2312/J2312</f>
        <v>0.605149051490515</v>
      </c>
      <c r="Q2312" s="74" t="n">
        <f aca="false">N2312/J2312</f>
        <v>0.317344173441734</v>
      </c>
      <c r="R2312" s="75" t="n">
        <f aca="false">ABS(P2312-Q2312)*100</f>
        <v>28.780487804878</v>
      </c>
      <c r="S2312" s="72" t="str">
        <f aca="false">IF(M2312&gt;N2312,"Flávio Bolsonaro",IF(N2312&gt;M2312,"Lula","Empate"))</f>
        <v>Flávio Bolsonaro</v>
      </c>
      <c r="T2312" s="74" t="n">
        <v>0.438188109468386</v>
      </c>
      <c r="U2312" s="74" t="n">
        <v>0.532557407989934</v>
      </c>
      <c r="V2312" s="72" t="str">
        <f aca="false">IF(S2312="Empate","—",IF((N2312&gt;M2312)&lt;&gt;(T2312&gt;U2312),"Sim","Não"))</f>
        <v>Não</v>
      </c>
    </row>
    <row r="2313" customFormat="false" ht="15" hidden="false" customHeight="false" outlineLevel="0" collapsed="false">
      <c r="A2313" s="72" t="s">
        <v>4933</v>
      </c>
      <c r="B2313" s="72" t="s">
        <v>4934</v>
      </c>
      <c r="C2313" s="72" t="s">
        <v>319</v>
      </c>
      <c r="D2313" s="72" t="s">
        <v>308</v>
      </c>
      <c r="E2313" s="72"/>
      <c r="F2313" s="73" t="n">
        <v>19479</v>
      </c>
      <c r="G2313" s="73" t="n">
        <v>14190</v>
      </c>
      <c r="H2313" s="73" t="n">
        <v>5289</v>
      </c>
      <c r="I2313" s="74" t="n">
        <f aca="false">H2313/F2313</f>
        <v>0.271523178807947</v>
      </c>
      <c r="J2313" s="73" t="n">
        <v>13832</v>
      </c>
      <c r="K2313" s="73" t="n">
        <v>129</v>
      </c>
      <c r="L2313" s="73" t="n">
        <v>229</v>
      </c>
      <c r="M2313" s="73" t="n">
        <v>10609</v>
      </c>
      <c r="N2313" s="73" t="n">
        <v>2679</v>
      </c>
      <c r="O2313" s="73" t="n">
        <f aca="false">J2313-M2313-N2313</f>
        <v>544</v>
      </c>
      <c r="P2313" s="74" t="n">
        <f aca="false">M2313/J2313</f>
        <v>0.76698958935801</v>
      </c>
      <c r="Q2313" s="74" t="n">
        <f aca="false">N2313/J2313</f>
        <v>0.193681318681319</v>
      </c>
      <c r="R2313" s="75" t="n">
        <f aca="false">ABS(P2313-Q2313)*100</f>
        <v>57.3308270676692</v>
      </c>
      <c r="S2313" s="72" t="str">
        <f aca="false">IF(M2313&gt;N2313,"Flávio Bolsonaro",IF(N2313&gt;M2313,"Lula","Empate"))</f>
        <v>Flávio Bolsonaro</v>
      </c>
      <c r="T2313" s="74" t="n">
        <v>0.246674330760388</v>
      </c>
      <c r="U2313" s="74" t="n">
        <v>0.71078994908852</v>
      </c>
      <c r="V2313" s="72" t="str">
        <f aca="false">IF(S2313="Empate","—",IF((N2313&gt;M2313)&lt;&gt;(T2313&gt;U2313),"Sim","Não"))</f>
        <v>Não</v>
      </c>
    </row>
    <row r="2314" customFormat="false" ht="15" hidden="false" customHeight="false" outlineLevel="0" collapsed="false">
      <c r="A2314" s="72" t="s">
        <v>4935</v>
      </c>
      <c r="B2314" s="72" t="s">
        <v>4936</v>
      </c>
      <c r="C2314" s="72" t="s">
        <v>319</v>
      </c>
      <c r="D2314" s="72" t="s">
        <v>308</v>
      </c>
      <c r="E2314" s="72"/>
      <c r="F2314" s="73" t="n">
        <v>23598</v>
      </c>
      <c r="G2314" s="73" t="n">
        <v>18390</v>
      </c>
      <c r="H2314" s="73" t="n">
        <v>5208</v>
      </c>
      <c r="I2314" s="74" t="n">
        <f aca="false">H2314/F2314</f>
        <v>0.220696669209255</v>
      </c>
      <c r="J2314" s="73" t="n">
        <v>17912</v>
      </c>
      <c r="K2314" s="73" t="n">
        <v>171</v>
      </c>
      <c r="L2314" s="73" t="n">
        <v>307</v>
      </c>
      <c r="M2314" s="73" t="n">
        <v>14305</v>
      </c>
      <c r="N2314" s="73" t="n">
        <v>2786</v>
      </c>
      <c r="O2314" s="73" t="n">
        <f aca="false">J2314-M2314-N2314</f>
        <v>821</v>
      </c>
      <c r="P2314" s="74" t="n">
        <f aca="false">M2314/J2314</f>
        <v>0.798626619026351</v>
      </c>
      <c r="Q2314" s="74" t="n">
        <f aca="false">N2314/J2314</f>
        <v>0.155538186690487</v>
      </c>
      <c r="R2314" s="75" t="n">
        <f aca="false">ABS(P2314-Q2314)*100</f>
        <v>64.3088432335864</v>
      </c>
      <c r="S2314" s="72" t="str">
        <f aca="false">IF(M2314&gt;N2314,"Flávio Bolsonaro",IF(N2314&gt;M2314,"Lula","Empate"))</f>
        <v>Flávio Bolsonaro</v>
      </c>
      <c r="T2314" s="74" t="n">
        <v>0.189737742303307</v>
      </c>
      <c r="U2314" s="74" t="n">
        <v>0.760034207525656</v>
      </c>
      <c r="V2314" s="72" t="str">
        <f aca="false">IF(S2314="Empate","—",IF((N2314&gt;M2314)&lt;&gt;(T2314&gt;U2314),"Sim","Não"))</f>
        <v>Não</v>
      </c>
    </row>
    <row r="2315" customFormat="false" ht="15" hidden="false" customHeight="false" outlineLevel="0" collapsed="false">
      <c r="A2315" s="72" t="s">
        <v>4937</v>
      </c>
      <c r="B2315" s="72" t="s">
        <v>4938</v>
      </c>
      <c r="C2315" s="72" t="s">
        <v>319</v>
      </c>
      <c r="D2315" s="72" t="s">
        <v>308</v>
      </c>
      <c r="E2315" s="72"/>
      <c r="F2315" s="73" t="n">
        <v>14317</v>
      </c>
      <c r="G2315" s="73" t="n">
        <v>10499</v>
      </c>
      <c r="H2315" s="73" t="n">
        <v>3818</v>
      </c>
      <c r="I2315" s="74" t="n">
        <f aca="false">H2315/F2315</f>
        <v>0.266675979604666</v>
      </c>
      <c r="J2315" s="73" t="n">
        <v>10155</v>
      </c>
      <c r="K2315" s="73" t="n">
        <v>80</v>
      </c>
      <c r="L2315" s="73" t="n">
        <v>264</v>
      </c>
      <c r="M2315" s="73" t="n">
        <v>7003</v>
      </c>
      <c r="N2315" s="73" t="n">
        <v>2733</v>
      </c>
      <c r="O2315" s="73" t="n">
        <f aca="false">J2315-M2315-N2315</f>
        <v>419</v>
      </c>
      <c r="P2315" s="74" t="n">
        <f aca="false">M2315/J2315</f>
        <v>0.689611029049729</v>
      </c>
      <c r="Q2315" s="74" t="n">
        <f aca="false">N2315/J2315</f>
        <v>0.269128508124077</v>
      </c>
      <c r="R2315" s="75" t="n">
        <f aca="false">ABS(P2315-Q2315)*100</f>
        <v>42.0482520925652</v>
      </c>
      <c r="S2315" s="72" t="str">
        <f aca="false">IF(M2315&gt;N2315,"Flávio Bolsonaro",IF(N2315&gt;M2315,"Lula","Empate"))</f>
        <v>Flávio Bolsonaro</v>
      </c>
      <c r="T2315" s="74" t="n">
        <v>0.31471459205555</v>
      </c>
      <c r="U2315" s="74" t="n">
        <v>0.643418768508118</v>
      </c>
      <c r="V2315" s="72" t="str">
        <f aca="false">IF(S2315="Empate","—",IF((N2315&gt;M2315)&lt;&gt;(T2315&gt;U2315),"Sim","Não"))</f>
        <v>Não</v>
      </c>
    </row>
    <row r="2316" customFormat="false" ht="15" hidden="false" customHeight="false" outlineLevel="0" collapsed="false">
      <c r="A2316" s="72" t="s">
        <v>4939</v>
      </c>
      <c r="B2316" s="72" t="s">
        <v>4940</v>
      </c>
      <c r="C2316" s="72" t="s">
        <v>319</v>
      </c>
      <c r="D2316" s="72" t="s">
        <v>308</v>
      </c>
      <c r="E2316" s="72"/>
      <c r="F2316" s="73" t="n">
        <v>26068</v>
      </c>
      <c r="G2316" s="73" t="n">
        <v>19945</v>
      </c>
      <c r="H2316" s="73" t="n">
        <v>6123</v>
      </c>
      <c r="I2316" s="74" t="n">
        <f aca="false">H2316/F2316</f>
        <v>0.234885683596747</v>
      </c>
      <c r="J2316" s="73" t="n">
        <v>19460</v>
      </c>
      <c r="K2316" s="73" t="n">
        <v>157</v>
      </c>
      <c r="L2316" s="73" t="n">
        <v>328</v>
      </c>
      <c r="M2316" s="73" t="n">
        <v>14321</v>
      </c>
      <c r="N2316" s="73" t="n">
        <v>4262</v>
      </c>
      <c r="O2316" s="73" t="n">
        <f aca="false">J2316-M2316-N2316</f>
        <v>877</v>
      </c>
      <c r="P2316" s="74" t="n">
        <f aca="false">M2316/J2316</f>
        <v>0.735919835560123</v>
      </c>
      <c r="Q2316" s="74" t="n">
        <f aca="false">N2316/J2316</f>
        <v>0.219013360739979</v>
      </c>
      <c r="R2316" s="75" t="n">
        <f aca="false">ABS(P2316-Q2316)*100</f>
        <v>51.6906474820144</v>
      </c>
      <c r="S2316" s="72" t="str">
        <f aca="false">IF(M2316&gt;N2316,"Flávio Bolsonaro",IF(N2316&gt;M2316,"Lula","Empate"))</f>
        <v>Flávio Bolsonaro</v>
      </c>
      <c r="T2316" s="74" t="n">
        <v>0.304270688125713</v>
      </c>
      <c r="U2316" s="74" t="n">
        <v>0.657141046762134</v>
      </c>
      <c r="V2316" s="72" t="str">
        <f aca="false">IF(S2316="Empate","—",IF((N2316&gt;M2316)&lt;&gt;(T2316&gt;U2316),"Sim","Não"))</f>
        <v>Não</v>
      </c>
    </row>
    <row r="2317" customFormat="false" ht="15" hidden="false" customHeight="false" outlineLevel="0" collapsed="false">
      <c r="A2317" s="72" t="s">
        <v>4941</v>
      </c>
      <c r="B2317" s="72" t="s">
        <v>4942</v>
      </c>
      <c r="C2317" s="72" t="s">
        <v>319</v>
      </c>
      <c r="D2317" s="72" t="s">
        <v>308</v>
      </c>
      <c r="E2317" s="72"/>
      <c r="F2317" s="73" t="n">
        <v>3426</v>
      </c>
      <c r="G2317" s="73" t="n">
        <v>2438</v>
      </c>
      <c r="H2317" s="73" t="n">
        <v>988</v>
      </c>
      <c r="I2317" s="74" t="n">
        <f aca="false">H2317/F2317</f>
        <v>0.288382953882078</v>
      </c>
      <c r="J2317" s="73" t="n">
        <v>2378</v>
      </c>
      <c r="K2317" s="73" t="n">
        <v>9</v>
      </c>
      <c r="L2317" s="73" t="n">
        <v>51</v>
      </c>
      <c r="M2317" s="73" t="n">
        <v>1751</v>
      </c>
      <c r="N2317" s="73" t="n">
        <v>539</v>
      </c>
      <c r="O2317" s="73" t="n">
        <f aca="false">J2317-M2317-N2317</f>
        <v>88</v>
      </c>
      <c r="P2317" s="74" t="n">
        <f aca="false">M2317/J2317</f>
        <v>0.736333052985702</v>
      </c>
      <c r="Q2317" s="74" t="n">
        <f aca="false">N2317/J2317</f>
        <v>0.226661059714045</v>
      </c>
      <c r="R2317" s="75" t="n">
        <f aca="false">ABS(P2317-Q2317)*100</f>
        <v>50.9671993271657</v>
      </c>
      <c r="S2317" s="72" t="str">
        <f aca="false">IF(M2317&gt;N2317,"Flávio Bolsonaro",IF(N2317&gt;M2317,"Lula","Empate"))</f>
        <v>Flávio Bolsonaro</v>
      </c>
      <c r="T2317" s="74" t="n">
        <v>0.278696268304204</v>
      </c>
      <c r="U2317" s="74" t="n">
        <v>0.681152574397733</v>
      </c>
      <c r="V2317" s="72" t="str">
        <f aca="false">IF(S2317="Empate","—",IF((N2317&gt;M2317)&lt;&gt;(T2317&gt;U2317),"Sim","Não"))</f>
        <v>Não</v>
      </c>
    </row>
    <row r="2318" customFormat="false" ht="15" hidden="false" customHeight="false" outlineLevel="0" collapsed="false">
      <c r="A2318" s="72" t="s">
        <v>4943</v>
      </c>
      <c r="B2318" s="72" t="s">
        <v>4944</v>
      </c>
      <c r="C2318" s="72" t="s">
        <v>319</v>
      </c>
      <c r="D2318" s="72" t="s">
        <v>308</v>
      </c>
      <c r="E2318" s="72"/>
      <c r="F2318" s="73" t="n">
        <v>7706</v>
      </c>
      <c r="G2318" s="73" t="n">
        <v>5971</v>
      </c>
      <c r="H2318" s="73" t="n">
        <v>1735</v>
      </c>
      <c r="I2318" s="74" t="n">
        <f aca="false">H2318/F2318</f>
        <v>0.225149234362834</v>
      </c>
      <c r="J2318" s="73" t="n">
        <v>5798</v>
      </c>
      <c r="K2318" s="73" t="n">
        <v>41</v>
      </c>
      <c r="L2318" s="73" t="n">
        <v>132</v>
      </c>
      <c r="M2318" s="73" t="n">
        <v>4146</v>
      </c>
      <c r="N2318" s="73" t="n">
        <v>1419</v>
      </c>
      <c r="O2318" s="73" t="n">
        <f aca="false">J2318-M2318-N2318</f>
        <v>233</v>
      </c>
      <c r="P2318" s="74" t="n">
        <f aca="false">M2318/J2318</f>
        <v>0.715074163504657</v>
      </c>
      <c r="Q2318" s="74" t="n">
        <f aca="false">N2318/J2318</f>
        <v>0.244739565367368</v>
      </c>
      <c r="R2318" s="75" t="n">
        <f aca="false">ABS(P2318-Q2318)*100</f>
        <v>47.0334598137289</v>
      </c>
      <c r="S2318" s="72" t="str">
        <f aca="false">IF(M2318&gt;N2318,"Flávio Bolsonaro",IF(N2318&gt;M2318,"Lula","Empate"))</f>
        <v>Flávio Bolsonaro</v>
      </c>
      <c r="T2318" s="74" t="n">
        <v>0.290322580645161</v>
      </c>
      <c r="U2318" s="74" t="n">
        <v>0.660876757650951</v>
      </c>
      <c r="V2318" s="72" t="str">
        <f aca="false">IF(S2318="Empate","—",IF((N2318&gt;M2318)&lt;&gt;(T2318&gt;U2318),"Sim","Não"))</f>
        <v>Não</v>
      </c>
    </row>
    <row r="2319" customFormat="false" ht="15" hidden="false" customHeight="false" outlineLevel="0" collapsed="false">
      <c r="A2319" s="72" t="s">
        <v>4945</v>
      </c>
      <c r="B2319" s="72" t="s">
        <v>4946</v>
      </c>
      <c r="C2319" s="72" t="s">
        <v>319</v>
      </c>
      <c r="D2319" s="72" t="s">
        <v>308</v>
      </c>
      <c r="E2319" s="72" t="s">
        <v>385</v>
      </c>
      <c r="F2319" s="73" t="n">
        <v>456517</v>
      </c>
      <c r="G2319" s="73" t="n">
        <v>373302</v>
      </c>
      <c r="H2319" s="73" t="n">
        <v>83215</v>
      </c>
      <c r="I2319" s="74" t="n">
        <f aca="false">H2319/F2319</f>
        <v>0.182282368455063</v>
      </c>
      <c r="J2319" s="73" t="n">
        <v>361616</v>
      </c>
      <c r="K2319" s="73" t="n">
        <v>4497</v>
      </c>
      <c r="L2319" s="73" t="n">
        <v>7189</v>
      </c>
      <c r="M2319" s="73" t="n">
        <v>208637</v>
      </c>
      <c r="N2319" s="73" t="n">
        <v>123207</v>
      </c>
      <c r="O2319" s="73" t="n">
        <f aca="false">J2319-M2319-N2319</f>
        <v>29772</v>
      </c>
      <c r="P2319" s="74" t="n">
        <f aca="false">M2319/J2319</f>
        <v>0.576957324897129</v>
      </c>
      <c r="Q2319" s="74" t="n">
        <f aca="false">N2319/J2319</f>
        <v>0.340712247245697</v>
      </c>
      <c r="R2319" s="75" t="n">
        <f aca="false">ABS(P2319-Q2319)*100</f>
        <v>23.6245077651431</v>
      </c>
      <c r="S2319" s="72" t="str">
        <f aca="false">IF(M2319&gt;N2319,"Flávio Bolsonaro",IF(N2319&gt;M2319,"Lula","Empate"))</f>
        <v>Flávio Bolsonaro</v>
      </c>
      <c r="T2319" s="74" t="n">
        <v>0.364811130346905</v>
      </c>
      <c r="U2319" s="74" t="n">
        <v>0.551521780947377</v>
      </c>
      <c r="V2319" s="72" t="str">
        <f aca="false">IF(S2319="Empate","—",IF((N2319&gt;M2319)&lt;&gt;(T2319&gt;U2319),"Sim","Não"))</f>
        <v>Não</v>
      </c>
    </row>
    <row r="2320" customFormat="false" ht="15" hidden="false" customHeight="false" outlineLevel="0" collapsed="false">
      <c r="A2320" s="72" t="s">
        <v>4947</v>
      </c>
      <c r="B2320" s="72" t="s">
        <v>4948</v>
      </c>
      <c r="C2320" s="72" t="s">
        <v>319</v>
      </c>
      <c r="D2320" s="72" t="s">
        <v>308</v>
      </c>
      <c r="E2320" s="72"/>
      <c r="F2320" s="73" t="n">
        <v>4408</v>
      </c>
      <c r="G2320" s="73" t="n">
        <v>3581</v>
      </c>
      <c r="H2320" s="73" t="n">
        <v>827</v>
      </c>
      <c r="I2320" s="74" t="n">
        <f aca="false">H2320/F2320</f>
        <v>0.187613430127042</v>
      </c>
      <c r="J2320" s="73" t="n">
        <v>3473</v>
      </c>
      <c r="K2320" s="73" t="n">
        <v>34</v>
      </c>
      <c r="L2320" s="73" t="n">
        <v>74</v>
      </c>
      <c r="M2320" s="73" t="n">
        <v>2214</v>
      </c>
      <c r="N2320" s="73" t="n">
        <v>1113</v>
      </c>
      <c r="O2320" s="73" t="n">
        <f aca="false">J2320-M2320-N2320</f>
        <v>146</v>
      </c>
      <c r="P2320" s="74" t="n">
        <f aca="false">M2320/J2320</f>
        <v>0.637489202418658</v>
      </c>
      <c r="Q2320" s="74" t="n">
        <f aca="false">N2320/J2320</f>
        <v>0.320472214224014</v>
      </c>
      <c r="R2320" s="75" t="n">
        <f aca="false">ABS(P2320-Q2320)*100</f>
        <v>31.7016988194644</v>
      </c>
      <c r="S2320" s="72" t="str">
        <f aca="false">IF(M2320&gt;N2320,"Flávio Bolsonaro",IF(N2320&gt;M2320,"Lula","Empate"))</f>
        <v>Flávio Bolsonaro</v>
      </c>
      <c r="T2320" s="74" t="n">
        <v>0.363993948562784</v>
      </c>
      <c r="U2320" s="74" t="n">
        <v>0.58517397881997</v>
      </c>
      <c r="V2320" s="72" t="str">
        <f aca="false">IF(S2320="Empate","—",IF((N2320&gt;M2320)&lt;&gt;(T2320&gt;U2320),"Sim","Não"))</f>
        <v>Não</v>
      </c>
    </row>
    <row r="2321" customFormat="false" ht="15" hidden="false" customHeight="false" outlineLevel="0" collapsed="false">
      <c r="A2321" s="72" t="s">
        <v>4949</v>
      </c>
      <c r="B2321" s="72" t="s">
        <v>4950</v>
      </c>
      <c r="C2321" s="72" t="s">
        <v>319</v>
      </c>
      <c r="D2321" s="72" t="s">
        <v>308</v>
      </c>
      <c r="E2321" s="72"/>
      <c r="F2321" s="73" t="n">
        <v>62205</v>
      </c>
      <c r="G2321" s="73" t="n">
        <v>47292</v>
      </c>
      <c r="H2321" s="73" t="n">
        <v>14913</v>
      </c>
      <c r="I2321" s="74" t="n">
        <f aca="false">H2321/F2321</f>
        <v>0.239739570774054</v>
      </c>
      <c r="J2321" s="73" t="n">
        <v>45853</v>
      </c>
      <c r="K2321" s="73" t="n">
        <v>525</v>
      </c>
      <c r="L2321" s="73" t="n">
        <v>914</v>
      </c>
      <c r="M2321" s="73" t="n">
        <v>24018</v>
      </c>
      <c r="N2321" s="73" t="n">
        <v>19130</v>
      </c>
      <c r="O2321" s="73" t="n">
        <f aca="false">J2321-M2321-N2321</f>
        <v>2705</v>
      </c>
      <c r="P2321" s="74" t="n">
        <f aca="false">M2321/J2321</f>
        <v>0.523804331232417</v>
      </c>
      <c r="Q2321" s="74" t="n">
        <f aca="false">N2321/J2321</f>
        <v>0.417202800252982</v>
      </c>
      <c r="R2321" s="75" t="n">
        <f aca="false">ABS(P2321-Q2321)*100</f>
        <v>10.6601530979434</v>
      </c>
      <c r="S2321" s="72" t="str">
        <f aca="false">IF(M2321&gt;N2321,"Flávio Bolsonaro",IF(N2321&gt;M2321,"Lula","Empate"))</f>
        <v>Flávio Bolsonaro</v>
      </c>
      <c r="T2321" s="74" t="n">
        <v>0.46777457269557</v>
      </c>
      <c r="U2321" s="74" t="n">
        <v>0.46766693933784</v>
      </c>
      <c r="V2321" s="72" t="str">
        <f aca="false">IF(S2321="Empate","—",IF((N2321&gt;M2321)&lt;&gt;(T2321&gt;U2321),"Sim","Não"))</f>
        <v>Sim</v>
      </c>
    </row>
    <row r="2322" customFormat="false" ht="15" hidden="false" customHeight="false" outlineLevel="0" collapsed="false">
      <c r="A2322" s="72" t="s">
        <v>4951</v>
      </c>
      <c r="B2322" s="72" t="s">
        <v>4952</v>
      </c>
      <c r="C2322" s="72" t="s">
        <v>319</v>
      </c>
      <c r="D2322" s="72" t="s">
        <v>308</v>
      </c>
      <c r="E2322" s="72"/>
      <c r="F2322" s="73" t="n">
        <v>5710</v>
      </c>
      <c r="G2322" s="73" t="n">
        <v>4645</v>
      </c>
      <c r="H2322" s="73" t="n">
        <v>1065</v>
      </c>
      <c r="I2322" s="74" t="n">
        <f aca="false">H2322/F2322</f>
        <v>0.186514886164623</v>
      </c>
      <c r="J2322" s="73" t="n">
        <v>4466</v>
      </c>
      <c r="K2322" s="73" t="n">
        <v>54</v>
      </c>
      <c r="L2322" s="73" t="n">
        <v>125</v>
      </c>
      <c r="M2322" s="73" t="n">
        <v>2523</v>
      </c>
      <c r="N2322" s="73" t="n">
        <v>1757</v>
      </c>
      <c r="O2322" s="73" t="n">
        <f aca="false">J2322-M2322-N2322</f>
        <v>186</v>
      </c>
      <c r="P2322" s="74" t="n">
        <f aca="false">M2322/J2322</f>
        <v>0.564935064935065</v>
      </c>
      <c r="Q2322" s="74" t="n">
        <f aca="false">N2322/J2322</f>
        <v>0.393416927899687</v>
      </c>
      <c r="R2322" s="75" t="n">
        <f aca="false">ABS(P2322-Q2322)*100</f>
        <v>17.1518137035378</v>
      </c>
      <c r="S2322" s="72" t="str">
        <f aca="false">IF(M2322&gt;N2322,"Flávio Bolsonaro",IF(N2322&gt;M2322,"Lula","Empate"))</f>
        <v>Flávio Bolsonaro</v>
      </c>
      <c r="T2322" s="74" t="n">
        <v>0.442277160353822</v>
      </c>
      <c r="U2322" s="74" t="n">
        <v>0.508732138806986</v>
      </c>
      <c r="V2322" s="72" t="str">
        <f aca="false">IF(S2322="Empate","—",IF((N2322&gt;M2322)&lt;&gt;(T2322&gt;U2322),"Sim","Não"))</f>
        <v>Não</v>
      </c>
    </row>
    <row r="2323" customFormat="false" ht="15" hidden="false" customHeight="false" outlineLevel="0" collapsed="false">
      <c r="A2323" s="72" t="s">
        <v>4953</v>
      </c>
      <c r="B2323" s="72" t="s">
        <v>4954</v>
      </c>
      <c r="C2323" s="72" t="s">
        <v>319</v>
      </c>
      <c r="D2323" s="72" t="s">
        <v>308</v>
      </c>
      <c r="E2323" s="72"/>
      <c r="F2323" s="73" t="n">
        <v>16562</v>
      </c>
      <c r="G2323" s="73" t="n">
        <v>12629</v>
      </c>
      <c r="H2323" s="73" t="n">
        <v>3933</v>
      </c>
      <c r="I2323" s="74" t="n">
        <f aca="false">H2323/F2323</f>
        <v>0.237471319888902</v>
      </c>
      <c r="J2323" s="73" t="n">
        <v>12285</v>
      </c>
      <c r="K2323" s="73" t="n">
        <v>118</v>
      </c>
      <c r="L2323" s="73" t="n">
        <v>226</v>
      </c>
      <c r="M2323" s="73" t="n">
        <v>8095</v>
      </c>
      <c r="N2323" s="73" t="n">
        <v>3667</v>
      </c>
      <c r="O2323" s="73" t="n">
        <f aca="false">J2323-M2323-N2323</f>
        <v>523</v>
      </c>
      <c r="P2323" s="74" t="n">
        <f aca="false">M2323/J2323</f>
        <v>0.658933658933659</v>
      </c>
      <c r="Q2323" s="74" t="n">
        <f aca="false">N2323/J2323</f>
        <v>0.298494098494098</v>
      </c>
      <c r="R2323" s="75" t="n">
        <f aca="false">ABS(P2323-Q2323)*100</f>
        <v>36.0439560439561</v>
      </c>
      <c r="S2323" s="72" t="str">
        <f aca="false">IF(M2323&gt;N2323,"Flávio Bolsonaro",IF(N2323&gt;M2323,"Lula","Empate"))</f>
        <v>Flávio Bolsonaro</v>
      </c>
      <c r="T2323" s="74" t="n">
        <v>0.372255571087904</v>
      </c>
      <c r="U2323" s="74" t="n">
        <v>0.585971548392402</v>
      </c>
      <c r="V2323" s="72" t="str">
        <f aca="false">IF(S2323="Empate","—",IF((N2323&gt;M2323)&lt;&gt;(T2323&gt;U2323),"Sim","Não"))</f>
        <v>Não</v>
      </c>
    </row>
    <row r="2324" customFormat="false" ht="15" hidden="false" customHeight="false" outlineLevel="0" collapsed="false">
      <c r="A2324" s="72" t="s">
        <v>4955</v>
      </c>
      <c r="B2324" s="72" t="s">
        <v>4956</v>
      </c>
      <c r="C2324" s="72" t="s">
        <v>319</v>
      </c>
      <c r="D2324" s="72" t="s">
        <v>308</v>
      </c>
      <c r="E2324" s="72"/>
      <c r="F2324" s="73" t="n">
        <v>6230</v>
      </c>
      <c r="G2324" s="73" t="n">
        <v>4997</v>
      </c>
      <c r="H2324" s="73" t="n">
        <v>1233</v>
      </c>
      <c r="I2324" s="74" t="n">
        <f aca="false">H2324/F2324</f>
        <v>0.197913322632424</v>
      </c>
      <c r="J2324" s="73" t="n">
        <v>4840</v>
      </c>
      <c r="K2324" s="73" t="n">
        <v>37</v>
      </c>
      <c r="L2324" s="73" t="n">
        <v>120</v>
      </c>
      <c r="M2324" s="73" t="n">
        <v>2999</v>
      </c>
      <c r="N2324" s="73" t="n">
        <v>1582</v>
      </c>
      <c r="O2324" s="73" t="n">
        <f aca="false">J2324-M2324-N2324</f>
        <v>259</v>
      </c>
      <c r="P2324" s="74" t="n">
        <f aca="false">M2324/J2324</f>
        <v>0.619628099173554</v>
      </c>
      <c r="Q2324" s="74" t="n">
        <f aca="false">N2324/J2324</f>
        <v>0.326859504132231</v>
      </c>
      <c r="R2324" s="75" t="n">
        <f aca="false">ABS(P2324-Q2324)*100</f>
        <v>29.2768595041322</v>
      </c>
      <c r="S2324" s="72" t="str">
        <f aca="false">IF(M2324&gt;N2324,"Flávio Bolsonaro",IF(N2324&gt;M2324,"Lula","Empate"))</f>
        <v>Flávio Bolsonaro</v>
      </c>
      <c r="T2324" s="74" t="n">
        <v>0.421275694002967</v>
      </c>
      <c r="U2324" s="74" t="n">
        <v>0.514939605848697</v>
      </c>
      <c r="V2324" s="72" t="str">
        <f aca="false">IF(S2324="Empate","—",IF((N2324&gt;M2324)&lt;&gt;(T2324&gt;U2324),"Sim","Não"))</f>
        <v>Não</v>
      </c>
    </row>
    <row r="2325" customFormat="false" ht="15" hidden="false" customHeight="false" outlineLevel="0" collapsed="false">
      <c r="A2325" s="72" t="s">
        <v>4957</v>
      </c>
      <c r="B2325" s="72" t="s">
        <v>4958</v>
      </c>
      <c r="C2325" s="72" t="s">
        <v>319</v>
      </c>
      <c r="D2325" s="72" t="s">
        <v>308</v>
      </c>
      <c r="E2325" s="72"/>
      <c r="F2325" s="73" t="n">
        <v>7181</v>
      </c>
      <c r="G2325" s="73" t="n">
        <v>5403</v>
      </c>
      <c r="H2325" s="73" t="n">
        <v>1778</v>
      </c>
      <c r="I2325" s="74" t="n">
        <f aca="false">H2325/F2325</f>
        <v>0.247597827600613</v>
      </c>
      <c r="J2325" s="73" t="n">
        <v>5303</v>
      </c>
      <c r="K2325" s="73" t="n">
        <v>35</v>
      </c>
      <c r="L2325" s="73" t="n">
        <v>65</v>
      </c>
      <c r="M2325" s="73" t="n">
        <v>3675</v>
      </c>
      <c r="N2325" s="73" t="n">
        <v>1449</v>
      </c>
      <c r="O2325" s="73" t="n">
        <f aca="false">J2325-M2325-N2325</f>
        <v>179</v>
      </c>
      <c r="P2325" s="74" t="n">
        <f aca="false">M2325/J2325</f>
        <v>0.693003960022629</v>
      </c>
      <c r="Q2325" s="74" t="n">
        <f aca="false">N2325/J2325</f>
        <v>0.273241561380351</v>
      </c>
      <c r="R2325" s="75" t="n">
        <f aca="false">ABS(P2325-Q2325)*100</f>
        <v>41.9762398642278</v>
      </c>
      <c r="S2325" s="72" t="str">
        <f aca="false">IF(M2325&gt;N2325,"Flávio Bolsonaro",IF(N2325&gt;M2325,"Lula","Empate"))</f>
        <v>Flávio Bolsonaro</v>
      </c>
      <c r="T2325" s="74" t="n">
        <v>0.345829636202307</v>
      </c>
      <c r="U2325" s="74" t="n">
        <v>0.624445430346052</v>
      </c>
      <c r="V2325" s="72" t="str">
        <f aca="false">IF(S2325="Empate","—",IF((N2325&gt;M2325)&lt;&gt;(T2325&gt;U2325),"Sim","Não"))</f>
        <v>Não</v>
      </c>
    </row>
    <row r="2326" customFormat="false" ht="15" hidden="false" customHeight="false" outlineLevel="0" collapsed="false">
      <c r="A2326" s="72" t="s">
        <v>4959</v>
      </c>
      <c r="B2326" s="72" t="s">
        <v>4960</v>
      </c>
      <c r="C2326" s="72" t="s">
        <v>319</v>
      </c>
      <c r="D2326" s="72" t="s">
        <v>308</v>
      </c>
      <c r="E2326" s="72"/>
      <c r="F2326" s="73" t="n">
        <v>2866</v>
      </c>
      <c r="G2326" s="73" t="n">
        <v>2325</v>
      </c>
      <c r="H2326" s="73" t="n">
        <v>541</v>
      </c>
      <c r="I2326" s="74" t="n">
        <f aca="false">H2326/F2326</f>
        <v>0.188764829030007</v>
      </c>
      <c r="J2326" s="73" t="n">
        <v>2249</v>
      </c>
      <c r="K2326" s="73" t="n">
        <v>20</v>
      </c>
      <c r="L2326" s="73" t="n">
        <v>56</v>
      </c>
      <c r="M2326" s="73" t="n">
        <v>1758</v>
      </c>
      <c r="N2326" s="73" t="n">
        <v>416</v>
      </c>
      <c r="O2326" s="73" t="n">
        <f aca="false">J2326-M2326-N2326</f>
        <v>75</v>
      </c>
      <c r="P2326" s="74" t="n">
        <f aca="false">M2326/J2326</f>
        <v>0.781680746998666</v>
      </c>
      <c r="Q2326" s="74" t="n">
        <f aca="false">N2326/J2326</f>
        <v>0.184971098265896</v>
      </c>
      <c r="R2326" s="75" t="n">
        <f aca="false">ABS(P2326-Q2326)*100</f>
        <v>59.670964873277</v>
      </c>
      <c r="S2326" s="72" t="str">
        <f aca="false">IF(M2326&gt;N2326,"Flávio Bolsonaro",IF(N2326&gt;M2326,"Lula","Empate"))</f>
        <v>Flávio Bolsonaro</v>
      </c>
      <c r="T2326" s="74" t="n">
        <v>0.232986767485822</v>
      </c>
      <c r="U2326" s="74" t="n">
        <v>0.714555765595463</v>
      </c>
      <c r="V2326" s="72" t="str">
        <f aca="false">IF(S2326="Empate","—",IF((N2326&gt;M2326)&lt;&gt;(T2326&gt;U2326),"Sim","Não"))</f>
        <v>Não</v>
      </c>
    </row>
    <row r="2327" customFormat="false" ht="15" hidden="false" customHeight="false" outlineLevel="0" collapsed="false">
      <c r="A2327" s="72" t="s">
        <v>4961</v>
      </c>
      <c r="B2327" s="72" t="s">
        <v>4962</v>
      </c>
      <c r="C2327" s="72" t="s">
        <v>319</v>
      </c>
      <c r="D2327" s="72" t="s">
        <v>308</v>
      </c>
      <c r="E2327" s="72"/>
      <c r="F2327" s="73" t="n">
        <v>6795</v>
      </c>
      <c r="G2327" s="73" t="n">
        <v>5045</v>
      </c>
      <c r="H2327" s="73" t="n">
        <v>1750</v>
      </c>
      <c r="I2327" s="74" t="n">
        <f aca="false">H2327/F2327</f>
        <v>0.257542310522443</v>
      </c>
      <c r="J2327" s="73" t="n">
        <v>4942</v>
      </c>
      <c r="K2327" s="73" t="n">
        <v>25</v>
      </c>
      <c r="L2327" s="73" t="n">
        <v>78</v>
      </c>
      <c r="M2327" s="73" t="n">
        <v>3271</v>
      </c>
      <c r="N2327" s="73" t="n">
        <v>1509</v>
      </c>
      <c r="O2327" s="73" t="n">
        <f aca="false">J2327-M2327-N2327</f>
        <v>162</v>
      </c>
      <c r="P2327" s="74" t="n">
        <f aca="false">M2327/J2327</f>
        <v>0.661877782274383</v>
      </c>
      <c r="Q2327" s="74" t="n">
        <f aca="false">N2327/J2327</f>
        <v>0.305341966815055</v>
      </c>
      <c r="R2327" s="75" t="n">
        <f aca="false">ABS(P2327-Q2327)*100</f>
        <v>35.6535815459328</v>
      </c>
      <c r="S2327" s="72" t="str">
        <f aca="false">IF(M2327&gt;N2327,"Flávio Bolsonaro",IF(N2327&gt;M2327,"Lula","Empate"))</f>
        <v>Flávio Bolsonaro</v>
      </c>
      <c r="T2327" s="74" t="n">
        <v>0.313870474247833</v>
      </c>
      <c r="U2327" s="74" t="n">
        <v>0.654767975522693</v>
      </c>
      <c r="V2327" s="72" t="str">
        <f aca="false">IF(S2327="Empate","—",IF((N2327&gt;M2327)&lt;&gt;(T2327&gt;U2327),"Sim","Não"))</f>
        <v>Não</v>
      </c>
    </row>
    <row r="2328" customFormat="false" ht="15" hidden="false" customHeight="false" outlineLevel="0" collapsed="false">
      <c r="A2328" s="72" t="s">
        <v>4963</v>
      </c>
      <c r="B2328" s="72" t="s">
        <v>4964</v>
      </c>
      <c r="C2328" s="72" t="s">
        <v>319</v>
      </c>
      <c r="D2328" s="72" t="s">
        <v>308</v>
      </c>
      <c r="E2328" s="72"/>
      <c r="F2328" s="73" t="n">
        <v>4719</v>
      </c>
      <c r="G2328" s="73" t="n">
        <v>3427</v>
      </c>
      <c r="H2328" s="73" t="n">
        <v>1292</v>
      </c>
      <c r="I2328" s="74" t="n">
        <f aca="false">H2328/F2328</f>
        <v>0.273786819241365</v>
      </c>
      <c r="J2328" s="73" t="n">
        <v>3343</v>
      </c>
      <c r="K2328" s="73" t="n">
        <v>14</v>
      </c>
      <c r="L2328" s="73" t="n">
        <v>70</v>
      </c>
      <c r="M2328" s="73" t="n">
        <v>1742</v>
      </c>
      <c r="N2328" s="73" t="n">
        <v>1440</v>
      </c>
      <c r="O2328" s="73" t="n">
        <f aca="false">J2328-M2328-N2328</f>
        <v>161</v>
      </c>
      <c r="P2328" s="74" t="n">
        <f aca="false">M2328/J2328</f>
        <v>0.521088842357164</v>
      </c>
      <c r="Q2328" s="74" t="n">
        <f aca="false">N2328/J2328</f>
        <v>0.430750822614418</v>
      </c>
      <c r="R2328" s="75" t="n">
        <f aca="false">ABS(P2328-Q2328)*100</f>
        <v>9.03380197427461</v>
      </c>
      <c r="S2328" s="72" t="str">
        <f aca="false">IF(M2328&gt;N2328,"Flávio Bolsonaro",IF(N2328&gt;M2328,"Lula","Empate"))</f>
        <v>Flávio Bolsonaro</v>
      </c>
      <c r="T2328" s="74" t="n">
        <v>0.490813648293963</v>
      </c>
      <c r="U2328" s="74" t="n">
        <v>0.46751968503937</v>
      </c>
      <c r="V2328" s="72" t="str">
        <f aca="false">IF(S2328="Empate","—",IF((N2328&gt;M2328)&lt;&gt;(T2328&gt;U2328),"Sim","Não"))</f>
        <v>Sim</v>
      </c>
    </row>
    <row r="2329" customFormat="false" ht="15" hidden="false" customHeight="false" outlineLevel="0" collapsed="false">
      <c r="A2329" s="72" t="s">
        <v>4965</v>
      </c>
      <c r="B2329" s="72" t="s">
        <v>4966</v>
      </c>
      <c r="C2329" s="72" t="s">
        <v>319</v>
      </c>
      <c r="D2329" s="72" t="s">
        <v>308</v>
      </c>
      <c r="E2329" s="72"/>
      <c r="F2329" s="73" t="n">
        <v>2685</v>
      </c>
      <c r="G2329" s="73" t="n">
        <v>2133</v>
      </c>
      <c r="H2329" s="73" t="n">
        <v>552</v>
      </c>
      <c r="I2329" s="74" t="n">
        <f aca="false">H2329/F2329</f>
        <v>0.205586592178771</v>
      </c>
      <c r="J2329" s="73" t="n">
        <v>2078</v>
      </c>
      <c r="K2329" s="73" t="n">
        <v>22</v>
      </c>
      <c r="L2329" s="73" t="n">
        <v>33</v>
      </c>
      <c r="M2329" s="73" t="n">
        <v>1447</v>
      </c>
      <c r="N2329" s="73" t="n">
        <v>556</v>
      </c>
      <c r="O2329" s="73" t="n">
        <f aca="false">J2329-M2329-N2329</f>
        <v>75</v>
      </c>
      <c r="P2329" s="74" t="n">
        <f aca="false">M2329/J2329</f>
        <v>0.696342637151107</v>
      </c>
      <c r="Q2329" s="74" t="n">
        <f aca="false">N2329/J2329</f>
        <v>0.267564966313763</v>
      </c>
      <c r="R2329" s="75" t="n">
        <f aca="false">ABS(P2329-Q2329)*100</f>
        <v>42.8777670837344</v>
      </c>
      <c r="S2329" s="72" t="str">
        <f aca="false">IF(M2329&gt;N2329,"Flávio Bolsonaro",IF(N2329&gt;M2329,"Lula","Empate"))</f>
        <v>Flávio Bolsonaro</v>
      </c>
      <c r="T2329" s="74" t="n">
        <v>0.328456104944501</v>
      </c>
      <c r="U2329" s="74" t="n">
        <v>0.630676084762866</v>
      </c>
      <c r="V2329" s="72" t="str">
        <f aca="false">IF(S2329="Empate","—",IF((N2329&gt;M2329)&lt;&gt;(T2329&gt;U2329),"Sim","Não"))</f>
        <v>Não</v>
      </c>
    </row>
    <row r="2330" customFormat="false" ht="15" hidden="false" customHeight="false" outlineLevel="0" collapsed="false">
      <c r="A2330" s="72" t="s">
        <v>4967</v>
      </c>
      <c r="B2330" s="72" t="s">
        <v>4968</v>
      </c>
      <c r="C2330" s="72" t="s">
        <v>319</v>
      </c>
      <c r="D2330" s="72" t="s">
        <v>308</v>
      </c>
      <c r="E2330" s="72"/>
      <c r="F2330" s="73" t="n">
        <v>22729</v>
      </c>
      <c r="G2330" s="73" t="n">
        <v>17632</v>
      </c>
      <c r="H2330" s="73" t="n">
        <v>5097</v>
      </c>
      <c r="I2330" s="74" t="n">
        <f aca="false">H2330/F2330</f>
        <v>0.224250956927274</v>
      </c>
      <c r="J2330" s="73" t="n">
        <v>17235</v>
      </c>
      <c r="K2330" s="73" t="n">
        <v>131</v>
      </c>
      <c r="L2330" s="73" t="n">
        <v>266</v>
      </c>
      <c r="M2330" s="73" t="n">
        <v>13975</v>
      </c>
      <c r="N2330" s="73" t="n">
        <v>2696</v>
      </c>
      <c r="O2330" s="73" t="n">
        <f aca="false">J2330-M2330-N2330</f>
        <v>564</v>
      </c>
      <c r="P2330" s="74" t="n">
        <f aca="false">M2330/J2330</f>
        <v>0.810850014505367</v>
      </c>
      <c r="Q2330" s="74" t="n">
        <f aca="false">N2330/J2330</f>
        <v>0.156425877574703</v>
      </c>
      <c r="R2330" s="75" t="n">
        <f aca="false">ABS(P2330-Q2330)*100</f>
        <v>65.4424136930664</v>
      </c>
      <c r="S2330" s="72" t="str">
        <f aca="false">IF(M2330&gt;N2330,"Flávio Bolsonaro",IF(N2330&gt;M2330,"Lula","Empate"))</f>
        <v>Flávio Bolsonaro</v>
      </c>
      <c r="T2330" s="74" t="n">
        <v>0.189165519829851</v>
      </c>
      <c r="U2330" s="74" t="n">
        <v>0.776304266232954</v>
      </c>
      <c r="V2330" s="72" t="str">
        <f aca="false">IF(S2330="Empate","—",IF((N2330&gt;M2330)&lt;&gt;(T2330&gt;U2330),"Sim","Não"))</f>
        <v>Não</v>
      </c>
    </row>
    <row r="2331" customFormat="false" ht="15" hidden="false" customHeight="false" outlineLevel="0" collapsed="false">
      <c r="A2331" s="72" t="s">
        <v>4969</v>
      </c>
      <c r="B2331" s="72" t="s">
        <v>4970</v>
      </c>
      <c r="C2331" s="72" t="s">
        <v>319</v>
      </c>
      <c r="D2331" s="72" t="s">
        <v>308</v>
      </c>
      <c r="E2331" s="72"/>
      <c r="F2331" s="73" t="n">
        <v>8175</v>
      </c>
      <c r="G2331" s="73" t="n">
        <v>6391</v>
      </c>
      <c r="H2331" s="73" t="n">
        <v>1784</v>
      </c>
      <c r="I2331" s="74" t="n">
        <f aca="false">H2331/F2331</f>
        <v>0.21822629969419</v>
      </c>
      <c r="J2331" s="73" t="n">
        <v>6170</v>
      </c>
      <c r="K2331" s="73" t="n">
        <v>49</v>
      </c>
      <c r="L2331" s="73" t="n">
        <v>172</v>
      </c>
      <c r="M2331" s="73" t="n">
        <v>3448</v>
      </c>
      <c r="N2331" s="73" t="n">
        <v>2322</v>
      </c>
      <c r="O2331" s="73" t="n">
        <f aca="false">J2331-M2331-N2331</f>
        <v>400</v>
      </c>
      <c r="P2331" s="74" t="n">
        <f aca="false">M2331/J2331</f>
        <v>0.558833063209076</v>
      </c>
      <c r="Q2331" s="74" t="n">
        <f aca="false">N2331/J2331</f>
        <v>0.376337115072934</v>
      </c>
      <c r="R2331" s="75" t="n">
        <f aca="false">ABS(P2331-Q2331)*100</f>
        <v>18.2495948136143</v>
      </c>
      <c r="S2331" s="72" t="str">
        <f aca="false">IF(M2331&gt;N2331,"Flávio Bolsonaro",IF(N2331&gt;M2331,"Lula","Empate"))</f>
        <v>Flávio Bolsonaro</v>
      </c>
      <c r="T2331" s="74" t="n">
        <v>0.448992644707387</v>
      </c>
      <c r="U2331" s="74" t="n">
        <v>0.482731052126639</v>
      </c>
      <c r="V2331" s="72" t="str">
        <f aca="false">IF(S2331="Empate","—",IF((N2331&gt;M2331)&lt;&gt;(T2331&gt;U2331),"Sim","Não"))</f>
        <v>Não</v>
      </c>
    </row>
    <row r="2332" customFormat="false" ht="15" hidden="false" customHeight="false" outlineLevel="0" collapsed="false">
      <c r="A2332" s="72" t="s">
        <v>4971</v>
      </c>
      <c r="B2332" s="72" t="s">
        <v>4972</v>
      </c>
      <c r="C2332" s="72" t="s">
        <v>319</v>
      </c>
      <c r="D2332" s="72" t="s">
        <v>308</v>
      </c>
      <c r="E2332" s="72"/>
      <c r="F2332" s="73" t="n">
        <v>2028</v>
      </c>
      <c r="G2332" s="73" t="n">
        <v>1663</v>
      </c>
      <c r="H2332" s="73" t="n">
        <v>365</v>
      </c>
      <c r="I2332" s="74" t="n">
        <f aca="false">H2332/F2332</f>
        <v>0.179980276134122</v>
      </c>
      <c r="J2332" s="73" t="n">
        <v>1612</v>
      </c>
      <c r="K2332" s="73" t="n">
        <v>9</v>
      </c>
      <c r="L2332" s="73" t="n">
        <v>42</v>
      </c>
      <c r="M2332" s="73" t="n">
        <v>1031</v>
      </c>
      <c r="N2332" s="73" t="n">
        <v>508</v>
      </c>
      <c r="O2332" s="73" t="n">
        <f aca="false">J2332-M2332-N2332</f>
        <v>73</v>
      </c>
      <c r="P2332" s="74" t="n">
        <f aca="false">M2332/J2332</f>
        <v>0.639578163771712</v>
      </c>
      <c r="Q2332" s="74" t="n">
        <f aca="false">N2332/J2332</f>
        <v>0.315136476426799</v>
      </c>
      <c r="R2332" s="75" t="n">
        <f aca="false">ABS(P2332-Q2332)*100</f>
        <v>32.4441687344913</v>
      </c>
      <c r="S2332" s="72" t="str">
        <f aca="false">IF(M2332&gt;N2332,"Flávio Bolsonaro",IF(N2332&gt;M2332,"Lula","Empate"))</f>
        <v>Flávio Bolsonaro</v>
      </c>
      <c r="T2332" s="74" t="n">
        <v>0.419354838709677</v>
      </c>
      <c r="U2332" s="74" t="n">
        <v>0.534274193548387</v>
      </c>
      <c r="V2332" s="72" t="str">
        <f aca="false">IF(S2332="Empate","—",IF((N2332&gt;M2332)&lt;&gt;(T2332&gt;U2332),"Sim","Não"))</f>
        <v>Não</v>
      </c>
    </row>
    <row r="2333" customFormat="false" ht="15" hidden="false" customHeight="false" outlineLevel="0" collapsed="false">
      <c r="A2333" s="72" t="s">
        <v>4973</v>
      </c>
      <c r="B2333" s="72" t="s">
        <v>4974</v>
      </c>
      <c r="C2333" s="72" t="s">
        <v>319</v>
      </c>
      <c r="D2333" s="72" t="s">
        <v>308</v>
      </c>
      <c r="E2333" s="72"/>
      <c r="F2333" s="73" t="n">
        <v>5997</v>
      </c>
      <c r="G2333" s="73" t="n">
        <v>4774</v>
      </c>
      <c r="H2333" s="73" t="n">
        <v>1223</v>
      </c>
      <c r="I2333" s="74" t="n">
        <f aca="false">H2333/F2333</f>
        <v>0.203935300983825</v>
      </c>
      <c r="J2333" s="73" t="n">
        <v>4703</v>
      </c>
      <c r="K2333" s="73" t="n">
        <v>25</v>
      </c>
      <c r="L2333" s="73" t="n">
        <v>46</v>
      </c>
      <c r="M2333" s="73" t="n">
        <v>3454</v>
      </c>
      <c r="N2333" s="73" t="n">
        <v>1043</v>
      </c>
      <c r="O2333" s="73" t="n">
        <f aca="false">J2333-M2333-N2333</f>
        <v>206</v>
      </c>
      <c r="P2333" s="74" t="n">
        <f aca="false">M2333/J2333</f>
        <v>0.734424835211567</v>
      </c>
      <c r="Q2333" s="74" t="n">
        <f aca="false">N2333/J2333</f>
        <v>0.221773336168403</v>
      </c>
      <c r="R2333" s="75" t="n">
        <f aca="false">ABS(P2333-Q2333)*100</f>
        <v>51.2651499043164</v>
      </c>
      <c r="S2333" s="72" t="str">
        <f aca="false">IF(M2333&gt;N2333,"Flávio Bolsonaro",IF(N2333&gt;M2333,"Lula","Empate"))</f>
        <v>Flávio Bolsonaro</v>
      </c>
      <c r="T2333" s="74" t="n">
        <v>0.265143171806167</v>
      </c>
      <c r="U2333" s="74" t="n">
        <v>0.70181718061674</v>
      </c>
      <c r="V2333" s="72" t="str">
        <f aca="false">IF(S2333="Empate","—",IF((N2333&gt;M2333)&lt;&gt;(T2333&gt;U2333),"Sim","Não"))</f>
        <v>Não</v>
      </c>
    </row>
    <row r="2334" customFormat="false" ht="15" hidden="false" customHeight="false" outlineLevel="0" collapsed="false">
      <c r="A2334" s="72" t="s">
        <v>4975</v>
      </c>
      <c r="B2334" s="72" t="s">
        <v>4976</v>
      </c>
      <c r="C2334" s="72" t="s">
        <v>319</v>
      </c>
      <c r="D2334" s="72" t="s">
        <v>308</v>
      </c>
      <c r="E2334" s="72"/>
      <c r="F2334" s="73" t="n">
        <v>5239</v>
      </c>
      <c r="G2334" s="73" t="n">
        <v>4147</v>
      </c>
      <c r="H2334" s="73" t="n">
        <v>1092</v>
      </c>
      <c r="I2334" s="74" t="n">
        <f aca="false">H2334/F2334</f>
        <v>0.208436724565757</v>
      </c>
      <c r="J2334" s="73" t="n">
        <v>4083</v>
      </c>
      <c r="K2334" s="73" t="n">
        <v>30</v>
      </c>
      <c r="L2334" s="73" t="n">
        <v>34</v>
      </c>
      <c r="M2334" s="73" t="n">
        <v>3373</v>
      </c>
      <c r="N2334" s="73" t="n">
        <v>618</v>
      </c>
      <c r="O2334" s="73" t="n">
        <f aca="false">J2334-M2334-N2334</f>
        <v>92</v>
      </c>
      <c r="P2334" s="74" t="n">
        <f aca="false">M2334/J2334</f>
        <v>0.826108253734999</v>
      </c>
      <c r="Q2334" s="74" t="n">
        <f aca="false">N2334/J2334</f>
        <v>0.151359294636297</v>
      </c>
      <c r="R2334" s="75" t="n">
        <f aca="false">ABS(P2334-Q2334)*100</f>
        <v>67.4748959098702</v>
      </c>
      <c r="S2334" s="72" t="str">
        <f aca="false">IF(M2334&gt;N2334,"Flávio Bolsonaro",IF(N2334&gt;M2334,"Lula","Empate"))</f>
        <v>Flávio Bolsonaro</v>
      </c>
      <c r="T2334" s="74" t="n">
        <v>0.210956017908875</v>
      </c>
      <c r="U2334" s="74" t="n">
        <v>0.769554911772452</v>
      </c>
      <c r="V2334" s="72" t="str">
        <f aca="false">IF(S2334="Empate","—",IF((N2334&gt;M2334)&lt;&gt;(T2334&gt;U2334),"Sim","Não"))</f>
        <v>Não</v>
      </c>
    </row>
    <row r="2335" customFormat="false" ht="15" hidden="false" customHeight="false" outlineLevel="0" collapsed="false">
      <c r="A2335" s="72" t="s">
        <v>4977</v>
      </c>
      <c r="B2335" s="72" t="s">
        <v>4978</v>
      </c>
      <c r="C2335" s="72" t="s">
        <v>319</v>
      </c>
      <c r="D2335" s="72" t="s">
        <v>308</v>
      </c>
      <c r="E2335" s="72"/>
      <c r="F2335" s="73" t="n">
        <v>4349</v>
      </c>
      <c r="G2335" s="73" t="n">
        <v>3288</v>
      </c>
      <c r="H2335" s="73" t="n">
        <v>1061</v>
      </c>
      <c r="I2335" s="74" t="n">
        <f aca="false">H2335/F2335</f>
        <v>0.243964129684985</v>
      </c>
      <c r="J2335" s="73" t="n">
        <v>3198</v>
      </c>
      <c r="K2335" s="73" t="n">
        <v>20</v>
      </c>
      <c r="L2335" s="73" t="n">
        <v>70</v>
      </c>
      <c r="M2335" s="73" t="n">
        <v>2389</v>
      </c>
      <c r="N2335" s="73" t="n">
        <v>696</v>
      </c>
      <c r="O2335" s="73" t="n">
        <f aca="false">J2335-M2335-N2335</f>
        <v>113</v>
      </c>
      <c r="P2335" s="74" t="n">
        <f aca="false">M2335/J2335</f>
        <v>0.747029393370857</v>
      </c>
      <c r="Q2335" s="74" t="n">
        <f aca="false">N2335/J2335</f>
        <v>0.217636022514071</v>
      </c>
      <c r="R2335" s="75" t="n">
        <f aca="false">ABS(P2335-Q2335)*100</f>
        <v>52.9393370856786</v>
      </c>
      <c r="S2335" s="72" t="str">
        <f aca="false">IF(M2335&gt;N2335,"Flávio Bolsonaro",IF(N2335&gt;M2335,"Lula","Empate"))</f>
        <v>Flávio Bolsonaro</v>
      </c>
      <c r="T2335" s="74" t="n">
        <v>0.314599040438657</v>
      </c>
      <c r="U2335" s="74" t="n">
        <v>0.63262508567512</v>
      </c>
      <c r="V2335" s="72" t="str">
        <f aca="false">IF(S2335="Empate","—",IF((N2335&gt;M2335)&lt;&gt;(T2335&gt;U2335),"Sim","Não"))</f>
        <v>Não</v>
      </c>
    </row>
    <row r="2336" customFormat="false" ht="15" hidden="false" customHeight="false" outlineLevel="0" collapsed="false">
      <c r="A2336" s="72" t="s">
        <v>4979</v>
      </c>
      <c r="B2336" s="72" t="s">
        <v>4980</v>
      </c>
      <c r="C2336" s="72" t="s">
        <v>319</v>
      </c>
      <c r="D2336" s="72" t="s">
        <v>308</v>
      </c>
      <c r="E2336" s="72"/>
      <c r="F2336" s="73" t="n">
        <v>9345</v>
      </c>
      <c r="G2336" s="73" t="n">
        <v>6976</v>
      </c>
      <c r="H2336" s="73" t="n">
        <v>2369</v>
      </c>
      <c r="I2336" s="74" t="n">
        <f aca="false">H2336/F2336</f>
        <v>0.25350454788657</v>
      </c>
      <c r="J2336" s="73" t="n">
        <v>6739</v>
      </c>
      <c r="K2336" s="73" t="n">
        <v>90</v>
      </c>
      <c r="L2336" s="73" t="n">
        <v>147</v>
      </c>
      <c r="M2336" s="73" t="n">
        <v>4240</v>
      </c>
      <c r="N2336" s="73" t="n">
        <v>2111</v>
      </c>
      <c r="O2336" s="73" t="n">
        <f aca="false">J2336-M2336-N2336</f>
        <v>388</v>
      </c>
      <c r="P2336" s="74" t="n">
        <f aca="false">M2336/J2336</f>
        <v>0.629173467873572</v>
      </c>
      <c r="Q2336" s="74" t="n">
        <f aca="false">N2336/J2336</f>
        <v>0.313251224217243</v>
      </c>
      <c r="R2336" s="75" t="n">
        <f aca="false">ABS(P2336-Q2336)*100</f>
        <v>31.5922243656329</v>
      </c>
      <c r="S2336" s="72" t="str">
        <f aca="false">IF(M2336&gt;N2336,"Flávio Bolsonaro",IF(N2336&gt;M2336,"Lula","Empate"))</f>
        <v>Flávio Bolsonaro</v>
      </c>
      <c r="T2336" s="74" t="n">
        <v>0.382071097372488</v>
      </c>
      <c r="U2336" s="74" t="n">
        <v>0.552086553323029</v>
      </c>
      <c r="V2336" s="72" t="str">
        <f aca="false">IF(S2336="Empate","—",IF((N2336&gt;M2336)&lt;&gt;(T2336&gt;U2336),"Sim","Não"))</f>
        <v>Não</v>
      </c>
    </row>
    <row r="2337" customFormat="false" ht="15" hidden="false" customHeight="false" outlineLevel="0" collapsed="false">
      <c r="A2337" s="72" t="s">
        <v>4981</v>
      </c>
      <c r="B2337" s="72" t="s">
        <v>4982</v>
      </c>
      <c r="C2337" s="72" t="s">
        <v>319</v>
      </c>
      <c r="D2337" s="72" t="s">
        <v>308</v>
      </c>
      <c r="E2337" s="72"/>
      <c r="F2337" s="73" t="n">
        <v>20547</v>
      </c>
      <c r="G2337" s="73" t="n">
        <v>15986</v>
      </c>
      <c r="H2337" s="73" t="n">
        <v>4561</v>
      </c>
      <c r="I2337" s="74" t="n">
        <f aca="false">H2337/F2337</f>
        <v>0.221978877695041</v>
      </c>
      <c r="J2337" s="73" t="n">
        <v>15510</v>
      </c>
      <c r="K2337" s="73" t="n">
        <v>146</v>
      </c>
      <c r="L2337" s="73" t="n">
        <v>330</v>
      </c>
      <c r="M2337" s="73" t="n">
        <v>10618</v>
      </c>
      <c r="N2337" s="73" t="n">
        <v>4059</v>
      </c>
      <c r="O2337" s="73" t="n">
        <f aca="false">J2337-M2337-N2337</f>
        <v>833</v>
      </c>
      <c r="P2337" s="74" t="n">
        <f aca="false">M2337/J2337</f>
        <v>0.684590586718246</v>
      </c>
      <c r="Q2337" s="74" t="n">
        <f aca="false">N2337/J2337</f>
        <v>0.261702127659574</v>
      </c>
      <c r="R2337" s="75" t="n">
        <f aca="false">ABS(P2337-Q2337)*100</f>
        <v>42.2888459058672</v>
      </c>
      <c r="S2337" s="72" t="str">
        <f aca="false">IF(M2337&gt;N2337,"Flávio Bolsonaro",IF(N2337&gt;M2337,"Lula","Empate"))</f>
        <v>Flávio Bolsonaro</v>
      </c>
      <c r="T2337" s="74" t="n">
        <v>0.308456729187233</v>
      </c>
      <c r="U2337" s="74" t="n">
        <v>0.631326094109905</v>
      </c>
      <c r="V2337" s="72" t="str">
        <f aca="false">IF(S2337="Empate","—",IF((N2337&gt;M2337)&lt;&gt;(T2337&gt;U2337),"Sim","Não"))</f>
        <v>Não</v>
      </c>
    </row>
    <row r="2338" customFormat="false" ht="15" hidden="false" customHeight="false" outlineLevel="0" collapsed="false">
      <c r="A2338" s="72" t="s">
        <v>4983</v>
      </c>
      <c r="B2338" s="72" t="s">
        <v>4984</v>
      </c>
      <c r="C2338" s="72" t="s">
        <v>319</v>
      </c>
      <c r="D2338" s="72" t="s">
        <v>308</v>
      </c>
      <c r="E2338" s="72"/>
      <c r="F2338" s="73" t="n">
        <v>7473</v>
      </c>
      <c r="G2338" s="73" t="n">
        <v>6087</v>
      </c>
      <c r="H2338" s="73" t="n">
        <v>1386</v>
      </c>
      <c r="I2338" s="74" t="n">
        <f aca="false">H2338/F2338</f>
        <v>0.18546768366118</v>
      </c>
      <c r="J2338" s="73" t="n">
        <v>5914</v>
      </c>
      <c r="K2338" s="73" t="n">
        <v>45</v>
      </c>
      <c r="L2338" s="73" t="n">
        <v>128</v>
      </c>
      <c r="M2338" s="73" t="n">
        <v>2682</v>
      </c>
      <c r="N2338" s="73" t="n">
        <v>2967</v>
      </c>
      <c r="O2338" s="73" t="n">
        <f aca="false">J2338-M2338-N2338</f>
        <v>265</v>
      </c>
      <c r="P2338" s="74" t="n">
        <f aca="false">M2338/J2338</f>
        <v>0.453500169090294</v>
      </c>
      <c r="Q2338" s="74" t="n">
        <f aca="false">N2338/J2338</f>
        <v>0.501690902942171</v>
      </c>
      <c r="R2338" s="75" t="n">
        <f aca="false">ABS(P2338-Q2338)*100</f>
        <v>4.81907338518769</v>
      </c>
      <c r="S2338" s="72" t="str">
        <f aca="false">IF(M2338&gt;N2338,"Flávio Bolsonaro",IF(N2338&gt;M2338,"Lula","Empate"))</f>
        <v>Lula</v>
      </c>
      <c r="T2338" s="74" t="n">
        <v>0.59070958302853</v>
      </c>
      <c r="U2338" s="74" t="n">
        <v>0.358997805413314</v>
      </c>
      <c r="V2338" s="72" t="str">
        <f aca="false">IF(S2338="Empate","—",IF((N2338&gt;M2338)&lt;&gt;(T2338&gt;U2338),"Sim","Não"))</f>
        <v>Não</v>
      </c>
    </row>
    <row r="2339" customFormat="false" ht="15" hidden="false" customHeight="false" outlineLevel="0" collapsed="false">
      <c r="A2339" s="72" t="s">
        <v>4985</v>
      </c>
      <c r="B2339" s="72" t="s">
        <v>4986</v>
      </c>
      <c r="C2339" s="72" t="s">
        <v>319</v>
      </c>
      <c r="D2339" s="72" t="s">
        <v>308</v>
      </c>
      <c r="E2339" s="72"/>
      <c r="F2339" s="73" t="n">
        <v>7115</v>
      </c>
      <c r="G2339" s="73" t="n">
        <v>5284</v>
      </c>
      <c r="H2339" s="73" t="n">
        <v>1831</v>
      </c>
      <c r="I2339" s="74" t="n">
        <f aca="false">H2339/F2339</f>
        <v>0.257343640196767</v>
      </c>
      <c r="J2339" s="73" t="n">
        <v>5125</v>
      </c>
      <c r="K2339" s="73" t="n">
        <v>39</v>
      </c>
      <c r="L2339" s="73" t="n">
        <v>120</v>
      </c>
      <c r="M2339" s="73" t="n">
        <v>3775</v>
      </c>
      <c r="N2339" s="73" t="n">
        <v>1155</v>
      </c>
      <c r="O2339" s="73" t="n">
        <f aca="false">J2339-M2339-N2339</f>
        <v>195</v>
      </c>
      <c r="P2339" s="74" t="n">
        <f aca="false">M2339/J2339</f>
        <v>0.736585365853659</v>
      </c>
      <c r="Q2339" s="74" t="n">
        <f aca="false">N2339/J2339</f>
        <v>0.225365853658537</v>
      </c>
      <c r="R2339" s="75" t="n">
        <f aca="false">ABS(P2339-Q2339)*100</f>
        <v>51.1219512195122</v>
      </c>
      <c r="S2339" s="72" t="str">
        <f aca="false">IF(M2339&gt;N2339,"Flávio Bolsonaro",IF(N2339&gt;M2339,"Lula","Empate"))</f>
        <v>Flávio Bolsonaro</v>
      </c>
      <c r="T2339" s="74" t="n">
        <v>0.283533482597191</v>
      </c>
      <c r="U2339" s="74" t="n">
        <v>0.668023610828414</v>
      </c>
      <c r="V2339" s="72" t="str">
        <f aca="false">IF(S2339="Empate","—",IF((N2339&gt;M2339)&lt;&gt;(T2339&gt;U2339),"Sim","Não"))</f>
        <v>Não</v>
      </c>
    </row>
    <row r="2340" customFormat="false" ht="15" hidden="false" customHeight="false" outlineLevel="0" collapsed="false">
      <c r="A2340" s="72" t="s">
        <v>4987</v>
      </c>
      <c r="B2340" s="72" t="s">
        <v>4988</v>
      </c>
      <c r="C2340" s="72" t="s">
        <v>319</v>
      </c>
      <c r="D2340" s="72" t="s">
        <v>308</v>
      </c>
      <c r="E2340" s="72"/>
      <c r="F2340" s="73" t="n">
        <v>25464</v>
      </c>
      <c r="G2340" s="73" t="n">
        <v>19298</v>
      </c>
      <c r="H2340" s="73" t="n">
        <v>6166</v>
      </c>
      <c r="I2340" s="74" t="n">
        <f aca="false">H2340/F2340</f>
        <v>0.242145774426642</v>
      </c>
      <c r="J2340" s="73" t="n">
        <v>18722</v>
      </c>
      <c r="K2340" s="73" t="n">
        <v>205</v>
      </c>
      <c r="L2340" s="73" t="n">
        <v>371</v>
      </c>
      <c r="M2340" s="73" t="n">
        <v>14232</v>
      </c>
      <c r="N2340" s="73" t="n">
        <v>3717</v>
      </c>
      <c r="O2340" s="73" t="n">
        <f aca="false">J2340-M2340-N2340</f>
        <v>773</v>
      </c>
      <c r="P2340" s="74" t="n">
        <f aca="false">M2340/J2340</f>
        <v>0.760175194957804</v>
      </c>
      <c r="Q2340" s="74" t="n">
        <f aca="false">N2340/J2340</f>
        <v>0.198536481145177</v>
      </c>
      <c r="R2340" s="75" t="n">
        <f aca="false">ABS(P2340-Q2340)*100</f>
        <v>56.1638713812627</v>
      </c>
      <c r="S2340" s="72" t="str">
        <f aca="false">IF(M2340&gt;N2340,"Flávio Bolsonaro",IF(N2340&gt;M2340,"Lula","Empate"))</f>
        <v>Flávio Bolsonaro</v>
      </c>
      <c r="T2340" s="74" t="n">
        <v>0.234936620941136</v>
      </c>
      <c r="U2340" s="74" t="n">
        <v>0.71551774034844</v>
      </c>
      <c r="V2340" s="72" t="str">
        <f aca="false">IF(S2340="Empate","—",IF((N2340&gt;M2340)&lt;&gt;(T2340&gt;U2340),"Sim","Não"))</f>
        <v>Não</v>
      </c>
    </row>
    <row r="2341" customFormat="false" ht="15" hidden="false" customHeight="false" outlineLevel="0" collapsed="false">
      <c r="A2341" s="72" t="s">
        <v>4989</v>
      </c>
      <c r="B2341" s="72" t="s">
        <v>4990</v>
      </c>
      <c r="C2341" s="72" t="s">
        <v>319</v>
      </c>
      <c r="D2341" s="72" t="s">
        <v>308</v>
      </c>
      <c r="E2341" s="72"/>
      <c r="F2341" s="73" t="n">
        <v>7692</v>
      </c>
      <c r="G2341" s="73" t="n">
        <v>5618</v>
      </c>
      <c r="H2341" s="73" t="n">
        <v>2074</v>
      </c>
      <c r="I2341" s="74" t="n">
        <f aca="false">H2341/F2341</f>
        <v>0.269630785231409</v>
      </c>
      <c r="J2341" s="73" t="n">
        <v>5457</v>
      </c>
      <c r="K2341" s="73" t="n">
        <v>54</v>
      </c>
      <c r="L2341" s="73" t="n">
        <v>107</v>
      </c>
      <c r="M2341" s="73" t="n">
        <v>3965</v>
      </c>
      <c r="N2341" s="73" t="n">
        <v>1295</v>
      </c>
      <c r="O2341" s="73" t="n">
        <f aca="false">J2341-M2341-N2341</f>
        <v>197</v>
      </c>
      <c r="P2341" s="74" t="n">
        <f aca="false">M2341/J2341</f>
        <v>0.726589701301081</v>
      </c>
      <c r="Q2341" s="74" t="n">
        <f aca="false">N2341/J2341</f>
        <v>0.237309877221917</v>
      </c>
      <c r="R2341" s="75" t="n">
        <f aca="false">ABS(P2341-Q2341)*100</f>
        <v>48.9279824079164</v>
      </c>
      <c r="S2341" s="72" t="str">
        <f aca="false">IF(M2341&gt;N2341,"Flávio Bolsonaro",IF(N2341&gt;M2341,"Lula","Empate"))</f>
        <v>Flávio Bolsonaro</v>
      </c>
      <c r="T2341" s="74" t="n">
        <v>0.278463956883</v>
      </c>
      <c r="U2341" s="74" t="n">
        <v>0.67796990792724</v>
      </c>
      <c r="V2341" s="72" t="str">
        <f aca="false">IF(S2341="Empate","—",IF((N2341&gt;M2341)&lt;&gt;(T2341&gt;U2341),"Sim","Não"))</f>
        <v>Não</v>
      </c>
    </row>
    <row r="2342" customFormat="false" ht="15" hidden="false" customHeight="false" outlineLevel="0" collapsed="false">
      <c r="A2342" s="72" t="s">
        <v>4991</v>
      </c>
      <c r="B2342" s="72" t="s">
        <v>4992</v>
      </c>
      <c r="C2342" s="72" t="s">
        <v>319</v>
      </c>
      <c r="D2342" s="72" t="s">
        <v>308</v>
      </c>
      <c r="E2342" s="72"/>
      <c r="F2342" s="73" t="n">
        <v>8751</v>
      </c>
      <c r="G2342" s="73" t="n">
        <v>7184</v>
      </c>
      <c r="H2342" s="73" t="n">
        <v>1567</v>
      </c>
      <c r="I2342" s="74" t="n">
        <f aca="false">H2342/F2342</f>
        <v>0.17906524968575</v>
      </c>
      <c r="J2342" s="73" t="n">
        <v>6976</v>
      </c>
      <c r="K2342" s="73" t="n">
        <v>66</v>
      </c>
      <c r="L2342" s="73" t="n">
        <v>142</v>
      </c>
      <c r="M2342" s="73" t="n">
        <v>4261</v>
      </c>
      <c r="N2342" s="73" t="n">
        <v>2434</v>
      </c>
      <c r="O2342" s="73" t="n">
        <f aca="false">J2342-M2342-N2342</f>
        <v>281</v>
      </c>
      <c r="P2342" s="74" t="n">
        <f aca="false">M2342/J2342</f>
        <v>0.610808486238532</v>
      </c>
      <c r="Q2342" s="74" t="n">
        <f aca="false">N2342/J2342</f>
        <v>0.348910550458716</v>
      </c>
      <c r="R2342" s="75" t="n">
        <f aca="false">ABS(P2342-Q2342)*100</f>
        <v>26.1897935779817</v>
      </c>
      <c r="S2342" s="72" t="str">
        <f aca="false">IF(M2342&gt;N2342,"Flávio Bolsonaro",IF(N2342&gt;M2342,"Lula","Empate"))</f>
        <v>Flávio Bolsonaro</v>
      </c>
      <c r="T2342" s="74" t="n">
        <v>0.402264600715137</v>
      </c>
      <c r="U2342" s="74" t="n">
        <v>0.546334922526818</v>
      </c>
      <c r="V2342" s="72" t="str">
        <f aca="false">IF(S2342="Empate","—",IF((N2342&gt;M2342)&lt;&gt;(T2342&gt;U2342),"Sim","Não"))</f>
        <v>Não</v>
      </c>
    </row>
    <row r="2343" customFormat="false" ht="15" hidden="false" customHeight="false" outlineLevel="0" collapsed="false">
      <c r="A2343" s="72" t="s">
        <v>4993</v>
      </c>
      <c r="B2343" s="72" t="s">
        <v>4994</v>
      </c>
      <c r="C2343" s="72" t="s">
        <v>319</v>
      </c>
      <c r="D2343" s="72" t="s">
        <v>308</v>
      </c>
      <c r="E2343" s="72"/>
      <c r="F2343" s="73" t="n">
        <v>34218</v>
      </c>
      <c r="G2343" s="73" t="n">
        <v>25061</v>
      </c>
      <c r="H2343" s="73" t="n">
        <v>9157</v>
      </c>
      <c r="I2343" s="74" t="n">
        <f aca="false">H2343/F2343</f>
        <v>0.267607691858086</v>
      </c>
      <c r="J2343" s="73" t="n">
        <v>24270</v>
      </c>
      <c r="K2343" s="73" t="n">
        <v>293</v>
      </c>
      <c r="L2343" s="73" t="n">
        <v>498</v>
      </c>
      <c r="M2343" s="73" t="n">
        <v>17325</v>
      </c>
      <c r="N2343" s="73" t="n">
        <v>5871</v>
      </c>
      <c r="O2343" s="73" t="n">
        <f aca="false">J2343-M2343-N2343</f>
        <v>1074</v>
      </c>
      <c r="P2343" s="74" t="n">
        <f aca="false">M2343/J2343</f>
        <v>0.713844252163164</v>
      </c>
      <c r="Q2343" s="74" t="n">
        <f aca="false">N2343/J2343</f>
        <v>0.241903584672435</v>
      </c>
      <c r="R2343" s="75" t="n">
        <f aca="false">ABS(P2343-Q2343)*100</f>
        <v>47.1940667490729</v>
      </c>
      <c r="S2343" s="72" t="str">
        <f aca="false">IF(M2343&gt;N2343,"Flávio Bolsonaro",IF(N2343&gt;M2343,"Lula","Empate"))</f>
        <v>Flávio Bolsonaro</v>
      </c>
      <c r="T2343" s="74" t="n">
        <v>0.296641070739136</v>
      </c>
      <c r="U2343" s="74" t="n">
        <v>0.655956415426194</v>
      </c>
      <c r="V2343" s="72" t="str">
        <f aca="false">IF(S2343="Empate","—",IF((N2343&gt;M2343)&lt;&gt;(T2343&gt;U2343),"Sim","Não"))</f>
        <v>Não</v>
      </c>
    </row>
    <row r="2344" customFormat="false" ht="15" hidden="false" customHeight="false" outlineLevel="0" collapsed="false">
      <c r="A2344" s="72" t="s">
        <v>4995</v>
      </c>
      <c r="B2344" s="72" t="s">
        <v>4996</v>
      </c>
      <c r="C2344" s="72" t="s">
        <v>319</v>
      </c>
      <c r="D2344" s="72" t="s">
        <v>308</v>
      </c>
      <c r="E2344" s="72"/>
      <c r="F2344" s="73" t="n">
        <v>4215</v>
      </c>
      <c r="G2344" s="73" t="n">
        <v>3329</v>
      </c>
      <c r="H2344" s="73" t="n">
        <v>886</v>
      </c>
      <c r="I2344" s="74" t="n">
        <f aca="false">H2344/F2344</f>
        <v>0.210201660735469</v>
      </c>
      <c r="J2344" s="73" t="n">
        <v>3205</v>
      </c>
      <c r="K2344" s="73" t="n">
        <v>35</v>
      </c>
      <c r="L2344" s="73" t="n">
        <v>89</v>
      </c>
      <c r="M2344" s="73" t="n">
        <v>1746</v>
      </c>
      <c r="N2344" s="73" t="n">
        <v>1294</v>
      </c>
      <c r="O2344" s="73" t="n">
        <f aca="false">J2344-M2344-N2344</f>
        <v>165</v>
      </c>
      <c r="P2344" s="74" t="n">
        <f aca="false">M2344/J2344</f>
        <v>0.544773790951638</v>
      </c>
      <c r="Q2344" s="74" t="n">
        <f aca="false">N2344/J2344</f>
        <v>0.403744149765991</v>
      </c>
      <c r="R2344" s="75" t="n">
        <f aca="false">ABS(P2344-Q2344)*100</f>
        <v>14.1029641185647</v>
      </c>
      <c r="S2344" s="72" t="str">
        <f aca="false">IF(M2344&gt;N2344,"Flávio Bolsonaro",IF(N2344&gt;M2344,"Lula","Empate"))</f>
        <v>Flávio Bolsonaro</v>
      </c>
      <c r="T2344" s="74" t="n">
        <v>0.454041720990874</v>
      </c>
      <c r="U2344" s="74" t="n">
        <v>0.481747066492829</v>
      </c>
      <c r="V2344" s="72" t="str">
        <f aca="false">IF(S2344="Empate","—",IF((N2344&gt;M2344)&lt;&gt;(T2344&gt;U2344),"Sim","Não"))</f>
        <v>Não</v>
      </c>
    </row>
    <row r="2345" customFormat="false" ht="15" hidden="false" customHeight="false" outlineLevel="0" collapsed="false">
      <c r="A2345" s="72" t="s">
        <v>4997</v>
      </c>
      <c r="B2345" s="72" t="s">
        <v>4998</v>
      </c>
      <c r="C2345" s="72" t="s">
        <v>319</v>
      </c>
      <c r="D2345" s="72" t="s">
        <v>308</v>
      </c>
      <c r="E2345" s="72"/>
      <c r="F2345" s="73" t="n">
        <v>54792</v>
      </c>
      <c r="G2345" s="73" t="n">
        <v>42434</v>
      </c>
      <c r="H2345" s="73" t="n">
        <v>12358</v>
      </c>
      <c r="I2345" s="74" t="n">
        <f aca="false">H2345/F2345</f>
        <v>0.225543875018251</v>
      </c>
      <c r="J2345" s="73" t="n">
        <v>41398</v>
      </c>
      <c r="K2345" s="73" t="n">
        <v>438</v>
      </c>
      <c r="L2345" s="73" t="n">
        <v>598</v>
      </c>
      <c r="M2345" s="73" t="n">
        <v>30711</v>
      </c>
      <c r="N2345" s="73" t="n">
        <v>8636</v>
      </c>
      <c r="O2345" s="73" t="n">
        <f aca="false">J2345-M2345-N2345</f>
        <v>2051</v>
      </c>
      <c r="P2345" s="74" t="n">
        <f aca="false">M2345/J2345</f>
        <v>0.741847432243104</v>
      </c>
      <c r="Q2345" s="74" t="n">
        <f aca="false">N2345/J2345</f>
        <v>0.208609111551283</v>
      </c>
      <c r="R2345" s="75" t="n">
        <f aca="false">ABS(P2345-Q2345)*100</f>
        <v>53.3238320691821</v>
      </c>
      <c r="S2345" s="72" t="str">
        <f aca="false">IF(M2345&gt;N2345,"Flávio Bolsonaro",IF(N2345&gt;M2345,"Lula","Empate"))</f>
        <v>Flávio Bolsonaro</v>
      </c>
      <c r="T2345" s="74" t="n">
        <v>0.25533905768384</v>
      </c>
      <c r="U2345" s="74" t="n">
        <v>0.703737340378688</v>
      </c>
      <c r="V2345" s="72" t="str">
        <f aca="false">IF(S2345="Empate","—",IF((N2345&gt;M2345)&lt;&gt;(T2345&gt;U2345),"Sim","Não"))</f>
        <v>Não</v>
      </c>
    </row>
    <row r="2346" customFormat="false" ht="15" hidden="false" customHeight="false" outlineLevel="0" collapsed="false">
      <c r="A2346" s="72" t="s">
        <v>4999</v>
      </c>
      <c r="B2346" s="72" t="s">
        <v>5000</v>
      </c>
      <c r="C2346" s="72" t="s">
        <v>319</v>
      </c>
      <c r="D2346" s="72" t="s">
        <v>308</v>
      </c>
      <c r="E2346" s="72"/>
      <c r="F2346" s="73" t="n">
        <v>2406</v>
      </c>
      <c r="G2346" s="73" t="n">
        <v>1888</v>
      </c>
      <c r="H2346" s="73" t="n">
        <v>518</v>
      </c>
      <c r="I2346" s="74" t="n">
        <f aca="false">H2346/F2346</f>
        <v>0.215295095594347</v>
      </c>
      <c r="J2346" s="73" t="n">
        <v>1845</v>
      </c>
      <c r="K2346" s="73" t="n">
        <v>7</v>
      </c>
      <c r="L2346" s="73" t="n">
        <v>36</v>
      </c>
      <c r="M2346" s="73" t="n">
        <v>1017</v>
      </c>
      <c r="N2346" s="73" t="n">
        <v>748</v>
      </c>
      <c r="O2346" s="73" t="n">
        <f aca="false">J2346-M2346-N2346</f>
        <v>80</v>
      </c>
      <c r="P2346" s="74" t="n">
        <f aca="false">M2346/J2346</f>
        <v>0.551219512195122</v>
      </c>
      <c r="Q2346" s="74" t="n">
        <f aca="false">N2346/J2346</f>
        <v>0.405420054200542</v>
      </c>
      <c r="R2346" s="75" t="n">
        <f aca="false">ABS(P2346-Q2346)*100</f>
        <v>14.579945799458</v>
      </c>
      <c r="S2346" s="72" t="str">
        <f aca="false">IF(M2346&gt;N2346,"Flávio Bolsonaro",IF(N2346&gt;M2346,"Lula","Empate"))</f>
        <v>Flávio Bolsonaro</v>
      </c>
      <c r="T2346" s="74" t="n">
        <v>0.447336561743341</v>
      </c>
      <c r="U2346" s="74" t="n">
        <v>0.506053268765133</v>
      </c>
      <c r="V2346" s="72" t="str">
        <f aca="false">IF(S2346="Empate","—",IF((N2346&gt;M2346)&lt;&gt;(T2346&gt;U2346),"Sim","Não"))</f>
        <v>Não</v>
      </c>
    </row>
    <row r="2347" customFormat="false" ht="15" hidden="false" customHeight="false" outlineLevel="0" collapsed="false">
      <c r="A2347" s="72" t="s">
        <v>5001</v>
      </c>
      <c r="B2347" s="72" t="s">
        <v>5002</v>
      </c>
      <c r="C2347" s="72" t="s">
        <v>319</v>
      </c>
      <c r="D2347" s="72" t="s">
        <v>308</v>
      </c>
      <c r="E2347" s="72"/>
      <c r="F2347" s="73" t="n">
        <v>9499</v>
      </c>
      <c r="G2347" s="73" t="n">
        <v>6934</v>
      </c>
      <c r="H2347" s="73" t="n">
        <v>2565</v>
      </c>
      <c r="I2347" s="74" t="n">
        <f aca="false">H2347/F2347</f>
        <v>0.270028424044636</v>
      </c>
      <c r="J2347" s="73" t="n">
        <v>6711</v>
      </c>
      <c r="K2347" s="73" t="n">
        <v>47</v>
      </c>
      <c r="L2347" s="73" t="n">
        <v>176</v>
      </c>
      <c r="M2347" s="73" t="n">
        <v>5292</v>
      </c>
      <c r="N2347" s="73" t="n">
        <v>1265</v>
      </c>
      <c r="O2347" s="73" t="n">
        <f aca="false">J2347-M2347-N2347</f>
        <v>154</v>
      </c>
      <c r="P2347" s="74" t="n">
        <f aca="false">M2347/J2347</f>
        <v>0.788556101922217</v>
      </c>
      <c r="Q2347" s="74" t="n">
        <f aca="false">N2347/J2347</f>
        <v>0.188496498286395</v>
      </c>
      <c r="R2347" s="75" t="n">
        <f aca="false">ABS(P2347-Q2347)*100</f>
        <v>60.0059603635822</v>
      </c>
      <c r="S2347" s="72" t="str">
        <f aca="false">IF(M2347&gt;N2347,"Flávio Bolsonaro",IF(N2347&gt;M2347,"Lula","Empate"))</f>
        <v>Flávio Bolsonaro</v>
      </c>
      <c r="T2347" s="74" t="n">
        <v>0.230034579285361</v>
      </c>
      <c r="U2347" s="74" t="n">
        <v>0.738844063889346</v>
      </c>
      <c r="V2347" s="72" t="str">
        <f aca="false">IF(S2347="Empate","—",IF((N2347&gt;M2347)&lt;&gt;(T2347&gt;U2347),"Sim","Não"))</f>
        <v>Não</v>
      </c>
    </row>
    <row r="2348" customFormat="false" ht="15" hidden="false" customHeight="false" outlineLevel="0" collapsed="false">
      <c r="A2348" s="72" t="s">
        <v>5003</v>
      </c>
      <c r="B2348" s="72" t="s">
        <v>5004</v>
      </c>
      <c r="C2348" s="72" t="s">
        <v>319</v>
      </c>
      <c r="D2348" s="72" t="s">
        <v>308</v>
      </c>
      <c r="E2348" s="72"/>
      <c r="F2348" s="73" t="n">
        <v>15134</v>
      </c>
      <c r="G2348" s="73" t="n">
        <v>11624</v>
      </c>
      <c r="H2348" s="73" t="n">
        <v>3510</v>
      </c>
      <c r="I2348" s="74" t="n">
        <f aca="false">H2348/F2348</f>
        <v>0.231928108893881</v>
      </c>
      <c r="J2348" s="73" t="n">
        <v>11376</v>
      </c>
      <c r="K2348" s="73" t="n">
        <v>94</v>
      </c>
      <c r="L2348" s="73" t="n">
        <v>154</v>
      </c>
      <c r="M2348" s="73" t="n">
        <v>8825</v>
      </c>
      <c r="N2348" s="73" t="n">
        <v>2114</v>
      </c>
      <c r="O2348" s="73" t="n">
        <f aca="false">J2348-M2348-N2348</f>
        <v>437</v>
      </c>
      <c r="P2348" s="74" t="n">
        <f aca="false">M2348/J2348</f>
        <v>0.775755977496484</v>
      </c>
      <c r="Q2348" s="74" t="n">
        <f aca="false">N2348/J2348</f>
        <v>0.185829817158931</v>
      </c>
      <c r="R2348" s="75" t="n">
        <f aca="false">ABS(P2348-Q2348)*100</f>
        <v>58.9926160337553</v>
      </c>
      <c r="S2348" s="72" t="str">
        <f aca="false">IF(M2348&gt;N2348,"Flávio Bolsonaro",IF(N2348&gt;M2348,"Lula","Empate"))</f>
        <v>Flávio Bolsonaro</v>
      </c>
      <c r="T2348" s="74" t="n">
        <v>0.263790221479315</v>
      </c>
      <c r="U2348" s="74" t="n">
        <v>0.695883827831174</v>
      </c>
      <c r="V2348" s="72" t="str">
        <f aca="false">IF(S2348="Empate","—",IF((N2348&gt;M2348)&lt;&gt;(T2348&gt;U2348),"Sim","Não"))</f>
        <v>Não</v>
      </c>
    </row>
    <row r="2349" customFormat="false" ht="15" hidden="false" customHeight="false" outlineLevel="0" collapsed="false">
      <c r="A2349" s="72" t="s">
        <v>5005</v>
      </c>
      <c r="B2349" s="72" t="s">
        <v>5006</v>
      </c>
      <c r="C2349" s="72" t="s">
        <v>319</v>
      </c>
      <c r="D2349" s="72" t="s">
        <v>308</v>
      </c>
      <c r="E2349" s="72"/>
      <c r="F2349" s="73" t="n">
        <v>19682</v>
      </c>
      <c r="G2349" s="73" t="n">
        <v>15377</v>
      </c>
      <c r="H2349" s="73" t="n">
        <v>4305</v>
      </c>
      <c r="I2349" s="74" t="n">
        <f aca="false">H2349/F2349</f>
        <v>0.21872777156793</v>
      </c>
      <c r="J2349" s="73" t="n">
        <v>14777</v>
      </c>
      <c r="K2349" s="73" t="n">
        <v>198</v>
      </c>
      <c r="L2349" s="73" t="n">
        <v>402</v>
      </c>
      <c r="M2349" s="73" t="n">
        <v>10277</v>
      </c>
      <c r="N2349" s="73" t="n">
        <v>3781</v>
      </c>
      <c r="O2349" s="73" t="n">
        <f aca="false">J2349-M2349-N2349</f>
        <v>719</v>
      </c>
      <c r="P2349" s="74" t="n">
        <f aca="false">M2349/J2349</f>
        <v>0.695472694051567</v>
      </c>
      <c r="Q2349" s="74" t="n">
        <f aca="false">N2349/J2349</f>
        <v>0.255870609731339</v>
      </c>
      <c r="R2349" s="75" t="n">
        <f aca="false">ABS(P2349-Q2349)*100</f>
        <v>43.9602084320227</v>
      </c>
      <c r="S2349" s="72" t="str">
        <f aca="false">IF(M2349&gt;N2349,"Flávio Bolsonaro",IF(N2349&gt;M2349,"Lula","Empate"))</f>
        <v>Flávio Bolsonaro</v>
      </c>
      <c r="T2349" s="74" t="n">
        <v>0.30475519549137</v>
      </c>
      <c r="U2349" s="74" t="n">
        <v>0.640014089468123</v>
      </c>
      <c r="V2349" s="72" t="str">
        <f aca="false">IF(S2349="Empate","—",IF((N2349&gt;M2349)&lt;&gt;(T2349&gt;U2349),"Sim","Não"))</f>
        <v>Não</v>
      </c>
    </row>
    <row r="2350" customFormat="false" ht="15" hidden="false" customHeight="false" outlineLevel="0" collapsed="false">
      <c r="A2350" s="72" t="s">
        <v>5007</v>
      </c>
      <c r="B2350" s="72" t="s">
        <v>5008</v>
      </c>
      <c r="C2350" s="72" t="s">
        <v>319</v>
      </c>
      <c r="D2350" s="72" t="s">
        <v>308</v>
      </c>
      <c r="E2350" s="72"/>
      <c r="F2350" s="73" t="n">
        <v>12502</v>
      </c>
      <c r="G2350" s="73" t="n">
        <v>9933</v>
      </c>
      <c r="H2350" s="73" t="n">
        <v>2569</v>
      </c>
      <c r="I2350" s="74" t="n">
        <f aca="false">H2350/F2350</f>
        <v>0.20548712206047</v>
      </c>
      <c r="J2350" s="73" t="n">
        <v>9639</v>
      </c>
      <c r="K2350" s="73" t="n">
        <v>96</v>
      </c>
      <c r="L2350" s="73" t="n">
        <v>198</v>
      </c>
      <c r="M2350" s="73" t="n">
        <v>6602</v>
      </c>
      <c r="N2350" s="73" t="n">
        <v>2637</v>
      </c>
      <c r="O2350" s="73" t="n">
        <f aca="false">J2350-M2350-N2350</f>
        <v>400</v>
      </c>
      <c r="P2350" s="74" t="n">
        <f aca="false">M2350/J2350</f>
        <v>0.684925822180724</v>
      </c>
      <c r="Q2350" s="74" t="n">
        <f aca="false">N2350/J2350</f>
        <v>0.273576097105509</v>
      </c>
      <c r="R2350" s="75" t="n">
        <f aca="false">ABS(P2350-Q2350)*100</f>
        <v>41.1349725075215</v>
      </c>
      <c r="S2350" s="72" t="str">
        <f aca="false">IF(M2350&gt;N2350,"Flávio Bolsonaro",IF(N2350&gt;M2350,"Lula","Empate"))</f>
        <v>Flávio Bolsonaro</v>
      </c>
      <c r="T2350" s="74" t="n">
        <v>0.316041945560018</v>
      </c>
      <c r="U2350" s="74" t="n">
        <v>0.631302989736725</v>
      </c>
      <c r="V2350" s="72" t="str">
        <f aca="false">IF(S2350="Empate","—",IF((N2350&gt;M2350)&lt;&gt;(T2350&gt;U2350),"Sim","Não"))</f>
        <v>Não</v>
      </c>
    </row>
    <row r="2351" customFormat="false" ht="15" hidden="false" customHeight="false" outlineLevel="0" collapsed="false">
      <c r="A2351" s="72" t="s">
        <v>5009</v>
      </c>
      <c r="B2351" s="72" t="s">
        <v>5010</v>
      </c>
      <c r="C2351" s="72" t="s">
        <v>319</v>
      </c>
      <c r="D2351" s="72" t="s">
        <v>308</v>
      </c>
      <c r="E2351" s="72"/>
      <c r="F2351" s="73" t="n">
        <v>4871</v>
      </c>
      <c r="G2351" s="73" t="n">
        <v>3886</v>
      </c>
      <c r="H2351" s="73" t="n">
        <v>985</v>
      </c>
      <c r="I2351" s="74" t="n">
        <f aca="false">H2351/F2351</f>
        <v>0.202217203859577</v>
      </c>
      <c r="J2351" s="73" t="n">
        <v>3704</v>
      </c>
      <c r="K2351" s="73" t="n">
        <v>55</v>
      </c>
      <c r="L2351" s="73" t="n">
        <v>127</v>
      </c>
      <c r="M2351" s="73" t="n">
        <v>1798</v>
      </c>
      <c r="N2351" s="73" t="n">
        <v>1663</v>
      </c>
      <c r="O2351" s="73" t="n">
        <f aca="false">J2351-M2351-N2351</f>
        <v>243</v>
      </c>
      <c r="P2351" s="74" t="n">
        <f aca="false">M2351/J2351</f>
        <v>0.485421166306695</v>
      </c>
      <c r="Q2351" s="74" t="n">
        <f aca="false">N2351/J2351</f>
        <v>0.448974082073434</v>
      </c>
      <c r="R2351" s="75" t="n">
        <f aca="false">ABS(P2351-Q2351)*100</f>
        <v>3.64470842332613</v>
      </c>
      <c r="S2351" s="72" t="str">
        <f aca="false">IF(M2351&gt;N2351,"Flávio Bolsonaro",IF(N2351&gt;M2351,"Lula","Empate"))</f>
        <v>Flávio Bolsonaro</v>
      </c>
      <c r="T2351" s="74" t="n">
        <v>0.490602542841349</v>
      </c>
      <c r="U2351" s="74" t="n">
        <v>0.442233278054174</v>
      </c>
      <c r="V2351" s="72" t="str">
        <f aca="false">IF(S2351="Empate","—",IF((N2351&gt;M2351)&lt;&gt;(T2351&gt;U2351),"Sim","Não"))</f>
        <v>Sim</v>
      </c>
    </row>
    <row r="2352" customFormat="false" ht="15" hidden="false" customHeight="false" outlineLevel="0" collapsed="false">
      <c r="A2352" s="72" t="s">
        <v>5011</v>
      </c>
      <c r="B2352" s="72" t="s">
        <v>5012</v>
      </c>
      <c r="C2352" s="72" t="s">
        <v>319</v>
      </c>
      <c r="D2352" s="72" t="s">
        <v>308</v>
      </c>
      <c r="E2352" s="72"/>
      <c r="F2352" s="73" t="n">
        <v>13537</v>
      </c>
      <c r="G2352" s="73" t="n">
        <v>11129</v>
      </c>
      <c r="H2352" s="73" t="n">
        <v>2408</v>
      </c>
      <c r="I2352" s="74" t="n">
        <f aca="false">H2352/F2352</f>
        <v>0.177882839624732</v>
      </c>
      <c r="J2352" s="73" t="n">
        <v>10779</v>
      </c>
      <c r="K2352" s="73" t="n">
        <v>68</v>
      </c>
      <c r="L2352" s="73" t="n">
        <v>282</v>
      </c>
      <c r="M2352" s="73" t="n">
        <v>3739</v>
      </c>
      <c r="N2352" s="73" t="n">
        <v>6530</v>
      </c>
      <c r="O2352" s="73" t="n">
        <f aca="false">J2352-M2352-N2352</f>
        <v>510</v>
      </c>
      <c r="P2352" s="74" t="n">
        <f aca="false">M2352/J2352</f>
        <v>0.346878189071342</v>
      </c>
      <c r="Q2352" s="74" t="n">
        <f aca="false">N2352/J2352</f>
        <v>0.605807588830133</v>
      </c>
      <c r="R2352" s="75" t="n">
        <f aca="false">ABS(P2352-Q2352)*100</f>
        <v>25.892939975879</v>
      </c>
      <c r="S2352" s="72" t="str">
        <f aca="false">IF(M2352&gt;N2352,"Flávio Bolsonaro",IF(N2352&gt;M2352,"Lula","Empate"))</f>
        <v>Lula</v>
      </c>
      <c r="T2352" s="74" t="n">
        <v>0.657777316592301</v>
      </c>
      <c r="U2352" s="74" t="n">
        <v>0.288679049496731</v>
      </c>
      <c r="V2352" s="72" t="str">
        <f aca="false">IF(S2352="Empate","—",IF((N2352&gt;M2352)&lt;&gt;(T2352&gt;U2352),"Sim","Não"))</f>
        <v>Não</v>
      </c>
    </row>
    <row r="2353" customFormat="false" ht="15" hidden="false" customHeight="false" outlineLevel="0" collapsed="false">
      <c r="A2353" s="72" t="s">
        <v>5013</v>
      </c>
      <c r="B2353" s="72" t="s">
        <v>5014</v>
      </c>
      <c r="C2353" s="72" t="s">
        <v>319</v>
      </c>
      <c r="D2353" s="72" t="s">
        <v>308</v>
      </c>
      <c r="E2353" s="72"/>
      <c r="F2353" s="73" t="n">
        <v>10127</v>
      </c>
      <c r="G2353" s="73" t="n">
        <v>7569</v>
      </c>
      <c r="H2353" s="73" t="n">
        <v>2558</v>
      </c>
      <c r="I2353" s="74" t="n">
        <f aca="false">H2353/F2353</f>
        <v>0.252592080576676</v>
      </c>
      <c r="J2353" s="73" t="n">
        <v>7382</v>
      </c>
      <c r="K2353" s="73" t="n">
        <v>47</v>
      </c>
      <c r="L2353" s="73" t="n">
        <v>140</v>
      </c>
      <c r="M2353" s="73" t="n">
        <v>6062</v>
      </c>
      <c r="N2353" s="73" t="n">
        <v>1120</v>
      </c>
      <c r="O2353" s="73" t="n">
        <f aca="false">J2353-M2353-N2353</f>
        <v>200</v>
      </c>
      <c r="P2353" s="74" t="n">
        <f aca="false">M2353/J2353</f>
        <v>0.821186670279057</v>
      </c>
      <c r="Q2353" s="74" t="n">
        <f aca="false">N2353/J2353</f>
        <v>0.151720400975345</v>
      </c>
      <c r="R2353" s="75" t="n">
        <f aca="false">ABS(P2353-Q2353)*100</f>
        <v>66.9466269303712</v>
      </c>
      <c r="S2353" s="72" t="str">
        <f aca="false">IF(M2353&gt;N2353,"Flávio Bolsonaro",IF(N2353&gt;M2353,"Lula","Empate"))</f>
        <v>Flávio Bolsonaro</v>
      </c>
      <c r="T2353" s="74" t="n">
        <v>0.193942203677948</v>
      </c>
      <c r="U2353" s="74" t="n">
        <v>0.766187606243239</v>
      </c>
      <c r="V2353" s="72" t="str">
        <f aca="false">IF(S2353="Empate","—",IF((N2353&gt;M2353)&lt;&gt;(T2353&gt;U2353),"Sim","Não"))</f>
        <v>Não</v>
      </c>
    </row>
    <row r="2354" customFormat="false" ht="15" hidden="false" customHeight="false" outlineLevel="0" collapsed="false">
      <c r="A2354" s="72" t="s">
        <v>5015</v>
      </c>
      <c r="B2354" s="72" t="s">
        <v>5016</v>
      </c>
      <c r="C2354" s="72" t="s">
        <v>319</v>
      </c>
      <c r="D2354" s="72" t="s">
        <v>308</v>
      </c>
      <c r="E2354" s="72"/>
      <c r="F2354" s="73" t="n">
        <v>3832</v>
      </c>
      <c r="G2354" s="73" t="n">
        <v>2986</v>
      </c>
      <c r="H2354" s="73" t="n">
        <v>846</v>
      </c>
      <c r="I2354" s="74" t="n">
        <f aca="false">H2354/F2354</f>
        <v>0.220772442588727</v>
      </c>
      <c r="J2354" s="73" t="n">
        <v>2891</v>
      </c>
      <c r="K2354" s="73" t="n">
        <v>22</v>
      </c>
      <c r="L2354" s="73" t="n">
        <v>73</v>
      </c>
      <c r="M2354" s="73" t="n">
        <v>1500</v>
      </c>
      <c r="N2354" s="73" t="n">
        <v>1210</v>
      </c>
      <c r="O2354" s="73" t="n">
        <f aca="false">J2354-M2354-N2354</f>
        <v>181</v>
      </c>
      <c r="P2354" s="74" t="n">
        <f aca="false">M2354/J2354</f>
        <v>0.518851608439986</v>
      </c>
      <c r="Q2354" s="74" t="n">
        <f aca="false">N2354/J2354</f>
        <v>0.418540297474922</v>
      </c>
      <c r="R2354" s="75" t="n">
        <f aca="false">ABS(P2354-Q2354)*100</f>
        <v>10.0311310965064</v>
      </c>
      <c r="S2354" s="72" t="str">
        <f aca="false">IF(M2354&gt;N2354,"Flávio Bolsonaro",IF(N2354&gt;M2354,"Lula","Empate"))</f>
        <v>Flávio Bolsonaro</v>
      </c>
      <c r="T2354" s="74" t="n">
        <v>0.496312684365782</v>
      </c>
      <c r="U2354" s="74" t="n">
        <v>0.426253687315634</v>
      </c>
      <c r="V2354" s="72" t="str">
        <f aca="false">IF(S2354="Empate","—",IF((N2354&gt;M2354)&lt;&gt;(T2354&gt;U2354),"Sim","Não"))</f>
        <v>Sim</v>
      </c>
    </row>
    <row r="2355" customFormat="false" ht="15" hidden="false" customHeight="false" outlineLevel="0" collapsed="false">
      <c r="A2355" s="72" t="s">
        <v>5017</v>
      </c>
      <c r="B2355" s="72" t="s">
        <v>5018</v>
      </c>
      <c r="C2355" s="72" t="s">
        <v>319</v>
      </c>
      <c r="D2355" s="72" t="s">
        <v>308</v>
      </c>
      <c r="E2355" s="72"/>
      <c r="F2355" s="73" t="n">
        <v>10256</v>
      </c>
      <c r="G2355" s="73" t="n">
        <v>7787</v>
      </c>
      <c r="H2355" s="73" t="n">
        <v>2469</v>
      </c>
      <c r="I2355" s="74" t="n">
        <f aca="false">H2355/F2355</f>
        <v>0.240737129485179</v>
      </c>
      <c r="J2355" s="73" t="n">
        <v>7533</v>
      </c>
      <c r="K2355" s="73" t="n">
        <v>77</v>
      </c>
      <c r="L2355" s="73" t="n">
        <v>177</v>
      </c>
      <c r="M2355" s="73" t="n">
        <v>5758</v>
      </c>
      <c r="N2355" s="73" t="n">
        <v>1499</v>
      </c>
      <c r="O2355" s="73" t="n">
        <f aca="false">J2355-M2355-N2355</f>
        <v>276</v>
      </c>
      <c r="P2355" s="74" t="n">
        <f aca="false">M2355/J2355</f>
        <v>0.764370104871897</v>
      </c>
      <c r="Q2355" s="74" t="n">
        <f aca="false">N2355/J2355</f>
        <v>0.198991105801142</v>
      </c>
      <c r="R2355" s="75" t="n">
        <f aca="false">ABS(P2355-Q2355)*100</f>
        <v>56.5378999070755</v>
      </c>
      <c r="S2355" s="72" t="str">
        <f aca="false">IF(M2355&gt;N2355,"Flávio Bolsonaro",IF(N2355&gt;M2355,"Lula","Empate"))</f>
        <v>Flávio Bolsonaro</v>
      </c>
      <c r="T2355" s="74" t="n">
        <v>0.263494318181818</v>
      </c>
      <c r="U2355" s="74" t="n">
        <v>0.677414772727273</v>
      </c>
      <c r="V2355" s="72" t="str">
        <f aca="false">IF(S2355="Empate","—",IF((N2355&gt;M2355)&lt;&gt;(T2355&gt;U2355),"Sim","Não"))</f>
        <v>Não</v>
      </c>
    </row>
    <row r="2356" customFormat="false" ht="15" hidden="false" customHeight="false" outlineLevel="0" collapsed="false">
      <c r="A2356" s="72" t="s">
        <v>5019</v>
      </c>
      <c r="B2356" s="72" t="s">
        <v>5020</v>
      </c>
      <c r="C2356" s="72" t="s">
        <v>319</v>
      </c>
      <c r="D2356" s="72" t="s">
        <v>308</v>
      </c>
      <c r="E2356" s="72"/>
      <c r="F2356" s="73" t="n">
        <v>4119</v>
      </c>
      <c r="G2356" s="73" t="n">
        <v>3183</v>
      </c>
      <c r="H2356" s="73" t="n">
        <v>936</v>
      </c>
      <c r="I2356" s="74" t="n">
        <f aca="false">H2356/F2356</f>
        <v>0.227239621267298</v>
      </c>
      <c r="J2356" s="73" t="n">
        <v>3091</v>
      </c>
      <c r="K2356" s="73" t="n">
        <v>35</v>
      </c>
      <c r="L2356" s="73" t="n">
        <v>57</v>
      </c>
      <c r="M2356" s="73" t="n">
        <v>2075</v>
      </c>
      <c r="N2356" s="73" t="n">
        <v>900</v>
      </c>
      <c r="O2356" s="73" t="n">
        <f aca="false">J2356-M2356-N2356</f>
        <v>116</v>
      </c>
      <c r="P2356" s="74" t="n">
        <f aca="false">M2356/J2356</f>
        <v>0.671303785182789</v>
      </c>
      <c r="Q2356" s="74" t="n">
        <f aca="false">N2356/J2356</f>
        <v>0.29116790682627</v>
      </c>
      <c r="R2356" s="75" t="n">
        <f aca="false">ABS(P2356-Q2356)*100</f>
        <v>38.0135878356519</v>
      </c>
      <c r="S2356" s="72" t="str">
        <f aca="false">IF(M2356&gt;N2356,"Flávio Bolsonaro",IF(N2356&gt;M2356,"Lula","Empate"))</f>
        <v>Flávio Bolsonaro</v>
      </c>
      <c r="T2356" s="74" t="n">
        <v>0.361407249466951</v>
      </c>
      <c r="U2356" s="74" t="n">
        <v>0.606254442075338</v>
      </c>
      <c r="V2356" s="72" t="str">
        <f aca="false">IF(S2356="Empate","—",IF((N2356&gt;M2356)&lt;&gt;(T2356&gt;U2356),"Sim","Não"))</f>
        <v>Não</v>
      </c>
    </row>
    <row r="2357" customFormat="false" ht="15" hidden="false" customHeight="false" outlineLevel="0" collapsed="false">
      <c r="A2357" s="72" t="s">
        <v>5021</v>
      </c>
      <c r="B2357" s="72" t="s">
        <v>5022</v>
      </c>
      <c r="C2357" s="72" t="s">
        <v>319</v>
      </c>
      <c r="D2357" s="72" t="s">
        <v>308</v>
      </c>
      <c r="E2357" s="72"/>
      <c r="F2357" s="73" t="n">
        <v>4972</v>
      </c>
      <c r="G2357" s="73" t="n">
        <v>3458</v>
      </c>
      <c r="H2357" s="73" t="n">
        <v>1514</v>
      </c>
      <c r="I2357" s="74" t="n">
        <f aca="false">H2357/F2357</f>
        <v>0.30450522928399</v>
      </c>
      <c r="J2357" s="73" t="n">
        <v>3355</v>
      </c>
      <c r="K2357" s="73" t="n">
        <v>21</v>
      </c>
      <c r="L2357" s="73" t="n">
        <v>82</v>
      </c>
      <c r="M2357" s="73" t="n">
        <v>2201</v>
      </c>
      <c r="N2357" s="73" t="n">
        <v>978</v>
      </c>
      <c r="O2357" s="73" t="n">
        <f aca="false">J2357-M2357-N2357</f>
        <v>176</v>
      </c>
      <c r="P2357" s="74" t="n">
        <f aca="false">M2357/J2357</f>
        <v>0.656035767511177</v>
      </c>
      <c r="Q2357" s="74" t="n">
        <f aca="false">N2357/J2357</f>
        <v>0.29150521609538</v>
      </c>
      <c r="R2357" s="75" t="n">
        <f aca="false">ABS(P2357-Q2357)*100</f>
        <v>36.4530551415797</v>
      </c>
      <c r="S2357" s="72" t="str">
        <f aca="false">IF(M2357&gt;N2357,"Flávio Bolsonaro",IF(N2357&gt;M2357,"Lula","Empate"))</f>
        <v>Flávio Bolsonaro</v>
      </c>
      <c r="T2357" s="74" t="n">
        <v>0.374713396659024</v>
      </c>
      <c r="U2357" s="74" t="n">
        <v>0.576482148706191</v>
      </c>
      <c r="V2357" s="72" t="str">
        <f aca="false">IF(S2357="Empate","—",IF((N2357&gt;M2357)&lt;&gt;(T2357&gt;U2357),"Sim","Não"))</f>
        <v>Não</v>
      </c>
    </row>
    <row r="2358" customFormat="false" ht="15" hidden="false" customHeight="false" outlineLevel="0" collapsed="false">
      <c r="A2358" s="72" t="s">
        <v>5023</v>
      </c>
      <c r="B2358" s="72" t="s">
        <v>5024</v>
      </c>
      <c r="C2358" s="72" t="s">
        <v>319</v>
      </c>
      <c r="D2358" s="72" t="s">
        <v>308</v>
      </c>
      <c r="E2358" s="72"/>
      <c r="F2358" s="73" t="n">
        <v>3030</v>
      </c>
      <c r="G2358" s="73" t="n">
        <v>2313</v>
      </c>
      <c r="H2358" s="73" t="n">
        <v>717</v>
      </c>
      <c r="I2358" s="74" t="n">
        <f aca="false">H2358/F2358</f>
        <v>0.236633663366337</v>
      </c>
      <c r="J2358" s="73" t="n">
        <v>2243</v>
      </c>
      <c r="K2358" s="73" t="n">
        <v>30</v>
      </c>
      <c r="L2358" s="73" t="n">
        <v>40</v>
      </c>
      <c r="M2358" s="73" t="n">
        <v>1392</v>
      </c>
      <c r="N2358" s="73" t="n">
        <v>758</v>
      </c>
      <c r="O2358" s="73" t="n">
        <f aca="false">J2358-M2358-N2358</f>
        <v>93</v>
      </c>
      <c r="P2358" s="74" t="n">
        <f aca="false">M2358/J2358</f>
        <v>0.620597414177441</v>
      </c>
      <c r="Q2358" s="74" t="n">
        <f aca="false">N2358/J2358</f>
        <v>0.337940258582256</v>
      </c>
      <c r="R2358" s="75" t="n">
        <f aca="false">ABS(P2358-Q2358)*100</f>
        <v>28.2657155595185</v>
      </c>
      <c r="S2358" s="72" t="str">
        <f aca="false">IF(M2358&gt;N2358,"Flávio Bolsonaro",IF(N2358&gt;M2358,"Lula","Empate"))</f>
        <v>Flávio Bolsonaro</v>
      </c>
      <c r="T2358" s="74" t="n">
        <v>0.388334995014955</v>
      </c>
      <c r="U2358" s="74" t="n">
        <v>0.556331006979063</v>
      </c>
      <c r="V2358" s="72" t="str">
        <f aca="false">IF(S2358="Empate","—",IF((N2358&gt;M2358)&lt;&gt;(T2358&gt;U2358),"Sim","Não"))</f>
        <v>Não</v>
      </c>
    </row>
    <row r="2359" customFormat="false" ht="15" hidden="false" customHeight="false" outlineLevel="0" collapsed="false">
      <c r="A2359" s="72" t="s">
        <v>5025</v>
      </c>
      <c r="B2359" s="72" t="s">
        <v>5026</v>
      </c>
      <c r="C2359" s="72" t="s">
        <v>319</v>
      </c>
      <c r="D2359" s="72" t="s">
        <v>308</v>
      </c>
      <c r="E2359" s="72"/>
      <c r="F2359" s="73" t="n">
        <v>4626</v>
      </c>
      <c r="G2359" s="73" t="n">
        <v>3347</v>
      </c>
      <c r="H2359" s="73" t="n">
        <v>1279</v>
      </c>
      <c r="I2359" s="74" t="n">
        <f aca="false">H2359/F2359</f>
        <v>0.276480760916559</v>
      </c>
      <c r="J2359" s="73" t="n">
        <v>3257</v>
      </c>
      <c r="K2359" s="73" t="n">
        <v>22</v>
      </c>
      <c r="L2359" s="73" t="n">
        <v>68</v>
      </c>
      <c r="M2359" s="73" t="n">
        <v>2432</v>
      </c>
      <c r="N2359" s="73" t="n">
        <v>741</v>
      </c>
      <c r="O2359" s="73" t="n">
        <f aca="false">J2359-M2359-N2359</f>
        <v>84</v>
      </c>
      <c r="P2359" s="74" t="n">
        <f aca="false">M2359/J2359</f>
        <v>0.746699416641081</v>
      </c>
      <c r="Q2359" s="74" t="n">
        <f aca="false">N2359/J2359</f>
        <v>0.227509978507829</v>
      </c>
      <c r="R2359" s="75" t="n">
        <f aca="false">ABS(P2359-Q2359)*100</f>
        <v>51.9189438133252</v>
      </c>
      <c r="S2359" s="72" t="str">
        <f aca="false">IF(M2359&gt;N2359,"Flávio Bolsonaro",IF(N2359&gt;M2359,"Lula","Empate"))</f>
        <v>Flávio Bolsonaro</v>
      </c>
      <c r="T2359" s="74" t="n">
        <v>0.294117647058824</v>
      </c>
      <c r="U2359" s="74" t="n">
        <v>0.676302521008403</v>
      </c>
      <c r="V2359" s="72" t="str">
        <f aca="false">IF(S2359="Empate","—",IF((N2359&gt;M2359)&lt;&gt;(T2359&gt;U2359),"Sim","Não"))</f>
        <v>Não</v>
      </c>
    </row>
    <row r="2360" customFormat="false" ht="15" hidden="false" customHeight="false" outlineLevel="0" collapsed="false">
      <c r="A2360" s="72" t="s">
        <v>5027</v>
      </c>
      <c r="B2360" s="72" t="s">
        <v>5028</v>
      </c>
      <c r="C2360" s="72" t="s">
        <v>319</v>
      </c>
      <c r="D2360" s="72" t="s">
        <v>308</v>
      </c>
      <c r="E2360" s="72"/>
      <c r="F2360" s="73" t="n">
        <v>6036</v>
      </c>
      <c r="G2360" s="73" t="n">
        <v>4720</v>
      </c>
      <c r="H2360" s="73" t="n">
        <v>1316</v>
      </c>
      <c r="I2360" s="74" t="n">
        <f aca="false">H2360/F2360</f>
        <v>0.218025182239894</v>
      </c>
      <c r="J2360" s="73" t="n">
        <v>4588</v>
      </c>
      <c r="K2360" s="73" t="n">
        <v>51</v>
      </c>
      <c r="L2360" s="73" t="n">
        <v>81</v>
      </c>
      <c r="M2360" s="73" t="n">
        <v>3339</v>
      </c>
      <c r="N2360" s="73" t="n">
        <v>1041</v>
      </c>
      <c r="O2360" s="73" t="n">
        <f aca="false">J2360-M2360-N2360</f>
        <v>208</v>
      </c>
      <c r="P2360" s="74" t="n">
        <f aca="false">M2360/J2360</f>
        <v>0.727768090671316</v>
      </c>
      <c r="Q2360" s="74" t="n">
        <f aca="false">N2360/J2360</f>
        <v>0.226896251089799</v>
      </c>
      <c r="R2360" s="75" t="n">
        <f aca="false">ABS(P2360-Q2360)*100</f>
        <v>50.0871839581517</v>
      </c>
      <c r="S2360" s="72" t="str">
        <f aca="false">IF(M2360&gt;N2360,"Flávio Bolsonaro",IF(N2360&gt;M2360,"Lula","Empate"))</f>
        <v>Flávio Bolsonaro</v>
      </c>
      <c r="T2360" s="74" t="n">
        <v>0.28169014084507</v>
      </c>
      <c r="U2360" s="74" t="n">
        <v>0.67536365735396</v>
      </c>
      <c r="V2360" s="72" t="str">
        <f aca="false">IF(S2360="Empate","—",IF((N2360&gt;M2360)&lt;&gt;(T2360&gt;U2360),"Sim","Não"))</f>
        <v>Não</v>
      </c>
    </row>
    <row r="2361" customFormat="false" ht="15" hidden="false" customHeight="false" outlineLevel="0" collapsed="false">
      <c r="A2361" s="72" t="s">
        <v>5029</v>
      </c>
      <c r="B2361" s="72" t="s">
        <v>5030</v>
      </c>
      <c r="C2361" s="72" t="s">
        <v>319</v>
      </c>
      <c r="D2361" s="72" t="s">
        <v>308</v>
      </c>
      <c r="E2361" s="72"/>
      <c r="F2361" s="73" t="n">
        <v>37953</v>
      </c>
      <c r="G2361" s="73" t="n">
        <v>29958</v>
      </c>
      <c r="H2361" s="73" t="n">
        <v>7995</v>
      </c>
      <c r="I2361" s="74" t="n">
        <f aca="false">H2361/F2361</f>
        <v>0.21065528416726</v>
      </c>
      <c r="J2361" s="73" t="n">
        <v>29224</v>
      </c>
      <c r="K2361" s="73" t="n">
        <v>357</v>
      </c>
      <c r="L2361" s="73" t="n">
        <v>377</v>
      </c>
      <c r="M2361" s="73" t="n">
        <v>22032</v>
      </c>
      <c r="N2361" s="73" t="n">
        <v>5669</v>
      </c>
      <c r="O2361" s="73" t="n">
        <f aca="false">J2361-M2361-N2361</f>
        <v>1523</v>
      </c>
      <c r="P2361" s="74" t="n">
        <f aca="false">M2361/J2361</f>
        <v>0.753900903367096</v>
      </c>
      <c r="Q2361" s="74" t="n">
        <f aca="false">N2361/J2361</f>
        <v>0.193984396386532</v>
      </c>
      <c r="R2361" s="75" t="n">
        <f aca="false">ABS(P2361-Q2361)*100</f>
        <v>55.9916506980564</v>
      </c>
      <c r="S2361" s="72" t="str">
        <f aca="false">IF(M2361&gt;N2361,"Flávio Bolsonaro",IF(N2361&gt;M2361,"Lula","Empate"))</f>
        <v>Flávio Bolsonaro</v>
      </c>
      <c r="T2361" s="74" t="n">
        <v>0.254893897022537</v>
      </c>
      <c r="U2361" s="74" t="n">
        <v>0.704885671985524</v>
      </c>
      <c r="V2361" s="72" t="str">
        <f aca="false">IF(S2361="Empate","—",IF((N2361&gt;M2361)&lt;&gt;(T2361&gt;U2361),"Sim","Não"))</f>
        <v>Não</v>
      </c>
    </row>
    <row r="2362" customFormat="false" ht="15" hidden="false" customHeight="false" outlineLevel="0" collapsed="false">
      <c r="A2362" s="72" t="s">
        <v>5031</v>
      </c>
      <c r="B2362" s="72" t="s">
        <v>5032</v>
      </c>
      <c r="C2362" s="72" t="s">
        <v>319</v>
      </c>
      <c r="D2362" s="72" t="s">
        <v>308</v>
      </c>
      <c r="E2362" s="72"/>
      <c r="F2362" s="73" t="n">
        <v>3521</v>
      </c>
      <c r="G2362" s="73" t="n">
        <v>2405</v>
      </c>
      <c r="H2362" s="73" t="n">
        <v>1116</v>
      </c>
      <c r="I2362" s="74" t="n">
        <f aca="false">H2362/F2362</f>
        <v>0.316955410394774</v>
      </c>
      <c r="J2362" s="73" t="n">
        <v>2316</v>
      </c>
      <c r="K2362" s="73" t="n">
        <v>8</v>
      </c>
      <c r="L2362" s="73" t="n">
        <v>81</v>
      </c>
      <c r="M2362" s="73" t="n">
        <v>1191</v>
      </c>
      <c r="N2362" s="73" t="n">
        <v>1011</v>
      </c>
      <c r="O2362" s="73" t="n">
        <f aca="false">J2362-M2362-N2362</f>
        <v>114</v>
      </c>
      <c r="P2362" s="74" t="n">
        <f aca="false">M2362/J2362</f>
        <v>0.514248704663213</v>
      </c>
      <c r="Q2362" s="74" t="n">
        <f aca="false">N2362/J2362</f>
        <v>0.436528497409326</v>
      </c>
      <c r="R2362" s="75" t="n">
        <f aca="false">ABS(P2362-Q2362)*100</f>
        <v>7.77202072538861</v>
      </c>
      <c r="S2362" s="72" t="str">
        <f aca="false">IF(M2362&gt;N2362,"Flávio Bolsonaro",IF(N2362&gt;M2362,"Lula","Empate"))</f>
        <v>Flávio Bolsonaro</v>
      </c>
      <c r="T2362" s="74" t="n">
        <v>0.428987194412107</v>
      </c>
      <c r="U2362" s="74" t="n">
        <v>0.520372526193248</v>
      </c>
      <c r="V2362" s="72" t="str">
        <f aca="false">IF(S2362="Empate","—",IF((N2362&gt;M2362)&lt;&gt;(T2362&gt;U2362),"Sim","Não"))</f>
        <v>Não</v>
      </c>
    </row>
    <row r="2363" customFormat="false" ht="15" hidden="false" customHeight="false" outlineLevel="0" collapsed="false">
      <c r="A2363" s="72" t="s">
        <v>5033</v>
      </c>
      <c r="B2363" s="72" t="s">
        <v>5034</v>
      </c>
      <c r="C2363" s="72" t="s">
        <v>319</v>
      </c>
      <c r="D2363" s="72" t="s">
        <v>308</v>
      </c>
      <c r="E2363" s="72"/>
      <c r="F2363" s="73" t="n">
        <v>12967</v>
      </c>
      <c r="G2363" s="73" t="n">
        <v>10181</v>
      </c>
      <c r="H2363" s="73" t="n">
        <v>2786</v>
      </c>
      <c r="I2363" s="74" t="n">
        <f aca="false">H2363/F2363</f>
        <v>0.214853088609547</v>
      </c>
      <c r="J2363" s="73" t="n">
        <v>9754</v>
      </c>
      <c r="K2363" s="73" t="n">
        <v>150</v>
      </c>
      <c r="L2363" s="73" t="n">
        <v>277</v>
      </c>
      <c r="M2363" s="73" t="n">
        <v>4935</v>
      </c>
      <c r="N2363" s="73" t="n">
        <v>4303</v>
      </c>
      <c r="O2363" s="73" t="n">
        <f aca="false">J2363-M2363-N2363</f>
        <v>516</v>
      </c>
      <c r="P2363" s="74" t="n">
        <f aca="false">M2363/J2363</f>
        <v>0.505946278449867</v>
      </c>
      <c r="Q2363" s="74" t="n">
        <f aca="false">N2363/J2363</f>
        <v>0.441152347754767</v>
      </c>
      <c r="R2363" s="75" t="n">
        <f aca="false">ABS(P2363-Q2363)*100</f>
        <v>6.47939306950995</v>
      </c>
      <c r="S2363" s="72" t="str">
        <f aca="false">IF(M2363&gt;N2363,"Flávio Bolsonaro",IF(N2363&gt;M2363,"Lula","Empate"))</f>
        <v>Flávio Bolsonaro</v>
      </c>
      <c r="T2363" s="74" t="n">
        <v>0.518272425249169</v>
      </c>
      <c r="U2363" s="74" t="n">
        <v>0.43344407530454</v>
      </c>
      <c r="V2363" s="72" t="str">
        <f aca="false">IF(S2363="Empate","—",IF((N2363&gt;M2363)&lt;&gt;(T2363&gt;U2363),"Sim","Não"))</f>
        <v>Sim</v>
      </c>
    </row>
    <row r="2364" customFormat="false" ht="15" hidden="false" customHeight="false" outlineLevel="0" collapsed="false">
      <c r="A2364" s="72" t="s">
        <v>5035</v>
      </c>
      <c r="B2364" s="72" t="s">
        <v>5036</v>
      </c>
      <c r="C2364" s="72" t="s">
        <v>319</v>
      </c>
      <c r="D2364" s="72" t="s">
        <v>308</v>
      </c>
      <c r="E2364" s="72"/>
      <c r="F2364" s="73" t="n">
        <v>3384</v>
      </c>
      <c r="G2364" s="73" t="n">
        <v>2589</v>
      </c>
      <c r="H2364" s="73" t="n">
        <v>795</v>
      </c>
      <c r="I2364" s="74" t="n">
        <f aca="false">H2364/F2364</f>
        <v>0.234929078014184</v>
      </c>
      <c r="J2364" s="73" t="n">
        <v>2515</v>
      </c>
      <c r="K2364" s="73" t="n">
        <v>12</v>
      </c>
      <c r="L2364" s="73" t="n">
        <v>62</v>
      </c>
      <c r="M2364" s="73" t="n">
        <v>1830</v>
      </c>
      <c r="N2364" s="73" t="n">
        <v>587</v>
      </c>
      <c r="O2364" s="73" t="n">
        <f aca="false">J2364-M2364-N2364</f>
        <v>98</v>
      </c>
      <c r="P2364" s="74" t="n">
        <f aca="false">M2364/J2364</f>
        <v>0.727634194831014</v>
      </c>
      <c r="Q2364" s="74" t="n">
        <f aca="false">N2364/J2364</f>
        <v>0.233399602385686</v>
      </c>
      <c r="R2364" s="75" t="n">
        <f aca="false">ABS(P2364-Q2364)*100</f>
        <v>49.4234592445328</v>
      </c>
      <c r="S2364" s="72" t="str">
        <f aca="false">IF(M2364&gt;N2364,"Flávio Bolsonaro",IF(N2364&gt;M2364,"Lula","Empate"))</f>
        <v>Flávio Bolsonaro</v>
      </c>
      <c r="T2364" s="74" t="n">
        <v>0.283575317604356</v>
      </c>
      <c r="U2364" s="74" t="n">
        <v>0.680127041742287</v>
      </c>
      <c r="V2364" s="72" t="str">
        <f aca="false">IF(S2364="Empate","—",IF((N2364&gt;M2364)&lt;&gt;(T2364&gt;U2364),"Sim","Não"))</f>
        <v>Não</v>
      </c>
    </row>
    <row r="2365" customFormat="false" ht="15" hidden="false" customHeight="false" outlineLevel="0" collapsed="false">
      <c r="A2365" s="72" t="s">
        <v>5037</v>
      </c>
      <c r="B2365" s="72" t="s">
        <v>5038</v>
      </c>
      <c r="C2365" s="72" t="s">
        <v>319</v>
      </c>
      <c r="D2365" s="72" t="s">
        <v>308</v>
      </c>
      <c r="E2365" s="72"/>
      <c r="F2365" s="73" t="n">
        <v>7592</v>
      </c>
      <c r="G2365" s="73" t="n">
        <v>5648</v>
      </c>
      <c r="H2365" s="73" t="n">
        <v>1944</v>
      </c>
      <c r="I2365" s="74" t="n">
        <f aca="false">H2365/F2365</f>
        <v>0.256059009483667</v>
      </c>
      <c r="J2365" s="73" t="n">
        <v>5537</v>
      </c>
      <c r="K2365" s="73" t="n">
        <v>38</v>
      </c>
      <c r="L2365" s="73" t="n">
        <v>73</v>
      </c>
      <c r="M2365" s="73" t="n">
        <v>4121</v>
      </c>
      <c r="N2365" s="73" t="n">
        <v>1186</v>
      </c>
      <c r="O2365" s="73" t="n">
        <f aca="false">J2365-M2365-N2365</f>
        <v>230</v>
      </c>
      <c r="P2365" s="74" t="n">
        <f aca="false">M2365/J2365</f>
        <v>0.744265847932093</v>
      </c>
      <c r="Q2365" s="74" t="n">
        <f aca="false">N2365/J2365</f>
        <v>0.214195412678346</v>
      </c>
      <c r="R2365" s="75" t="n">
        <f aca="false">ABS(P2365-Q2365)*100</f>
        <v>53.0070435253748</v>
      </c>
      <c r="S2365" s="72" t="str">
        <f aca="false">IF(M2365&gt;N2365,"Flávio Bolsonaro",IF(N2365&gt;M2365,"Lula","Empate"))</f>
        <v>Flávio Bolsonaro</v>
      </c>
      <c r="T2365" s="74" t="n">
        <v>0.316047144152312</v>
      </c>
      <c r="U2365" s="74" t="n">
        <v>0.644424297370807</v>
      </c>
      <c r="V2365" s="72" t="str">
        <f aca="false">IF(S2365="Empate","—",IF((N2365&gt;M2365)&lt;&gt;(T2365&gt;U2365),"Sim","Não"))</f>
        <v>Não</v>
      </c>
    </row>
    <row r="2366" customFormat="false" ht="15" hidden="false" customHeight="false" outlineLevel="0" collapsed="false">
      <c r="A2366" s="72" t="s">
        <v>5039</v>
      </c>
      <c r="B2366" s="72" t="s">
        <v>5040</v>
      </c>
      <c r="C2366" s="72" t="s">
        <v>319</v>
      </c>
      <c r="D2366" s="72" t="s">
        <v>308</v>
      </c>
      <c r="E2366" s="72"/>
      <c r="F2366" s="73" t="n">
        <v>16249</v>
      </c>
      <c r="G2366" s="73" t="n">
        <v>12039</v>
      </c>
      <c r="H2366" s="73" t="n">
        <v>4210</v>
      </c>
      <c r="I2366" s="74" t="n">
        <f aca="false">H2366/F2366</f>
        <v>0.259092867253369</v>
      </c>
      <c r="J2366" s="73" t="n">
        <v>11696</v>
      </c>
      <c r="K2366" s="73" t="n">
        <v>100</v>
      </c>
      <c r="L2366" s="73" t="n">
        <v>243</v>
      </c>
      <c r="M2366" s="73" t="n">
        <v>8243</v>
      </c>
      <c r="N2366" s="73" t="n">
        <v>2868</v>
      </c>
      <c r="O2366" s="73" t="n">
        <f aca="false">J2366-M2366-N2366</f>
        <v>585</v>
      </c>
      <c r="P2366" s="74" t="n">
        <f aca="false">M2366/J2366</f>
        <v>0.704770861833105</v>
      </c>
      <c r="Q2366" s="74" t="n">
        <f aca="false">N2366/J2366</f>
        <v>0.245212038303694</v>
      </c>
      <c r="R2366" s="75" t="n">
        <f aca="false">ABS(P2366-Q2366)*100</f>
        <v>45.9558823529412</v>
      </c>
      <c r="S2366" s="72" t="str">
        <f aca="false">IF(M2366&gt;N2366,"Flávio Bolsonaro",IF(N2366&gt;M2366,"Lula","Empate"))</f>
        <v>Flávio Bolsonaro</v>
      </c>
      <c r="T2366" s="74" t="n">
        <v>0.308799565453558</v>
      </c>
      <c r="U2366" s="74" t="n">
        <v>0.64267608183958</v>
      </c>
      <c r="V2366" s="72" t="str">
        <f aca="false">IF(S2366="Empate","—",IF((N2366&gt;M2366)&lt;&gt;(T2366&gt;U2366),"Sim","Não"))</f>
        <v>Não</v>
      </c>
    </row>
    <row r="2367" customFormat="false" ht="15" hidden="false" customHeight="false" outlineLevel="0" collapsed="false">
      <c r="A2367" s="72" t="s">
        <v>5041</v>
      </c>
      <c r="B2367" s="72" t="s">
        <v>5042</v>
      </c>
      <c r="C2367" s="72" t="s">
        <v>319</v>
      </c>
      <c r="D2367" s="72" t="s">
        <v>308</v>
      </c>
      <c r="E2367" s="72"/>
      <c r="F2367" s="73" t="n">
        <v>3305</v>
      </c>
      <c r="G2367" s="73" t="n">
        <v>2604</v>
      </c>
      <c r="H2367" s="73" t="n">
        <v>701</v>
      </c>
      <c r="I2367" s="74" t="n">
        <f aca="false">H2367/F2367</f>
        <v>0.212102874432678</v>
      </c>
      <c r="J2367" s="73" t="n">
        <v>2546</v>
      </c>
      <c r="K2367" s="73" t="n">
        <v>16</v>
      </c>
      <c r="L2367" s="73" t="n">
        <v>42</v>
      </c>
      <c r="M2367" s="73" t="n">
        <v>1779</v>
      </c>
      <c r="N2367" s="73" t="n">
        <v>648</v>
      </c>
      <c r="O2367" s="73" t="n">
        <f aca="false">J2367-M2367-N2367</f>
        <v>119</v>
      </c>
      <c r="P2367" s="74" t="n">
        <f aca="false">M2367/J2367</f>
        <v>0.698743126472899</v>
      </c>
      <c r="Q2367" s="74" t="n">
        <f aca="false">N2367/J2367</f>
        <v>0.25451688923802</v>
      </c>
      <c r="R2367" s="75" t="n">
        <f aca="false">ABS(P2367-Q2367)*100</f>
        <v>44.4226237234878</v>
      </c>
      <c r="S2367" s="72" t="str">
        <f aca="false">IF(M2367&gt;N2367,"Flávio Bolsonaro",IF(N2367&gt;M2367,"Lula","Empate"))</f>
        <v>Flávio Bolsonaro</v>
      </c>
      <c r="T2367" s="74" t="n">
        <v>0.315068493150685</v>
      </c>
      <c r="U2367" s="74" t="n">
        <v>0.611577551922227</v>
      </c>
      <c r="V2367" s="72" t="str">
        <f aca="false">IF(S2367="Empate","—",IF((N2367&gt;M2367)&lt;&gt;(T2367&gt;U2367),"Sim","Não"))</f>
        <v>Não</v>
      </c>
    </row>
    <row r="2368" customFormat="false" ht="15" hidden="false" customHeight="false" outlineLevel="0" collapsed="false">
      <c r="A2368" s="72" t="s">
        <v>5043</v>
      </c>
      <c r="B2368" s="72" t="s">
        <v>5044</v>
      </c>
      <c r="C2368" s="72" t="s">
        <v>319</v>
      </c>
      <c r="D2368" s="72" t="s">
        <v>308</v>
      </c>
      <c r="E2368" s="72"/>
      <c r="F2368" s="73" t="n">
        <v>6075</v>
      </c>
      <c r="G2368" s="73" t="n">
        <v>4559</v>
      </c>
      <c r="H2368" s="73" t="n">
        <v>1516</v>
      </c>
      <c r="I2368" s="74" t="n">
        <f aca="false">H2368/F2368</f>
        <v>0.249547325102881</v>
      </c>
      <c r="J2368" s="73" t="n">
        <v>4465</v>
      </c>
      <c r="K2368" s="73" t="n">
        <v>29</v>
      </c>
      <c r="L2368" s="73" t="n">
        <v>65</v>
      </c>
      <c r="M2368" s="73" t="n">
        <v>3294</v>
      </c>
      <c r="N2368" s="73" t="n">
        <v>1043</v>
      </c>
      <c r="O2368" s="73" t="n">
        <f aca="false">J2368-M2368-N2368</f>
        <v>128</v>
      </c>
      <c r="P2368" s="74" t="n">
        <f aca="false">M2368/J2368</f>
        <v>0.737737961926092</v>
      </c>
      <c r="Q2368" s="74" t="n">
        <f aca="false">N2368/J2368</f>
        <v>0.233594624860022</v>
      </c>
      <c r="R2368" s="75" t="n">
        <f aca="false">ABS(P2368-Q2368)*100</f>
        <v>50.414333706607</v>
      </c>
      <c r="S2368" s="72" t="str">
        <f aca="false">IF(M2368&gt;N2368,"Flávio Bolsonaro",IF(N2368&gt;M2368,"Lula","Empate"))</f>
        <v>Flávio Bolsonaro</v>
      </c>
      <c r="T2368" s="74" t="n">
        <v>0.291589770630108</v>
      </c>
      <c r="U2368" s="74" t="n">
        <v>0.674136567360928</v>
      </c>
      <c r="V2368" s="72" t="str">
        <f aca="false">IF(S2368="Empate","—",IF((N2368&gt;M2368)&lt;&gt;(T2368&gt;U2368),"Sim","Não"))</f>
        <v>Não</v>
      </c>
    </row>
    <row r="2369" customFormat="false" ht="15" hidden="false" customHeight="false" outlineLevel="0" collapsed="false">
      <c r="A2369" s="72" t="s">
        <v>5045</v>
      </c>
      <c r="B2369" s="72" t="s">
        <v>5046</v>
      </c>
      <c r="C2369" s="72" t="s">
        <v>319</v>
      </c>
      <c r="D2369" s="72" t="s">
        <v>308</v>
      </c>
      <c r="E2369" s="72"/>
      <c r="F2369" s="73" t="n">
        <v>2039</v>
      </c>
      <c r="G2369" s="73" t="n">
        <v>1440</v>
      </c>
      <c r="H2369" s="73" t="n">
        <v>599</v>
      </c>
      <c r="I2369" s="74" t="n">
        <f aca="false">H2369/F2369</f>
        <v>0.293771456596371</v>
      </c>
      <c r="J2369" s="73" t="n">
        <v>1402</v>
      </c>
      <c r="K2369" s="73" t="n">
        <v>8</v>
      </c>
      <c r="L2369" s="73" t="n">
        <v>30</v>
      </c>
      <c r="M2369" s="73" t="n">
        <v>950</v>
      </c>
      <c r="N2369" s="73" t="n">
        <v>376</v>
      </c>
      <c r="O2369" s="73" t="n">
        <f aca="false">J2369-M2369-N2369</f>
        <v>76</v>
      </c>
      <c r="P2369" s="74" t="n">
        <f aca="false">M2369/J2369</f>
        <v>0.677603423680457</v>
      </c>
      <c r="Q2369" s="74" t="n">
        <f aca="false">N2369/J2369</f>
        <v>0.268188302425107</v>
      </c>
      <c r="R2369" s="75" t="n">
        <f aca="false">ABS(P2369-Q2369)*100</f>
        <v>40.941512125535</v>
      </c>
      <c r="S2369" s="72" t="str">
        <f aca="false">IF(M2369&gt;N2369,"Flávio Bolsonaro",IF(N2369&gt;M2369,"Lula","Empate"))</f>
        <v>Flávio Bolsonaro</v>
      </c>
      <c r="T2369" s="74" t="n">
        <v>0.370777690494894</v>
      </c>
      <c r="U2369" s="74" t="n">
        <v>0.567949725058916</v>
      </c>
      <c r="V2369" s="72" t="str">
        <f aca="false">IF(S2369="Empate","—",IF((N2369&gt;M2369)&lt;&gt;(T2369&gt;U2369),"Sim","Não"))</f>
        <v>Não</v>
      </c>
    </row>
    <row r="2370" customFormat="false" ht="15" hidden="false" customHeight="false" outlineLevel="0" collapsed="false">
      <c r="A2370" s="72" t="s">
        <v>5047</v>
      </c>
      <c r="B2370" s="72" t="s">
        <v>5048</v>
      </c>
      <c r="C2370" s="72" t="s">
        <v>319</v>
      </c>
      <c r="D2370" s="72" t="s">
        <v>308</v>
      </c>
      <c r="E2370" s="72"/>
      <c r="F2370" s="73" t="n">
        <v>5505</v>
      </c>
      <c r="G2370" s="73" t="n">
        <v>4151</v>
      </c>
      <c r="H2370" s="73" t="n">
        <v>1354</v>
      </c>
      <c r="I2370" s="74" t="n">
        <f aca="false">H2370/F2370</f>
        <v>0.245958219800182</v>
      </c>
      <c r="J2370" s="73" t="n">
        <v>4030</v>
      </c>
      <c r="K2370" s="73" t="n">
        <v>22</v>
      </c>
      <c r="L2370" s="73" t="n">
        <v>99</v>
      </c>
      <c r="M2370" s="73" t="n">
        <v>2796</v>
      </c>
      <c r="N2370" s="73" t="n">
        <v>1035</v>
      </c>
      <c r="O2370" s="73" t="n">
        <f aca="false">J2370-M2370-N2370</f>
        <v>199</v>
      </c>
      <c r="P2370" s="74" t="n">
        <f aca="false">M2370/J2370</f>
        <v>0.693796526054591</v>
      </c>
      <c r="Q2370" s="74" t="n">
        <f aca="false">N2370/J2370</f>
        <v>0.25682382133995</v>
      </c>
      <c r="R2370" s="75" t="n">
        <f aca="false">ABS(P2370-Q2370)*100</f>
        <v>43.697270471464</v>
      </c>
      <c r="S2370" s="72" t="str">
        <f aca="false">IF(M2370&gt;N2370,"Flávio Bolsonaro",IF(N2370&gt;M2370,"Lula","Empate"))</f>
        <v>Flávio Bolsonaro</v>
      </c>
      <c r="T2370" s="74" t="n">
        <v>0.315967699921855</v>
      </c>
      <c r="U2370" s="74" t="n">
        <v>0.64157332638708</v>
      </c>
      <c r="V2370" s="72" t="str">
        <f aca="false">IF(S2370="Empate","—",IF((N2370&gt;M2370)&lt;&gt;(T2370&gt;U2370),"Sim","Não"))</f>
        <v>Não</v>
      </c>
    </row>
    <row r="2371" customFormat="false" ht="15" hidden="false" customHeight="false" outlineLevel="0" collapsed="false">
      <c r="A2371" s="72" t="s">
        <v>5049</v>
      </c>
      <c r="B2371" s="72" t="s">
        <v>5050</v>
      </c>
      <c r="C2371" s="72" t="s">
        <v>319</v>
      </c>
      <c r="D2371" s="72" t="s">
        <v>308</v>
      </c>
      <c r="E2371" s="72"/>
      <c r="F2371" s="73" t="n">
        <v>16917</v>
      </c>
      <c r="G2371" s="73" t="n">
        <v>12620</v>
      </c>
      <c r="H2371" s="73" t="n">
        <v>4297</v>
      </c>
      <c r="I2371" s="74" t="n">
        <f aca="false">H2371/F2371</f>
        <v>0.254004847195129</v>
      </c>
      <c r="J2371" s="73" t="n">
        <v>12327</v>
      </c>
      <c r="K2371" s="73" t="n">
        <v>78</v>
      </c>
      <c r="L2371" s="73" t="n">
        <v>215</v>
      </c>
      <c r="M2371" s="73" t="n">
        <v>8745</v>
      </c>
      <c r="N2371" s="73" t="n">
        <v>3087</v>
      </c>
      <c r="O2371" s="73" t="n">
        <f aca="false">J2371-M2371-N2371</f>
        <v>495</v>
      </c>
      <c r="P2371" s="74" t="n">
        <f aca="false">M2371/J2371</f>
        <v>0.709418349963495</v>
      </c>
      <c r="Q2371" s="74" t="n">
        <f aca="false">N2371/J2371</f>
        <v>0.250425894378194</v>
      </c>
      <c r="R2371" s="75" t="n">
        <f aca="false">ABS(P2371-Q2371)*100</f>
        <v>45.8992455585301</v>
      </c>
      <c r="S2371" s="72" t="str">
        <f aca="false">IF(M2371&gt;N2371,"Flávio Bolsonaro",IF(N2371&gt;M2371,"Lula","Empate"))</f>
        <v>Flávio Bolsonaro</v>
      </c>
      <c r="T2371" s="74" t="n">
        <v>0.30014574603753</v>
      </c>
      <c r="U2371" s="74" t="n">
        <v>0.652760065585717</v>
      </c>
      <c r="V2371" s="72" t="str">
        <f aca="false">IF(S2371="Empate","—",IF((N2371&gt;M2371)&lt;&gt;(T2371&gt;U2371),"Sim","Não"))</f>
        <v>Não</v>
      </c>
    </row>
    <row r="2372" customFormat="false" ht="15" hidden="false" customHeight="false" outlineLevel="0" collapsed="false">
      <c r="A2372" s="72" t="s">
        <v>5051</v>
      </c>
      <c r="B2372" s="72" t="s">
        <v>5052</v>
      </c>
      <c r="C2372" s="72" t="s">
        <v>319</v>
      </c>
      <c r="D2372" s="72" t="s">
        <v>308</v>
      </c>
      <c r="E2372" s="72"/>
      <c r="F2372" s="73" t="n">
        <v>9406</v>
      </c>
      <c r="G2372" s="73" t="n">
        <v>7248</v>
      </c>
      <c r="H2372" s="73" t="n">
        <v>2158</v>
      </c>
      <c r="I2372" s="74" t="n">
        <f aca="false">H2372/F2372</f>
        <v>0.229428024665107</v>
      </c>
      <c r="J2372" s="73" t="n">
        <v>7047</v>
      </c>
      <c r="K2372" s="73" t="n">
        <v>66</v>
      </c>
      <c r="L2372" s="73" t="n">
        <v>135</v>
      </c>
      <c r="M2372" s="73" t="n">
        <v>5150</v>
      </c>
      <c r="N2372" s="73" t="n">
        <v>1630</v>
      </c>
      <c r="O2372" s="73" t="n">
        <f aca="false">J2372-M2372-N2372</f>
        <v>267</v>
      </c>
      <c r="P2372" s="74" t="n">
        <f aca="false">M2372/J2372</f>
        <v>0.730807435788279</v>
      </c>
      <c r="Q2372" s="74" t="n">
        <f aca="false">N2372/J2372</f>
        <v>0.231304101035902</v>
      </c>
      <c r="R2372" s="75" t="n">
        <f aca="false">ABS(P2372-Q2372)*100</f>
        <v>49.9503334752377</v>
      </c>
      <c r="S2372" s="72" t="str">
        <f aca="false">IF(M2372&gt;N2372,"Flávio Bolsonaro",IF(N2372&gt;M2372,"Lula","Empate"))</f>
        <v>Flávio Bolsonaro</v>
      </c>
      <c r="T2372" s="74" t="n">
        <v>0.303921568627451</v>
      </c>
      <c r="U2372" s="74" t="n">
        <v>0.643196672608437</v>
      </c>
      <c r="V2372" s="72" t="str">
        <f aca="false">IF(S2372="Empate","—",IF((N2372&gt;M2372)&lt;&gt;(T2372&gt;U2372),"Sim","Não"))</f>
        <v>Não</v>
      </c>
    </row>
    <row r="2373" customFormat="false" ht="15" hidden="false" customHeight="false" outlineLevel="0" collapsed="false">
      <c r="A2373" s="72" t="s">
        <v>5053</v>
      </c>
      <c r="B2373" s="72" t="s">
        <v>5054</v>
      </c>
      <c r="C2373" s="72" t="s">
        <v>319</v>
      </c>
      <c r="D2373" s="72" t="s">
        <v>308</v>
      </c>
      <c r="E2373" s="72"/>
      <c r="F2373" s="73" t="n">
        <v>14477</v>
      </c>
      <c r="G2373" s="73" t="n">
        <v>11036</v>
      </c>
      <c r="H2373" s="73" t="n">
        <v>3441</v>
      </c>
      <c r="I2373" s="74" t="n">
        <f aca="false">H2373/F2373</f>
        <v>0.237687366167024</v>
      </c>
      <c r="J2373" s="73" t="n">
        <v>10632</v>
      </c>
      <c r="K2373" s="73" t="n">
        <v>135</v>
      </c>
      <c r="L2373" s="73" t="n">
        <v>269</v>
      </c>
      <c r="M2373" s="73" t="n">
        <v>6283</v>
      </c>
      <c r="N2373" s="73" t="n">
        <v>3751</v>
      </c>
      <c r="O2373" s="73" t="n">
        <f aca="false">J2373-M2373-N2373</f>
        <v>598</v>
      </c>
      <c r="P2373" s="74" t="n">
        <f aca="false">M2373/J2373</f>
        <v>0.590951843491347</v>
      </c>
      <c r="Q2373" s="74" t="n">
        <f aca="false">N2373/J2373</f>
        <v>0.352802859292701</v>
      </c>
      <c r="R2373" s="75" t="n">
        <f aca="false">ABS(P2373-Q2373)*100</f>
        <v>23.8148984198646</v>
      </c>
      <c r="S2373" s="72" t="str">
        <f aca="false">IF(M2373&gt;N2373,"Flávio Bolsonaro",IF(N2373&gt;M2373,"Lula","Empate"))</f>
        <v>Flávio Bolsonaro</v>
      </c>
      <c r="T2373" s="74" t="n">
        <v>0.429953560371517</v>
      </c>
      <c r="U2373" s="74" t="n">
        <v>0.513157894736842</v>
      </c>
      <c r="V2373" s="72" t="str">
        <f aca="false">IF(S2373="Empate","—",IF((N2373&gt;M2373)&lt;&gt;(T2373&gt;U2373),"Sim","Não"))</f>
        <v>Não</v>
      </c>
    </row>
    <row r="2374" customFormat="false" ht="15" hidden="false" customHeight="false" outlineLevel="0" collapsed="false">
      <c r="A2374" s="72" t="s">
        <v>5055</v>
      </c>
      <c r="B2374" s="72" t="s">
        <v>5056</v>
      </c>
      <c r="C2374" s="72" t="s">
        <v>319</v>
      </c>
      <c r="D2374" s="72" t="s">
        <v>308</v>
      </c>
      <c r="E2374" s="72"/>
      <c r="F2374" s="73" t="n">
        <v>23802</v>
      </c>
      <c r="G2374" s="73" t="n">
        <v>17679</v>
      </c>
      <c r="H2374" s="73" t="n">
        <v>6123</v>
      </c>
      <c r="I2374" s="74" t="n">
        <f aca="false">H2374/F2374</f>
        <v>0.257247290143685</v>
      </c>
      <c r="J2374" s="73" t="n">
        <v>17193</v>
      </c>
      <c r="K2374" s="73" t="n">
        <v>180</v>
      </c>
      <c r="L2374" s="73" t="n">
        <v>306</v>
      </c>
      <c r="M2374" s="73" t="n">
        <v>10882</v>
      </c>
      <c r="N2374" s="73" t="n">
        <v>5506</v>
      </c>
      <c r="O2374" s="73" t="n">
        <f aca="false">J2374-M2374-N2374</f>
        <v>805</v>
      </c>
      <c r="P2374" s="74" t="n">
        <f aca="false">M2374/J2374</f>
        <v>0.632932007212238</v>
      </c>
      <c r="Q2374" s="74" t="n">
        <f aca="false">N2374/J2374</f>
        <v>0.320246611993253</v>
      </c>
      <c r="R2374" s="75" t="n">
        <f aca="false">ABS(P2374-Q2374)*100</f>
        <v>31.2685395218984</v>
      </c>
      <c r="S2374" s="72" t="str">
        <f aca="false">IF(M2374&gt;N2374,"Flávio Bolsonaro",IF(N2374&gt;M2374,"Lula","Empate"))</f>
        <v>Flávio Bolsonaro</v>
      </c>
      <c r="T2374" s="74" t="n">
        <v>0.421255271038318</v>
      </c>
      <c r="U2374" s="74" t="n">
        <v>0.532909613151623</v>
      </c>
      <c r="V2374" s="72" t="str">
        <f aca="false">IF(S2374="Empate","—",IF((N2374&gt;M2374)&lt;&gt;(T2374&gt;U2374),"Sim","Não"))</f>
        <v>Não</v>
      </c>
    </row>
    <row r="2375" customFormat="false" ht="15" hidden="false" customHeight="false" outlineLevel="0" collapsed="false">
      <c r="A2375" s="72" t="s">
        <v>5057</v>
      </c>
      <c r="B2375" s="72" t="s">
        <v>5058</v>
      </c>
      <c r="C2375" s="72" t="s">
        <v>319</v>
      </c>
      <c r="D2375" s="72" t="s">
        <v>308</v>
      </c>
      <c r="E2375" s="72"/>
      <c r="F2375" s="73" t="n">
        <v>3110</v>
      </c>
      <c r="G2375" s="73" t="n">
        <v>2356</v>
      </c>
      <c r="H2375" s="73" t="n">
        <v>754</v>
      </c>
      <c r="I2375" s="74" t="n">
        <f aca="false">H2375/F2375</f>
        <v>0.242443729903537</v>
      </c>
      <c r="J2375" s="73" t="n">
        <v>2280</v>
      </c>
      <c r="K2375" s="73" t="n">
        <v>18</v>
      </c>
      <c r="L2375" s="73" t="n">
        <v>58</v>
      </c>
      <c r="M2375" s="73" t="n">
        <v>1193</v>
      </c>
      <c r="N2375" s="73" t="n">
        <v>953</v>
      </c>
      <c r="O2375" s="73" t="n">
        <f aca="false">J2375-M2375-N2375</f>
        <v>134</v>
      </c>
      <c r="P2375" s="74" t="n">
        <f aca="false">M2375/J2375</f>
        <v>0.523245614035088</v>
      </c>
      <c r="Q2375" s="74" t="n">
        <f aca="false">N2375/J2375</f>
        <v>0.417982456140351</v>
      </c>
      <c r="R2375" s="75" t="n">
        <f aca="false">ABS(P2375-Q2375)*100</f>
        <v>10.5263157894737</v>
      </c>
      <c r="S2375" s="72" t="str">
        <f aca="false">IF(M2375&gt;N2375,"Flávio Bolsonaro",IF(N2375&gt;M2375,"Lula","Empate"))</f>
        <v>Flávio Bolsonaro</v>
      </c>
      <c r="T2375" s="74" t="n">
        <v>0.499748110831234</v>
      </c>
      <c r="U2375" s="74" t="n">
        <v>0.445843828715365</v>
      </c>
      <c r="V2375" s="72" t="str">
        <f aca="false">IF(S2375="Empate","—",IF((N2375&gt;M2375)&lt;&gt;(T2375&gt;U2375),"Sim","Não"))</f>
        <v>Sim</v>
      </c>
    </row>
    <row r="2376" customFormat="false" ht="15" hidden="false" customHeight="false" outlineLevel="0" collapsed="false">
      <c r="A2376" s="72" t="s">
        <v>5059</v>
      </c>
      <c r="B2376" s="72" t="s">
        <v>5060</v>
      </c>
      <c r="C2376" s="72" t="s">
        <v>319</v>
      </c>
      <c r="D2376" s="72" t="s">
        <v>308</v>
      </c>
      <c r="E2376" s="72"/>
      <c r="F2376" s="73" t="n">
        <v>25545</v>
      </c>
      <c r="G2376" s="73" t="n">
        <v>19450</v>
      </c>
      <c r="H2376" s="73" t="n">
        <v>6095</v>
      </c>
      <c r="I2376" s="74" t="n">
        <f aca="false">H2376/F2376</f>
        <v>0.238598551575651</v>
      </c>
      <c r="J2376" s="73" t="n">
        <v>18827</v>
      </c>
      <c r="K2376" s="73" t="n">
        <v>207</v>
      </c>
      <c r="L2376" s="73" t="n">
        <v>416</v>
      </c>
      <c r="M2376" s="73" t="n">
        <v>7486</v>
      </c>
      <c r="N2376" s="73" t="n">
        <v>10514</v>
      </c>
      <c r="O2376" s="73" t="n">
        <f aca="false">J2376-M2376-N2376</f>
        <v>827</v>
      </c>
      <c r="P2376" s="74" t="n">
        <f aca="false">M2376/J2376</f>
        <v>0.397620438731609</v>
      </c>
      <c r="Q2376" s="74" t="n">
        <f aca="false">N2376/J2376</f>
        <v>0.558453285175546</v>
      </c>
      <c r="R2376" s="75" t="n">
        <f aca="false">ABS(P2376-Q2376)*100</f>
        <v>16.0832846443937</v>
      </c>
      <c r="S2376" s="72" t="str">
        <f aca="false">IF(M2376&gt;N2376,"Flávio Bolsonaro",IF(N2376&gt;M2376,"Lula","Empate"))</f>
        <v>Lula</v>
      </c>
      <c r="T2376" s="74" t="n">
        <v>0.631283347374333</v>
      </c>
      <c r="U2376" s="74" t="n">
        <v>0.327436113451278</v>
      </c>
      <c r="V2376" s="72" t="str">
        <f aca="false">IF(S2376="Empate","—",IF((N2376&gt;M2376)&lt;&gt;(T2376&gt;U2376),"Sim","Não"))</f>
        <v>Não</v>
      </c>
    </row>
    <row r="2377" customFormat="false" ht="15" hidden="false" customHeight="false" outlineLevel="0" collapsed="false">
      <c r="A2377" s="72" t="s">
        <v>5061</v>
      </c>
      <c r="B2377" s="72" t="s">
        <v>5062</v>
      </c>
      <c r="C2377" s="72" t="s">
        <v>319</v>
      </c>
      <c r="D2377" s="72" t="s">
        <v>308</v>
      </c>
      <c r="E2377" s="72"/>
      <c r="F2377" s="73" t="n">
        <v>5354</v>
      </c>
      <c r="G2377" s="73" t="n">
        <v>4339</v>
      </c>
      <c r="H2377" s="73" t="n">
        <v>1015</v>
      </c>
      <c r="I2377" s="74" t="n">
        <f aca="false">H2377/F2377</f>
        <v>0.18957788569294</v>
      </c>
      <c r="J2377" s="73" t="n">
        <v>4227</v>
      </c>
      <c r="K2377" s="73" t="n">
        <v>33</v>
      </c>
      <c r="L2377" s="73" t="n">
        <v>79</v>
      </c>
      <c r="M2377" s="73" t="n">
        <v>2495</v>
      </c>
      <c r="N2377" s="73" t="n">
        <v>1408</v>
      </c>
      <c r="O2377" s="73" t="n">
        <f aca="false">J2377-M2377-N2377</f>
        <v>324</v>
      </c>
      <c r="P2377" s="74" t="n">
        <f aca="false">M2377/J2377</f>
        <v>0.590253134610835</v>
      </c>
      <c r="Q2377" s="74" t="n">
        <f aca="false">N2377/J2377</f>
        <v>0.333096758930684</v>
      </c>
      <c r="R2377" s="75" t="n">
        <f aca="false">ABS(P2377-Q2377)*100</f>
        <v>25.7156375680151</v>
      </c>
      <c r="S2377" s="72" t="str">
        <f aca="false">IF(M2377&gt;N2377,"Flávio Bolsonaro",IF(N2377&gt;M2377,"Lula","Empate"))</f>
        <v>Flávio Bolsonaro</v>
      </c>
      <c r="T2377" s="74" t="n">
        <v>0.415479709755442</v>
      </c>
      <c r="U2377" s="74" t="n">
        <v>0.527277613544746</v>
      </c>
      <c r="V2377" s="72" t="str">
        <f aca="false">IF(S2377="Empate","—",IF((N2377&gt;M2377)&lt;&gt;(T2377&gt;U2377),"Sim","Não"))</f>
        <v>Não</v>
      </c>
    </row>
    <row r="2378" customFormat="false" ht="15" hidden="false" customHeight="false" outlineLevel="0" collapsed="false">
      <c r="A2378" s="72" t="s">
        <v>5063</v>
      </c>
      <c r="B2378" s="72" t="s">
        <v>5064</v>
      </c>
      <c r="C2378" s="72" t="s">
        <v>319</v>
      </c>
      <c r="D2378" s="72" t="s">
        <v>308</v>
      </c>
      <c r="E2378" s="72"/>
      <c r="F2378" s="73" t="n">
        <v>2037</v>
      </c>
      <c r="G2378" s="73" t="n">
        <v>1548</v>
      </c>
      <c r="H2378" s="73" t="n">
        <v>489</v>
      </c>
      <c r="I2378" s="74" t="n">
        <f aca="false">H2378/F2378</f>
        <v>0.240058910162003</v>
      </c>
      <c r="J2378" s="73" t="n">
        <v>1484</v>
      </c>
      <c r="K2378" s="73" t="n">
        <v>20</v>
      </c>
      <c r="L2378" s="73" t="n">
        <v>44</v>
      </c>
      <c r="M2378" s="73" t="n">
        <v>680</v>
      </c>
      <c r="N2378" s="73" t="n">
        <v>704</v>
      </c>
      <c r="O2378" s="73" t="n">
        <f aca="false">J2378-M2378-N2378</f>
        <v>100</v>
      </c>
      <c r="P2378" s="74" t="n">
        <f aca="false">M2378/J2378</f>
        <v>0.45822102425876</v>
      </c>
      <c r="Q2378" s="74" t="n">
        <f aca="false">N2378/J2378</f>
        <v>0.474393530997305</v>
      </c>
      <c r="R2378" s="75" t="n">
        <f aca="false">ABS(P2378-Q2378)*100</f>
        <v>1.61725067385445</v>
      </c>
      <c r="S2378" s="72" t="str">
        <f aca="false">IF(M2378&gt;N2378,"Flávio Bolsonaro",IF(N2378&gt;M2378,"Lula","Empate"))</f>
        <v>Lula</v>
      </c>
      <c r="T2378" s="74" t="n">
        <v>0.588687150837989</v>
      </c>
      <c r="U2378" s="74" t="n">
        <v>0.35195530726257</v>
      </c>
      <c r="V2378" s="72" t="str">
        <f aca="false">IF(S2378="Empate","—",IF((N2378&gt;M2378)&lt;&gt;(T2378&gt;U2378),"Sim","Não"))</f>
        <v>Não</v>
      </c>
    </row>
    <row r="2379" customFormat="false" ht="15" hidden="false" customHeight="false" outlineLevel="0" collapsed="false">
      <c r="A2379" s="72" t="s">
        <v>5065</v>
      </c>
      <c r="B2379" s="72" t="s">
        <v>5066</v>
      </c>
      <c r="C2379" s="72" t="s">
        <v>319</v>
      </c>
      <c r="D2379" s="72" t="s">
        <v>308</v>
      </c>
      <c r="E2379" s="72"/>
      <c r="F2379" s="73" t="n">
        <v>34620</v>
      </c>
      <c r="G2379" s="73" t="n">
        <v>25860</v>
      </c>
      <c r="H2379" s="73" t="n">
        <v>8760</v>
      </c>
      <c r="I2379" s="74" t="n">
        <f aca="false">H2379/F2379</f>
        <v>0.253032928942808</v>
      </c>
      <c r="J2379" s="73" t="n">
        <v>25111</v>
      </c>
      <c r="K2379" s="73" t="n">
        <v>265</v>
      </c>
      <c r="L2379" s="73" t="n">
        <v>484</v>
      </c>
      <c r="M2379" s="73" t="n">
        <v>19351</v>
      </c>
      <c r="N2379" s="73" t="n">
        <v>4594</v>
      </c>
      <c r="O2379" s="73" t="n">
        <f aca="false">J2379-M2379-N2379</f>
        <v>1166</v>
      </c>
      <c r="P2379" s="74" t="n">
        <f aca="false">M2379/J2379</f>
        <v>0.770618454063956</v>
      </c>
      <c r="Q2379" s="74" t="n">
        <f aca="false">N2379/J2379</f>
        <v>0.182947712158018</v>
      </c>
      <c r="R2379" s="75" t="n">
        <f aca="false">ABS(P2379-Q2379)*100</f>
        <v>58.7670741905938</v>
      </c>
      <c r="S2379" s="72" t="str">
        <f aca="false">IF(M2379&gt;N2379,"Flávio Bolsonaro",IF(N2379&gt;M2379,"Lula","Empate"))</f>
        <v>Flávio Bolsonaro</v>
      </c>
      <c r="T2379" s="74" t="n">
        <v>0.235995075191276</v>
      </c>
      <c r="U2379" s="74" t="n">
        <v>0.707677425028581</v>
      </c>
      <c r="V2379" s="72" t="str">
        <f aca="false">IF(S2379="Empate","—",IF((N2379&gt;M2379)&lt;&gt;(T2379&gt;U2379),"Sim","Não"))</f>
        <v>Não</v>
      </c>
    </row>
    <row r="2380" customFormat="false" ht="15" hidden="false" customHeight="false" outlineLevel="0" collapsed="false">
      <c r="A2380" s="72" t="s">
        <v>5067</v>
      </c>
      <c r="B2380" s="72" t="s">
        <v>5068</v>
      </c>
      <c r="C2380" s="72" t="s">
        <v>319</v>
      </c>
      <c r="D2380" s="72" t="s">
        <v>308</v>
      </c>
      <c r="E2380" s="72"/>
      <c r="F2380" s="73" t="n">
        <v>7904</v>
      </c>
      <c r="G2380" s="73" t="n">
        <v>6045</v>
      </c>
      <c r="H2380" s="73" t="n">
        <v>1859</v>
      </c>
      <c r="I2380" s="74" t="n">
        <f aca="false">H2380/F2380</f>
        <v>0.235197368421053</v>
      </c>
      <c r="J2380" s="73" t="n">
        <v>5877</v>
      </c>
      <c r="K2380" s="73" t="n">
        <v>49</v>
      </c>
      <c r="L2380" s="73" t="n">
        <v>119</v>
      </c>
      <c r="M2380" s="73" t="n">
        <v>3863</v>
      </c>
      <c r="N2380" s="73" t="n">
        <v>1779</v>
      </c>
      <c r="O2380" s="73" t="n">
        <f aca="false">J2380-M2380-N2380</f>
        <v>235</v>
      </c>
      <c r="P2380" s="74" t="n">
        <f aca="false">M2380/J2380</f>
        <v>0.657308150416879</v>
      </c>
      <c r="Q2380" s="74" t="n">
        <f aca="false">N2380/J2380</f>
        <v>0.302705461970393</v>
      </c>
      <c r="R2380" s="75" t="n">
        <f aca="false">ABS(P2380-Q2380)*100</f>
        <v>35.4602688446486</v>
      </c>
      <c r="S2380" s="72" t="str">
        <f aca="false">IF(M2380&gt;N2380,"Flávio Bolsonaro",IF(N2380&gt;M2380,"Lula","Empate"))</f>
        <v>Flávio Bolsonaro</v>
      </c>
      <c r="T2380" s="74" t="n">
        <v>0.39372197309417</v>
      </c>
      <c r="U2380" s="74" t="n">
        <v>0.567713004484305</v>
      </c>
      <c r="V2380" s="72" t="str">
        <f aca="false">IF(S2380="Empate","—",IF((N2380&gt;M2380)&lt;&gt;(T2380&gt;U2380),"Sim","Não"))</f>
        <v>Não</v>
      </c>
    </row>
    <row r="2381" customFormat="false" ht="15" hidden="false" customHeight="false" outlineLevel="0" collapsed="false">
      <c r="A2381" s="72" t="s">
        <v>5069</v>
      </c>
      <c r="B2381" s="72" t="s">
        <v>5070</v>
      </c>
      <c r="C2381" s="72" t="s">
        <v>319</v>
      </c>
      <c r="D2381" s="72" t="s">
        <v>308</v>
      </c>
      <c r="E2381" s="72"/>
      <c r="F2381" s="73" t="n">
        <v>8053</v>
      </c>
      <c r="G2381" s="73" t="n">
        <v>5944</v>
      </c>
      <c r="H2381" s="73" t="n">
        <v>2109</v>
      </c>
      <c r="I2381" s="74" t="n">
        <f aca="false">H2381/F2381</f>
        <v>0.261889978889855</v>
      </c>
      <c r="J2381" s="73" t="n">
        <v>5739</v>
      </c>
      <c r="K2381" s="73" t="n">
        <v>32</v>
      </c>
      <c r="L2381" s="73" t="n">
        <v>173</v>
      </c>
      <c r="M2381" s="73" t="n">
        <v>3488</v>
      </c>
      <c r="N2381" s="73" t="n">
        <v>2055</v>
      </c>
      <c r="O2381" s="73" t="n">
        <f aca="false">J2381-M2381-N2381</f>
        <v>196</v>
      </c>
      <c r="P2381" s="74" t="n">
        <f aca="false">M2381/J2381</f>
        <v>0.607771388743684</v>
      </c>
      <c r="Q2381" s="74" t="n">
        <f aca="false">N2381/J2381</f>
        <v>0.358076319916362</v>
      </c>
      <c r="R2381" s="75" t="n">
        <f aca="false">ABS(P2381-Q2381)*100</f>
        <v>24.9695068827322</v>
      </c>
      <c r="S2381" s="72" t="str">
        <f aca="false">IF(M2381&gt;N2381,"Flávio Bolsonaro",IF(N2381&gt;M2381,"Lula","Empate"))</f>
        <v>Flávio Bolsonaro</v>
      </c>
      <c r="T2381" s="74" t="n">
        <v>0.454111600587372</v>
      </c>
      <c r="U2381" s="74" t="n">
        <v>0.510095447870778</v>
      </c>
      <c r="V2381" s="72" t="str">
        <f aca="false">IF(S2381="Empate","—",IF((N2381&gt;M2381)&lt;&gt;(T2381&gt;U2381),"Sim","Não"))</f>
        <v>Não</v>
      </c>
    </row>
    <row r="2382" customFormat="false" ht="15" hidden="false" customHeight="false" outlineLevel="0" collapsed="false">
      <c r="A2382" s="72" t="s">
        <v>5071</v>
      </c>
      <c r="B2382" s="72" t="s">
        <v>5072</v>
      </c>
      <c r="C2382" s="72" t="s">
        <v>319</v>
      </c>
      <c r="D2382" s="72" t="s">
        <v>308</v>
      </c>
      <c r="E2382" s="72"/>
      <c r="F2382" s="73" t="n">
        <v>3328</v>
      </c>
      <c r="G2382" s="73" t="n">
        <v>2665</v>
      </c>
      <c r="H2382" s="73" t="n">
        <v>663</v>
      </c>
      <c r="I2382" s="74" t="n">
        <f aca="false">H2382/F2382</f>
        <v>0.19921875</v>
      </c>
      <c r="J2382" s="73" t="n">
        <v>2578</v>
      </c>
      <c r="K2382" s="73" t="n">
        <v>14</v>
      </c>
      <c r="L2382" s="73" t="n">
        <v>73</v>
      </c>
      <c r="M2382" s="73" t="n">
        <v>1048</v>
      </c>
      <c r="N2382" s="73" t="n">
        <v>1443</v>
      </c>
      <c r="O2382" s="73" t="n">
        <f aca="false">J2382-M2382-N2382</f>
        <v>87</v>
      </c>
      <c r="P2382" s="74" t="n">
        <f aca="false">M2382/J2382</f>
        <v>0.406516679596587</v>
      </c>
      <c r="Q2382" s="74" t="n">
        <f aca="false">N2382/J2382</f>
        <v>0.559736229635376</v>
      </c>
      <c r="R2382" s="75" t="n">
        <f aca="false">ABS(P2382-Q2382)*100</f>
        <v>15.321955003879</v>
      </c>
      <c r="S2382" s="72" t="str">
        <f aca="false">IF(M2382&gt;N2382,"Flávio Bolsonaro",IF(N2382&gt;M2382,"Lula","Empate"))</f>
        <v>Lula</v>
      </c>
      <c r="T2382" s="74" t="n">
        <v>0.623989791578052</v>
      </c>
      <c r="U2382" s="74" t="n">
        <v>0.327520204168439</v>
      </c>
      <c r="V2382" s="72" t="str">
        <f aca="false">IF(S2382="Empate","—",IF((N2382&gt;M2382)&lt;&gt;(T2382&gt;U2382),"Sim","Não"))</f>
        <v>Não</v>
      </c>
    </row>
    <row r="2383" customFormat="false" ht="15" hidden="false" customHeight="false" outlineLevel="0" collapsed="false">
      <c r="A2383" s="72" t="s">
        <v>5073</v>
      </c>
      <c r="B2383" s="72" t="s">
        <v>5074</v>
      </c>
      <c r="C2383" s="72" t="s">
        <v>319</v>
      </c>
      <c r="D2383" s="72" t="s">
        <v>308</v>
      </c>
      <c r="E2383" s="72"/>
      <c r="F2383" s="73" t="n">
        <v>4455</v>
      </c>
      <c r="G2383" s="73" t="n">
        <v>3431</v>
      </c>
      <c r="H2383" s="73" t="n">
        <v>1024</v>
      </c>
      <c r="I2383" s="74" t="n">
        <f aca="false">H2383/F2383</f>
        <v>0.229854096520763</v>
      </c>
      <c r="J2383" s="73" t="n">
        <v>3344</v>
      </c>
      <c r="K2383" s="73" t="n">
        <v>29</v>
      </c>
      <c r="L2383" s="73" t="n">
        <v>58</v>
      </c>
      <c r="M2383" s="73" t="n">
        <v>2583</v>
      </c>
      <c r="N2383" s="73" t="n">
        <v>640</v>
      </c>
      <c r="O2383" s="73" t="n">
        <f aca="false">J2383-M2383-N2383</f>
        <v>121</v>
      </c>
      <c r="P2383" s="74" t="n">
        <f aca="false">M2383/J2383</f>
        <v>0.772428229665072</v>
      </c>
      <c r="Q2383" s="74" t="n">
        <f aca="false">N2383/J2383</f>
        <v>0.191387559808612</v>
      </c>
      <c r="R2383" s="75" t="n">
        <f aca="false">ABS(P2383-Q2383)*100</f>
        <v>58.1040669856459</v>
      </c>
      <c r="S2383" s="72" t="str">
        <f aca="false">IF(M2383&gt;N2383,"Flávio Bolsonaro",IF(N2383&gt;M2383,"Lula","Empate"))</f>
        <v>Flávio Bolsonaro</v>
      </c>
      <c r="T2383" s="74" t="n">
        <v>0.261977573904179</v>
      </c>
      <c r="U2383" s="74" t="n">
        <v>0.696228338430173</v>
      </c>
      <c r="V2383" s="72" t="str">
        <f aca="false">IF(S2383="Empate","—",IF((N2383&gt;M2383)&lt;&gt;(T2383&gt;U2383),"Sim","Não"))</f>
        <v>Não</v>
      </c>
    </row>
    <row r="2384" customFormat="false" ht="15" hidden="false" customHeight="false" outlineLevel="0" collapsed="false">
      <c r="A2384" s="72" t="s">
        <v>5075</v>
      </c>
      <c r="B2384" s="72" t="s">
        <v>5076</v>
      </c>
      <c r="C2384" s="72" t="s">
        <v>319</v>
      </c>
      <c r="D2384" s="72" t="s">
        <v>308</v>
      </c>
      <c r="E2384" s="72"/>
      <c r="F2384" s="73" t="n">
        <v>14509</v>
      </c>
      <c r="G2384" s="73" t="n">
        <v>10801</v>
      </c>
      <c r="H2384" s="73" t="n">
        <v>3708</v>
      </c>
      <c r="I2384" s="74" t="n">
        <f aca="false">H2384/F2384</f>
        <v>0.255565511062099</v>
      </c>
      <c r="J2384" s="73" t="n">
        <v>10426</v>
      </c>
      <c r="K2384" s="73" t="n">
        <v>120</v>
      </c>
      <c r="L2384" s="73" t="n">
        <v>255</v>
      </c>
      <c r="M2384" s="73" t="n">
        <v>5778</v>
      </c>
      <c r="N2384" s="73" t="n">
        <v>4058</v>
      </c>
      <c r="O2384" s="73" t="n">
        <f aca="false">J2384-M2384-N2384</f>
        <v>590</v>
      </c>
      <c r="P2384" s="74" t="n">
        <f aca="false">M2384/J2384</f>
        <v>0.554191444465759</v>
      </c>
      <c r="Q2384" s="74" t="n">
        <f aca="false">N2384/J2384</f>
        <v>0.389219259543449</v>
      </c>
      <c r="R2384" s="75" t="n">
        <f aca="false">ABS(P2384-Q2384)*100</f>
        <v>16.497218492231</v>
      </c>
      <c r="S2384" s="72" t="str">
        <f aca="false">IF(M2384&gt;N2384,"Flávio Bolsonaro",IF(N2384&gt;M2384,"Lula","Empate"))</f>
        <v>Flávio Bolsonaro</v>
      </c>
      <c r="T2384" s="74" t="n">
        <v>0.472402764881874</v>
      </c>
      <c r="U2384" s="74" t="n">
        <v>0.460848034664191</v>
      </c>
      <c r="V2384" s="72" t="str">
        <f aca="false">IF(S2384="Empate","—",IF((N2384&gt;M2384)&lt;&gt;(T2384&gt;U2384),"Sim","Não"))</f>
        <v>Sim</v>
      </c>
    </row>
    <row r="2385" customFormat="false" ht="15" hidden="false" customHeight="false" outlineLevel="0" collapsed="false">
      <c r="A2385" s="72" t="s">
        <v>5077</v>
      </c>
      <c r="B2385" s="72" t="s">
        <v>5078</v>
      </c>
      <c r="C2385" s="72" t="s">
        <v>319</v>
      </c>
      <c r="D2385" s="72" t="s">
        <v>308</v>
      </c>
      <c r="E2385" s="72"/>
      <c r="F2385" s="73" t="n">
        <v>57120</v>
      </c>
      <c r="G2385" s="73" t="n">
        <v>44309</v>
      </c>
      <c r="H2385" s="73" t="n">
        <v>12811</v>
      </c>
      <c r="I2385" s="74" t="n">
        <f aca="false">H2385/F2385</f>
        <v>0.224282212885154</v>
      </c>
      <c r="J2385" s="73" t="n">
        <v>43218</v>
      </c>
      <c r="K2385" s="73" t="n">
        <v>411</v>
      </c>
      <c r="L2385" s="73" t="n">
        <v>680</v>
      </c>
      <c r="M2385" s="73" t="n">
        <v>32776</v>
      </c>
      <c r="N2385" s="73" t="n">
        <v>8209</v>
      </c>
      <c r="O2385" s="73" t="n">
        <f aca="false">J2385-M2385-N2385</f>
        <v>2233</v>
      </c>
      <c r="P2385" s="74" t="n">
        <f aca="false">M2385/J2385</f>
        <v>0.758387708825027</v>
      </c>
      <c r="Q2385" s="74" t="n">
        <f aca="false">N2385/J2385</f>
        <v>0.189944004812809</v>
      </c>
      <c r="R2385" s="75" t="n">
        <f aca="false">ABS(P2385-Q2385)*100</f>
        <v>56.8443704012217</v>
      </c>
      <c r="S2385" s="72" t="str">
        <f aca="false">IF(M2385&gt;N2385,"Flávio Bolsonaro",IF(N2385&gt;M2385,"Lula","Empate"))</f>
        <v>Flávio Bolsonaro</v>
      </c>
      <c r="T2385" s="74" t="n">
        <v>0.241948628966533</v>
      </c>
      <c r="U2385" s="74" t="n">
        <v>0.713174014775088</v>
      </c>
      <c r="V2385" s="72" t="str">
        <f aca="false">IF(S2385="Empate","—",IF((N2385&gt;M2385)&lt;&gt;(T2385&gt;U2385),"Sim","Não"))</f>
        <v>Não</v>
      </c>
    </row>
    <row r="2386" customFormat="false" ht="15" hidden="false" customHeight="false" outlineLevel="0" collapsed="false">
      <c r="A2386" s="72" t="s">
        <v>5079</v>
      </c>
      <c r="B2386" s="72" t="s">
        <v>5080</v>
      </c>
      <c r="C2386" s="72" t="s">
        <v>319</v>
      </c>
      <c r="D2386" s="72" t="s">
        <v>308</v>
      </c>
      <c r="E2386" s="72"/>
      <c r="F2386" s="73" t="n">
        <v>18997</v>
      </c>
      <c r="G2386" s="73" t="n">
        <v>14247</v>
      </c>
      <c r="H2386" s="73" t="n">
        <v>4750</v>
      </c>
      <c r="I2386" s="74" t="n">
        <f aca="false">H2386/F2386</f>
        <v>0.250039479917882</v>
      </c>
      <c r="J2386" s="73" t="n">
        <v>13985</v>
      </c>
      <c r="K2386" s="73" t="n">
        <v>80</v>
      </c>
      <c r="L2386" s="73" t="n">
        <v>182</v>
      </c>
      <c r="M2386" s="73" t="n">
        <v>10420</v>
      </c>
      <c r="N2386" s="73" t="n">
        <v>2992</v>
      </c>
      <c r="O2386" s="73" t="n">
        <f aca="false">J2386-M2386-N2386</f>
        <v>573</v>
      </c>
      <c r="P2386" s="74" t="n">
        <f aca="false">M2386/J2386</f>
        <v>0.745084018591348</v>
      </c>
      <c r="Q2386" s="74" t="n">
        <f aca="false">N2386/J2386</f>
        <v>0.213943510904541</v>
      </c>
      <c r="R2386" s="75" t="n">
        <f aca="false">ABS(P2386-Q2386)*100</f>
        <v>53.1140507686807</v>
      </c>
      <c r="S2386" s="72" t="str">
        <f aca="false">IF(M2386&gt;N2386,"Flávio Bolsonaro",IF(N2386&gt;M2386,"Lula","Empate"))</f>
        <v>Flávio Bolsonaro</v>
      </c>
      <c r="T2386" s="74" t="n">
        <v>0.263302145354881</v>
      </c>
      <c r="U2386" s="74" t="n">
        <v>0.706265948398072</v>
      </c>
      <c r="V2386" s="72" t="str">
        <f aca="false">IF(S2386="Empate","—",IF((N2386&gt;M2386)&lt;&gt;(T2386&gt;U2386),"Sim","Não"))</f>
        <v>Não</v>
      </c>
    </row>
    <row r="2387" customFormat="false" ht="15" hidden="false" customHeight="false" outlineLevel="0" collapsed="false">
      <c r="A2387" s="72" t="s">
        <v>5081</v>
      </c>
      <c r="B2387" s="72" t="s">
        <v>5082</v>
      </c>
      <c r="C2387" s="72" t="s">
        <v>319</v>
      </c>
      <c r="D2387" s="72" t="s">
        <v>308</v>
      </c>
      <c r="E2387" s="72"/>
      <c r="F2387" s="73" t="n">
        <v>1838</v>
      </c>
      <c r="G2387" s="73" t="n">
        <v>1465</v>
      </c>
      <c r="H2387" s="73" t="n">
        <v>373</v>
      </c>
      <c r="I2387" s="74" t="n">
        <f aca="false">H2387/F2387</f>
        <v>0.202937976060936</v>
      </c>
      <c r="J2387" s="73" t="n">
        <v>1415</v>
      </c>
      <c r="K2387" s="73" t="n">
        <v>14</v>
      </c>
      <c r="L2387" s="73" t="n">
        <v>36</v>
      </c>
      <c r="M2387" s="73" t="n">
        <v>812</v>
      </c>
      <c r="N2387" s="73" t="n">
        <v>524</v>
      </c>
      <c r="O2387" s="73" t="n">
        <f aca="false">J2387-M2387-N2387</f>
        <v>79</v>
      </c>
      <c r="P2387" s="74" t="n">
        <f aca="false">M2387/J2387</f>
        <v>0.573851590106007</v>
      </c>
      <c r="Q2387" s="74" t="n">
        <f aca="false">N2387/J2387</f>
        <v>0.370318021201413</v>
      </c>
      <c r="R2387" s="75" t="n">
        <f aca="false">ABS(P2387-Q2387)*100</f>
        <v>20.3533568904594</v>
      </c>
      <c r="S2387" s="72" t="str">
        <f aca="false">IF(M2387&gt;N2387,"Flávio Bolsonaro",IF(N2387&gt;M2387,"Lula","Empate"))</f>
        <v>Flávio Bolsonaro</v>
      </c>
      <c r="T2387" s="74" t="n">
        <v>0.411284335560505</v>
      </c>
      <c r="U2387" s="74" t="n">
        <v>0.511507052709725</v>
      </c>
      <c r="V2387" s="72" t="str">
        <f aca="false">IF(S2387="Empate","—",IF((N2387&gt;M2387)&lt;&gt;(T2387&gt;U2387),"Sim","Não"))</f>
        <v>Não</v>
      </c>
    </row>
    <row r="2388" customFormat="false" ht="15" hidden="false" customHeight="false" outlineLevel="0" collapsed="false">
      <c r="A2388" s="72" t="s">
        <v>5083</v>
      </c>
      <c r="B2388" s="72" t="s">
        <v>5084</v>
      </c>
      <c r="C2388" s="72" t="s">
        <v>319</v>
      </c>
      <c r="D2388" s="72" t="s">
        <v>308</v>
      </c>
      <c r="E2388" s="72"/>
      <c r="F2388" s="73" t="n">
        <v>7618</v>
      </c>
      <c r="G2388" s="73" t="n">
        <v>5818</v>
      </c>
      <c r="H2388" s="73" t="n">
        <v>1800</v>
      </c>
      <c r="I2388" s="74" t="n">
        <f aca="false">H2388/F2388</f>
        <v>0.236282488842216</v>
      </c>
      <c r="J2388" s="73" t="n">
        <v>5651</v>
      </c>
      <c r="K2388" s="73" t="n">
        <v>38</v>
      </c>
      <c r="L2388" s="73" t="n">
        <v>129</v>
      </c>
      <c r="M2388" s="73" t="n">
        <v>3961</v>
      </c>
      <c r="N2388" s="73" t="n">
        <v>1483</v>
      </c>
      <c r="O2388" s="73" t="n">
        <f aca="false">J2388-M2388-N2388</f>
        <v>207</v>
      </c>
      <c r="P2388" s="74" t="n">
        <f aca="false">M2388/J2388</f>
        <v>0.700937887099628</v>
      </c>
      <c r="Q2388" s="74" t="n">
        <f aca="false">N2388/J2388</f>
        <v>0.262431428065829</v>
      </c>
      <c r="R2388" s="75" t="n">
        <f aca="false">ABS(P2388-Q2388)*100</f>
        <v>43.8506459033799</v>
      </c>
      <c r="S2388" s="72" t="str">
        <f aca="false">IF(M2388&gt;N2388,"Flávio Bolsonaro",IF(N2388&gt;M2388,"Lula","Empate"))</f>
        <v>Flávio Bolsonaro</v>
      </c>
      <c r="T2388" s="74" t="n">
        <v>0.328577090764962</v>
      </c>
      <c r="U2388" s="74" t="n">
        <v>0.625644074514467</v>
      </c>
      <c r="V2388" s="72" t="str">
        <f aca="false">IF(S2388="Empate","—",IF((N2388&gt;M2388)&lt;&gt;(T2388&gt;U2388),"Sim","Não"))</f>
        <v>Não</v>
      </c>
    </row>
    <row r="2389" customFormat="false" ht="15" hidden="false" customHeight="false" outlineLevel="0" collapsed="false">
      <c r="A2389" s="72" t="s">
        <v>5085</v>
      </c>
      <c r="B2389" s="72" t="s">
        <v>5086</v>
      </c>
      <c r="C2389" s="72" t="s">
        <v>319</v>
      </c>
      <c r="D2389" s="72" t="s">
        <v>308</v>
      </c>
      <c r="E2389" s="72"/>
      <c r="F2389" s="73" t="n">
        <v>2466</v>
      </c>
      <c r="G2389" s="73" t="n">
        <v>1979</v>
      </c>
      <c r="H2389" s="73" t="n">
        <v>487</v>
      </c>
      <c r="I2389" s="74" t="n">
        <f aca="false">H2389/F2389</f>
        <v>0.197485806974858</v>
      </c>
      <c r="J2389" s="73" t="n">
        <v>1926</v>
      </c>
      <c r="K2389" s="73" t="n">
        <v>16</v>
      </c>
      <c r="L2389" s="73" t="n">
        <v>37</v>
      </c>
      <c r="M2389" s="73" t="n">
        <v>1064</v>
      </c>
      <c r="N2389" s="73" t="n">
        <v>706</v>
      </c>
      <c r="O2389" s="73" t="n">
        <f aca="false">J2389-M2389-N2389</f>
        <v>156</v>
      </c>
      <c r="P2389" s="74" t="n">
        <f aca="false">M2389/J2389</f>
        <v>0.552440290758048</v>
      </c>
      <c r="Q2389" s="74" t="n">
        <f aca="false">N2389/J2389</f>
        <v>0.36656282450675</v>
      </c>
      <c r="R2389" s="75" t="n">
        <f aca="false">ABS(P2389-Q2389)*100</f>
        <v>18.5877466251298</v>
      </c>
      <c r="S2389" s="72" t="str">
        <f aca="false">IF(M2389&gt;N2389,"Flávio Bolsonaro",IF(N2389&gt;M2389,"Lula","Empate"))</f>
        <v>Flávio Bolsonaro</v>
      </c>
      <c r="T2389" s="74" t="n">
        <v>0.466666666666667</v>
      </c>
      <c r="U2389" s="74" t="n">
        <v>0.467272727272727</v>
      </c>
      <c r="V2389" s="72" t="str">
        <f aca="false">IF(S2389="Empate","—",IF((N2389&gt;M2389)&lt;&gt;(T2389&gt;U2389),"Sim","Não"))</f>
        <v>Não</v>
      </c>
    </row>
    <row r="2390" customFormat="false" ht="15" hidden="false" customHeight="false" outlineLevel="0" collapsed="false">
      <c r="A2390" s="72" t="s">
        <v>5087</v>
      </c>
      <c r="B2390" s="72" t="s">
        <v>384</v>
      </c>
      <c r="C2390" s="72" t="s">
        <v>319</v>
      </c>
      <c r="D2390" s="72" t="s">
        <v>308</v>
      </c>
      <c r="E2390" s="72"/>
      <c r="F2390" s="73" t="n">
        <v>3897</v>
      </c>
      <c r="G2390" s="73" t="n">
        <v>3051</v>
      </c>
      <c r="H2390" s="73" t="n">
        <v>846</v>
      </c>
      <c r="I2390" s="74" t="n">
        <f aca="false">H2390/F2390</f>
        <v>0.217090069284065</v>
      </c>
      <c r="J2390" s="73" t="n">
        <v>2936</v>
      </c>
      <c r="K2390" s="73" t="n">
        <v>34</v>
      </c>
      <c r="L2390" s="73" t="n">
        <v>81</v>
      </c>
      <c r="M2390" s="73" t="n">
        <v>1732</v>
      </c>
      <c r="N2390" s="73" t="n">
        <v>1035</v>
      </c>
      <c r="O2390" s="73" t="n">
        <f aca="false">J2390-M2390-N2390</f>
        <v>169</v>
      </c>
      <c r="P2390" s="74" t="n">
        <f aca="false">M2390/J2390</f>
        <v>0.58991825613079</v>
      </c>
      <c r="Q2390" s="74" t="n">
        <f aca="false">N2390/J2390</f>
        <v>0.352520435967302</v>
      </c>
      <c r="R2390" s="75" t="n">
        <f aca="false">ABS(P2390-Q2390)*100</f>
        <v>23.7397820163488</v>
      </c>
      <c r="S2390" s="72" t="str">
        <f aca="false">IF(M2390&gt;N2390,"Flávio Bolsonaro",IF(N2390&gt;M2390,"Lula","Empate"))</f>
        <v>Flávio Bolsonaro</v>
      </c>
      <c r="T2390" s="74" t="n">
        <v>0.414300376325693</v>
      </c>
      <c r="U2390" s="74" t="n">
        <v>0.521040027369141</v>
      </c>
      <c r="V2390" s="72" t="str">
        <f aca="false">IF(S2390="Empate","—",IF((N2390&gt;M2390)&lt;&gt;(T2390&gt;U2390),"Sim","Não"))</f>
        <v>Não</v>
      </c>
    </row>
    <row r="2391" customFormat="false" ht="15" hidden="false" customHeight="false" outlineLevel="0" collapsed="false">
      <c r="A2391" s="72" t="s">
        <v>5088</v>
      </c>
      <c r="B2391" s="72" t="s">
        <v>5089</v>
      </c>
      <c r="C2391" s="72" t="s">
        <v>319</v>
      </c>
      <c r="D2391" s="72" t="s">
        <v>308</v>
      </c>
      <c r="E2391" s="72"/>
      <c r="F2391" s="73" t="n">
        <v>3084</v>
      </c>
      <c r="G2391" s="73" t="n">
        <v>2298</v>
      </c>
      <c r="H2391" s="73" t="n">
        <v>786</v>
      </c>
      <c r="I2391" s="74" t="n">
        <f aca="false">H2391/F2391</f>
        <v>0.254863813229572</v>
      </c>
      <c r="J2391" s="73" t="n">
        <v>2233</v>
      </c>
      <c r="K2391" s="73" t="n">
        <v>10</v>
      </c>
      <c r="L2391" s="73" t="n">
        <v>55</v>
      </c>
      <c r="M2391" s="73" t="n">
        <v>1295</v>
      </c>
      <c r="N2391" s="73" t="n">
        <v>861</v>
      </c>
      <c r="O2391" s="73" t="n">
        <f aca="false">J2391-M2391-N2391</f>
        <v>77</v>
      </c>
      <c r="P2391" s="74" t="n">
        <f aca="false">M2391/J2391</f>
        <v>0.579937304075235</v>
      </c>
      <c r="Q2391" s="74" t="n">
        <f aca="false">N2391/J2391</f>
        <v>0.385579937304075</v>
      </c>
      <c r="R2391" s="75" t="n">
        <f aca="false">ABS(P2391-Q2391)*100</f>
        <v>19.435736677116</v>
      </c>
      <c r="S2391" s="72" t="str">
        <f aca="false">IF(M2391&gt;N2391,"Flávio Bolsonaro",IF(N2391&gt;M2391,"Lula","Empate"))</f>
        <v>Flávio Bolsonaro</v>
      </c>
      <c r="T2391" s="74" t="n">
        <v>0.427205100956429</v>
      </c>
      <c r="U2391" s="74" t="n">
        <v>0.514346439957492</v>
      </c>
      <c r="V2391" s="72" t="str">
        <f aca="false">IF(S2391="Empate","—",IF((N2391&gt;M2391)&lt;&gt;(T2391&gt;U2391),"Sim","Não"))</f>
        <v>Não</v>
      </c>
    </row>
    <row r="2392" customFormat="false" ht="15" hidden="false" customHeight="false" outlineLevel="0" collapsed="false">
      <c r="A2392" s="72" t="s">
        <v>5090</v>
      </c>
      <c r="B2392" s="72" t="s">
        <v>5091</v>
      </c>
      <c r="C2392" s="72" t="s">
        <v>319</v>
      </c>
      <c r="D2392" s="72" t="s">
        <v>308</v>
      </c>
      <c r="E2392" s="72"/>
      <c r="F2392" s="73" t="n">
        <v>177622</v>
      </c>
      <c r="G2392" s="73" t="n">
        <v>136921</v>
      </c>
      <c r="H2392" s="73" t="n">
        <v>40701</v>
      </c>
      <c r="I2392" s="74" t="n">
        <f aca="false">H2392/F2392</f>
        <v>0.2291439123532</v>
      </c>
      <c r="J2392" s="73" t="n">
        <v>132616</v>
      </c>
      <c r="K2392" s="73" t="n">
        <v>1599</v>
      </c>
      <c r="L2392" s="73" t="n">
        <v>2706</v>
      </c>
      <c r="M2392" s="73" t="n">
        <v>85901</v>
      </c>
      <c r="N2392" s="73" t="n">
        <v>38046</v>
      </c>
      <c r="O2392" s="73" t="n">
        <f aca="false">J2392-M2392-N2392</f>
        <v>8669</v>
      </c>
      <c r="P2392" s="74" t="n">
        <f aca="false">M2392/J2392</f>
        <v>0.647742353863787</v>
      </c>
      <c r="Q2392" s="74" t="n">
        <f aca="false">N2392/J2392</f>
        <v>0.286888459914339</v>
      </c>
      <c r="R2392" s="75" t="n">
        <f aca="false">ABS(P2392-Q2392)*100</f>
        <v>36.0853893949448</v>
      </c>
      <c r="S2392" s="72" t="str">
        <f aca="false">IF(M2392&gt;N2392,"Flávio Bolsonaro",IF(N2392&gt;M2392,"Lula","Empate"))</f>
        <v>Flávio Bolsonaro</v>
      </c>
      <c r="T2392" s="74" t="n">
        <v>0.344673918251953</v>
      </c>
      <c r="U2392" s="74" t="n">
        <v>0.595636270704554</v>
      </c>
      <c r="V2392" s="72" t="str">
        <f aca="false">IF(S2392="Empate","—",IF((N2392&gt;M2392)&lt;&gt;(T2392&gt;U2392),"Sim","Não"))</f>
        <v>Não</v>
      </c>
    </row>
    <row r="2393" customFormat="false" ht="15" hidden="false" customHeight="false" outlineLevel="0" collapsed="false">
      <c r="A2393" s="72" t="s">
        <v>5092</v>
      </c>
      <c r="B2393" s="72" t="s">
        <v>5093</v>
      </c>
      <c r="C2393" s="72" t="s">
        <v>319</v>
      </c>
      <c r="D2393" s="72" t="s">
        <v>308</v>
      </c>
      <c r="E2393" s="72"/>
      <c r="F2393" s="73" t="n">
        <v>13155</v>
      </c>
      <c r="G2393" s="73" t="n">
        <v>10185</v>
      </c>
      <c r="H2393" s="73" t="n">
        <v>2970</v>
      </c>
      <c r="I2393" s="74" t="n">
        <f aca="false">H2393/F2393</f>
        <v>0.225769669327252</v>
      </c>
      <c r="J2393" s="73" t="n">
        <v>9857</v>
      </c>
      <c r="K2393" s="73" t="n">
        <v>85</v>
      </c>
      <c r="L2393" s="73" t="n">
        <v>243</v>
      </c>
      <c r="M2393" s="73" t="n">
        <v>5223</v>
      </c>
      <c r="N2393" s="73" t="n">
        <v>4253</v>
      </c>
      <c r="O2393" s="73" t="n">
        <f aca="false">J2393-M2393-N2393</f>
        <v>381</v>
      </c>
      <c r="P2393" s="74" t="n">
        <f aca="false">M2393/J2393</f>
        <v>0.529877244597748</v>
      </c>
      <c r="Q2393" s="74" t="n">
        <f aca="false">N2393/J2393</f>
        <v>0.431470021304657</v>
      </c>
      <c r="R2393" s="75" t="n">
        <f aca="false">ABS(P2393-Q2393)*100</f>
        <v>9.84072232930912</v>
      </c>
      <c r="S2393" s="72" t="str">
        <f aca="false">IF(M2393&gt;N2393,"Flávio Bolsonaro",IF(N2393&gt;M2393,"Lula","Empate"))</f>
        <v>Flávio Bolsonaro</v>
      </c>
      <c r="T2393" s="74" t="n">
        <v>0.518219895287958</v>
      </c>
      <c r="U2393" s="74" t="n">
        <v>0.426701570680628</v>
      </c>
      <c r="V2393" s="72" t="str">
        <f aca="false">IF(S2393="Empate","—",IF((N2393&gt;M2393)&lt;&gt;(T2393&gt;U2393),"Sim","Não"))</f>
        <v>Sim</v>
      </c>
    </row>
    <row r="2394" customFormat="false" ht="15" hidden="false" customHeight="false" outlineLevel="0" collapsed="false">
      <c r="A2394" s="72" t="s">
        <v>5094</v>
      </c>
      <c r="B2394" s="72" t="s">
        <v>5095</v>
      </c>
      <c r="C2394" s="72" t="s">
        <v>319</v>
      </c>
      <c r="D2394" s="72" t="s">
        <v>308</v>
      </c>
      <c r="E2394" s="72"/>
      <c r="F2394" s="73" t="n">
        <v>3076</v>
      </c>
      <c r="G2394" s="73" t="n">
        <v>2408</v>
      </c>
      <c r="H2394" s="73" t="n">
        <v>668</v>
      </c>
      <c r="I2394" s="74" t="n">
        <f aca="false">H2394/F2394</f>
        <v>0.217165149544863</v>
      </c>
      <c r="J2394" s="73" t="n">
        <v>2326</v>
      </c>
      <c r="K2394" s="73" t="n">
        <v>30</v>
      </c>
      <c r="L2394" s="73" t="n">
        <v>52</v>
      </c>
      <c r="M2394" s="73" t="n">
        <v>1566</v>
      </c>
      <c r="N2394" s="73" t="n">
        <v>680</v>
      </c>
      <c r="O2394" s="73" t="n">
        <f aca="false">J2394-M2394-N2394</f>
        <v>80</v>
      </c>
      <c r="P2394" s="74" t="n">
        <f aca="false">M2394/J2394</f>
        <v>0.673258813413586</v>
      </c>
      <c r="Q2394" s="74" t="n">
        <f aca="false">N2394/J2394</f>
        <v>0.292347377472055</v>
      </c>
      <c r="R2394" s="75" t="n">
        <f aca="false">ABS(P2394-Q2394)*100</f>
        <v>38.091143594153</v>
      </c>
      <c r="S2394" s="72" t="str">
        <f aca="false">IF(M2394&gt;N2394,"Flávio Bolsonaro",IF(N2394&gt;M2394,"Lula","Empate"))</f>
        <v>Flávio Bolsonaro</v>
      </c>
      <c r="T2394" s="74" t="n">
        <v>0.331533963112911</v>
      </c>
      <c r="U2394" s="74" t="n">
        <v>0.615834457939721</v>
      </c>
      <c r="V2394" s="72" t="str">
        <f aca="false">IF(S2394="Empate","—",IF((N2394&gt;M2394)&lt;&gt;(T2394&gt;U2394),"Sim","Não"))</f>
        <v>Não</v>
      </c>
    </row>
    <row r="2395" customFormat="false" ht="15" hidden="false" customHeight="false" outlineLevel="0" collapsed="false">
      <c r="A2395" s="72" t="s">
        <v>5096</v>
      </c>
      <c r="B2395" s="72" t="s">
        <v>5097</v>
      </c>
      <c r="C2395" s="72" t="s">
        <v>319</v>
      </c>
      <c r="D2395" s="72" t="s">
        <v>308</v>
      </c>
      <c r="E2395" s="72"/>
      <c r="F2395" s="73" t="n">
        <v>4178</v>
      </c>
      <c r="G2395" s="73" t="n">
        <v>3457</v>
      </c>
      <c r="H2395" s="73" t="n">
        <v>721</v>
      </c>
      <c r="I2395" s="74" t="n">
        <f aca="false">H2395/F2395</f>
        <v>0.172570607946386</v>
      </c>
      <c r="J2395" s="73" t="n">
        <v>3376</v>
      </c>
      <c r="K2395" s="73" t="n">
        <v>37</v>
      </c>
      <c r="L2395" s="73" t="n">
        <v>44</v>
      </c>
      <c r="M2395" s="73" t="n">
        <v>2624</v>
      </c>
      <c r="N2395" s="73" t="n">
        <v>612</v>
      </c>
      <c r="O2395" s="73" t="n">
        <f aca="false">J2395-M2395-N2395</f>
        <v>140</v>
      </c>
      <c r="P2395" s="74" t="n">
        <f aca="false">M2395/J2395</f>
        <v>0.777251184834123</v>
      </c>
      <c r="Q2395" s="74" t="n">
        <f aca="false">N2395/J2395</f>
        <v>0.181279620853081</v>
      </c>
      <c r="R2395" s="75" t="n">
        <f aca="false">ABS(P2395-Q2395)*100</f>
        <v>59.5971563981043</v>
      </c>
      <c r="S2395" s="72" t="str">
        <f aca="false">IF(M2395&gt;N2395,"Flávio Bolsonaro",IF(N2395&gt;M2395,"Lula","Empate"))</f>
        <v>Flávio Bolsonaro</v>
      </c>
      <c r="T2395" s="74" t="n">
        <v>0.225382154283683</v>
      </c>
      <c r="U2395" s="74" t="n">
        <v>0.733380732314255</v>
      </c>
      <c r="V2395" s="72" t="str">
        <f aca="false">IF(S2395="Empate","—",IF((N2395&gt;M2395)&lt;&gt;(T2395&gt;U2395),"Sim","Não"))</f>
        <v>Não</v>
      </c>
    </row>
    <row r="2396" customFormat="false" ht="15" hidden="false" customHeight="false" outlineLevel="0" collapsed="false">
      <c r="A2396" s="72" t="s">
        <v>5098</v>
      </c>
      <c r="B2396" s="72" t="s">
        <v>5099</v>
      </c>
      <c r="C2396" s="72" t="s">
        <v>319</v>
      </c>
      <c r="D2396" s="72" t="s">
        <v>308</v>
      </c>
      <c r="E2396" s="72"/>
      <c r="F2396" s="73" t="n">
        <v>2268</v>
      </c>
      <c r="G2396" s="73" t="n">
        <v>1651</v>
      </c>
      <c r="H2396" s="73" t="n">
        <v>617</v>
      </c>
      <c r="I2396" s="74" t="n">
        <f aca="false">H2396/F2396</f>
        <v>0.272045855379189</v>
      </c>
      <c r="J2396" s="73" t="n">
        <v>1610</v>
      </c>
      <c r="K2396" s="73" t="n">
        <v>7</v>
      </c>
      <c r="L2396" s="73" t="n">
        <v>34</v>
      </c>
      <c r="M2396" s="73" t="n">
        <v>1175</v>
      </c>
      <c r="N2396" s="73" t="n">
        <v>370</v>
      </c>
      <c r="O2396" s="73" t="n">
        <f aca="false">J2396-M2396-N2396</f>
        <v>65</v>
      </c>
      <c r="P2396" s="74" t="n">
        <f aca="false">M2396/J2396</f>
        <v>0.729813664596273</v>
      </c>
      <c r="Q2396" s="74" t="n">
        <f aca="false">N2396/J2396</f>
        <v>0.229813664596273</v>
      </c>
      <c r="R2396" s="75" t="n">
        <f aca="false">ABS(P2396-Q2396)*100</f>
        <v>50</v>
      </c>
      <c r="S2396" s="72" t="str">
        <f aca="false">IF(M2396&gt;N2396,"Flávio Bolsonaro",IF(N2396&gt;M2396,"Lula","Empate"))</f>
        <v>Flávio Bolsonaro</v>
      </c>
      <c r="T2396" s="74" t="n">
        <v>0.324554608830364</v>
      </c>
      <c r="U2396" s="74" t="n">
        <v>0.635941130906274</v>
      </c>
      <c r="V2396" s="72" t="str">
        <f aca="false">IF(S2396="Empate","—",IF((N2396&gt;M2396)&lt;&gt;(T2396&gt;U2396),"Sim","Não"))</f>
        <v>Não</v>
      </c>
    </row>
    <row r="2397" customFormat="false" ht="15" hidden="false" customHeight="false" outlineLevel="0" collapsed="false">
      <c r="A2397" s="72" t="s">
        <v>5100</v>
      </c>
      <c r="B2397" s="72" t="s">
        <v>5101</v>
      </c>
      <c r="C2397" s="72" t="s">
        <v>319</v>
      </c>
      <c r="D2397" s="72" t="s">
        <v>308</v>
      </c>
      <c r="E2397" s="72"/>
      <c r="F2397" s="73" t="n">
        <v>2606</v>
      </c>
      <c r="G2397" s="73" t="n">
        <v>2027</v>
      </c>
      <c r="H2397" s="73" t="n">
        <v>579</v>
      </c>
      <c r="I2397" s="74" t="n">
        <f aca="false">H2397/F2397</f>
        <v>0.222179585571758</v>
      </c>
      <c r="J2397" s="73" t="n">
        <v>1981</v>
      </c>
      <c r="K2397" s="73" t="n">
        <v>17</v>
      </c>
      <c r="L2397" s="73" t="n">
        <v>29</v>
      </c>
      <c r="M2397" s="73" t="n">
        <v>1373</v>
      </c>
      <c r="N2397" s="73" t="n">
        <v>478</v>
      </c>
      <c r="O2397" s="73" t="n">
        <f aca="false">J2397-M2397-N2397</f>
        <v>130</v>
      </c>
      <c r="P2397" s="74" t="n">
        <f aca="false">M2397/J2397</f>
        <v>0.693084300858152</v>
      </c>
      <c r="Q2397" s="74" t="n">
        <f aca="false">N2397/J2397</f>
        <v>0.241292276627966</v>
      </c>
      <c r="R2397" s="75" t="n">
        <f aca="false">ABS(P2397-Q2397)*100</f>
        <v>45.1792024230187</v>
      </c>
      <c r="S2397" s="72" t="str">
        <f aca="false">IF(M2397&gt;N2397,"Flávio Bolsonaro",IF(N2397&gt;M2397,"Lula","Empate"))</f>
        <v>Flávio Bolsonaro</v>
      </c>
      <c r="T2397" s="74" t="n">
        <v>0.318098720292505</v>
      </c>
      <c r="U2397" s="74" t="n">
        <v>0.628884826325411</v>
      </c>
      <c r="V2397" s="72" t="str">
        <f aca="false">IF(S2397="Empate","—",IF((N2397&gt;M2397)&lt;&gt;(T2397&gt;U2397),"Sim","Não"))</f>
        <v>Não</v>
      </c>
    </row>
    <row r="2398" customFormat="false" ht="15" hidden="false" customHeight="false" outlineLevel="0" collapsed="false">
      <c r="A2398" s="72" t="s">
        <v>5102</v>
      </c>
      <c r="B2398" s="72" t="s">
        <v>1442</v>
      </c>
      <c r="C2398" s="72" t="s">
        <v>319</v>
      </c>
      <c r="D2398" s="72" t="s">
        <v>308</v>
      </c>
      <c r="E2398" s="72"/>
      <c r="F2398" s="73" t="n">
        <v>5358</v>
      </c>
      <c r="G2398" s="73" t="n">
        <v>3919</v>
      </c>
      <c r="H2398" s="73" t="n">
        <v>1439</v>
      </c>
      <c r="I2398" s="74" t="n">
        <f aca="false">H2398/F2398</f>
        <v>0.268570362075401</v>
      </c>
      <c r="J2398" s="73" t="n">
        <v>3788</v>
      </c>
      <c r="K2398" s="73" t="n">
        <v>17</v>
      </c>
      <c r="L2398" s="73" t="n">
        <v>114</v>
      </c>
      <c r="M2398" s="73" t="n">
        <v>1909</v>
      </c>
      <c r="N2398" s="73" t="n">
        <v>1693</v>
      </c>
      <c r="O2398" s="73" t="n">
        <f aca="false">J2398-M2398-N2398</f>
        <v>186</v>
      </c>
      <c r="P2398" s="74" t="n">
        <f aca="false">M2398/J2398</f>
        <v>0.503959873284055</v>
      </c>
      <c r="Q2398" s="74" t="n">
        <f aca="false">N2398/J2398</f>
        <v>0.446937697993664</v>
      </c>
      <c r="R2398" s="75" t="n">
        <f aca="false">ABS(P2398-Q2398)*100</f>
        <v>5.70221752903907</v>
      </c>
      <c r="S2398" s="72" t="str">
        <f aca="false">IF(M2398&gt;N2398,"Flávio Bolsonaro",IF(N2398&gt;M2398,"Lula","Empate"))</f>
        <v>Flávio Bolsonaro</v>
      </c>
      <c r="T2398" s="74" t="n">
        <v>0.544014084507042</v>
      </c>
      <c r="U2398" s="74" t="n">
        <v>0.398767605633803</v>
      </c>
      <c r="V2398" s="72" t="str">
        <f aca="false">IF(S2398="Empate","—",IF((N2398&gt;M2398)&lt;&gt;(T2398&gt;U2398),"Sim","Não"))</f>
        <v>Sim</v>
      </c>
    </row>
    <row r="2399" customFormat="false" ht="15" hidden="false" customHeight="false" outlineLevel="0" collapsed="false">
      <c r="A2399" s="72" t="s">
        <v>5103</v>
      </c>
      <c r="B2399" s="72" t="s">
        <v>5104</v>
      </c>
      <c r="C2399" s="72" t="s">
        <v>319</v>
      </c>
      <c r="D2399" s="72" t="s">
        <v>308</v>
      </c>
      <c r="E2399" s="72"/>
      <c r="F2399" s="73" t="n">
        <v>2661</v>
      </c>
      <c r="G2399" s="73" t="n">
        <v>2073</v>
      </c>
      <c r="H2399" s="73" t="n">
        <v>588</v>
      </c>
      <c r="I2399" s="74" t="n">
        <f aca="false">H2399/F2399</f>
        <v>0.220969560315671</v>
      </c>
      <c r="J2399" s="73" t="n">
        <v>2011</v>
      </c>
      <c r="K2399" s="73" t="n">
        <v>22</v>
      </c>
      <c r="L2399" s="73" t="n">
        <v>40</v>
      </c>
      <c r="M2399" s="73" t="n">
        <v>1251</v>
      </c>
      <c r="N2399" s="73" t="n">
        <v>652</v>
      </c>
      <c r="O2399" s="73" t="n">
        <f aca="false">J2399-M2399-N2399</f>
        <v>108</v>
      </c>
      <c r="P2399" s="74" t="n">
        <f aca="false">M2399/J2399</f>
        <v>0.622078567876678</v>
      </c>
      <c r="Q2399" s="74" t="n">
        <f aca="false">N2399/J2399</f>
        <v>0.324216807558429</v>
      </c>
      <c r="R2399" s="75" t="n">
        <f aca="false">ABS(P2399-Q2399)*100</f>
        <v>29.786176031825</v>
      </c>
      <c r="S2399" s="72" t="str">
        <f aca="false">IF(M2399&gt;N2399,"Flávio Bolsonaro",IF(N2399&gt;M2399,"Lula","Empate"))</f>
        <v>Flávio Bolsonaro</v>
      </c>
      <c r="T2399" s="74" t="n">
        <v>0.416618245206275</v>
      </c>
      <c r="U2399" s="74" t="n">
        <v>0.523532829750145</v>
      </c>
      <c r="V2399" s="72" t="str">
        <f aca="false">IF(S2399="Empate","—",IF((N2399&gt;M2399)&lt;&gt;(T2399&gt;U2399),"Sim","Não"))</f>
        <v>Não</v>
      </c>
    </row>
    <row r="2400" customFormat="false" ht="15" hidden="false" customHeight="false" outlineLevel="0" collapsed="false">
      <c r="A2400" s="72" t="s">
        <v>5105</v>
      </c>
      <c r="B2400" s="72" t="s">
        <v>5106</v>
      </c>
      <c r="C2400" s="72" t="s">
        <v>319</v>
      </c>
      <c r="D2400" s="72" t="s">
        <v>308</v>
      </c>
      <c r="E2400" s="72"/>
      <c r="F2400" s="73" t="n">
        <v>2731</v>
      </c>
      <c r="G2400" s="73" t="n">
        <v>2028</v>
      </c>
      <c r="H2400" s="73" t="n">
        <v>703</v>
      </c>
      <c r="I2400" s="74" t="n">
        <f aca="false">H2400/F2400</f>
        <v>0.257414866349323</v>
      </c>
      <c r="J2400" s="73" t="n">
        <v>1967</v>
      </c>
      <c r="K2400" s="73" t="n">
        <v>6</v>
      </c>
      <c r="L2400" s="73" t="n">
        <v>55</v>
      </c>
      <c r="M2400" s="73" t="n">
        <v>1219</v>
      </c>
      <c r="N2400" s="73" t="n">
        <v>660</v>
      </c>
      <c r="O2400" s="73" t="n">
        <f aca="false">J2400-M2400-N2400</f>
        <v>88</v>
      </c>
      <c r="P2400" s="74" t="n">
        <f aca="false">M2400/J2400</f>
        <v>0.619725470259278</v>
      </c>
      <c r="Q2400" s="74" t="n">
        <f aca="false">N2400/J2400</f>
        <v>0.335536349771225</v>
      </c>
      <c r="R2400" s="75" t="n">
        <f aca="false">ABS(P2400-Q2400)*100</f>
        <v>28.4189120488053</v>
      </c>
      <c r="S2400" s="72" t="str">
        <f aca="false">IF(M2400&gt;N2400,"Flávio Bolsonaro",IF(N2400&gt;M2400,"Lula","Empate"))</f>
        <v>Flávio Bolsonaro</v>
      </c>
      <c r="T2400" s="74" t="n">
        <v>0.361894024802706</v>
      </c>
      <c r="U2400" s="74" t="n">
        <v>0.587373167981962</v>
      </c>
      <c r="V2400" s="72" t="str">
        <f aca="false">IF(S2400="Empate","—",IF((N2400&gt;M2400)&lt;&gt;(T2400&gt;U2400),"Sim","Não"))</f>
        <v>Não</v>
      </c>
    </row>
    <row r="2401" customFormat="false" ht="15" hidden="false" customHeight="false" outlineLevel="0" collapsed="false">
      <c r="A2401" s="72" t="s">
        <v>5107</v>
      </c>
      <c r="B2401" s="72" t="s">
        <v>5108</v>
      </c>
      <c r="C2401" s="72" t="s">
        <v>319</v>
      </c>
      <c r="D2401" s="72" t="s">
        <v>308</v>
      </c>
      <c r="E2401" s="72"/>
      <c r="F2401" s="73" t="n">
        <v>17145</v>
      </c>
      <c r="G2401" s="73" t="n">
        <v>13710</v>
      </c>
      <c r="H2401" s="73" t="n">
        <v>3435</v>
      </c>
      <c r="I2401" s="74" t="n">
        <f aca="false">H2401/F2401</f>
        <v>0.200349956255468</v>
      </c>
      <c r="J2401" s="73" t="n">
        <v>13325</v>
      </c>
      <c r="K2401" s="73" t="n">
        <v>112</v>
      </c>
      <c r="L2401" s="73" t="n">
        <v>273</v>
      </c>
      <c r="M2401" s="73" t="n">
        <v>6285</v>
      </c>
      <c r="N2401" s="73" t="n">
        <v>6337</v>
      </c>
      <c r="O2401" s="73" t="n">
        <f aca="false">J2401-M2401-N2401</f>
        <v>703</v>
      </c>
      <c r="P2401" s="74" t="n">
        <f aca="false">M2401/J2401</f>
        <v>0.471669793621013</v>
      </c>
      <c r="Q2401" s="74" t="n">
        <f aca="false">N2401/J2401</f>
        <v>0.475572232645403</v>
      </c>
      <c r="R2401" s="75" t="n">
        <f aca="false">ABS(P2401-Q2401)*100</f>
        <v>0.390243902439025</v>
      </c>
      <c r="S2401" s="72" t="str">
        <f aca="false">IF(M2401&gt;N2401,"Flávio Bolsonaro",IF(N2401&gt;M2401,"Lula","Empate"))</f>
        <v>Lula</v>
      </c>
      <c r="T2401" s="74" t="n">
        <v>0.524627097576134</v>
      </c>
      <c r="U2401" s="74" t="n">
        <v>0.415087010565569</v>
      </c>
      <c r="V2401" s="72" t="str">
        <f aca="false">IF(S2401="Empate","—",IF((N2401&gt;M2401)&lt;&gt;(T2401&gt;U2401),"Sim","Não"))</f>
        <v>Não</v>
      </c>
    </row>
    <row r="2402" customFormat="false" ht="15" hidden="false" customHeight="false" outlineLevel="0" collapsed="false">
      <c r="A2402" s="72" t="s">
        <v>5109</v>
      </c>
      <c r="B2402" s="72" t="s">
        <v>5110</v>
      </c>
      <c r="C2402" s="72" t="s">
        <v>319</v>
      </c>
      <c r="D2402" s="72" t="s">
        <v>308</v>
      </c>
      <c r="E2402" s="72"/>
      <c r="F2402" s="73" t="n">
        <v>20539</v>
      </c>
      <c r="G2402" s="73" t="n">
        <v>15044</v>
      </c>
      <c r="H2402" s="73" t="n">
        <v>5495</v>
      </c>
      <c r="I2402" s="74" t="n">
        <f aca="false">H2402/F2402</f>
        <v>0.26753980232728</v>
      </c>
      <c r="J2402" s="73" t="n">
        <v>14652</v>
      </c>
      <c r="K2402" s="73" t="n">
        <v>158</v>
      </c>
      <c r="L2402" s="73" t="n">
        <v>234</v>
      </c>
      <c r="M2402" s="73" t="n">
        <v>10477</v>
      </c>
      <c r="N2402" s="73" t="n">
        <v>3520</v>
      </c>
      <c r="O2402" s="73" t="n">
        <f aca="false">J2402-M2402-N2402</f>
        <v>655</v>
      </c>
      <c r="P2402" s="74" t="n">
        <f aca="false">M2402/J2402</f>
        <v>0.715055965055965</v>
      </c>
      <c r="Q2402" s="74" t="n">
        <f aca="false">N2402/J2402</f>
        <v>0.24024024024024</v>
      </c>
      <c r="R2402" s="75" t="n">
        <f aca="false">ABS(P2402-Q2402)*100</f>
        <v>47.4815724815725</v>
      </c>
      <c r="S2402" s="72" t="str">
        <f aca="false">IF(M2402&gt;N2402,"Flávio Bolsonaro",IF(N2402&gt;M2402,"Lula","Empate"))</f>
        <v>Flávio Bolsonaro</v>
      </c>
      <c r="T2402" s="74" t="n">
        <v>0.305438043227444</v>
      </c>
      <c r="U2402" s="74" t="n">
        <v>0.659333897392508</v>
      </c>
      <c r="V2402" s="72" t="str">
        <f aca="false">IF(S2402="Empate","—",IF((N2402&gt;M2402)&lt;&gt;(T2402&gt;U2402),"Sim","Não"))</f>
        <v>Não</v>
      </c>
    </row>
    <row r="2403" customFormat="false" ht="15" hidden="false" customHeight="false" outlineLevel="0" collapsed="false">
      <c r="A2403" s="72" t="s">
        <v>5111</v>
      </c>
      <c r="B2403" s="72" t="s">
        <v>5112</v>
      </c>
      <c r="C2403" s="72" t="s">
        <v>319</v>
      </c>
      <c r="D2403" s="72" t="s">
        <v>308</v>
      </c>
      <c r="E2403" s="72"/>
      <c r="F2403" s="73" t="n">
        <v>1725</v>
      </c>
      <c r="G2403" s="73" t="n">
        <v>1183</v>
      </c>
      <c r="H2403" s="73" t="n">
        <v>542</v>
      </c>
      <c r="I2403" s="74" t="n">
        <f aca="false">H2403/F2403</f>
        <v>0.314202898550725</v>
      </c>
      <c r="J2403" s="73" t="n">
        <v>1156</v>
      </c>
      <c r="K2403" s="73" t="n">
        <v>3</v>
      </c>
      <c r="L2403" s="73" t="n">
        <v>24</v>
      </c>
      <c r="M2403" s="73" t="n">
        <v>836</v>
      </c>
      <c r="N2403" s="73" t="n">
        <v>271</v>
      </c>
      <c r="O2403" s="73" t="n">
        <f aca="false">J2403-M2403-N2403</f>
        <v>49</v>
      </c>
      <c r="P2403" s="74" t="n">
        <f aca="false">M2403/J2403</f>
        <v>0.72318339100346</v>
      </c>
      <c r="Q2403" s="74" t="n">
        <f aca="false">N2403/J2403</f>
        <v>0.234429065743945</v>
      </c>
      <c r="R2403" s="75" t="n">
        <f aca="false">ABS(P2403-Q2403)*100</f>
        <v>48.8754325259516</v>
      </c>
      <c r="S2403" s="72" t="str">
        <f aca="false">IF(M2403&gt;N2403,"Flávio Bolsonaro",IF(N2403&gt;M2403,"Lula","Empate"))</f>
        <v>Flávio Bolsonaro</v>
      </c>
      <c r="T2403" s="74" t="n">
        <v>0.328070175438597</v>
      </c>
      <c r="U2403" s="74" t="n">
        <v>0.635087719298246</v>
      </c>
      <c r="V2403" s="72" t="str">
        <f aca="false">IF(S2403="Empate","—",IF((N2403&gt;M2403)&lt;&gt;(T2403&gt;U2403),"Sim","Não"))</f>
        <v>Não</v>
      </c>
    </row>
    <row r="2404" customFormat="false" ht="15" hidden="false" customHeight="false" outlineLevel="0" collapsed="false">
      <c r="A2404" s="72" t="s">
        <v>5113</v>
      </c>
      <c r="B2404" s="72" t="s">
        <v>5114</v>
      </c>
      <c r="C2404" s="72" t="s">
        <v>319</v>
      </c>
      <c r="D2404" s="72" t="s">
        <v>308</v>
      </c>
      <c r="E2404" s="72"/>
      <c r="F2404" s="73" t="n">
        <v>127167</v>
      </c>
      <c r="G2404" s="73" t="n">
        <v>98342</v>
      </c>
      <c r="H2404" s="73" t="n">
        <v>28825</v>
      </c>
      <c r="I2404" s="74" t="n">
        <f aca="false">H2404/F2404</f>
        <v>0.226670441230822</v>
      </c>
      <c r="J2404" s="73" t="n">
        <v>96146</v>
      </c>
      <c r="K2404" s="73" t="n">
        <v>816</v>
      </c>
      <c r="L2404" s="73" t="n">
        <v>1380</v>
      </c>
      <c r="M2404" s="73" t="n">
        <v>73701</v>
      </c>
      <c r="N2404" s="73" t="n">
        <v>17568</v>
      </c>
      <c r="O2404" s="73" t="n">
        <f aca="false">J2404-M2404-N2404</f>
        <v>4877</v>
      </c>
      <c r="P2404" s="74" t="n">
        <f aca="false">M2404/J2404</f>
        <v>0.766552950720779</v>
      </c>
      <c r="Q2404" s="74" t="n">
        <f aca="false">N2404/J2404</f>
        <v>0.182722110124186</v>
      </c>
      <c r="R2404" s="75" t="n">
        <f aca="false">ABS(P2404-Q2404)*100</f>
        <v>58.3830840596593</v>
      </c>
      <c r="S2404" s="72" t="str">
        <f aca="false">IF(M2404&gt;N2404,"Flávio Bolsonaro",IF(N2404&gt;M2404,"Lula","Empate"))</f>
        <v>Flávio Bolsonaro</v>
      </c>
      <c r="T2404" s="74" t="n">
        <v>0.229011119201293</v>
      </c>
      <c r="U2404" s="74" t="n">
        <v>0.721625057076921</v>
      </c>
      <c r="V2404" s="72" t="str">
        <f aca="false">IF(S2404="Empate","—",IF((N2404&gt;M2404)&lt;&gt;(T2404&gt;U2404),"Sim","Não"))</f>
        <v>Não</v>
      </c>
    </row>
    <row r="2405" customFormat="false" ht="15" hidden="false" customHeight="false" outlineLevel="0" collapsed="false">
      <c r="A2405" s="72" t="s">
        <v>5115</v>
      </c>
      <c r="B2405" s="72" t="s">
        <v>5116</v>
      </c>
      <c r="C2405" s="72" t="s">
        <v>319</v>
      </c>
      <c r="D2405" s="72" t="s">
        <v>308</v>
      </c>
      <c r="E2405" s="72"/>
      <c r="F2405" s="73" t="n">
        <v>76028</v>
      </c>
      <c r="G2405" s="73" t="n">
        <v>59713</v>
      </c>
      <c r="H2405" s="73" t="n">
        <v>16315</v>
      </c>
      <c r="I2405" s="74" t="n">
        <f aca="false">H2405/F2405</f>
        <v>0.214591992423844</v>
      </c>
      <c r="J2405" s="73" t="n">
        <v>58458</v>
      </c>
      <c r="K2405" s="73" t="n">
        <v>486</v>
      </c>
      <c r="L2405" s="73" t="n">
        <v>769</v>
      </c>
      <c r="M2405" s="73" t="n">
        <v>43990</v>
      </c>
      <c r="N2405" s="73" t="n">
        <v>11829</v>
      </c>
      <c r="O2405" s="73" t="n">
        <f aca="false">J2405-M2405-N2405</f>
        <v>2639</v>
      </c>
      <c r="P2405" s="74" t="n">
        <f aca="false">M2405/J2405</f>
        <v>0.752506072735981</v>
      </c>
      <c r="Q2405" s="74" t="n">
        <f aca="false">N2405/J2405</f>
        <v>0.202350405419275</v>
      </c>
      <c r="R2405" s="75" t="n">
        <f aca="false">ABS(P2405-Q2405)*100</f>
        <v>55.0155667316706</v>
      </c>
      <c r="S2405" s="72" t="str">
        <f aca="false">IF(M2405&gt;N2405,"Flávio Bolsonaro",IF(N2405&gt;M2405,"Lula","Empate"))</f>
        <v>Flávio Bolsonaro</v>
      </c>
      <c r="T2405" s="74" t="n">
        <v>0.26296556845273</v>
      </c>
      <c r="U2405" s="74" t="n">
        <v>0.701606284441318</v>
      </c>
      <c r="V2405" s="72" t="str">
        <f aca="false">IF(S2405="Empate","—",IF((N2405&gt;M2405)&lt;&gt;(T2405&gt;U2405),"Sim","Não"))</f>
        <v>Não</v>
      </c>
    </row>
    <row r="2406" customFormat="false" ht="15" hidden="false" customHeight="false" outlineLevel="0" collapsed="false">
      <c r="A2406" s="72" t="s">
        <v>5117</v>
      </c>
      <c r="B2406" s="72" t="s">
        <v>5118</v>
      </c>
      <c r="C2406" s="72" t="s">
        <v>319</v>
      </c>
      <c r="D2406" s="72" t="s">
        <v>308</v>
      </c>
      <c r="E2406" s="72"/>
      <c r="F2406" s="73" t="n">
        <v>8490</v>
      </c>
      <c r="G2406" s="73" t="n">
        <v>5928</v>
      </c>
      <c r="H2406" s="73" t="n">
        <v>2562</v>
      </c>
      <c r="I2406" s="74" t="n">
        <f aca="false">H2406/F2406</f>
        <v>0.301766784452297</v>
      </c>
      <c r="J2406" s="73" t="n">
        <v>5769</v>
      </c>
      <c r="K2406" s="73" t="n">
        <v>24</v>
      </c>
      <c r="L2406" s="73" t="n">
        <v>135</v>
      </c>
      <c r="M2406" s="73" t="n">
        <v>3600</v>
      </c>
      <c r="N2406" s="73" t="n">
        <v>1921</v>
      </c>
      <c r="O2406" s="73" t="n">
        <f aca="false">J2406-M2406-N2406</f>
        <v>248</v>
      </c>
      <c r="P2406" s="74" t="n">
        <f aca="false">M2406/J2406</f>
        <v>0.62402496099844</v>
      </c>
      <c r="Q2406" s="74" t="n">
        <f aca="false">N2406/J2406</f>
        <v>0.332986652799445</v>
      </c>
      <c r="R2406" s="75" t="n">
        <f aca="false">ABS(P2406-Q2406)*100</f>
        <v>29.1038308198995</v>
      </c>
      <c r="S2406" s="72" t="str">
        <f aca="false">IF(M2406&gt;N2406,"Flávio Bolsonaro",IF(N2406&gt;M2406,"Lula","Empate"))</f>
        <v>Flávio Bolsonaro</v>
      </c>
      <c r="T2406" s="74" t="n">
        <v>0.376874506708761</v>
      </c>
      <c r="U2406" s="74" t="n">
        <v>0.572612470402526</v>
      </c>
      <c r="V2406" s="72" t="str">
        <f aca="false">IF(S2406="Empate","—",IF((N2406&gt;M2406)&lt;&gt;(T2406&gt;U2406),"Sim","Não"))</f>
        <v>Não</v>
      </c>
    </row>
    <row r="2407" customFormat="false" ht="15" hidden="false" customHeight="false" outlineLevel="0" collapsed="false">
      <c r="A2407" s="72" t="s">
        <v>5119</v>
      </c>
      <c r="B2407" s="72" t="s">
        <v>5120</v>
      </c>
      <c r="C2407" s="72" t="s">
        <v>319</v>
      </c>
      <c r="D2407" s="72" t="s">
        <v>308</v>
      </c>
      <c r="E2407" s="72"/>
      <c r="F2407" s="73" t="n">
        <v>3000</v>
      </c>
      <c r="G2407" s="73" t="n">
        <v>2376</v>
      </c>
      <c r="H2407" s="73" t="n">
        <v>624</v>
      </c>
      <c r="I2407" s="74" t="n">
        <f aca="false">H2407/F2407</f>
        <v>0.208</v>
      </c>
      <c r="J2407" s="73" t="n">
        <v>2292</v>
      </c>
      <c r="K2407" s="73" t="n">
        <v>19</v>
      </c>
      <c r="L2407" s="73" t="n">
        <v>65</v>
      </c>
      <c r="M2407" s="73" t="n">
        <v>1307</v>
      </c>
      <c r="N2407" s="73" t="n">
        <v>852</v>
      </c>
      <c r="O2407" s="73" t="n">
        <f aca="false">J2407-M2407-N2407</f>
        <v>133</v>
      </c>
      <c r="P2407" s="74" t="n">
        <f aca="false">M2407/J2407</f>
        <v>0.570244328097731</v>
      </c>
      <c r="Q2407" s="74" t="n">
        <f aca="false">N2407/J2407</f>
        <v>0.3717277486911</v>
      </c>
      <c r="R2407" s="75" t="n">
        <f aca="false">ABS(P2407-Q2407)*100</f>
        <v>19.8516579406632</v>
      </c>
      <c r="S2407" s="72" t="str">
        <f aca="false">IF(M2407&gt;N2407,"Flávio Bolsonaro",IF(N2407&gt;M2407,"Lula","Empate"))</f>
        <v>Flávio Bolsonaro</v>
      </c>
      <c r="T2407" s="74" t="n">
        <v>0.43220753793441</v>
      </c>
      <c r="U2407" s="74" t="n">
        <v>0.499265785609398</v>
      </c>
      <c r="V2407" s="72" t="str">
        <f aca="false">IF(S2407="Empate","—",IF((N2407&gt;M2407)&lt;&gt;(T2407&gt;U2407),"Sim","Não"))</f>
        <v>Não</v>
      </c>
    </row>
    <row r="2408" customFormat="false" ht="15" hidden="false" customHeight="false" outlineLevel="0" collapsed="false">
      <c r="A2408" s="72" t="s">
        <v>5121</v>
      </c>
      <c r="B2408" s="72" t="s">
        <v>5122</v>
      </c>
      <c r="C2408" s="72" t="s">
        <v>319</v>
      </c>
      <c r="D2408" s="72" t="s">
        <v>308</v>
      </c>
      <c r="E2408" s="72"/>
      <c r="F2408" s="73" t="n">
        <v>11217</v>
      </c>
      <c r="G2408" s="73" t="n">
        <v>8842</v>
      </c>
      <c r="H2408" s="73" t="n">
        <v>2375</v>
      </c>
      <c r="I2408" s="74" t="n">
        <f aca="false">H2408/F2408</f>
        <v>0.211732192208255</v>
      </c>
      <c r="J2408" s="73" t="n">
        <v>8596</v>
      </c>
      <c r="K2408" s="73" t="n">
        <v>74</v>
      </c>
      <c r="L2408" s="73" t="n">
        <v>172</v>
      </c>
      <c r="M2408" s="73" t="n">
        <v>6570</v>
      </c>
      <c r="N2408" s="73" t="n">
        <v>1741</v>
      </c>
      <c r="O2408" s="73" t="n">
        <f aca="false">J2408-M2408-N2408</f>
        <v>285</v>
      </c>
      <c r="P2408" s="74" t="n">
        <f aca="false">M2408/J2408</f>
        <v>0.764308980921359</v>
      </c>
      <c r="Q2408" s="74" t="n">
        <f aca="false">N2408/J2408</f>
        <v>0.202536063285249</v>
      </c>
      <c r="R2408" s="75" t="n">
        <f aca="false">ABS(P2408-Q2408)*100</f>
        <v>56.177291763611</v>
      </c>
      <c r="S2408" s="72" t="str">
        <f aca="false">IF(M2408&gt;N2408,"Flávio Bolsonaro",IF(N2408&gt;M2408,"Lula","Empate"))</f>
        <v>Flávio Bolsonaro</v>
      </c>
      <c r="T2408" s="74" t="n">
        <v>0.233120712480443</v>
      </c>
      <c r="U2408" s="74" t="n">
        <v>0.723793476952702</v>
      </c>
      <c r="V2408" s="72" t="str">
        <f aca="false">IF(S2408="Empate","—",IF((N2408&gt;M2408)&lt;&gt;(T2408&gt;U2408),"Sim","Não"))</f>
        <v>Não</v>
      </c>
    </row>
    <row r="2409" customFormat="false" ht="15" hidden="false" customHeight="false" outlineLevel="0" collapsed="false">
      <c r="A2409" s="72" t="s">
        <v>5123</v>
      </c>
      <c r="B2409" s="72" t="s">
        <v>5124</v>
      </c>
      <c r="C2409" s="72" t="s">
        <v>319</v>
      </c>
      <c r="D2409" s="72" t="s">
        <v>308</v>
      </c>
      <c r="E2409" s="72"/>
      <c r="F2409" s="73" t="n">
        <v>5340</v>
      </c>
      <c r="G2409" s="73" t="n">
        <v>3691</v>
      </c>
      <c r="H2409" s="73" t="n">
        <v>1649</v>
      </c>
      <c r="I2409" s="74" t="n">
        <f aca="false">H2409/F2409</f>
        <v>0.308801498127341</v>
      </c>
      <c r="J2409" s="73" t="n">
        <v>3586</v>
      </c>
      <c r="K2409" s="73" t="n">
        <v>31</v>
      </c>
      <c r="L2409" s="73" t="n">
        <v>74</v>
      </c>
      <c r="M2409" s="73" t="n">
        <v>2293</v>
      </c>
      <c r="N2409" s="73" t="n">
        <v>1153</v>
      </c>
      <c r="O2409" s="73" t="n">
        <f aca="false">J2409-M2409-N2409</f>
        <v>140</v>
      </c>
      <c r="P2409" s="74" t="n">
        <f aca="false">M2409/J2409</f>
        <v>0.639431121026213</v>
      </c>
      <c r="Q2409" s="74" t="n">
        <f aca="false">N2409/J2409</f>
        <v>0.321528165086447</v>
      </c>
      <c r="R2409" s="75" t="n">
        <f aca="false">ABS(P2409-Q2409)*100</f>
        <v>31.7902955939766</v>
      </c>
      <c r="S2409" s="72" t="str">
        <f aca="false">IF(M2409&gt;N2409,"Flávio Bolsonaro",IF(N2409&gt;M2409,"Lula","Empate"))</f>
        <v>Flávio Bolsonaro</v>
      </c>
      <c r="T2409" s="74" t="n">
        <v>0.427972027972028</v>
      </c>
      <c r="U2409" s="74" t="n">
        <v>0.537062937062937</v>
      </c>
      <c r="V2409" s="72" t="str">
        <f aca="false">IF(S2409="Empate","—",IF((N2409&gt;M2409)&lt;&gt;(T2409&gt;U2409),"Sim","Não"))</f>
        <v>Não</v>
      </c>
    </row>
    <row r="2410" customFormat="false" ht="15" hidden="false" customHeight="false" outlineLevel="0" collapsed="false">
      <c r="A2410" s="72" t="s">
        <v>5125</v>
      </c>
      <c r="B2410" s="72" t="s">
        <v>5126</v>
      </c>
      <c r="C2410" s="72" t="s">
        <v>319</v>
      </c>
      <c r="D2410" s="72" t="s">
        <v>308</v>
      </c>
      <c r="E2410" s="72"/>
      <c r="F2410" s="73" t="n">
        <v>13117</v>
      </c>
      <c r="G2410" s="73" t="n">
        <v>10253</v>
      </c>
      <c r="H2410" s="73" t="n">
        <v>2864</v>
      </c>
      <c r="I2410" s="74" t="n">
        <f aca="false">H2410/F2410</f>
        <v>0.218342608828238</v>
      </c>
      <c r="J2410" s="73" t="n">
        <v>9870</v>
      </c>
      <c r="K2410" s="73" t="n">
        <v>141</v>
      </c>
      <c r="L2410" s="73" t="n">
        <v>242</v>
      </c>
      <c r="M2410" s="73" t="n">
        <v>6871</v>
      </c>
      <c r="N2410" s="73" t="n">
        <v>2640</v>
      </c>
      <c r="O2410" s="73" t="n">
        <f aca="false">J2410-M2410-N2410</f>
        <v>359</v>
      </c>
      <c r="P2410" s="74" t="n">
        <f aca="false">M2410/J2410</f>
        <v>0.696149949341439</v>
      </c>
      <c r="Q2410" s="74" t="n">
        <f aca="false">N2410/J2410</f>
        <v>0.267477203647416</v>
      </c>
      <c r="R2410" s="75" t="n">
        <f aca="false">ABS(P2410-Q2410)*100</f>
        <v>42.8672745694022</v>
      </c>
      <c r="S2410" s="72" t="str">
        <f aca="false">IF(M2410&gt;N2410,"Flávio Bolsonaro",IF(N2410&gt;M2410,"Lula","Empate"))</f>
        <v>Flávio Bolsonaro</v>
      </c>
      <c r="T2410" s="74" t="n">
        <v>0.306554553743288</v>
      </c>
      <c r="U2410" s="74" t="n">
        <v>0.642589403302604</v>
      </c>
      <c r="V2410" s="72" t="str">
        <f aca="false">IF(S2410="Empate","—",IF((N2410&gt;M2410)&lt;&gt;(T2410&gt;U2410),"Sim","Não"))</f>
        <v>Não</v>
      </c>
    </row>
    <row r="2411" customFormat="false" ht="15" hidden="false" customHeight="false" outlineLevel="0" collapsed="false">
      <c r="A2411" s="72" t="s">
        <v>5127</v>
      </c>
      <c r="B2411" s="72" t="s">
        <v>5128</v>
      </c>
      <c r="C2411" s="72" t="s">
        <v>319</v>
      </c>
      <c r="D2411" s="72" t="s">
        <v>308</v>
      </c>
      <c r="E2411" s="72"/>
      <c r="F2411" s="73" t="n">
        <v>3891</v>
      </c>
      <c r="G2411" s="73" t="n">
        <v>3119</v>
      </c>
      <c r="H2411" s="73" t="n">
        <v>772</v>
      </c>
      <c r="I2411" s="74" t="n">
        <f aca="false">H2411/F2411</f>
        <v>0.198406579285531</v>
      </c>
      <c r="J2411" s="73" t="n">
        <v>3049</v>
      </c>
      <c r="K2411" s="73" t="n">
        <v>28</v>
      </c>
      <c r="L2411" s="73" t="n">
        <v>42</v>
      </c>
      <c r="M2411" s="73" t="n">
        <v>1736</v>
      </c>
      <c r="N2411" s="73" t="n">
        <v>1213</v>
      </c>
      <c r="O2411" s="73" t="n">
        <f aca="false">J2411-M2411-N2411</f>
        <v>100</v>
      </c>
      <c r="P2411" s="74" t="n">
        <f aca="false">M2411/J2411</f>
        <v>0.569367005575599</v>
      </c>
      <c r="Q2411" s="74" t="n">
        <f aca="false">N2411/J2411</f>
        <v>0.397835355854378</v>
      </c>
      <c r="R2411" s="75" t="n">
        <f aca="false">ABS(P2411-Q2411)*100</f>
        <v>17.153164972122</v>
      </c>
      <c r="S2411" s="72" t="str">
        <f aca="false">IF(M2411&gt;N2411,"Flávio Bolsonaro",IF(N2411&gt;M2411,"Lula","Empate"))</f>
        <v>Flávio Bolsonaro</v>
      </c>
      <c r="T2411" s="74" t="n">
        <v>0.458955223880597</v>
      </c>
      <c r="U2411" s="74" t="n">
        <v>0.491791044776119</v>
      </c>
      <c r="V2411" s="72" t="str">
        <f aca="false">IF(S2411="Empate","—",IF((N2411&gt;M2411)&lt;&gt;(T2411&gt;U2411),"Sim","Não"))</f>
        <v>Não</v>
      </c>
    </row>
    <row r="2412" customFormat="false" ht="15" hidden="false" customHeight="false" outlineLevel="0" collapsed="false">
      <c r="A2412" s="72" t="s">
        <v>5129</v>
      </c>
      <c r="B2412" s="72" t="s">
        <v>5130</v>
      </c>
      <c r="C2412" s="72" t="s">
        <v>319</v>
      </c>
      <c r="D2412" s="72" t="s">
        <v>308</v>
      </c>
      <c r="E2412" s="72"/>
      <c r="F2412" s="73" t="n">
        <v>8039</v>
      </c>
      <c r="G2412" s="73" t="n">
        <v>5923</v>
      </c>
      <c r="H2412" s="73" t="n">
        <v>2116</v>
      </c>
      <c r="I2412" s="74" t="n">
        <f aca="false">H2412/F2412</f>
        <v>0.263216818012191</v>
      </c>
      <c r="J2412" s="73" t="n">
        <v>5796</v>
      </c>
      <c r="K2412" s="73" t="n">
        <v>46</v>
      </c>
      <c r="L2412" s="73" t="n">
        <v>81</v>
      </c>
      <c r="M2412" s="73" t="n">
        <v>4500</v>
      </c>
      <c r="N2412" s="73" t="n">
        <v>1093</v>
      </c>
      <c r="O2412" s="73" t="n">
        <f aca="false">J2412-M2412-N2412</f>
        <v>203</v>
      </c>
      <c r="P2412" s="74" t="n">
        <f aca="false">M2412/J2412</f>
        <v>0.77639751552795</v>
      </c>
      <c r="Q2412" s="74" t="n">
        <f aca="false">N2412/J2412</f>
        <v>0.188578329882678</v>
      </c>
      <c r="R2412" s="75" t="n">
        <f aca="false">ABS(P2412-Q2412)*100</f>
        <v>58.7819185645273</v>
      </c>
      <c r="S2412" s="72" t="str">
        <f aca="false">IF(M2412&gt;N2412,"Flávio Bolsonaro",IF(N2412&gt;M2412,"Lula","Empate"))</f>
        <v>Flávio Bolsonaro</v>
      </c>
      <c r="T2412" s="74" t="n">
        <v>0.232675261885576</v>
      </c>
      <c r="U2412" s="74" t="n">
        <v>0.719983883964545</v>
      </c>
      <c r="V2412" s="72" t="str">
        <f aca="false">IF(S2412="Empate","—",IF((N2412&gt;M2412)&lt;&gt;(T2412&gt;U2412),"Sim","Não"))</f>
        <v>Não</v>
      </c>
    </row>
    <row r="2413" customFormat="false" ht="15" hidden="false" customHeight="false" outlineLevel="0" collapsed="false">
      <c r="A2413" s="72" t="s">
        <v>5131</v>
      </c>
      <c r="B2413" s="72" t="s">
        <v>5132</v>
      </c>
      <c r="C2413" s="72" t="s">
        <v>319</v>
      </c>
      <c r="D2413" s="72" t="s">
        <v>308</v>
      </c>
      <c r="E2413" s="72"/>
      <c r="F2413" s="73" t="n">
        <v>70136</v>
      </c>
      <c r="G2413" s="73" t="n">
        <v>54250</v>
      </c>
      <c r="H2413" s="73" t="n">
        <v>15886</v>
      </c>
      <c r="I2413" s="74" t="n">
        <f aca="false">H2413/F2413</f>
        <v>0.226502794570549</v>
      </c>
      <c r="J2413" s="73" t="n">
        <v>52755</v>
      </c>
      <c r="K2413" s="73" t="n">
        <v>586</v>
      </c>
      <c r="L2413" s="73" t="n">
        <v>909</v>
      </c>
      <c r="M2413" s="73" t="n">
        <v>38028</v>
      </c>
      <c r="N2413" s="73" t="n">
        <v>11800</v>
      </c>
      <c r="O2413" s="73" t="n">
        <f aca="false">J2413-M2413-N2413</f>
        <v>2927</v>
      </c>
      <c r="P2413" s="74" t="n">
        <f aca="false">M2413/J2413</f>
        <v>0.720841626386125</v>
      </c>
      <c r="Q2413" s="74" t="n">
        <f aca="false">N2413/J2413</f>
        <v>0.223675480997062</v>
      </c>
      <c r="R2413" s="75" t="n">
        <f aca="false">ABS(P2413-Q2413)*100</f>
        <v>49.7166145389063</v>
      </c>
      <c r="S2413" s="72" t="str">
        <f aca="false">IF(M2413&gt;N2413,"Flávio Bolsonaro",IF(N2413&gt;M2413,"Lula","Empate"))</f>
        <v>Flávio Bolsonaro</v>
      </c>
      <c r="T2413" s="74" t="n">
        <v>0.258628409024547</v>
      </c>
      <c r="U2413" s="74" t="n">
        <v>0.676918884195363</v>
      </c>
      <c r="V2413" s="72" t="str">
        <f aca="false">IF(S2413="Empate","—",IF((N2413&gt;M2413)&lt;&gt;(T2413&gt;U2413),"Sim","Não"))</f>
        <v>Não</v>
      </c>
    </row>
    <row r="2414" customFormat="false" ht="15" hidden="false" customHeight="false" outlineLevel="0" collapsed="false">
      <c r="A2414" s="72" t="s">
        <v>5133</v>
      </c>
      <c r="B2414" s="72" t="s">
        <v>5134</v>
      </c>
      <c r="C2414" s="72" t="s">
        <v>319</v>
      </c>
      <c r="D2414" s="72" t="s">
        <v>308</v>
      </c>
      <c r="E2414" s="72"/>
      <c r="F2414" s="73" t="n">
        <v>9694</v>
      </c>
      <c r="G2414" s="73" t="n">
        <v>7642</v>
      </c>
      <c r="H2414" s="73" t="n">
        <v>2052</v>
      </c>
      <c r="I2414" s="74" t="n">
        <f aca="false">H2414/F2414</f>
        <v>0.211677326181143</v>
      </c>
      <c r="J2414" s="73" t="n">
        <v>7485</v>
      </c>
      <c r="K2414" s="73" t="n">
        <v>49</v>
      </c>
      <c r="L2414" s="73" t="n">
        <v>108</v>
      </c>
      <c r="M2414" s="73" t="n">
        <v>5887</v>
      </c>
      <c r="N2414" s="73" t="n">
        <v>1351</v>
      </c>
      <c r="O2414" s="73" t="n">
        <f aca="false">J2414-M2414-N2414</f>
        <v>247</v>
      </c>
      <c r="P2414" s="74" t="n">
        <f aca="false">M2414/J2414</f>
        <v>0.786506346025384</v>
      </c>
      <c r="Q2414" s="74" t="n">
        <f aca="false">N2414/J2414</f>
        <v>0.180494321977288</v>
      </c>
      <c r="R2414" s="75" t="n">
        <f aca="false">ABS(P2414-Q2414)*100</f>
        <v>60.6012024048096</v>
      </c>
      <c r="S2414" s="72" t="str">
        <f aca="false">IF(M2414&gt;N2414,"Flávio Bolsonaro",IF(N2414&gt;M2414,"Lula","Empate"))</f>
        <v>Flávio Bolsonaro</v>
      </c>
      <c r="T2414" s="74" t="n">
        <v>0.236162361623616</v>
      </c>
      <c r="U2414" s="74" t="n">
        <v>0.730473554735547</v>
      </c>
      <c r="V2414" s="72" t="str">
        <f aca="false">IF(S2414="Empate","—",IF((N2414&gt;M2414)&lt;&gt;(T2414&gt;U2414),"Sim","Não"))</f>
        <v>Não</v>
      </c>
    </row>
    <row r="2415" customFormat="false" ht="15" hidden="false" customHeight="false" outlineLevel="0" collapsed="false">
      <c r="A2415" s="72" t="s">
        <v>5135</v>
      </c>
      <c r="B2415" s="72" t="s">
        <v>5136</v>
      </c>
      <c r="C2415" s="72" t="s">
        <v>319</v>
      </c>
      <c r="D2415" s="72" t="s">
        <v>308</v>
      </c>
      <c r="E2415" s="72"/>
      <c r="F2415" s="73" t="n">
        <v>9125</v>
      </c>
      <c r="G2415" s="73" t="n">
        <v>6971</v>
      </c>
      <c r="H2415" s="73" t="n">
        <v>2154</v>
      </c>
      <c r="I2415" s="74" t="n">
        <f aca="false">H2415/F2415</f>
        <v>0.236054794520548</v>
      </c>
      <c r="J2415" s="73" t="n">
        <v>6773</v>
      </c>
      <c r="K2415" s="73" t="n">
        <v>83</v>
      </c>
      <c r="L2415" s="73" t="n">
        <v>115</v>
      </c>
      <c r="M2415" s="73" t="n">
        <v>4591</v>
      </c>
      <c r="N2415" s="73" t="n">
        <v>1873</v>
      </c>
      <c r="O2415" s="73" t="n">
        <f aca="false">J2415-M2415-N2415</f>
        <v>309</v>
      </c>
      <c r="P2415" s="74" t="n">
        <f aca="false">M2415/J2415</f>
        <v>0.677838476302968</v>
      </c>
      <c r="Q2415" s="74" t="n">
        <f aca="false">N2415/J2415</f>
        <v>0.276539199763768</v>
      </c>
      <c r="R2415" s="75" t="n">
        <f aca="false">ABS(P2415-Q2415)*100</f>
        <v>40.12992765392</v>
      </c>
      <c r="S2415" s="72" t="str">
        <f aca="false">IF(M2415&gt;N2415,"Flávio Bolsonaro",IF(N2415&gt;M2415,"Lula","Empate"))</f>
        <v>Flávio Bolsonaro</v>
      </c>
      <c r="T2415" s="74" t="n">
        <v>0.340077695046941</v>
      </c>
      <c r="U2415" s="74" t="n">
        <v>0.609420524441567</v>
      </c>
      <c r="V2415" s="72" t="str">
        <f aca="false">IF(S2415="Empate","—",IF((N2415&gt;M2415)&lt;&gt;(T2415&gt;U2415),"Sim","Não"))</f>
        <v>Não</v>
      </c>
    </row>
    <row r="2416" customFormat="false" ht="15" hidden="false" customHeight="false" outlineLevel="0" collapsed="false">
      <c r="A2416" s="72" t="s">
        <v>5137</v>
      </c>
      <c r="B2416" s="72" t="s">
        <v>5138</v>
      </c>
      <c r="C2416" s="72" t="s">
        <v>319</v>
      </c>
      <c r="D2416" s="72" t="s">
        <v>308</v>
      </c>
      <c r="E2416" s="72"/>
      <c r="F2416" s="73" t="n">
        <v>2759</v>
      </c>
      <c r="G2416" s="73" t="n">
        <v>2101</v>
      </c>
      <c r="H2416" s="73" t="n">
        <v>658</v>
      </c>
      <c r="I2416" s="74" t="n">
        <f aca="false">H2416/F2416</f>
        <v>0.238492207321493</v>
      </c>
      <c r="J2416" s="73" t="n">
        <v>2035</v>
      </c>
      <c r="K2416" s="73" t="n">
        <v>13</v>
      </c>
      <c r="L2416" s="73" t="n">
        <v>53</v>
      </c>
      <c r="M2416" s="73" t="n">
        <v>1024</v>
      </c>
      <c r="N2416" s="73" t="n">
        <v>879</v>
      </c>
      <c r="O2416" s="73" t="n">
        <f aca="false">J2416-M2416-N2416</f>
        <v>132</v>
      </c>
      <c r="P2416" s="74" t="n">
        <f aca="false">M2416/J2416</f>
        <v>0.503194103194103</v>
      </c>
      <c r="Q2416" s="74" t="n">
        <f aca="false">N2416/J2416</f>
        <v>0.431941031941032</v>
      </c>
      <c r="R2416" s="75" t="n">
        <f aca="false">ABS(P2416-Q2416)*100</f>
        <v>7.12530712530712</v>
      </c>
      <c r="S2416" s="72" t="str">
        <f aca="false">IF(M2416&gt;N2416,"Flávio Bolsonaro",IF(N2416&gt;M2416,"Lula","Empate"))</f>
        <v>Flávio Bolsonaro</v>
      </c>
      <c r="T2416" s="74" t="n">
        <v>0.509237328280436</v>
      </c>
      <c r="U2416" s="74" t="n">
        <v>0.402179062055898</v>
      </c>
      <c r="V2416" s="72" t="str">
        <f aca="false">IF(S2416="Empate","—",IF((N2416&gt;M2416)&lt;&gt;(T2416&gt;U2416),"Sim","Não"))</f>
        <v>Sim</v>
      </c>
    </row>
    <row r="2417" customFormat="false" ht="15" hidden="false" customHeight="false" outlineLevel="0" collapsed="false">
      <c r="A2417" s="72" t="s">
        <v>5139</v>
      </c>
      <c r="B2417" s="72" t="s">
        <v>5140</v>
      </c>
      <c r="C2417" s="72" t="s">
        <v>319</v>
      </c>
      <c r="D2417" s="72" t="s">
        <v>308</v>
      </c>
      <c r="E2417" s="72"/>
      <c r="F2417" s="73" t="n">
        <v>3727</v>
      </c>
      <c r="G2417" s="73" t="n">
        <v>2992</v>
      </c>
      <c r="H2417" s="73" t="n">
        <v>735</v>
      </c>
      <c r="I2417" s="74" t="n">
        <f aca="false">H2417/F2417</f>
        <v>0.197209551918433</v>
      </c>
      <c r="J2417" s="73" t="n">
        <v>2909</v>
      </c>
      <c r="K2417" s="73" t="n">
        <v>14</v>
      </c>
      <c r="L2417" s="73" t="n">
        <v>69</v>
      </c>
      <c r="M2417" s="73" t="n">
        <v>1663</v>
      </c>
      <c r="N2417" s="73" t="n">
        <v>1057</v>
      </c>
      <c r="O2417" s="73" t="n">
        <f aca="false">J2417-M2417-N2417</f>
        <v>189</v>
      </c>
      <c r="P2417" s="74" t="n">
        <f aca="false">M2417/J2417</f>
        <v>0.571674114816088</v>
      </c>
      <c r="Q2417" s="74" t="n">
        <f aca="false">N2417/J2417</f>
        <v>0.363355104847027</v>
      </c>
      <c r="R2417" s="75" t="n">
        <f aca="false">ABS(P2417-Q2417)*100</f>
        <v>20.8319009969062</v>
      </c>
      <c r="S2417" s="72" t="str">
        <f aca="false">IF(M2417&gt;N2417,"Flávio Bolsonaro",IF(N2417&gt;M2417,"Lula","Empate"))</f>
        <v>Flávio Bolsonaro</v>
      </c>
      <c r="T2417" s="74" t="n">
        <v>0.454717696097007</v>
      </c>
      <c r="U2417" s="74" t="n">
        <v>0.484274346343312</v>
      </c>
      <c r="V2417" s="72" t="str">
        <f aca="false">IF(S2417="Empate","—",IF((N2417&gt;M2417)&lt;&gt;(T2417&gt;U2417),"Sim","Não"))</f>
        <v>Não</v>
      </c>
    </row>
    <row r="2418" customFormat="false" ht="15" hidden="false" customHeight="false" outlineLevel="0" collapsed="false">
      <c r="A2418" s="72" t="s">
        <v>5141</v>
      </c>
      <c r="B2418" s="72" t="s">
        <v>5142</v>
      </c>
      <c r="C2418" s="72" t="s">
        <v>319</v>
      </c>
      <c r="D2418" s="72" t="s">
        <v>308</v>
      </c>
      <c r="E2418" s="72"/>
      <c r="F2418" s="73" t="n">
        <v>3630</v>
      </c>
      <c r="G2418" s="73" t="n">
        <v>2681</v>
      </c>
      <c r="H2418" s="73" t="n">
        <v>949</v>
      </c>
      <c r="I2418" s="74" t="n">
        <f aca="false">H2418/F2418</f>
        <v>0.261432506887052</v>
      </c>
      <c r="J2418" s="73" t="n">
        <v>2640</v>
      </c>
      <c r="K2418" s="73" t="n">
        <v>15</v>
      </c>
      <c r="L2418" s="73" t="n">
        <v>26</v>
      </c>
      <c r="M2418" s="73" t="n">
        <v>1918</v>
      </c>
      <c r="N2418" s="73" t="n">
        <v>663</v>
      </c>
      <c r="O2418" s="73" t="n">
        <f aca="false">J2418-M2418-N2418</f>
        <v>59</v>
      </c>
      <c r="P2418" s="74" t="n">
        <f aca="false">M2418/J2418</f>
        <v>0.726515151515152</v>
      </c>
      <c r="Q2418" s="74" t="n">
        <f aca="false">N2418/J2418</f>
        <v>0.251136363636364</v>
      </c>
      <c r="R2418" s="75" t="n">
        <f aca="false">ABS(P2418-Q2418)*100</f>
        <v>47.5378787878788</v>
      </c>
      <c r="S2418" s="72" t="str">
        <f aca="false">IF(M2418&gt;N2418,"Flávio Bolsonaro",IF(N2418&gt;M2418,"Lula","Empate"))</f>
        <v>Flávio Bolsonaro</v>
      </c>
      <c r="T2418" s="74" t="n">
        <v>0.331395348837209</v>
      </c>
      <c r="U2418" s="74" t="n">
        <v>0.633273703041145</v>
      </c>
      <c r="V2418" s="72" t="str">
        <f aca="false">IF(S2418="Empate","—",IF((N2418&gt;M2418)&lt;&gt;(T2418&gt;U2418),"Sim","Não"))</f>
        <v>Não</v>
      </c>
    </row>
    <row r="2419" customFormat="false" ht="15" hidden="false" customHeight="false" outlineLevel="0" collapsed="false">
      <c r="A2419" s="72" t="s">
        <v>5143</v>
      </c>
      <c r="B2419" s="72" t="s">
        <v>5144</v>
      </c>
      <c r="C2419" s="72" t="s">
        <v>319</v>
      </c>
      <c r="D2419" s="72" t="s">
        <v>308</v>
      </c>
      <c r="E2419" s="72"/>
      <c r="F2419" s="73" t="n">
        <v>2721</v>
      </c>
      <c r="G2419" s="73" t="n">
        <v>2146</v>
      </c>
      <c r="H2419" s="73" t="n">
        <v>575</v>
      </c>
      <c r="I2419" s="74" t="n">
        <f aca="false">H2419/F2419</f>
        <v>0.211319367879456</v>
      </c>
      <c r="J2419" s="73" t="n">
        <v>2088</v>
      </c>
      <c r="K2419" s="73" t="n">
        <v>10</v>
      </c>
      <c r="L2419" s="73" t="n">
        <v>48</v>
      </c>
      <c r="M2419" s="73" t="n">
        <v>1610</v>
      </c>
      <c r="N2419" s="73" t="n">
        <v>415</v>
      </c>
      <c r="O2419" s="73" t="n">
        <f aca="false">J2419-M2419-N2419</f>
        <v>63</v>
      </c>
      <c r="P2419" s="74" t="n">
        <f aca="false">M2419/J2419</f>
        <v>0.771072796934866</v>
      </c>
      <c r="Q2419" s="74" t="n">
        <f aca="false">N2419/J2419</f>
        <v>0.198754789272031</v>
      </c>
      <c r="R2419" s="75" t="n">
        <f aca="false">ABS(P2419-Q2419)*100</f>
        <v>57.2318007662835</v>
      </c>
      <c r="S2419" s="72" t="str">
        <f aca="false">IF(M2419&gt;N2419,"Flávio Bolsonaro",IF(N2419&gt;M2419,"Lula","Empate"))</f>
        <v>Flávio Bolsonaro</v>
      </c>
      <c r="T2419" s="74" t="n">
        <v>0.246705324196099</v>
      </c>
      <c r="U2419" s="74" t="n">
        <v>0.719557195571956</v>
      </c>
      <c r="V2419" s="72" t="str">
        <f aca="false">IF(S2419="Empate","—",IF((N2419&gt;M2419)&lt;&gt;(T2419&gt;U2419),"Sim","Não"))</f>
        <v>Não</v>
      </c>
    </row>
    <row r="2420" customFormat="false" ht="15" hidden="false" customHeight="false" outlineLevel="0" collapsed="false">
      <c r="A2420" s="72" t="s">
        <v>5145</v>
      </c>
      <c r="B2420" s="72" t="s">
        <v>5146</v>
      </c>
      <c r="C2420" s="72" t="s">
        <v>319</v>
      </c>
      <c r="D2420" s="72" t="s">
        <v>308</v>
      </c>
      <c r="E2420" s="72"/>
      <c r="F2420" s="73" t="n">
        <v>7850</v>
      </c>
      <c r="G2420" s="73" t="n">
        <v>6174</v>
      </c>
      <c r="H2420" s="73" t="n">
        <v>1676</v>
      </c>
      <c r="I2420" s="74" t="n">
        <f aca="false">H2420/F2420</f>
        <v>0.213503184713376</v>
      </c>
      <c r="J2420" s="73" t="n">
        <v>5997</v>
      </c>
      <c r="K2420" s="73" t="n">
        <v>62</v>
      </c>
      <c r="L2420" s="73" t="n">
        <v>115</v>
      </c>
      <c r="M2420" s="73" t="n">
        <v>4397</v>
      </c>
      <c r="N2420" s="73" t="n">
        <v>1337</v>
      </c>
      <c r="O2420" s="73" t="n">
        <f aca="false">J2420-M2420-N2420</f>
        <v>263</v>
      </c>
      <c r="P2420" s="74" t="n">
        <f aca="false">M2420/J2420</f>
        <v>0.733199933299983</v>
      </c>
      <c r="Q2420" s="74" t="n">
        <f aca="false">N2420/J2420</f>
        <v>0.222944805736201</v>
      </c>
      <c r="R2420" s="75" t="n">
        <f aca="false">ABS(P2420-Q2420)*100</f>
        <v>51.0255127563782</v>
      </c>
      <c r="S2420" s="72" t="str">
        <f aca="false">IF(M2420&gt;N2420,"Flávio Bolsonaro",IF(N2420&gt;M2420,"Lula","Empate"))</f>
        <v>Flávio Bolsonaro</v>
      </c>
      <c r="T2420" s="74" t="n">
        <v>0.282494657081795</v>
      </c>
      <c r="U2420" s="74" t="n">
        <v>0.672430542063338</v>
      </c>
      <c r="V2420" s="72" t="str">
        <f aca="false">IF(S2420="Empate","—",IF((N2420&gt;M2420)&lt;&gt;(T2420&gt;U2420),"Sim","Não"))</f>
        <v>Não</v>
      </c>
    </row>
    <row r="2421" customFormat="false" ht="15" hidden="false" customHeight="false" outlineLevel="0" collapsed="false">
      <c r="A2421" s="72" t="s">
        <v>5147</v>
      </c>
      <c r="B2421" s="72" t="s">
        <v>5148</v>
      </c>
      <c r="C2421" s="72" t="s">
        <v>319</v>
      </c>
      <c r="D2421" s="72" t="s">
        <v>308</v>
      </c>
      <c r="E2421" s="72"/>
      <c r="F2421" s="73" t="n">
        <v>11198</v>
      </c>
      <c r="G2421" s="73" t="n">
        <v>8318</v>
      </c>
      <c r="H2421" s="73" t="n">
        <v>2880</v>
      </c>
      <c r="I2421" s="74" t="n">
        <f aca="false">H2421/F2421</f>
        <v>0.257188783711377</v>
      </c>
      <c r="J2421" s="73" t="n">
        <v>8081</v>
      </c>
      <c r="K2421" s="73" t="n">
        <v>50</v>
      </c>
      <c r="L2421" s="73" t="n">
        <v>187</v>
      </c>
      <c r="M2421" s="73" t="n">
        <v>4975</v>
      </c>
      <c r="N2421" s="73" t="n">
        <v>2791</v>
      </c>
      <c r="O2421" s="73" t="n">
        <f aca="false">J2421-M2421-N2421</f>
        <v>315</v>
      </c>
      <c r="P2421" s="74" t="n">
        <f aca="false">M2421/J2421</f>
        <v>0.615641628511323</v>
      </c>
      <c r="Q2421" s="74" t="n">
        <f aca="false">N2421/J2421</f>
        <v>0.345378047271377</v>
      </c>
      <c r="R2421" s="75" t="n">
        <f aca="false">ABS(P2421-Q2421)*100</f>
        <v>27.0263581239946</v>
      </c>
      <c r="S2421" s="72" t="str">
        <f aca="false">IF(M2421&gt;N2421,"Flávio Bolsonaro",IF(N2421&gt;M2421,"Lula","Empate"))</f>
        <v>Flávio Bolsonaro</v>
      </c>
      <c r="T2421" s="74" t="n">
        <v>0.430728476821192</v>
      </c>
      <c r="U2421" s="74" t="n">
        <v>0.511655629139073</v>
      </c>
      <c r="V2421" s="72" t="str">
        <f aca="false">IF(S2421="Empate","—",IF((N2421&gt;M2421)&lt;&gt;(T2421&gt;U2421),"Sim","Não"))</f>
        <v>Não</v>
      </c>
    </row>
    <row r="2422" customFormat="false" ht="15" hidden="false" customHeight="false" outlineLevel="0" collapsed="false">
      <c r="A2422" s="72" t="s">
        <v>5149</v>
      </c>
      <c r="B2422" s="72" t="s">
        <v>5150</v>
      </c>
      <c r="C2422" s="72" t="s">
        <v>319</v>
      </c>
      <c r="D2422" s="72" t="s">
        <v>308</v>
      </c>
      <c r="E2422" s="72"/>
      <c r="F2422" s="73" t="n">
        <v>13846</v>
      </c>
      <c r="G2422" s="73" t="n">
        <v>10315</v>
      </c>
      <c r="H2422" s="73" t="n">
        <v>3531</v>
      </c>
      <c r="I2422" s="74" t="n">
        <f aca="false">H2422/F2422</f>
        <v>0.255019500216669</v>
      </c>
      <c r="J2422" s="73" t="n">
        <v>10024</v>
      </c>
      <c r="K2422" s="73" t="n">
        <v>95</v>
      </c>
      <c r="L2422" s="73" t="n">
        <v>196</v>
      </c>
      <c r="M2422" s="73" t="n">
        <v>7421</v>
      </c>
      <c r="N2422" s="73" t="n">
        <v>2213</v>
      </c>
      <c r="O2422" s="73" t="n">
        <f aca="false">J2422-M2422-N2422</f>
        <v>390</v>
      </c>
      <c r="P2422" s="74" t="n">
        <f aca="false">M2422/J2422</f>
        <v>0.740323224261772</v>
      </c>
      <c r="Q2422" s="74" t="n">
        <f aca="false">N2422/J2422</f>
        <v>0.220770151636073</v>
      </c>
      <c r="R2422" s="75" t="n">
        <f aca="false">ABS(P2422-Q2422)*100</f>
        <v>51.9553072625698</v>
      </c>
      <c r="S2422" s="72" t="str">
        <f aca="false">IF(M2422&gt;N2422,"Flávio Bolsonaro",IF(N2422&gt;M2422,"Lula","Empate"))</f>
        <v>Flávio Bolsonaro</v>
      </c>
      <c r="T2422" s="74" t="n">
        <v>0.309155149121896</v>
      </c>
      <c r="U2422" s="74" t="n">
        <v>0.649173854307389</v>
      </c>
      <c r="V2422" s="72" t="str">
        <f aca="false">IF(S2422="Empate","—",IF((N2422&gt;M2422)&lt;&gt;(T2422&gt;U2422),"Sim","Não"))</f>
        <v>Não</v>
      </c>
    </row>
    <row r="2423" customFormat="false" ht="15" hidden="false" customHeight="false" outlineLevel="0" collapsed="false">
      <c r="A2423" s="72" t="s">
        <v>5151</v>
      </c>
      <c r="B2423" s="72" t="s">
        <v>5152</v>
      </c>
      <c r="C2423" s="72" t="s">
        <v>319</v>
      </c>
      <c r="D2423" s="72" t="s">
        <v>308</v>
      </c>
      <c r="E2423" s="72"/>
      <c r="F2423" s="73" t="n">
        <v>194985</v>
      </c>
      <c r="G2423" s="73" t="n">
        <v>156729</v>
      </c>
      <c r="H2423" s="73" t="n">
        <v>38256</v>
      </c>
      <c r="I2423" s="74" t="n">
        <f aca="false">H2423/F2423</f>
        <v>0.196199707669821</v>
      </c>
      <c r="J2423" s="73" t="n">
        <v>151684</v>
      </c>
      <c r="K2423" s="73" t="n">
        <v>2100</v>
      </c>
      <c r="L2423" s="73" t="n">
        <v>2945</v>
      </c>
      <c r="M2423" s="73" t="n">
        <v>85581</v>
      </c>
      <c r="N2423" s="73" t="n">
        <v>55331</v>
      </c>
      <c r="O2423" s="73" t="n">
        <f aca="false">J2423-M2423-N2423</f>
        <v>10772</v>
      </c>
      <c r="P2423" s="74" t="n">
        <f aca="false">M2423/J2423</f>
        <v>0.564205849001872</v>
      </c>
      <c r="Q2423" s="74" t="n">
        <f aca="false">N2423/J2423</f>
        <v>0.364778091295061</v>
      </c>
      <c r="R2423" s="75" t="n">
        <f aca="false">ABS(P2423-Q2423)*100</f>
        <v>19.9427757706812</v>
      </c>
      <c r="S2423" s="72" t="str">
        <f aca="false">IF(M2423&gt;N2423,"Flávio Bolsonaro",IF(N2423&gt;M2423,"Lula","Empate"))</f>
        <v>Flávio Bolsonaro</v>
      </c>
      <c r="T2423" s="74" t="n">
        <v>0.401871775666916</v>
      </c>
      <c r="U2423" s="74" t="n">
        <v>0.529634114756508</v>
      </c>
      <c r="V2423" s="72" t="str">
        <f aca="false">IF(S2423="Empate","—",IF((N2423&gt;M2423)&lt;&gt;(T2423&gt;U2423),"Sim","Não"))</f>
        <v>Não</v>
      </c>
    </row>
    <row r="2424" customFormat="false" ht="15" hidden="false" customHeight="false" outlineLevel="0" collapsed="false">
      <c r="A2424" s="72" t="s">
        <v>5153</v>
      </c>
      <c r="B2424" s="72" t="s">
        <v>4713</v>
      </c>
      <c r="C2424" s="72" t="s">
        <v>319</v>
      </c>
      <c r="D2424" s="72" t="s">
        <v>308</v>
      </c>
      <c r="E2424" s="72"/>
      <c r="F2424" s="73" t="n">
        <v>21159</v>
      </c>
      <c r="G2424" s="73" t="n">
        <v>16113</v>
      </c>
      <c r="H2424" s="73" t="n">
        <v>5046</v>
      </c>
      <c r="I2424" s="74" t="n">
        <f aca="false">H2424/F2424</f>
        <v>0.238480079398837</v>
      </c>
      <c r="J2424" s="73" t="n">
        <v>15741</v>
      </c>
      <c r="K2424" s="73" t="n">
        <v>125</v>
      </c>
      <c r="L2424" s="73" t="n">
        <v>247</v>
      </c>
      <c r="M2424" s="73" t="n">
        <v>12438</v>
      </c>
      <c r="N2424" s="73" t="n">
        <v>2549</v>
      </c>
      <c r="O2424" s="73" t="n">
        <f aca="false">J2424-M2424-N2424</f>
        <v>754</v>
      </c>
      <c r="P2424" s="74" t="n">
        <f aca="false">M2424/J2424</f>
        <v>0.790165809033734</v>
      </c>
      <c r="Q2424" s="74" t="n">
        <f aca="false">N2424/J2424</f>
        <v>0.161933803443237</v>
      </c>
      <c r="R2424" s="75" t="n">
        <f aca="false">ABS(P2424-Q2424)*100</f>
        <v>62.8232005590496</v>
      </c>
      <c r="S2424" s="72" t="str">
        <f aca="false">IF(M2424&gt;N2424,"Flávio Bolsonaro",IF(N2424&gt;M2424,"Lula","Empate"))</f>
        <v>Flávio Bolsonaro</v>
      </c>
      <c r="T2424" s="74" t="n">
        <v>0.219569555302167</v>
      </c>
      <c r="U2424" s="74" t="n">
        <v>0.746294184720639</v>
      </c>
      <c r="V2424" s="72" t="str">
        <f aca="false">IF(S2424="Empate","—",IF((N2424&gt;M2424)&lt;&gt;(T2424&gt;U2424),"Sim","Não"))</f>
        <v>Não</v>
      </c>
    </row>
    <row r="2425" customFormat="false" ht="15" hidden="false" customHeight="false" outlineLevel="0" collapsed="false">
      <c r="A2425" s="72" t="s">
        <v>5154</v>
      </c>
      <c r="B2425" s="72" t="s">
        <v>5155</v>
      </c>
      <c r="C2425" s="72" t="s">
        <v>299</v>
      </c>
      <c r="D2425" s="72" t="s">
        <v>301</v>
      </c>
      <c r="E2425" s="72"/>
      <c r="F2425" s="73" t="n">
        <v>123890</v>
      </c>
      <c r="G2425" s="73" t="n">
        <v>106322</v>
      </c>
      <c r="H2425" s="73" t="n">
        <v>17568</v>
      </c>
      <c r="I2425" s="74" t="n">
        <f aca="false">H2425/F2425</f>
        <v>0.141803212527242</v>
      </c>
      <c r="J2425" s="73" t="n">
        <v>102876</v>
      </c>
      <c r="K2425" s="73" t="n">
        <v>867</v>
      </c>
      <c r="L2425" s="73" t="n">
        <v>2579</v>
      </c>
      <c r="M2425" s="73" t="n">
        <v>24765</v>
      </c>
      <c r="N2425" s="73" t="n">
        <v>74035</v>
      </c>
      <c r="O2425" s="73" t="n">
        <f aca="false">J2425-M2425-N2425</f>
        <v>4076</v>
      </c>
      <c r="P2425" s="74" t="n">
        <f aca="false">M2425/J2425</f>
        <v>0.240726700104981</v>
      </c>
      <c r="Q2425" s="74" t="n">
        <f aca="false">N2425/J2425</f>
        <v>0.719652785878145</v>
      </c>
      <c r="R2425" s="75" t="n">
        <f aca="false">ABS(P2425-Q2425)*100</f>
        <v>47.8926085773164</v>
      </c>
      <c r="S2425" s="72" t="str">
        <f aca="false">IF(M2425&gt;N2425,"Flávio Bolsonaro",IF(N2425&gt;M2425,"Lula","Empate"))</f>
        <v>Lula</v>
      </c>
      <c r="T2425" s="74" t="n">
        <v>0.719905594156604</v>
      </c>
      <c r="U2425" s="74" t="n">
        <v>0.226523158933458</v>
      </c>
      <c r="V2425" s="72" t="str">
        <f aca="false">IF(S2425="Empate","—",IF((N2425&gt;M2425)&lt;&gt;(T2425&gt;U2425),"Sim","Não"))</f>
        <v>Não</v>
      </c>
    </row>
    <row r="2426" customFormat="false" ht="15" hidden="false" customHeight="false" outlineLevel="0" collapsed="false">
      <c r="A2426" s="72" t="s">
        <v>5156</v>
      </c>
      <c r="B2426" s="72" t="s">
        <v>5157</v>
      </c>
      <c r="C2426" s="72" t="s">
        <v>299</v>
      </c>
      <c r="D2426" s="72" t="s">
        <v>301</v>
      </c>
      <c r="E2426" s="72"/>
      <c r="F2426" s="73" t="n">
        <v>6010</v>
      </c>
      <c r="G2426" s="73" t="n">
        <v>4601</v>
      </c>
      <c r="H2426" s="73" t="n">
        <v>1409</v>
      </c>
      <c r="I2426" s="74" t="n">
        <f aca="false">H2426/F2426</f>
        <v>0.234442595673877</v>
      </c>
      <c r="J2426" s="73" t="n">
        <v>4404</v>
      </c>
      <c r="K2426" s="73" t="n">
        <v>36</v>
      </c>
      <c r="L2426" s="73" t="n">
        <v>161</v>
      </c>
      <c r="M2426" s="73" t="n">
        <v>2081</v>
      </c>
      <c r="N2426" s="73" t="n">
        <v>2182</v>
      </c>
      <c r="O2426" s="73" t="n">
        <f aca="false">J2426-M2426-N2426</f>
        <v>141</v>
      </c>
      <c r="P2426" s="74" t="n">
        <f aca="false">M2426/J2426</f>
        <v>0.47252497729337</v>
      </c>
      <c r="Q2426" s="74" t="n">
        <f aca="false">N2426/J2426</f>
        <v>0.495458673932788</v>
      </c>
      <c r="R2426" s="75" t="n">
        <f aca="false">ABS(P2426-Q2426)*100</f>
        <v>2.29336966394187</v>
      </c>
      <c r="S2426" s="72" t="str">
        <f aca="false">IF(M2426&gt;N2426,"Flávio Bolsonaro",IF(N2426&gt;M2426,"Lula","Empate"))</f>
        <v>Lula</v>
      </c>
      <c r="T2426" s="74" t="n">
        <v>0.573600386100386</v>
      </c>
      <c r="U2426" s="74" t="n">
        <v>0.377171814671815</v>
      </c>
      <c r="V2426" s="72" t="str">
        <f aca="false">IF(S2426="Empate","—",IF((N2426&gt;M2426)&lt;&gt;(T2426&gt;U2426),"Sim","Não"))</f>
        <v>Não</v>
      </c>
    </row>
    <row r="2427" customFormat="false" ht="15" hidden="false" customHeight="false" outlineLevel="0" collapsed="false">
      <c r="A2427" s="72" t="s">
        <v>5158</v>
      </c>
      <c r="B2427" s="72" t="s">
        <v>5159</v>
      </c>
      <c r="C2427" s="72" t="s">
        <v>299</v>
      </c>
      <c r="D2427" s="72" t="s">
        <v>301</v>
      </c>
      <c r="E2427" s="72"/>
      <c r="F2427" s="73" t="n">
        <v>48817</v>
      </c>
      <c r="G2427" s="73" t="n">
        <v>40862</v>
      </c>
      <c r="H2427" s="73" t="n">
        <v>7955</v>
      </c>
      <c r="I2427" s="74" t="n">
        <f aca="false">H2427/F2427</f>
        <v>0.162955527787451</v>
      </c>
      <c r="J2427" s="73" t="n">
        <v>39198</v>
      </c>
      <c r="K2427" s="73" t="n">
        <v>267</v>
      </c>
      <c r="L2427" s="73" t="n">
        <v>1397</v>
      </c>
      <c r="M2427" s="73" t="n">
        <v>11954</v>
      </c>
      <c r="N2427" s="73" t="n">
        <v>25654</v>
      </c>
      <c r="O2427" s="73" t="n">
        <f aca="false">J2427-M2427-N2427</f>
        <v>1590</v>
      </c>
      <c r="P2427" s="74" t="n">
        <f aca="false">M2427/J2427</f>
        <v>0.304964539007092</v>
      </c>
      <c r="Q2427" s="74" t="n">
        <f aca="false">N2427/J2427</f>
        <v>0.654472166947293</v>
      </c>
      <c r="R2427" s="75" t="n">
        <f aca="false">ABS(P2427-Q2427)*100</f>
        <v>34.9507627940201</v>
      </c>
      <c r="S2427" s="72" t="str">
        <f aca="false">IF(M2427&gt;N2427,"Flávio Bolsonaro",IF(N2427&gt;M2427,"Lula","Empate"))</f>
        <v>Lula</v>
      </c>
      <c r="T2427" s="74" t="n">
        <v>0.653573362208988</v>
      </c>
      <c r="U2427" s="74" t="n">
        <v>0.270546832701678</v>
      </c>
      <c r="V2427" s="72" t="str">
        <f aca="false">IF(S2427="Empate","—",IF((N2427&gt;M2427)&lt;&gt;(T2427&gt;U2427),"Sim","Não"))</f>
        <v>Não</v>
      </c>
    </row>
    <row r="2428" customFormat="false" ht="15" hidden="false" customHeight="false" outlineLevel="0" collapsed="false">
      <c r="A2428" s="72" t="s">
        <v>5160</v>
      </c>
      <c r="B2428" s="72" t="s">
        <v>5161</v>
      </c>
      <c r="C2428" s="72" t="s">
        <v>299</v>
      </c>
      <c r="D2428" s="72" t="s">
        <v>301</v>
      </c>
      <c r="E2428" s="72"/>
      <c r="F2428" s="73" t="n">
        <v>29760</v>
      </c>
      <c r="G2428" s="73" t="n">
        <v>23301</v>
      </c>
      <c r="H2428" s="73" t="n">
        <v>6459</v>
      </c>
      <c r="I2428" s="74" t="n">
        <f aca="false">H2428/F2428</f>
        <v>0.217036290322581</v>
      </c>
      <c r="J2428" s="73" t="n">
        <v>22243</v>
      </c>
      <c r="K2428" s="73" t="n">
        <v>149</v>
      </c>
      <c r="L2428" s="73" t="n">
        <v>909</v>
      </c>
      <c r="M2428" s="73" t="n">
        <v>7018</v>
      </c>
      <c r="N2428" s="73" t="n">
        <v>14123</v>
      </c>
      <c r="O2428" s="73" t="n">
        <f aca="false">J2428-M2428-N2428</f>
        <v>1102</v>
      </c>
      <c r="P2428" s="74" t="n">
        <f aca="false">M2428/J2428</f>
        <v>0.315514993481095</v>
      </c>
      <c r="Q2428" s="74" t="n">
        <f aca="false">N2428/J2428</f>
        <v>0.634941329856584</v>
      </c>
      <c r="R2428" s="75" t="n">
        <f aca="false">ABS(P2428-Q2428)*100</f>
        <v>31.9426336375489</v>
      </c>
      <c r="S2428" s="72" t="str">
        <f aca="false">IF(M2428&gt;N2428,"Flávio Bolsonaro",IF(N2428&gt;M2428,"Lula","Empate"))</f>
        <v>Lula</v>
      </c>
      <c r="T2428" s="74" t="n">
        <v>0.616248794599807</v>
      </c>
      <c r="U2428" s="74" t="n">
        <v>0.278929604628737</v>
      </c>
      <c r="V2428" s="72" t="str">
        <f aca="false">IF(S2428="Empate","—",IF((N2428&gt;M2428)&lt;&gt;(T2428&gt;U2428),"Sim","Não"))</f>
        <v>Não</v>
      </c>
    </row>
    <row r="2429" customFormat="false" ht="15" hidden="false" customHeight="false" outlineLevel="0" collapsed="false">
      <c r="A2429" s="72" t="s">
        <v>5162</v>
      </c>
      <c r="B2429" s="72" t="s">
        <v>5163</v>
      </c>
      <c r="C2429" s="72" t="s">
        <v>299</v>
      </c>
      <c r="D2429" s="72" t="s">
        <v>301</v>
      </c>
      <c r="E2429" s="72"/>
      <c r="F2429" s="73" t="n">
        <v>45624</v>
      </c>
      <c r="G2429" s="73" t="n">
        <v>37022</v>
      </c>
      <c r="H2429" s="73" t="n">
        <v>8602</v>
      </c>
      <c r="I2429" s="74" t="n">
        <f aca="false">H2429/F2429</f>
        <v>0.188541118709451</v>
      </c>
      <c r="J2429" s="73" t="n">
        <v>35847</v>
      </c>
      <c r="K2429" s="73" t="n">
        <v>199</v>
      </c>
      <c r="L2429" s="73" t="n">
        <v>976</v>
      </c>
      <c r="M2429" s="73" t="n">
        <v>18312</v>
      </c>
      <c r="N2429" s="73" t="n">
        <v>16099</v>
      </c>
      <c r="O2429" s="73" t="n">
        <f aca="false">J2429-M2429-N2429</f>
        <v>1436</v>
      </c>
      <c r="P2429" s="74" t="n">
        <f aca="false">M2429/J2429</f>
        <v>0.510837727006444</v>
      </c>
      <c r="Q2429" s="74" t="n">
        <f aca="false">N2429/J2429</f>
        <v>0.449103132758669</v>
      </c>
      <c r="R2429" s="75" t="n">
        <f aca="false">ABS(P2429-Q2429)*100</f>
        <v>6.17345942477752</v>
      </c>
      <c r="S2429" s="72" t="str">
        <f aca="false">IF(M2429&gt;N2429,"Flávio Bolsonaro",IF(N2429&gt;M2429,"Lula","Empate"))</f>
        <v>Flávio Bolsonaro</v>
      </c>
      <c r="T2429" s="74" t="n">
        <v>0.484056102875733</v>
      </c>
      <c r="U2429" s="74" t="n">
        <v>0.443022435012123</v>
      </c>
      <c r="V2429" s="72" t="str">
        <f aca="false">IF(S2429="Empate","—",IF((N2429&gt;M2429)&lt;&gt;(T2429&gt;U2429),"Sim","Não"))</f>
        <v>Sim</v>
      </c>
    </row>
    <row r="2430" customFormat="false" ht="15" hidden="false" customHeight="false" outlineLevel="0" collapsed="false">
      <c r="A2430" s="72" t="s">
        <v>5164</v>
      </c>
      <c r="B2430" s="72" t="s">
        <v>5165</v>
      </c>
      <c r="C2430" s="72" t="s">
        <v>299</v>
      </c>
      <c r="D2430" s="72" t="s">
        <v>301</v>
      </c>
      <c r="E2430" s="72"/>
      <c r="F2430" s="73" t="n">
        <v>23890</v>
      </c>
      <c r="G2430" s="73" t="n">
        <v>17878</v>
      </c>
      <c r="H2430" s="73" t="n">
        <v>6012</v>
      </c>
      <c r="I2430" s="74" t="n">
        <f aca="false">H2430/F2430</f>
        <v>0.251653411469234</v>
      </c>
      <c r="J2430" s="73" t="n">
        <v>17208</v>
      </c>
      <c r="K2430" s="73" t="n">
        <v>123</v>
      </c>
      <c r="L2430" s="73" t="n">
        <v>547</v>
      </c>
      <c r="M2430" s="73" t="n">
        <v>5534</v>
      </c>
      <c r="N2430" s="73" t="n">
        <v>11089</v>
      </c>
      <c r="O2430" s="73" t="n">
        <f aca="false">J2430-M2430-N2430</f>
        <v>585</v>
      </c>
      <c r="P2430" s="74" t="n">
        <f aca="false">M2430/J2430</f>
        <v>0.321594607159461</v>
      </c>
      <c r="Q2430" s="74" t="n">
        <f aca="false">N2430/J2430</f>
        <v>0.644409576940958</v>
      </c>
      <c r="R2430" s="75" t="n">
        <f aca="false">ABS(P2430-Q2430)*100</f>
        <v>32.2814969781497</v>
      </c>
      <c r="S2430" s="72" t="str">
        <f aca="false">IF(M2430&gt;N2430,"Flávio Bolsonaro",IF(N2430&gt;M2430,"Lula","Empate"))</f>
        <v>Lula</v>
      </c>
      <c r="T2430" s="74" t="n">
        <v>0.678316444035007</v>
      </c>
      <c r="U2430" s="74" t="n">
        <v>0.276255181943805</v>
      </c>
      <c r="V2430" s="72" t="str">
        <f aca="false">IF(S2430="Empate","—",IF((N2430&gt;M2430)&lt;&gt;(T2430&gt;U2430),"Sim","Não"))</f>
        <v>Não</v>
      </c>
    </row>
    <row r="2431" customFormat="false" ht="15" hidden="false" customHeight="false" outlineLevel="0" collapsed="false">
      <c r="A2431" s="72" t="s">
        <v>5166</v>
      </c>
      <c r="B2431" s="72" t="s">
        <v>5167</v>
      </c>
      <c r="C2431" s="72" t="s">
        <v>299</v>
      </c>
      <c r="D2431" s="72" t="s">
        <v>301</v>
      </c>
      <c r="E2431" s="72"/>
      <c r="F2431" s="73" t="n">
        <v>86743</v>
      </c>
      <c r="G2431" s="73" t="n">
        <v>67458</v>
      </c>
      <c r="H2431" s="73" t="n">
        <v>19285</v>
      </c>
      <c r="I2431" s="74" t="n">
        <f aca="false">H2431/F2431</f>
        <v>0.222323415145891</v>
      </c>
      <c r="J2431" s="73" t="n">
        <v>64830</v>
      </c>
      <c r="K2431" s="73" t="n">
        <v>758</v>
      </c>
      <c r="L2431" s="73" t="n">
        <v>1870</v>
      </c>
      <c r="M2431" s="73" t="n">
        <v>41004</v>
      </c>
      <c r="N2431" s="73" t="n">
        <v>20416</v>
      </c>
      <c r="O2431" s="73" t="n">
        <f aca="false">J2431-M2431-N2431</f>
        <v>3410</v>
      </c>
      <c r="P2431" s="74" t="n">
        <f aca="false">M2431/J2431</f>
        <v>0.632484960666358</v>
      </c>
      <c r="Q2431" s="74" t="n">
        <f aca="false">N2431/J2431</f>
        <v>0.314915933981182</v>
      </c>
      <c r="R2431" s="75" t="n">
        <f aca="false">ABS(P2431-Q2431)*100</f>
        <v>31.7569026685177</v>
      </c>
      <c r="S2431" s="72" t="str">
        <f aca="false">IF(M2431&gt;N2431,"Flávio Bolsonaro",IF(N2431&gt;M2431,"Lula","Empate"))</f>
        <v>Flávio Bolsonaro</v>
      </c>
      <c r="T2431" s="74" t="n">
        <v>0.368963723218086</v>
      </c>
      <c r="U2431" s="74" t="n">
        <v>0.57768528591023</v>
      </c>
      <c r="V2431" s="72" t="str">
        <f aca="false">IF(S2431="Empate","—",IF((N2431&gt;M2431)&lt;&gt;(T2431&gt;U2431),"Sim","Não"))</f>
        <v>Não</v>
      </c>
    </row>
    <row r="2432" customFormat="false" ht="15" hidden="false" customHeight="false" outlineLevel="0" collapsed="false">
      <c r="A2432" s="72" t="s">
        <v>5168</v>
      </c>
      <c r="B2432" s="72" t="s">
        <v>5169</v>
      </c>
      <c r="C2432" s="72" t="s">
        <v>299</v>
      </c>
      <c r="D2432" s="72" t="s">
        <v>301</v>
      </c>
      <c r="E2432" s="72"/>
      <c r="F2432" s="73" t="n">
        <v>22636</v>
      </c>
      <c r="G2432" s="73" t="n">
        <v>17911</v>
      </c>
      <c r="H2432" s="73" t="n">
        <v>4725</v>
      </c>
      <c r="I2432" s="74" t="n">
        <f aca="false">H2432/F2432</f>
        <v>0.208738292984626</v>
      </c>
      <c r="J2432" s="73" t="n">
        <v>17041</v>
      </c>
      <c r="K2432" s="73" t="n">
        <v>59</v>
      </c>
      <c r="L2432" s="73" t="n">
        <v>811</v>
      </c>
      <c r="M2432" s="73" t="n">
        <v>7411</v>
      </c>
      <c r="N2432" s="73" t="n">
        <v>8404</v>
      </c>
      <c r="O2432" s="73" t="n">
        <f aca="false">J2432-M2432-N2432</f>
        <v>1226</v>
      </c>
      <c r="P2432" s="74" t="n">
        <f aca="false">M2432/J2432</f>
        <v>0.434892318525908</v>
      </c>
      <c r="Q2432" s="74" t="n">
        <f aca="false">N2432/J2432</f>
        <v>0.493163546740215</v>
      </c>
      <c r="R2432" s="75" t="n">
        <f aca="false">ABS(P2432-Q2432)*100</f>
        <v>5.82712282143067</v>
      </c>
      <c r="S2432" s="72" t="str">
        <f aca="false">IF(M2432&gt;N2432,"Flávio Bolsonaro",IF(N2432&gt;M2432,"Lula","Empate"))</f>
        <v>Lula</v>
      </c>
      <c r="T2432" s="74" t="n">
        <v>0.465937926995901</v>
      </c>
      <c r="U2432" s="74" t="n">
        <v>0.444205868956991</v>
      </c>
      <c r="V2432" s="72" t="str">
        <f aca="false">IF(S2432="Empate","—",IF((N2432&gt;M2432)&lt;&gt;(T2432&gt;U2432),"Sim","Não"))</f>
        <v>Não</v>
      </c>
    </row>
    <row r="2433" customFormat="false" ht="15" hidden="false" customHeight="false" outlineLevel="0" collapsed="false">
      <c r="A2433" s="72" t="s">
        <v>5170</v>
      </c>
      <c r="B2433" s="72" t="s">
        <v>5171</v>
      </c>
      <c r="C2433" s="72" t="s">
        <v>299</v>
      </c>
      <c r="D2433" s="72" t="s">
        <v>301</v>
      </c>
      <c r="E2433" s="72"/>
      <c r="F2433" s="73" t="n">
        <v>358249</v>
      </c>
      <c r="G2433" s="73" t="n">
        <v>297406</v>
      </c>
      <c r="H2433" s="73" t="n">
        <v>60843</v>
      </c>
      <c r="I2433" s="74" t="n">
        <f aca="false">H2433/F2433</f>
        <v>0.169834388930604</v>
      </c>
      <c r="J2433" s="73" t="n">
        <v>283649</v>
      </c>
      <c r="K2433" s="73" t="n">
        <v>4896</v>
      </c>
      <c r="L2433" s="73" t="n">
        <v>8861</v>
      </c>
      <c r="M2433" s="73" t="n">
        <v>130954</v>
      </c>
      <c r="N2433" s="73" t="n">
        <v>127573</v>
      </c>
      <c r="O2433" s="73" t="n">
        <f aca="false">J2433-M2433-N2433</f>
        <v>25122</v>
      </c>
      <c r="P2433" s="74" t="n">
        <f aca="false">M2433/J2433</f>
        <v>0.461676226604007</v>
      </c>
      <c r="Q2433" s="74" t="n">
        <f aca="false">N2433/J2433</f>
        <v>0.449756565332506</v>
      </c>
      <c r="R2433" s="75" t="n">
        <f aca="false">ABS(P2433-Q2433)*100</f>
        <v>1.19196612715011</v>
      </c>
      <c r="S2433" s="72" t="str">
        <f aca="false">IF(M2433&gt;N2433,"Flávio Bolsonaro",IF(N2433&gt;M2433,"Lula","Empate"))</f>
        <v>Flávio Bolsonaro</v>
      </c>
      <c r="T2433" s="74" t="n">
        <v>0.453350067234424</v>
      </c>
      <c r="U2433" s="74" t="n">
        <v>0.43593724787091</v>
      </c>
      <c r="V2433" s="72" t="str">
        <f aca="false">IF(S2433="Empate","—",IF((N2433&gt;M2433)&lt;&gt;(T2433&gt;U2433),"Sim","Não"))</f>
        <v>Sim</v>
      </c>
    </row>
    <row r="2434" customFormat="false" ht="15" hidden="false" customHeight="false" outlineLevel="0" collapsed="false">
      <c r="A2434" s="72" t="s">
        <v>5172</v>
      </c>
      <c r="B2434" s="72" t="s">
        <v>5173</v>
      </c>
      <c r="C2434" s="72" t="s">
        <v>299</v>
      </c>
      <c r="D2434" s="72" t="s">
        <v>301</v>
      </c>
      <c r="E2434" s="72"/>
      <c r="F2434" s="73" t="n">
        <v>25278</v>
      </c>
      <c r="G2434" s="73" t="n">
        <v>19129</v>
      </c>
      <c r="H2434" s="73" t="n">
        <v>6149</v>
      </c>
      <c r="I2434" s="74" t="n">
        <f aca="false">H2434/F2434</f>
        <v>0.24325500435161</v>
      </c>
      <c r="J2434" s="73" t="n">
        <v>18453</v>
      </c>
      <c r="K2434" s="73" t="n">
        <v>164</v>
      </c>
      <c r="L2434" s="73" t="n">
        <v>512</v>
      </c>
      <c r="M2434" s="73" t="n">
        <v>13113</v>
      </c>
      <c r="N2434" s="73" t="n">
        <v>4771</v>
      </c>
      <c r="O2434" s="73" t="n">
        <f aca="false">J2434-M2434-N2434</f>
        <v>569</v>
      </c>
      <c r="P2434" s="74" t="n">
        <f aca="false">M2434/J2434</f>
        <v>0.710616159973988</v>
      </c>
      <c r="Q2434" s="74" t="n">
        <f aca="false">N2434/J2434</f>
        <v>0.258548745461443</v>
      </c>
      <c r="R2434" s="75" t="n">
        <f aca="false">ABS(P2434-Q2434)*100</f>
        <v>45.2067414512545</v>
      </c>
      <c r="S2434" s="72" t="str">
        <f aca="false">IF(M2434&gt;N2434,"Flávio Bolsonaro",IF(N2434&gt;M2434,"Lula","Empate"))</f>
        <v>Flávio Bolsonaro</v>
      </c>
      <c r="T2434" s="74" t="n">
        <v>0.388013971444329</v>
      </c>
      <c r="U2434" s="74" t="n">
        <v>0.571971321772167</v>
      </c>
      <c r="V2434" s="72" t="str">
        <f aca="false">IF(S2434="Empate","—",IF((N2434&gt;M2434)&lt;&gt;(T2434&gt;U2434),"Sim","Não"))</f>
        <v>Não</v>
      </c>
    </row>
    <row r="2435" customFormat="false" ht="15" hidden="false" customHeight="false" outlineLevel="0" collapsed="false">
      <c r="A2435" s="72" t="s">
        <v>5174</v>
      </c>
      <c r="B2435" s="72" t="s">
        <v>5175</v>
      </c>
      <c r="C2435" s="72" t="s">
        <v>299</v>
      </c>
      <c r="D2435" s="72" t="s">
        <v>301</v>
      </c>
      <c r="E2435" s="72"/>
      <c r="F2435" s="73" t="n">
        <v>39219</v>
      </c>
      <c r="G2435" s="73" t="n">
        <v>31644</v>
      </c>
      <c r="H2435" s="73" t="n">
        <v>7575</v>
      </c>
      <c r="I2435" s="74" t="n">
        <f aca="false">H2435/F2435</f>
        <v>0.193146179147862</v>
      </c>
      <c r="J2435" s="73" t="n">
        <v>29997</v>
      </c>
      <c r="K2435" s="73" t="n">
        <v>225</v>
      </c>
      <c r="L2435" s="73" t="n">
        <v>1422</v>
      </c>
      <c r="M2435" s="73" t="n">
        <v>8171</v>
      </c>
      <c r="N2435" s="73" t="n">
        <v>20300</v>
      </c>
      <c r="O2435" s="73" t="n">
        <f aca="false">J2435-M2435-N2435</f>
        <v>1526</v>
      </c>
      <c r="P2435" s="74" t="n">
        <f aca="false">M2435/J2435</f>
        <v>0.272393906057272</v>
      </c>
      <c r="Q2435" s="74" t="n">
        <f aca="false">N2435/J2435</f>
        <v>0.676734340100677</v>
      </c>
      <c r="R2435" s="75" t="n">
        <f aca="false">ABS(P2435-Q2435)*100</f>
        <v>40.4340434043404</v>
      </c>
      <c r="S2435" s="72" t="str">
        <f aca="false">IF(M2435&gt;N2435,"Flávio Bolsonaro",IF(N2435&gt;M2435,"Lula","Empate"))</f>
        <v>Lula</v>
      </c>
      <c r="T2435" s="74" t="n">
        <v>0.676567539786623</v>
      </c>
      <c r="U2435" s="74" t="n">
        <v>0.235139829156772</v>
      </c>
      <c r="V2435" s="72" t="str">
        <f aca="false">IF(S2435="Empate","—",IF((N2435&gt;M2435)&lt;&gt;(T2435&gt;U2435),"Sim","Não"))</f>
        <v>Não</v>
      </c>
    </row>
    <row r="2436" customFormat="false" ht="15" hidden="false" customHeight="false" outlineLevel="0" collapsed="false">
      <c r="A2436" s="72" t="s">
        <v>5176</v>
      </c>
      <c r="B2436" s="72" t="s">
        <v>5177</v>
      </c>
      <c r="C2436" s="72" t="s">
        <v>299</v>
      </c>
      <c r="D2436" s="72" t="s">
        <v>301</v>
      </c>
      <c r="E2436" s="72"/>
      <c r="F2436" s="73" t="n">
        <v>18265</v>
      </c>
      <c r="G2436" s="73" t="n">
        <v>14648</v>
      </c>
      <c r="H2436" s="73" t="n">
        <v>3617</v>
      </c>
      <c r="I2436" s="74" t="n">
        <f aca="false">H2436/F2436</f>
        <v>0.198029017246099</v>
      </c>
      <c r="J2436" s="73" t="n">
        <v>13948</v>
      </c>
      <c r="K2436" s="73" t="n">
        <v>97</v>
      </c>
      <c r="L2436" s="73" t="n">
        <v>603</v>
      </c>
      <c r="M2436" s="73" t="n">
        <v>4466</v>
      </c>
      <c r="N2436" s="73" t="n">
        <v>8980</v>
      </c>
      <c r="O2436" s="73" t="n">
        <f aca="false">J2436-M2436-N2436</f>
        <v>502</v>
      </c>
      <c r="P2436" s="74" t="n">
        <f aca="false">M2436/J2436</f>
        <v>0.32018927444795</v>
      </c>
      <c r="Q2436" s="74" t="n">
        <f aca="false">N2436/J2436</f>
        <v>0.643819902494981</v>
      </c>
      <c r="R2436" s="75" t="n">
        <f aca="false">ABS(P2436-Q2436)*100</f>
        <v>32.3630628047032</v>
      </c>
      <c r="S2436" s="72" t="str">
        <f aca="false">IF(M2436&gt;N2436,"Flávio Bolsonaro",IF(N2436&gt;M2436,"Lula","Empate"))</f>
        <v>Lula</v>
      </c>
      <c r="T2436" s="74" t="n">
        <v>0.687193185099625</v>
      </c>
      <c r="U2436" s="74" t="n">
        <v>0.251227259601502</v>
      </c>
      <c r="V2436" s="72" t="str">
        <f aca="false">IF(S2436="Empate","—",IF((N2436&gt;M2436)&lt;&gt;(T2436&gt;U2436),"Sim","Não"))</f>
        <v>Não</v>
      </c>
    </row>
    <row r="2437" customFormat="false" ht="15" hidden="false" customHeight="false" outlineLevel="0" collapsed="false">
      <c r="A2437" s="72" t="s">
        <v>5178</v>
      </c>
      <c r="B2437" s="72" t="s">
        <v>5179</v>
      </c>
      <c r="C2437" s="72" t="s">
        <v>299</v>
      </c>
      <c r="D2437" s="72" t="s">
        <v>301</v>
      </c>
      <c r="E2437" s="72"/>
      <c r="F2437" s="73" t="n">
        <v>11870</v>
      </c>
      <c r="G2437" s="73" t="n">
        <v>9093</v>
      </c>
      <c r="H2437" s="73" t="n">
        <v>2777</v>
      </c>
      <c r="I2437" s="74" t="n">
        <f aca="false">H2437/F2437</f>
        <v>0.233951137320977</v>
      </c>
      <c r="J2437" s="73" t="n">
        <v>8816</v>
      </c>
      <c r="K2437" s="73" t="n">
        <v>46</v>
      </c>
      <c r="L2437" s="73" t="n">
        <v>231</v>
      </c>
      <c r="M2437" s="73" t="n">
        <v>4043</v>
      </c>
      <c r="N2437" s="73" t="n">
        <v>4498</v>
      </c>
      <c r="O2437" s="73" t="n">
        <f aca="false">J2437-M2437-N2437</f>
        <v>275</v>
      </c>
      <c r="P2437" s="74" t="n">
        <f aca="false">M2437/J2437</f>
        <v>0.458598003629764</v>
      </c>
      <c r="Q2437" s="74" t="n">
        <f aca="false">N2437/J2437</f>
        <v>0.510208711433757</v>
      </c>
      <c r="R2437" s="75" t="n">
        <f aca="false">ABS(P2437-Q2437)*100</f>
        <v>5.16107078039927</v>
      </c>
      <c r="S2437" s="72" t="str">
        <f aca="false">IF(M2437&gt;N2437,"Flávio Bolsonaro",IF(N2437&gt;M2437,"Lula","Empate"))</f>
        <v>Lula</v>
      </c>
      <c r="T2437" s="74" t="n">
        <v>0.582667486170867</v>
      </c>
      <c r="U2437" s="74" t="n">
        <v>0.36299938537185</v>
      </c>
      <c r="V2437" s="72" t="str">
        <f aca="false">IF(S2437="Empate","—",IF((N2437&gt;M2437)&lt;&gt;(T2437&gt;U2437),"Sim","Não"))</f>
        <v>Não</v>
      </c>
    </row>
    <row r="2438" customFormat="false" ht="15" hidden="false" customHeight="false" outlineLevel="0" collapsed="false">
      <c r="A2438" s="72" t="s">
        <v>5180</v>
      </c>
      <c r="B2438" s="72" t="s">
        <v>5181</v>
      </c>
      <c r="C2438" s="72" t="s">
        <v>299</v>
      </c>
      <c r="D2438" s="72" t="s">
        <v>301</v>
      </c>
      <c r="E2438" s="72"/>
      <c r="F2438" s="73" t="n">
        <v>16607</v>
      </c>
      <c r="G2438" s="73" t="n">
        <v>13159</v>
      </c>
      <c r="H2438" s="73" t="n">
        <v>3448</v>
      </c>
      <c r="I2438" s="74" t="n">
        <f aca="false">H2438/F2438</f>
        <v>0.207623291383152</v>
      </c>
      <c r="J2438" s="73" t="n">
        <v>12625</v>
      </c>
      <c r="K2438" s="73" t="n">
        <v>52</v>
      </c>
      <c r="L2438" s="73" t="n">
        <v>482</v>
      </c>
      <c r="M2438" s="73" t="n">
        <v>2849</v>
      </c>
      <c r="N2438" s="73" t="n">
        <v>9427</v>
      </c>
      <c r="O2438" s="73" t="n">
        <f aca="false">J2438-M2438-N2438</f>
        <v>349</v>
      </c>
      <c r="P2438" s="74" t="n">
        <f aca="false">M2438/J2438</f>
        <v>0.225663366336634</v>
      </c>
      <c r="Q2438" s="74" t="n">
        <f aca="false">N2438/J2438</f>
        <v>0.746693069306931</v>
      </c>
      <c r="R2438" s="75" t="n">
        <f aca="false">ABS(P2438-Q2438)*100</f>
        <v>52.1029702970297</v>
      </c>
      <c r="S2438" s="72" t="str">
        <f aca="false">IF(M2438&gt;N2438,"Flávio Bolsonaro",IF(N2438&gt;M2438,"Lula","Empate"))</f>
        <v>Lula</v>
      </c>
      <c r="T2438" s="74" t="n">
        <v>0.75408433837995</v>
      </c>
      <c r="U2438" s="74" t="n">
        <v>0.198101103412882</v>
      </c>
      <c r="V2438" s="72" t="str">
        <f aca="false">IF(S2438="Empate","—",IF((N2438&gt;M2438)&lt;&gt;(T2438&gt;U2438),"Sim","Não"))</f>
        <v>Não</v>
      </c>
    </row>
    <row r="2439" customFormat="false" ht="15" hidden="false" customHeight="false" outlineLevel="0" collapsed="false">
      <c r="A2439" s="72" t="s">
        <v>5182</v>
      </c>
      <c r="B2439" s="72" t="s">
        <v>5183</v>
      </c>
      <c r="C2439" s="72" t="s">
        <v>299</v>
      </c>
      <c r="D2439" s="72" t="s">
        <v>301</v>
      </c>
      <c r="E2439" s="72"/>
      <c r="F2439" s="73" t="n">
        <v>27595</v>
      </c>
      <c r="G2439" s="73" t="n">
        <v>22967</v>
      </c>
      <c r="H2439" s="73" t="n">
        <v>4628</v>
      </c>
      <c r="I2439" s="74" t="n">
        <f aca="false">H2439/F2439</f>
        <v>0.167711541946005</v>
      </c>
      <c r="J2439" s="73" t="n">
        <v>22118</v>
      </c>
      <c r="K2439" s="73" t="n">
        <v>178</v>
      </c>
      <c r="L2439" s="73" t="n">
        <v>671</v>
      </c>
      <c r="M2439" s="73" t="n">
        <v>6006</v>
      </c>
      <c r="N2439" s="73" t="n">
        <v>15458</v>
      </c>
      <c r="O2439" s="73" t="n">
        <f aca="false">J2439-M2439-N2439</f>
        <v>654</v>
      </c>
      <c r="P2439" s="74" t="n">
        <f aca="false">M2439/J2439</f>
        <v>0.271543539198843</v>
      </c>
      <c r="Q2439" s="74" t="n">
        <f aca="false">N2439/J2439</f>
        <v>0.698887783705579</v>
      </c>
      <c r="R2439" s="75" t="n">
        <f aca="false">ABS(P2439-Q2439)*100</f>
        <v>42.7344244506737</v>
      </c>
      <c r="S2439" s="72" t="str">
        <f aca="false">IF(M2439&gt;N2439,"Flávio Bolsonaro",IF(N2439&gt;M2439,"Lula","Empate"))</f>
        <v>Lula</v>
      </c>
      <c r="T2439" s="74" t="n">
        <v>0.725289510355101</v>
      </c>
      <c r="U2439" s="74" t="n">
        <v>0.22358368170679</v>
      </c>
      <c r="V2439" s="72" t="str">
        <f aca="false">IF(S2439="Empate","—",IF((N2439&gt;M2439)&lt;&gt;(T2439&gt;U2439),"Sim","Não"))</f>
        <v>Não</v>
      </c>
    </row>
    <row r="2440" customFormat="false" ht="15" hidden="false" customHeight="false" outlineLevel="0" collapsed="false">
      <c r="A2440" s="72" t="s">
        <v>5184</v>
      </c>
      <c r="B2440" s="72" t="s">
        <v>5185</v>
      </c>
      <c r="C2440" s="72" t="s">
        <v>299</v>
      </c>
      <c r="D2440" s="72" t="s">
        <v>301</v>
      </c>
      <c r="E2440" s="72"/>
      <c r="F2440" s="73" t="n">
        <v>3170</v>
      </c>
      <c r="G2440" s="73" t="n">
        <v>2393</v>
      </c>
      <c r="H2440" s="73" t="n">
        <v>777</v>
      </c>
      <c r="I2440" s="74" t="n">
        <f aca="false">H2440/F2440</f>
        <v>0.245110410094637</v>
      </c>
      <c r="J2440" s="73" t="n">
        <v>2322</v>
      </c>
      <c r="K2440" s="73" t="n">
        <v>11</v>
      </c>
      <c r="L2440" s="73" t="n">
        <v>60</v>
      </c>
      <c r="M2440" s="73" t="n">
        <v>1525</v>
      </c>
      <c r="N2440" s="73" t="n">
        <v>690</v>
      </c>
      <c r="O2440" s="73" t="n">
        <f aca="false">J2440-M2440-N2440</f>
        <v>107</v>
      </c>
      <c r="P2440" s="74" t="n">
        <f aca="false">M2440/J2440</f>
        <v>0.656761412575366</v>
      </c>
      <c r="Q2440" s="74" t="n">
        <f aca="false">N2440/J2440</f>
        <v>0.297157622739018</v>
      </c>
      <c r="R2440" s="75" t="n">
        <f aca="false">ABS(P2440-Q2440)*100</f>
        <v>35.9603789836348</v>
      </c>
      <c r="S2440" s="72" t="str">
        <f aca="false">IF(M2440&gt;N2440,"Flávio Bolsonaro",IF(N2440&gt;M2440,"Lula","Empate"))</f>
        <v>Flávio Bolsonaro</v>
      </c>
      <c r="T2440" s="74" t="n">
        <v>0.388990825688073</v>
      </c>
      <c r="U2440" s="74" t="n">
        <v>0.567889908256881</v>
      </c>
      <c r="V2440" s="72" t="str">
        <f aca="false">IF(S2440="Empate","—",IF((N2440&gt;M2440)&lt;&gt;(T2440&gt;U2440),"Sim","Não"))</f>
        <v>Não</v>
      </c>
    </row>
    <row r="2441" customFormat="false" ht="15" hidden="false" customHeight="false" outlineLevel="0" collapsed="false">
      <c r="A2441" s="72" t="s">
        <v>5186</v>
      </c>
      <c r="B2441" s="72" t="s">
        <v>5187</v>
      </c>
      <c r="C2441" s="72" t="s">
        <v>299</v>
      </c>
      <c r="D2441" s="72" t="s">
        <v>301</v>
      </c>
      <c r="E2441" s="72"/>
      <c r="F2441" s="73" t="n">
        <v>102889</v>
      </c>
      <c r="G2441" s="73" t="n">
        <v>83714</v>
      </c>
      <c r="H2441" s="73" t="n">
        <v>19175</v>
      </c>
      <c r="I2441" s="74" t="n">
        <f aca="false">H2441/F2441</f>
        <v>0.186365889453683</v>
      </c>
      <c r="J2441" s="73" t="n">
        <v>80178</v>
      </c>
      <c r="K2441" s="73" t="n">
        <v>1192</v>
      </c>
      <c r="L2441" s="73" t="n">
        <v>2344</v>
      </c>
      <c r="M2441" s="73" t="n">
        <v>27194</v>
      </c>
      <c r="N2441" s="73" t="n">
        <v>47254</v>
      </c>
      <c r="O2441" s="73" t="n">
        <f aca="false">J2441-M2441-N2441</f>
        <v>5730</v>
      </c>
      <c r="P2441" s="74" t="n">
        <f aca="false">M2441/J2441</f>
        <v>0.339170345980194</v>
      </c>
      <c r="Q2441" s="74" t="n">
        <f aca="false">N2441/J2441</f>
        <v>0.589363665843498</v>
      </c>
      <c r="R2441" s="75" t="n">
        <f aca="false">ABS(P2441-Q2441)*100</f>
        <v>25.0193319863304</v>
      </c>
      <c r="S2441" s="72" t="str">
        <f aca="false">IF(M2441&gt;N2441,"Flávio Bolsonaro",IF(N2441&gt;M2441,"Lula","Empate"))</f>
        <v>Lula</v>
      </c>
      <c r="T2441" s="74" t="n">
        <v>0.610904976184837</v>
      </c>
      <c r="U2441" s="74" t="n">
        <v>0.308097155338017</v>
      </c>
      <c r="V2441" s="72" t="str">
        <f aca="false">IF(S2441="Empate","—",IF((N2441&gt;M2441)&lt;&gt;(T2441&gt;U2441),"Sim","Não"))</f>
        <v>Não</v>
      </c>
    </row>
    <row r="2442" customFormat="false" ht="15" hidden="false" customHeight="false" outlineLevel="0" collapsed="false">
      <c r="A2442" s="72" t="s">
        <v>5188</v>
      </c>
      <c r="B2442" s="72" t="s">
        <v>5189</v>
      </c>
      <c r="C2442" s="72" t="s">
        <v>299</v>
      </c>
      <c r="D2442" s="72" t="s">
        <v>301</v>
      </c>
      <c r="E2442" s="72"/>
      <c r="F2442" s="73" t="n">
        <v>17778</v>
      </c>
      <c r="G2442" s="73" t="n">
        <v>14353</v>
      </c>
      <c r="H2442" s="73" t="n">
        <v>3425</v>
      </c>
      <c r="I2442" s="74" t="n">
        <f aca="false">H2442/F2442</f>
        <v>0.192653841826977</v>
      </c>
      <c r="J2442" s="73" t="n">
        <v>13833</v>
      </c>
      <c r="K2442" s="73" t="n">
        <v>134</v>
      </c>
      <c r="L2442" s="73" t="n">
        <v>386</v>
      </c>
      <c r="M2442" s="73" t="n">
        <v>7175</v>
      </c>
      <c r="N2442" s="73" t="n">
        <v>6023</v>
      </c>
      <c r="O2442" s="73" t="n">
        <f aca="false">J2442-M2442-N2442</f>
        <v>635</v>
      </c>
      <c r="P2442" s="74" t="n">
        <f aca="false">M2442/J2442</f>
        <v>0.518687197281862</v>
      </c>
      <c r="Q2442" s="74" t="n">
        <f aca="false">N2442/J2442</f>
        <v>0.435408082122461</v>
      </c>
      <c r="R2442" s="75" t="n">
        <f aca="false">ABS(P2442-Q2442)*100</f>
        <v>8.32791151594014</v>
      </c>
      <c r="S2442" s="72" t="str">
        <f aca="false">IF(M2442&gt;N2442,"Flávio Bolsonaro",IF(N2442&gt;M2442,"Lula","Empate"))</f>
        <v>Flávio Bolsonaro</v>
      </c>
      <c r="T2442" s="74" t="n">
        <v>0.505003335557038</v>
      </c>
      <c r="U2442" s="74" t="n">
        <v>0.431037358238826</v>
      </c>
      <c r="V2442" s="72" t="str">
        <f aca="false">IF(S2442="Empate","—",IF((N2442&gt;M2442)&lt;&gt;(T2442&gt;U2442),"Sim","Não"))</f>
        <v>Sim</v>
      </c>
    </row>
    <row r="2443" customFormat="false" ht="15" hidden="false" customHeight="false" outlineLevel="0" collapsed="false">
      <c r="A2443" s="72" t="s">
        <v>5190</v>
      </c>
      <c r="B2443" s="72" t="s">
        <v>413</v>
      </c>
      <c r="C2443" s="72" t="s">
        <v>299</v>
      </c>
      <c r="D2443" s="72" t="s">
        <v>301</v>
      </c>
      <c r="E2443" s="72" t="s">
        <v>385</v>
      </c>
      <c r="F2443" s="73" t="n">
        <v>1048781</v>
      </c>
      <c r="G2443" s="73" t="n">
        <v>866529</v>
      </c>
      <c r="H2443" s="73" t="n">
        <v>182252</v>
      </c>
      <c r="I2443" s="74" t="n">
        <f aca="false">H2443/F2443</f>
        <v>0.173775077923799</v>
      </c>
      <c r="J2443" s="73" t="n">
        <v>826218</v>
      </c>
      <c r="K2443" s="73" t="n">
        <v>14208</v>
      </c>
      <c r="L2443" s="73" t="n">
        <v>26103</v>
      </c>
      <c r="M2443" s="73" t="n">
        <v>361377</v>
      </c>
      <c r="N2443" s="73" t="n">
        <v>396570</v>
      </c>
      <c r="O2443" s="73" t="n">
        <f aca="false">J2443-M2443-N2443</f>
        <v>68271</v>
      </c>
      <c r="P2443" s="74" t="n">
        <f aca="false">M2443/J2443</f>
        <v>0.437386985033006</v>
      </c>
      <c r="Q2443" s="74" t="n">
        <f aca="false">N2443/J2443</f>
        <v>0.479982280705576</v>
      </c>
      <c r="R2443" s="75" t="n">
        <f aca="false">ABS(P2443-Q2443)*100</f>
        <v>4.25952956725706</v>
      </c>
      <c r="S2443" s="72" t="str">
        <f aca="false">IF(M2443&gt;N2443,"Flávio Bolsonaro",IF(N2443&gt;M2443,"Lula","Empate"))</f>
        <v>Lula</v>
      </c>
      <c r="T2443" s="74" t="n">
        <v>0.457380522841213</v>
      </c>
      <c r="U2443" s="74" t="n">
        <v>0.432141078731719</v>
      </c>
      <c r="V2443" s="72" t="str">
        <f aca="false">IF(S2443="Empate","—",IF((N2443&gt;M2443)&lt;&gt;(T2443&gt;U2443),"Sim","Não"))</f>
        <v>Não</v>
      </c>
    </row>
    <row r="2444" customFormat="false" ht="15" hidden="false" customHeight="false" outlineLevel="0" collapsed="false">
      <c r="A2444" s="72" t="s">
        <v>5191</v>
      </c>
      <c r="B2444" s="72" t="s">
        <v>5192</v>
      </c>
      <c r="C2444" s="72" t="s">
        <v>299</v>
      </c>
      <c r="D2444" s="72" t="s">
        <v>301</v>
      </c>
      <c r="E2444" s="72"/>
      <c r="F2444" s="73" t="n">
        <v>49269</v>
      </c>
      <c r="G2444" s="73" t="n">
        <v>41355</v>
      </c>
      <c r="H2444" s="73" t="n">
        <v>7914</v>
      </c>
      <c r="I2444" s="74" t="n">
        <f aca="false">H2444/F2444</f>
        <v>0.160628387018206</v>
      </c>
      <c r="J2444" s="73" t="n">
        <v>39461</v>
      </c>
      <c r="K2444" s="73" t="n">
        <v>597</v>
      </c>
      <c r="L2444" s="73" t="n">
        <v>1297</v>
      </c>
      <c r="M2444" s="73" t="n">
        <v>17146</v>
      </c>
      <c r="N2444" s="73" t="n">
        <v>19932</v>
      </c>
      <c r="O2444" s="73" t="n">
        <f aca="false">J2444-M2444-N2444</f>
        <v>2383</v>
      </c>
      <c r="P2444" s="74" t="n">
        <f aca="false">M2444/J2444</f>
        <v>0.434504954258635</v>
      </c>
      <c r="Q2444" s="74" t="n">
        <f aca="false">N2444/J2444</f>
        <v>0.505106307493475</v>
      </c>
      <c r="R2444" s="75" t="n">
        <f aca="false">ABS(P2444-Q2444)*100</f>
        <v>7.06013532348394</v>
      </c>
      <c r="S2444" s="72" t="str">
        <f aca="false">IF(M2444&gt;N2444,"Flávio Bolsonaro",IF(N2444&gt;M2444,"Lula","Empate"))</f>
        <v>Lula</v>
      </c>
      <c r="T2444" s="74" t="n">
        <v>0.517899376478177</v>
      </c>
      <c r="U2444" s="74" t="n">
        <v>0.402467211352397</v>
      </c>
      <c r="V2444" s="72" t="str">
        <f aca="false">IF(S2444="Empate","—",IF((N2444&gt;M2444)&lt;&gt;(T2444&gt;U2444),"Sim","Não"))</f>
        <v>Não</v>
      </c>
    </row>
    <row r="2445" customFormat="false" ht="15" hidden="false" customHeight="false" outlineLevel="0" collapsed="false">
      <c r="A2445" s="72" t="s">
        <v>5193</v>
      </c>
      <c r="B2445" s="72" t="s">
        <v>5194</v>
      </c>
      <c r="C2445" s="72" t="s">
        <v>299</v>
      </c>
      <c r="D2445" s="72" t="s">
        <v>301</v>
      </c>
      <c r="E2445" s="72"/>
      <c r="F2445" s="73" t="n">
        <v>12477</v>
      </c>
      <c r="G2445" s="73" t="n">
        <v>9631</v>
      </c>
      <c r="H2445" s="73" t="n">
        <v>2846</v>
      </c>
      <c r="I2445" s="74" t="n">
        <f aca="false">H2445/F2445</f>
        <v>0.228099703454356</v>
      </c>
      <c r="J2445" s="73" t="n">
        <v>9256</v>
      </c>
      <c r="K2445" s="73" t="n">
        <v>52</v>
      </c>
      <c r="L2445" s="73" t="n">
        <v>323</v>
      </c>
      <c r="M2445" s="73" t="n">
        <v>4521</v>
      </c>
      <c r="N2445" s="73" t="n">
        <v>4360</v>
      </c>
      <c r="O2445" s="73" t="n">
        <f aca="false">J2445-M2445-N2445</f>
        <v>375</v>
      </c>
      <c r="P2445" s="74" t="n">
        <f aca="false">M2445/J2445</f>
        <v>0.488439930855661</v>
      </c>
      <c r="Q2445" s="74" t="n">
        <f aca="false">N2445/J2445</f>
        <v>0.47104580812446</v>
      </c>
      <c r="R2445" s="75" t="n">
        <f aca="false">ABS(P2445-Q2445)*100</f>
        <v>1.73941227312014</v>
      </c>
      <c r="S2445" s="72" t="str">
        <f aca="false">IF(M2445&gt;N2445,"Flávio Bolsonaro",IF(N2445&gt;M2445,"Lula","Empate"))</f>
        <v>Flávio Bolsonaro</v>
      </c>
      <c r="T2445" s="74" t="n">
        <v>0.534927553304276</v>
      </c>
      <c r="U2445" s="74" t="n">
        <v>0.409588879726705</v>
      </c>
      <c r="V2445" s="72" t="str">
        <f aca="false">IF(S2445="Empate","—",IF((N2445&gt;M2445)&lt;&gt;(T2445&gt;U2445),"Sim","Não"))</f>
        <v>Sim</v>
      </c>
    </row>
    <row r="2446" customFormat="false" ht="15" hidden="false" customHeight="false" outlineLevel="0" collapsed="false">
      <c r="A2446" s="72" t="s">
        <v>5195</v>
      </c>
      <c r="B2446" s="72" t="s">
        <v>854</v>
      </c>
      <c r="C2446" s="72" t="s">
        <v>299</v>
      </c>
      <c r="D2446" s="72" t="s">
        <v>301</v>
      </c>
      <c r="E2446" s="72"/>
      <c r="F2446" s="73" t="n">
        <v>12897</v>
      </c>
      <c r="G2446" s="73" t="n">
        <v>10621</v>
      </c>
      <c r="H2446" s="73" t="n">
        <v>2276</v>
      </c>
      <c r="I2446" s="74" t="n">
        <f aca="false">H2446/F2446</f>
        <v>0.176475149259518</v>
      </c>
      <c r="J2446" s="73" t="n">
        <v>10080</v>
      </c>
      <c r="K2446" s="73" t="n">
        <v>98</v>
      </c>
      <c r="L2446" s="73" t="n">
        <v>443</v>
      </c>
      <c r="M2446" s="73" t="n">
        <v>3159</v>
      </c>
      <c r="N2446" s="73" t="n">
        <v>6451</v>
      </c>
      <c r="O2446" s="73" t="n">
        <f aca="false">J2446-M2446-N2446</f>
        <v>470</v>
      </c>
      <c r="P2446" s="74" t="n">
        <f aca="false">M2446/J2446</f>
        <v>0.313392857142857</v>
      </c>
      <c r="Q2446" s="74" t="n">
        <f aca="false">N2446/J2446</f>
        <v>0.639980158730159</v>
      </c>
      <c r="R2446" s="75" t="n">
        <f aca="false">ABS(P2446-Q2446)*100</f>
        <v>32.6587301587302</v>
      </c>
      <c r="S2446" s="72" t="str">
        <f aca="false">IF(M2446&gt;N2446,"Flávio Bolsonaro",IF(N2446&gt;M2446,"Lula","Empate"))</f>
        <v>Lula</v>
      </c>
      <c r="T2446" s="74" t="n">
        <v>0.677504038772213</v>
      </c>
      <c r="U2446" s="74" t="n">
        <v>0.245153473344103</v>
      </c>
      <c r="V2446" s="72" t="str">
        <f aca="false">IF(S2446="Empate","—",IF((N2446&gt;M2446)&lt;&gt;(T2446&gt;U2446),"Sim","Não"))</f>
        <v>Não</v>
      </c>
    </row>
    <row r="2447" customFormat="false" ht="15" hidden="false" customHeight="false" outlineLevel="0" collapsed="false">
      <c r="A2447" s="72" t="s">
        <v>5196</v>
      </c>
      <c r="B2447" s="72" t="s">
        <v>5197</v>
      </c>
      <c r="C2447" s="72" t="s">
        <v>299</v>
      </c>
      <c r="D2447" s="72" t="s">
        <v>301</v>
      </c>
      <c r="E2447" s="72"/>
      <c r="F2447" s="73" t="n">
        <v>94963</v>
      </c>
      <c r="G2447" s="73" t="n">
        <v>76483</v>
      </c>
      <c r="H2447" s="73" t="n">
        <v>18480</v>
      </c>
      <c r="I2447" s="74" t="n">
        <f aca="false">H2447/F2447</f>
        <v>0.194602108189505</v>
      </c>
      <c r="J2447" s="73" t="n">
        <v>73464</v>
      </c>
      <c r="K2447" s="73" t="n">
        <v>689</v>
      </c>
      <c r="L2447" s="73" t="n">
        <v>2330</v>
      </c>
      <c r="M2447" s="73" t="n">
        <v>26670</v>
      </c>
      <c r="N2447" s="73" t="n">
        <v>41880</v>
      </c>
      <c r="O2447" s="73" t="n">
        <f aca="false">J2447-M2447-N2447</f>
        <v>4914</v>
      </c>
      <c r="P2447" s="74" t="n">
        <f aca="false">M2447/J2447</f>
        <v>0.363034955896766</v>
      </c>
      <c r="Q2447" s="74" t="n">
        <f aca="false">N2447/J2447</f>
        <v>0.570075138843515</v>
      </c>
      <c r="R2447" s="75" t="n">
        <f aca="false">ABS(P2447-Q2447)*100</f>
        <v>20.704018294675</v>
      </c>
      <c r="S2447" s="72" t="str">
        <f aca="false">IF(M2447&gt;N2447,"Flávio Bolsonaro",IF(N2447&gt;M2447,"Lula","Empate"))</f>
        <v>Lula</v>
      </c>
      <c r="T2447" s="74" t="n">
        <v>0.583524226520138</v>
      </c>
      <c r="U2447" s="74" t="n">
        <v>0.328718067677676</v>
      </c>
      <c r="V2447" s="72" t="str">
        <f aca="false">IF(S2447="Empate","—",IF((N2447&gt;M2447)&lt;&gt;(T2447&gt;U2447),"Sim","Não"))</f>
        <v>Não</v>
      </c>
    </row>
    <row r="2448" customFormat="false" ht="15" hidden="false" customHeight="false" outlineLevel="0" collapsed="false">
      <c r="A2448" s="72" t="s">
        <v>5198</v>
      </c>
      <c r="B2448" s="72" t="s">
        <v>5199</v>
      </c>
      <c r="C2448" s="72" t="s">
        <v>299</v>
      </c>
      <c r="D2448" s="72" t="s">
        <v>301</v>
      </c>
      <c r="E2448" s="72"/>
      <c r="F2448" s="73" t="n">
        <v>16697</v>
      </c>
      <c r="G2448" s="73" t="n">
        <v>13476</v>
      </c>
      <c r="H2448" s="73" t="n">
        <v>3221</v>
      </c>
      <c r="I2448" s="74" t="n">
        <f aca="false">H2448/F2448</f>
        <v>0.19290890579146</v>
      </c>
      <c r="J2448" s="73" t="n">
        <v>13029</v>
      </c>
      <c r="K2448" s="73" t="n">
        <v>103</v>
      </c>
      <c r="L2448" s="73" t="n">
        <v>344</v>
      </c>
      <c r="M2448" s="73" t="n">
        <v>9164</v>
      </c>
      <c r="N2448" s="73" t="n">
        <v>3429</v>
      </c>
      <c r="O2448" s="73" t="n">
        <f aca="false">J2448-M2448-N2448</f>
        <v>436</v>
      </c>
      <c r="P2448" s="74" t="n">
        <f aca="false">M2448/J2448</f>
        <v>0.703354056335866</v>
      </c>
      <c r="Q2448" s="74" t="n">
        <f aca="false">N2448/J2448</f>
        <v>0.263182132166705</v>
      </c>
      <c r="R2448" s="75" t="n">
        <f aca="false">ABS(P2448-Q2448)*100</f>
        <v>44.0171924169161</v>
      </c>
      <c r="S2448" s="72" t="str">
        <f aca="false">IF(M2448&gt;N2448,"Flávio Bolsonaro",IF(N2448&gt;M2448,"Lula","Empate"))</f>
        <v>Flávio Bolsonaro</v>
      </c>
      <c r="T2448" s="74" t="n">
        <v>0.324974840657498</v>
      </c>
      <c r="U2448" s="74" t="n">
        <v>0.626467628312647</v>
      </c>
      <c r="V2448" s="72" t="str">
        <f aca="false">IF(S2448="Empate","—",IF((N2448&gt;M2448)&lt;&gt;(T2448&gt;U2448),"Sim","Não"))</f>
        <v>Não</v>
      </c>
    </row>
    <row r="2449" customFormat="false" ht="15" hidden="false" customHeight="false" outlineLevel="0" collapsed="false">
      <c r="A2449" s="72" t="s">
        <v>5200</v>
      </c>
      <c r="B2449" s="72" t="s">
        <v>5201</v>
      </c>
      <c r="C2449" s="72" t="s">
        <v>299</v>
      </c>
      <c r="D2449" s="72" t="s">
        <v>301</v>
      </c>
      <c r="E2449" s="72"/>
      <c r="F2449" s="73" t="n">
        <v>6821</v>
      </c>
      <c r="G2449" s="73" t="n">
        <v>5416</v>
      </c>
      <c r="H2449" s="73" t="n">
        <v>1405</v>
      </c>
      <c r="I2449" s="74" t="n">
        <f aca="false">H2449/F2449</f>
        <v>0.205981527635244</v>
      </c>
      <c r="J2449" s="73" t="n">
        <v>5232</v>
      </c>
      <c r="K2449" s="73" t="n">
        <v>34</v>
      </c>
      <c r="L2449" s="73" t="n">
        <v>150</v>
      </c>
      <c r="M2449" s="73" t="n">
        <v>2433</v>
      </c>
      <c r="N2449" s="73" t="n">
        <v>2648</v>
      </c>
      <c r="O2449" s="73" t="n">
        <f aca="false">J2449-M2449-N2449</f>
        <v>151</v>
      </c>
      <c r="P2449" s="74" t="n">
        <f aca="false">M2449/J2449</f>
        <v>0.465022935779817</v>
      </c>
      <c r="Q2449" s="74" t="n">
        <f aca="false">N2449/J2449</f>
        <v>0.50611620795107</v>
      </c>
      <c r="R2449" s="75" t="n">
        <f aca="false">ABS(P2449-Q2449)*100</f>
        <v>4.10932721712539</v>
      </c>
      <c r="S2449" s="72" t="str">
        <f aca="false">IF(M2449&gt;N2449,"Flávio Bolsonaro",IF(N2449&gt;M2449,"Lula","Empate"))</f>
        <v>Lula</v>
      </c>
      <c r="T2449" s="74" t="n">
        <v>0.561301568855317</v>
      </c>
      <c r="U2449" s="74" t="n">
        <v>0.394150687584738</v>
      </c>
      <c r="V2449" s="72" t="str">
        <f aca="false">IF(S2449="Empate","—",IF((N2449&gt;M2449)&lt;&gt;(T2449&gt;U2449),"Sim","Não"))</f>
        <v>Não</v>
      </c>
    </row>
    <row r="2450" customFormat="false" ht="15" hidden="false" customHeight="false" outlineLevel="0" collapsed="false">
      <c r="A2450" s="72" t="s">
        <v>5202</v>
      </c>
      <c r="B2450" s="72" t="s">
        <v>5203</v>
      </c>
      <c r="C2450" s="72" t="s">
        <v>299</v>
      </c>
      <c r="D2450" s="72" t="s">
        <v>301</v>
      </c>
      <c r="E2450" s="72"/>
      <c r="F2450" s="73" t="n">
        <v>32173</v>
      </c>
      <c r="G2450" s="73" t="n">
        <v>24359</v>
      </c>
      <c r="H2450" s="73" t="n">
        <v>7814</v>
      </c>
      <c r="I2450" s="74" t="n">
        <f aca="false">H2450/F2450</f>
        <v>0.242874459950891</v>
      </c>
      <c r="J2450" s="73" t="n">
        <v>23328</v>
      </c>
      <c r="K2450" s="73" t="n">
        <v>195</v>
      </c>
      <c r="L2450" s="73" t="n">
        <v>836</v>
      </c>
      <c r="M2450" s="73" t="n">
        <v>10484</v>
      </c>
      <c r="N2450" s="73" t="n">
        <v>11864</v>
      </c>
      <c r="O2450" s="73" t="n">
        <f aca="false">J2450-M2450-N2450</f>
        <v>980</v>
      </c>
      <c r="P2450" s="74" t="n">
        <f aca="false">M2450/J2450</f>
        <v>0.449417009602195</v>
      </c>
      <c r="Q2450" s="74" t="n">
        <f aca="false">N2450/J2450</f>
        <v>0.508573388203018</v>
      </c>
      <c r="R2450" s="75" t="n">
        <f aca="false">ABS(P2450-Q2450)*100</f>
        <v>5.9156378600823</v>
      </c>
      <c r="S2450" s="72" t="str">
        <f aca="false">IF(M2450&gt;N2450,"Flávio Bolsonaro",IF(N2450&gt;M2450,"Lula","Empate"))</f>
        <v>Lula</v>
      </c>
      <c r="T2450" s="74" t="n">
        <v>0.558519108280255</v>
      </c>
      <c r="U2450" s="74" t="n">
        <v>0.386234961075725</v>
      </c>
      <c r="V2450" s="72" t="str">
        <f aca="false">IF(S2450="Empate","—",IF((N2450&gt;M2450)&lt;&gt;(T2450&gt;U2450),"Sim","Não"))</f>
        <v>Não</v>
      </c>
    </row>
    <row r="2451" customFormat="false" ht="15" hidden="false" customHeight="false" outlineLevel="0" collapsed="false">
      <c r="A2451" s="72" t="s">
        <v>5204</v>
      </c>
      <c r="B2451" s="72" t="s">
        <v>5205</v>
      </c>
      <c r="C2451" s="72" t="s">
        <v>299</v>
      </c>
      <c r="D2451" s="72" t="s">
        <v>301</v>
      </c>
      <c r="E2451" s="72"/>
      <c r="F2451" s="73" t="n">
        <v>77288</v>
      </c>
      <c r="G2451" s="73" t="n">
        <v>61897</v>
      </c>
      <c r="H2451" s="73" t="n">
        <v>15391</v>
      </c>
      <c r="I2451" s="74" t="n">
        <f aca="false">H2451/F2451</f>
        <v>0.199138287961909</v>
      </c>
      <c r="J2451" s="73" t="n">
        <v>59305</v>
      </c>
      <c r="K2451" s="73" t="n">
        <v>356</v>
      </c>
      <c r="L2451" s="73" t="n">
        <v>2236</v>
      </c>
      <c r="M2451" s="73" t="n">
        <v>20877</v>
      </c>
      <c r="N2451" s="73" t="n">
        <v>35854</v>
      </c>
      <c r="O2451" s="73" t="n">
        <f aca="false">J2451-M2451-N2451</f>
        <v>2574</v>
      </c>
      <c r="P2451" s="74" t="n">
        <f aca="false">M2451/J2451</f>
        <v>0.352027653654835</v>
      </c>
      <c r="Q2451" s="74" t="n">
        <f aca="false">N2451/J2451</f>
        <v>0.604569597841666</v>
      </c>
      <c r="R2451" s="75" t="n">
        <f aca="false">ABS(P2451-Q2451)*100</f>
        <v>25.2541944186831</v>
      </c>
      <c r="S2451" s="72" t="str">
        <f aca="false">IF(M2451&gt;N2451,"Flávio Bolsonaro",IF(N2451&gt;M2451,"Lula","Empate"))</f>
        <v>Lula</v>
      </c>
      <c r="T2451" s="74" t="n">
        <v>0.602626341536001</v>
      </c>
      <c r="U2451" s="74" t="n">
        <v>0.331436117776166</v>
      </c>
      <c r="V2451" s="72" t="str">
        <f aca="false">IF(S2451="Empate","—",IF((N2451&gt;M2451)&lt;&gt;(T2451&gt;U2451),"Sim","Não"))</f>
        <v>Não</v>
      </c>
    </row>
    <row r="2452" customFormat="false" ht="15" hidden="false" customHeight="false" outlineLevel="0" collapsed="false">
      <c r="A2452" s="72" t="s">
        <v>5206</v>
      </c>
      <c r="B2452" s="72" t="s">
        <v>5207</v>
      </c>
      <c r="C2452" s="72" t="s">
        <v>299</v>
      </c>
      <c r="D2452" s="72" t="s">
        <v>301</v>
      </c>
      <c r="E2452" s="72"/>
      <c r="F2452" s="73" t="n">
        <v>21846</v>
      </c>
      <c r="G2452" s="73" t="n">
        <v>18899</v>
      </c>
      <c r="H2452" s="73" t="n">
        <v>2947</v>
      </c>
      <c r="I2452" s="74" t="n">
        <f aca="false">H2452/F2452</f>
        <v>0.134898837315756</v>
      </c>
      <c r="J2452" s="73" t="n">
        <v>18256</v>
      </c>
      <c r="K2452" s="73" t="n">
        <v>149</v>
      </c>
      <c r="L2452" s="73" t="n">
        <v>494</v>
      </c>
      <c r="M2452" s="73" t="n">
        <v>5255</v>
      </c>
      <c r="N2452" s="73" t="n">
        <v>12347</v>
      </c>
      <c r="O2452" s="73" t="n">
        <f aca="false">J2452-M2452-N2452</f>
        <v>654</v>
      </c>
      <c r="P2452" s="74" t="n">
        <f aca="false">M2452/J2452</f>
        <v>0.287850569675723</v>
      </c>
      <c r="Q2452" s="74" t="n">
        <f aca="false">N2452/J2452</f>
        <v>0.676325591586328</v>
      </c>
      <c r="R2452" s="75" t="n">
        <f aca="false">ABS(P2452-Q2452)*100</f>
        <v>38.8475021910605</v>
      </c>
      <c r="S2452" s="72" t="str">
        <f aca="false">IF(M2452&gt;N2452,"Flávio Bolsonaro",IF(N2452&gt;M2452,"Lula","Empate"))</f>
        <v>Lula</v>
      </c>
      <c r="T2452" s="74" t="n">
        <v>0.672288883857822</v>
      </c>
      <c r="U2452" s="74" t="n">
        <v>0.263017885442608</v>
      </c>
      <c r="V2452" s="72" t="str">
        <f aca="false">IF(S2452="Empate","—",IF((N2452&gt;M2452)&lt;&gt;(T2452&gt;U2452),"Sim","Não"))</f>
        <v>Não</v>
      </c>
    </row>
    <row r="2453" customFormat="false" ht="15" hidden="false" customHeight="false" outlineLevel="0" collapsed="false">
      <c r="A2453" s="72" t="s">
        <v>5208</v>
      </c>
      <c r="B2453" s="72" t="s">
        <v>5209</v>
      </c>
      <c r="C2453" s="72" t="s">
        <v>299</v>
      </c>
      <c r="D2453" s="72" t="s">
        <v>301</v>
      </c>
      <c r="E2453" s="72"/>
      <c r="F2453" s="73" t="n">
        <v>18975</v>
      </c>
      <c r="G2453" s="73" t="n">
        <v>15247</v>
      </c>
      <c r="H2453" s="73" t="n">
        <v>3728</v>
      </c>
      <c r="I2453" s="74" t="n">
        <f aca="false">H2453/F2453</f>
        <v>0.196469038208169</v>
      </c>
      <c r="J2453" s="73" t="n">
        <v>14611</v>
      </c>
      <c r="K2453" s="73" t="n">
        <v>97</v>
      </c>
      <c r="L2453" s="73" t="n">
        <v>539</v>
      </c>
      <c r="M2453" s="73" t="n">
        <v>2982</v>
      </c>
      <c r="N2453" s="73" t="n">
        <v>11255</v>
      </c>
      <c r="O2453" s="73" t="n">
        <f aca="false">J2453-M2453-N2453</f>
        <v>374</v>
      </c>
      <c r="P2453" s="74" t="n">
        <f aca="false">M2453/J2453</f>
        <v>0.204092806789405</v>
      </c>
      <c r="Q2453" s="74" t="n">
        <f aca="false">N2453/J2453</f>
        <v>0.770310040380535</v>
      </c>
      <c r="R2453" s="75" t="n">
        <f aca="false">ABS(P2453-Q2453)*100</f>
        <v>56.621723359113</v>
      </c>
      <c r="S2453" s="72" t="str">
        <f aca="false">IF(M2453&gt;N2453,"Flávio Bolsonaro",IF(N2453&gt;M2453,"Lula","Empate"))</f>
        <v>Lula</v>
      </c>
      <c r="T2453" s="74" t="n">
        <v>0.757979855298624</v>
      </c>
      <c r="U2453" s="74" t="n">
        <v>0.178748758689176</v>
      </c>
      <c r="V2453" s="72" t="str">
        <f aca="false">IF(S2453="Empate","—",IF((N2453&gt;M2453)&lt;&gt;(T2453&gt;U2453),"Sim","Não"))</f>
        <v>Não</v>
      </c>
    </row>
    <row r="2454" customFormat="false" ht="15" hidden="false" customHeight="false" outlineLevel="0" collapsed="false">
      <c r="A2454" s="72" t="s">
        <v>5210</v>
      </c>
      <c r="B2454" s="72" t="s">
        <v>5211</v>
      </c>
      <c r="C2454" s="72" t="s">
        <v>299</v>
      </c>
      <c r="D2454" s="72" t="s">
        <v>301</v>
      </c>
      <c r="E2454" s="72"/>
      <c r="F2454" s="73" t="n">
        <v>14421</v>
      </c>
      <c r="G2454" s="73" t="n">
        <v>11691</v>
      </c>
      <c r="H2454" s="73" t="n">
        <v>2730</v>
      </c>
      <c r="I2454" s="74" t="n">
        <f aca="false">H2454/F2454</f>
        <v>0.189307260245475</v>
      </c>
      <c r="J2454" s="73" t="n">
        <v>11187</v>
      </c>
      <c r="K2454" s="73" t="n">
        <v>89</v>
      </c>
      <c r="L2454" s="73" t="n">
        <v>415</v>
      </c>
      <c r="M2454" s="73" t="n">
        <v>3590</v>
      </c>
      <c r="N2454" s="73" t="n">
        <v>7191</v>
      </c>
      <c r="O2454" s="73" t="n">
        <f aca="false">J2454-M2454-N2454</f>
        <v>406</v>
      </c>
      <c r="P2454" s="74" t="n">
        <f aca="false">M2454/J2454</f>
        <v>0.320908197014392</v>
      </c>
      <c r="Q2454" s="74" t="n">
        <f aca="false">N2454/J2454</f>
        <v>0.642799678197908</v>
      </c>
      <c r="R2454" s="75" t="n">
        <f aca="false">ABS(P2454-Q2454)*100</f>
        <v>32.1891481183517</v>
      </c>
      <c r="S2454" s="72" t="str">
        <f aca="false">IF(M2454&gt;N2454,"Flávio Bolsonaro",IF(N2454&gt;M2454,"Lula","Empate"))</f>
        <v>Lula</v>
      </c>
      <c r="T2454" s="74" t="n">
        <v>0.706516643225504</v>
      </c>
      <c r="U2454" s="74" t="n">
        <v>0.235911861228317</v>
      </c>
      <c r="V2454" s="72" t="str">
        <f aca="false">IF(S2454="Empate","—",IF((N2454&gt;M2454)&lt;&gt;(T2454&gt;U2454),"Sim","Não"))</f>
        <v>Não</v>
      </c>
    </row>
    <row r="2455" customFormat="false" ht="15" hidden="false" customHeight="false" outlineLevel="0" collapsed="false">
      <c r="A2455" s="72" t="s">
        <v>5212</v>
      </c>
      <c r="B2455" s="72" t="s">
        <v>5213</v>
      </c>
      <c r="C2455" s="72" t="s">
        <v>299</v>
      </c>
      <c r="D2455" s="72" t="s">
        <v>301</v>
      </c>
      <c r="E2455" s="72"/>
      <c r="F2455" s="73" t="n">
        <v>106190</v>
      </c>
      <c r="G2455" s="73" t="n">
        <v>92293</v>
      </c>
      <c r="H2455" s="73" t="n">
        <v>13897</v>
      </c>
      <c r="I2455" s="74" t="n">
        <f aca="false">H2455/F2455</f>
        <v>0.130869196722855</v>
      </c>
      <c r="J2455" s="73" t="n">
        <v>89329</v>
      </c>
      <c r="K2455" s="73" t="n">
        <v>611</v>
      </c>
      <c r="L2455" s="73" t="n">
        <v>2353</v>
      </c>
      <c r="M2455" s="73" t="n">
        <v>19380</v>
      </c>
      <c r="N2455" s="73" t="n">
        <v>67400</v>
      </c>
      <c r="O2455" s="73" t="n">
        <f aca="false">J2455-M2455-N2455</f>
        <v>2549</v>
      </c>
      <c r="P2455" s="74" t="n">
        <f aca="false">M2455/J2455</f>
        <v>0.216950822241377</v>
      </c>
      <c r="Q2455" s="74" t="n">
        <f aca="false">N2455/J2455</f>
        <v>0.75451421151026</v>
      </c>
      <c r="R2455" s="75" t="n">
        <f aca="false">ABS(P2455-Q2455)*100</f>
        <v>53.7563389268883</v>
      </c>
      <c r="S2455" s="72" t="str">
        <f aca="false">IF(M2455&gt;N2455,"Flávio Bolsonaro",IF(N2455&gt;M2455,"Lula","Empate"))</f>
        <v>Lula</v>
      </c>
      <c r="T2455" s="74" t="n">
        <v>0.738069361928223</v>
      </c>
      <c r="U2455" s="74" t="n">
        <v>0.208774090711491</v>
      </c>
      <c r="V2455" s="72" t="str">
        <f aca="false">IF(S2455="Empate","—",IF((N2455&gt;M2455)&lt;&gt;(T2455&gt;U2455),"Sim","Não"))</f>
        <v>Não</v>
      </c>
    </row>
    <row r="2456" customFormat="false" ht="15" hidden="false" customHeight="false" outlineLevel="0" collapsed="false">
      <c r="A2456" s="72" t="s">
        <v>5214</v>
      </c>
      <c r="B2456" s="72" t="s">
        <v>5215</v>
      </c>
      <c r="C2456" s="72" t="s">
        <v>299</v>
      </c>
      <c r="D2456" s="72" t="s">
        <v>301</v>
      </c>
      <c r="E2456" s="72"/>
      <c r="F2456" s="73" t="n">
        <v>73378</v>
      </c>
      <c r="G2456" s="73" t="n">
        <v>55028</v>
      </c>
      <c r="H2456" s="73" t="n">
        <v>18350</v>
      </c>
      <c r="I2456" s="74" t="n">
        <f aca="false">H2456/F2456</f>
        <v>0.250074954345989</v>
      </c>
      <c r="J2456" s="73" t="n">
        <v>53407</v>
      </c>
      <c r="K2456" s="73" t="n">
        <v>594</v>
      </c>
      <c r="L2456" s="73" t="n">
        <v>1027</v>
      </c>
      <c r="M2456" s="73" t="n">
        <v>33546</v>
      </c>
      <c r="N2456" s="73" t="n">
        <v>16676</v>
      </c>
      <c r="O2456" s="73" t="n">
        <f aca="false">J2456-M2456-N2456</f>
        <v>3185</v>
      </c>
      <c r="P2456" s="74" t="n">
        <f aca="false">M2456/J2456</f>
        <v>0.628119909375176</v>
      </c>
      <c r="Q2456" s="74" t="n">
        <f aca="false">N2456/J2456</f>
        <v>0.312243713370906</v>
      </c>
      <c r="R2456" s="75" t="n">
        <f aca="false">ABS(P2456-Q2456)*100</f>
        <v>31.5876196004269</v>
      </c>
      <c r="S2456" s="72" t="str">
        <f aca="false">IF(M2456&gt;N2456,"Flávio Bolsonaro",IF(N2456&gt;M2456,"Lula","Empate"))</f>
        <v>Flávio Bolsonaro</v>
      </c>
      <c r="T2456" s="74" t="n">
        <v>0.364501632846736</v>
      </c>
      <c r="U2456" s="74" t="n">
        <v>0.589722834733581</v>
      </c>
      <c r="V2456" s="72" t="str">
        <f aca="false">IF(S2456="Empate","—",IF((N2456&gt;M2456)&lt;&gt;(T2456&gt;U2456),"Sim","Não"))</f>
        <v>Não</v>
      </c>
    </row>
    <row r="2457" customFormat="false" ht="15" hidden="false" customHeight="false" outlineLevel="0" collapsed="false">
      <c r="A2457" s="72" t="s">
        <v>5216</v>
      </c>
      <c r="B2457" s="72" t="s">
        <v>5217</v>
      </c>
      <c r="C2457" s="72" t="s">
        <v>299</v>
      </c>
      <c r="D2457" s="72" t="s">
        <v>301</v>
      </c>
      <c r="E2457" s="72"/>
      <c r="F2457" s="73" t="n">
        <v>54759</v>
      </c>
      <c r="G2457" s="73" t="n">
        <v>45065</v>
      </c>
      <c r="H2457" s="73" t="n">
        <v>9694</v>
      </c>
      <c r="I2457" s="74" t="n">
        <f aca="false">H2457/F2457</f>
        <v>0.177030259865958</v>
      </c>
      <c r="J2457" s="73" t="n">
        <v>43106</v>
      </c>
      <c r="K2457" s="73" t="n">
        <v>581</v>
      </c>
      <c r="L2457" s="73" t="n">
        <v>1378</v>
      </c>
      <c r="M2457" s="73" t="n">
        <v>16976</v>
      </c>
      <c r="N2457" s="73" t="n">
        <v>23613</v>
      </c>
      <c r="O2457" s="73" t="n">
        <f aca="false">J2457-M2457-N2457</f>
        <v>2517</v>
      </c>
      <c r="P2457" s="74" t="n">
        <f aca="false">M2457/J2457</f>
        <v>0.393819885862757</v>
      </c>
      <c r="Q2457" s="74" t="n">
        <f aca="false">N2457/J2457</f>
        <v>0.547789170881084</v>
      </c>
      <c r="R2457" s="75" t="n">
        <f aca="false">ABS(P2457-Q2457)*100</f>
        <v>15.3969285018327</v>
      </c>
      <c r="S2457" s="72" t="str">
        <f aca="false">IF(M2457&gt;N2457,"Flávio Bolsonaro",IF(N2457&gt;M2457,"Lula","Empate"))</f>
        <v>Lula</v>
      </c>
      <c r="T2457" s="74" t="n">
        <v>0.578352526886837</v>
      </c>
      <c r="U2457" s="74" t="n">
        <v>0.352360331207766</v>
      </c>
      <c r="V2457" s="72" t="str">
        <f aca="false">IF(S2457="Empate","—",IF((N2457&gt;M2457)&lt;&gt;(T2457&gt;U2457),"Sim","Não"))</f>
        <v>Não</v>
      </c>
    </row>
    <row r="2458" customFormat="false" ht="15" hidden="false" customHeight="false" outlineLevel="0" collapsed="false">
      <c r="A2458" s="72" t="s">
        <v>5218</v>
      </c>
      <c r="B2458" s="72" t="s">
        <v>5219</v>
      </c>
      <c r="C2458" s="72" t="s">
        <v>299</v>
      </c>
      <c r="D2458" s="72" t="s">
        <v>301</v>
      </c>
      <c r="E2458" s="72"/>
      <c r="F2458" s="73" t="n">
        <v>42609</v>
      </c>
      <c r="G2458" s="73" t="n">
        <v>35744</v>
      </c>
      <c r="H2458" s="73" t="n">
        <v>6865</v>
      </c>
      <c r="I2458" s="74" t="n">
        <f aca="false">H2458/F2458</f>
        <v>0.161116196108803</v>
      </c>
      <c r="J2458" s="73" t="n">
        <v>34299</v>
      </c>
      <c r="K2458" s="73" t="n">
        <v>349</v>
      </c>
      <c r="L2458" s="73" t="n">
        <v>1096</v>
      </c>
      <c r="M2458" s="73" t="n">
        <v>12771</v>
      </c>
      <c r="N2458" s="73" t="n">
        <v>20007</v>
      </c>
      <c r="O2458" s="73" t="n">
        <f aca="false">J2458-M2458-N2458</f>
        <v>1521</v>
      </c>
      <c r="P2458" s="74" t="n">
        <f aca="false">M2458/J2458</f>
        <v>0.372343217003411</v>
      </c>
      <c r="Q2458" s="74" t="n">
        <f aca="false">N2458/J2458</f>
        <v>0.583311466806612</v>
      </c>
      <c r="R2458" s="75" t="n">
        <f aca="false">ABS(P2458-Q2458)*100</f>
        <v>21.0968249803201</v>
      </c>
      <c r="S2458" s="72" t="str">
        <f aca="false">IF(M2458&gt;N2458,"Flávio Bolsonaro",IF(N2458&gt;M2458,"Lula","Empate"))</f>
        <v>Lula</v>
      </c>
      <c r="T2458" s="74" t="n">
        <v>0.612594563884819</v>
      </c>
      <c r="U2458" s="74" t="n">
        <v>0.323475764734025</v>
      </c>
      <c r="V2458" s="72" t="str">
        <f aca="false">IF(S2458="Empate","—",IF((N2458&gt;M2458)&lt;&gt;(T2458&gt;U2458),"Sim","Não"))</f>
        <v>Não</v>
      </c>
    </row>
    <row r="2459" customFormat="false" ht="15" hidden="false" customHeight="false" outlineLevel="0" collapsed="false">
      <c r="A2459" s="72" t="s">
        <v>5220</v>
      </c>
      <c r="B2459" s="72" t="s">
        <v>5221</v>
      </c>
      <c r="C2459" s="72" t="s">
        <v>299</v>
      </c>
      <c r="D2459" s="72" t="s">
        <v>301</v>
      </c>
      <c r="E2459" s="72"/>
      <c r="F2459" s="73" t="n">
        <v>143934</v>
      </c>
      <c r="G2459" s="73" t="n">
        <v>120369</v>
      </c>
      <c r="H2459" s="73" t="n">
        <v>23565</v>
      </c>
      <c r="I2459" s="74" t="n">
        <f aca="false">H2459/F2459</f>
        <v>0.163720872066364</v>
      </c>
      <c r="J2459" s="73" t="n">
        <v>115842</v>
      </c>
      <c r="K2459" s="73" t="n">
        <v>1521</v>
      </c>
      <c r="L2459" s="73" t="n">
        <v>3006</v>
      </c>
      <c r="M2459" s="73" t="n">
        <v>57961</v>
      </c>
      <c r="N2459" s="73" t="n">
        <v>49063</v>
      </c>
      <c r="O2459" s="73" t="n">
        <f aca="false">J2459-M2459-N2459</f>
        <v>8818</v>
      </c>
      <c r="P2459" s="74" t="n">
        <f aca="false">M2459/J2459</f>
        <v>0.500345297905768</v>
      </c>
      <c r="Q2459" s="74" t="n">
        <f aca="false">N2459/J2459</f>
        <v>0.423533778767632</v>
      </c>
      <c r="R2459" s="75" t="n">
        <f aca="false">ABS(P2459-Q2459)*100</f>
        <v>7.68115191381364</v>
      </c>
      <c r="S2459" s="72" t="str">
        <f aca="false">IF(M2459&gt;N2459,"Flávio Bolsonaro",IF(N2459&gt;M2459,"Lula","Empate"))</f>
        <v>Flávio Bolsonaro</v>
      </c>
      <c r="T2459" s="74" t="n">
        <v>0.442945799843517</v>
      </c>
      <c r="U2459" s="74" t="n">
        <v>0.465262465324703</v>
      </c>
      <c r="V2459" s="72" t="str">
        <f aca="false">IF(S2459="Empate","—",IF((N2459&gt;M2459)&lt;&gt;(T2459&gt;U2459),"Sim","Não"))</f>
        <v>Não</v>
      </c>
    </row>
    <row r="2460" customFormat="false" ht="15" hidden="false" customHeight="false" outlineLevel="0" collapsed="false">
      <c r="A2460" s="72" t="s">
        <v>5222</v>
      </c>
      <c r="B2460" s="72" t="s">
        <v>5223</v>
      </c>
      <c r="C2460" s="72" t="s">
        <v>299</v>
      </c>
      <c r="D2460" s="72" t="s">
        <v>301</v>
      </c>
      <c r="E2460" s="72"/>
      <c r="F2460" s="73" t="n">
        <v>15966</v>
      </c>
      <c r="G2460" s="73" t="n">
        <v>11487</v>
      </c>
      <c r="H2460" s="73" t="n">
        <v>4479</v>
      </c>
      <c r="I2460" s="74" t="n">
        <f aca="false">H2460/F2460</f>
        <v>0.280533633972191</v>
      </c>
      <c r="J2460" s="73" t="n">
        <v>10826</v>
      </c>
      <c r="K2460" s="73" t="n">
        <v>54</v>
      </c>
      <c r="L2460" s="73" t="n">
        <v>607</v>
      </c>
      <c r="M2460" s="73" t="n">
        <v>3305</v>
      </c>
      <c r="N2460" s="73" t="n">
        <v>7098</v>
      </c>
      <c r="O2460" s="73" t="n">
        <f aca="false">J2460-M2460-N2460</f>
        <v>423</v>
      </c>
      <c r="P2460" s="74" t="n">
        <f aca="false">M2460/J2460</f>
        <v>0.305283576574912</v>
      </c>
      <c r="Q2460" s="74" t="n">
        <f aca="false">N2460/J2460</f>
        <v>0.655643820432293</v>
      </c>
      <c r="R2460" s="75" t="n">
        <f aca="false">ABS(P2460-Q2460)*100</f>
        <v>35.036024385738</v>
      </c>
      <c r="S2460" s="72" t="str">
        <f aca="false">IF(M2460&gt;N2460,"Flávio Bolsonaro",IF(N2460&gt;M2460,"Lula","Empate"))</f>
        <v>Lula</v>
      </c>
      <c r="T2460" s="74" t="n">
        <v>0.63521254145312</v>
      </c>
      <c r="U2460" s="74" t="n">
        <v>0.278464475932067</v>
      </c>
      <c r="V2460" s="72" t="str">
        <f aca="false">IF(S2460="Empate","—",IF((N2460&gt;M2460)&lt;&gt;(T2460&gt;U2460),"Sim","Não"))</f>
        <v>Não</v>
      </c>
    </row>
    <row r="2461" customFormat="false" ht="15" hidden="false" customHeight="false" outlineLevel="0" collapsed="false">
      <c r="A2461" s="72" t="s">
        <v>5224</v>
      </c>
      <c r="B2461" s="72" t="s">
        <v>5225</v>
      </c>
      <c r="C2461" s="72" t="s">
        <v>299</v>
      </c>
      <c r="D2461" s="72" t="s">
        <v>301</v>
      </c>
      <c r="E2461" s="72"/>
      <c r="F2461" s="73" t="n">
        <v>12702</v>
      </c>
      <c r="G2461" s="73" t="n">
        <v>10443</v>
      </c>
      <c r="H2461" s="73" t="n">
        <v>2259</v>
      </c>
      <c r="I2461" s="74" t="n">
        <f aca="false">H2461/F2461</f>
        <v>0.177846008502598</v>
      </c>
      <c r="J2461" s="73" t="n">
        <v>10030</v>
      </c>
      <c r="K2461" s="73" t="n">
        <v>121</v>
      </c>
      <c r="L2461" s="73" t="n">
        <v>292</v>
      </c>
      <c r="M2461" s="73" t="n">
        <v>2462</v>
      </c>
      <c r="N2461" s="73" t="n">
        <v>7126</v>
      </c>
      <c r="O2461" s="73" t="n">
        <f aca="false">J2461-M2461-N2461</f>
        <v>442</v>
      </c>
      <c r="P2461" s="74" t="n">
        <f aca="false">M2461/J2461</f>
        <v>0.245463609172483</v>
      </c>
      <c r="Q2461" s="74" t="n">
        <f aca="false">N2461/J2461</f>
        <v>0.710468594217348</v>
      </c>
      <c r="R2461" s="75" t="n">
        <f aca="false">ABS(P2461-Q2461)*100</f>
        <v>46.5004985044865</v>
      </c>
      <c r="S2461" s="72" t="str">
        <f aca="false">IF(M2461&gt;N2461,"Flávio Bolsonaro",IF(N2461&gt;M2461,"Lula","Empate"))</f>
        <v>Lula</v>
      </c>
      <c r="T2461" s="74" t="n">
        <v>0.712175072206176</v>
      </c>
      <c r="U2461" s="74" t="n">
        <v>0.20706509664519</v>
      </c>
      <c r="V2461" s="72" t="str">
        <f aca="false">IF(S2461="Empate","—",IF((N2461&gt;M2461)&lt;&gt;(T2461&gt;U2461),"Sim","Não"))</f>
        <v>Não</v>
      </c>
    </row>
    <row r="2462" customFormat="false" ht="15" hidden="false" customHeight="false" outlineLevel="0" collapsed="false">
      <c r="A2462" s="72" t="s">
        <v>5226</v>
      </c>
      <c r="B2462" s="72" t="s">
        <v>5227</v>
      </c>
      <c r="C2462" s="72" t="s">
        <v>299</v>
      </c>
      <c r="D2462" s="72" t="s">
        <v>301</v>
      </c>
      <c r="E2462" s="72"/>
      <c r="F2462" s="73" t="n">
        <v>33537</v>
      </c>
      <c r="G2462" s="73" t="n">
        <v>25089</v>
      </c>
      <c r="H2462" s="73" t="n">
        <v>8448</v>
      </c>
      <c r="I2462" s="74" t="n">
        <f aca="false">H2462/F2462</f>
        <v>0.251900885589051</v>
      </c>
      <c r="J2462" s="73" t="n">
        <v>23961</v>
      </c>
      <c r="K2462" s="73" t="n">
        <v>229</v>
      </c>
      <c r="L2462" s="73" t="n">
        <v>899</v>
      </c>
      <c r="M2462" s="73" t="n">
        <v>13757</v>
      </c>
      <c r="N2462" s="73" t="n">
        <v>8907</v>
      </c>
      <c r="O2462" s="73" t="n">
        <f aca="false">J2462-M2462-N2462</f>
        <v>1297</v>
      </c>
      <c r="P2462" s="74" t="n">
        <f aca="false">M2462/J2462</f>
        <v>0.574141312966905</v>
      </c>
      <c r="Q2462" s="74" t="n">
        <f aca="false">N2462/J2462</f>
        <v>0.371729059722048</v>
      </c>
      <c r="R2462" s="75" t="n">
        <f aca="false">ABS(P2462-Q2462)*100</f>
        <v>20.2412253244856</v>
      </c>
      <c r="S2462" s="72" t="str">
        <f aca="false">IF(M2462&gt;N2462,"Flávio Bolsonaro",IF(N2462&gt;M2462,"Lula","Empate"))</f>
        <v>Flávio Bolsonaro</v>
      </c>
      <c r="T2462" s="74" t="n">
        <v>0.42915434900279</v>
      </c>
      <c r="U2462" s="74" t="n">
        <v>0.504226173127368</v>
      </c>
      <c r="V2462" s="72" t="str">
        <f aca="false">IF(S2462="Empate","—",IF((N2462&gt;M2462)&lt;&gt;(T2462&gt;U2462),"Sim","Não"))</f>
        <v>Não</v>
      </c>
    </row>
    <row r="2463" customFormat="false" ht="15" hidden="false" customHeight="false" outlineLevel="0" collapsed="false">
      <c r="A2463" s="72" t="s">
        <v>5228</v>
      </c>
      <c r="B2463" s="72" t="s">
        <v>5229</v>
      </c>
      <c r="C2463" s="72" t="s">
        <v>299</v>
      </c>
      <c r="D2463" s="72" t="s">
        <v>301</v>
      </c>
      <c r="E2463" s="72"/>
      <c r="F2463" s="73" t="n">
        <v>24113</v>
      </c>
      <c r="G2463" s="73" t="n">
        <v>20178</v>
      </c>
      <c r="H2463" s="73" t="n">
        <v>3935</v>
      </c>
      <c r="I2463" s="74" t="n">
        <f aca="false">H2463/F2463</f>
        <v>0.163189980508439</v>
      </c>
      <c r="J2463" s="73" t="n">
        <v>19431</v>
      </c>
      <c r="K2463" s="73" t="n">
        <v>154</v>
      </c>
      <c r="L2463" s="73" t="n">
        <v>593</v>
      </c>
      <c r="M2463" s="73" t="n">
        <v>7737</v>
      </c>
      <c r="N2463" s="73" t="n">
        <v>11158</v>
      </c>
      <c r="O2463" s="73" t="n">
        <f aca="false">J2463-M2463-N2463</f>
        <v>536</v>
      </c>
      <c r="P2463" s="74" t="n">
        <f aca="false">M2463/J2463</f>
        <v>0.398178168905357</v>
      </c>
      <c r="Q2463" s="74" t="n">
        <f aca="false">N2463/J2463</f>
        <v>0.574237043898924</v>
      </c>
      <c r="R2463" s="75" t="n">
        <f aca="false">ABS(P2463-Q2463)*100</f>
        <v>17.6058874993567</v>
      </c>
      <c r="S2463" s="72" t="str">
        <f aca="false">IF(M2463&gt;N2463,"Flávio Bolsonaro",IF(N2463&gt;M2463,"Lula","Empate"))</f>
        <v>Lula</v>
      </c>
      <c r="T2463" s="74" t="n">
        <v>0.611019605759524</v>
      </c>
      <c r="U2463" s="74" t="n">
        <v>0.339461240104139</v>
      </c>
      <c r="V2463" s="72" t="str">
        <f aca="false">IF(S2463="Empate","—",IF((N2463&gt;M2463)&lt;&gt;(T2463&gt;U2463),"Sim","Não"))</f>
        <v>Não</v>
      </c>
    </row>
    <row r="2464" customFormat="false" ht="15" hidden="false" customHeight="false" outlineLevel="0" collapsed="false">
      <c r="A2464" s="72" t="s">
        <v>5230</v>
      </c>
      <c r="B2464" s="72" t="s">
        <v>5231</v>
      </c>
      <c r="C2464" s="72" t="s">
        <v>299</v>
      </c>
      <c r="D2464" s="72" t="s">
        <v>301</v>
      </c>
      <c r="E2464" s="72"/>
      <c r="F2464" s="73" t="n">
        <v>8216</v>
      </c>
      <c r="G2464" s="73" t="n">
        <v>6100</v>
      </c>
      <c r="H2464" s="73" t="n">
        <v>2116</v>
      </c>
      <c r="I2464" s="74" t="n">
        <f aca="false">H2464/F2464</f>
        <v>0.257546251217137</v>
      </c>
      <c r="J2464" s="73" t="n">
        <v>5930</v>
      </c>
      <c r="K2464" s="73" t="n">
        <v>31</v>
      </c>
      <c r="L2464" s="73" t="n">
        <v>139</v>
      </c>
      <c r="M2464" s="73" t="n">
        <v>3864</v>
      </c>
      <c r="N2464" s="73" t="n">
        <v>1929</v>
      </c>
      <c r="O2464" s="73" t="n">
        <f aca="false">J2464-M2464-N2464</f>
        <v>137</v>
      </c>
      <c r="P2464" s="74" t="n">
        <f aca="false">M2464/J2464</f>
        <v>0.651602023608769</v>
      </c>
      <c r="Q2464" s="74" t="n">
        <f aca="false">N2464/J2464</f>
        <v>0.325295109612142</v>
      </c>
      <c r="R2464" s="75" t="n">
        <f aca="false">ABS(P2464-Q2464)*100</f>
        <v>32.6306913996627</v>
      </c>
      <c r="S2464" s="72" t="str">
        <f aca="false">IF(M2464&gt;N2464,"Flávio Bolsonaro",IF(N2464&gt;M2464,"Lula","Empate"))</f>
        <v>Flávio Bolsonaro</v>
      </c>
      <c r="T2464" s="74" t="n">
        <v>0.366866118175019</v>
      </c>
      <c r="U2464" s="74" t="n">
        <v>0.599476439790576</v>
      </c>
      <c r="V2464" s="72" t="str">
        <f aca="false">IF(S2464="Empate","—",IF((N2464&gt;M2464)&lt;&gt;(T2464&gt;U2464),"Sim","Não"))</f>
        <v>Não</v>
      </c>
    </row>
    <row r="2465" customFormat="false" ht="15" hidden="false" customHeight="false" outlineLevel="0" collapsed="false">
      <c r="A2465" s="72" t="s">
        <v>5232</v>
      </c>
      <c r="B2465" s="72" t="s">
        <v>5233</v>
      </c>
      <c r="C2465" s="72" t="s">
        <v>299</v>
      </c>
      <c r="D2465" s="72" t="s">
        <v>301</v>
      </c>
      <c r="E2465" s="72"/>
      <c r="F2465" s="73" t="n">
        <v>17009</v>
      </c>
      <c r="G2465" s="73" t="n">
        <v>13079</v>
      </c>
      <c r="H2465" s="73" t="n">
        <v>3930</v>
      </c>
      <c r="I2465" s="74" t="n">
        <f aca="false">H2465/F2465</f>
        <v>0.231054147804104</v>
      </c>
      <c r="J2465" s="73" t="n">
        <v>12534</v>
      </c>
      <c r="K2465" s="73" t="n">
        <v>109</v>
      </c>
      <c r="L2465" s="73" t="n">
        <v>436</v>
      </c>
      <c r="M2465" s="73" t="n">
        <v>7212</v>
      </c>
      <c r="N2465" s="73" t="n">
        <v>4765</v>
      </c>
      <c r="O2465" s="73" t="n">
        <f aca="false">J2465-M2465-N2465</f>
        <v>557</v>
      </c>
      <c r="P2465" s="74" t="n">
        <f aca="false">M2465/J2465</f>
        <v>0.575394925801819</v>
      </c>
      <c r="Q2465" s="74" t="n">
        <f aca="false">N2465/J2465</f>
        <v>0.380165948619754</v>
      </c>
      <c r="R2465" s="75" t="n">
        <f aca="false">ABS(P2465-Q2465)*100</f>
        <v>19.5228977182065</v>
      </c>
      <c r="S2465" s="72" t="str">
        <f aca="false">IF(M2465&gt;N2465,"Flávio Bolsonaro",IF(N2465&gt;M2465,"Lula","Empate"))</f>
        <v>Flávio Bolsonaro</v>
      </c>
      <c r="T2465" s="74" t="n">
        <v>0.462702180735495</v>
      </c>
      <c r="U2465" s="74" t="n">
        <v>0.489337732356965</v>
      </c>
      <c r="V2465" s="72" t="str">
        <f aca="false">IF(S2465="Empate","—",IF((N2465&gt;M2465)&lt;&gt;(T2465&gt;U2465),"Sim","Não"))</f>
        <v>Não</v>
      </c>
    </row>
    <row r="2466" customFormat="false" ht="15" hidden="false" customHeight="false" outlineLevel="0" collapsed="false">
      <c r="A2466" s="72" t="s">
        <v>5234</v>
      </c>
      <c r="B2466" s="72" t="s">
        <v>5235</v>
      </c>
      <c r="C2466" s="72" t="s">
        <v>299</v>
      </c>
      <c r="D2466" s="72" t="s">
        <v>301</v>
      </c>
      <c r="E2466" s="72"/>
      <c r="F2466" s="73" t="n">
        <v>25964</v>
      </c>
      <c r="G2466" s="73" t="n">
        <v>21453</v>
      </c>
      <c r="H2466" s="73" t="n">
        <v>4511</v>
      </c>
      <c r="I2466" s="74" t="n">
        <f aca="false">H2466/F2466</f>
        <v>0.173740563857649</v>
      </c>
      <c r="J2466" s="73" t="n">
        <v>20650</v>
      </c>
      <c r="K2466" s="73" t="n">
        <v>78</v>
      </c>
      <c r="L2466" s="73" t="n">
        <v>725</v>
      </c>
      <c r="M2466" s="73" t="n">
        <v>4207</v>
      </c>
      <c r="N2466" s="73" t="n">
        <v>15895</v>
      </c>
      <c r="O2466" s="73" t="n">
        <f aca="false">J2466-M2466-N2466</f>
        <v>548</v>
      </c>
      <c r="P2466" s="74" t="n">
        <f aca="false">M2466/J2466</f>
        <v>0.203728813559322</v>
      </c>
      <c r="Q2466" s="74" t="n">
        <f aca="false">N2466/J2466</f>
        <v>0.769733656174334</v>
      </c>
      <c r="R2466" s="75" t="n">
        <f aca="false">ABS(P2466-Q2466)*100</f>
        <v>56.6004842615012</v>
      </c>
      <c r="S2466" s="72" t="str">
        <f aca="false">IF(M2466&gt;N2466,"Flávio Bolsonaro",IF(N2466&gt;M2466,"Lula","Empate"))</f>
        <v>Lula</v>
      </c>
      <c r="T2466" s="74" t="n">
        <v>0.759929874541171</v>
      </c>
      <c r="U2466" s="74" t="n">
        <v>0.194817290308442</v>
      </c>
      <c r="V2466" s="72" t="str">
        <f aca="false">IF(S2466="Empate","—",IF((N2466&gt;M2466)&lt;&gt;(T2466&gt;U2466),"Sim","Não"))</f>
        <v>Não</v>
      </c>
    </row>
    <row r="2467" customFormat="false" ht="15" hidden="false" customHeight="false" outlineLevel="0" collapsed="false">
      <c r="A2467" s="72" t="s">
        <v>5236</v>
      </c>
      <c r="B2467" s="72" t="s">
        <v>5237</v>
      </c>
      <c r="C2467" s="72" t="s">
        <v>299</v>
      </c>
      <c r="D2467" s="72" t="s">
        <v>301</v>
      </c>
      <c r="E2467" s="72"/>
      <c r="F2467" s="73" t="n">
        <v>11427</v>
      </c>
      <c r="G2467" s="73" t="n">
        <v>9593</v>
      </c>
      <c r="H2467" s="73" t="n">
        <v>1834</v>
      </c>
      <c r="I2467" s="74" t="n">
        <f aca="false">H2467/F2467</f>
        <v>0.160497068346898</v>
      </c>
      <c r="J2467" s="73" t="n">
        <v>9308</v>
      </c>
      <c r="K2467" s="73" t="n">
        <v>41</v>
      </c>
      <c r="L2467" s="73" t="n">
        <v>244</v>
      </c>
      <c r="M2467" s="73" t="n">
        <v>2292</v>
      </c>
      <c r="N2467" s="73" t="n">
        <v>6668</v>
      </c>
      <c r="O2467" s="73" t="n">
        <f aca="false">J2467-M2467-N2467</f>
        <v>348</v>
      </c>
      <c r="P2467" s="74" t="n">
        <f aca="false">M2467/J2467</f>
        <v>0.246239793725827</v>
      </c>
      <c r="Q2467" s="74" t="n">
        <f aca="false">N2467/J2467</f>
        <v>0.716373012462398</v>
      </c>
      <c r="R2467" s="75" t="n">
        <f aca="false">ABS(P2467-Q2467)*100</f>
        <v>47.0133218736571</v>
      </c>
      <c r="S2467" s="72" t="str">
        <f aca="false">IF(M2467&gt;N2467,"Flávio Bolsonaro",IF(N2467&gt;M2467,"Lula","Empate"))</f>
        <v>Lula</v>
      </c>
      <c r="T2467" s="74" t="n">
        <v>0.735833906859371</v>
      </c>
      <c r="U2467" s="74" t="n">
        <v>0.205207616425786</v>
      </c>
      <c r="V2467" s="72" t="str">
        <f aca="false">IF(S2467="Empate","—",IF((N2467&gt;M2467)&lt;&gt;(T2467&gt;U2467),"Sim","Não"))</f>
        <v>Não</v>
      </c>
    </row>
    <row r="2468" customFormat="false" ht="15" hidden="false" customHeight="false" outlineLevel="0" collapsed="false">
      <c r="A2468" s="72" t="s">
        <v>5238</v>
      </c>
      <c r="B2468" s="72" t="s">
        <v>5239</v>
      </c>
      <c r="C2468" s="72" t="s">
        <v>299</v>
      </c>
      <c r="D2468" s="72" t="s">
        <v>301</v>
      </c>
      <c r="E2468" s="72"/>
      <c r="F2468" s="73" t="n">
        <v>36832</v>
      </c>
      <c r="G2468" s="73" t="n">
        <v>29265</v>
      </c>
      <c r="H2468" s="73" t="n">
        <v>7567</v>
      </c>
      <c r="I2468" s="74" t="n">
        <f aca="false">H2468/F2468</f>
        <v>0.205446350999131</v>
      </c>
      <c r="J2468" s="73" t="n">
        <v>27912</v>
      </c>
      <c r="K2468" s="73" t="n">
        <v>285</v>
      </c>
      <c r="L2468" s="73" t="n">
        <v>1068</v>
      </c>
      <c r="M2468" s="73" t="n">
        <v>7417</v>
      </c>
      <c r="N2468" s="73" t="n">
        <v>19407</v>
      </c>
      <c r="O2468" s="73" t="n">
        <f aca="false">J2468-M2468-N2468</f>
        <v>1088</v>
      </c>
      <c r="P2468" s="74" t="n">
        <f aca="false">M2468/J2468</f>
        <v>0.265728002292921</v>
      </c>
      <c r="Q2468" s="74" t="n">
        <f aca="false">N2468/J2468</f>
        <v>0.695292347377472</v>
      </c>
      <c r="R2468" s="75" t="n">
        <f aca="false">ABS(P2468-Q2468)*100</f>
        <v>42.9564345084551</v>
      </c>
      <c r="S2468" s="72" t="str">
        <f aca="false">IF(M2468&gt;N2468,"Flávio Bolsonaro",IF(N2468&gt;M2468,"Lula","Empate"))</f>
        <v>Lula</v>
      </c>
      <c r="T2468" s="74" t="n">
        <v>0.695970554048818</v>
      </c>
      <c r="U2468" s="74" t="n">
        <v>0.241999225106548</v>
      </c>
      <c r="V2468" s="72" t="str">
        <f aca="false">IF(S2468="Empate","—",IF((N2468&gt;M2468)&lt;&gt;(T2468&gt;U2468),"Sim","Não"))</f>
        <v>Não</v>
      </c>
    </row>
    <row r="2469" customFormat="false" ht="15" hidden="false" customHeight="false" outlineLevel="0" collapsed="false">
      <c r="A2469" s="72" t="s">
        <v>5240</v>
      </c>
      <c r="B2469" s="72" t="s">
        <v>5241</v>
      </c>
      <c r="C2469" s="72" t="s">
        <v>299</v>
      </c>
      <c r="D2469" s="72" t="s">
        <v>301</v>
      </c>
      <c r="E2469" s="72"/>
      <c r="F2469" s="73" t="n">
        <v>30137</v>
      </c>
      <c r="G2469" s="73" t="n">
        <v>24121</v>
      </c>
      <c r="H2469" s="73" t="n">
        <v>6016</v>
      </c>
      <c r="I2469" s="74" t="n">
        <f aca="false">H2469/F2469</f>
        <v>0.199621727444669</v>
      </c>
      <c r="J2469" s="73" t="n">
        <v>23357</v>
      </c>
      <c r="K2469" s="73" t="n">
        <v>187</v>
      </c>
      <c r="L2469" s="73" t="n">
        <v>577</v>
      </c>
      <c r="M2469" s="73" t="n">
        <v>12367</v>
      </c>
      <c r="N2469" s="73" t="n">
        <v>10038</v>
      </c>
      <c r="O2469" s="73" t="n">
        <f aca="false">J2469-M2469-N2469</f>
        <v>952</v>
      </c>
      <c r="P2469" s="74" t="n">
        <f aca="false">M2469/J2469</f>
        <v>0.529477244509141</v>
      </c>
      <c r="Q2469" s="74" t="n">
        <f aca="false">N2469/J2469</f>
        <v>0.429764096416492</v>
      </c>
      <c r="R2469" s="75" t="n">
        <f aca="false">ABS(P2469-Q2469)*100</f>
        <v>9.97131480926489</v>
      </c>
      <c r="S2469" s="72" t="str">
        <f aca="false">IF(M2469&gt;N2469,"Flávio Bolsonaro",IF(N2469&gt;M2469,"Lula","Empate"))</f>
        <v>Flávio Bolsonaro</v>
      </c>
      <c r="T2469" s="74" t="n">
        <v>0.524007244136225</v>
      </c>
      <c r="U2469" s="74" t="n">
        <v>0.428685012588895</v>
      </c>
      <c r="V2469" s="72" t="str">
        <f aca="false">IF(S2469="Empate","—",IF((N2469&gt;M2469)&lt;&gt;(T2469&gt;U2469),"Sim","Não"))</f>
        <v>Sim</v>
      </c>
    </row>
    <row r="2470" customFormat="false" ht="15" hidden="false" customHeight="false" outlineLevel="0" collapsed="false">
      <c r="A2470" s="72" t="s">
        <v>5242</v>
      </c>
      <c r="B2470" s="72" t="s">
        <v>5243</v>
      </c>
      <c r="C2470" s="72" t="s">
        <v>299</v>
      </c>
      <c r="D2470" s="72" t="s">
        <v>301</v>
      </c>
      <c r="E2470" s="72"/>
      <c r="F2470" s="73" t="n">
        <v>20306</v>
      </c>
      <c r="G2470" s="73" t="n">
        <v>16255</v>
      </c>
      <c r="H2470" s="73" t="n">
        <v>4051</v>
      </c>
      <c r="I2470" s="74" t="n">
        <f aca="false">H2470/F2470</f>
        <v>0.199497685413178</v>
      </c>
      <c r="J2470" s="73" t="n">
        <v>15621</v>
      </c>
      <c r="K2470" s="73" t="n">
        <v>119</v>
      </c>
      <c r="L2470" s="73" t="n">
        <v>515</v>
      </c>
      <c r="M2470" s="73" t="n">
        <v>8096</v>
      </c>
      <c r="N2470" s="73" t="n">
        <v>6895</v>
      </c>
      <c r="O2470" s="73" t="n">
        <f aca="false">J2470-M2470-N2470</f>
        <v>630</v>
      </c>
      <c r="P2470" s="74" t="n">
        <f aca="false">M2470/J2470</f>
        <v>0.518276678829781</v>
      </c>
      <c r="Q2470" s="74" t="n">
        <f aca="false">N2470/J2470</f>
        <v>0.441392996607131</v>
      </c>
      <c r="R2470" s="75" t="n">
        <f aca="false">ABS(P2470-Q2470)*100</f>
        <v>7.6883682222649</v>
      </c>
      <c r="S2470" s="72" t="str">
        <f aca="false">IF(M2470&gt;N2470,"Flávio Bolsonaro",IF(N2470&gt;M2470,"Lula","Empate"))</f>
        <v>Flávio Bolsonaro</v>
      </c>
      <c r="T2470" s="74" t="n">
        <v>0.492011470708726</v>
      </c>
      <c r="U2470" s="74" t="n">
        <v>0.455824115799536</v>
      </c>
      <c r="V2470" s="72" t="str">
        <f aca="false">IF(S2470="Empate","—",IF((N2470&gt;M2470)&lt;&gt;(T2470&gt;U2470),"Sim","Não"))</f>
        <v>Sim</v>
      </c>
    </row>
    <row r="2471" customFormat="false" ht="15" hidden="false" customHeight="false" outlineLevel="0" collapsed="false">
      <c r="A2471" s="72" t="s">
        <v>5244</v>
      </c>
      <c r="B2471" s="72" t="s">
        <v>5245</v>
      </c>
      <c r="C2471" s="72" t="s">
        <v>299</v>
      </c>
      <c r="D2471" s="72" t="s">
        <v>301</v>
      </c>
      <c r="E2471" s="72"/>
      <c r="F2471" s="73" t="n">
        <v>7131</v>
      </c>
      <c r="G2471" s="73" t="n">
        <v>5417</v>
      </c>
      <c r="H2471" s="73" t="n">
        <v>1714</v>
      </c>
      <c r="I2471" s="74" t="n">
        <f aca="false">H2471/F2471</f>
        <v>0.240358995933249</v>
      </c>
      <c r="J2471" s="73" t="n">
        <v>5280</v>
      </c>
      <c r="K2471" s="73" t="n">
        <v>30</v>
      </c>
      <c r="L2471" s="73" t="n">
        <v>107</v>
      </c>
      <c r="M2471" s="73" t="n">
        <v>1242</v>
      </c>
      <c r="N2471" s="73" t="n">
        <v>3894</v>
      </c>
      <c r="O2471" s="73" t="n">
        <f aca="false">J2471-M2471-N2471</f>
        <v>144</v>
      </c>
      <c r="P2471" s="74" t="n">
        <f aca="false">M2471/J2471</f>
        <v>0.235227272727273</v>
      </c>
      <c r="Q2471" s="74" t="n">
        <f aca="false">N2471/J2471</f>
        <v>0.7375</v>
      </c>
      <c r="R2471" s="75" t="n">
        <f aca="false">ABS(P2471-Q2471)*100</f>
        <v>50.2272727272727</v>
      </c>
      <c r="S2471" s="72" t="str">
        <f aca="false">IF(M2471&gt;N2471,"Flávio Bolsonaro",IF(N2471&gt;M2471,"Lula","Empate"))</f>
        <v>Lula</v>
      </c>
      <c r="T2471" s="74" t="n">
        <v>0.792370355652692</v>
      </c>
      <c r="U2471" s="74" t="n">
        <v>0.175442082257103</v>
      </c>
      <c r="V2471" s="72" t="str">
        <f aca="false">IF(S2471="Empate","—",IF((N2471&gt;M2471)&lt;&gt;(T2471&gt;U2471),"Sim","Não"))</f>
        <v>Não</v>
      </c>
    </row>
    <row r="2472" customFormat="false" ht="15" hidden="false" customHeight="false" outlineLevel="0" collapsed="false">
      <c r="A2472" s="72" t="s">
        <v>5246</v>
      </c>
      <c r="B2472" s="72" t="s">
        <v>5247</v>
      </c>
      <c r="C2472" s="72" t="s">
        <v>299</v>
      </c>
      <c r="D2472" s="72" t="s">
        <v>301</v>
      </c>
      <c r="E2472" s="72"/>
      <c r="F2472" s="73" t="n">
        <v>13756</v>
      </c>
      <c r="G2472" s="73" t="n">
        <v>10839</v>
      </c>
      <c r="H2472" s="73" t="n">
        <v>2917</v>
      </c>
      <c r="I2472" s="74" t="n">
        <f aca="false">H2472/F2472</f>
        <v>0.212052922361152</v>
      </c>
      <c r="J2472" s="73" t="n">
        <v>10417</v>
      </c>
      <c r="K2472" s="73" t="n">
        <v>76</v>
      </c>
      <c r="L2472" s="73" t="n">
        <v>346</v>
      </c>
      <c r="M2472" s="73" t="n">
        <v>5926</v>
      </c>
      <c r="N2472" s="73" t="n">
        <v>4084</v>
      </c>
      <c r="O2472" s="73" t="n">
        <f aca="false">J2472-M2472-N2472</f>
        <v>407</v>
      </c>
      <c r="P2472" s="74" t="n">
        <f aca="false">M2472/J2472</f>
        <v>0.568877795910531</v>
      </c>
      <c r="Q2472" s="74" t="n">
        <f aca="false">N2472/J2472</f>
        <v>0.392051454353461</v>
      </c>
      <c r="R2472" s="75" t="n">
        <f aca="false">ABS(P2472-Q2472)*100</f>
        <v>17.682634155707</v>
      </c>
      <c r="S2472" s="72" t="str">
        <f aca="false">IF(M2472&gt;N2472,"Flávio Bolsonaro",IF(N2472&gt;M2472,"Lula","Empate"))</f>
        <v>Flávio Bolsonaro</v>
      </c>
      <c r="T2472" s="74" t="n">
        <v>0.452508204406939</v>
      </c>
      <c r="U2472" s="74" t="n">
        <v>0.501640881387717</v>
      </c>
      <c r="V2472" s="72" t="str">
        <f aca="false">IF(S2472="Empate","—",IF((N2472&gt;M2472)&lt;&gt;(T2472&gt;U2472),"Sim","Não"))</f>
        <v>Não</v>
      </c>
    </row>
    <row r="2473" customFormat="false" ht="15" hidden="false" customHeight="false" outlineLevel="0" collapsed="false">
      <c r="A2473" s="72" t="s">
        <v>5248</v>
      </c>
      <c r="B2473" s="72" t="s">
        <v>5249</v>
      </c>
      <c r="C2473" s="72" t="s">
        <v>299</v>
      </c>
      <c r="D2473" s="72" t="s">
        <v>301</v>
      </c>
      <c r="E2473" s="72"/>
      <c r="F2473" s="73" t="n">
        <v>22326</v>
      </c>
      <c r="G2473" s="73" t="n">
        <v>18142</v>
      </c>
      <c r="H2473" s="73" t="n">
        <v>4184</v>
      </c>
      <c r="I2473" s="74" t="n">
        <f aca="false">H2473/F2473</f>
        <v>0.187404819492968</v>
      </c>
      <c r="J2473" s="73" t="n">
        <v>17166</v>
      </c>
      <c r="K2473" s="73" t="n">
        <v>151</v>
      </c>
      <c r="L2473" s="73" t="n">
        <v>825</v>
      </c>
      <c r="M2473" s="73" t="n">
        <v>5663</v>
      </c>
      <c r="N2473" s="73" t="n">
        <v>10723</v>
      </c>
      <c r="O2473" s="73" t="n">
        <f aca="false">J2473-M2473-N2473</f>
        <v>780</v>
      </c>
      <c r="P2473" s="74" t="n">
        <f aca="false">M2473/J2473</f>
        <v>0.329896306652686</v>
      </c>
      <c r="Q2473" s="74" t="n">
        <f aca="false">N2473/J2473</f>
        <v>0.624665035535361</v>
      </c>
      <c r="R2473" s="75" t="n">
        <f aca="false">ABS(P2473-Q2473)*100</f>
        <v>29.4768728882675</v>
      </c>
      <c r="S2473" s="72" t="str">
        <f aca="false">IF(M2473&gt;N2473,"Flávio Bolsonaro",IF(N2473&gt;M2473,"Lula","Empate"))</f>
        <v>Lula</v>
      </c>
      <c r="T2473" s="74" t="n">
        <v>0.68962852897474</v>
      </c>
      <c r="U2473" s="74" t="n">
        <v>0.235364041604755</v>
      </c>
      <c r="V2473" s="72" t="str">
        <f aca="false">IF(S2473="Empate","—",IF((N2473&gt;M2473)&lt;&gt;(T2473&gt;U2473),"Sim","Não"))</f>
        <v>Não</v>
      </c>
    </row>
    <row r="2474" customFormat="false" ht="15" hidden="false" customHeight="false" outlineLevel="0" collapsed="false">
      <c r="A2474" s="72" t="s">
        <v>5250</v>
      </c>
      <c r="B2474" s="72" t="s">
        <v>5251</v>
      </c>
      <c r="C2474" s="72" t="s">
        <v>299</v>
      </c>
      <c r="D2474" s="72" t="s">
        <v>301</v>
      </c>
      <c r="E2474" s="72"/>
      <c r="F2474" s="73" t="n">
        <v>21405</v>
      </c>
      <c r="G2474" s="73" t="n">
        <v>16841</v>
      </c>
      <c r="H2474" s="73" t="n">
        <v>4564</v>
      </c>
      <c r="I2474" s="74" t="n">
        <f aca="false">H2474/F2474</f>
        <v>0.213221209997664</v>
      </c>
      <c r="J2474" s="73" t="n">
        <v>16190</v>
      </c>
      <c r="K2474" s="73" t="n">
        <v>140</v>
      </c>
      <c r="L2474" s="73" t="n">
        <v>511</v>
      </c>
      <c r="M2474" s="73" t="n">
        <v>7667</v>
      </c>
      <c r="N2474" s="73" t="n">
        <v>7830</v>
      </c>
      <c r="O2474" s="73" t="n">
        <f aca="false">J2474-M2474-N2474</f>
        <v>693</v>
      </c>
      <c r="P2474" s="74" t="n">
        <f aca="false">M2474/J2474</f>
        <v>0.473563928350834</v>
      </c>
      <c r="Q2474" s="74" t="n">
        <f aca="false">N2474/J2474</f>
        <v>0.483631871525633</v>
      </c>
      <c r="R2474" s="75" t="n">
        <f aca="false">ABS(P2474-Q2474)*100</f>
        <v>1.00679431747993</v>
      </c>
      <c r="S2474" s="72" t="str">
        <f aca="false">IF(M2474&gt;N2474,"Flávio Bolsonaro",IF(N2474&gt;M2474,"Lula","Empate"))</f>
        <v>Lula</v>
      </c>
      <c r="T2474" s="74" t="n">
        <v>0.564234262449108</v>
      </c>
      <c r="U2474" s="74" t="n">
        <v>0.381146257438146</v>
      </c>
      <c r="V2474" s="72" t="str">
        <f aca="false">IF(S2474="Empate","—",IF((N2474&gt;M2474)&lt;&gt;(T2474&gt;U2474),"Sim","Não"))</f>
        <v>Não</v>
      </c>
    </row>
    <row r="2475" customFormat="false" ht="15" hidden="false" customHeight="false" outlineLevel="0" collapsed="false">
      <c r="A2475" s="72" t="s">
        <v>5252</v>
      </c>
      <c r="B2475" s="72" t="s">
        <v>5253</v>
      </c>
      <c r="C2475" s="72" t="s">
        <v>299</v>
      </c>
      <c r="D2475" s="72" t="s">
        <v>301</v>
      </c>
      <c r="E2475" s="72"/>
      <c r="F2475" s="73" t="n">
        <v>24520</v>
      </c>
      <c r="G2475" s="73" t="n">
        <v>20656</v>
      </c>
      <c r="H2475" s="73" t="n">
        <v>3864</v>
      </c>
      <c r="I2475" s="74" t="n">
        <f aca="false">H2475/F2475</f>
        <v>0.157585644371941</v>
      </c>
      <c r="J2475" s="73" t="n">
        <v>19963</v>
      </c>
      <c r="K2475" s="73" t="n">
        <v>67</v>
      </c>
      <c r="L2475" s="73" t="n">
        <v>626</v>
      </c>
      <c r="M2475" s="73" t="n">
        <v>5808</v>
      </c>
      <c r="N2475" s="73" t="n">
        <v>13613</v>
      </c>
      <c r="O2475" s="73" t="n">
        <f aca="false">J2475-M2475-N2475</f>
        <v>542</v>
      </c>
      <c r="P2475" s="74" t="n">
        <f aca="false">M2475/J2475</f>
        <v>0.290938235736112</v>
      </c>
      <c r="Q2475" s="74" t="n">
        <f aca="false">N2475/J2475</f>
        <v>0.681911536342233</v>
      </c>
      <c r="R2475" s="75" t="n">
        <f aca="false">ABS(P2475-Q2475)*100</f>
        <v>39.0973300606121</v>
      </c>
      <c r="S2475" s="72" t="str">
        <f aca="false">IF(M2475&gt;N2475,"Flávio Bolsonaro",IF(N2475&gt;M2475,"Lula","Empate"))</f>
        <v>Lula</v>
      </c>
      <c r="T2475" s="74" t="n">
        <v>0.694220119981541</v>
      </c>
      <c r="U2475" s="74" t="n">
        <v>0.254614674665436</v>
      </c>
      <c r="V2475" s="72" t="str">
        <f aca="false">IF(S2475="Empate","—",IF((N2475&gt;M2475)&lt;&gt;(T2475&gt;U2475),"Sim","Não"))</f>
        <v>Não</v>
      </c>
    </row>
    <row r="2476" customFormat="false" ht="15" hidden="false" customHeight="false" outlineLevel="0" collapsed="false">
      <c r="A2476" s="72" t="s">
        <v>5254</v>
      </c>
      <c r="B2476" s="72" t="s">
        <v>5255</v>
      </c>
      <c r="C2476" s="72" t="s">
        <v>299</v>
      </c>
      <c r="D2476" s="72" t="s">
        <v>301</v>
      </c>
      <c r="E2476" s="72"/>
      <c r="F2476" s="73" t="n">
        <v>31175</v>
      </c>
      <c r="G2476" s="73" t="n">
        <v>26301</v>
      </c>
      <c r="H2476" s="73" t="n">
        <v>4874</v>
      </c>
      <c r="I2476" s="74" t="n">
        <f aca="false">H2476/F2476</f>
        <v>0.156343223736969</v>
      </c>
      <c r="J2476" s="73" t="n">
        <v>25024</v>
      </c>
      <c r="K2476" s="73" t="n">
        <v>311</v>
      </c>
      <c r="L2476" s="73" t="n">
        <v>966</v>
      </c>
      <c r="M2476" s="73" t="n">
        <v>7277</v>
      </c>
      <c r="N2476" s="73" t="n">
        <v>16703</v>
      </c>
      <c r="O2476" s="73" t="n">
        <f aca="false">J2476-M2476-N2476</f>
        <v>1044</v>
      </c>
      <c r="P2476" s="74" t="n">
        <f aca="false">M2476/J2476</f>
        <v>0.290800831202046</v>
      </c>
      <c r="Q2476" s="74" t="n">
        <f aca="false">N2476/J2476</f>
        <v>0.667479219948849</v>
      </c>
      <c r="R2476" s="75" t="n">
        <f aca="false">ABS(P2476-Q2476)*100</f>
        <v>37.6678388746803</v>
      </c>
      <c r="S2476" s="72" t="str">
        <f aca="false">IF(M2476&gt;N2476,"Flávio Bolsonaro",IF(N2476&gt;M2476,"Lula","Empate"))</f>
        <v>Lula</v>
      </c>
      <c r="T2476" s="74" t="n">
        <v>0.689576639960958</v>
      </c>
      <c r="U2476" s="74" t="n">
        <v>0.240880068323234</v>
      </c>
      <c r="V2476" s="72" t="str">
        <f aca="false">IF(S2476="Empate","—",IF((N2476&gt;M2476)&lt;&gt;(T2476&gt;U2476),"Sim","Não"))</f>
        <v>Não</v>
      </c>
    </row>
    <row r="2477" customFormat="false" ht="15" hidden="false" customHeight="false" outlineLevel="0" collapsed="false">
      <c r="A2477" s="72" t="s">
        <v>5256</v>
      </c>
      <c r="B2477" s="72" t="s">
        <v>5257</v>
      </c>
      <c r="C2477" s="72" t="s">
        <v>299</v>
      </c>
      <c r="D2477" s="72" t="s">
        <v>301</v>
      </c>
      <c r="E2477" s="72"/>
      <c r="F2477" s="73" t="n">
        <v>53657</v>
      </c>
      <c r="G2477" s="73" t="n">
        <v>45956</v>
      </c>
      <c r="H2477" s="73" t="n">
        <v>7701</v>
      </c>
      <c r="I2477" s="74" t="n">
        <f aca="false">H2477/F2477</f>
        <v>0.14352274633319</v>
      </c>
      <c r="J2477" s="73" t="n">
        <v>44218</v>
      </c>
      <c r="K2477" s="73" t="n">
        <v>353</v>
      </c>
      <c r="L2477" s="73" t="n">
        <v>1385</v>
      </c>
      <c r="M2477" s="73" t="n">
        <v>14783</v>
      </c>
      <c r="N2477" s="73" t="n">
        <v>27542</v>
      </c>
      <c r="O2477" s="73" t="n">
        <f aca="false">J2477-M2477-N2477</f>
        <v>1893</v>
      </c>
      <c r="P2477" s="74" t="n">
        <f aca="false">M2477/J2477</f>
        <v>0.334320864806188</v>
      </c>
      <c r="Q2477" s="74" t="n">
        <f aca="false">N2477/J2477</f>
        <v>0.622868515084355</v>
      </c>
      <c r="R2477" s="75" t="n">
        <f aca="false">ABS(P2477-Q2477)*100</f>
        <v>28.8547650278167</v>
      </c>
      <c r="S2477" s="72" t="str">
        <f aca="false">IF(M2477&gt;N2477,"Flávio Bolsonaro",IF(N2477&gt;M2477,"Lula","Empate"))</f>
        <v>Lula</v>
      </c>
      <c r="T2477" s="74" t="n">
        <v>0.612959121415497</v>
      </c>
      <c r="U2477" s="74" t="n">
        <v>0.320512507626602</v>
      </c>
      <c r="V2477" s="72" t="str">
        <f aca="false">IF(S2477="Empate","—",IF((N2477&gt;M2477)&lt;&gt;(T2477&gt;U2477),"Sim","Não"))</f>
        <v>Não</v>
      </c>
    </row>
    <row r="2478" customFormat="false" ht="15" hidden="false" customHeight="false" outlineLevel="0" collapsed="false">
      <c r="A2478" s="72" t="s">
        <v>5258</v>
      </c>
      <c r="B2478" s="72" t="s">
        <v>5259</v>
      </c>
      <c r="C2478" s="72" t="s">
        <v>299</v>
      </c>
      <c r="D2478" s="72" t="s">
        <v>301</v>
      </c>
      <c r="E2478" s="72"/>
      <c r="F2478" s="73" t="n">
        <v>9354</v>
      </c>
      <c r="G2478" s="73" t="n">
        <v>7995</v>
      </c>
      <c r="H2478" s="73" t="n">
        <v>1359</v>
      </c>
      <c r="I2478" s="74" t="n">
        <f aca="false">H2478/F2478</f>
        <v>0.145285439384221</v>
      </c>
      <c r="J2478" s="73" t="n">
        <v>7675</v>
      </c>
      <c r="K2478" s="73" t="n">
        <v>65</v>
      </c>
      <c r="L2478" s="73" t="n">
        <v>255</v>
      </c>
      <c r="M2478" s="73" t="n">
        <v>2860</v>
      </c>
      <c r="N2478" s="73" t="n">
        <v>4430</v>
      </c>
      <c r="O2478" s="73" t="n">
        <f aca="false">J2478-M2478-N2478</f>
        <v>385</v>
      </c>
      <c r="P2478" s="74" t="n">
        <f aca="false">M2478/J2478</f>
        <v>0.372638436482085</v>
      </c>
      <c r="Q2478" s="74" t="n">
        <f aca="false">N2478/J2478</f>
        <v>0.577198697068404</v>
      </c>
      <c r="R2478" s="75" t="n">
        <f aca="false">ABS(P2478-Q2478)*100</f>
        <v>20.4560260586319</v>
      </c>
      <c r="S2478" s="72" t="str">
        <f aca="false">IF(M2478&gt;N2478,"Flávio Bolsonaro",IF(N2478&gt;M2478,"Lula","Empate"))</f>
        <v>Lula</v>
      </c>
      <c r="T2478" s="74" t="n">
        <v>0.584592946168125</v>
      </c>
      <c r="U2478" s="74" t="n">
        <v>0.332670379209759</v>
      </c>
      <c r="V2478" s="72" t="str">
        <f aca="false">IF(S2478="Empate","—",IF((N2478&gt;M2478)&lt;&gt;(T2478&gt;U2478),"Sim","Não"))</f>
        <v>Não</v>
      </c>
    </row>
    <row r="2479" customFormat="false" ht="15" hidden="false" customHeight="false" outlineLevel="0" collapsed="false">
      <c r="A2479" s="72" t="s">
        <v>5260</v>
      </c>
      <c r="B2479" s="72" t="s">
        <v>5261</v>
      </c>
      <c r="C2479" s="72" t="s">
        <v>299</v>
      </c>
      <c r="D2479" s="72" t="s">
        <v>301</v>
      </c>
      <c r="E2479" s="72"/>
      <c r="F2479" s="73" t="n">
        <v>24689</v>
      </c>
      <c r="G2479" s="73" t="n">
        <v>19343</v>
      </c>
      <c r="H2479" s="73" t="n">
        <v>5346</v>
      </c>
      <c r="I2479" s="74" t="n">
        <f aca="false">H2479/F2479</f>
        <v>0.216533678966341</v>
      </c>
      <c r="J2479" s="73" t="n">
        <v>18350</v>
      </c>
      <c r="K2479" s="73" t="n">
        <v>153</v>
      </c>
      <c r="L2479" s="73" t="n">
        <v>840</v>
      </c>
      <c r="M2479" s="73" t="n">
        <v>6832</v>
      </c>
      <c r="N2479" s="73" t="n">
        <v>10829</v>
      </c>
      <c r="O2479" s="73" t="n">
        <f aca="false">J2479-M2479-N2479</f>
        <v>689</v>
      </c>
      <c r="P2479" s="74" t="n">
        <f aca="false">M2479/J2479</f>
        <v>0.372316076294278</v>
      </c>
      <c r="Q2479" s="74" t="n">
        <f aca="false">N2479/J2479</f>
        <v>0.590136239782016</v>
      </c>
      <c r="R2479" s="75" t="n">
        <f aca="false">ABS(P2479-Q2479)*100</f>
        <v>21.7820163487738</v>
      </c>
      <c r="S2479" s="72" t="str">
        <f aca="false">IF(M2479&gt;N2479,"Flávio Bolsonaro",IF(N2479&gt;M2479,"Lula","Empate"))</f>
        <v>Lula</v>
      </c>
      <c r="T2479" s="74" t="n">
        <v>0.637782128051589</v>
      </c>
      <c r="U2479" s="74" t="n">
        <v>0.304467987102718</v>
      </c>
      <c r="V2479" s="72" t="str">
        <f aca="false">IF(S2479="Empate","—",IF((N2479&gt;M2479)&lt;&gt;(T2479&gt;U2479),"Sim","Não"))</f>
        <v>Não</v>
      </c>
    </row>
    <row r="2480" customFormat="false" ht="15" hidden="false" customHeight="false" outlineLevel="0" collapsed="false">
      <c r="A2480" s="72" t="s">
        <v>5262</v>
      </c>
      <c r="B2480" s="72" t="s">
        <v>5263</v>
      </c>
      <c r="C2480" s="72" t="s">
        <v>299</v>
      </c>
      <c r="D2480" s="72" t="s">
        <v>301</v>
      </c>
      <c r="E2480" s="72"/>
      <c r="F2480" s="73" t="n">
        <v>26388</v>
      </c>
      <c r="G2480" s="73" t="n">
        <v>22077</v>
      </c>
      <c r="H2480" s="73" t="n">
        <v>4311</v>
      </c>
      <c r="I2480" s="74" t="n">
        <f aca="false">H2480/F2480</f>
        <v>0.163369713506139</v>
      </c>
      <c r="J2480" s="73" t="n">
        <v>21315</v>
      </c>
      <c r="K2480" s="73" t="n">
        <v>181</v>
      </c>
      <c r="L2480" s="73" t="n">
        <v>581</v>
      </c>
      <c r="M2480" s="73" t="n">
        <v>5721</v>
      </c>
      <c r="N2480" s="73" t="n">
        <v>14585</v>
      </c>
      <c r="O2480" s="73" t="n">
        <f aca="false">J2480-M2480-N2480</f>
        <v>1009</v>
      </c>
      <c r="P2480" s="74" t="n">
        <f aca="false">M2480/J2480</f>
        <v>0.268402533427164</v>
      </c>
      <c r="Q2480" s="74" t="n">
        <f aca="false">N2480/J2480</f>
        <v>0.684259910860896</v>
      </c>
      <c r="R2480" s="75" t="n">
        <f aca="false">ABS(P2480-Q2480)*100</f>
        <v>41.5857377433732</v>
      </c>
      <c r="S2480" s="72" t="str">
        <f aca="false">IF(M2480&gt;N2480,"Flávio Bolsonaro",IF(N2480&gt;M2480,"Lula","Empate"))</f>
        <v>Lula</v>
      </c>
      <c r="T2480" s="74" t="n">
        <v>0.704839874789309</v>
      </c>
      <c r="U2480" s="74" t="n">
        <v>0.222104502769083</v>
      </c>
      <c r="V2480" s="72" t="str">
        <f aca="false">IF(S2480="Empate","—",IF((N2480&gt;M2480)&lt;&gt;(T2480&gt;U2480),"Sim","Não"))</f>
        <v>Não</v>
      </c>
    </row>
    <row r="2481" customFormat="false" ht="15" hidden="false" customHeight="false" outlineLevel="0" collapsed="false">
      <c r="A2481" s="72" t="s">
        <v>5264</v>
      </c>
      <c r="B2481" s="72" t="s">
        <v>5265</v>
      </c>
      <c r="C2481" s="72" t="s">
        <v>299</v>
      </c>
      <c r="D2481" s="72" t="s">
        <v>301</v>
      </c>
      <c r="E2481" s="72"/>
      <c r="F2481" s="73" t="n">
        <v>85347</v>
      </c>
      <c r="G2481" s="73" t="n">
        <v>63645</v>
      </c>
      <c r="H2481" s="73" t="n">
        <v>21702</v>
      </c>
      <c r="I2481" s="74" t="n">
        <f aca="false">H2481/F2481</f>
        <v>0.254279588034729</v>
      </c>
      <c r="J2481" s="73" t="n">
        <v>61244</v>
      </c>
      <c r="K2481" s="73" t="n">
        <v>669</v>
      </c>
      <c r="L2481" s="73" t="n">
        <v>1732</v>
      </c>
      <c r="M2481" s="73" t="n">
        <v>42299</v>
      </c>
      <c r="N2481" s="73" t="n">
        <v>16245</v>
      </c>
      <c r="O2481" s="73" t="n">
        <f aca="false">J2481-M2481-N2481</f>
        <v>2700</v>
      </c>
      <c r="P2481" s="74" t="n">
        <f aca="false">M2481/J2481</f>
        <v>0.690663575207367</v>
      </c>
      <c r="Q2481" s="74" t="n">
        <f aca="false">N2481/J2481</f>
        <v>0.265250473515773</v>
      </c>
      <c r="R2481" s="75" t="n">
        <f aca="false">ABS(P2481-Q2481)*100</f>
        <v>42.5413101691594</v>
      </c>
      <c r="S2481" s="72" t="str">
        <f aca="false">IF(M2481&gt;N2481,"Flávio Bolsonaro",IF(N2481&gt;M2481,"Lula","Empate"))</f>
        <v>Flávio Bolsonaro</v>
      </c>
      <c r="T2481" s="74" t="n">
        <v>0.36879336375511</v>
      </c>
      <c r="U2481" s="74" t="n">
        <v>0.577838470542333</v>
      </c>
      <c r="V2481" s="72" t="str">
        <f aca="false">IF(S2481="Empate","—",IF((N2481&gt;M2481)&lt;&gt;(T2481&gt;U2481),"Sim","Não"))</f>
        <v>Não</v>
      </c>
    </row>
    <row r="2482" customFormat="false" ht="15" hidden="false" customHeight="false" outlineLevel="0" collapsed="false">
      <c r="A2482" s="72" t="s">
        <v>5266</v>
      </c>
      <c r="B2482" s="72" t="s">
        <v>5267</v>
      </c>
      <c r="C2482" s="72" t="s">
        <v>299</v>
      </c>
      <c r="D2482" s="72" t="s">
        <v>301</v>
      </c>
      <c r="E2482" s="72"/>
      <c r="F2482" s="73" t="n">
        <v>32730</v>
      </c>
      <c r="G2482" s="73" t="n">
        <v>25496</v>
      </c>
      <c r="H2482" s="73" t="n">
        <v>7234</v>
      </c>
      <c r="I2482" s="74" t="n">
        <f aca="false">H2482/F2482</f>
        <v>0.221020470516346</v>
      </c>
      <c r="J2482" s="73" t="n">
        <v>24645</v>
      </c>
      <c r="K2482" s="73" t="n">
        <v>166</v>
      </c>
      <c r="L2482" s="73" t="n">
        <v>685</v>
      </c>
      <c r="M2482" s="73" t="n">
        <v>11137</v>
      </c>
      <c r="N2482" s="73" t="n">
        <v>12516</v>
      </c>
      <c r="O2482" s="73" t="n">
        <f aca="false">J2482-M2482-N2482</f>
        <v>992</v>
      </c>
      <c r="P2482" s="74" t="n">
        <f aca="false">M2482/J2482</f>
        <v>0.451896936498276</v>
      </c>
      <c r="Q2482" s="74" t="n">
        <f aca="false">N2482/J2482</f>
        <v>0.50785149117468</v>
      </c>
      <c r="R2482" s="75" t="n">
        <f aca="false">ABS(P2482-Q2482)*100</f>
        <v>5.59545546764049</v>
      </c>
      <c r="S2482" s="72" t="str">
        <f aca="false">IF(M2482&gt;N2482,"Flávio Bolsonaro",IF(N2482&gt;M2482,"Lula","Empate"))</f>
        <v>Lula</v>
      </c>
      <c r="T2482" s="74" t="n">
        <v>0.598595669982446</v>
      </c>
      <c r="U2482" s="74" t="n">
        <v>0.354091782997576</v>
      </c>
      <c r="V2482" s="72" t="str">
        <f aca="false">IF(S2482="Empate","—",IF((N2482&gt;M2482)&lt;&gt;(T2482&gt;U2482),"Sim","Não"))</f>
        <v>Não</v>
      </c>
    </row>
    <row r="2483" customFormat="false" ht="15" hidden="false" customHeight="false" outlineLevel="0" collapsed="false">
      <c r="A2483" s="72" t="s">
        <v>5268</v>
      </c>
      <c r="B2483" s="72" t="s">
        <v>5269</v>
      </c>
      <c r="C2483" s="72" t="s">
        <v>299</v>
      </c>
      <c r="D2483" s="72" t="s">
        <v>301</v>
      </c>
      <c r="E2483" s="72"/>
      <c r="F2483" s="73" t="n">
        <v>13777</v>
      </c>
      <c r="G2483" s="73" t="n">
        <v>10226</v>
      </c>
      <c r="H2483" s="73" t="n">
        <v>3551</v>
      </c>
      <c r="I2483" s="74" t="n">
        <f aca="false">H2483/F2483</f>
        <v>0.257748421281847</v>
      </c>
      <c r="J2483" s="73" t="n">
        <v>9708</v>
      </c>
      <c r="K2483" s="73" t="n">
        <v>41</v>
      </c>
      <c r="L2483" s="73" t="n">
        <v>477</v>
      </c>
      <c r="M2483" s="73" t="n">
        <v>4841</v>
      </c>
      <c r="N2483" s="73" t="n">
        <v>4694</v>
      </c>
      <c r="O2483" s="73" t="n">
        <f aca="false">J2483-M2483-N2483</f>
        <v>173</v>
      </c>
      <c r="P2483" s="74" t="n">
        <f aca="false">M2483/J2483</f>
        <v>0.498660898228265</v>
      </c>
      <c r="Q2483" s="74" t="n">
        <f aca="false">N2483/J2483</f>
        <v>0.483518747424804</v>
      </c>
      <c r="R2483" s="75" t="n">
        <f aca="false">ABS(P2483-Q2483)*100</f>
        <v>1.51421508034611</v>
      </c>
      <c r="S2483" s="72" t="str">
        <f aca="false">IF(M2483&gt;N2483,"Flávio Bolsonaro",IF(N2483&gt;M2483,"Lula","Empate"))</f>
        <v>Flávio Bolsonaro</v>
      </c>
      <c r="T2483" s="74" t="n">
        <v>0.497276441216523</v>
      </c>
      <c r="U2483" s="74" t="n">
        <v>0.452337721289151</v>
      </c>
      <c r="V2483" s="72" t="str">
        <f aca="false">IF(S2483="Empate","—",IF((N2483&gt;M2483)&lt;&gt;(T2483&gt;U2483),"Sim","Não"))</f>
        <v>Sim</v>
      </c>
    </row>
    <row r="2484" customFormat="false" ht="15" hidden="false" customHeight="false" outlineLevel="0" collapsed="false">
      <c r="A2484" s="72" t="s">
        <v>5270</v>
      </c>
      <c r="B2484" s="72" t="s">
        <v>5271</v>
      </c>
      <c r="C2484" s="72" t="s">
        <v>299</v>
      </c>
      <c r="D2484" s="72" t="s">
        <v>301</v>
      </c>
      <c r="E2484" s="72"/>
      <c r="F2484" s="73" t="n">
        <v>30585</v>
      </c>
      <c r="G2484" s="73" t="n">
        <v>24521</v>
      </c>
      <c r="H2484" s="73" t="n">
        <v>6064</v>
      </c>
      <c r="I2484" s="74" t="n">
        <f aca="false">H2484/F2484</f>
        <v>0.198267124407389</v>
      </c>
      <c r="J2484" s="73" t="n">
        <v>23394</v>
      </c>
      <c r="K2484" s="73" t="n">
        <v>238</v>
      </c>
      <c r="L2484" s="73" t="n">
        <v>889</v>
      </c>
      <c r="M2484" s="73" t="n">
        <v>11463</v>
      </c>
      <c r="N2484" s="73" t="n">
        <v>10825</v>
      </c>
      <c r="O2484" s="73" t="n">
        <f aca="false">J2484-M2484-N2484</f>
        <v>1106</v>
      </c>
      <c r="P2484" s="74" t="n">
        <f aca="false">M2484/J2484</f>
        <v>0.489997435239805</v>
      </c>
      <c r="Q2484" s="74" t="n">
        <f aca="false">N2484/J2484</f>
        <v>0.462725485167137</v>
      </c>
      <c r="R2484" s="75" t="n">
        <f aca="false">ABS(P2484-Q2484)*100</f>
        <v>2.72719500726683</v>
      </c>
      <c r="S2484" s="72" t="str">
        <f aca="false">IF(M2484&gt;N2484,"Flávio Bolsonaro",IF(N2484&gt;M2484,"Lula","Empate"))</f>
        <v>Flávio Bolsonaro</v>
      </c>
      <c r="T2484" s="74" t="n">
        <v>0.545808727034121</v>
      </c>
      <c r="U2484" s="74" t="n">
        <v>0.394808070866142</v>
      </c>
      <c r="V2484" s="72" t="str">
        <f aca="false">IF(S2484="Empate","—",IF((N2484&gt;M2484)&lt;&gt;(T2484&gt;U2484),"Sim","Não"))</f>
        <v>Sim</v>
      </c>
    </row>
    <row r="2485" customFormat="false" ht="15" hidden="false" customHeight="false" outlineLevel="0" collapsed="false">
      <c r="A2485" s="72" t="s">
        <v>5272</v>
      </c>
      <c r="B2485" s="72" t="s">
        <v>5273</v>
      </c>
      <c r="C2485" s="72" t="s">
        <v>299</v>
      </c>
      <c r="D2485" s="72" t="s">
        <v>301</v>
      </c>
      <c r="E2485" s="72"/>
      <c r="F2485" s="73" t="n">
        <v>39112</v>
      </c>
      <c r="G2485" s="73" t="n">
        <v>31784</v>
      </c>
      <c r="H2485" s="73" t="n">
        <v>7328</v>
      </c>
      <c r="I2485" s="74" t="n">
        <f aca="false">H2485/F2485</f>
        <v>0.18735937819595</v>
      </c>
      <c r="J2485" s="73" t="n">
        <v>30902</v>
      </c>
      <c r="K2485" s="73" t="n">
        <v>183</v>
      </c>
      <c r="L2485" s="73" t="n">
        <v>699</v>
      </c>
      <c r="M2485" s="73" t="n">
        <v>11942</v>
      </c>
      <c r="N2485" s="73" t="n">
        <v>17817</v>
      </c>
      <c r="O2485" s="73" t="n">
        <f aca="false">J2485-M2485-N2485</f>
        <v>1143</v>
      </c>
      <c r="P2485" s="74" t="n">
        <f aca="false">M2485/J2485</f>
        <v>0.386447479127565</v>
      </c>
      <c r="Q2485" s="74" t="n">
        <f aca="false">N2485/J2485</f>
        <v>0.576564623648955</v>
      </c>
      <c r="R2485" s="75" t="n">
        <f aca="false">ABS(P2485-Q2485)*100</f>
        <v>19.011714452139</v>
      </c>
      <c r="S2485" s="72" t="str">
        <f aca="false">IF(M2485&gt;N2485,"Flávio Bolsonaro",IF(N2485&gt;M2485,"Lula","Empate"))</f>
        <v>Lula</v>
      </c>
      <c r="T2485" s="74" t="n">
        <v>0.569159658024606</v>
      </c>
      <c r="U2485" s="74" t="n">
        <v>0.374817543615764</v>
      </c>
      <c r="V2485" s="72" t="str">
        <f aca="false">IF(S2485="Empate","—",IF((N2485&gt;M2485)&lt;&gt;(T2485&gt;U2485),"Sim","Não"))</f>
        <v>Não</v>
      </c>
    </row>
    <row r="2486" customFormat="false" ht="15" hidden="false" customHeight="false" outlineLevel="0" collapsed="false">
      <c r="A2486" s="72" t="s">
        <v>5274</v>
      </c>
      <c r="B2486" s="72" t="s">
        <v>5275</v>
      </c>
      <c r="C2486" s="72" t="s">
        <v>299</v>
      </c>
      <c r="D2486" s="72" t="s">
        <v>301</v>
      </c>
      <c r="E2486" s="72"/>
      <c r="F2486" s="73" t="n">
        <v>22959</v>
      </c>
      <c r="G2486" s="73" t="n">
        <v>19571</v>
      </c>
      <c r="H2486" s="73" t="n">
        <v>3388</v>
      </c>
      <c r="I2486" s="74" t="n">
        <f aca="false">H2486/F2486</f>
        <v>0.147567402761444</v>
      </c>
      <c r="J2486" s="73" t="n">
        <v>18840</v>
      </c>
      <c r="K2486" s="73" t="n">
        <v>137</v>
      </c>
      <c r="L2486" s="73" t="n">
        <v>594</v>
      </c>
      <c r="M2486" s="73" t="n">
        <v>4401</v>
      </c>
      <c r="N2486" s="73" t="n">
        <v>13910</v>
      </c>
      <c r="O2486" s="73" t="n">
        <f aca="false">J2486-M2486-N2486</f>
        <v>529</v>
      </c>
      <c r="P2486" s="74" t="n">
        <f aca="false">M2486/J2486</f>
        <v>0.23359872611465</v>
      </c>
      <c r="Q2486" s="74" t="n">
        <f aca="false">N2486/J2486</f>
        <v>0.738322717622081</v>
      </c>
      <c r="R2486" s="75" t="n">
        <f aca="false">ABS(P2486-Q2486)*100</f>
        <v>50.4723991507431</v>
      </c>
      <c r="S2486" s="72" t="str">
        <f aca="false">IF(M2486&gt;N2486,"Flávio Bolsonaro",IF(N2486&gt;M2486,"Lula","Empate"))</f>
        <v>Lula</v>
      </c>
      <c r="T2486" s="74" t="n">
        <v>0.695872274143302</v>
      </c>
      <c r="U2486" s="74" t="n">
        <v>0.23787271918113</v>
      </c>
      <c r="V2486" s="72" t="str">
        <f aca="false">IF(S2486="Empate","—",IF((N2486&gt;M2486)&lt;&gt;(T2486&gt;U2486),"Sim","Não"))</f>
        <v>Não</v>
      </c>
    </row>
    <row r="2487" customFormat="false" ht="15" hidden="false" customHeight="false" outlineLevel="0" collapsed="false">
      <c r="A2487" s="72" t="s">
        <v>5276</v>
      </c>
      <c r="B2487" s="72" t="s">
        <v>5277</v>
      </c>
      <c r="C2487" s="72" t="s">
        <v>299</v>
      </c>
      <c r="D2487" s="72" t="s">
        <v>301</v>
      </c>
      <c r="E2487" s="72"/>
      <c r="F2487" s="73" t="n">
        <v>8796</v>
      </c>
      <c r="G2487" s="73" t="n">
        <v>7170</v>
      </c>
      <c r="H2487" s="73" t="n">
        <v>1626</v>
      </c>
      <c r="I2487" s="74" t="n">
        <f aca="false">H2487/F2487</f>
        <v>0.184856753069577</v>
      </c>
      <c r="J2487" s="73" t="n">
        <v>6958</v>
      </c>
      <c r="K2487" s="73" t="n">
        <v>41</v>
      </c>
      <c r="L2487" s="73" t="n">
        <v>171</v>
      </c>
      <c r="M2487" s="73" t="n">
        <v>2100</v>
      </c>
      <c r="N2487" s="73" t="n">
        <v>4579</v>
      </c>
      <c r="O2487" s="73" t="n">
        <f aca="false">J2487-M2487-N2487</f>
        <v>279</v>
      </c>
      <c r="P2487" s="74" t="n">
        <f aca="false">M2487/J2487</f>
        <v>0.301810865191147</v>
      </c>
      <c r="Q2487" s="74" t="n">
        <f aca="false">N2487/J2487</f>
        <v>0.658091405576315</v>
      </c>
      <c r="R2487" s="75" t="n">
        <f aca="false">ABS(P2487-Q2487)*100</f>
        <v>35.6280540385168</v>
      </c>
      <c r="S2487" s="72" t="str">
        <f aca="false">IF(M2487&gt;N2487,"Flávio Bolsonaro",IF(N2487&gt;M2487,"Lula","Empate"))</f>
        <v>Lula</v>
      </c>
      <c r="T2487" s="74" t="n">
        <v>0.659001512859304</v>
      </c>
      <c r="U2487" s="74" t="n">
        <v>0.274735249621785</v>
      </c>
      <c r="V2487" s="72" t="str">
        <f aca="false">IF(S2487="Empate","—",IF((N2487&gt;M2487)&lt;&gt;(T2487&gt;U2487),"Sim","Não"))</f>
        <v>Não</v>
      </c>
    </row>
    <row r="2488" customFormat="false" ht="15" hidden="false" customHeight="false" outlineLevel="0" collapsed="false">
      <c r="A2488" s="72" t="s">
        <v>5278</v>
      </c>
      <c r="B2488" s="72" t="s">
        <v>5279</v>
      </c>
      <c r="C2488" s="72" t="s">
        <v>299</v>
      </c>
      <c r="D2488" s="72" t="s">
        <v>301</v>
      </c>
      <c r="E2488" s="72"/>
      <c r="F2488" s="73" t="n">
        <v>179940</v>
      </c>
      <c r="G2488" s="73" t="n">
        <v>145688</v>
      </c>
      <c r="H2488" s="73" t="n">
        <v>34252</v>
      </c>
      <c r="I2488" s="74" t="n">
        <f aca="false">H2488/F2488</f>
        <v>0.190352339668779</v>
      </c>
      <c r="J2488" s="73" t="n">
        <v>140306</v>
      </c>
      <c r="K2488" s="73" t="n">
        <v>1470</v>
      </c>
      <c r="L2488" s="73" t="n">
        <v>3912</v>
      </c>
      <c r="M2488" s="73" t="n">
        <v>76354</v>
      </c>
      <c r="N2488" s="73" t="n">
        <v>56350</v>
      </c>
      <c r="O2488" s="73" t="n">
        <f aca="false">J2488-M2488-N2488</f>
        <v>7602</v>
      </c>
      <c r="P2488" s="74" t="n">
        <f aca="false">M2488/J2488</f>
        <v>0.544196256753097</v>
      </c>
      <c r="Q2488" s="74" t="n">
        <f aca="false">N2488/J2488</f>
        <v>0.401622168688438</v>
      </c>
      <c r="R2488" s="75" t="n">
        <f aca="false">ABS(P2488-Q2488)*100</f>
        <v>14.2574088064659</v>
      </c>
      <c r="S2488" s="72" t="str">
        <f aca="false">IF(M2488&gt;N2488,"Flávio Bolsonaro",IF(N2488&gt;M2488,"Lula","Empate"))</f>
        <v>Flávio Bolsonaro</v>
      </c>
      <c r="T2488" s="74" t="n">
        <v>0.447841236610792</v>
      </c>
      <c r="U2488" s="74" t="n">
        <v>0.490306715037497</v>
      </c>
      <c r="V2488" s="72" t="str">
        <f aca="false">IF(S2488="Empate","—",IF((N2488&gt;M2488)&lt;&gt;(T2488&gt;U2488),"Sim","Não"))</f>
        <v>Não</v>
      </c>
    </row>
    <row r="2489" customFormat="false" ht="15" hidden="false" customHeight="false" outlineLevel="0" collapsed="false">
      <c r="A2489" s="72" t="s">
        <v>5280</v>
      </c>
      <c r="B2489" s="72" t="s">
        <v>5281</v>
      </c>
      <c r="C2489" s="72" t="s">
        <v>299</v>
      </c>
      <c r="D2489" s="72" t="s">
        <v>301</v>
      </c>
      <c r="E2489" s="72"/>
      <c r="F2489" s="73" t="n">
        <v>27798</v>
      </c>
      <c r="G2489" s="73" t="n">
        <v>22962</v>
      </c>
      <c r="H2489" s="73" t="n">
        <v>4836</v>
      </c>
      <c r="I2489" s="74" t="n">
        <f aca="false">H2489/F2489</f>
        <v>0.173969350312972</v>
      </c>
      <c r="J2489" s="73" t="n">
        <v>22225</v>
      </c>
      <c r="K2489" s="73" t="n">
        <v>194</v>
      </c>
      <c r="L2489" s="73" t="n">
        <v>543</v>
      </c>
      <c r="M2489" s="73" t="n">
        <v>6786</v>
      </c>
      <c r="N2489" s="73" t="n">
        <v>14545</v>
      </c>
      <c r="O2489" s="73" t="n">
        <f aca="false">J2489-M2489-N2489</f>
        <v>894</v>
      </c>
      <c r="P2489" s="74" t="n">
        <f aca="false">M2489/J2489</f>
        <v>0.30533183352081</v>
      </c>
      <c r="Q2489" s="74" t="n">
        <f aca="false">N2489/J2489</f>
        <v>0.654443194600675</v>
      </c>
      <c r="R2489" s="75" t="n">
        <f aca="false">ABS(P2489-Q2489)*100</f>
        <v>34.9111361079865</v>
      </c>
      <c r="S2489" s="72" t="str">
        <f aca="false">IF(M2489&gt;N2489,"Flávio Bolsonaro",IF(N2489&gt;M2489,"Lula","Empate"))</f>
        <v>Lula</v>
      </c>
      <c r="T2489" s="74" t="n">
        <v>0.654529565977279</v>
      </c>
      <c r="U2489" s="74" t="n">
        <v>0.28051267113312</v>
      </c>
      <c r="V2489" s="72" t="str">
        <f aca="false">IF(S2489="Empate","—",IF((N2489&gt;M2489)&lt;&gt;(T2489&gt;U2489),"Sim","Não"))</f>
        <v>Não</v>
      </c>
    </row>
    <row r="2490" customFormat="false" ht="15" hidden="false" customHeight="false" outlineLevel="0" collapsed="false">
      <c r="A2490" s="72" t="s">
        <v>5282</v>
      </c>
      <c r="B2490" s="72" t="s">
        <v>5283</v>
      </c>
      <c r="C2490" s="72" t="s">
        <v>299</v>
      </c>
      <c r="D2490" s="72" t="s">
        <v>301</v>
      </c>
      <c r="E2490" s="72"/>
      <c r="F2490" s="73" t="n">
        <v>25293</v>
      </c>
      <c r="G2490" s="73" t="n">
        <v>20789</v>
      </c>
      <c r="H2490" s="73" t="n">
        <v>4504</v>
      </c>
      <c r="I2490" s="74" t="n">
        <f aca="false">H2490/F2490</f>
        <v>0.178072984620251</v>
      </c>
      <c r="J2490" s="73" t="n">
        <v>20004</v>
      </c>
      <c r="K2490" s="73" t="n">
        <v>151</v>
      </c>
      <c r="L2490" s="73" t="n">
        <v>634</v>
      </c>
      <c r="M2490" s="73" t="n">
        <v>6308</v>
      </c>
      <c r="N2490" s="73" t="n">
        <v>12915</v>
      </c>
      <c r="O2490" s="73" t="n">
        <f aca="false">J2490-M2490-N2490</f>
        <v>781</v>
      </c>
      <c r="P2490" s="74" t="n">
        <f aca="false">M2490/J2490</f>
        <v>0.315336932613477</v>
      </c>
      <c r="Q2490" s="74" t="n">
        <f aca="false">N2490/J2490</f>
        <v>0.645620875824835</v>
      </c>
      <c r="R2490" s="75" t="n">
        <f aca="false">ABS(P2490-Q2490)*100</f>
        <v>33.0283943211358</v>
      </c>
      <c r="S2490" s="72" t="str">
        <f aca="false">IF(M2490&gt;N2490,"Flávio Bolsonaro",IF(N2490&gt;M2490,"Lula","Empate"))</f>
        <v>Lula</v>
      </c>
      <c r="T2490" s="74" t="n">
        <v>0.639936102236422</v>
      </c>
      <c r="U2490" s="74" t="n">
        <v>0.284771033013845</v>
      </c>
      <c r="V2490" s="72" t="str">
        <f aca="false">IF(S2490="Empate","—",IF((N2490&gt;M2490)&lt;&gt;(T2490&gt;U2490),"Sim","Não"))</f>
        <v>Não</v>
      </c>
    </row>
    <row r="2491" customFormat="false" ht="15" hidden="false" customHeight="false" outlineLevel="0" collapsed="false">
      <c r="A2491" s="72" t="s">
        <v>5284</v>
      </c>
      <c r="B2491" s="72" t="s">
        <v>5285</v>
      </c>
      <c r="C2491" s="72" t="s">
        <v>299</v>
      </c>
      <c r="D2491" s="72" t="s">
        <v>301</v>
      </c>
      <c r="E2491" s="72"/>
      <c r="F2491" s="73" t="n">
        <v>90873</v>
      </c>
      <c r="G2491" s="73" t="n">
        <v>75057</v>
      </c>
      <c r="H2491" s="73" t="n">
        <v>15816</v>
      </c>
      <c r="I2491" s="74" t="n">
        <f aca="false">H2491/F2491</f>
        <v>0.174045095903074</v>
      </c>
      <c r="J2491" s="73" t="n">
        <v>71727</v>
      </c>
      <c r="K2491" s="73" t="n">
        <v>1134</v>
      </c>
      <c r="L2491" s="73" t="n">
        <v>2196</v>
      </c>
      <c r="M2491" s="73" t="n">
        <v>30495</v>
      </c>
      <c r="N2491" s="73" t="n">
        <v>35565</v>
      </c>
      <c r="O2491" s="73" t="n">
        <f aca="false">J2491-M2491-N2491</f>
        <v>5667</v>
      </c>
      <c r="P2491" s="74" t="n">
        <f aca="false">M2491/J2491</f>
        <v>0.425153707808775</v>
      </c>
      <c r="Q2491" s="74" t="n">
        <f aca="false">N2491/J2491</f>
        <v>0.495838387218202</v>
      </c>
      <c r="R2491" s="75" t="n">
        <f aca="false">ABS(P2491-Q2491)*100</f>
        <v>7.06846794094274</v>
      </c>
      <c r="S2491" s="72" t="str">
        <f aca="false">IF(M2491&gt;N2491,"Flávio Bolsonaro",IF(N2491&gt;M2491,"Lula","Empate"))</f>
        <v>Lula</v>
      </c>
      <c r="T2491" s="74" t="n">
        <v>0.502119704418995</v>
      </c>
      <c r="U2491" s="74" t="n">
        <v>0.405570112167692</v>
      </c>
      <c r="V2491" s="72" t="str">
        <f aca="false">IF(S2491="Empate","—",IF((N2491&gt;M2491)&lt;&gt;(T2491&gt;U2491),"Sim","Não"))</f>
        <v>Não</v>
      </c>
    </row>
    <row r="2492" customFormat="false" ht="15" hidden="false" customHeight="false" outlineLevel="0" collapsed="false">
      <c r="A2492" s="72" t="s">
        <v>5286</v>
      </c>
      <c r="B2492" s="72" t="s">
        <v>5287</v>
      </c>
      <c r="C2492" s="72" t="s">
        <v>299</v>
      </c>
      <c r="D2492" s="72" t="s">
        <v>301</v>
      </c>
      <c r="E2492" s="72"/>
      <c r="F2492" s="73" t="n">
        <v>20484</v>
      </c>
      <c r="G2492" s="73" t="n">
        <v>16382</v>
      </c>
      <c r="H2492" s="73" t="n">
        <v>4102</v>
      </c>
      <c r="I2492" s="74" t="n">
        <f aca="false">H2492/F2492</f>
        <v>0.200253856668619</v>
      </c>
      <c r="J2492" s="73" t="n">
        <v>15786</v>
      </c>
      <c r="K2492" s="73" t="n">
        <v>150</v>
      </c>
      <c r="L2492" s="73" t="n">
        <v>446</v>
      </c>
      <c r="M2492" s="73" t="n">
        <v>11318</v>
      </c>
      <c r="N2492" s="73" t="n">
        <v>3806</v>
      </c>
      <c r="O2492" s="73" t="n">
        <f aca="false">J2492-M2492-N2492</f>
        <v>662</v>
      </c>
      <c r="P2492" s="74" t="n">
        <f aca="false">M2492/J2492</f>
        <v>0.71696439883441</v>
      </c>
      <c r="Q2492" s="74" t="n">
        <f aca="false">N2492/J2492</f>
        <v>0.241099708602559</v>
      </c>
      <c r="R2492" s="75" t="n">
        <f aca="false">ABS(P2492-Q2492)*100</f>
        <v>47.5864690231851</v>
      </c>
      <c r="S2492" s="72" t="str">
        <f aca="false">IF(M2492&gt;N2492,"Flávio Bolsonaro",IF(N2492&gt;M2492,"Lula","Empate"))</f>
        <v>Flávio Bolsonaro</v>
      </c>
      <c r="T2492" s="74" t="n">
        <v>0.316579244406082</v>
      </c>
      <c r="U2492" s="74" t="n">
        <v>0.625124493725516</v>
      </c>
      <c r="V2492" s="72" t="str">
        <f aca="false">IF(S2492="Empate","—",IF((N2492&gt;M2492)&lt;&gt;(T2492&gt;U2492),"Sim","Não"))</f>
        <v>Não</v>
      </c>
    </row>
    <row r="2493" customFormat="false" ht="15" hidden="false" customHeight="false" outlineLevel="0" collapsed="false">
      <c r="A2493" s="72" t="s">
        <v>5288</v>
      </c>
      <c r="B2493" s="72" t="s">
        <v>5289</v>
      </c>
      <c r="C2493" s="72" t="s">
        <v>299</v>
      </c>
      <c r="D2493" s="72" t="s">
        <v>301</v>
      </c>
      <c r="E2493" s="72"/>
      <c r="F2493" s="73" t="n">
        <v>19565</v>
      </c>
      <c r="G2493" s="73" t="n">
        <v>15307</v>
      </c>
      <c r="H2493" s="73" t="n">
        <v>4258</v>
      </c>
      <c r="I2493" s="74" t="n">
        <f aca="false">H2493/F2493</f>
        <v>0.217633529261436</v>
      </c>
      <c r="J2493" s="73" t="n">
        <v>14648</v>
      </c>
      <c r="K2493" s="73" t="n">
        <v>38</v>
      </c>
      <c r="L2493" s="73" t="n">
        <v>621</v>
      </c>
      <c r="M2493" s="73" t="n">
        <v>4952</v>
      </c>
      <c r="N2493" s="73" t="n">
        <v>9241</v>
      </c>
      <c r="O2493" s="73" t="n">
        <f aca="false">J2493-M2493-N2493</f>
        <v>455</v>
      </c>
      <c r="P2493" s="74" t="n">
        <f aca="false">M2493/J2493</f>
        <v>0.33806663025669</v>
      </c>
      <c r="Q2493" s="74" t="n">
        <f aca="false">N2493/J2493</f>
        <v>0.630871108683779</v>
      </c>
      <c r="R2493" s="75" t="n">
        <f aca="false">ABS(P2493-Q2493)*100</f>
        <v>29.2804478427089</v>
      </c>
      <c r="S2493" s="72" t="str">
        <f aca="false">IF(M2493&gt;N2493,"Flávio Bolsonaro",IF(N2493&gt;M2493,"Lula","Empate"))</f>
        <v>Lula</v>
      </c>
      <c r="T2493" s="74" t="n">
        <v>0.640439595444772</v>
      </c>
      <c r="U2493" s="74" t="n">
        <v>0.30715935334873</v>
      </c>
      <c r="V2493" s="72" t="str">
        <f aca="false">IF(S2493="Empate","—",IF((N2493&gt;M2493)&lt;&gt;(T2493&gt;U2493),"Sim","Não"))</f>
        <v>Não</v>
      </c>
    </row>
    <row r="2494" customFormat="false" ht="15" hidden="false" customHeight="false" outlineLevel="0" collapsed="false">
      <c r="A2494" s="72" t="s">
        <v>5290</v>
      </c>
      <c r="B2494" s="72" t="s">
        <v>5291</v>
      </c>
      <c r="C2494" s="72" t="s">
        <v>299</v>
      </c>
      <c r="D2494" s="72" t="s">
        <v>301</v>
      </c>
      <c r="E2494" s="72"/>
      <c r="F2494" s="73" t="n">
        <v>29081</v>
      </c>
      <c r="G2494" s="73" t="n">
        <v>24173</v>
      </c>
      <c r="H2494" s="73" t="n">
        <v>4908</v>
      </c>
      <c r="I2494" s="74" t="n">
        <f aca="false">H2494/F2494</f>
        <v>0.168769987276916</v>
      </c>
      <c r="J2494" s="73" t="n">
        <v>23360</v>
      </c>
      <c r="K2494" s="73" t="n">
        <v>126</v>
      </c>
      <c r="L2494" s="73" t="n">
        <v>687</v>
      </c>
      <c r="M2494" s="73" t="n">
        <v>5901</v>
      </c>
      <c r="N2494" s="73" t="n">
        <v>16587</v>
      </c>
      <c r="O2494" s="73" t="n">
        <f aca="false">J2494-M2494-N2494</f>
        <v>872</v>
      </c>
      <c r="P2494" s="74" t="n">
        <f aca="false">M2494/J2494</f>
        <v>0.252611301369863</v>
      </c>
      <c r="Q2494" s="74" t="n">
        <f aca="false">N2494/J2494</f>
        <v>0.710059931506849</v>
      </c>
      <c r="R2494" s="75" t="n">
        <f aca="false">ABS(P2494-Q2494)*100</f>
        <v>45.7448630136986</v>
      </c>
      <c r="S2494" s="72" t="str">
        <f aca="false">IF(M2494&gt;N2494,"Flávio Bolsonaro",IF(N2494&gt;M2494,"Lula","Empate"))</f>
        <v>Lula</v>
      </c>
      <c r="T2494" s="74" t="n">
        <v>0.717755016916161</v>
      </c>
      <c r="U2494" s="74" t="n">
        <v>0.227510775362655</v>
      </c>
      <c r="V2494" s="72" t="str">
        <f aca="false">IF(S2494="Empate","—",IF((N2494&gt;M2494)&lt;&gt;(T2494&gt;U2494),"Sim","Não"))</f>
        <v>Não</v>
      </c>
    </row>
    <row r="2495" customFormat="false" ht="15" hidden="false" customHeight="false" outlineLevel="0" collapsed="false">
      <c r="A2495" s="72" t="s">
        <v>5292</v>
      </c>
      <c r="B2495" s="72" t="s">
        <v>5293</v>
      </c>
      <c r="C2495" s="72" t="s">
        <v>299</v>
      </c>
      <c r="D2495" s="72" t="s">
        <v>301</v>
      </c>
      <c r="E2495" s="72"/>
      <c r="F2495" s="73" t="n">
        <v>56811</v>
      </c>
      <c r="G2495" s="73" t="n">
        <v>47230</v>
      </c>
      <c r="H2495" s="73" t="n">
        <v>9581</v>
      </c>
      <c r="I2495" s="74" t="n">
        <f aca="false">H2495/F2495</f>
        <v>0.168646916970305</v>
      </c>
      <c r="J2495" s="73" t="n">
        <v>45457</v>
      </c>
      <c r="K2495" s="73" t="n">
        <v>352</v>
      </c>
      <c r="L2495" s="73" t="n">
        <v>1421</v>
      </c>
      <c r="M2495" s="73" t="n">
        <v>13493</v>
      </c>
      <c r="N2495" s="73" t="n">
        <v>29900</v>
      </c>
      <c r="O2495" s="73" t="n">
        <f aca="false">J2495-M2495-N2495</f>
        <v>2064</v>
      </c>
      <c r="P2495" s="74" t="n">
        <f aca="false">M2495/J2495</f>
        <v>0.296829971181556</v>
      </c>
      <c r="Q2495" s="74" t="n">
        <f aca="false">N2495/J2495</f>
        <v>0.657764480718041</v>
      </c>
      <c r="R2495" s="75" t="n">
        <f aca="false">ABS(P2495-Q2495)*100</f>
        <v>36.0934509536485</v>
      </c>
      <c r="S2495" s="72" t="str">
        <f aca="false">IF(M2495&gt;N2495,"Flávio Bolsonaro",IF(N2495&gt;M2495,"Lula","Empate"))</f>
        <v>Lula</v>
      </c>
      <c r="T2495" s="74" t="n">
        <v>0.694467401285583</v>
      </c>
      <c r="U2495" s="74" t="n">
        <v>0.249265381083563</v>
      </c>
      <c r="V2495" s="72" t="str">
        <f aca="false">IF(S2495="Empate","—",IF((N2495&gt;M2495)&lt;&gt;(T2495&gt;U2495),"Sim","Não"))</f>
        <v>Não</v>
      </c>
    </row>
    <row r="2496" customFormat="false" ht="15" hidden="false" customHeight="false" outlineLevel="0" collapsed="false">
      <c r="A2496" s="72" t="s">
        <v>5294</v>
      </c>
      <c r="B2496" s="72" t="s">
        <v>5295</v>
      </c>
      <c r="C2496" s="72" t="s">
        <v>299</v>
      </c>
      <c r="D2496" s="72" t="s">
        <v>301</v>
      </c>
      <c r="E2496" s="72"/>
      <c r="F2496" s="73" t="n">
        <v>24248</v>
      </c>
      <c r="G2496" s="73" t="n">
        <v>19167</v>
      </c>
      <c r="H2496" s="73" t="n">
        <v>5081</v>
      </c>
      <c r="I2496" s="74" t="n">
        <f aca="false">H2496/F2496</f>
        <v>0.209543055097328</v>
      </c>
      <c r="J2496" s="73" t="n">
        <v>18454</v>
      </c>
      <c r="K2496" s="73" t="n">
        <v>184</v>
      </c>
      <c r="L2496" s="73" t="n">
        <v>529</v>
      </c>
      <c r="M2496" s="73" t="n">
        <v>11924</v>
      </c>
      <c r="N2496" s="73" t="n">
        <v>5740</v>
      </c>
      <c r="O2496" s="73" t="n">
        <f aca="false">J2496-M2496-N2496</f>
        <v>790</v>
      </c>
      <c r="P2496" s="74" t="n">
        <f aca="false">M2496/J2496</f>
        <v>0.646147176763845</v>
      </c>
      <c r="Q2496" s="74" t="n">
        <f aca="false">N2496/J2496</f>
        <v>0.311043676167769</v>
      </c>
      <c r="R2496" s="75" t="n">
        <f aca="false">ABS(P2496-Q2496)*100</f>
        <v>33.5103500596077</v>
      </c>
      <c r="S2496" s="72" t="str">
        <f aca="false">IF(M2496&gt;N2496,"Flávio Bolsonaro",IF(N2496&gt;M2496,"Lula","Empate"))</f>
        <v>Flávio Bolsonaro</v>
      </c>
      <c r="T2496" s="74" t="n">
        <v>0.393325311886518</v>
      </c>
      <c r="U2496" s="74" t="n">
        <v>0.545500601608511</v>
      </c>
      <c r="V2496" s="72" t="str">
        <f aca="false">IF(S2496="Empate","—",IF((N2496&gt;M2496)&lt;&gt;(T2496&gt;U2496),"Sim","Não"))</f>
        <v>Não</v>
      </c>
    </row>
    <row r="2497" customFormat="false" ht="15" hidden="false" customHeight="false" outlineLevel="0" collapsed="false">
      <c r="A2497" s="72" t="s">
        <v>5296</v>
      </c>
      <c r="B2497" s="72" t="s">
        <v>5297</v>
      </c>
      <c r="C2497" s="72" t="s">
        <v>299</v>
      </c>
      <c r="D2497" s="72" t="s">
        <v>301</v>
      </c>
      <c r="E2497" s="72"/>
      <c r="F2497" s="73" t="n">
        <v>52563</v>
      </c>
      <c r="G2497" s="73" t="n">
        <v>42958</v>
      </c>
      <c r="H2497" s="73" t="n">
        <v>9605</v>
      </c>
      <c r="I2497" s="74" t="n">
        <f aca="false">H2497/F2497</f>
        <v>0.182733101230904</v>
      </c>
      <c r="J2497" s="73" t="n">
        <v>41623</v>
      </c>
      <c r="K2497" s="73" t="n">
        <v>358</v>
      </c>
      <c r="L2497" s="73" t="n">
        <v>977</v>
      </c>
      <c r="M2497" s="73" t="n">
        <v>21437</v>
      </c>
      <c r="N2497" s="73" t="n">
        <v>18579</v>
      </c>
      <c r="O2497" s="73" t="n">
        <f aca="false">J2497-M2497-N2497</f>
        <v>1607</v>
      </c>
      <c r="P2497" s="74" t="n">
        <f aca="false">M2497/J2497</f>
        <v>0.515027749081037</v>
      </c>
      <c r="Q2497" s="74" t="n">
        <f aca="false">N2497/J2497</f>
        <v>0.446363789251135</v>
      </c>
      <c r="R2497" s="75" t="n">
        <f aca="false">ABS(P2497-Q2497)*100</f>
        <v>6.86639598299017</v>
      </c>
      <c r="S2497" s="72" t="str">
        <f aca="false">IF(M2497&gt;N2497,"Flávio Bolsonaro",IF(N2497&gt;M2497,"Lula","Empate"))</f>
        <v>Flávio Bolsonaro</v>
      </c>
      <c r="T2497" s="74" t="n">
        <v>0.467913609589749</v>
      </c>
      <c r="U2497" s="74" t="n">
        <v>0.462462540043402</v>
      </c>
      <c r="V2497" s="72" t="str">
        <f aca="false">IF(S2497="Empate","—",IF((N2497&gt;M2497)&lt;&gt;(T2497&gt;U2497),"Sim","Não"))</f>
        <v>Sim</v>
      </c>
    </row>
    <row r="2498" customFormat="false" ht="15" hidden="false" customHeight="false" outlineLevel="0" collapsed="false">
      <c r="A2498" s="72" t="s">
        <v>5298</v>
      </c>
      <c r="B2498" s="72" t="s">
        <v>5299</v>
      </c>
      <c r="C2498" s="72" t="s">
        <v>299</v>
      </c>
      <c r="D2498" s="72" t="s">
        <v>301</v>
      </c>
      <c r="E2498" s="72"/>
      <c r="F2498" s="73" t="n">
        <v>30413</v>
      </c>
      <c r="G2498" s="73" t="n">
        <v>24825</v>
      </c>
      <c r="H2498" s="73" t="n">
        <v>5588</v>
      </c>
      <c r="I2498" s="74" t="n">
        <f aca="false">H2498/F2498</f>
        <v>0.183737217637195</v>
      </c>
      <c r="J2498" s="73" t="n">
        <v>23803</v>
      </c>
      <c r="K2498" s="73" t="n">
        <v>149</v>
      </c>
      <c r="L2498" s="73" t="n">
        <v>873</v>
      </c>
      <c r="M2498" s="73" t="n">
        <v>5394</v>
      </c>
      <c r="N2498" s="73" t="n">
        <v>17644</v>
      </c>
      <c r="O2498" s="73" t="n">
        <f aca="false">J2498-M2498-N2498</f>
        <v>765</v>
      </c>
      <c r="P2498" s="74" t="n">
        <f aca="false">M2498/J2498</f>
        <v>0.226610091164979</v>
      </c>
      <c r="Q2498" s="74" t="n">
        <f aca="false">N2498/J2498</f>
        <v>0.741251102802168</v>
      </c>
      <c r="R2498" s="75" t="n">
        <f aca="false">ABS(P2498-Q2498)*100</f>
        <v>51.4641011637189</v>
      </c>
      <c r="S2498" s="72" t="str">
        <f aca="false">IF(M2498&gt;N2498,"Flávio Bolsonaro",IF(N2498&gt;M2498,"Lula","Empate"))</f>
        <v>Lula</v>
      </c>
      <c r="T2498" s="74" t="n">
        <v>0.724196745493938</v>
      </c>
      <c r="U2498" s="74" t="n">
        <v>0.219333425528973</v>
      </c>
      <c r="V2498" s="72" t="str">
        <f aca="false">IF(S2498="Empate","—",IF((N2498&gt;M2498)&lt;&gt;(T2498&gt;U2498),"Sim","Não"))</f>
        <v>Não</v>
      </c>
    </row>
    <row r="2499" customFormat="false" ht="15" hidden="false" customHeight="false" outlineLevel="0" collapsed="false">
      <c r="A2499" s="72" t="s">
        <v>5300</v>
      </c>
      <c r="B2499" s="72" t="s">
        <v>5301</v>
      </c>
      <c r="C2499" s="72" t="s">
        <v>299</v>
      </c>
      <c r="D2499" s="72" t="s">
        <v>301</v>
      </c>
      <c r="E2499" s="72"/>
      <c r="F2499" s="73" t="n">
        <v>25345</v>
      </c>
      <c r="G2499" s="73" t="n">
        <v>20877</v>
      </c>
      <c r="H2499" s="73" t="n">
        <v>4468</v>
      </c>
      <c r="I2499" s="74" t="n">
        <f aca="false">H2499/F2499</f>
        <v>0.176287236141251</v>
      </c>
      <c r="J2499" s="73" t="n">
        <v>19958</v>
      </c>
      <c r="K2499" s="73" t="n">
        <v>182</v>
      </c>
      <c r="L2499" s="73" t="n">
        <v>737</v>
      </c>
      <c r="M2499" s="73" t="n">
        <v>9396</v>
      </c>
      <c r="N2499" s="73" t="n">
        <v>9709</v>
      </c>
      <c r="O2499" s="73" t="n">
        <f aca="false">J2499-M2499-N2499</f>
        <v>853</v>
      </c>
      <c r="P2499" s="74" t="n">
        <f aca="false">M2499/J2499</f>
        <v>0.470788656177974</v>
      </c>
      <c r="Q2499" s="74" t="n">
        <f aca="false">N2499/J2499</f>
        <v>0.486471590339713</v>
      </c>
      <c r="R2499" s="75" t="n">
        <f aca="false">ABS(P2499-Q2499)*100</f>
        <v>1.56829341617397</v>
      </c>
      <c r="S2499" s="72" t="str">
        <f aca="false">IF(M2499&gt;N2499,"Flávio Bolsonaro",IF(N2499&gt;M2499,"Lula","Empate"))</f>
        <v>Lula</v>
      </c>
      <c r="T2499" s="74" t="n">
        <v>0.523909286125805</v>
      </c>
      <c r="U2499" s="74" t="n">
        <v>0.405279421777615</v>
      </c>
      <c r="V2499" s="72" t="str">
        <f aca="false">IF(S2499="Empate","—",IF((N2499&gt;M2499)&lt;&gt;(T2499&gt;U2499),"Sim","Não"))</f>
        <v>Não</v>
      </c>
    </row>
    <row r="2500" customFormat="false" ht="15" hidden="false" customHeight="false" outlineLevel="0" collapsed="false">
      <c r="A2500" s="72" t="s">
        <v>5302</v>
      </c>
      <c r="B2500" s="72" t="s">
        <v>5303</v>
      </c>
      <c r="C2500" s="72" t="s">
        <v>299</v>
      </c>
      <c r="D2500" s="72" t="s">
        <v>301</v>
      </c>
      <c r="E2500" s="72"/>
      <c r="F2500" s="73" t="n">
        <v>15528</v>
      </c>
      <c r="G2500" s="73" t="n">
        <v>12476</v>
      </c>
      <c r="H2500" s="73" t="n">
        <v>3052</v>
      </c>
      <c r="I2500" s="74" t="n">
        <f aca="false">H2500/F2500</f>
        <v>0.196548171045853</v>
      </c>
      <c r="J2500" s="73" t="n">
        <v>11869</v>
      </c>
      <c r="K2500" s="73" t="n">
        <v>65</v>
      </c>
      <c r="L2500" s="73" t="n">
        <v>542</v>
      </c>
      <c r="M2500" s="73" t="n">
        <v>5759</v>
      </c>
      <c r="N2500" s="73" t="n">
        <v>5714</v>
      </c>
      <c r="O2500" s="73" t="n">
        <f aca="false">J2500-M2500-N2500</f>
        <v>396</v>
      </c>
      <c r="P2500" s="74" t="n">
        <f aca="false">M2500/J2500</f>
        <v>0.485213581599124</v>
      </c>
      <c r="Q2500" s="74" t="n">
        <f aca="false">N2500/J2500</f>
        <v>0.481422192265566</v>
      </c>
      <c r="R2500" s="75" t="n">
        <f aca="false">ABS(P2500-Q2500)*100</f>
        <v>0.379138933355799</v>
      </c>
      <c r="S2500" s="72" t="str">
        <f aca="false">IF(M2500&gt;N2500,"Flávio Bolsonaro",IF(N2500&gt;M2500,"Lula","Empate"))</f>
        <v>Flávio Bolsonaro</v>
      </c>
      <c r="T2500" s="74" t="n">
        <v>0.552202826267664</v>
      </c>
      <c r="U2500" s="74" t="n">
        <v>0.389775561097257</v>
      </c>
      <c r="V2500" s="72" t="str">
        <f aca="false">IF(S2500="Empate","—",IF((N2500&gt;M2500)&lt;&gt;(T2500&gt;U2500),"Sim","Não"))</f>
        <v>Sim</v>
      </c>
    </row>
    <row r="2501" customFormat="false" ht="15" hidden="false" customHeight="false" outlineLevel="0" collapsed="false">
      <c r="A2501" s="72" t="s">
        <v>5304</v>
      </c>
      <c r="B2501" s="72" t="s">
        <v>5305</v>
      </c>
      <c r="C2501" s="72" t="s">
        <v>299</v>
      </c>
      <c r="D2501" s="72" t="s">
        <v>301</v>
      </c>
      <c r="E2501" s="72"/>
      <c r="F2501" s="73" t="n">
        <v>11487</v>
      </c>
      <c r="G2501" s="73" t="n">
        <v>9158</v>
      </c>
      <c r="H2501" s="73" t="n">
        <v>2329</v>
      </c>
      <c r="I2501" s="74" t="n">
        <f aca="false">H2501/F2501</f>
        <v>0.202750935840515</v>
      </c>
      <c r="J2501" s="73" t="n">
        <v>8741</v>
      </c>
      <c r="K2501" s="73" t="n">
        <v>60</v>
      </c>
      <c r="L2501" s="73" t="n">
        <v>357</v>
      </c>
      <c r="M2501" s="73" t="n">
        <v>4349</v>
      </c>
      <c r="N2501" s="73" t="n">
        <v>3953</v>
      </c>
      <c r="O2501" s="73" t="n">
        <f aca="false">J2501-M2501-N2501</f>
        <v>439</v>
      </c>
      <c r="P2501" s="74" t="n">
        <f aca="false">M2501/J2501</f>
        <v>0.497540327193685</v>
      </c>
      <c r="Q2501" s="74" t="n">
        <f aca="false">N2501/J2501</f>
        <v>0.452236586202952</v>
      </c>
      <c r="R2501" s="75" t="n">
        <f aca="false">ABS(P2501-Q2501)*100</f>
        <v>4.53037409907333</v>
      </c>
      <c r="S2501" s="72" t="str">
        <f aca="false">IF(M2501&gt;N2501,"Flávio Bolsonaro",IF(N2501&gt;M2501,"Lula","Empate"))</f>
        <v>Flávio Bolsonaro</v>
      </c>
      <c r="T2501" s="74" t="n">
        <v>0.516267648864334</v>
      </c>
      <c r="U2501" s="74" t="n">
        <v>0.413136893799877</v>
      </c>
      <c r="V2501" s="72" t="str">
        <f aca="false">IF(S2501="Empate","—",IF((N2501&gt;M2501)&lt;&gt;(T2501&gt;U2501),"Sim","Não"))</f>
        <v>Sim</v>
      </c>
    </row>
    <row r="2502" customFormat="false" ht="15" hidden="false" customHeight="false" outlineLevel="0" collapsed="false">
      <c r="A2502" s="72" t="s">
        <v>5306</v>
      </c>
      <c r="B2502" s="72" t="s">
        <v>5307</v>
      </c>
      <c r="C2502" s="72" t="s">
        <v>299</v>
      </c>
      <c r="D2502" s="72" t="s">
        <v>301</v>
      </c>
      <c r="E2502" s="72"/>
      <c r="F2502" s="73" t="n">
        <v>11967</v>
      </c>
      <c r="G2502" s="73" t="n">
        <v>9879</v>
      </c>
      <c r="H2502" s="73" t="n">
        <v>2088</v>
      </c>
      <c r="I2502" s="74" t="n">
        <f aca="false">H2502/F2502</f>
        <v>0.174479819503635</v>
      </c>
      <c r="J2502" s="73" t="n">
        <v>9333</v>
      </c>
      <c r="K2502" s="73" t="n">
        <v>138</v>
      </c>
      <c r="L2502" s="73" t="n">
        <v>408</v>
      </c>
      <c r="M2502" s="73" t="n">
        <v>2761</v>
      </c>
      <c r="N2502" s="73" t="n">
        <v>6158</v>
      </c>
      <c r="O2502" s="73" t="n">
        <f aca="false">J2502-M2502-N2502</f>
        <v>414</v>
      </c>
      <c r="P2502" s="74" t="n">
        <f aca="false">M2502/J2502</f>
        <v>0.295831993999786</v>
      </c>
      <c r="Q2502" s="74" t="n">
        <f aca="false">N2502/J2502</f>
        <v>0.659809278902818</v>
      </c>
      <c r="R2502" s="75" t="n">
        <f aca="false">ABS(P2502-Q2502)*100</f>
        <v>36.3977284903032</v>
      </c>
      <c r="S2502" s="72" t="str">
        <f aca="false">IF(M2502&gt;N2502,"Flávio Bolsonaro",IF(N2502&gt;M2502,"Lula","Empate"))</f>
        <v>Lula</v>
      </c>
      <c r="T2502" s="74" t="n">
        <v>0.696338522253892</v>
      </c>
      <c r="U2502" s="74" t="n">
        <v>0.242929182196887</v>
      </c>
      <c r="V2502" s="72" t="str">
        <f aca="false">IF(S2502="Empate","—",IF((N2502&gt;M2502)&lt;&gt;(T2502&gt;U2502),"Sim","Não"))</f>
        <v>Não</v>
      </c>
    </row>
    <row r="2503" customFormat="false" ht="15" hidden="false" customHeight="false" outlineLevel="0" collapsed="false">
      <c r="A2503" s="72" t="s">
        <v>5308</v>
      </c>
      <c r="B2503" s="72" t="s">
        <v>5309</v>
      </c>
      <c r="C2503" s="72" t="s">
        <v>299</v>
      </c>
      <c r="D2503" s="72" t="s">
        <v>301</v>
      </c>
      <c r="E2503" s="72"/>
      <c r="F2503" s="73" t="n">
        <v>24783</v>
      </c>
      <c r="G2503" s="73" t="n">
        <v>18089</v>
      </c>
      <c r="H2503" s="73" t="n">
        <v>6694</v>
      </c>
      <c r="I2503" s="74" t="n">
        <f aca="false">H2503/F2503</f>
        <v>0.270104507121817</v>
      </c>
      <c r="J2503" s="73" t="n">
        <v>17589</v>
      </c>
      <c r="K2503" s="73" t="n">
        <v>123</v>
      </c>
      <c r="L2503" s="73" t="n">
        <v>377</v>
      </c>
      <c r="M2503" s="73" t="n">
        <v>14798</v>
      </c>
      <c r="N2503" s="73" t="n">
        <v>2357</v>
      </c>
      <c r="O2503" s="73" t="n">
        <f aca="false">J2503-M2503-N2503</f>
        <v>434</v>
      </c>
      <c r="P2503" s="74" t="n">
        <f aca="false">M2503/J2503</f>
        <v>0.841321280345671</v>
      </c>
      <c r="Q2503" s="74" t="n">
        <f aca="false">N2503/J2503</f>
        <v>0.134004207174939</v>
      </c>
      <c r="R2503" s="75" t="n">
        <f aca="false">ABS(P2503-Q2503)*100</f>
        <v>70.7317073170732</v>
      </c>
      <c r="S2503" s="72" t="str">
        <f aca="false">IF(M2503&gt;N2503,"Flávio Bolsonaro",IF(N2503&gt;M2503,"Lula","Empate"))</f>
        <v>Flávio Bolsonaro</v>
      </c>
      <c r="T2503" s="74" t="n">
        <v>0.17565638383713</v>
      </c>
      <c r="U2503" s="74" t="n">
        <v>0.795977903295885</v>
      </c>
      <c r="V2503" s="72" t="str">
        <f aca="false">IF(S2503="Empate","—",IF((N2503&gt;M2503)&lt;&gt;(T2503&gt;U2503),"Sim","Não"))</f>
        <v>Não</v>
      </c>
    </row>
    <row r="2504" customFormat="false" ht="15" hidden="false" customHeight="false" outlineLevel="0" collapsed="false">
      <c r="A2504" s="72" t="s">
        <v>5310</v>
      </c>
      <c r="B2504" s="72" t="s">
        <v>5311</v>
      </c>
      <c r="C2504" s="72" t="s">
        <v>299</v>
      </c>
      <c r="D2504" s="72" t="s">
        <v>301</v>
      </c>
      <c r="E2504" s="72"/>
      <c r="F2504" s="73" t="n">
        <v>45702</v>
      </c>
      <c r="G2504" s="73" t="n">
        <v>35936</v>
      </c>
      <c r="H2504" s="73" t="n">
        <v>9766</v>
      </c>
      <c r="I2504" s="74" t="n">
        <f aca="false">H2504/F2504</f>
        <v>0.213688678832436</v>
      </c>
      <c r="J2504" s="73" t="n">
        <v>34663</v>
      </c>
      <c r="K2504" s="73" t="n">
        <v>233</v>
      </c>
      <c r="L2504" s="73" t="n">
        <v>1040</v>
      </c>
      <c r="M2504" s="73" t="n">
        <v>20744</v>
      </c>
      <c r="N2504" s="73" t="n">
        <v>12531</v>
      </c>
      <c r="O2504" s="73" t="n">
        <f aca="false">J2504-M2504-N2504</f>
        <v>1388</v>
      </c>
      <c r="P2504" s="74" t="n">
        <f aca="false">M2504/J2504</f>
        <v>0.598447912760003</v>
      </c>
      <c r="Q2504" s="74" t="n">
        <f aca="false">N2504/J2504</f>
        <v>0.361509390416294</v>
      </c>
      <c r="R2504" s="75" t="n">
        <f aca="false">ABS(P2504-Q2504)*100</f>
        <v>23.6938522343709</v>
      </c>
      <c r="S2504" s="72" t="str">
        <f aca="false">IF(M2504&gt;N2504,"Flávio Bolsonaro",IF(N2504&gt;M2504,"Lula","Empate"))</f>
        <v>Flávio Bolsonaro</v>
      </c>
      <c r="T2504" s="74" t="n">
        <v>0.43225727561751</v>
      </c>
      <c r="U2504" s="74" t="n">
        <v>0.522315969674737</v>
      </c>
      <c r="V2504" s="72" t="str">
        <f aca="false">IF(S2504="Empate","—",IF((N2504&gt;M2504)&lt;&gt;(T2504&gt;U2504),"Sim","Não"))</f>
        <v>Não</v>
      </c>
    </row>
    <row r="2505" customFormat="false" ht="15" hidden="false" customHeight="false" outlineLevel="0" collapsed="false">
      <c r="A2505" s="72" t="s">
        <v>5312</v>
      </c>
      <c r="B2505" s="72" t="s">
        <v>5313</v>
      </c>
      <c r="C2505" s="72" t="s">
        <v>299</v>
      </c>
      <c r="D2505" s="72" t="s">
        <v>301</v>
      </c>
      <c r="E2505" s="72"/>
      <c r="F2505" s="73" t="n">
        <v>25487</v>
      </c>
      <c r="G2505" s="73" t="n">
        <v>21420</v>
      </c>
      <c r="H2505" s="73" t="n">
        <v>4067</v>
      </c>
      <c r="I2505" s="74" t="n">
        <f aca="false">H2505/F2505</f>
        <v>0.159571546278495</v>
      </c>
      <c r="J2505" s="73" t="n">
        <v>20593</v>
      </c>
      <c r="K2505" s="73" t="n">
        <v>76</v>
      </c>
      <c r="L2505" s="73" t="n">
        <v>751</v>
      </c>
      <c r="M2505" s="73" t="n">
        <v>4029</v>
      </c>
      <c r="N2505" s="73" t="n">
        <v>16001</v>
      </c>
      <c r="O2505" s="73" t="n">
        <f aca="false">J2505-M2505-N2505</f>
        <v>563</v>
      </c>
      <c r="P2505" s="74" t="n">
        <f aca="false">M2505/J2505</f>
        <v>0.195649006944107</v>
      </c>
      <c r="Q2505" s="74" t="n">
        <f aca="false">N2505/J2505</f>
        <v>0.777011605885495</v>
      </c>
      <c r="R2505" s="75" t="n">
        <f aca="false">ABS(P2505-Q2505)*100</f>
        <v>58.1362598941388</v>
      </c>
      <c r="S2505" s="72" t="str">
        <f aca="false">IF(M2505&gt;N2505,"Flávio Bolsonaro",IF(N2505&gt;M2505,"Lula","Empate"))</f>
        <v>Lula</v>
      </c>
      <c r="T2505" s="74" t="n">
        <v>0.773066414459857</v>
      </c>
      <c r="U2505" s="74" t="n">
        <v>0.174495586380832</v>
      </c>
      <c r="V2505" s="72" t="str">
        <f aca="false">IF(S2505="Empate","—",IF((N2505&gt;M2505)&lt;&gt;(T2505&gt;U2505),"Sim","Não"))</f>
        <v>Não</v>
      </c>
    </row>
    <row r="2506" customFormat="false" ht="15" hidden="false" customHeight="false" outlineLevel="0" collapsed="false">
      <c r="A2506" s="72" t="s">
        <v>5314</v>
      </c>
      <c r="B2506" s="72" t="s">
        <v>5315</v>
      </c>
      <c r="C2506" s="72" t="s">
        <v>299</v>
      </c>
      <c r="D2506" s="72" t="s">
        <v>301</v>
      </c>
      <c r="E2506" s="72"/>
      <c r="F2506" s="73" t="n">
        <v>50827</v>
      </c>
      <c r="G2506" s="73" t="n">
        <v>39198</v>
      </c>
      <c r="H2506" s="73" t="n">
        <v>11629</v>
      </c>
      <c r="I2506" s="74" t="n">
        <f aca="false">H2506/F2506</f>
        <v>0.228795718810868</v>
      </c>
      <c r="J2506" s="73" t="n">
        <v>37821</v>
      </c>
      <c r="K2506" s="73" t="n">
        <v>354</v>
      </c>
      <c r="L2506" s="73" t="n">
        <v>1023</v>
      </c>
      <c r="M2506" s="73" t="n">
        <v>17678</v>
      </c>
      <c r="N2506" s="73" t="n">
        <v>18589</v>
      </c>
      <c r="O2506" s="73" t="n">
        <f aca="false">J2506-M2506-N2506</f>
        <v>1554</v>
      </c>
      <c r="P2506" s="74" t="n">
        <f aca="false">M2506/J2506</f>
        <v>0.467412284180746</v>
      </c>
      <c r="Q2506" s="74" t="n">
        <f aca="false">N2506/J2506</f>
        <v>0.491499431532746</v>
      </c>
      <c r="R2506" s="75" t="n">
        <f aca="false">ABS(P2506-Q2506)*100</f>
        <v>2.40871473520002</v>
      </c>
      <c r="S2506" s="72" t="str">
        <f aca="false">IF(M2506&gt;N2506,"Flávio Bolsonaro",IF(N2506&gt;M2506,"Lula","Empate"))</f>
        <v>Lula</v>
      </c>
      <c r="T2506" s="74" t="n">
        <v>0.551664721249514</v>
      </c>
      <c r="U2506" s="74" t="n">
        <v>0.377188594297149</v>
      </c>
      <c r="V2506" s="72" t="str">
        <f aca="false">IF(S2506="Empate","—",IF((N2506&gt;M2506)&lt;&gt;(T2506&gt;U2506),"Sim","Não"))</f>
        <v>Não</v>
      </c>
    </row>
    <row r="2507" customFormat="false" ht="15" hidden="false" customHeight="false" outlineLevel="0" collapsed="false">
      <c r="A2507" s="72" t="s">
        <v>5316</v>
      </c>
      <c r="B2507" s="72" t="s">
        <v>5317</v>
      </c>
      <c r="C2507" s="72" t="s">
        <v>299</v>
      </c>
      <c r="D2507" s="72" t="s">
        <v>301</v>
      </c>
      <c r="E2507" s="72"/>
      <c r="F2507" s="73" t="n">
        <v>25886</v>
      </c>
      <c r="G2507" s="73" t="n">
        <v>19479</v>
      </c>
      <c r="H2507" s="73" t="n">
        <v>6407</v>
      </c>
      <c r="I2507" s="74" t="n">
        <f aca="false">H2507/F2507</f>
        <v>0.247508305647841</v>
      </c>
      <c r="J2507" s="73" t="n">
        <v>18908</v>
      </c>
      <c r="K2507" s="73" t="n">
        <v>118</v>
      </c>
      <c r="L2507" s="73" t="n">
        <v>453</v>
      </c>
      <c r="M2507" s="73" t="n">
        <v>11989</v>
      </c>
      <c r="N2507" s="73" t="n">
        <v>6063</v>
      </c>
      <c r="O2507" s="73" t="n">
        <f aca="false">J2507-M2507-N2507</f>
        <v>856</v>
      </c>
      <c r="P2507" s="74" t="n">
        <f aca="false">M2507/J2507</f>
        <v>0.63407023482124</v>
      </c>
      <c r="Q2507" s="74" t="n">
        <f aca="false">N2507/J2507</f>
        <v>0.320657922572456</v>
      </c>
      <c r="R2507" s="75" t="n">
        <f aca="false">ABS(P2507-Q2507)*100</f>
        <v>31.3412312248784</v>
      </c>
      <c r="S2507" s="72" t="str">
        <f aca="false">IF(M2507&gt;N2507,"Flávio Bolsonaro",IF(N2507&gt;M2507,"Lula","Empate"))</f>
        <v>Flávio Bolsonaro</v>
      </c>
      <c r="T2507" s="74" t="n">
        <v>0.38682784493539</v>
      </c>
      <c r="U2507" s="74" t="n">
        <v>0.571964509021616</v>
      </c>
      <c r="V2507" s="72" t="str">
        <f aca="false">IF(S2507="Empate","—",IF((N2507&gt;M2507)&lt;&gt;(T2507&gt;U2507),"Sim","Não"))</f>
        <v>Não</v>
      </c>
    </row>
    <row r="2508" customFormat="false" ht="15" hidden="false" customHeight="false" outlineLevel="0" collapsed="false">
      <c r="A2508" s="72" t="s">
        <v>5318</v>
      </c>
      <c r="B2508" s="72" t="s">
        <v>5319</v>
      </c>
      <c r="C2508" s="72" t="s">
        <v>299</v>
      </c>
      <c r="D2508" s="72" t="s">
        <v>301</v>
      </c>
      <c r="E2508" s="72"/>
      <c r="F2508" s="73" t="n">
        <v>16525</v>
      </c>
      <c r="G2508" s="73" t="n">
        <v>13580</v>
      </c>
      <c r="H2508" s="73" t="n">
        <v>2945</v>
      </c>
      <c r="I2508" s="74" t="n">
        <f aca="false">H2508/F2508</f>
        <v>0.17821482602118</v>
      </c>
      <c r="J2508" s="73" t="n">
        <v>12956</v>
      </c>
      <c r="K2508" s="73" t="n">
        <v>131</v>
      </c>
      <c r="L2508" s="73" t="n">
        <v>493</v>
      </c>
      <c r="M2508" s="73" t="n">
        <v>3455</v>
      </c>
      <c r="N2508" s="73" t="n">
        <v>8947</v>
      </c>
      <c r="O2508" s="73" t="n">
        <f aca="false">J2508-M2508-N2508</f>
        <v>554</v>
      </c>
      <c r="P2508" s="74" t="n">
        <f aca="false">M2508/J2508</f>
        <v>0.266671812287743</v>
      </c>
      <c r="Q2508" s="74" t="n">
        <f aca="false">N2508/J2508</f>
        <v>0.690568076566842</v>
      </c>
      <c r="R2508" s="75" t="n">
        <f aca="false">ABS(P2508-Q2508)*100</f>
        <v>42.3896264279098</v>
      </c>
      <c r="S2508" s="72" t="str">
        <f aca="false">IF(M2508&gt;N2508,"Flávio Bolsonaro",IF(N2508&gt;M2508,"Lula","Empate"))</f>
        <v>Lula</v>
      </c>
      <c r="T2508" s="74" t="n">
        <v>0.708600871977804</v>
      </c>
      <c r="U2508" s="74" t="n">
        <v>0.222671422909235</v>
      </c>
      <c r="V2508" s="72" t="str">
        <f aca="false">IF(S2508="Empate","—",IF((N2508&gt;M2508)&lt;&gt;(T2508&gt;U2508),"Sim","Não"))</f>
        <v>Não</v>
      </c>
    </row>
    <row r="2509" customFormat="false" ht="15" hidden="false" customHeight="false" outlineLevel="0" collapsed="false">
      <c r="A2509" s="72" t="s">
        <v>5320</v>
      </c>
      <c r="B2509" s="72" t="s">
        <v>5321</v>
      </c>
      <c r="C2509" s="72" t="s">
        <v>299</v>
      </c>
      <c r="D2509" s="72" t="s">
        <v>301</v>
      </c>
      <c r="E2509" s="72"/>
      <c r="F2509" s="73" t="n">
        <v>29481</v>
      </c>
      <c r="G2509" s="73" t="n">
        <v>22984</v>
      </c>
      <c r="H2509" s="73" t="n">
        <v>6497</v>
      </c>
      <c r="I2509" s="74" t="n">
        <f aca="false">H2509/F2509</f>
        <v>0.220379227298938</v>
      </c>
      <c r="J2509" s="73" t="n">
        <v>22206</v>
      </c>
      <c r="K2509" s="73" t="n">
        <v>142</v>
      </c>
      <c r="L2509" s="73" t="n">
        <v>636</v>
      </c>
      <c r="M2509" s="73" t="n">
        <v>15214</v>
      </c>
      <c r="N2509" s="73" t="n">
        <v>6201</v>
      </c>
      <c r="O2509" s="73" t="n">
        <f aca="false">J2509-M2509-N2509</f>
        <v>791</v>
      </c>
      <c r="P2509" s="74" t="n">
        <f aca="false">M2509/J2509</f>
        <v>0.685130145005854</v>
      </c>
      <c r="Q2509" s="74" t="n">
        <f aca="false">N2509/J2509</f>
        <v>0.279248851661713</v>
      </c>
      <c r="R2509" s="75" t="n">
        <f aca="false">ABS(P2509-Q2509)*100</f>
        <v>40.5881293344141</v>
      </c>
      <c r="S2509" s="72" t="str">
        <f aca="false">IF(M2509&gt;N2509,"Flávio Bolsonaro",IF(N2509&gt;M2509,"Lula","Empate"))</f>
        <v>Flávio Bolsonaro</v>
      </c>
      <c r="T2509" s="74" t="n">
        <v>0.392158746937011</v>
      </c>
      <c r="U2509" s="74" t="n">
        <v>0.553067794167107</v>
      </c>
      <c r="V2509" s="72" t="str">
        <f aca="false">IF(S2509="Empate","—",IF((N2509&gt;M2509)&lt;&gt;(T2509&gt;U2509),"Sim","Não"))</f>
        <v>Não</v>
      </c>
    </row>
    <row r="2510" customFormat="false" ht="15" hidden="false" customHeight="false" outlineLevel="0" collapsed="false">
      <c r="A2510" s="72" t="s">
        <v>5322</v>
      </c>
      <c r="B2510" s="72" t="s">
        <v>5323</v>
      </c>
      <c r="C2510" s="72" t="s">
        <v>299</v>
      </c>
      <c r="D2510" s="72" t="s">
        <v>301</v>
      </c>
      <c r="E2510" s="72"/>
      <c r="F2510" s="73" t="n">
        <v>5862</v>
      </c>
      <c r="G2510" s="73" t="n">
        <v>4623</v>
      </c>
      <c r="H2510" s="73" t="n">
        <v>1239</v>
      </c>
      <c r="I2510" s="74" t="n">
        <f aca="false">H2510/F2510</f>
        <v>0.21136131013306</v>
      </c>
      <c r="J2510" s="73" t="n">
        <v>4430</v>
      </c>
      <c r="K2510" s="73" t="n">
        <v>21</v>
      </c>
      <c r="L2510" s="73" t="n">
        <v>172</v>
      </c>
      <c r="M2510" s="73" t="n">
        <v>2087</v>
      </c>
      <c r="N2510" s="73" t="n">
        <v>2208</v>
      </c>
      <c r="O2510" s="73" t="n">
        <f aca="false">J2510-M2510-N2510</f>
        <v>135</v>
      </c>
      <c r="P2510" s="74" t="n">
        <f aca="false">M2510/J2510</f>
        <v>0.471106094808126</v>
      </c>
      <c r="Q2510" s="74" t="n">
        <f aca="false">N2510/J2510</f>
        <v>0.498419864559819</v>
      </c>
      <c r="R2510" s="75" t="n">
        <f aca="false">ABS(P2510-Q2510)*100</f>
        <v>2.7313769751693</v>
      </c>
      <c r="S2510" s="72" t="str">
        <f aca="false">IF(M2510&gt;N2510,"Flávio Bolsonaro",IF(N2510&gt;M2510,"Lula","Empate"))</f>
        <v>Lula</v>
      </c>
      <c r="T2510" s="74" t="n">
        <v>0.585597525955379</v>
      </c>
      <c r="U2510" s="74" t="n">
        <v>0.372652971062514</v>
      </c>
      <c r="V2510" s="72" t="str">
        <f aca="false">IF(S2510="Empate","—",IF((N2510&gt;M2510)&lt;&gt;(T2510&gt;U2510),"Sim","Não"))</f>
        <v>Não</v>
      </c>
    </row>
    <row r="2511" customFormat="false" ht="15" hidden="false" customHeight="false" outlineLevel="0" collapsed="false">
      <c r="A2511" s="72" t="s">
        <v>5324</v>
      </c>
      <c r="B2511" s="72" t="s">
        <v>5325</v>
      </c>
      <c r="C2511" s="72" t="s">
        <v>299</v>
      </c>
      <c r="D2511" s="72" t="s">
        <v>301</v>
      </c>
      <c r="E2511" s="72"/>
      <c r="F2511" s="73" t="n">
        <v>76388</v>
      </c>
      <c r="G2511" s="73" t="n">
        <v>60616</v>
      </c>
      <c r="H2511" s="73" t="n">
        <v>15772</v>
      </c>
      <c r="I2511" s="74" t="n">
        <f aca="false">H2511/F2511</f>
        <v>0.20647222076766</v>
      </c>
      <c r="J2511" s="73" t="n">
        <v>58512</v>
      </c>
      <c r="K2511" s="73" t="n">
        <v>516</v>
      </c>
      <c r="L2511" s="73" t="n">
        <v>1588</v>
      </c>
      <c r="M2511" s="73" t="n">
        <v>34754</v>
      </c>
      <c r="N2511" s="73" t="n">
        <v>20989</v>
      </c>
      <c r="O2511" s="73" t="n">
        <f aca="false">J2511-M2511-N2511</f>
        <v>2769</v>
      </c>
      <c r="P2511" s="74" t="n">
        <f aca="false">M2511/J2511</f>
        <v>0.593963631391851</v>
      </c>
      <c r="Q2511" s="74" t="n">
        <f aca="false">N2511/J2511</f>
        <v>0.358712742685261</v>
      </c>
      <c r="R2511" s="75" t="n">
        <f aca="false">ABS(P2511-Q2511)*100</f>
        <v>23.525088870659</v>
      </c>
      <c r="S2511" s="72" t="str">
        <f aca="false">IF(M2511&gt;N2511,"Flávio Bolsonaro",IF(N2511&gt;M2511,"Lula","Empate"))</f>
        <v>Flávio Bolsonaro</v>
      </c>
      <c r="T2511" s="74" t="n">
        <v>0.404705882352941</v>
      </c>
      <c r="U2511" s="74" t="n">
        <v>0.537701357466063</v>
      </c>
      <c r="V2511" s="72" t="str">
        <f aca="false">IF(S2511="Empate","—",IF((N2511&gt;M2511)&lt;&gt;(T2511&gt;U2511),"Sim","Não"))</f>
        <v>Não</v>
      </c>
    </row>
    <row r="2512" customFormat="false" ht="15" hidden="false" customHeight="false" outlineLevel="0" collapsed="false">
      <c r="A2512" s="72" t="s">
        <v>5326</v>
      </c>
      <c r="B2512" s="72" t="s">
        <v>5327</v>
      </c>
      <c r="C2512" s="72" t="s">
        <v>299</v>
      </c>
      <c r="D2512" s="72" t="s">
        <v>301</v>
      </c>
      <c r="E2512" s="72"/>
      <c r="F2512" s="73" t="n">
        <v>201342</v>
      </c>
      <c r="G2512" s="73" t="n">
        <v>156808</v>
      </c>
      <c r="H2512" s="73" t="n">
        <v>44534</v>
      </c>
      <c r="I2512" s="74" t="n">
        <f aca="false">H2512/F2512</f>
        <v>0.221185842993514</v>
      </c>
      <c r="J2512" s="73" t="n">
        <v>151399</v>
      </c>
      <c r="K2512" s="73" t="n">
        <v>1983</v>
      </c>
      <c r="L2512" s="73" t="n">
        <v>3426</v>
      </c>
      <c r="M2512" s="73" t="n">
        <v>89244</v>
      </c>
      <c r="N2512" s="73" t="n">
        <v>51646</v>
      </c>
      <c r="O2512" s="73" t="n">
        <f aca="false">J2512-M2512-N2512</f>
        <v>10509</v>
      </c>
      <c r="P2512" s="74" t="n">
        <f aca="false">M2512/J2512</f>
        <v>0.589462281785217</v>
      </c>
      <c r="Q2512" s="74" t="n">
        <f aca="false">N2512/J2512</f>
        <v>0.341125106506648</v>
      </c>
      <c r="R2512" s="75" t="n">
        <f aca="false">ABS(P2512-Q2512)*100</f>
        <v>24.8337175278569</v>
      </c>
      <c r="S2512" s="72" t="str">
        <f aca="false">IF(M2512&gt;N2512,"Flávio Bolsonaro",IF(N2512&gt;M2512,"Lula","Empate"))</f>
        <v>Flávio Bolsonaro</v>
      </c>
      <c r="T2512" s="74" t="n">
        <v>0.390299125764242</v>
      </c>
      <c r="U2512" s="74" t="n">
        <v>0.552796983029541</v>
      </c>
      <c r="V2512" s="72" t="str">
        <f aca="false">IF(S2512="Empate","—",IF((N2512&gt;M2512)&lt;&gt;(T2512&gt;U2512),"Sim","Não"))</f>
        <v>Não</v>
      </c>
    </row>
    <row r="2513" customFormat="false" ht="15" hidden="false" customHeight="false" outlineLevel="0" collapsed="false">
      <c r="A2513" s="72" t="s">
        <v>5328</v>
      </c>
      <c r="B2513" s="72" t="s">
        <v>5329</v>
      </c>
      <c r="C2513" s="72" t="s">
        <v>299</v>
      </c>
      <c r="D2513" s="72" t="s">
        <v>301</v>
      </c>
      <c r="E2513" s="72"/>
      <c r="F2513" s="73" t="n">
        <v>8655</v>
      </c>
      <c r="G2513" s="73" t="n">
        <v>6685</v>
      </c>
      <c r="H2513" s="73" t="n">
        <v>1970</v>
      </c>
      <c r="I2513" s="74" t="n">
        <f aca="false">H2513/F2513</f>
        <v>0.227614095898325</v>
      </c>
      <c r="J2513" s="73" t="n">
        <v>6460</v>
      </c>
      <c r="K2513" s="73" t="n">
        <v>35</v>
      </c>
      <c r="L2513" s="73" t="n">
        <v>190</v>
      </c>
      <c r="M2513" s="73" t="n">
        <v>3802</v>
      </c>
      <c r="N2513" s="73" t="n">
        <v>2411</v>
      </c>
      <c r="O2513" s="73" t="n">
        <f aca="false">J2513-M2513-N2513</f>
        <v>247</v>
      </c>
      <c r="P2513" s="74" t="n">
        <f aca="false">M2513/J2513</f>
        <v>0.588544891640867</v>
      </c>
      <c r="Q2513" s="74" t="n">
        <f aca="false">N2513/J2513</f>
        <v>0.373219814241486</v>
      </c>
      <c r="R2513" s="75" t="n">
        <f aca="false">ABS(P2513-Q2513)*100</f>
        <v>21.5325077399381</v>
      </c>
      <c r="S2513" s="72" t="str">
        <f aca="false">IF(M2513&gt;N2513,"Flávio Bolsonaro",IF(N2513&gt;M2513,"Lula","Empate"))</f>
        <v>Flávio Bolsonaro</v>
      </c>
      <c r="T2513" s="74" t="n">
        <v>0.450404114621602</v>
      </c>
      <c r="U2513" s="74" t="n">
        <v>0.489897134459956</v>
      </c>
      <c r="V2513" s="72" t="str">
        <f aca="false">IF(S2513="Empate","—",IF((N2513&gt;M2513)&lt;&gt;(T2513&gt;U2513),"Sim","Não"))</f>
        <v>Não</v>
      </c>
    </row>
    <row r="2514" customFormat="false" ht="15" hidden="false" customHeight="false" outlineLevel="0" collapsed="false">
      <c r="A2514" s="72" t="s">
        <v>5330</v>
      </c>
      <c r="B2514" s="72" t="s">
        <v>5331</v>
      </c>
      <c r="C2514" s="72" t="s">
        <v>299</v>
      </c>
      <c r="D2514" s="72" t="s">
        <v>301</v>
      </c>
      <c r="E2514" s="72"/>
      <c r="F2514" s="73" t="n">
        <v>9487</v>
      </c>
      <c r="G2514" s="73" t="n">
        <v>7867</v>
      </c>
      <c r="H2514" s="73" t="n">
        <v>1620</v>
      </c>
      <c r="I2514" s="74" t="n">
        <f aca="false">H2514/F2514</f>
        <v>0.170759987351112</v>
      </c>
      <c r="J2514" s="73" t="n">
        <v>7510</v>
      </c>
      <c r="K2514" s="73" t="n">
        <v>68</v>
      </c>
      <c r="L2514" s="73" t="n">
        <v>289</v>
      </c>
      <c r="M2514" s="73" t="n">
        <v>2429</v>
      </c>
      <c r="N2514" s="73" t="n">
        <v>4783</v>
      </c>
      <c r="O2514" s="73" t="n">
        <f aca="false">J2514-M2514-N2514</f>
        <v>298</v>
      </c>
      <c r="P2514" s="74" t="n">
        <f aca="false">M2514/J2514</f>
        <v>0.323435419440746</v>
      </c>
      <c r="Q2514" s="74" t="n">
        <f aca="false">N2514/J2514</f>
        <v>0.636884154460719</v>
      </c>
      <c r="R2514" s="75" t="n">
        <f aca="false">ABS(P2514-Q2514)*100</f>
        <v>31.3448735019973</v>
      </c>
      <c r="S2514" s="72" t="str">
        <f aca="false">IF(M2514&gt;N2514,"Flávio Bolsonaro",IF(N2514&gt;M2514,"Lula","Empate"))</f>
        <v>Lula</v>
      </c>
      <c r="T2514" s="74" t="n">
        <v>0.663204325554923</v>
      </c>
      <c r="U2514" s="74" t="n">
        <v>0.27632327831531</v>
      </c>
      <c r="V2514" s="72" t="str">
        <f aca="false">IF(S2514="Empate","—",IF((N2514&gt;M2514)&lt;&gt;(T2514&gt;U2514),"Sim","Não"))</f>
        <v>Não</v>
      </c>
    </row>
    <row r="2515" customFormat="false" ht="15" hidden="false" customHeight="false" outlineLevel="0" collapsed="false">
      <c r="A2515" s="72" t="s">
        <v>5332</v>
      </c>
      <c r="B2515" s="72" t="s">
        <v>5333</v>
      </c>
      <c r="C2515" s="72" t="s">
        <v>299</v>
      </c>
      <c r="D2515" s="72" t="s">
        <v>301</v>
      </c>
      <c r="E2515" s="72"/>
      <c r="F2515" s="73" t="n">
        <v>9403</v>
      </c>
      <c r="G2515" s="73" t="n">
        <v>7555</v>
      </c>
      <c r="H2515" s="73" t="n">
        <v>1848</v>
      </c>
      <c r="I2515" s="74" t="n">
        <f aca="false">H2515/F2515</f>
        <v>0.196533021376157</v>
      </c>
      <c r="J2515" s="73" t="n">
        <v>7288</v>
      </c>
      <c r="K2515" s="73" t="n">
        <v>32</v>
      </c>
      <c r="L2515" s="73" t="n">
        <v>235</v>
      </c>
      <c r="M2515" s="73" t="n">
        <v>3981</v>
      </c>
      <c r="N2515" s="73" t="n">
        <v>3063</v>
      </c>
      <c r="O2515" s="73" t="n">
        <f aca="false">J2515-M2515-N2515</f>
        <v>244</v>
      </c>
      <c r="P2515" s="74" t="n">
        <f aca="false">M2515/J2515</f>
        <v>0.546240395170143</v>
      </c>
      <c r="Q2515" s="74" t="n">
        <f aca="false">N2515/J2515</f>
        <v>0.420279912184413</v>
      </c>
      <c r="R2515" s="75" t="n">
        <f aca="false">ABS(P2515-Q2515)*100</f>
        <v>12.596048298573</v>
      </c>
      <c r="S2515" s="72" t="str">
        <f aca="false">IF(M2515&gt;N2515,"Flávio Bolsonaro",IF(N2515&gt;M2515,"Lula","Empate"))</f>
        <v>Flávio Bolsonaro</v>
      </c>
      <c r="T2515" s="74" t="n">
        <v>0.460302064569766</v>
      </c>
      <c r="U2515" s="74" t="n">
        <v>0.491617015380352</v>
      </c>
      <c r="V2515" s="72" t="str">
        <f aca="false">IF(S2515="Empate","—",IF((N2515&gt;M2515)&lt;&gt;(T2515&gt;U2515),"Sim","Não"))</f>
        <v>Não</v>
      </c>
    </row>
    <row r="2516" customFormat="false" ht="15" hidden="false" customHeight="false" outlineLevel="0" collapsed="false">
      <c r="A2516" s="72" t="s">
        <v>5334</v>
      </c>
      <c r="B2516" s="72" t="s">
        <v>5335</v>
      </c>
      <c r="C2516" s="72" t="s">
        <v>299</v>
      </c>
      <c r="D2516" s="72" t="s">
        <v>301</v>
      </c>
      <c r="E2516" s="72"/>
      <c r="F2516" s="73" t="n">
        <v>14807</v>
      </c>
      <c r="G2516" s="73" t="n">
        <v>11933</v>
      </c>
      <c r="H2516" s="73" t="n">
        <v>2874</v>
      </c>
      <c r="I2516" s="74" t="n">
        <f aca="false">H2516/F2516</f>
        <v>0.194097386371311</v>
      </c>
      <c r="J2516" s="73" t="n">
        <v>11501</v>
      </c>
      <c r="K2516" s="73" t="n">
        <v>124</v>
      </c>
      <c r="L2516" s="73" t="n">
        <v>308</v>
      </c>
      <c r="M2516" s="73" t="n">
        <v>8356</v>
      </c>
      <c r="N2516" s="73" t="n">
        <v>2777</v>
      </c>
      <c r="O2516" s="73" t="n">
        <f aca="false">J2516-M2516-N2516</f>
        <v>368</v>
      </c>
      <c r="P2516" s="74" t="n">
        <f aca="false">M2516/J2516</f>
        <v>0.726545517781063</v>
      </c>
      <c r="Q2516" s="74" t="n">
        <f aca="false">N2516/J2516</f>
        <v>0.241457264585688</v>
      </c>
      <c r="R2516" s="75" t="n">
        <f aca="false">ABS(P2516-Q2516)*100</f>
        <v>48.5088253195374</v>
      </c>
      <c r="S2516" s="72" t="str">
        <f aca="false">IF(M2516&gt;N2516,"Flávio Bolsonaro",IF(N2516&gt;M2516,"Lula","Empate"))</f>
        <v>Flávio Bolsonaro</v>
      </c>
      <c r="T2516" s="74" t="n">
        <v>0.350024260067928</v>
      </c>
      <c r="U2516" s="74" t="n">
        <v>0.598059194565745</v>
      </c>
      <c r="V2516" s="72" t="str">
        <f aca="false">IF(S2516="Empate","—",IF((N2516&gt;M2516)&lt;&gt;(T2516&gt;U2516),"Sim","Não"))</f>
        <v>Não</v>
      </c>
    </row>
    <row r="2517" customFormat="false" ht="15" hidden="false" customHeight="false" outlineLevel="0" collapsed="false">
      <c r="A2517" s="72" t="s">
        <v>5336</v>
      </c>
      <c r="B2517" s="72" t="s">
        <v>5337</v>
      </c>
      <c r="C2517" s="72" t="s">
        <v>299</v>
      </c>
      <c r="D2517" s="72" t="s">
        <v>301</v>
      </c>
      <c r="E2517" s="72"/>
      <c r="F2517" s="73" t="n">
        <v>23302</v>
      </c>
      <c r="G2517" s="73" t="n">
        <v>18521</v>
      </c>
      <c r="H2517" s="73" t="n">
        <v>4781</v>
      </c>
      <c r="I2517" s="74" t="n">
        <f aca="false">H2517/F2517</f>
        <v>0.205175521414471</v>
      </c>
      <c r="J2517" s="73" t="n">
        <v>17698</v>
      </c>
      <c r="K2517" s="73" t="n">
        <v>130</v>
      </c>
      <c r="L2517" s="73" t="n">
        <v>693</v>
      </c>
      <c r="M2517" s="73" t="n">
        <v>4000</v>
      </c>
      <c r="N2517" s="73" t="n">
        <v>13032</v>
      </c>
      <c r="O2517" s="73" t="n">
        <f aca="false">J2517-M2517-N2517</f>
        <v>666</v>
      </c>
      <c r="P2517" s="74" t="n">
        <f aca="false">M2517/J2517</f>
        <v>0.226014238897051</v>
      </c>
      <c r="Q2517" s="74" t="n">
        <f aca="false">N2517/J2517</f>
        <v>0.736354390326591</v>
      </c>
      <c r="R2517" s="75" t="n">
        <f aca="false">ABS(P2517-Q2517)*100</f>
        <v>51.034015142954</v>
      </c>
      <c r="S2517" s="72" t="str">
        <f aca="false">IF(M2517&gt;N2517,"Flávio Bolsonaro",IF(N2517&gt;M2517,"Lula","Empate"))</f>
        <v>Lula</v>
      </c>
      <c r="T2517" s="74" t="n">
        <v>0.719906323185012</v>
      </c>
      <c r="U2517" s="74" t="n">
        <v>0.214695550351288</v>
      </c>
      <c r="V2517" s="72" t="str">
        <f aca="false">IF(S2517="Empate","—",IF((N2517&gt;M2517)&lt;&gt;(T2517&gt;U2517),"Sim","Não"))</f>
        <v>Não</v>
      </c>
    </row>
    <row r="2518" customFormat="false" ht="15" hidden="false" customHeight="false" outlineLevel="0" collapsed="false">
      <c r="A2518" s="72" t="s">
        <v>5338</v>
      </c>
      <c r="B2518" s="72" t="s">
        <v>5339</v>
      </c>
      <c r="C2518" s="72" t="s">
        <v>299</v>
      </c>
      <c r="D2518" s="72" t="s">
        <v>301</v>
      </c>
      <c r="E2518" s="72"/>
      <c r="F2518" s="73" t="n">
        <v>41746</v>
      </c>
      <c r="G2518" s="73" t="n">
        <v>32037</v>
      </c>
      <c r="H2518" s="73" t="n">
        <v>9709</v>
      </c>
      <c r="I2518" s="74" t="n">
        <f aca="false">H2518/F2518</f>
        <v>0.232573180664016</v>
      </c>
      <c r="J2518" s="73" t="n">
        <v>30457</v>
      </c>
      <c r="K2518" s="73" t="n">
        <v>162</v>
      </c>
      <c r="L2518" s="73" t="n">
        <v>1418</v>
      </c>
      <c r="M2518" s="73" t="n">
        <v>10679</v>
      </c>
      <c r="N2518" s="73" t="n">
        <v>18831</v>
      </c>
      <c r="O2518" s="73" t="n">
        <f aca="false">J2518-M2518-N2518</f>
        <v>947</v>
      </c>
      <c r="P2518" s="74" t="n">
        <f aca="false">M2518/J2518</f>
        <v>0.350625471976885</v>
      </c>
      <c r="Q2518" s="74" t="n">
        <f aca="false">N2518/J2518</f>
        <v>0.61828151163936</v>
      </c>
      <c r="R2518" s="75" t="n">
        <f aca="false">ABS(P2518-Q2518)*100</f>
        <v>26.7656039662475</v>
      </c>
      <c r="S2518" s="72" t="str">
        <f aca="false">IF(M2518&gt;N2518,"Flávio Bolsonaro",IF(N2518&gt;M2518,"Lula","Empate"))</f>
        <v>Lula</v>
      </c>
      <c r="T2518" s="74" t="n">
        <v>0.637572955355113</v>
      </c>
      <c r="U2518" s="74" t="n">
        <v>0.298074736602744</v>
      </c>
      <c r="V2518" s="72" t="str">
        <f aca="false">IF(S2518="Empate","—",IF((N2518&gt;M2518)&lt;&gt;(T2518&gt;U2518),"Sim","Não"))</f>
        <v>Não</v>
      </c>
    </row>
    <row r="2519" customFormat="false" ht="15" hidden="false" customHeight="false" outlineLevel="0" collapsed="false">
      <c r="A2519" s="72" t="s">
        <v>5340</v>
      </c>
      <c r="B2519" s="72" t="s">
        <v>5341</v>
      </c>
      <c r="C2519" s="72" t="s">
        <v>299</v>
      </c>
      <c r="D2519" s="72" t="s">
        <v>301</v>
      </c>
      <c r="E2519" s="72"/>
      <c r="F2519" s="73" t="n">
        <v>23709</v>
      </c>
      <c r="G2519" s="73" t="n">
        <v>18571</v>
      </c>
      <c r="H2519" s="73" t="n">
        <v>5138</v>
      </c>
      <c r="I2519" s="74" t="n">
        <f aca="false">H2519/F2519</f>
        <v>0.216710953646295</v>
      </c>
      <c r="J2519" s="73" t="n">
        <v>17998</v>
      </c>
      <c r="K2519" s="73" t="n">
        <v>69</v>
      </c>
      <c r="L2519" s="73" t="n">
        <v>504</v>
      </c>
      <c r="M2519" s="73" t="n">
        <v>7591</v>
      </c>
      <c r="N2519" s="73" t="n">
        <v>9783</v>
      </c>
      <c r="O2519" s="73" t="n">
        <f aca="false">J2519-M2519-N2519</f>
        <v>624</v>
      </c>
      <c r="P2519" s="74" t="n">
        <f aca="false">M2519/J2519</f>
        <v>0.421769085453939</v>
      </c>
      <c r="Q2519" s="74" t="n">
        <f aca="false">N2519/J2519</f>
        <v>0.543560395599511</v>
      </c>
      <c r="R2519" s="75" t="n">
        <f aca="false">ABS(P2519-Q2519)*100</f>
        <v>12.1791310145572</v>
      </c>
      <c r="S2519" s="72" t="str">
        <f aca="false">IF(M2519&gt;N2519,"Flávio Bolsonaro",IF(N2519&gt;M2519,"Lula","Empate"))</f>
        <v>Lula</v>
      </c>
      <c r="T2519" s="74" t="n">
        <v>0.641103755345949</v>
      </c>
      <c r="U2519" s="74" t="n">
        <v>0.314078153377468</v>
      </c>
      <c r="V2519" s="72" t="str">
        <f aca="false">IF(S2519="Empate","—",IF((N2519&gt;M2519)&lt;&gt;(T2519&gt;U2519),"Sim","Não"))</f>
        <v>Não</v>
      </c>
    </row>
    <row r="2520" customFormat="false" ht="15" hidden="false" customHeight="false" outlineLevel="0" collapsed="false">
      <c r="A2520" s="72" t="s">
        <v>5342</v>
      </c>
      <c r="B2520" s="72" t="s">
        <v>5343</v>
      </c>
      <c r="C2520" s="72" t="s">
        <v>299</v>
      </c>
      <c r="D2520" s="72" t="s">
        <v>301</v>
      </c>
      <c r="E2520" s="72"/>
      <c r="F2520" s="73" t="n">
        <v>27386</v>
      </c>
      <c r="G2520" s="73" t="n">
        <v>22025</v>
      </c>
      <c r="H2520" s="73" t="n">
        <v>5361</v>
      </c>
      <c r="I2520" s="74" t="n">
        <f aca="false">H2520/F2520</f>
        <v>0.195756956108961</v>
      </c>
      <c r="J2520" s="73" t="n">
        <v>21263</v>
      </c>
      <c r="K2520" s="73" t="n">
        <v>118</v>
      </c>
      <c r="L2520" s="73" t="n">
        <v>644</v>
      </c>
      <c r="M2520" s="73" t="n">
        <v>10016</v>
      </c>
      <c r="N2520" s="73" t="n">
        <v>10767</v>
      </c>
      <c r="O2520" s="73" t="n">
        <f aca="false">J2520-M2520-N2520</f>
        <v>480</v>
      </c>
      <c r="P2520" s="74" t="n">
        <f aca="false">M2520/J2520</f>
        <v>0.471053002868833</v>
      </c>
      <c r="Q2520" s="74" t="n">
        <f aca="false">N2520/J2520</f>
        <v>0.506372572073555</v>
      </c>
      <c r="R2520" s="75" t="n">
        <f aca="false">ABS(P2520-Q2520)*100</f>
        <v>3.53195692047219</v>
      </c>
      <c r="S2520" s="72" t="str">
        <f aca="false">IF(M2520&gt;N2520,"Flávio Bolsonaro",IF(N2520&gt;M2520,"Lula","Empate"))</f>
        <v>Lula</v>
      </c>
      <c r="T2520" s="74" t="n">
        <v>0.56378724255149</v>
      </c>
      <c r="U2520" s="74" t="n">
        <v>0.397220555888822</v>
      </c>
      <c r="V2520" s="72" t="str">
        <f aca="false">IF(S2520="Empate","—",IF((N2520&gt;M2520)&lt;&gt;(T2520&gt;U2520),"Sim","Não"))</f>
        <v>Não</v>
      </c>
    </row>
    <row r="2521" customFormat="false" ht="15" hidden="false" customHeight="false" outlineLevel="0" collapsed="false">
      <c r="A2521" s="72" t="s">
        <v>5344</v>
      </c>
      <c r="B2521" s="72" t="s">
        <v>5345</v>
      </c>
      <c r="C2521" s="72" t="s">
        <v>299</v>
      </c>
      <c r="D2521" s="72" t="s">
        <v>301</v>
      </c>
      <c r="E2521" s="72"/>
      <c r="F2521" s="73" t="n">
        <v>11339</v>
      </c>
      <c r="G2521" s="73" t="n">
        <v>8713</v>
      </c>
      <c r="H2521" s="73" t="n">
        <v>2626</v>
      </c>
      <c r="I2521" s="74" t="n">
        <f aca="false">H2521/F2521</f>
        <v>0.231590087309287</v>
      </c>
      <c r="J2521" s="73" t="n">
        <v>8322</v>
      </c>
      <c r="K2521" s="73" t="n">
        <v>82</v>
      </c>
      <c r="L2521" s="73" t="n">
        <v>309</v>
      </c>
      <c r="M2521" s="73" t="n">
        <v>2136</v>
      </c>
      <c r="N2521" s="73" t="n">
        <v>5798</v>
      </c>
      <c r="O2521" s="73" t="n">
        <f aca="false">J2521-M2521-N2521</f>
        <v>388</v>
      </c>
      <c r="P2521" s="74" t="n">
        <f aca="false">M2521/J2521</f>
        <v>0.256669069935112</v>
      </c>
      <c r="Q2521" s="74" t="n">
        <f aca="false">N2521/J2521</f>
        <v>0.696707522230233</v>
      </c>
      <c r="R2521" s="75" t="n">
        <f aca="false">ABS(P2521-Q2521)*100</f>
        <v>44.0038452295121</v>
      </c>
      <c r="S2521" s="72" t="str">
        <f aca="false">IF(M2521&gt;N2521,"Flávio Bolsonaro",IF(N2521&gt;M2521,"Lula","Empate"))</f>
        <v>Lula</v>
      </c>
      <c r="T2521" s="74" t="n">
        <v>0.707278481012658</v>
      </c>
      <c r="U2521" s="74" t="n">
        <v>0.221884128529698</v>
      </c>
      <c r="V2521" s="72" t="str">
        <f aca="false">IF(S2521="Empate","—",IF((N2521&gt;M2521)&lt;&gt;(T2521&gt;U2521),"Sim","Não"))</f>
        <v>Não</v>
      </c>
    </row>
    <row r="2522" customFormat="false" ht="15" hidden="false" customHeight="false" outlineLevel="0" collapsed="false">
      <c r="A2522" s="72" t="s">
        <v>5346</v>
      </c>
      <c r="B2522" s="72" t="s">
        <v>5347</v>
      </c>
      <c r="C2522" s="72" t="s">
        <v>299</v>
      </c>
      <c r="D2522" s="72" t="s">
        <v>301</v>
      </c>
      <c r="E2522" s="72"/>
      <c r="F2522" s="73" t="n">
        <v>10484</v>
      </c>
      <c r="G2522" s="73" t="n">
        <v>7784</v>
      </c>
      <c r="H2522" s="73" t="n">
        <v>2700</v>
      </c>
      <c r="I2522" s="74" t="n">
        <f aca="false">H2522/F2522</f>
        <v>0.257535291873331</v>
      </c>
      <c r="J2522" s="73" t="n">
        <v>7496</v>
      </c>
      <c r="K2522" s="73" t="n">
        <v>47</v>
      </c>
      <c r="L2522" s="73" t="n">
        <v>241</v>
      </c>
      <c r="M2522" s="73" t="n">
        <v>1860</v>
      </c>
      <c r="N2522" s="73" t="n">
        <v>5282</v>
      </c>
      <c r="O2522" s="73" t="n">
        <f aca="false">J2522-M2522-N2522</f>
        <v>354</v>
      </c>
      <c r="P2522" s="74" t="n">
        <f aca="false">M2522/J2522</f>
        <v>0.248132337246531</v>
      </c>
      <c r="Q2522" s="74" t="n">
        <f aca="false">N2522/J2522</f>
        <v>0.704642475987193</v>
      </c>
      <c r="R2522" s="75" t="n">
        <f aca="false">ABS(P2522-Q2522)*100</f>
        <v>45.6510138740662</v>
      </c>
      <c r="S2522" s="72" t="str">
        <f aca="false">IF(M2522&gt;N2522,"Flávio Bolsonaro",IF(N2522&gt;M2522,"Lula","Empate"))</f>
        <v>Lula</v>
      </c>
      <c r="T2522" s="74" t="n">
        <v>0.710291734197731</v>
      </c>
      <c r="U2522" s="74" t="n">
        <v>0.225958941112912</v>
      </c>
      <c r="V2522" s="72" t="str">
        <f aca="false">IF(S2522="Empate","—",IF((N2522&gt;M2522)&lt;&gt;(T2522&gt;U2522),"Sim","Não"))</f>
        <v>Não</v>
      </c>
    </row>
    <row r="2523" customFormat="false" ht="15" hidden="false" customHeight="false" outlineLevel="0" collapsed="false">
      <c r="A2523" s="72" t="s">
        <v>5348</v>
      </c>
      <c r="B2523" s="72" t="s">
        <v>1894</v>
      </c>
      <c r="C2523" s="72" t="s">
        <v>299</v>
      </c>
      <c r="D2523" s="72" t="s">
        <v>301</v>
      </c>
      <c r="E2523" s="72"/>
      <c r="F2523" s="73" t="n">
        <v>62358</v>
      </c>
      <c r="G2523" s="73" t="n">
        <v>50046</v>
      </c>
      <c r="H2523" s="73" t="n">
        <v>12312</v>
      </c>
      <c r="I2523" s="74" t="n">
        <f aca="false">H2523/F2523</f>
        <v>0.197440585009141</v>
      </c>
      <c r="J2523" s="73" t="n">
        <v>48610</v>
      </c>
      <c r="K2523" s="73" t="n">
        <v>369</v>
      </c>
      <c r="L2523" s="73" t="n">
        <v>1067</v>
      </c>
      <c r="M2523" s="73" t="n">
        <v>34761</v>
      </c>
      <c r="N2523" s="73" t="n">
        <v>11726</v>
      </c>
      <c r="O2523" s="73" t="n">
        <f aca="false">J2523-M2523-N2523</f>
        <v>2123</v>
      </c>
      <c r="P2523" s="74" t="n">
        <f aca="false">M2523/J2523</f>
        <v>0.715099773709113</v>
      </c>
      <c r="Q2523" s="74" t="n">
        <f aca="false">N2523/J2523</f>
        <v>0.241226085167661</v>
      </c>
      <c r="R2523" s="75" t="n">
        <f aca="false">ABS(P2523-Q2523)*100</f>
        <v>47.3873688541452</v>
      </c>
      <c r="S2523" s="72" t="str">
        <f aca="false">IF(M2523&gt;N2523,"Flávio Bolsonaro",IF(N2523&gt;M2523,"Lula","Empate"))</f>
        <v>Flávio Bolsonaro</v>
      </c>
      <c r="T2523" s="74" t="n">
        <v>0.310540097502821</v>
      </c>
      <c r="U2523" s="74" t="n">
        <v>0.639452451408256</v>
      </c>
      <c r="V2523" s="72" t="str">
        <f aca="false">IF(S2523="Empate","—",IF((N2523&gt;M2523)&lt;&gt;(T2523&gt;U2523),"Sim","Não"))</f>
        <v>Não</v>
      </c>
    </row>
    <row r="2524" customFormat="false" ht="15" hidden="false" customHeight="false" outlineLevel="0" collapsed="false">
      <c r="A2524" s="72" t="s">
        <v>5349</v>
      </c>
      <c r="B2524" s="72" t="s">
        <v>5350</v>
      </c>
      <c r="C2524" s="72" t="s">
        <v>299</v>
      </c>
      <c r="D2524" s="72" t="s">
        <v>301</v>
      </c>
      <c r="E2524" s="72"/>
      <c r="F2524" s="73" t="n">
        <v>13846</v>
      </c>
      <c r="G2524" s="73" t="n">
        <v>10720</v>
      </c>
      <c r="H2524" s="73" t="n">
        <v>3126</v>
      </c>
      <c r="I2524" s="74" t="n">
        <f aca="false">H2524/F2524</f>
        <v>0.225769175213058</v>
      </c>
      <c r="J2524" s="73" t="n">
        <v>10333</v>
      </c>
      <c r="K2524" s="73" t="n">
        <v>65</v>
      </c>
      <c r="L2524" s="73" t="n">
        <v>322</v>
      </c>
      <c r="M2524" s="73" t="n">
        <v>6461</v>
      </c>
      <c r="N2524" s="73" t="n">
        <v>3376</v>
      </c>
      <c r="O2524" s="73" t="n">
        <f aca="false">J2524-M2524-N2524</f>
        <v>496</v>
      </c>
      <c r="P2524" s="74" t="n">
        <f aca="false">M2524/J2524</f>
        <v>0.625278234781767</v>
      </c>
      <c r="Q2524" s="74" t="n">
        <f aca="false">N2524/J2524</f>
        <v>0.326720216781187</v>
      </c>
      <c r="R2524" s="75" t="n">
        <f aca="false">ABS(P2524-Q2524)*100</f>
        <v>29.8558018000581</v>
      </c>
      <c r="S2524" s="72" t="str">
        <f aca="false">IF(M2524&gt;N2524,"Flávio Bolsonaro",IF(N2524&gt;M2524,"Lula","Empate"))</f>
        <v>Flávio Bolsonaro</v>
      </c>
      <c r="T2524" s="74" t="n">
        <v>0.414701670644391</v>
      </c>
      <c r="U2524" s="74" t="n">
        <v>0.536324582338902</v>
      </c>
      <c r="V2524" s="72" t="str">
        <f aca="false">IF(S2524="Empate","—",IF((N2524&gt;M2524)&lt;&gt;(T2524&gt;U2524),"Sim","Não"))</f>
        <v>Não</v>
      </c>
    </row>
    <row r="2525" customFormat="false" ht="15" hidden="false" customHeight="false" outlineLevel="0" collapsed="false">
      <c r="A2525" s="72" t="s">
        <v>5351</v>
      </c>
      <c r="B2525" s="72" t="s">
        <v>5352</v>
      </c>
      <c r="C2525" s="72" t="s">
        <v>299</v>
      </c>
      <c r="D2525" s="72" t="s">
        <v>301</v>
      </c>
      <c r="E2525" s="72"/>
      <c r="F2525" s="73" t="n">
        <v>26999</v>
      </c>
      <c r="G2525" s="73" t="n">
        <v>21010</v>
      </c>
      <c r="H2525" s="73" t="n">
        <v>5989</v>
      </c>
      <c r="I2525" s="74" t="n">
        <f aca="false">H2525/F2525</f>
        <v>0.22182303048261</v>
      </c>
      <c r="J2525" s="73" t="n">
        <v>20113</v>
      </c>
      <c r="K2525" s="73" t="n">
        <v>193</v>
      </c>
      <c r="L2525" s="73" t="n">
        <v>704</v>
      </c>
      <c r="M2525" s="73" t="n">
        <v>11652</v>
      </c>
      <c r="N2525" s="73" t="n">
        <v>7754</v>
      </c>
      <c r="O2525" s="73" t="n">
        <f aca="false">J2525-M2525-N2525</f>
        <v>707</v>
      </c>
      <c r="P2525" s="74" t="n">
        <f aca="false">M2525/J2525</f>
        <v>0.579326803559887</v>
      </c>
      <c r="Q2525" s="74" t="n">
        <f aca="false">N2525/J2525</f>
        <v>0.385521801819719</v>
      </c>
      <c r="R2525" s="75" t="n">
        <f aca="false">ABS(P2525-Q2525)*100</f>
        <v>19.3805001740168</v>
      </c>
      <c r="S2525" s="72" t="str">
        <f aca="false">IF(M2525&gt;N2525,"Flávio Bolsonaro",IF(N2525&gt;M2525,"Lula","Empate"))</f>
        <v>Flávio Bolsonaro</v>
      </c>
      <c r="T2525" s="74" t="n">
        <v>0.460886602987999</v>
      </c>
      <c r="U2525" s="74" t="n">
        <v>0.492578986039677</v>
      </c>
      <c r="V2525" s="72" t="str">
        <f aca="false">IF(S2525="Empate","—",IF((N2525&gt;M2525)&lt;&gt;(T2525&gt;U2525),"Sim","Não"))</f>
        <v>Não</v>
      </c>
    </row>
    <row r="2526" customFormat="false" ht="15" hidden="false" customHeight="false" outlineLevel="0" collapsed="false">
      <c r="A2526" s="72" t="s">
        <v>5353</v>
      </c>
      <c r="B2526" s="72" t="s">
        <v>5354</v>
      </c>
      <c r="C2526" s="72" t="s">
        <v>299</v>
      </c>
      <c r="D2526" s="72" t="s">
        <v>301</v>
      </c>
      <c r="E2526" s="72"/>
      <c r="F2526" s="73" t="n">
        <v>20247</v>
      </c>
      <c r="G2526" s="73" t="n">
        <v>15956</v>
      </c>
      <c r="H2526" s="73" t="n">
        <v>4291</v>
      </c>
      <c r="I2526" s="74" t="n">
        <f aca="false">H2526/F2526</f>
        <v>0.211932631994863</v>
      </c>
      <c r="J2526" s="73" t="n">
        <v>15384</v>
      </c>
      <c r="K2526" s="73" t="n">
        <v>144</v>
      </c>
      <c r="L2526" s="73" t="n">
        <v>428</v>
      </c>
      <c r="M2526" s="73" t="n">
        <v>10826</v>
      </c>
      <c r="N2526" s="73" t="n">
        <v>3946</v>
      </c>
      <c r="O2526" s="73" t="n">
        <f aca="false">J2526-M2526-N2526</f>
        <v>612</v>
      </c>
      <c r="P2526" s="74" t="n">
        <f aca="false">M2526/J2526</f>
        <v>0.703718148725949</v>
      </c>
      <c r="Q2526" s="74" t="n">
        <f aca="false">N2526/J2526</f>
        <v>0.2565002600104</v>
      </c>
      <c r="R2526" s="75" t="n">
        <f aca="false">ABS(P2526-Q2526)*100</f>
        <v>44.7217888715549</v>
      </c>
      <c r="S2526" s="72" t="str">
        <f aca="false">IF(M2526&gt;N2526,"Flávio Bolsonaro",IF(N2526&gt;M2526,"Lula","Empate"))</f>
        <v>Flávio Bolsonaro</v>
      </c>
      <c r="T2526" s="74" t="n">
        <v>0.384598823022822</v>
      </c>
      <c r="U2526" s="74" t="n">
        <v>0.557772355389694</v>
      </c>
      <c r="V2526" s="72" t="str">
        <f aca="false">IF(S2526="Empate","—",IF((N2526&gt;M2526)&lt;&gt;(T2526&gt;U2526),"Sim","Não"))</f>
        <v>Não</v>
      </c>
    </row>
    <row r="2527" customFormat="false" ht="15" hidden="false" customHeight="false" outlineLevel="0" collapsed="false">
      <c r="A2527" s="72" t="s">
        <v>5355</v>
      </c>
      <c r="B2527" s="72" t="s">
        <v>5356</v>
      </c>
      <c r="C2527" s="72" t="s">
        <v>299</v>
      </c>
      <c r="D2527" s="72" t="s">
        <v>301</v>
      </c>
      <c r="E2527" s="72"/>
      <c r="F2527" s="73" t="n">
        <v>38078</v>
      </c>
      <c r="G2527" s="73" t="n">
        <v>30886</v>
      </c>
      <c r="H2527" s="73" t="n">
        <v>7192</v>
      </c>
      <c r="I2527" s="74" t="n">
        <f aca="false">H2527/F2527</f>
        <v>0.188875466148432</v>
      </c>
      <c r="J2527" s="73" t="n">
        <v>29692</v>
      </c>
      <c r="K2527" s="73" t="n">
        <v>335</v>
      </c>
      <c r="L2527" s="73" t="n">
        <v>859</v>
      </c>
      <c r="M2527" s="73" t="n">
        <v>10812</v>
      </c>
      <c r="N2527" s="73" t="n">
        <v>17220</v>
      </c>
      <c r="O2527" s="73" t="n">
        <f aca="false">J2527-M2527-N2527</f>
        <v>1660</v>
      </c>
      <c r="P2527" s="74" t="n">
        <f aca="false">M2527/J2527</f>
        <v>0.364138488481746</v>
      </c>
      <c r="Q2527" s="74" t="n">
        <f aca="false">N2527/J2527</f>
        <v>0.579954196416543</v>
      </c>
      <c r="R2527" s="75" t="n">
        <f aca="false">ABS(P2527-Q2527)*100</f>
        <v>21.5815707934797</v>
      </c>
      <c r="S2527" s="72" t="str">
        <f aca="false">IF(M2527&gt;N2527,"Flávio Bolsonaro",IF(N2527&gt;M2527,"Lula","Empate"))</f>
        <v>Lula</v>
      </c>
      <c r="T2527" s="74" t="n">
        <v>0.619279778393352</v>
      </c>
      <c r="U2527" s="74" t="n">
        <v>0.311763619575254</v>
      </c>
      <c r="V2527" s="72" t="str">
        <f aca="false">IF(S2527="Empate","—",IF((N2527&gt;M2527)&lt;&gt;(T2527&gt;U2527),"Sim","Não"))</f>
        <v>Não</v>
      </c>
    </row>
    <row r="2528" customFormat="false" ht="15" hidden="false" customHeight="false" outlineLevel="0" collapsed="false">
      <c r="A2528" s="72" t="s">
        <v>5357</v>
      </c>
      <c r="B2528" s="72" t="s">
        <v>5358</v>
      </c>
      <c r="C2528" s="72" t="s">
        <v>299</v>
      </c>
      <c r="D2528" s="72" t="s">
        <v>301</v>
      </c>
      <c r="E2528" s="72"/>
      <c r="F2528" s="73" t="n">
        <v>20320</v>
      </c>
      <c r="G2528" s="73" t="n">
        <v>16601</v>
      </c>
      <c r="H2528" s="73" t="n">
        <v>3719</v>
      </c>
      <c r="I2528" s="74" t="n">
        <f aca="false">H2528/F2528</f>
        <v>0.183021653543307</v>
      </c>
      <c r="J2528" s="73" t="n">
        <v>15805</v>
      </c>
      <c r="K2528" s="73" t="n">
        <v>210</v>
      </c>
      <c r="L2528" s="73" t="n">
        <v>586</v>
      </c>
      <c r="M2528" s="73" t="n">
        <v>4050</v>
      </c>
      <c r="N2528" s="73" t="n">
        <v>11124</v>
      </c>
      <c r="O2528" s="73" t="n">
        <f aca="false">J2528-M2528-N2528</f>
        <v>631</v>
      </c>
      <c r="P2528" s="74" t="n">
        <f aca="false">M2528/J2528</f>
        <v>0.256248022777602</v>
      </c>
      <c r="Q2528" s="74" t="n">
        <f aca="false">N2528/J2528</f>
        <v>0.70382790256248</v>
      </c>
      <c r="R2528" s="75" t="n">
        <f aca="false">ABS(P2528-Q2528)*100</f>
        <v>44.7579879784878</v>
      </c>
      <c r="S2528" s="72" t="str">
        <f aca="false">IF(M2528&gt;N2528,"Flávio Bolsonaro",IF(N2528&gt;M2528,"Lula","Empate"))</f>
        <v>Lula</v>
      </c>
      <c r="T2528" s="74" t="n">
        <v>0.672340987067828</v>
      </c>
      <c r="U2528" s="74" t="n">
        <v>0.256334125098971</v>
      </c>
      <c r="V2528" s="72" t="str">
        <f aca="false">IF(S2528="Empate","—",IF((N2528&gt;M2528)&lt;&gt;(T2528&gt;U2528),"Sim","Não"))</f>
        <v>Não</v>
      </c>
    </row>
    <row r="2529" customFormat="false" ht="15" hidden="false" customHeight="false" outlineLevel="0" collapsed="false">
      <c r="A2529" s="72" t="s">
        <v>5359</v>
      </c>
      <c r="B2529" s="72" t="s">
        <v>5360</v>
      </c>
      <c r="C2529" s="72" t="s">
        <v>299</v>
      </c>
      <c r="D2529" s="72" t="s">
        <v>301</v>
      </c>
      <c r="E2529" s="72"/>
      <c r="F2529" s="73" t="n">
        <v>18358</v>
      </c>
      <c r="G2529" s="73" t="n">
        <v>15043</v>
      </c>
      <c r="H2529" s="73" t="n">
        <v>3315</v>
      </c>
      <c r="I2529" s="74" t="n">
        <f aca="false">H2529/F2529</f>
        <v>0.180575226059484</v>
      </c>
      <c r="J2529" s="73" t="n">
        <v>14391</v>
      </c>
      <c r="K2529" s="73" t="n">
        <v>190</v>
      </c>
      <c r="L2529" s="73" t="n">
        <v>462</v>
      </c>
      <c r="M2529" s="73" t="n">
        <v>5763</v>
      </c>
      <c r="N2529" s="73" t="n">
        <v>7853</v>
      </c>
      <c r="O2529" s="73" t="n">
        <f aca="false">J2529-M2529-N2529</f>
        <v>775</v>
      </c>
      <c r="P2529" s="74" t="n">
        <f aca="false">M2529/J2529</f>
        <v>0.400458619970815</v>
      </c>
      <c r="Q2529" s="74" t="n">
        <f aca="false">N2529/J2529</f>
        <v>0.545688277395594</v>
      </c>
      <c r="R2529" s="75" t="n">
        <f aca="false">ABS(P2529-Q2529)*100</f>
        <v>14.5229657424779</v>
      </c>
      <c r="S2529" s="72" t="str">
        <f aca="false">IF(M2529&gt;N2529,"Flávio Bolsonaro",IF(N2529&gt;M2529,"Lula","Empate"))</f>
        <v>Lula</v>
      </c>
      <c r="T2529" s="74" t="n">
        <v>0.529023159144893</v>
      </c>
      <c r="U2529" s="74" t="n">
        <v>0.384278503562945</v>
      </c>
      <c r="V2529" s="72" t="str">
        <f aca="false">IF(S2529="Empate","—",IF((N2529&gt;M2529)&lt;&gt;(T2529&gt;U2529),"Sim","Não"))</f>
        <v>Não</v>
      </c>
    </row>
    <row r="2530" customFormat="false" ht="15" hidden="false" customHeight="false" outlineLevel="0" collapsed="false">
      <c r="A2530" s="72" t="s">
        <v>5361</v>
      </c>
      <c r="B2530" s="72" t="s">
        <v>5362</v>
      </c>
      <c r="C2530" s="72" t="s">
        <v>299</v>
      </c>
      <c r="D2530" s="72" t="s">
        <v>301</v>
      </c>
      <c r="E2530" s="72"/>
      <c r="F2530" s="73" t="n">
        <v>7042</v>
      </c>
      <c r="G2530" s="73" t="n">
        <v>5046</v>
      </c>
      <c r="H2530" s="73" t="n">
        <v>1996</v>
      </c>
      <c r="I2530" s="74" t="n">
        <f aca="false">H2530/F2530</f>
        <v>0.283442203919341</v>
      </c>
      <c r="J2530" s="73" t="n">
        <v>4785</v>
      </c>
      <c r="K2530" s="73" t="n">
        <v>28</v>
      </c>
      <c r="L2530" s="73" t="n">
        <v>233</v>
      </c>
      <c r="M2530" s="73" t="n">
        <v>1400</v>
      </c>
      <c r="N2530" s="73" t="n">
        <v>3307</v>
      </c>
      <c r="O2530" s="73" t="n">
        <f aca="false">J2530-M2530-N2530</f>
        <v>78</v>
      </c>
      <c r="P2530" s="74" t="n">
        <f aca="false">M2530/J2530</f>
        <v>0.292580982236155</v>
      </c>
      <c r="Q2530" s="74" t="n">
        <f aca="false">N2530/J2530</f>
        <v>0.691118077324974</v>
      </c>
      <c r="R2530" s="75" t="n">
        <f aca="false">ABS(P2530-Q2530)*100</f>
        <v>39.8537095088819</v>
      </c>
      <c r="S2530" s="72" t="str">
        <f aca="false">IF(M2530&gt;N2530,"Flávio Bolsonaro",IF(N2530&gt;M2530,"Lula","Empate"))</f>
        <v>Lula</v>
      </c>
      <c r="T2530" s="74" t="n">
        <v>0.697623719206453</v>
      </c>
      <c r="U2530" s="74" t="n">
        <v>0.253106605624591</v>
      </c>
      <c r="V2530" s="72" t="str">
        <f aca="false">IF(S2530="Empate","—",IF((N2530&gt;M2530)&lt;&gt;(T2530&gt;U2530),"Sim","Não"))</f>
        <v>Não</v>
      </c>
    </row>
    <row r="2531" customFormat="false" ht="15" hidden="false" customHeight="false" outlineLevel="0" collapsed="false">
      <c r="A2531" s="72" t="s">
        <v>5363</v>
      </c>
      <c r="B2531" s="72" t="s">
        <v>5364</v>
      </c>
      <c r="C2531" s="72" t="s">
        <v>299</v>
      </c>
      <c r="D2531" s="72" t="s">
        <v>301</v>
      </c>
      <c r="E2531" s="72"/>
      <c r="F2531" s="73" t="n">
        <v>49185</v>
      </c>
      <c r="G2531" s="73" t="n">
        <v>41518</v>
      </c>
      <c r="H2531" s="73" t="n">
        <v>7667</v>
      </c>
      <c r="I2531" s="74" t="n">
        <f aca="false">H2531/F2531</f>
        <v>0.155880857985158</v>
      </c>
      <c r="J2531" s="73" t="n">
        <v>39749</v>
      </c>
      <c r="K2531" s="73" t="n">
        <v>604</v>
      </c>
      <c r="L2531" s="73" t="n">
        <v>1165</v>
      </c>
      <c r="M2531" s="73" t="n">
        <v>17718</v>
      </c>
      <c r="N2531" s="73" t="n">
        <v>19808</v>
      </c>
      <c r="O2531" s="73" t="n">
        <f aca="false">J2531-M2531-N2531</f>
        <v>2223</v>
      </c>
      <c r="P2531" s="74" t="n">
        <f aca="false">M2531/J2531</f>
        <v>0.44574706281919</v>
      </c>
      <c r="Q2531" s="74" t="n">
        <f aca="false">N2531/J2531</f>
        <v>0.498327001937156</v>
      </c>
      <c r="R2531" s="75" t="n">
        <f aca="false">ABS(P2531-Q2531)*100</f>
        <v>5.25799391179653</v>
      </c>
      <c r="S2531" s="72" t="str">
        <f aca="false">IF(M2531&gt;N2531,"Flávio Bolsonaro",IF(N2531&gt;M2531,"Lula","Empate"))</f>
        <v>Lula</v>
      </c>
      <c r="T2531" s="74" t="n">
        <v>0.50919555264879</v>
      </c>
      <c r="U2531" s="74" t="n">
        <v>0.401883584041857</v>
      </c>
      <c r="V2531" s="72" t="str">
        <f aca="false">IF(S2531="Empate","—",IF((N2531&gt;M2531)&lt;&gt;(T2531&gt;U2531),"Sim","Não"))</f>
        <v>Não</v>
      </c>
    </row>
    <row r="2532" customFormat="false" ht="15" hidden="false" customHeight="false" outlineLevel="0" collapsed="false">
      <c r="A2532" s="72" t="s">
        <v>5365</v>
      </c>
      <c r="B2532" s="72" t="s">
        <v>5366</v>
      </c>
      <c r="C2532" s="72" t="s">
        <v>299</v>
      </c>
      <c r="D2532" s="72" t="s">
        <v>301</v>
      </c>
      <c r="E2532" s="72"/>
      <c r="F2532" s="73" t="n">
        <v>18518</v>
      </c>
      <c r="G2532" s="73" t="n">
        <v>14944</v>
      </c>
      <c r="H2532" s="73" t="n">
        <v>3574</v>
      </c>
      <c r="I2532" s="74" t="n">
        <f aca="false">H2532/F2532</f>
        <v>0.193001404039313</v>
      </c>
      <c r="J2532" s="73" t="n">
        <v>14170</v>
      </c>
      <c r="K2532" s="73" t="n">
        <v>125</v>
      </c>
      <c r="L2532" s="73" t="n">
        <v>649</v>
      </c>
      <c r="M2532" s="73" t="n">
        <v>4286</v>
      </c>
      <c r="N2532" s="73" t="n">
        <v>9388</v>
      </c>
      <c r="O2532" s="73" t="n">
        <f aca="false">J2532-M2532-N2532</f>
        <v>496</v>
      </c>
      <c r="P2532" s="74" t="n">
        <f aca="false">M2532/J2532</f>
        <v>0.302470007057163</v>
      </c>
      <c r="Q2532" s="74" t="n">
        <f aca="false">N2532/J2532</f>
        <v>0.662526464361327</v>
      </c>
      <c r="R2532" s="75" t="n">
        <f aca="false">ABS(P2532-Q2532)*100</f>
        <v>36.0056457304164</v>
      </c>
      <c r="S2532" s="72" t="str">
        <f aca="false">IF(M2532&gt;N2532,"Flávio Bolsonaro",IF(N2532&gt;M2532,"Lula","Empate"))</f>
        <v>Lula</v>
      </c>
      <c r="T2532" s="74" t="n">
        <v>0.71012771012771</v>
      </c>
      <c r="U2532" s="74" t="n">
        <v>0.227947727947728</v>
      </c>
      <c r="V2532" s="72" t="str">
        <f aca="false">IF(S2532="Empate","—",IF((N2532&gt;M2532)&lt;&gt;(T2532&gt;U2532),"Sim","Não"))</f>
        <v>Não</v>
      </c>
    </row>
    <row r="2533" customFormat="false" ht="15" hidden="false" customHeight="false" outlineLevel="0" collapsed="false">
      <c r="A2533" s="72" t="s">
        <v>5367</v>
      </c>
      <c r="B2533" s="72" t="s">
        <v>5368</v>
      </c>
      <c r="C2533" s="72" t="s">
        <v>299</v>
      </c>
      <c r="D2533" s="72" t="s">
        <v>301</v>
      </c>
      <c r="E2533" s="72"/>
      <c r="F2533" s="73" t="n">
        <v>13340</v>
      </c>
      <c r="G2533" s="73" t="n">
        <v>10059</v>
      </c>
      <c r="H2533" s="73" t="n">
        <v>3281</v>
      </c>
      <c r="I2533" s="74" t="n">
        <f aca="false">H2533/F2533</f>
        <v>0.245952023988006</v>
      </c>
      <c r="J2533" s="73" t="n">
        <v>9717</v>
      </c>
      <c r="K2533" s="73" t="n">
        <v>52</v>
      </c>
      <c r="L2533" s="73" t="n">
        <v>290</v>
      </c>
      <c r="M2533" s="73" t="n">
        <v>6587</v>
      </c>
      <c r="N2533" s="73" t="n">
        <v>2749</v>
      </c>
      <c r="O2533" s="73" t="n">
        <f aca="false">J2533-M2533-N2533</f>
        <v>381</v>
      </c>
      <c r="P2533" s="74" t="n">
        <f aca="false">M2533/J2533</f>
        <v>0.677884120613358</v>
      </c>
      <c r="Q2533" s="74" t="n">
        <f aca="false">N2533/J2533</f>
        <v>0.282906246783987</v>
      </c>
      <c r="R2533" s="75" t="n">
        <f aca="false">ABS(P2533-Q2533)*100</f>
        <v>39.4977873829371</v>
      </c>
      <c r="S2533" s="72" t="str">
        <f aca="false">IF(M2533&gt;N2533,"Flávio Bolsonaro",IF(N2533&gt;M2533,"Lula","Empate"))</f>
        <v>Flávio Bolsonaro</v>
      </c>
      <c r="T2533" s="74" t="n">
        <v>0.376765920452076</v>
      </c>
      <c r="U2533" s="74" t="n">
        <v>0.580091284503369</v>
      </c>
      <c r="V2533" s="72" t="str">
        <f aca="false">IF(S2533="Empate","—",IF((N2533&gt;M2533)&lt;&gt;(T2533&gt;U2533),"Sim","Não"))</f>
        <v>Não</v>
      </c>
    </row>
    <row r="2534" customFormat="false" ht="15" hidden="false" customHeight="false" outlineLevel="0" collapsed="false">
      <c r="A2534" s="72" t="s">
        <v>5369</v>
      </c>
      <c r="B2534" s="72" t="s">
        <v>5370</v>
      </c>
      <c r="C2534" s="72" t="s">
        <v>299</v>
      </c>
      <c r="D2534" s="72" t="s">
        <v>301</v>
      </c>
      <c r="E2534" s="72"/>
      <c r="F2534" s="73" t="n">
        <v>22313</v>
      </c>
      <c r="G2534" s="73" t="n">
        <v>18385</v>
      </c>
      <c r="H2534" s="73" t="n">
        <v>3928</v>
      </c>
      <c r="I2534" s="74" t="n">
        <f aca="false">H2534/F2534</f>
        <v>0.176040873033658</v>
      </c>
      <c r="J2534" s="73" t="n">
        <v>17538</v>
      </c>
      <c r="K2534" s="73" t="n">
        <v>216</v>
      </c>
      <c r="L2534" s="73" t="n">
        <v>631</v>
      </c>
      <c r="M2534" s="73" t="n">
        <v>8061</v>
      </c>
      <c r="N2534" s="73" t="n">
        <v>8568</v>
      </c>
      <c r="O2534" s="73" t="n">
        <f aca="false">J2534-M2534-N2534</f>
        <v>909</v>
      </c>
      <c r="P2534" s="74" t="n">
        <f aca="false">M2534/J2534</f>
        <v>0.459630516592542</v>
      </c>
      <c r="Q2534" s="74" t="n">
        <f aca="false">N2534/J2534</f>
        <v>0.488539172083476</v>
      </c>
      <c r="R2534" s="75" t="n">
        <f aca="false">ABS(P2534-Q2534)*100</f>
        <v>2.8908655490934</v>
      </c>
      <c r="S2534" s="72" t="str">
        <f aca="false">IF(M2534&gt;N2534,"Flávio Bolsonaro",IF(N2534&gt;M2534,"Lula","Empate"))</f>
        <v>Lula</v>
      </c>
      <c r="T2534" s="74" t="n">
        <v>0.531714539532129</v>
      </c>
      <c r="U2534" s="74" t="n">
        <v>0.3972756884809</v>
      </c>
      <c r="V2534" s="72" t="str">
        <f aca="false">IF(S2534="Empate","—",IF((N2534&gt;M2534)&lt;&gt;(T2534&gt;U2534),"Sim","Não"))</f>
        <v>Não</v>
      </c>
    </row>
    <row r="2535" customFormat="false" ht="15" hidden="false" customHeight="false" outlineLevel="0" collapsed="false">
      <c r="A2535" s="72" t="s">
        <v>5371</v>
      </c>
      <c r="B2535" s="72" t="s">
        <v>5372</v>
      </c>
      <c r="C2535" s="72" t="s">
        <v>299</v>
      </c>
      <c r="D2535" s="72" t="s">
        <v>301</v>
      </c>
      <c r="E2535" s="72"/>
      <c r="F2535" s="73" t="n">
        <v>25280</v>
      </c>
      <c r="G2535" s="73" t="n">
        <v>18830</v>
      </c>
      <c r="H2535" s="73" t="n">
        <v>6450</v>
      </c>
      <c r="I2535" s="74" t="n">
        <f aca="false">H2535/F2535</f>
        <v>0.255142405063291</v>
      </c>
      <c r="J2535" s="73" t="n">
        <v>18135</v>
      </c>
      <c r="K2535" s="73" t="n">
        <v>128</v>
      </c>
      <c r="L2535" s="73" t="n">
        <v>567</v>
      </c>
      <c r="M2535" s="73" t="n">
        <v>12320</v>
      </c>
      <c r="N2535" s="73" t="n">
        <v>5193</v>
      </c>
      <c r="O2535" s="73" t="n">
        <f aca="false">J2535-M2535-N2535</f>
        <v>622</v>
      </c>
      <c r="P2535" s="74" t="n">
        <f aca="false">M2535/J2535</f>
        <v>0.679349324510615</v>
      </c>
      <c r="Q2535" s="74" t="n">
        <f aca="false">N2535/J2535</f>
        <v>0.286352357320099</v>
      </c>
      <c r="R2535" s="75" t="n">
        <f aca="false">ABS(P2535-Q2535)*100</f>
        <v>39.2996967190516</v>
      </c>
      <c r="S2535" s="72" t="str">
        <f aca="false">IF(M2535&gt;N2535,"Flávio Bolsonaro",IF(N2535&gt;M2535,"Lula","Empate"))</f>
        <v>Flávio Bolsonaro</v>
      </c>
      <c r="T2535" s="74" t="n">
        <v>0.368807887660592</v>
      </c>
      <c r="U2535" s="74" t="n">
        <v>0.590140424260532</v>
      </c>
      <c r="V2535" s="72" t="str">
        <f aca="false">IF(S2535="Empate","—",IF((N2535&gt;M2535)&lt;&gt;(T2535&gt;U2535),"Sim","Não"))</f>
        <v>Não</v>
      </c>
    </row>
    <row r="2536" customFormat="false" ht="15" hidden="false" customHeight="false" outlineLevel="0" collapsed="false">
      <c r="A2536" s="72" t="s">
        <v>5373</v>
      </c>
      <c r="B2536" s="72" t="s">
        <v>5374</v>
      </c>
      <c r="C2536" s="72" t="s">
        <v>299</v>
      </c>
      <c r="D2536" s="72" t="s">
        <v>301</v>
      </c>
      <c r="E2536" s="72"/>
      <c r="F2536" s="73" t="n">
        <v>253605</v>
      </c>
      <c r="G2536" s="73" t="n">
        <v>205910</v>
      </c>
      <c r="H2536" s="73" t="n">
        <v>47695</v>
      </c>
      <c r="I2536" s="74" t="n">
        <f aca="false">H2536/F2536</f>
        <v>0.188068058595059</v>
      </c>
      <c r="J2536" s="73" t="n">
        <v>198657</v>
      </c>
      <c r="K2536" s="73" t="n">
        <v>2422</v>
      </c>
      <c r="L2536" s="73" t="n">
        <v>4831</v>
      </c>
      <c r="M2536" s="73" t="n">
        <v>108078</v>
      </c>
      <c r="N2536" s="73" t="n">
        <v>78382</v>
      </c>
      <c r="O2536" s="73" t="n">
        <f aca="false">J2536-M2536-N2536</f>
        <v>12197</v>
      </c>
      <c r="P2536" s="74" t="n">
        <f aca="false">M2536/J2536</f>
        <v>0.544043250426615</v>
      </c>
      <c r="Q2536" s="74" t="n">
        <f aca="false">N2536/J2536</f>
        <v>0.394559466819694</v>
      </c>
      <c r="R2536" s="75" t="n">
        <f aca="false">ABS(P2536-Q2536)*100</f>
        <v>14.9483783606921</v>
      </c>
      <c r="S2536" s="72" t="str">
        <f aca="false">IF(M2536&gt;N2536,"Flávio Bolsonaro",IF(N2536&gt;M2536,"Lula","Empate"))</f>
        <v>Flávio Bolsonaro</v>
      </c>
      <c r="T2536" s="74" t="n">
        <v>0.417485605322169</v>
      </c>
      <c r="U2536" s="74" t="n">
        <v>0.493951838417411</v>
      </c>
      <c r="V2536" s="72" t="str">
        <f aca="false">IF(S2536="Empate","—",IF((N2536&gt;M2536)&lt;&gt;(T2536&gt;U2536),"Sim","Não"))</f>
        <v>Não</v>
      </c>
    </row>
    <row r="2537" customFormat="false" ht="15" hidden="false" customHeight="false" outlineLevel="0" collapsed="false">
      <c r="A2537" s="72" t="s">
        <v>5375</v>
      </c>
      <c r="B2537" s="72" t="s">
        <v>5376</v>
      </c>
      <c r="C2537" s="72" t="s">
        <v>299</v>
      </c>
      <c r="D2537" s="72" t="s">
        <v>301</v>
      </c>
      <c r="E2537" s="72"/>
      <c r="F2537" s="73" t="n">
        <v>6794</v>
      </c>
      <c r="G2537" s="73" t="n">
        <v>5719</v>
      </c>
      <c r="H2537" s="73" t="n">
        <v>1075</v>
      </c>
      <c r="I2537" s="74" t="n">
        <f aca="false">H2537/F2537</f>
        <v>0.158227848101266</v>
      </c>
      <c r="J2537" s="73" t="n">
        <v>5539</v>
      </c>
      <c r="K2537" s="73" t="n">
        <v>29</v>
      </c>
      <c r="L2537" s="73" t="n">
        <v>151</v>
      </c>
      <c r="M2537" s="73" t="n">
        <v>1397</v>
      </c>
      <c r="N2537" s="73" t="n">
        <v>3967</v>
      </c>
      <c r="O2537" s="73" t="n">
        <f aca="false">J2537-M2537-N2537</f>
        <v>175</v>
      </c>
      <c r="P2537" s="74" t="n">
        <f aca="false">M2537/J2537</f>
        <v>0.252211590539809</v>
      </c>
      <c r="Q2537" s="74" t="n">
        <f aca="false">N2537/J2537</f>
        <v>0.716194258891497</v>
      </c>
      <c r="R2537" s="75" t="n">
        <f aca="false">ABS(P2537-Q2537)*100</f>
        <v>46.3982668351688</v>
      </c>
      <c r="S2537" s="72" t="str">
        <f aca="false">IF(M2537&gt;N2537,"Flávio Bolsonaro",IF(N2537&gt;M2537,"Lula","Empate"))</f>
        <v>Lula</v>
      </c>
      <c r="T2537" s="74" t="n">
        <v>0.725679059911385</v>
      </c>
      <c r="U2537" s="74" t="n">
        <v>0.223271046041225</v>
      </c>
      <c r="V2537" s="72" t="str">
        <f aca="false">IF(S2537="Empate","—",IF((N2537&gt;M2537)&lt;&gt;(T2537&gt;U2537),"Sim","Não"))</f>
        <v>Não</v>
      </c>
    </row>
    <row r="2538" customFormat="false" ht="15" hidden="false" customHeight="false" outlineLevel="0" collapsed="false">
      <c r="A2538" s="72" t="s">
        <v>5377</v>
      </c>
      <c r="B2538" s="72" t="s">
        <v>5378</v>
      </c>
      <c r="C2538" s="72" t="s">
        <v>299</v>
      </c>
      <c r="D2538" s="72" t="s">
        <v>301</v>
      </c>
      <c r="E2538" s="72"/>
      <c r="F2538" s="73" t="n">
        <v>26159</v>
      </c>
      <c r="G2538" s="73" t="n">
        <v>22187</v>
      </c>
      <c r="H2538" s="73" t="n">
        <v>3972</v>
      </c>
      <c r="I2538" s="74" t="n">
        <f aca="false">H2538/F2538</f>
        <v>0.151840666692152</v>
      </c>
      <c r="J2538" s="73" t="n">
        <v>21302</v>
      </c>
      <c r="K2538" s="73" t="n">
        <v>214</v>
      </c>
      <c r="L2538" s="73" t="n">
        <v>671</v>
      </c>
      <c r="M2538" s="73" t="n">
        <v>7569</v>
      </c>
      <c r="N2538" s="73" t="n">
        <v>12601</v>
      </c>
      <c r="O2538" s="73" t="n">
        <f aca="false">J2538-M2538-N2538</f>
        <v>1132</v>
      </c>
      <c r="P2538" s="74" t="n">
        <f aca="false">M2538/J2538</f>
        <v>0.355318749413201</v>
      </c>
      <c r="Q2538" s="74" t="n">
        <f aca="false">N2538/J2538</f>
        <v>0.591540700403718</v>
      </c>
      <c r="R2538" s="75" t="n">
        <f aca="false">ABS(P2538-Q2538)*100</f>
        <v>23.6221950990517</v>
      </c>
      <c r="S2538" s="72" t="str">
        <f aca="false">IF(M2538&gt;N2538,"Flávio Bolsonaro",IF(N2538&gt;M2538,"Lula","Empate"))</f>
        <v>Lula</v>
      </c>
      <c r="T2538" s="74" t="n">
        <v>0.607148265939724</v>
      </c>
      <c r="U2538" s="74" t="n">
        <v>0.321116664142562</v>
      </c>
      <c r="V2538" s="72" t="str">
        <f aca="false">IF(S2538="Empate","—",IF((N2538&gt;M2538)&lt;&gt;(T2538&gt;U2538),"Sim","Não"))</f>
        <v>Não</v>
      </c>
    </row>
    <row r="2539" customFormat="false" ht="15" hidden="false" customHeight="false" outlineLevel="0" collapsed="false">
      <c r="A2539" s="72" t="s">
        <v>5379</v>
      </c>
      <c r="B2539" s="72" t="s">
        <v>5380</v>
      </c>
      <c r="C2539" s="72" t="s">
        <v>299</v>
      </c>
      <c r="D2539" s="72" t="s">
        <v>301</v>
      </c>
      <c r="E2539" s="72"/>
      <c r="F2539" s="73" t="n">
        <v>5430</v>
      </c>
      <c r="G2539" s="73" t="n">
        <v>4054</v>
      </c>
      <c r="H2539" s="73" t="n">
        <v>1376</v>
      </c>
      <c r="I2539" s="74" t="n">
        <f aca="false">H2539/F2539</f>
        <v>0.253406998158379</v>
      </c>
      <c r="J2539" s="73" t="n">
        <v>3863</v>
      </c>
      <c r="K2539" s="73" t="n">
        <v>49</v>
      </c>
      <c r="L2539" s="73" t="n">
        <v>142</v>
      </c>
      <c r="M2539" s="73" t="n">
        <v>2099</v>
      </c>
      <c r="N2539" s="73" t="n">
        <v>1615</v>
      </c>
      <c r="O2539" s="73" t="n">
        <f aca="false">J2539-M2539-N2539</f>
        <v>149</v>
      </c>
      <c r="P2539" s="74" t="n">
        <f aca="false">M2539/J2539</f>
        <v>0.543360082837173</v>
      </c>
      <c r="Q2539" s="74" t="n">
        <f aca="false">N2539/J2539</f>
        <v>0.418068858400207</v>
      </c>
      <c r="R2539" s="75" t="n">
        <f aca="false">ABS(P2539-Q2539)*100</f>
        <v>12.5291224436966</v>
      </c>
      <c r="S2539" s="72" t="str">
        <f aca="false">IF(M2539&gt;N2539,"Flávio Bolsonaro",IF(N2539&gt;M2539,"Lula","Empate"))</f>
        <v>Flávio Bolsonaro</v>
      </c>
      <c r="T2539" s="74" t="n">
        <v>0.522963367960634</v>
      </c>
      <c r="U2539" s="74" t="n">
        <v>0.430836522689995</v>
      </c>
      <c r="V2539" s="72" t="str">
        <f aca="false">IF(S2539="Empate","—",IF((N2539&gt;M2539)&lt;&gt;(T2539&gt;U2539),"Sim","Não"))</f>
        <v>Sim</v>
      </c>
    </row>
    <row r="2540" customFormat="false" ht="15" hidden="false" customHeight="false" outlineLevel="0" collapsed="false">
      <c r="A2540" s="72" t="s">
        <v>5381</v>
      </c>
      <c r="B2540" s="72" t="s">
        <v>5382</v>
      </c>
      <c r="C2540" s="72" t="s">
        <v>299</v>
      </c>
      <c r="D2540" s="72" t="s">
        <v>301</v>
      </c>
      <c r="E2540" s="72"/>
      <c r="F2540" s="73" t="n">
        <v>14884</v>
      </c>
      <c r="G2540" s="73" t="n">
        <v>11387</v>
      </c>
      <c r="H2540" s="73" t="n">
        <v>3497</v>
      </c>
      <c r="I2540" s="74" t="n">
        <f aca="false">H2540/F2540</f>
        <v>0.234950282182209</v>
      </c>
      <c r="J2540" s="73" t="n">
        <v>10973</v>
      </c>
      <c r="K2540" s="73" t="n">
        <v>66</v>
      </c>
      <c r="L2540" s="73" t="n">
        <v>348</v>
      </c>
      <c r="M2540" s="73" t="n">
        <v>6729</v>
      </c>
      <c r="N2540" s="73" t="n">
        <v>3870</v>
      </c>
      <c r="O2540" s="73" t="n">
        <f aca="false">J2540-M2540-N2540</f>
        <v>374</v>
      </c>
      <c r="P2540" s="74" t="n">
        <f aca="false">M2540/J2540</f>
        <v>0.613232479722956</v>
      </c>
      <c r="Q2540" s="74" t="n">
        <f aca="false">N2540/J2540</f>
        <v>0.35268386038458</v>
      </c>
      <c r="R2540" s="75" t="n">
        <f aca="false">ABS(P2540-Q2540)*100</f>
        <v>26.0548619338376</v>
      </c>
      <c r="S2540" s="72" t="str">
        <f aca="false">IF(M2540&gt;N2540,"Flávio Bolsonaro",IF(N2540&gt;M2540,"Lula","Empate"))</f>
        <v>Flávio Bolsonaro</v>
      </c>
      <c r="T2540" s="74" t="n">
        <v>0.517823042647995</v>
      </c>
      <c r="U2540" s="74" t="n">
        <v>0.431572246976448</v>
      </c>
      <c r="V2540" s="72" t="str">
        <f aca="false">IF(S2540="Empate","—",IF((N2540&gt;M2540)&lt;&gt;(T2540&gt;U2540),"Sim","Não"))</f>
        <v>Sim</v>
      </c>
    </row>
    <row r="2541" customFormat="false" ht="15" hidden="false" customHeight="false" outlineLevel="0" collapsed="false">
      <c r="A2541" s="72" t="s">
        <v>5383</v>
      </c>
      <c r="B2541" s="72" t="s">
        <v>5384</v>
      </c>
      <c r="C2541" s="72" t="s">
        <v>299</v>
      </c>
      <c r="D2541" s="72" t="s">
        <v>301</v>
      </c>
      <c r="E2541" s="72"/>
      <c r="F2541" s="73" t="n">
        <v>22800</v>
      </c>
      <c r="G2541" s="73" t="n">
        <v>18148</v>
      </c>
      <c r="H2541" s="73" t="n">
        <v>4652</v>
      </c>
      <c r="I2541" s="74" t="n">
        <f aca="false">H2541/F2541</f>
        <v>0.204035087719298</v>
      </c>
      <c r="J2541" s="73" t="n">
        <v>17403</v>
      </c>
      <c r="K2541" s="73" t="n">
        <v>165</v>
      </c>
      <c r="L2541" s="73" t="n">
        <v>580</v>
      </c>
      <c r="M2541" s="73" t="n">
        <v>3861</v>
      </c>
      <c r="N2541" s="73" t="n">
        <v>12917</v>
      </c>
      <c r="O2541" s="73" t="n">
        <f aca="false">J2541-M2541-N2541</f>
        <v>625</v>
      </c>
      <c r="P2541" s="74" t="n">
        <f aca="false">M2541/J2541</f>
        <v>0.221858300293053</v>
      </c>
      <c r="Q2541" s="74" t="n">
        <f aca="false">N2541/J2541</f>
        <v>0.742228351433661</v>
      </c>
      <c r="R2541" s="75" t="n">
        <f aca="false">ABS(P2541-Q2541)*100</f>
        <v>52.0370051140608</v>
      </c>
      <c r="S2541" s="72" t="str">
        <f aca="false">IF(M2541&gt;N2541,"Flávio Bolsonaro",IF(N2541&gt;M2541,"Lula","Empate"))</f>
        <v>Lula</v>
      </c>
      <c r="T2541" s="74" t="n">
        <v>0.723052103250478</v>
      </c>
      <c r="U2541" s="74" t="n">
        <v>0.20901051625239</v>
      </c>
      <c r="V2541" s="72" t="str">
        <f aca="false">IF(S2541="Empate","—",IF((N2541&gt;M2541)&lt;&gt;(T2541&gt;U2541),"Sim","Não"))</f>
        <v>Não</v>
      </c>
    </row>
    <row r="2542" customFormat="false" ht="15" hidden="false" customHeight="false" outlineLevel="0" collapsed="false">
      <c r="A2542" s="72" t="s">
        <v>5385</v>
      </c>
      <c r="B2542" s="72" t="s">
        <v>5386</v>
      </c>
      <c r="C2542" s="72" t="s">
        <v>299</v>
      </c>
      <c r="D2542" s="72" t="s">
        <v>301</v>
      </c>
      <c r="E2542" s="72"/>
      <c r="F2542" s="73" t="n">
        <v>15886</v>
      </c>
      <c r="G2542" s="73" t="n">
        <v>13249</v>
      </c>
      <c r="H2542" s="73" t="n">
        <v>2637</v>
      </c>
      <c r="I2542" s="74" t="n">
        <f aca="false">H2542/F2542</f>
        <v>0.165995215913383</v>
      </c>
      <c r="J2542" s="73" t="n">
        <v>12727</v>
      </c>
      <c r="K2542" s="73" t="n">
        <v>119</v>
      </c>
      <c r="L2542" s="73" t="n">
        <v>403</v>
      </c>
      <c r="M2542" s="73" t="n">
        <v>3231</v>
      </c>
      <c r="N2542" s="73" t="n">
        <v>8792</v>
      </c>
      <c r="O2542" s="73" t="n">
        <f aca="false">J2542-M2542-N2542</f>
        <v>704</v>
      </c>
      <c r="P2542" s="74" t="n">
        <f aca="false">M2542/J2542</f>
        <v>0.253869725779838</v>
      </c>
      <c r="Q2542" s="74" t="n">
        <f aca="false">N2542/J2542</f>
        <v>0.690814803174354</v>
      </c>
      <c r="R2542" s="75" t="n">
        <f aca="false">ABS(P2542-Q2542)*100</f>
        <v>43.6945077394516</v>
      </c>
      <c r="S2542" s="72" t="str">
        <f aca="false">IF(M2542&gt;N2542,"Flávio Bolsonaro",IF(N2542&gt;M2542,"Lula","Empate"))</f>
        <v>Lula</v>
      </c>
      <c r="T2542" s="74" t="n">
        <v>0.699216494845361</v>
      </c>
      <c r="U2542" s="74" t="n">
        <v>0.223752577319588</v>
      </c>
      <c r="V2542" s="72" t="str">
        <f aca="false">IF(S2542="Empate","—",IF((N2542&gt;M2542)&lt;&gt;(T2542&gt;U2542),"Sim","Não"))</f>
        <v>Não</v>
      </c>
    </row>
    <row r="2543" customFormat="false" ht="15" hidden="false" customHeight="false" outlineLevel="0" collapsed="false">
      <c r="A2543" s="72" t="s">
        <v>5387</v>
      </c>
      <c r="B2543" s="72" t="s">
        <v>5388</v>
      </c>
      <c r="C2543" s="72" t="s">
        <v>299</v>
      </c>
      <c r="D2543" s="72" t="s">
        <v>301</v>
      </c>
      <c r="E2543" s="72"/>
      <c r="F2543" s="73" t="n">
        <v>15405</v>
      </c>
      <c r="G2543" s="73" t="n">
        <v>12248</v>
      </c>
      <c r="H2543" s="73" t="n">
        <v>3157</v>
      </c>
      <c r="I2543" s="74" t="n">
        <f aca="false">H2543/F2543</f>
        <v>0.204933463161311</v>
      </c>
      <c r="J2543" s="73" t="n">
        <v>11766</v>
      </c>
      <c r="K2543" s="73" t="n">
        <v>83</v>
      </c>
      <c r="L2543" s="73" t="n">
        <v>399</v>
      </c>
      <c r="M2543" s="73" t="n">
        <v>5526</v>
      </c>
      <c r="N2543" s="73" t="n">
        <v>5838</v>
      </c>
      <c r="O2543" s="73" t="n">
        <f aca="false">J2543-M2543-N2543</f>
        <v>402</v>
      </c>
      <c r="P2543" s="74" t="n">
        <f aca="false">M2543/J2543</f>
        <v>0.469658337582866</v>
      </c>
      <c r="Q2543" s="74" t="n">
        <f aca="false">N2543/J2543</f>
        <v>0.496175420703723</v>
      </c>
      <c r="R2543" s="75" t="n">
        <f aca="false">ABS(P2543-Q2543)*100</f>
        <v>2.65170831208567</v>
      </c>
      <c r="S2543" s="72" t="str">
        <f aca="false">IF(M2543&gt;N2543,"Flávio Bolsonaro",IF(N2543&gt;M2543,"Lula","Empate"))</f>
        <v>Lula</v>
      </c>
      <c r="T2543" s="74" t="n">
        <v>0.562131175181251</v>
      </c>
      <c r="U2543" s="74" t="n">
        <v>0.385348170628899</v>
      </c>
      <c r="V2543" s="72" t="str">
        <f aca="false">IF(S2543="Empate","—",IF((N2543&gt;M2543)&lt;&gt;(T2543&gt;U2543),"Sim","Não"))</f>
        <v>Não</v>
      </c>
    </row>
    <row r="2544" customFormat="false" ht="15" hidden="false" customHeight="false" outlineLevel="0" collapsed="false">
      <c r="A2544" s="72" t="s">
        <v>5389</v>
      </c>
      <c r="B2544" s="72" t="s">
        <v>5390</v>
      </c>
      <c r="C2544" s="72" t="s">
        <v>299</v>
      </c>
      <c r="D2544" s="72" t="s">
        <v>301</v>
      </c>
      <c r="E2544" s="72"/>
      <c r="F2544" s="73" t="n">
        <v>25155</v>
      </c>
      <c r="G2544" s="73" t="n">
        <v>20707</v>
      </c>
      <c r="H2544" s="73" t="n">
        <v>4448</v>
      </c>
      <c r="I2544" s="74" t="n">
        <f aca="false">H2544/F2544</f>
        <v>0.176823693102763</v>
      </c>
      <c r="J2544" s="73" t="n">
        <v>19832</v>
      </c>
      <c r="K2544" s="73" t="n">
        <v>163</v>
      </c>
      <c r="L2544" s="73" t="n">
        <v>712</v>
      </c>
      <c r="M2544" s="73" t="n">
        <v>5026</v>
      </c>
      <c r="N2544" s="73" t="n">
        <v>14001</v>
      </c>
      <c r="O2544" s="73" t="n">
        <f aca="false">J2544-M2544-N2544</f>
        <v>805</v>
      </c>
      <c r="P2544" s="74" t="n">
        <f aca="false">M2544/J2544</f>
        <v>0.253428801936265</v>
      </c>
      <c r="Q2544" s="74" t="n">
        <f aca="false">N2544/J2544</f>
        <v>0.705980233965309</v>
      </c>
      <c r="R2544" s="75" t="n">
        <f aca="false">ABS(P2544-Q2544)*100</f>
        <v>45.2551432029044</v>
      </c>
      <c r="S2544" s="72" t="str">
        <f aca="false">IF(M2544&gt;N2544,"Flávio Bolsonaro",IF(N2544&gt;M2544,"Lula","Empate"))</f>
        <v>Lula</v>
      </c>
      <c r="T2544" s="74" t="n">
        <v>0.714430137277855</v>
      </c>
      <c r="U2544" s="74" t="n">
        <v>0.210067042673194</v>
      </c>
      <c r="V2544" s="72" t="str">
        <f aca="false">IF(S2544="Empate","—",IF((N2544&gt;M2544)&lt;&gt;(T2544&gt;U2544),"Sim","Não"))</f>
        <v>Não</v>
      </c>
    </row>
    <row r="2545" customFormat="false" ht="15" hidden="false" customHeight="false" outlineLevel="0" collapsed="false">
      <c r="A2545" s="72" t="s">
        <v>5391</v>
      </c>
      <c r="B2545" s="72" t="s">
        <v>5392</v>
      </c>
      <c r="C2545" s="72" t="s">
        <v>299</v>
      </c>
      <c r="D2545" s="72" t="s">
        <v>301</v>
      </c>
      <c r="E2545" s="72"/>
      <c r="F2545" s="73" t="n">
        <v>15923</v>
      </c>
      <c r="G2545" s="73" t="n">
        <v>13649</v>
      </c>
      <c r="H2545" s="73" t="n">
        <v>2274</v>
      </c>
      <c r="I2545" s="74" t="n">
        <f aca="false">H2545/F2545</f>
        <v>0.142812284117315</v>
      </c>
      <c r="J2545" s="73" t="n">
        <v>13070</v>
      </c>
      <c r="K2545" s="73" t="n">
        <v>145</v>
      </c>
      <c r="L2545" s="73" t="n">
        <v>434</v>
      </c>
      <c r="M2545" s="73" t="n">
        <v>5029</v>
      </c>
      <c r="N2545" s="73" t="n">
        <v>7503</v>
      </c>
      <c r="O2545" s="73" t="n">
        <f aca="false">J2545-M2545-N2545</f>
        <v>538</v>
      </c>
      <c r="P2545" s="74" t="n">
        <f aca="false">M2545/J2545</f>
        <v>0.384774292272379</v>
      </c>
      <c r="Q2545" s="74" t="n">
        <f aca="false">N2545/J2545</f>
        <v>0.574062739097169</v>
      </c>
      <c r="R2545" s="75" t="n">
        <f aca="false">ABS(P2545-Q2545)*100</f>
        <v>18.928844682479</v>
      </c>
      <c r="S2545" s="72" t="str">
        <f aca="false">IF(M2545&gt;N2545,"Flávio Bolsonaro",IF(N2545&gt;M2545,"Lula","Empate"))</f>
        <v>Lula</v>
      </c>
      <c r="T2545" s="74" t="n">
        <v>0.60213129423249</v>
      </c>
      <c r="U2545" s="74" t="n">
        <v>0.334906044090133</v>
      </c>
      <c r="V2545" s="72" t="str">
        <f aca="false">IF(S2545="Empate","—",IF((N2545&gt;M2545)&lt;&gt;(T2545&gt;U2545),"Sim","Não"))</f>
        <v>Não</v>
      </c>
    </row>
    <row r="2546" customFormat="false" ht="15" hidden="false" customHeight="false" outlineLevel="0" collapsed="false">
      <c r="A2546" s="72" t="s">
        <v>5393</v>
      </c>
      <c r="B2546" s="72" t="s">
        <v>5394</v>
      </c>
      <c r="C2546" s="72" t="s">
        <v>299</v>
      </c>
      <c r="D2546" s="72" t="s">
        <v>301</v>
      </c>
      <c r="E2546" s="72"/>
      <c r="F2546" s="73" t="n">
        <v>43015</v>
      </c>
      <c r="G2546" s="73" t="n">
        <v>32935</v>
      </c>
      <c r="H2546" s="73" t="n">
        <v>10080</v>
      </c>
      <c r="I2546" s="74" t="n">
        <f aca="false">H2546/F2546</f>
        <v>0.234336859235151</v>
      </c>
      <c r="J2546" s="73" t="n">
        <v>31913</v>
      </c>
      <c r="K2546" s="73" t="n">
        <v>172</v>
      </c>
      <c r="L2546" s="73" t="n">
        <v>850</v>
      </c>
      <c r="M2546" s="73" t="n">
        <v>23071</v>
      </c>
      <c r="N2546" s="73" t="n">
        <v>7515</v>
      </c>
      <c r="O2546" s="73" t="n">
        <f aca="false">J2546-M2546-N2546</f>
        <v>1327</v>
      </c>
      <c r="P2546" s="74" t="n">
        <f aca="false">M2546/J2546</f>
        <v>0.722934227430828</v>
      </c>
      <c r="Q2546" s="74" t="n">
        <f aca="false">N2546/J2546</f>
        <v>0.235483972049008</v>
      </c>
      <c r="R2546" s="75" t="n">
        <f aca="false">ABS(P2546-Q2546)*100</f>
        <v>48.7450255381819</v>
      </c>
      <c r="S2546" s="72" t="str">
        <f aca="false">IF(M2546&gt;N2546,"Flávio Bolsonaro",IF(N2546&gt;M2546,"Lula","Empate"))</f>
        <v>Flávio Bolsonaro</v>
      </c>
      <c r="T2546" s="74" t="n">
        <v>0.329736291899912</v>
      </c>
      <c r="U2546" s="74" t="n">
        <v>0.630808659877251</v>
      </c>
      <c r="V2546" s="72" t="str">
        <f aca="false">IF(S2546="Empate","—",IF((N2546&gt;M2546)&lt;&gt;(T2546&gt;U2546),"Sim","Não"))</f>
        <v>Não</v>
      </c>
    </row>
    <row r="2547" customFormat="false" ht="15" hidden="false" customHeight="false" outlineLevel="0" collapsed="false">
      <c r="A2547" s="72" t="s">
        <v>5395</v>
      </c>
      <c r="B2547" s="72" t="s">
        <v>5396</v>
      </c>
      <c r="C2547" s="72" t="s">
        <v>299</v>
      </c>
      <c r="D2547" s="72" t="s">
        <v>301</v>
      </c>
      <c r="E2547" s="72"/>
      <c r="F2547" s="73" t="n">
        <v>19494</v>
      </c>
      <c r="G2547" s="73" t="n">
        <v>15615</v>
      </c>
      <c r="H2547" s="73" t="n">
        <v>3879</v>
      </c>
      <c r="I2547" s="74" t="n">
        <f aca="false">H2547/F2547</f>
        <v>0.198984302862419</v>
      </c>
      <c r="J2547" s="73" t="n">
        <v>15061</v>
      </c>
      <c r="K2547" s="73" t="n">
        <v>88</v>
      </c>
      <c r="L2547" s="73" t="n">
        <v>466</v>
      </c>
      <c r="M2547" s="73" t="n">
        <v>8816</v>
      </c>
      <c r="N2547" s="73" t="n">
        <v>5631</v>
      </c>
      <c r="O2547" s="73" t="n">
        <f aca="false">J2547-M2547-N2547</f>
        <v>614</v>
      </c>
      <c r="P2547" s="74" t="n">
        <f aca="false">M2547/J2547</f>
        <v>0.58535289821393</v>
      </c>
      <c r="Q2547" s="74" t="n">
        <f aca="false">N2547/J2547</f>
        <v>0.373879556470354</v>
      </c>
      <c r="R2547" s="75" t="n">
        <f aca="false">ABS(P2547-Q2547)*100</f>
        <v>21.1473341743576</v>
      </c>
      <c r="S2547" s="72" t="str">
        <f aca="false">IF(M2547&gt;N2547,"Flávio Bolsonaro",IF(N2547&gt;M2547,"Lula","Empate"))</f>
        <v>Flávio Bolsonaro</v>
      </c>
      <c r="T2547" s="74" t="n">
        <v>0.430338060353518</v>
      </c>
      <c r="U2547" s="74" t="n">
        <v>0.526312252167484</v>
      </c>
      <c r="V2547" s="72" t="str">
        <f aca="false">IF(S2547="Empate","—",IF((N2547&gt;M2547)&lt;&gt;(T2547&gt;U2547),"Sim","Não"))</f>
        <v>Não</v>
      </c>
    </row>
    <row r="2548" customFormat="false" ht="15" hidden="false" customHeight="false" outlineLevel="0" collapsed="false">
      <c r="A2548" s="72" t="s">
        <v>5397</v>
      </c>
      <c r="B2548" s="72" t="s">
        <v>5398</v>
      </c>
      <c r="C2548" s="72" t="s">
        <v>299</v>
      </c>
      <c r="D2548" s="72" t="s">
        <v>301</v>
      </c>
      <c r="E2548" s="72"/>
      <c r="F2548" s="73" t="n">
        <v>6367</v>
      </c>
      <c r="G2548" s="73" t="n">
        <v>5151</v>
      </c>
      <c r="H2548" s="73" t="n">
        <v>1216</v>
      </c>
      <c r="I2548" s="74" t="n">
        <f aca="false">H2548/F2548</f>
        <v>0.19098476519554</v>
      </c>
      <c r="J2548" s="73" t="n">
        <v>4887</v>
      </c>
      <c r="K2548" s="73" t="n">
        <v>65</v>
      </c>
      <c r="L2548" s="73" t="n">
        <v>199</v>
      </c>
      <c r="M2548" s="73" t="n">
        <v>1472</v>
      </c>
      <c r="N2548" s="73" t="n">
        <v>3174</v>
      </c>
      <c r="O2548" s="73" t="n">
        <f aca="false">J2548-M2548-N2548</f>
        <v>241</v>
      </c>
      <c r="P2548" s="74" t="n">
        <f aca="false">M2548/J2548</f>
        <v>0.301207284632699</v>
      </c>
      <c r="Q2548" s="74" t="n">
        <f aca="false">N2548/J2548</f>
        <v>0.649478207489257</v>
      </c>
      <c r="R2548" s="75" t="n">
        <f aca="false">ABS(P2548-Q2548)*100</f>
        <v>34.8270922856558</v>
      </c>
      <c r="S2548" s="72" t="str">
        <f aca="false">IF(M2548&gt;N2548,"Flávio Bolsonaro",IF(N2548&gt;M2548,"Lula","Empate"))</f>
        <v>Lula</v>
      </c>
      <c r="T2548" s="74" t="n">
        <v>0.6604400166044</v>
      </c>
      <c r="U2548" s="74" t="n">
        <v>0.266915732669157</v>
      </c>
      <c r="V2548" s="72" t="str">
        <f aca="false">IF(S2548="Empate","—",IF((N2548&gt;M2548)&lt;&gt;(T2548&gt;U2548),"Sim","Não"))</f>
        <v>Não</v>
      </c>
    </row>
    <row r="2549" customFormat="false" ht="15" hidden="false" customHeight="false" outlineLevel="0" collapsed="false">
      <c r="A2549" s="72" t="s">
        <v>5399</v>
      </c>
      <c r="B2549" s="72" t="s">
        <v>5400</v>
      </c>
      <c r="C2549" s="72" t="s">
        <v>299</v>
      </c>
      <c r="D2549" s="72" t="s">
        <v>301</v>
      </c>
      <c r="E2549" s="72"/>
      <c r="F2549" s="73" t="n">
        <v>18795</v>
      </c>
      <c r="G2549" s="73" t="n">
        <v>14884</v>
      </c>
      <c r="H2549" s="73" t="n">
        <v>3911</v>
      </c>
      <c r="I2549" s="74" t="n">
        <f aca="false">H2549/F2549</f>
        <v>0.208087257249268</v>
      </c>
      <c r="J2549" s="73" t="n">
        <v>14266</v>
      </c>
      <c r="K2549" s="73" t="n">
        <v>116</v>
      </c>
      <c r="L2549" s="73" t="n">
        <v>502</v>
      </c>
      <c r="M2549" s="73" t="n">
        <v>3996</v>
      </c>
      <c r="N2549" s="73" t="n">
        <v>9710</v>
      </c>
      <c r="O2549" s="73" t="n">
        <f aca="false">J2549-M2549-N2549</f>
        <v>560</v>
      </c>
      <c r="P2549" s="74" t="n">
        <f aca="false">M2549/J2549</f>
        <v>0.280106547034908</v>
      </c>
      <c r="Q2549" s="74" t="n">
        <f aca="false">N2549/J2549</f>
        <v>0.680639282209449</v>
      </c>
      <c r="R2549" s="75" t="n">
        <f aca="false">ABS(P2549-Q2549)*100</f>
        <v>40.0532735174541</v>
      </c>
      <c r="S2549" s="72" t="str">
        <f aca="false">IF(M2549&gt;N2549,"Flávio Bolsonaro",IF(N2549&gt;M2549,"Lula","Empate"))</f>
        <v>Lula</v>
      </c>
      <c r="T2549" s="74" t="n">
        <v>0.672859690844233</v>
      </c>
      <c r="U2549" s="74" t="n">
        <v>0.26307966706302</v>
      </c>
      <c r="V2549" s="72" t="str">
        <f aca="false">IF(S2549="Empate","—",IF((N2549&gt;M2549)&lt;&gt;(T2549&gt;U2549),"Sim","Não"))</f>
        <v>Não</v>
      </c>
    </row>
    <row r="2550" customFormat="false" ht="15" hidden="false" customHeight="false" outlineLevel="0" collapsed="false">
      <c r="A2550" s="72" t="s">
        <v>5401</v>
      </c>
      <c r="B2550" s="72" t="s">
        <v>5402</v>
      </c>
      <c r="C2550" s="72" t="s">
        <v>299</v>
      </c>
      <c r="D2550" s="72" t="s">
        <v>301</v>
      </c>
      <c r="E2550" s="72"/>
      <c r="F2550" s="73" t="n">
        <v>13212</v>
      </c>
      <c r="G2550" s="73" t="n">
        <v>10250</v>
      </c>
      <c r="H2550" s="73" t="n">
        <v>2962</v>
      </c>
      <c r="I2550" s="74" t="n">
        <f aca="false">H2550/F2550</f>
        <v>0.224190130184681</v>
      </c>
      <c r="J2550" s="73" t="n">
        <v>9840</v>
      </c>
      <c r="K2550" s="73" t="n">
        <v>68</v>
      </c>
      <c r="L2550" s="73" t="n">
        <v>342</v>
      </c>
      <c r="M2550" s="73" t="n">
        <v>4197</v>
      </c>
      <c r="N2550" s="73" t="n">
        <v>5336</v>
      </c>
      <c r="O2550" s="73" t="n">
        <f aca="false">J2550-M2550-N2550</f>
        <v>307</v>
      </c>
      <c r="P2550" s="74" t="n">
        <f aca="false">M2550/J2550</f>
        <v>0.426524390243902</v>
      </c>
      <c r="Q2550" s="74" t="n">
        <f aca="false">N2550/J2550</f>
        <v>0.542276422764228</v>
      </c>
      <c r="R2550" s="75" t="n">
        <f aca="false">ABS(P2550-Q2550)*100</f>
        <v>11.5752032520325</v>
      </c>
      <c r="S2550" s="72" t="str">
        <f aca="false">IF(M2550&gt;N2550,"Flávio Bolsonaro",IF(N2550&gt;M2550,"Lula","Empate"))</f>
        <v>Lula</v>
      </c>
      <c r="T2550" s="74" t="n">
        <v>0.588428203326306</v>
      </c>
      <c r="U2550" s="74" t="n">
        <v>0.361442960880768</v>
      </c>
      <c r="V2550" s="72" t="str">
        <f aca="false">IF(S2550="Empate","—",IF((N2550&gt;M2550)&lt;&gt;(T2550&gt;U2550),"Sim","Não"))</f>
        <v>Não</v>
      </c>
    </row>
    <row r="2551" customFormat="false" ht="15" hidden="false" customHeight="false" outlineLevel="0" collapsed="false">
      <c r="A2551" s="72" t="s">
        <v>5403</v>
      </c>
      <c r="B2551" s="72" t="s">
        <v>5404</v>
      </c>
      <c r="C2551" s="72" t="s">
        <v>299</v>
      </c>
      <c r="D2551" s="72" t="s">
        <v>301</v>
      </c>
      <c r="E2551" s="72"/>
      <c r="F2551" s="73" t="n">
        <v>42257</v>
      </c>
      <c r="G2551" s="73" t="n">
        <v>35272</v>
      </c>
      <c r="H2551" s="73" t="n">
        <v>6985</v>
      </c>
      <c r="I2551" s="74" t="n">
        <f aca="false">H2551/F2551</f>
        <v>0.16529805712663</v>
      </c>
      <c r="J2551" s="73" t="n">
        <v>33895</v>
      </c>
      <c r="K2551" s="73" t="n">
        <v>394</v>
      </c>
      <c r="L2551" s="73" t="n">
        <v>983</v>
      </c>
      <c r="M2551" s="73" t="n">
        <v>11437</v>
      </c>
      <c r="N2551" s="73" t="n">
        <v>20545</v>
      </c>
      <c r="O2551" s="73" t="n">
        <f aca="false">J2551-M2551-N2551</f>
        <v>1913</v>
      </c>
      <c r="P2551" s="74" t="n">
        <f aca="false">M2551/J2551</f>
        <v>0.337424398878891</v>
      </c>
      <c r="Q2551" s="74" t="n">
        <f aca="false">N2551/J2551</f>
        <v>0.606136598318336</v>
      </c>
      <c r="R2551" s="75" t="n">
        <f aca="false">ABS(P2551-Q2551)*100</f>
        <v>26.8712199439445</v>
      </c>
      <c r="S2551" s="72" t="str">
        <f aca="false">IF(M2551&gt;N2551,"Flávio Bolsonaro",IF(N2551&gt;M2551,"Lula","Empate"))</f>
        <v>Lula</v>
      </c>
      <c r="T2551" s="74" t="n">
        <v>0.629563504278766</v>
      </c>
      <c r="U2551" s="74" t="n">
        <v>0.281752139383119</v>
      </c>
      <c r="V2551" s="72" t="str">
        <f aca="false">IF(S2551="Empate","—",IF((N2551&gt;M2551)&lt;&gt;(T2551&gt;U2551),"Sim","Não"))</f>
        <v>Não</v>
      </c>
    </row>
    <row r="2552" customFormat="false" ht="15" hidden="false" customHeight="false" outlineLevel="0" collapsed="false">
      <c r="A2552" s="72" t="s">
        <v>5405</v>
      </c>
      <c r="B2552" s="72" t="s">
        <v>5406</v>
      </c>
      <c r="C2552" s="72" t="s">
        <v>299</v>
      </c>
      <c r="D2552" s="72" t="s">
        <v>301</v>
      </c>
      <c r="E2552" s="72"/>
      <c r="F2552" s="73" t="n">
        <v>23902</v>
      </c>
      <c r="G2552" s="73" t="n">
        <v>19501</v>
      </c>
      <c r="H2552" s="73" t="n">
        <v>4401</v>
      </c>
      <c r="I2552" s="74" t="n">
        <f aca="false">H2552/F2552</f>
        <v>0.184126851309514</v>
      </c>
      <c r="J2552" s="73" t="n">
        <v>18836</v>
      </c>
      <c r="K2552" s="73" t="n">
        <v>96</v>
      </c>
      <c r="L2552" s="73" t="n">
        <v>569</v>
      </c>
      <c r="M2552" s="73" t="n">
        <v>4401</v>
      </c>
      <c r="N2552" s="73" t="n">
        <v>13805</v>
      </c>
      <c r="O2552" s="73" t="n">
        <f aca="false">J2552-M2552-N2552</f>
        <v>630</v>
      </c>
      <c r="P2552" s="74" t="n">
        <f aca="false">M2552/J2552</f>
        <v>0.233648332979401</v>
      </c>
      <c r="Q2552" s="74" t="n">
        <f aca="false">N2552/J2552</f>
        <v>0.732905075387556</v>
      </c>
      <c r="R2552" s="75" t="n">
        <f aca="false">ABS(P2552-Q2552)*100</f>
        <v>49.9256742408155</v>
      </c>
      <c r="S2552" s="72" t="str">
        <f aca="false">IF(M2552&gt;N2552,"Flávio Bolsonaro",IF(N2552&gt;M2552,"Lula","Empate"))</f>
        <v>Lula</v>
      </c>
      <c r="T2552" s="74" t="n">
        <v>0.727812678469446</v>
      </c>
      <c r="U2552" s="74" t="n">
        <v>0.225242718446602</v>
      </c>
      <c r="V2552" s="72" t="str">
        <f aca="false">IF(S2552="Empate","—",IF((N2552&gt;M2552)&lt;&gt;(T2552&gt;U2552),"Sim","Não"))</f>
        <v>Não</v>
      </c>
    </row>
    <row r="2553" customFormat="false" ht="15" hidden="false" customHeight="false" outlineLevel="0" collapsed="false">
      <c r="A2553" s="72" t="s">
        <v>5407</v>
      </c>
      <c r="B2553" s="72" t="s">
        <v>5408</v>
      </c>
      <c r="C2553" s="72" t="s">
        <v>299</v>
      </c>
      <c r="D2553" s="72" t="s">
        <v>301</v>
      </c>
      <c r="E2553" s="72"/>
      <c r="F2553" s="73" t="n">
        <v>55596</v>
      </c>
      <c r="G2553" s="73" t="n">
        <v>43893</v>
      </c>
      <c r="H2553" s="73" t="n">
        <v>11703</v>
      </c>
      <c r="I2553" s="74" t="n">
        <f aca="false">H2553/F2553</f>
        <v>0.210500755450032</v>
      </c>
      <c r="J2553" s="73" t="n">
        <v>41873</v>
      </c>
      <c r="K2553" s="73" t="n">
        <v>460</v>
      </c>
      <c r="L2553" s="73" t="n">
        <v>1560</v>
      </c>
      <c r="M2553" s="73" t="n">
        <v>22994</v>
      </c>
      <c r="N2553" s="73" t="n">
        <v>16699</v>
      </c>
      <c r="O2553" s="73" t="n">
        <f aca="false">J2553-M2553-N2553</f>
        <v>2180</v>
      </c>
      <c r="P2553" s="74" t="n">
        <f aca="false">M2553/J2553</f>
        <v>0.549136675184486</v>
      </c>
      <c r="Q2553" s="74" t="n">
        <f aca="false">N2553/J2553</f>
        <v>0.398801136770711</v>
      </c>
      <c r="R2553" s="75" t="n">
        <f aca="false">ABS(P2553-Q2553)*100</f>
        <v>15.0335538413775</v>
      </c>
      <c r="S2553" s="72" t="str">
        <f aca="false">IF(M2553&gt;N2553,"Flávio Bolsonaro",IF(N2553&gt;M2553,"Lula","Empate"))</f>
        <v>Flávio Bolsonaro</v>
      </c>
      <c r="T2553" s="74" t="n">
        <v>0.523313957915577</v>
      </c>
      <c r="U2553" s="74" t="n">
        <v>0.422468715892073</v>
      </c>
      <c r="V2553" s="72" t="str">
        <f aca="false">IF(S2553="Empate","—",IF((N2553&gt;M2553)&lt;&gt;(T2553&gt;U2553),"Sim","Não"))</f>
        <v>Sim</v>
      </c>
    </row>
    <row r="2554" customFormat="false" ht="15" hidden="false" customHeight="false" outlineLevel="0" collapsed="false">
      <c r="A2554" s="72" t="s">
        <v>5409</v>
      </c>
      <c r="B2554" s="72" t="s">
        <v>5410</v>
      </c>
      <c r="C2554" s="72" t="s">
        <v>299</v>
      </c>
      <c r="D2554" s="72" t="s">
        <v>301</v>
      </c>
      <c r="E2554" s="72"/>
      <c r="F2554" s="73" t="n">
        <v>12581</v>
      </c>
      <c r="G2554" s="73" t="n">
        <v>9911</v>
      </c>
      <c r="H2554" s="73" t="n">
        <v>2670</v>
      </c>
      <c r="I2554" s="74" t="n">
        <f aca="false">H2554/F2554</f>
        <v>0.212224783403545</v>
      </c>
      <c r="J2554" s="73" t="n">
        <v>9534</v>
      </c>
      <c r="K2554" s="73" t="n">
        <v>73</v>
      </c>
      <c r="L2554" s="73" t="n">
        <v>304</v>
      </c>
      <c r="M2554" s="73" t="n">
        <v>3236</v>
      </c>
      <c r="N2554" s="73" t="n">
        <v>5918</v>
      </c>
      <c r="O2554" s="73" t="n">
        <f aca="false">J2554-M2554-N2554</f>
        <v>380</v>
      </c>
      <c r="P2554" s="74" t="n">
        <f aca="false">M2554/J2554</f>
        <v>0.339416823998322</v>
      </c>
      <c r="Q2554" s="74" t="n">
        <f aca="false">N2554/J2554</f>
        <v>0.620725823368995</v>
      </c>
      <c r="R2554" s="75" t="n">
        <f aca="false">ABS(P2554-Q2554)*100</f>
        <v>28.1308999370673</v>
      </c>
      <c r="S2554" s="72" t="str">
        <f aca="false">IF(M2554&gt;N2554,"Flávio Bolsonaro",IF(N2554&gt;M2554,"Lula","Empate"))</f>
        <v>Lula</v>
      </c>
      <c r="T2554" s="74" t="n">
        <v>0.636504715291871</v>
      </c>
      <c r="U2554" s="74" t="n">
        <v>0.29843619434165</v>
      </c>
      <c r="V2554" s="72" t="str">
        <f aca="false">IF(S2554="Empate","—",IF((N2554&gt;M2554)&lt;&gt;(T2554&gt;U2554),"Sim","Não"))</f>
        <v>Não</v>
      </c>
    </row>
    <row r="2555" customFormat="false" ht="15" hidden="false" customHeight="false" outlineLevel="0" collapsed="false">
      <c r="A2555" s="72" t="s">
        <v>5411</v>
      </c>
      <c r="B2555" s="72" t="s">
        <v>5412</v>
      </c>
      <c r="C2555" s="72" t="s">
        <v>299</v>
      </c>
      <c r="D2555" s="72" t="s">
        <v>301</v>
      </c>
      <c r="E2555" s="72"/>
      <c r="F2555" s="73" t="n">
        <v>15511</v>
      </c>
      <c r="G2555" s="73" t="n">
        <v>12287</v>
      </c>
      <c r="H2555" s="73" t="n">
        <v>3224</v>
      </c>
      <c r="I2555" s="74" t="n">
        <f aca="false">H2555/F2555</f>
        <v>0.207852491780027</v>
      </c>
      <c r="J2555" s="73" t="n">
        <v>11925</v>
      </c>
      <c r="K2555" s="73" t="n">
        <v>88</v>
      </c>
      <c r="L2555" s="73" t="n">
        <v>274</v>
      </c>
      <c r="M2555" s="73" t="n">
        <v>5591</v>
      </c>
      <c r="N2555" s="73" t="n">
        <v>5682</v>
      </c>
      <c r="O2555" s="73" t="n">
        <f aca="false">J2555-M2555-N2555</f>
        <v>652</v>
      </c>
      <c r="P2555" s="74" t="n">
        <f aca="false">M2555/J2555</f>
        <v>0.468846960167715</v>
      </c>
      <c r="Q2555" s="74" t="n">
        <f aca="false">N2555/J2555</f>
        <v>0.476477987421384</v>
      </c>
      <c r="R2555" s="75" t="n">
        <f aca="false">ABS(P2555-Q2555)*100</f>
        <v>0.763102725366877</v>
      </c>
      <c r="S2555" s="72" t="str">
        <f aca="false">IF(M2555&gt;N2555,"Flávio Bolsonaro",IF(N2555&gt;M2555,"Lula","Empate"))</f>
        <v>Lula</v>
      </c>
      <c r="T2555" s="74" t="n">
        <v>0.568638392857143</v>
      </c>
      <c r="U2555" s="74" t="n">
        <v>0.379092261904762</v>
      </c>
      <c r="V2555" s="72" t="str">
        <f aca="false">IF(S2555="Empate","—",IF((N2555&gt;M2555)&lt;&gt;(T2555&gt;U2555),"Sim","Não"))</f>
        <v>Não</v>
      </c>
    </row>
    <row r="2556" customFormat="false" ht="15" hidden="false" customHeight="false" outlineLevel="0" collapsed="false">
      <c r="A2556" s="72" t="s">
        <v>5413</v>
      </c>
      <c r="B2556" s="72" t="s">
        <v>5414</v>
      </c>
      <c r="C2556" s="72" t="s">
        <v>299</v>
      </c>
      <c r="D2556" s="72" t="s">
        <v>301</v>
      </c>
      <c r="E2556" s="72"/>
      <c r="F2556" s="73" t="n">
        <v>52852</v>
      </c>
      <c r="G2556" s="73" t="n">
        <v>41331</v>
      </c>
      <c r="H2556" s="73" t="n">
        <v>11521</v>
      </c>
      <c r="I2556" s="74" t="n">
        <f aca="false">H2556/F2556</f>
        <v>0.217986074320745</v>
      </c>
      <c r="J2556" s="73" t="n">
        <v>39457</v>
      </c>
      <c r="K2556" s="73" t="n">
        <v>462</v>
      </c>
      <c r="L2556" s="73" t="n">
        <v>1412</v>
      </c>
      <c r="M2556" s="73" t="n">
        <v>16970</v>
      </c>
      <c r="N2556" s="73" t="n">
        <v>20574</v>
      </c>
      <c r="O2556" s="73" t="n">
        <f aca="false">J2556-M2556-N2556</f>
        <v>1913</v>
      </c>
      <c r="P2556" s="74" t="n">
        <f aca="false">M2556/J2556</f>
        <v>0.430088450718504</v>
      </c>
      <c r="Q2556" s="74" t="n">
        <f aca="false">N2556/J2556</f>
        <v>0.521428390399676</v>
      </c>
      <c r="R2556" s="75" t="n">
        <f aca="false">ABS(P2556-Q2556)*100</f>
        <v>9.13399396811719</v>
      </c>
      <c r="S2556" s="72" t="str">
        <f aca="false">IF(M2556&gt;N2556,"Flávio Bolsonaro",IF(N2556&gt;M2556,"Lula","Empate"))</f>
        <v>Lula</v>
      </c>
      <c r="T2556" s="74" t="n">
        <v>0.583436756644948</v>
      </c>
      <c r="U2556" s="74" t="n">
        <v>0.357999793153377</v>
      </c>
      <c r="V2556" s="72" t="str">
        <f aca="false">IF(S2556="Empate","—",IF((N2556&gt;M2556)&lt;&gt;(T2556&gt;U2556),"Sim","Não"))</f>
        <v>Não</v>
      </c>
    </row>
    <row r="2557" customFormat="false" ht="15" hidden="false" customHeight="false" outlineLevel="0" collapsed="false">
      <c r="A2557" s="72" t="s">
        <v>5415</v>
      </c>
      <c r="B2557" s="72" t="s">
        <v>5416</v>
      </c>
      <c r="C2557" s="72" t="s">
        <v>299</v>
      </c>
      <c r="D2557" s="72" t="s">
        <v>301</v>
      </c>
      <c r="E2557" s="72"/>
      <c r="F2557" s="73" t="n">
        <v>25730</v>
      </c>
      <c r="G2557" s="73" t="n">
        <v>20917</v>
      </c>
      <c r="H2557" s="73" t="n">
        <v>4813</v>
      </c>
      <c r="I2557" s="74" t="n">
        <f aca="false">H2557/F2557</f>
        <v>0.187057909055577</v>
      </c>
      <c r="J2557" s="73" t="n">
        <v>20055</v>
      </c>
      <c r="K2557" s="73" t="n">
        <v>133</v>
      </c>
      <c r="L2557" s="73" t="n">
        <v>729</v>
      </c>
      <c r="M2557" s="73" t="n">
        <v>4403</v>
      </c>
      <c r="N2557" s="73" t="n">
        <v>15002</v>
      </c>
      <c r="O2557" s="73" t="n">
        <f aca="false">J2557-M2557-N2557</f>
        <v>650</v>
      </c>
      <c r="P2557" s="74" t="n">
        <f aca="false">M2557/J2557</f>
        <v>0.219546247818499</v>
      </c>
      <c r="Q2557" s="74" t="n">
        <f aca="false">N2557/J2557</f>
        <v>0.748042882074296</v>
      </c>
      <c r="R2557" s="75" t="n">
        <f aca="false">ABS(P2557-Q2557)*100</f>
        <v>52.8496634255797</v>
      </c>
      <c r="S2557" s="72" t="str">
        <f aca="false">IF(M2557&gt;N2557,"Flávio Bolsonaro",IF(N2557&gt;M2557,"Lula","Empate"))</f>
        <v>Lula</v>
      </c>
      <c r="T2557" s="74" t="n">
        <v>0.750484572266751</v>
      </c>
      <c r="U2557" s="74" t="n">
        <v>0.191838231442192</v>
      </c>
      <c r="V2557" s="72" t="str">
        <f aca="false">IF(S2557="Empate","—",IF((N2557&gt;M2557)&lt;&gt;(T2557&gt;U2557),"Sim","Não"))</f>
        <v>Não</v>
      </c>
    </row>
    <row r="2558" customFormat="false" ht="15" hidden="false" customHeight="false" outlineLevel="0" collapsed="false">
      <c r="A2558" s="72" t="s">
        <v>5417</v>
      </c>
      <c r="B2558" s="72" t="s">
        <v>5418</v>
      </c>
      <c r="C2558" s="72" t="s">
        <v>299</v>
      </c>
      <c r="D2558" s="72" t="s">
        <v>301</v>
      </c>
      <c r="E2558" s="72"/>
      <c r="F2558" s="73" t="n">
        <v>12441</v>
      </c>
      <c r="G2558" s="73" t="n">
        <v>9187</v>
      </c>
      <c r="H2558" s="73" t="n">
        <v>3254</v>
      </c>
      <c r="I2558" s="74" t="n">
        <f aca="false">H2558/F2558</f>
        <v>0.261554537416606</v>
      </c>
      <c r="J2558" s="73" t="n">
        <v>8880</v>
      </c>
      <c r="K2558" s="73" t="n">
        <v>62</v>
      </c>
      <c r="L2558" s="73" t="n">
        <v>245</v>
      </c>
      <c r="M2558" s="73" t="n">
        <v>6697</v>
      </c>
      <c r="N2558" s="73" t="n">
        <v>1848</v>
      </c>
      <c r="O2558" s="73" t="n">
        <f aca="false">J2558-M2558-N2558</f>
        <v>335</v>
      </c>
      <c r="P2558" s="74" t="n">
        <f aca="false">M2558/J2558</f>
        <v>0.754166666666667</v>
      </c>
      <c r="Q2558" s="74" t="n">
        <f aca="false">N2558/J2558</f>
        <v>0.208108108108108</v>
      </c>
      <c r="R2558" s="75" t="n">
        <f aca="false">ABS(P2558-Q2558)*100</f>
        <v>54.6058558558559</v>
      </c>
      <c r="S2558" s="72" t="str">
        <f aca="false">IF(M2558&gt;N2558,"Flávio Bolsonaro",IF(N2558&gt;M2558,"Lula","Empate"))</f>
        <v>Flávio Bolsonaro</v>
      </c>
      <c r="T2558" s="74" t="n">
        <v>0.324395185317602</v>
      </c>
      <c r="U2558" s="74" t="n">
        <v>0.637349541175069</v>
      </c>
      <c r="V2558" s="72" t="str">
        <f aca="false">IF(S2558="Empate","—",IF((N2558&gt;M2558)&lt;&gt;(T2558&gt;U2558),"Sim","Não"))</f>
        <v>Não</v>
      </c>
    </row>
    <row r="2559" customFormat="false" ht="15" hidden="false" customHeight="false" outlineLevel="0" collapsed="false">
      <c r="A2559" s="72" t="s">
        <v>5419</v>
      </c>
      <c r="B2559" s="72" t="s">
        <v>5420</v>
      </c>
      <c r="C2559" s="72" t="s">
        <v>299</v>
      </c>
      <c r="D2559" s="72" t="s">
        <v>301</v>
      </c>
      <c r="E2559" s="72"/>
      <c r="F2559" s="73" t="n">
        <v>28014</v>
      </c>
      <c r="G2559" s="73" t="n">
        <v>20885</v>
      </c>
      <c r="H2559" s="73" t="n">
        <v>7129</v>
      </c>
      <c r="I2559" s="74" t="n">
        <f aca="false">H2559/F2559</f>
        <v>0.25447990290569</v>
      </c>
      <c r="J2559" s="73" t="n">
        <v>20314</v>
      </c>
      <c r="K2559" s="73" t="n">
        <v>149</v>
      </c>
      <c r="L2559" s="73" t="n">
        <v>422</v>
      </c>
      <c r="M2559" s="73" t="n">
        <v>14240</v>
      </c>
      <c r="N2559" s="73" t="n">
        <v>5046</v>
      </c>
      <c r="O2559" s="73" t="n">
        <f aca="false">J2559-M2559-N2559</f>
        <v>1028</v>
      </c>
      <c r="P2559" s="74" t="n">
        <f aca="false">M2559/J2559</f>
        <v>0.700994388106724</v>
      </c>
      <c r="Q2559" s="74" t="n">
        <f aca="false">N2559/J2559</f>
        <v>0.248400118145122</v>
      </c>
      <c r="R2559" s="75" t="n">
        <f aca="false">ABS(P2559-Q2559)*100</f>
        <v>45.2594269961603</v>
      </c>
      <c r="S2559" s="72" t="str">
        <f aca="false">IF(M2559&gt;N2559,"Flávio Bolsonaro",IF(N2559&gt;M2559,"Lula","Empate"))</f>
        <v>Flávio Bolsonaro</v>
      </c>
      <c r="T2559" s="74" t="n">
        <v>0.342193188051663</v>
      </c>
      <c r="U2559" s="74" t="n">
        <v>0.616067421333466</v>
      </c>
      <c r="V2559" s="72" t="str">
        <f aca="false">IF(S2559="Empate","—",IF((N2559&gt;M2559)&lt;&gt;(T2559&gt;U2559),"Sim","Não"))</f>
        <v>Não</v>
      </c>
    </row>
    <row r="2560" customFormat="false" ht="15" hidden="false" customHeight="false" outlineLevel="0" collapsed="false">
      <c r="A2560" s="72" t="s">
        <v>5421</v>
      </c>
      <c r="B2560" s="72" t="s">
        <v>5422</v>
      </c>
      <c r="C2560" s="72" t="s">
        <v>299</v>
      </c>
      <c r="D2560" s="72" t="s">
        <v>301</v>
      </c>
      <c r="E2560" s="72"/>
      <c r="F2560" s="73" t="n">
        <v>73025</v>
      </c>
      <c r="G2560" s="73" t="n">
        <v>55986</v>
      </c>
      <c r="H2560" s="73" t="n">
        <v>17039</v>
      </c>
      <c r="I2560" s="74" t="n">
        <f aca="false">H2560/F2560</f>
        <v>0.233331051009928</v>
      </c>
      <c r="J2560" s="73" t="n">
        <v>53875</v>
      </c>
      <c r="K2560" s="73" t="n">
        <v>538</v>
      </c>
      <c r="L2560" s="73" t="n">
        <v>1573</v>
      </c>
      <c r="M2560" s="73" t="n">
        <v>24019</v>
      </c>
      <c r="N2560" s="73" t="n">
        <v>26736</v>
      </c>
      <c r="O2560" s="73" t="n">
        <f aca="false">J2560-M2560-N2560</f>
        <v>3120</v>
      </c>
      <c r="P2560" s="74" t="n">
        <f aca="false">M2560/J2560</f>
        <v>0.445828306264501</v>
      </c>
      <c r="Q2560" s="74" t="n">
        <f aca="false">N2560/J2560</f>
        <v>0.496259860788863</v>
      </c>
      <c r="R2560" s="75" t="n">
        <f aca="false">ABS(P2560-Q2560)*100</f>
        <v>5.04315545243619</v>
      </c>
      <c r="S2560" s="72" t="str">
        <f aca="false">IF(M2560&gt;N2560,"Flávio Bolsonaro",IF(N2560&gt;M2560,"Lula","Empate"))</f>
        <v>Lula</v>
      </c>
      <c r="T2560" s="74" t="n">
        <v>0.550975938544494</v>
      </c>
      <c r="U2560" s="74" t="n">
        <v>0.386072793751039</v>
      </c>
      <c r="V2560" s="72" t="str">
        <f aca="false">IF(S2560="Empate","—",IF((N2560&gt;M2560)&lt;&gt;(T2560&gt;U2560),"Sim","Não"))</f>
        <v>Não</v>
      </c>
    </row>
    <row r="2561" customFormat="false" ht="15" hidden="false" customHeight="false" outlineLevel="0" collapsed="false">
      <c r="A2561" s="72" t="s">
        <v>5423</v>
      </c>
      <c r="B2561" s="72" t="s">
        <v>5424</v>
      </c>
      <c r="C2561" s="72" t="s">
        <v>299</v>
      </c>
      <c r="D2561" s="72" t="s">
        <v>301</v>
      </c>
      <c r="E2561" s="72"/>
      <c r="F2561" s="73" t="n">
        <v>20159</v>
      </c>
      <c r="G2561" s="73" t="n">
        <v>16081</v>
      </c>
      <c r="H2561" s="73" t="n">
        <v>4078</v>
      </c>
      <c r="I2561" s="74" t="n">
        <f aca="false">H2561/F2561</f>
        <v>0.202291780346247</v>
      </c>
      <c r="J2561" s="73" t="n">
        <v>15550</v>
      </c>
      <c r="K2561" s="73" t="n">
        <v>107</v>
      </c>
      <c r="L2561" s="73" t="n">
        <v>424</v>
      </c>
      <c r="M2561" s="73" t="n">
        <v>8453</v>
      </c>
      <c r="N2561" s="73" t="n">
        <v>6506</v>
      </c>
      <c r="O2561" s="73" t="n">
        <f aca="false">J2561-M2561-N2561</f>
        <v>591</v>
      </c>
      <c r="P2561" s="74" t="n">
        <f aca="false">M2561/J2561</f>
        <v>0.543601286173634</v>
      </c>
      <c r="Q2561" s="74" t="n">
        <f aca="false">N2561/J2561</f>
        <v>0.418392282958199</v>
      </c>
      <c r="R2561" s="75" t="n">
        <f aca="false">ABS(P2561-Q2561)*100</f>
        <v>12.5209003215434</v>
      </c>
      <c r="S2561" s="72" t="str">
        <f aca="false">IF(M2561&gt;N2561,"Flávio Bolsonaro",IF(N2561&gt;M2561,"Lula","Empate"))</f>
        <v>Flávio Bolsonaro</v>
      </c>
      <c r="T2561" s="74" t="n">
        <v>0.505113171529861</v>
      </c>
      <c r="U2561" s="74" t="n">
        <v>0.457049359149168</v>
      </c>
      <c r="V2561" s="72" t="str">
        <f aca="false">IF(S2561="Empate","—",IF((N2561&gt;M2561)&lt;&gt;(T2561&gt;U2561),"Sim","Não"))</f>
        <v>Sim</v>
      </c>
    </row>
    <row r="2562" customFormat="false" ht="15" hidden="false" customHeight="false" outlineLevel="0" collapsed="false">
      <c r="A2562" s="72" t="s">
        <v>5425</v>
      </c>
      <c r="B2562" s="72" t="s">
        <v>5426</v>
      </c>
      <c r="C2562" s="72" t="s">
        <v>299</v>
      </c>
      <c r="D2562" s="72" t="s">
        <v>301</v>
      </c>
      <c r="E2562" s="72"/>
      <c r="F2562" s="73" t="n">
        <v>31993</v>
      </c>
      <c r="G2562" s="73" t="n">
        <v>25232</v>
      </c>
      <c r="H2562" s="73" t="n">
        <v>6761</v>
      </c>
      <c r="I2562" s="74" t="n">
        <f aca="false">H2562/F2562</f>
        <v>0.211327477885788</v>
      </c>
      <c r="J2562" s="73" t="n">
        <v>24320</v>
      </c>
      <c r="K2562" s="73" t="n">
        <v>264</v>
      </c>
      <c r="L2562" s="73" t="n">
        <v>648</v>
      </c>
      <c r="M2562" s="73" t="n">
        <v>18737</v>
      </c>
      <c r="N2562" s="73" t="n">
        <v>4745</v>
      </c>
      <c r="O2562" s="73" t="n">
        <f aca="false">J2562-M2562-N2562</f>
        <v>838</v>
      </c>
      <c r="P2562" s="74" t="n">
        <f aca="false">M2562/J2562</f>
        <v>0.770435855263158</v>
      </c>
      <c r="Q2562" s="74" t="n">
        <f aca="false">N2562/J2562</f>
        <v>0.195106907894737</v>
      </c>
      <c r="R2562" s="75" t="n">
        <f aca="false">ABS(P2562-Q2562)*100</f>
        <v>57.5328947368421</v>
      </c>
      <c r="S2562" s="72" t="str">
        <f aca="false">IF(M2562&gt;N2562,"Flávio Bolsonaro",IF(N2562&gt;M2562,"Lula","Empate"))</f>
        <v>Flávio Bolsonaro</v>
      </c>
      <c r="T2562" s="74" t="n">
        <v>0.262074643249177</v>
      </c>
      <c r="U2562" s="74" t="n">
        <v>0.690267105744603</v>
      </c>
      <c r="V2562" s="72" t="str">
        <f aca="false">IF(S2562="Empate","—",IF((N2562&gt;M2562)&lt;&gt;(T2562&gt;U2562),"Sim","Não"))</f>
        <v>Não</v>
      </c>
    </row>
    <row r="2563" customFormat="false" ht="15" hidden="false" customHeight="false" outlineLevel="0" collapsed="false">
      <c r="A2563" s="72" t="s">
        <v>5427</v>
      </c>
      <c r="B2563" s="72" t="s">
        <v>5428</v>
      </c>
      <c r="C2563" s="72" t="s">
        <v>299</v>
      </c>
      <c r="D2563" s="72" t="s">
        <v>301</v>
      </c>
      <c r="E2563" s="72"/>
      <c r="F2563" s="73" t="n">
        <v>39656</v>
      </c>
      <c r="G2563" s="73" t="n">
        <v>31809</v>
      </c>
      <c r="H2563" s="73" t="n">
        <v>7847</v>
      </c>
      <c r="I2563" s="74" t="n">
        <f aca="false">H2563/F2563</f>
        <v>0.197876739963688</v>
      </c>
      <c r="J2563" s="73" t="n">
        <v>30492</v>
      </c>
      <c r="K2563" s="73" t="n">
        <v>443</v>
      </c>
      <c r="L2563" s="73" t="n">
        <v>874</v>
      </c>
      <c r="M2563" s="73" t="n">
        <v>9291</v>
      </c>
      <c r="N2563" s="73" t="n">
        <v>19402</v>
      </c>
      <c r="O2563" s="73" t="n">
        <f aca="false">J2563-M2563-N2563</f>
        <v>1799</v>
      </c>
      <c r="P2563" s="74" t="n">
        <f aca="false">M2563/J2563</f>
        <v>0.304702872884691</v>
      </c>
      <c r="Q2563" s="74" t="n">
        <f aca="false">N2563/J2563</f>
        <v>0.636298045388955</v>
      </c>
      <c r="R2563" s="75" t="n">
        <f aca="false">ABS(P2563-Q2563)*100</f>
        <v>33.1595172504264</v>
      </c>
      <c r="S2563" s="72" t="str">
        <f aca="false">IF(M2563&gt;N2563,"Flávio Bolsonaro",IF(N2563&gt;M2563,"Lula","Empate"))</f>
        <v>Lula</v>
      </c>
      <c r="T2563" s="74" t="n">
        <v>0.665865063460254</v>
      </c>
      <c r="U2563" s="74" t="n">
        <v>0.265263861055444</v>
      </c>
      <c r="V2563" s="72" t="str">
        <f aca="false">IF(S2563="Empate","—",IF((N2563&gt;M2563)&lt;&gt;(T2563&gt;U2563),"Sim","Não"))</f>
        <v>Não</v>
      </c>
    </row>
    <row r="2564" customFormat="false" ht="15" hidden="false" customHeight="false" outlineLevel="0" collapsed="false">
      <c r="A2564" s="72" t="s">
        <v>5429</v>
      </c>
      <c r="B2564" s="72" t="s">
        <v>5430</v>
      </c>
      <c r="C2564" s="72" t="s">
        <v>299</v>
      </c>
      <c r="D2564" s="72" t="s">
        <v>301</v>
      </c>
      <c r="E2564" s="72"/>
      <c r="F2564" s="73" t="n">
        <v>43477</v>
      </c>
      <c r="G2564" s="73" t="n">
        <v>34936</v>
      </c>
      <c r="H2564" s="73" t="n">
        <v>8541</v>
      </c>
      <c r="I2564" s="74" t="n">
        <f aca="false">H2564/F2564</f>
        <v>0.196448697012213</v>
      </c>
      <c r="J2564" s="73" t="n">
        <v>33417</v>
      </c>
      <c r="K2564" s="73" t="n">
        <v>164</v>
      </c>
      <c r="L2564" s="73" t="n">
        <v>1355</v>
      </c>
      <c r="M2564" s="73" t="n">
        <v>6907</v>
      </c>
      <c r="N2564" s="73" t="n">
        <v>25524</v>
      </c>
      <c r="O2564" s="73" t="n">
        <f aca="false">J2564-M2564-N2564</f>
        <v>986</v>
      </c>
      <c r="P2564" s="74" t="n">
        <f aca="false">M2564/J2564</f>
        <v>0.206691205075261</v>
      </c>
      <c r="Q2564" s="74" t="n">
        <f aca="false">N2564/J2564</f>
        <v>0.763802854834366</v>
      </c>
      <c r="R2564" s="75" t="n">
        <f aca="false">ABS(P2564-Q2564)*100</f>
        <v>55.7111649759105</v>
      </c>
      <c r="S2564" s="72" t="str">
        <f aca="false">IF(M2564&gt;N2564,"Flávio Bolsonaro",IF(N2564&gt;M2564,"Lula","Empate"))</f>
        <v>Lula</v>
      </c>
      <c r="T2564" s="74" t="n">
        <v>0.780745721271394</v>
      </c>
      <c r="U2564" s="74" t="n">
        <v>0.176130806845966</v>
      </c>
      <c r="V2564" s="72" t="str">
        <f aca="false">IF(S2564="Empate","—",IF((N2564&gt;M2564)&lt;&gt;(T2564&gt;U2564),"Sim","Não"))</f>
        <v>Não</v>
      </c>
    </row>
    <row r="2565" customFormat="false" ht="15" hidden="false" customHeight="false" outlineLevel="0" collapsed="false">
      <c r="A2565" s="72" t="s">
        <v>5431</v>
      </c>
      <c r="B2565" s="72" t="s">
        <v>5432</v>
      </c>
      <c r="C2565" s="72" t="s">
        <v>299</v>
      </c>
      <c r="D2565" s="72" t="s">
        <v>301</v>
      </c>
      <c r="E2565" s="72"/>
      <c r="F2565" s="73" t="n">
        <v>16489</v>
      </c>
      <c r="G2565" s="73" t="n">
        <v>13147</v>
      </c>
      <c r="H2565" s="73" t="n">
        <v>3342</v>
      </c>
      <c r="I2565" s="74" t="n">
        <f aca="false">H2565/F2565</f>
        <v>0.20268057492874</v>
      </c>
      <c r="J2565" s="73" t="n">
        <v>12697</v>
      </c>
      <c r="K2565" s="73" t="n">
        <v>95</v>
      </c>
      <c r="L2565" s="73" t="n">
        <v>355</v>
      </c>
      <c r="M2565" s="73" t="n">
        <v>7026</v>
      </c>
      <c r="N2565" s="73" t="n">
        <v>5134</v>
      </c>
      <c r="O2565" s="73" t="n">
        <f aca="false">J2565-M2565-N2565</f>
        <v>537</v>
      </c>
      <c r="P2565" s="74" t="n">
        <f aca="false">M2565/J2565</f>
        <v>0.553359061195558</v>
      </c>
      <c r="Q2565" s="74" t="n">
        <f aca="false">N2565/J2565</f>
        <v>0.404347483657557</v>
      </c>
      <c r="R2565" s="75" t="n">
        <f aca="false">ABS(P2565-Q2565)*100</f>
        <v>14.9011577538001</v>
      </c>
      <c r="S2565" s="72" t="str">
        <f aca="false">IF(M2565&gt;N2565,"Flávio Bolsonaro",IF(N2565&gt;M2565,"Lula","Empate"))</f>
        <v>Flávio Bolsonaro</v>
      </c>
      <c r="T2565" s="74" t="n">
        <v>0.478421052631579</v>
      </c>
      <c r="U2565" s="74" t="n">
        <v>0.465964912280702</v>
      </c>
      <c r="V2565" s="72" t="str">
        <f aca="false">IF(S2565="Empate","—",IF((N2565&gt;M2565)&lt;&gt;(T2565&gt;U2565),"Sim","Não"))</f>
        <v>Sim</v>
      </c>
    </row>
    <row r="2566" customFormat="false" ht="15" hidden="false" customHeight="false" outlineLevel="0" collapsed="false">
      <c r="A2566" s="72" t="s">
        <v>5433</v>
      </c>
      <c r="B2566" s="72" t="s">
        <v>5434</v>
      </c>
      <c r="C2566" s="72" t="s">
        <v>299</v>
      </c>
      <c r="D2566" s="72" t="s">
        <v>301</v>
      </c>
      <c r="E2566" s="72"/>
      <c r="F2566" s="73" t="n">
        <v>35427</v>
      </c>
      <c r="G2566" s="73" t="n">
        <v>27815</v>
      </c>
      <c r="H2566" s="73" t="n">
        <v>7612</v>
      </c>
      <c r="I2566" s="74" t="n">
        <f aca="false">H2566/F2566</f>
        <v>0.214864368984108</v>
      </c>
      <c r="J2566" s="73" t="n">
        <v>26816</v>
      </c>
      <c r="K2566" s="73" t="n">
        <v>234</v>
      </c>
      <c r="L2566" s="73" t="n">
        <v>765</v>
      </c>
      <c r="M2566" s="73" t="n">
        <v>17605</v>
      </c>
      <c r="N2566" s="73" t="n">
        <v>7894</v>
      </c>
      <c r="O2566" s="73" t="n">
        <f aca="false">J2566-M2566-N2566</f>
        <v>1317</v>
      </c>
      <c r="P2566" s="74" t="n">
        <f aca="false">M2566/J2566</f>
        <v>0.656511038186158</v>
      </c>
      <c r="Q2566" s="74" t="n">
        <f aca="false">N2566/J2566</f>
        <v>0.294376491646778</v>
      </c>
      <c r="R2566" s="75" t="n">
        <f aca="false">ABS(P2566-Q2566)*100</f>
        <v>36.213454653938</v>
      </c>
      <c r="S2566" s="72" t="str">
        <f aca="false">IF(M2566&gt;N2566,"Flávio Bolsonaro",IF(N2566&gt;M2566,"Lula","Empate"))</f>
        <v>Flávio Bolsonaro</v>
      </c>
      <c r="T2566" s="74" t="n">
        <v>0.365332725268879</v>
      </c>
      <c r="U2566" s="74" t="n">
        <v>0.584691977349599</v>
      </c>
      <c r="V2566" s="72" t="str">
        <f aca="false">IF(S2566="Empate","—",IF((N2566&gt;M2566)&lt;&gt;(T2566&gt;U2566),"Sim","Não"))</f>
        <v>Não</v>
      </c>
    </row>
    <row r="2567" customFormat="false" ht="15" hidden="false" customHeight="false" outlineLevel="0" collapsed="false">
      <c r="A2567" s="72" t="s">
        <v>5435</v>
      </c>
      <c r="B2567" s="72" t="s">
        <v>5436</v>
      </c>
      <c r="C2567" s="72" t="s">
        <v>299</v>
      </c>
      <c r="D2567" s="72" t="s">
        <v>301</v>
      </c>
      <c r="E2567" s="72"/>
      <c r="F2567" s="73" t="n">
        <v>10878</v>
      </c>
      <c r="G2567" s="73" t="n">
        <v>8363</v>
      </c>
      <c r="H2567" s="73" t="n">
        <v>2515</v>
      </c>
      <c r="I2567" s="74" t="n">
        <f aca="false">H2567/F2567</f>
        <v>0.231200588343445</v>
      </c>
      <c r="J2567" s="73" t="n">
        <v>8125</v>
      </c>
      <c r="K2567" s="73" t="n">
        <v>33</v>
      </c>
      <c r="L2567" s="73" t="n">
        <v>205</v>
      </c>
      <c r="M2567" s="73" t="n">
        <v>5316</v>
      </c>
      <c r="N2567" s="73" t="n">
        <v>2433</v>
      </c>
      <c r="O2567" s="73" t="n">
        <f aca="false">J2567-M2567-N2567</f>
        <v>376</v>
      </c>
      <c r="P2567" s="74" t="n">
        <f aca="false">M2567/J2567</f>
        <v>0.654276923076923</v>
      </c>
      <c r="Q2567" s="74" t="n">
        <f aca="false">N2567/J2567</f>
        <v>0.299446153846154</v>
      </c>
      <c r="R2567" s="75" t="n">
        <f aca="false">ABS(P2567-Q2567)*100</f>
        <v>35.4830769230769</v>
      </c>
      <c r="S2567" s="72" t="str">
        <f aca="false">IF(M2567&gt;N2567,"Flávio Bolsonaro",IF(N2567&gt;M2567,"Lula","Empate"))</f>
        <v>Flávio Bolsonaro</v>
      </c>
      <c r="T2567" s="74" t="n">
        <v>0.41015052617557</v>
      </c>
      <c r="U2567" s="74" t="n">
        <v>0.54682296523245</v>
      </c>
      <c r="V2567" s="72" t="str">
        <f aca="false">IF(S2567="Empate","—",IF((N2567&gt;M2567)&lt;&gt;(T2567&gt;U2567),"Sim","Não"))</f>
        <v>Não</v>
      </c>
    </row>
    <row r="2568" customFormat="false" ht="15" hidden="false" customHeight="false" outlineLevel="0" collapsed="false">
      <c r="A2568" s="72" t="s">
        <v>5437</v>
      </c>
      <c r="B2568" s="72" t="s">
        <v>5438</v>
      </c>
      <c r="C2568" s="72" t="s">
        <v>299</v>
      </c>
      <c r="D2568" s="72" t="s">
        <v>301</v>
      </c>
      <c r="E2568" s="72"/>
      <c r="F2568" s="73" t="n">
        <v>39920</v>
      </c>
      <c r="G2568" s="73" t="n">
        <v>32455</v>
      </c>
      <c r="H2568" s="73" t="n">
        <v>7465</v>
      </c>
      <c r="I2568" s="74" t="n">
        <f aca="false">H2568/F2568</f>
        <v>0.186998997995992</v>
      </c>
      <c r="J2568" s="73" t="n">
        <v>31381</v>
      </c>
      <c r="K2568" s="73" t="n">
        <v>284</v>
      </c>
      <c r="L2568" s="73" t="n">
        <v>790</v>
      </c>
      <c r="M2568" s="73" t="n">
        <v>9826</v>
      </c>
      <c r="N2568" s="73" t="n">
        <v>20194</v>
      </c>
      <c r="O2568" s="73" t="n">
        <f aca="false">J2568-M2568-N2568</f>
        <v>1361</v>
      </c>
      <c r="P2568" s="74" t="n">
        <f aca="false">M2568/J2568</f>
        <v>0.313119403460693</v>
      </c>
      <c r="Q2568" s="74" t="n">
        <f aca="false">N2568/J2568</f>
        <v>0.643510404384819</v>
      </c>
      <c r="R2568" s="75" t="n">
        <f aca="false">ABS(P2568-Q2568)*100</f>
        <v>33.0391000924126</v>
      </c>
      <c r="S2568" s="72" t="str">
        <f aca="false">IF(M2568&gt;N2568,"Flávio Bolsonaro",IF(N2568&gt;M2568,"Lula","Empate"))</f>
        <v>Lula</v>
      </c>
      <c r="T2568" s="74" t="n">
        <v>0.674194868995633</v>
      </c>
      <c r="U2568" s="74" t="n">
        <v>0.266102620087336</v>
      </c>
      <c r="V2568" s="72" t="str">
        <f aca="false">IF(S2568="Empate","—",IF((N2568&gt;M2568)&lt;&gt;(T2568&gt;U2568),"Sim","Não"))</f>
        <v>Não</v>
      </c>
    </row>
    <row r="2569" customFormat="false" ht="15" hidden="false" customHeight="false" outlineLevel="0" collapsed="false">
      <c r="A2569" s="72" t="s">
        <v>5439</v>
      </c>
      <c r="B2569" s="72" t="s">
        <v>5440</v>
      </c>
      <c r="C2569" s="72" t="s">
        <v>309</v>
      </c>
      <c r="D2569" s="72" t="s">
        <v>289</v>
      </c>
      <c r="E2569" s="72"/>
      <c r="F2569" s="73" t="n">
        <v>4779</v>
      </c>
      <c r="G2569" s="73" t="n">
        <v>3847</v>
      </c>
      <c r="H2569" s="73" t="n">
        <v>932</v>
      </c>
      <c r="I2569" s="74" t="n">
        <f aca="false">H2569/F2569</f>
        <v>0.195019878635698</v>
      </c>
      <c r="J2569" s="73" t="n">
        <v>3716</v>
      </c>
      <c r="K2569" s="73" t="n">
        <v>36</v>
      </c>
      <c r="L2569" s="73" t="n">
        <v>95</v>
      </c>
      <c r="M2569" s="73" t="n">
        <v>719</v>
      </c>
      <c r="N2569" s="73" t="n">
        <v>2862</v>
      </c>
      <c r="O2569" s="73" t="n">
        <f aca="false">J2569-M2569-N2569</f>
        <v>135</v>
      </c>
      <c r="P2569" s="74" t="n">
        <f aca="false">M2569/J2569</f>
        <v>0.193487621097955</v>
      </c>
      <c r="Q2569" s="74" t="n">
        <f aca="false">N2569/J2569</f>
        <v>0.770182992465016</v>
      </c>
      <c r="R2569" s="75" t="n">
        <f aca="false">ABS(P2569-Q2569)*100</f>
        <v>57.6695371367061</v>
      </c>
      <c r="S2569" s="72" t="str">
        <f aca="false">IF(M2569&gt;N2569,"Flávio Bolsonaro",IF(N2569&gt;M2569,"Lula","Empate"))</f>
        <v>Lula</v>
      </c>
      <c r="T2569" s="74" t="n">
        <v>0.805050230790117</v>
      </c>
      <c r="U2569" s="74" t="n">
        <v>0.155036654900896</v>
      </c>
      <c r="V2569" s="72" t="str">
        <f aca="false">IF(S2569="Empate","—",IF((N2569&gt;M2569)&lt;&gt;(T2569&gt;U2569),"Sim","Não"))</f>
        <v>Não</v>
      </c>
    </row>
    <row r="2570" customFormat="false" ht="15" hidden="false" customHeight="false" outlineLevel="0" collapsed="false">
      <c r="A2570" s="72" t="s">
        <v>5441</v>
      </c>
      <c r="B2570" s="72" t="s">
        <v>5442</v>
      </c>
      <c r="C2570" s="72" t="s">
        <v>309</v>
      </c>
      <c r="D2570" s="72" t="s">
        <v>289</v>
      </c>
      <c r="E2570" s="72"/>
      <c r="F2570" s="73" t="n">
        <v>23238</v>
      </c>
      <c r="G2570" s="73" t="n">
        <v>18350</v>
      </c>
      <c r="H2570" s="73" t="n">
        <v>4888</v>
      </c>
      <c r="I2570" s="74" t="n">
        <f aca="false">H2570/F2570</f>
        <v>0.210345124365264</v>
      </c>
      <c r="J2570" s="73" t="n">
        <v>16929</v>
      </c>
      <c r="K2570" s="73" t="n">
        <v>395</v>
      </c>
      <c r="L2570" s="73" t="n">
        <v>1026</v>
      </c>
      <c r="M2570" s="73" t="n">
        <v>4323</v>
      </c>
      <c r="N2570" s="73" t="n">
        <v>11918</v>
      </c>
      <c r="O2570" s="73" t="n">
        <f aca="false">J2570-M2570-N2570</f>
        <v>688</v>
      </c>
      <c r="P2570" s="74" t="n">
        <f aca="false">M2570/J2570</f>
        <v>0.255360623781676</v>
      </c>
      <c r="Q2570" s="74" t="n">
        <f aca="false">N2570/J2570</f>
        <v>0.703999054876248</v>
      </c>
      <c r="R2570" s="75" t="n">
        <f aca="false">ABS(P2570-Q2570)*100</f>
        <v>44.8638431094571</v>
      </c>
      <c r="S2570" s="72" t="str">
        <f aca="false">IF(M2570&gt;N2570,"Flávio Bolsonaro",IF(N2570&gt;M2570,"Lula","Empate"))</f>
        <v>Lula</v>
      </c>
      <c r="T2570" s="74" t="n">
        <v>0.731782563090023</v>
      </c>
      <c r="U2570" s="74" t="n">
        <v>0.220460294934288</v>
      </c>
      <c r="V2570" s="72" t="str">
        <f aca="false">IF(S2570="Empate","—",IF((N2570&gt;M2570)&lt;&gt;(T2570&gt;U2570),"Sim","Não"))</f>
        <v>Não</v>
      </c>
    </row>
    <row r="2571" customFormat="false" ht="15" hidden="false" customHeight="false" outlineLevel="0" collapsed="false">
      <c r="A2571" s="72" t="s">
        <v>5443</v>
      </c>
      <c r="B2571" s="72" t="s">
        <v>5444</v>
      </c>
      <c r="C2571" s="72" t="s">
        <v>309</v>
      </c>
      <c r="D2571" s="72" t="s">
        <v>289</v>
      </c>
      <c r="E2571" s="72"/>
      <c r="F2571" s="73" t="n">
        <v>16592</v>
      </c>
      <c r="G2571" s="73" t="n">
        <v>13314</v>
      </c>
      <c r="H2571" s="73" t="n">
        <v>3278</v>
      </c>
      <c r="I2571" s="74" t="n">
        <f aca="false">H2571/F2571</f>
        <v>0.197565091610415</v>
      </c>
      <c r="J2571" s="73" t="n">
        <v>12188</v>
      </c>
      <c r="K2571" s="73" t="n">
        <v>313</v>
      </c>
      <c r="L2571" s="73" t="n">
        <v>813</v>
      </c>
      <c r="M2571" s="73" t="n">
        <v>2785</v>
      </c>
      <c r="N2571" s="73" t="n">
        <v>8684</v>
      </c>
      <c r="O2571" s="73" t="n">
        <f aca="false">J2571-M2571-N2571</f>
        <v>719</v>
      </c>
      <c r="P2571" s="74" t="n">
        <f aca="false">M2571/J2571</f>
        <v>0.228503446012471</v>
      </c>
      <c r="Q2571" s="74" t="n">
        <f aca="false">N2571/J2571</f>
        <v>0.712504102395799</v>
      </c>
      <c r="R2571" s="75" t="n">
        <f aca="false">ABS(P2571-Q2571)*100</f>
        <v>48.4000656383328</v>
      </c>
      <c r="S2571" s="72" t="str">
        <f aca="false">IF(M2571&gt;N2571,"Flávio Bolsonaro",IF(N2571&gt;M2571,"Lula","Empate"))</f>
        <v>Lula</v>
      </c>
      <c r="T2571" s="74" t="n">
        <v>0.734585579514825</v>
      </c>
      <c r="U2571" s="74" t="n">
        <v>0.188931940700809</v>
      </c>
      <c r="V2571" s="72" t="str">
        <f aca="false">IF(S2571="Empate","—",IF((N2571&gt;M2571)&lt;&gt;(T2571&gt;U2571),"Sim","Não"))</f>
        <v>Não</v>
      </c>
    </row>
    <row r="2572" customFormat="false" ht="15" hidden="false" customHeight="false" outlineLevel="0" collapsed="false">
      <c r="A2572" s="72" t="s">
        <v>5445</v>
      </c>
      <c r="B2572" s="72" t="s">
        <v>5446</v>
      </c>
      <c r="C2572" s="72" t="s">
        <v>309</v>
      </c>
      <c r="D2572" s="72" t="s">
        <v>289</v>
      </c>
      <c r="E2572" s="72"/>
      <c r="F2572" s="73" t="n">
        <v>12228</v>
      </c>
      <c r="G2572" s="73" t="n">
        <v>9973</v>
      </c>
      <c r="H2572" s="73" t="n">
        <v>2255</v>
      </c>
      <c r="I2572" s="74" t="n">
        <f aca="false">H2572/F2572</f>
        <v>0.184412823029114</v>
      </c>
      <c r="J2572" s="73" t="n">
        <v>9324</v>
      </c>
      <c r="K2572" s="73" t="n">
        <v>207</v>
      </c>
      <c r="L2572" s="73" t="n">
        <v>442</v>
      </c>
      <c r="M2572" s="73" t="n">
        <v>1803</v>
      </c>
      <c r="N2572" s="73" t="n">
        <v>7145</v>
      </c>
      <c r="O2572" s="73" t="n">
        <f aca="false">J2572-M2572-N2572</f>
        <v>376</v>
      </c>
      <c r="P2572" s="74" t="n">
        <f aca="false">M2572/J2572</f>
        <v>0.193371943371943</v>
      </c>
      <c r="Q2572" s="74" t="n">
        <f aca="false">N2572/J2572</f>
        <v>0.766302016302016</v>
      </c>
      <c r="R2572" s="75" t="n">
        <f aca="false">ABS(P2572-Q2572)*100</f>
        <v>57.2930072930073</v>
      </c>
      <c r="S2572" s="72" t="str">
        <f aca="false">IF(M2572&gt;N2572,"Flávio Bolsonaro",IF(N2572&gt;M2572,"Lula","Empate"))</f>
        <v>Lula</v>
      </c>
      <c r="T2572" s="74" t="n">
        <v>0.79614730878187</v>
      </c>
      <c r="U2572" s="74" t="n">
        <v>0.156940509915014</v>
      </c>
      <c r="V2572" s="72" t="str">
        <f aca="false">IF(S2572="Empate","—",IF((N2572&gt;M2572)&lt;&gt;(T2572&gt;U2572),"Sim","Não"))</f>
        <v>Não</v>
      </c>
    </row>
    <row r="2573" customFormat="false" ht="15" hidden="false" customHeight="false" outlineLevel="0" collapsed="false">
      <c r="A2573" s="72" t="s">
        <v>5447</v>
      </c>
      <c r="B2573" s="72" t="s">
        <v>5448</v>
      </c>
      <c r="C2573" s="72" t="s">
        <v>309</v>
      </c>
      <c r="D2573" s="72" t="s">
        <v>289</v>
      </c>
      <c r="E2573" s="72"/>
      <c r="F2573" s="73" t="n">
        <v>5001</v>
      </c>
      <c r="G2573" s="73" t="n">
        <v>4331</v>
      </c>
      <c r="H2573" s="73" t="n">
        <v>670</v>
      </c>
      <c r="I2573" s="74" t="n">
        <f aca="false">H2573/F2573</f>
        <v>0.133973205358928</v>
      </c>
      <c r="J2573" s="73" t="n">
        <v>4031</v>
      </c>
      <c r="K2573" s="73" t="n">
        <v>86</v>
      </c>
      <c r="L2573" s="73" t="n">
        <v>214</v>
      </c>
      <c r="M2573" s="73" t="n">
        <v>1483</v>
      </c>
      <c r="N2573" s="73" t="n">
        <v>2293</v>
      </c>
      <c r="O2573" s="73" t="n">
        <f aca="false">J2573-M2573-N2573</f>
        <v>255</v>
      </c>
      <c r="P2573" s="74" t="n">
        <f aca="false">M2573/J2573</f>
        <v>0.367898784420739</v>
      </c>
      <c r="Q2573" s="74" t="n">
        <f aca="false">N2573/J2573</f>
        <v>0.568841478541305</v>
      </c>
      <c r="R2573" s="75" t="n">
        <f aca="false">ABS(P2573-Q2573)*100</f>
        <v>20.0942694120566</v>
      </c>
      <c r="S2573" s="72" t="str">
        <f aca="false">IF(M2573&gt;N2573,"Flávio Bolsonaro",IF(N2573&gt;M2573,"Lula","Empate"))</f>
        <v>Lula</v>
      </c>
      <c r="T2573" s="74" t="n">
        <v>0.585751295336788</v>
      </c>
      <c r="U2573" s="74" t="n">
        <v>0.339119170984456</v>
      </c>
      <c r="V2573" s="72" t="str">
        <f aca="false">IF(S2573="Empate","—",IF((N2573&gt;M2573)&lt;&gt;(T2573&gt;U2573),"Sim","Não"))</f>
        <v>Não</v>
      </c>
    </row>
    <row r="2574" customFormat="false" ht="15" hidden="false" customHeight="false" outlineLevel="0" collapsed="false">
      <c r="A2574" s="72" t="s">
        <v>5449</v>
      </c>
      <c r="B2574" s="72" t="s">
        <v>5450</v>
      </c>
      <c r="C2574" s="72" t="s">
        <v>309</v>
      </c>
      <c r="D2574" s="72" t="s">
        <v>289</v>
      </c>
      <c r="E2574" s="72"/>
      <c r="F2574" s="73" t="n">
        <v>3119</v>
      </c>
      <c r="G2574" s="73" t="n">
        <v>2536</v>
      </c>
      <c r="H2574" s="73" t="n">
        <v>583</v>
      </c>
      <c r="I2574" s="74" t="n">
        <f aca="false">H2574/F2574</f>
        <v>0.186918884257775</v>
      </c>
      <c r="J2574" s="73" t="n">
        <v>2365</v>
      </c>
      <c r="K2574" s="73" t="n">
        <v>47</v>
      </c>
      <c r="L2574" s="73" t="n">
        <v>124</v>
      </c>
      <c r="M2574" s="73" t="n">
        <v>326</v>
      </c>
      <c r="N2574" s="73" t="n">
        <v>1968</v>
      </c>
      <c r="O2574" s="73" t="n">
        <f aca="false">J2574-M2574-N2574</f>
        <v>71</v>
      </c>
      <c r="P2574" s="74" t="n">
        <f aca="false">M2574/J2574</f>
        <v>0.13784355179704</v>
      </c>
      <c r="Q2574" s="74" t="n">
        <f aca="false">N2574/J2574</f>
        <v>0.832135306553911</v>
      </c>
      <c r="R2574" s="75" t="n">
        <f aca="false">ABS(P2574-Q2574)*100</f>
        <v>69.4291754756871</v>
      </c>
      <c r="S2574" s="72" t="str">
        <f aca="false">IF(M2574&gt;N2574,"Flávio Bolsonaro",IF(N2574&gt;M2574,"Lula","Empate"))</f>
        <v>Lula</v>
      </c>
      <c r="T2574" s="74" t="n">
        <v>0.841597191750768</v>
      </c>
      <c r="U2574" s="74" t="n">
        <v>0.125932426502852</v>
      </c>
      <c r="V2574" s="72" t="str">
        <f aca="false">IF(S2574="Empate","—",IF((N2574&gt;M2574)&lt;&gt;(T2574&gt;U2574),"Sim","Não"))</f>
        <v>Não</v>
      </c>
    </row>
    <row r="2575" customFormat="false" ht="15" hidden="false" customHeight="false" outlineLevel="0" collapsed="false">
      <c r="A2575" s="72" t="s">
        <v>5451</v>
      </c>
      <c r="B2575" s="72" t="s">
        <v>5452</v>
      </c>
      <c r="C2575" s="72" t="s">
        <v>309</v>
      </c>
      <c r="D2575" s="72" t="s">
        <v>289</v>
      </c>
      <c r="E2575" s="72"/>
      <c r="F2575" s="73" t="n">
        <v>21079</v>
      </c>
      <c r="G2575" s="73" t="n">
        <v>17142</v>
      </c>
      <c r="H2575" s="73" t="n">
        <v>3937</v>
      </c>
      <c r="I2575" s="74" t="n">
        <f aca="false">H2575/F2575</f>
        <v>0.186773566108449</v>
      </c>
      <c r="J2575" s="73" t="n">
        <v>15922</v>
      </c>
      <c r="K2575" s="73" t="n">
        <v>428</v>
      </c>
      <c r="L2575" s="73" t="n">
        <v>792</v>
      </c>
      <c r="M2575" s="73" t="n">
        <v>6439</v>
      </c>
      <c r="N2575" s="73" t="n">
        <v>8729</v>
      </c>
      <c r="O2575" s="73" t="n">
        <f aca="false">J2575-M2575-N2575</f>
        <v>754</v>
      </c>
      <c r="P2575" s="74" t="n">
        <f aca="false">M2575/J2575</f>
        <v>0.404408993844994</v>
      </c>
      <c r="Q2575" s="74" t="n">
        <f aca="false">N2575/J2575</f>
        <v>0.5482351463384</v>
      </c>
      <c r="R2575" s="75" t="n">
        <f aca="false">ABS(P2575-Q2575)*100</f>
        <v>14.3826152493405</v>
      </c>
      <c r="S2575" s="72" t="str">
        <f aca="false">IF(M2575&gt;N2575,"Flávio Bolsonaro",IF(N2575&gt;M2575,"Lula","Empate"))</f>
        <v>Lula</v>
      </c>
      <c r="T2575" s="74" t="n">
        <v>0.594375595805529</v>
      </c>
      <c r="U2575" s="74" t="n">
        <v>0.35918561895683</v>
      </c>
      <c r="V2575" s="72" t="str">
        <f aca="false">IF(S2575="Empate","—",IF((N2575&gt;M2575)&lt;&gt;(T2575&gt;U2575),"Sim","Não"))</f>
        <v>Não</v>
      </c>
    </row>
    <row r="2576" customFormat="false" ht="15" hidden="false" customHeight="false" outlineLevel="0" collapsed="false">
      <c r="A2576" s="72" t="s">
        <v>5453</v>
      </c>
      <c r="B2576" s="72" t="s">
        <v>5454</v>
      </c>
      <c r="C2576" s="72" t="s">
        <v>309</v>
      </c>
      <c r="D2576" s="72" t="s">
        <v>289</v>
      </c>
      <c r="E2576" s="72"/>
      <c r="F2576" s="73" t="n">
        <v>2665</v>
      </c>
      <c r="G2576" s="73" t="n">
        <v>2261</v>
      </c>
      <c r="H2576" s="73" t="n">
        <v>404</v>
      </c>
      <c r="I2576" s="74" t="n">
        <f aca="false">H2576/F2576</f>
        <v>0.151594746716698</v>
      </c>
      <c r="J2576" s="73" t="n">
        <v>2173</v>
      </c>
      <c r="K2576" s="73" t="n">
        <v>22</v>
      </c>
      <c r="L2576" s="73" t="n">
        <v>66</v>
      </c>
      <c r="M2576" s="73" t="n">
        <v>310</v>
      </c>
      <c r="N2576" s="73" t="n">
        <v>1804</v>
      </c>
      <c r="O2576" s="73" t="n">
        <f aca="false">J2576-M2576-N2576</f>
        <v>59</v>
      </c>
      <c r="P2576" s="74" t="n">
        <f aca="false">M2576/J2576</f>
        <v>0.142659917165209</v>
      </c>
      <c r="Q2576" s="74" t="n">
        <f aca="false">N2576/J2576</f>
        <v>0.830188679245283</v>
      </c>
      <c r="R2576" s="75" t="n">
        <f aca="false">ABS(P2576-Q2576)*100</f>
        <v>68.7528762080074</v>
      </c>
      <c r="S2576" s="72" t="str">
        <f aca="false">IF(M2576&gt;N2576,"Flávio Bolsonaro",IF(N2576&gt;M2576,"Lula","Empate"))</f>
        <v>Lula</v>
      </c>
      <c r="T2576" s="74" t="n">
        <v>0.861748900830484</v>
      </c>
      <c r="U2576" s="74" t="n">
        <v>0.110405471421593</v>
      </c>
      <c r="V2576" s="72" t="str">
        <f aca="false">IF(S2576="Empate","—",IF((N2576&gt;M2576)&lt;&gt;(T2576&gt;U2576),"Sim","Não"))</f>
        <v>Não</v>
      </c>
    </row>
    <row r="2577" customFormat="false" ht="15" hidden="false" customHeight="false" outlineLevel="0" collapsed="false">
      <c r="A2577" s="72" t="s">
        <v>5455</v>
      </c>
      <c r="B2577" s="72" t="s">
        <v>5456</v>
      </c>
      <c r="C2577" s="72" t="s">
        <v>309</v>
      </c>
      <c r="D2577" s="72" t="s">
        <v>289</v>
      </c>
      <c r="E2577" s="72"/>
      <c r="F2577" s="73" t="n">
        <v>7247</v>
      </c>
      <c r="G2577" s="73" t="n">
        <v>5981</v>
      </c>
      <c r="H2577" s="73" t="n">
        <v>1266</v>
      </c>
      <c r="I2577" s="74" t="n">
        <f aca="false">H2577/F2577</f>
        <v>0.174692976404029</v>
      </c>
      <c r="J2577" s="73" t="n">
        <v>5629</v>
      </c>
      <c r="K2577" s="73" t="n">
        <v>108</v>
      </c>
      <c r="L2577" s="73" t="n">
        <v>244</v>
      </c>
      <c r="M2577" s="73" t="n">
        <v>1376</v>
      </c>
      <c r="N2577" s="73" t="n">
        <v>4027</v>
      </c>
      <c r="O2577" s="73" t="n">
        <f aca="false">J2577-M2577-N2577</f>
        <v>226</v>
      </c>
      <c r="P2577" s="74" t="n">
        <f aca="false">M2577/J2577</f>
        <v>0.244448392254397</v>
      </c>
      <c r="Q2577" s="74" t="n">
        <f aca="false">N2577/J2577</f>
        <v>0.715402380529401</v>
      </c>
      <c r="R2577" s="75" t="n">
        <f aca="false">ABS(P2577-Q2577)*100</f>
        <v>47.0953988275004</v>
      </c>
      <c r="S2577" s="72" t="str">
        <f aca="false">IF(M2577&gt;N2577,"Flávio Bolsonaro",IF(N2577&gt;M2577,"Lula","Empate"))</f>
        <v>Lula</v>
      </c>
      <c r="T2577" s="74" t="n">
        <v>0.743906875227355</v>
      </c>
      <c r="U2577" s="74" t="n">
        <v>0.210622044379775</v>
      </c>
      <c r="V2577" s="72" t="str">
        <f aca="false">IF(S2577="Empate","—",IF((N2577&gt;M2577)&lt;&gt;(T2577&gt;U2577),"Sim","Não"))</f>
        <v>Não</v>
      </c>
    </row>
    <row r="2578" customFormat="false" ht="15" hidden="false" customHeight="false" outlineLevel="0" collapsed="false">
      <c r="A2578" s="72" t="s">
        <v>5457</v>
      </c>
      <c r="B2578" s="72" t="s">
        <v>5458</v>
      </c>
      <c r="C2578" s="72" t="s">
        <v>309</v>
      </c>
      <c r="D2578" s="72" t="s">
        <v>289</v>
      </c>
      <c r="E2578" s="72"/>
      <c r="F2578" s="73" t="n">
        <v>9325</v>
      </c>
      <c r="G2578" s="73" t="n">
        <v>7320</v>
      </c>
      <c r="H2578" s="73" t="n">
        <v>2005</v>
      </c>
      <c r="I2578" s="74" t="n">
        <f aca="false">H2578/F2578</f>
        <v>0.215013404825737</v>
      </c>
      <c r="J2578" s="73" t="n">
        <v>6784</v>
      </c>
      <c r="K2578" s="73" t="n">
        <v>165</v>
      </c>
      <c r="L2578" s="73" t="n">
        <v>371</v>
      </c>
      <c r="M2578" s="73" t="n">
        <v>1569</v>
      </c>
      <c r="N2578" s="73" t="n">
        <v>4851</v>
      </c>
      <c r="O2578" s="73" t="n">
        <f aca="false">J2578-M2578-N2578</f>
        <v>364</v>
      </c>
      <c r="P2578" s="74" t="n">
        <f aca="false">M2578/J2578</f>
        <v>0.231279481132075</v>
      </c>
      <c r="Q2578" s="74" t="n">
        <f aca="false">N2578/J2578</f>
        <v>0.715064858490566</v>
      </c>
      <c r="R2578" s="75" t="n">
        <f aca="false">ABS(P2578-Q2578)*100</f>
        <v>48.3785377358491</v>
      </c>
      <c r="S2578" s="72" t="str">
        <f aca="false">IF(M2578&gt;N2578,"Flávio Bolsonaro",IF(N2578&gt;M2578,"Lula","Empate"))</f>
        <v>Lula</v>
      </c>
      <c r="T2578" s="74" t="n">
        <v>0.740131578947369</v>
      </c>
      <c r="U2578" s="74" t="n">
        <v>0.196585213032581</v>
      </c>
      <c r="V2578" s="72" t="str">
        <f aca="false">IF(S2578="Empate","—",IF((N2578&gt;M2578)&lt;&gt;(T2578&gt;U2578),"Sim","Não"))</f>
        <v>Não</v>
      </c>
    </row>
    <row r="2579" customFormat="false" ht="15" hidden="false" customHeight="false" outlineLevel="0" collapsed="false">
      <c r="A2579" s="72" t="s">
        <v>5459</v>
      </c>
      <c r="B2579" s="72" t="s">
        <v>5460</v>
      </c>
      <c r="C2579" s="72" t="s">
        <v>309</v>
      </c>
      <c r="D2579" s="72" t="s">
        <v>289</v>
      </c>
      <c r="E2579" s="72"/>
      <c r="F2579" s="73" t="n">
        <v>14816</v>
      </c>
      <c r="G2579" s="73" t="n">
        <v>11315</v>
      </c>
      <c r="H2579" s="73" t="n">
        <v>3501</v>
      </c>
      <c r="I2579" s="74" t="n">
        <f aca="false">H2579/F2579</f>
        <v>0.236298596112311</v>
      </c>
      <c r="J2579" s="73" t="n">
        <v>10462</v>
      </c>
      <c r="K2579" s="73" t="n">
        <v>201</v>
      </c>
      <c r="L2579" s="73" t="n">
        <v>652</v>
      </c>
      <c r="M2579" s="73" t="n">
        <v>3109</v>
      </c>
      <c r="N2579" s="73" t="n">
        <v>6942</v>
      </c>
      <c r="O2579" s="73" t="n">
        <f aca="false">J2579-M2579-N2579</f>
        <v>411</v>
      </c>
      <c r="P2579" s="74" t="n">
        <f aca="false">M2579/J2579</f>
        <v>0.297170713056777</v>
      </c>
      <c r="Q2579" s="74" t="n">
        <f aca="false">N2579/J2579</f>
        <v>0.663544255400497</v>
      </c>
      <c r="R2579" s="75" t="n">
        <f aca="false">ABS(P2579-Q2579)*100</f>
        <v>36.637354234372</v>
      </c>
      <c r="S2579" s="72" t="str">
        <f aca="false">IF(M2579&gt;N2579,"Flávio Bolsonaro",IF(N2579&gt;M2579,"Lula","Empate"))</f>
        <v>Lula</v>
      </c>
      <c r="T2579" s="74" t="n">
        <v>0.718446601941748</v>
      </c>
      <c r="U2579" s="74" t="n">
        <v>0.222278998467041</v>
      </c>
      <c r="V2579" s="72" t="str">
        <f aca="false">IF(S2579="Empate","—",IF((N2579&gt;M2579)&lt;&gt;(T2579&gt;U2579),"Sim","Não"))</f>
        <v>Não</v>
      </c>
    </row>
    <row r="2580" customFormat="false" ht="15" hidden="false" customHeight="false" outlineLevel="0" collapsed="false">
      <c r="A2580" s="72" t="s">
        <v>5461</v>
      </c>
      <c r="B2580" s="72" t="s">
        <v>5462</v>
      </c>
      <c r="C2580" s="72" t="s">
        <v>309</v>
      </c>
      <c r="D2580" s="72" t="s">
        <v>289</v>
      </c>
      <c r="E2580" s="72"/>
      <c r="F2580" s="73" t="n">
        <v>14344</v>
      </c>
      <c r="G2580" s="73" t="n">
        <v>11665</v>
      </c>
      <c r="H2580" s="73" t="n">
        <v>2679</v>
      </c>
      <c r="I2580" s="74" t="n">
        <f aca="false">H2580/F2580</f>
        <v>0.186767986614612</v>
      </c>
      <c r="J2580" s="73" t="n">
        <v>10791</v>
      </c>
      <c r="K2580" s="73" t="n">
        <v>245</v>
      </c>
      <c r="L2580" s="73" t="n">
        <v>629</v>
      </c>
      <c r="M2580" s="73" t="n">
        <v>2098</v>
      </c>
      <c r="N2580" s="73" t="n">
        <v>8271</v>
      </c>
      <c r="O2580" s="73" t="n">
        <f aca="false">J2580-M2580-N2580</f>
        <v>422</v>
      </c>
      <c r="P2580" s="74" t="n">
        <f aca="false">M2580/J2580</f>
        <v>0.194421276990084</v>
      </c>
      <c r="Q2580" s="74" t="n">
        <f aca="false">N2580/J2580</f>
        <v>0.766472060050042</v>
      </c>
      <c r="R2580" s="75" t="n">
        <f aca="false">ABS(P2580-Q2580)*100</f>
        <v>57.2050783059957</v>
      </c>
      <c r="S2580" s="72" t="str">
        <f aca="false">IF(M2580&gt;N2580,"Flávio Bolsonaro",IF(N2580&gt;M2580,"Lula","Empate"))</f>
        <v>Lula</v>
      </c>
      <c r="T2580" s="74" t="n">
        <v>0.804027362944407</v>
      </c>
      <c r="U2580" s="74" t="n">
        <v>0.15001445225937</v>
      </c>
      <c r="V2580" s="72" t="str">
        <f aca="false">IF(S2580="Empate","—",IF((N2580&gt;M2580)&lt;&gt;(T2580&gt;U2580),"Sim","Não"))</f>
        <v>Não</v>
      </c>
    </row>
    <row r="2581" customFormat="false" ht="15" hidden="false" customHeight="false" outlineLevel="0" collapsed="false">
      <c r="A2581" s="72" t="s">
        <v>5463</v>
      </c>
      <c r="B2581" s="72" t="s">
        <v>5464</v>
      </c>
      <c r="C2581" s="72" t="s">
        <v>309</v>
      </c>
      <c r="D2581" s="72" t="s">
        <v>289</v>
      </c>
      <c r="E2581" s="72"/>
      <c r="F2581" s="73" t="n">
        <v>19068</v>
      </c>
      <c r="G2581" s="73" t="n">
        <v>15524</v>
      </c>
      <c r="H2581" s="73" t="n">
        <v>3544</v>
      </c>
      <c r="I2581" s="74" t="n">
        <f aca="false">H2581/F2581</f>
        <v>0.185861128592406</v>
      </c>
      <c r="J2581" s="73" t="n">
        <v>14285</v>
      </c>
      <c r="K2581" s="73" t="n">
        <v>401</v>
      </c>
      <c r="L2581" s="73" t="n">
        <v>838</v>
      </c>
      <c r="M2581" s="73" t="n">
        <v>2885</v>
      </c>
      <c r="N2581" s="73" t="n">
        <v>10722</v>
      </c>
      <c r="O2581" s="73" t="n">
        <f aca="false">J2581-M2581-N2581</f>
        <v>678</v>
      </c>
      <c r="P2581" s="74" t="n">
        <f aca="false">M2581/J2581</f>
        <v>0.2019600980049</v>
      </c>
      <c r="Q2581" s="74" t="n">
        <f aca="false">N2581/J2581</f>
        <v>0.750577528876444</v>
      </c>
      <c r="R2581" s="75" t="n">
        <f aca="false">ABS(P2581-Q2581)*100</f>
        <v>54.8617430871544</v>
      </c>
      <c r="S2581" s="72" t="str">
        <f aca="false">IF(M2581&gt;N2581,"Flávio Bolsonaro",IF(N2581&gt;M2581,"Lula","Empate"))</f>
        <v>Lula</v>
      </c>
      <c r="T2581" s="74" t="n">
        <v>0.749233464739378</v>
      </c>
      <c r="U2581" s="74" t="n">
        <v>0.194845962914294</v>
      </c>
      <c r="V2581" s="72" t="str">
        <f aca="false">IF(S2581="Empate","—",IF((N2581&gt;M2581)&lt;&gt;(T2581&gt;U2581),"Sim","Não"))</f>
        <v>Não</v>
      </c>
    </row>
    <row r="2582" customFormat="false" ht="15" hidden="false" customHeight="false" outlineLevel="0" collapsed="false">
      <c r="A2582" s="72" t="s">
        <v>5465</v>
      </c>
      <c r="B2582" s="72" t="s">
        <v>5466</v>
      </c>
      <c r="C2582" s="72" t="s">
        <v>309</v>
      </c>
      <c r="D2582" s="72" t="s">
        <v>289</v>
      </c>
      <c r="E2582" s="72"/>
      <c r="F2582" s="73" t="n">
        <v>2502</v>
      </c>
      <c r="G2582" s="73" t="n">
        <v>1935</v>
      </c>
      <c r="H2582" s="73" t="n">
        <v>567</v>
      </c>
      <c r="I2582" s="74" t="n">
        <f aca="false">H2582/F2582</f>
        <v>0.226618705035971</v>
      </c>
      <c r="J2582" s="73" t="n">
        <v>1813</v>
      </c>
      <c r="K2582" s="73" t="n">
        <v>25</v>
      </c>
      <c r="L2582" s="73" t="n">
        <v>97</v>
      </c>
      <c r="M2582" s="73" t="n">
        <v>442</v>
      </c>
      <c r="N2582" s="73" t="n">
        <v>1295</v>
      </c>
      <c r="O2582" s="73" t="n">
        <f aca="false">J2582-M2582-N2582</f>
        <v>76</v>
      </c>
      <c r="P2582" s="74" t="n">
        <f aca="false">M2582/J2582</f>
        <v>0.243794815223387</v>
      </c>
      <c r="Q2582" s="74" t="n">
        <f aca="false">N2582/J2582</f>
        <v>0.714285714285714</v>
      </c>
      <c r="R2582" s="75" t="n">
        <f aca="false">ABS(P2582-Q2582)*100</f>
        <v>47.0490899062328</v>
      </c>
      <c r="S2582" s="72" t="str">
        <f aca="false">IF(M2582&gt;N2582,"Flávio Bolsonaro",IF(N2582&gt;M2582,"Lula","Empate"))</f>
        <v>Lula</v>
      </c>
      <c r="T2582" s="74" t="n">
        <v>0.809160305343512</v>
      </c>
      <c r="U2582" s="74" t="n">
        <v>0.139753376394598</v>
      </c>
      <c r="V2582" s="72" t="str">
        <f aca="false">IF(S2582="Empate","—",IF((N2582&gt;M2582)&lt;&gt;(T2582&gt;U2582),"Sim","Não"))</f>
        <v>Não</v>
      </c>
    </row>
    <row r="2583" customFormat="false" ht="15" hidden="false" customHeight="false" outlineLevel="0" collapsed="false">
      <c r="A2583" s="72" t="s">
        <v>5467</v>
      </c>
      <c r="B2583" s="72" t="s">
        <v>5468</v>
      </c>
      <c r="C2583" s="72" t="s">
        <v>309</v>
      </c>
      <c r="D2583" s="72" t="s">
        <v>289</v>
      </c>
      <c r="E2583" s="72"/>
      <c r="F2583" s="73" t="n">
        <v>6597</v>
      </c>
      <c r="G2583" s="73" t="n">
        <v>5485</v>
      </c>
      <c r="H2583" s="73" t="n">
        <v>1112</v>
      </c>
      <c r="I2583" s="74" t="n">
        <f aca="false">H2583/F2583</f>
        <v>0.168561467333637</v>
      </c>
      <c r="J2583" s="73" t="n">
        <v>5042</v>
      </c>
      <c r="K2583" s="73" t="n">
        <v>137</v>
      </c>
      <c r="L2583" s="73" t="n">
        <v>306</v>
      </c>
      <c r="M2583" s="73" t="n">
        <v>1368</v>
      </c>
      <c r="N2583" s="73" t="n">
        <v>3373</v>
      </c>
      <c r="O2583" s="73" t="n">
        <f aca="false">J2583-M2583-N2583</f>
        <v>301</v>
      </c>
      <c r="P2583" s="74" t="n">
        <f aca="false">M2583/J2583</f>
        <v>0.271320904403015</v>
      </c>
      <c r="Q2583" s="74" t="n">
        <f aca="false">N2583/J2583</f>
        <v>0.668980563268544</v>
      </c>
      <c r="R2583" s="75" t="n">
        <f aca="false">ABS(P2583-Q2583)*100</f>
        <v>39.765965886553</v>
      </c>
      <c r="S2583" s="72" t="str">
        <f aca="false">IF(M2583&gt;N2583,"Flávio Bolsonaro",IF(N2583&gt;M2583,"Lula","Empate"))</f>
        <v>Lula</v>
      </c>
      <c r="T2583" s="74" t="n">
        <v>0.711974110032362</v>
      </c>
      <c r="U2583" s="74" t="n">
        <v>0.222006472491909</v>
      </c>
      <c r="V2583" s="72" t="str">
        <f aca="false">IF(S2583="Empate","—",IF((N2583&gt;M2583)&lt;&gt;(T2583&gt;U2583),"Sim","Não"))</f>
        <v>Não</v>
      </c>
    </row>
    <row r="2584" customFormat="false" ht="15" hidden="false" customHeight="false" outlineLevel="0" collapsed="false">
      <c r="A2584" s="72" t="s">
        <v>5469</v>
      </c>
      <c r="B2584" s="72" t="s">
        <v>5470</v>
      </c>
      <c r="C2584" s="72" t="s">
        <v>309</v>
      </c>
      <c r="D2584" s="72" t="s">
        <v>289</v>
      </c>
      <c r="E2584" s="72"/>
      <c r="F2584" s="73" t="n">
        <v>16290</v>
      </c>
      <c r="G2584" s="73" t="n">
        <v>13498</v>
      </c>
      <c r="H2584" s="73" t="n">
        <v>2792</v>
      </c>
      <c r="I2584" s="74" t="n">
        <f aca="false">H2584/F2584</f>
        <v>0.171393492940454</v>
      </c>
      <c r="J2584" s="73" t="n">
        <v>12451</v>
      </c>
      <c r="K2584" s="73" t="n">
        <v>308</v>
      </c>
      <c r="L2584" s="73" t="n">
        <v>739</v>
      </c>
      <c r="M2584" s="73" t="n">
        <v>2635</v>
      </c>
      <c r="N2584" s="73" t="n">
        <v>9216</v>
      </c>
      <c r="O2584" s="73" t="n">
        <f aca="false">J2584-M2584-N2584</f>
        <v>600</v>
      </c>
      <c r="P2584" s="74" t="n">
        <f aca="false">M2584/J2584</f>
        <v>0.211629587984901</v>
      </c>
      <c r="Q2584" s="74" t="n">
        <f aca="false">N2584/J2584</f>
        <v>0.740181511525179</v>
      </c>
      <c r="R2584" s="75" t="n">
        <f aca="false">ABS(P2584-Q2584)*100</f>
        <v>52.8551923540278</v>
      </c>
      <c r="S2584" s="72" t="str">
        <f aca="false">IF(M2584&gt;N2584,"Flávio Bolsonaro",IF(N2584&gt;M2584,"Lula","Empate"))</f>
        <v>Lula</v>
      </c>
      <c r="T2584" s="74" t="n">
        <v>0.779334936561904</v>
      </c>
      <c r="U2584" s="74" t="n">
        <v>0.176714487105067</v>
      </c>
      <c r="V2584" s="72" t="str">
        <f aca="false">IF(S2584="Empate","—",IF((N2584&gt;M2584)&lt;&gt;(T2584&gt;U2584),"Sim","Não"))</f>
        <v>Não</v>
      </c>
    </row>
    <row r="2585" customFormat="false" ht="15" hidden="false" customHeight="false" outlineLevel="0" collapsed="false">
      <c r="A2585" s="72" t="s">
        <v>5471</v>
      </c>
      <c r="B2585" s="72" t="s">
        <v>5472</v>
      </c>
      <c r="C2585" s="72" t="s">
        <v>309</v>
      </c>
      <c r="D2585" s="72" t="s">
        <v>289</v>
      </c>
      <c r="E2585" s="72"/>
      <c r="F2585" s="73" t="n">
        <v>4201</v>
      </c>
      <c r="G2585" s="73" t="n">
        <v>3342</v>
      </c>
      <c r="H2585" s="73" t="n">
        <v>859</v>
      </c>
      <c r="I2585" s="74" t="n">
        <f aca="false">H2585/F2585</f>
        <v>0.204475124970245</v>
      </c>
      <c r="J2585" s="73" t="n">
        <v>3142</v>
      </c>
      <c r="K2585" s="73" t="n">
        <v>51</v>
      </c>
      <c r="L2585" s="73" t="n">
        <v>149</v>
      </c>
      <c r="M2585" s="73" t="n">
        <v>888</v>
      </c>
      <c r="N2585" s="73" t="n">
        <v>2137</v>
      </c>
      <c r="O2585" s="73" t="n">
        <f aca="false">J2585-M2585-N2585</f>
        <v>117</v>
      </c>
      <c r="P2585" s="74" t="n">
        <f aca="false">M2585/J2585</f>
        <v>0.282622533418205</v>
      </c>
      <c r="Q2585" s="74" t="n">
        <f aca="false">N2585/J2585</f>
        <v>0.680140038192234</v>
      </c>
      <c r="R2585" s="75" t="n">
        <f aca="false">ABS(P2585-Q2585)*100</f>
        <v>39.7517504774029</v>
      </c>
      <c r="S2585" s="72" t="str">
        <f aca="false">IF(M2585&gt;N2585,"Flávio Bolsonaro",IF(N2585&gt;M2585,"Lula","Empate"))</f>
        <v>Lula</v>
      </c>
      <c r="T2585" s="74" t="n">
        <v>0.756920139993637</v>
      </c>
      <c r="U2585" s="74" t="n">
        <v>0.202990773146675</v>
      </c>
      <c r="V2585" s="72" t="str">
        <f aca="false">IF(S2585="Empate","—",IF((N2585&gt;M2585)&lt;&gt;(T2585&gt;U2585),"Sim","Não"))</f>
        <v>Não</v>
      </c>
    </row>
    <row r="2586" customFormat="false" ht="15" hidden="false" customHeight="false" outlineLevel="0" collapsed="false">
      <c r="A2586" s="72" t="s">
        <v>5473</v>
      </c>
      <c r="B2586" s="72" t="s">
        <v>5474</v>
      </c>
      <c r="C2586" s="72" t="s">
        <v>309</v>
      </c>
      <c r="D2586" s="72" t="s">
        <v>289</v>
      </c>
      <c r="E2586" s="72"/>
      <c r="F2586" s="73" t="n">
        <v>19361</v>
      </c>
      <c r="G2586" s="73" t="n">
        <v>15414</v>
      </c>
      <c r="H2586" s="73" t="n">
        <v>3947</v>
      </c>
      <c r="I2586" s="74" t="n">
        <f aca="false">H2586/F2586</f>
        <v>0.20386343680595</v>
      </c>
      <c r="J2586" s="73" t="n">
        <v>14286</v>
      </c>
      <c r="K2586" s="73" t="n">
        <v>374</v>
      </c>
      <c r="L2586" s="73" t="n">
        <v>754</v>
      </c>
      <c r="M2586" s="73" t="n">
        <v>3567</v>
      </c>
      <c r="N2586" s="73" t="n">
        <v>10014</v>
      </c>
      <c r="O2586" s="73" t="n">
        <f aca="false">J2586-M2586-N2586</f>
        <v>705</v>
      </c>
      <c r="P2586" s="74" t="n">
        <f aca="false">M2586/J2586</f>
        <v>0.249685006299874</v>
      </c>
      <c r="Q2586" s="74" t="n">
        <f aca="false">N2586/J2586</f>
        <v>0.700965980680386</v>
      </c>
      <c r="R2586" s="75" t="n">
        <f aca="false">ABS(P2586-Q2586)*100</f>
        <v>45.1280974380512</v>
      </c>
      <c r="S2586" s="72" t="str">
        <f aca="false">IF(M2586&gt;N2586,"Flávio Bolsonaro",IF(N2586&gt;M2586,"Lula","Empate"))</f>
        <v>Lula</v>
      </c>
      <c r="T2586" s="74" t="n">
        <v>0.767538029833112</v>
      </c>
      <c r="U2586" s="74" t="n">
        <v>0.171097326835032</v>
      </c>
      <c r="V2586" s="72" t="str">
        <f aca="false">IF(S2586="Empate","—",IF((N2586&gt;M2586)&lt;&gt;(T2586&gt;U2586),"Sim","Não"))</f>
        <v>Não</v>
      </c>
    </row>
    <row r="2587" customFormat="false" ht="15" hidden="false" customHeight="false" outlineLevel="0" collapsed="false">
      <c r="A2587" s="72" t="s">
        <v>5475</v>
      </c>
      <c r="B2587" s="72" t="s">
        <v>5476</v>
      </c>
      <c r="C2587" s="72" t="s">
        <v>309</v>
      </c>
      <c r="D2587" s="72" t="s">
        <v>289</v>
      </c>
      <c r="E2587" s="72"/>
      <c r="F2587" s="73" t="n">
        <v>4663</v>
      </c>
      <c r="G2587" s="73" t="n">
        <v>3913</v>
      </c>
      <c r="H2587" s="73" t="n">
        <v>750</v>
      </c>
      <c r="I2587" s="74" t="n">
        <f aca="false">H2587/F2587</f>
        <v>0.160840660518979</v>
      </c>
      <c r="J2587" s="73" t="n">
        <v>3644</v>
      </c>
      <c r="K2587" s="73" t="n">
        <v>56</v>
      </c>
      <c r="L2587" s="73" t="n">
        <v>213</v>
      </c>
      <c r="M2587" s="73" t="n">
        <v>761</v>
      </c>
      <c r="N2587" s="73" t="n">
        <v>2681</v>
      </c>
      <c r="O2587" s="73" t="n">
        <f aca="false">J2587-M2587-N2587</f>
        <v>202</v>
      </c>
      <c r="P2587" s="74" t="n">
        <f aca="false">M2587/J2587</f>
        <v>0.208836443468716</v>
      </c>
      <c r="Q2587" s="74" t="n">
        <f aca="false">N2587/J2587</f>
        <v>0.735729967069155</v>
      </c>
      <c r="R2587" s="75" t="n">
        <f aca="false">ABS(P2587-Q2587)*100</f>
        <v>52.6893523600439</v>
      </c>
      <c r="S2587" s="72" t="str">
        <f aca="false">IF(M2587&gt;N2587,"Flávio Bolsonaro",IF(N2587&gt;M2587,"Lula","Empate"))</f>
        <v>Lula</v>
      </c>
      <c r="T2587" s="74" t="n">
        <v>0.799009612583746</v>
      </c>
      <c r="U2587" s="74" t="n">
        <v>0.151471016603554</v>
      </c>
      <c r="V2587" s="72" t="str">
        <f aca="false">IF(S2587="Empate","—",IF((N2587&gt;M2587)&lt;&gt;(T2587&gt;U2587),"Sim","Não"))</f>
        <v>Não</v>
      </c>
    </row>
    <row r="2588" customFormat="false" ht="15" hidden="false" customHeight="false" outlineLevel="0" collapsed="false">
      <c r="A2588" s="72" t="s">
        <v>5477</v>
      </c>
      <c r="B2588" s="72" t="s">
        <v>5478</v>
      </c>
      <c r="C2588" s="72" t="s">
        <v>309</v>
      </c>
      <c r="D2588" s="72" t="s">
        <v>289</v>
      </c>
      <c r="E2588" s="72"/>
      <c r="F2588" s="73" t="n">
        <v>11480</v>
      </c>
      <c r="G2588" s="73" t="n">
        <v>9439</v>
      </c>
      <c r="H2588" s="73" t="n">
        <v>2041</v>
      </c>
      <c r="I2588" s="74" t="n">
        <f aca="false">H2588/F2588</f>
        <v>0.177787456445993</v>
      </c>
      <c r="J2588" s="73" t="n">
        <v>8896</v>
      </c>
      <c r="K2588" s="73" t="n">
        <v>94</v>
      </c>
      <c r="L2588" s="73" t="n">
        <v>449</v>
      </c>
      <c r="M2588" s="73" t="n">
        <v>1760</v>
      </c>
      <c r="N2588" s="73" t="n">
        <v>6795</v>
      </c>
      <c r="O2588" s="73" t="n">
        <f aca="false">J2588-M2588-N2588</f>
        <v>341</v>
      </c>
      <c r="P2588" s="74" t="n">
        <f aca="false">M2588/J2588</f>
        <v>0.197841726618705</v>
      </c>
      <c r="Q2588" s="74" t="n">
        <f aca="false">N2588/J2588</f>
        <v>0.763826438848921</v>
      </c>
      <c r="R2588" s="75" t="n">
        <f aca="false">ABS(P2588-Q2588)*100</f>
        <v>56.5984712230216</v>
      </c>
      <c r="S2588" s="72" t="str">
        <f aca="false">IF(M2588&gt;N2588,"Flávio Bolsonaro",IF(N2588&gt;M2588,"Lula","Empate"))</f>
        <v>Lula</v>
      </c>
      <c r="T2588" s="74" t="n">
        <v>0.795063214930765</v>
      </c>
      <c r="U2588" s="74" t="n">
        <v>0.164599638771824</v>
      </c>
      <c r="V2588" s="72" t="str">
        <f aca="false">IF(S2588="Empate","—",IF((N2588&gt;M2588)&lt;&gt;(T2588&gt;U2588),"Sim","Não"))</f>
        <v>Não</v>
      </c>
    </row>
    <row r="2589" customFormat="false" ht="15" hidden="false" customHeight="false" outlineLevel="0" collapsed="false">
      <c r="A2589" s="72" t="s">
        <v>5479</v>
      </c>
      <c r="B2589" s="72" t="s">
        <v>5480</v>
      </c>
      <c r="C2589" s="72" t="s">
        <v>309</v>
      </c>
      <c r="D2589" s="72" t="s">
        <v>289</v>
      </c>
      <c r="E2589" s="72"/>
      <c r="F2589" s="73" t="n">
        <v>7793</v>
      </c>
      <c r="G2589" s="73" t="n">
        <v>6520</v>
      </c>
      <c r="H2589" s="73" t="n">
        <v>1273</v>
      </c>
      <c r="I2589" s="74" t="n">
        <f aca="false">H2589/F2589</f>
        <v>0.163351725907866</v>
      </c>
      <c r="J2589" s="73" t="n">
        <v>6035</v>
      </c>
      <c r="K2589" s="73" t="n">
        <v>130</v>
      </c>
      <c r="L2589" s="73" t="n">
        <v>355</v>
      </c>
      <c r="M2589" s="73" t="n">
        <v>1568</v>
      </c>
      <c r="N2589" s="73" t="n">
        <v>4182</v>
      </c>
      <c r="O2589" s="73" t="n">
        <f aca="false">J2589-M2589-N2589</f>
        <v>285</v>
      </c>
      <c r="P2589" s="74" t="n">
        <f aca="false">M2589/J2589</f>
        <v>0.259817729908865</v>
      </c>
      <c r="Q2589" s="74" t="n">
        <f aca="false">N2589/J2589</f>
        <v>0.692957746478873</v>
      </c>
      <c r="R2589" s="75" t="n">
        <f aca="false">ABS(P2589-Q2589)*100</f>
        <v>43.3140016570008</v>
      </c>
      <c r="S2589" s="72" t="str">
        <f aca="false">IF(M2589&gt;N2589,"Flávio Bolsonaro",IF(N2589&gt;M2589,"Lula","Empate"))</f>
        <v>Lula</v>
      </c>
      <c r="T2589" s="74" t="n">
        <v>0.72099495564446</v>
      </c>
      <c r="U2589" s="74" t="n">
        <v>0.220560097408245</v>
      </c>
      <c r="V2589" s="72" t="str">
        <f aca="false">IF(S2589="Empate","—",IF((N2589&gt;M2589)&lt;&gt;(T2589&gt;U2589),"Sim","Não"))</f>
        <v>Não</v>
      </c>
    </row>
    <row r="2590" customFormat="false" ht="15" hidden="false" customHeight="false" outlineLevel="0" collapsed="false">
      <c r="A2590" s="72" t="s">
        <v>5481</v>
      </c>
      <c r="B2590" s="72" t="s">
        <v>407</v>
      </c>
      <c r="C2590" s="72" t="s">
        <v>309</v>
      </c>
      <c r="D2590" s="72" t="s">
        <v>289</v>
      </c>
      <c r="E2590" s="72"/>
      <c r="F2590" s="73" t="n">
        <v>6048</v>
      </c>
      <c r="G2590" s="73" t="n">
        <v>5228</v>
      </c>
      <c r="H2590" s="73" t="n">
        <v>820</v>
      </c>
      <c r="I2590" s="74" t="n">
        <f aca="false">H2590/F2590</f>
        <v>0.135582010582011</v>
      </c>
      <c r="J2590" s="73" t="n">
        <v>4920</v>
      </c>
      <c r="K2590" s="73" t="n">
        <v>106</v>
      </c>
      <c r="L2590" s="73" t="n">
        <v>202</v>
      </c>
      <c r="M2590" s="73" t="n">
        <v>1388</v>
      </c>
      <c r="N2590" s="73" t="n">
        <v>3334</v>
      </c>
      <c r="O2590" s="73" t="n">
        <f aca="false">J2590-M2590-N2590</f>
        <v>198</v>
      </c>
      <c r="P2590" s="74" t="n">
        <f aca="false">M2590/J2590</f>
        <v>0.282113821138211</v>
      </c>
      <c r="Q2590" s="74" t="n">
        <f aca="false">N2590/J2590</f>
        <v>0.677642276422764</v>
      </c>
      <c r="R2590" s="75" t="n">
        <f aca="false">ABS(P2590-Q2590)*100</f>
        <v>39.5528455284553</v>
      </c>
      <c r="S2590" s="72" t="str">
        <f aca="false">IF(M2590&gt;N2590,"Flávio Bolsonaro",IF(N2590&gt;M2590,"Lula","Empate"))</f>
        <v>Lula</v>
      </c>
      <c r="T2590" s="74" t="n">
        <v>0.706918505942275</v>
      </c>
      <c r="U2590" s="74" t="n">
        <v>0.245967741935484</v>
      </c>
      <c r="V2590" s="72" t="str">
        <f aca="false">IF(S2590="Empate","—",IF((N2590&gt;M2590)&lt;&gt;(T2590&gt;U2590),"Sim","Não"))</f>
        <v>Não</v>
      </c>
    </row>
    <row r="2591" customFormat="false" ht="15" hidden="false" customHeight="false" outlineLevel="0" collapsed="false">
      <c r="A2591" s="72" t="s">
        <v>5482</v>
      </c>
      <c r="B2591" s="72" t="s">
        <v>5483</v>
      </c>
      <c r="C2591" s="72" t="s">
        <v>309</v>
      </c>
      <c r="D2591" s="72" t="s">
        <v>289</v>
      </c>
      <c r="E2591" s="72"/>
      <c r="F2591" s="73" t="n">
        <v>74369</v>
      </c>
      <c r="G2591" s="73" t="n">
        <v>63114</v>
      </c>
      <c r="H2591" s="73" t="n">
        <v>11255</v>
      </c>
      <c r="I2591" s="74" t="n">
        <f aca="false">H2591/F2591</f>
        <v>0.151339940028775</v>
      </c>
      <c r="J2591" s="73" t="n">
        <v>59157</v>
      </c>
      <c r="K2591" s="73" t="n">
        <v>1367</v>
      </c>
      <c r="L2591" s="73" t="n">
        <v>2590</v>
      </c>
      <c r="M2591" s="73" t="n">
        <v>27396</v>
      </c>
      <c r="N2591" s="73" t="n">
        <v>27912</v>
      </c>
      <c r="O2591" s="73" t="n">
        <f aca="false">J2591-M2591-N2591</f>
        <v>3849</v>
      </c>
      <c r="P2591" s="74" t="n">
        <f aca="false">M2591/J2591</f>
        <v>0.463106648410163</v>
      </c>
      <c r="Q2591" s="74" t="n">
        <f aca="false">N2591/J2591</f>
        <v>0.471829200263705</v>
      </c>
      <c r="R2591" s="75" t="n">
        <f aca="false">ABS(P2591-Q2591)*100</f>
        <v>0.872255185354226</v>
      </c>
      <c r="S2591" s="72" t="str">
        <f aca="false">IF(M2591&gt;N2591,"Flávio Bolsonaro",IF(N2591&gt;M2591,"Lula","Empate"))</f>
        <v>Lula</v>
      </c>
      <c r="T2591" s="74" t="n">
        <v>0.509593660428258</v>
      </c>
      <c r="U2591" s="74" t="n">
        <v>0.424211768673074</v>
      </c>
      <c r="V2591" s="72" t="str">
        <f aca="false">IF(S2591="Empate","—",IF((N2591&gt;M2591)&lt;&gt;(T2591&gt;U2591),"Sim","Não"))</f>
        <v>Não</v>
      </c>
    </row>
    <row r="2592" customFormat="false" ht="15" hidden="false" customHeight="false" outlineLevel="0" collapsed="false">
      <c r="A2592" s="72" t="s">
        <v>5484</v>
      </c>
      <c r="B2592" s="72" t="s">
        <v>5485</v>
      </c>
      <c r="C2592" s="72" t="s">
        <v>309</v>
      </c>
      <c r="D2592" s="72" t="s">
        <v>289</v>
      </c>
      <c r="E2592" s="72"/>
      <c r="F2592" s="73" t="n">
        <v>8424</v>
      </c>
      <c r="G2592" s="73" t="n">
        <v>6800</v>
      </c>
      <c r="H2592" s="73" t="n">
        <v>1624</v>
      </c>
      <c r="I2592" s="74" t="n">
        <f aca="false">H2592/F2592</f>
        <v>0.192782526115859</v>
      </c>
      <c r="J2592" s="73" t="n">
        <v>6460</v>
      </c>
      <c r="K2592" s="73" t="n">
        <v>104</v>
      </c>
      <c r="L2592" s="73" t="n">
        <v>236</v>
      </c>
      <c r="M2592" s="73" t="n">
        <v>1295</v>
      </c>
      <c r="N2592" s="73" t="n">
        <v>4975</v>
      </c>
      <c r="O2592" s="73" t="n">
        <f aca="false">J2592-M2592-N2592</f>
        <v>190</v>
      </c>
      <c r="P2592" s="74" t="n">
        <f aca="false">M2592/J2592</f>
        <v>0.20046439628483</v>
      </c>
      <c r="Q2592" s="74" t="n">
        <f aca="false">N2592/J2592</f>
        <v>0.770123839009288</v>
      </c>
      <c r="R2592" s="75" t="n">
        <f aca="false">ABS(P2592-Q2592)*100</f>
        <v>56.9659442724458</v>
      </c>
      <c r="S2592" s="72" t="str">
        <f aca="false">IF(M2592&gt;N2592,"Flávio Bolsonaro",IF(N2592&gt;M2592,"Lula","Empate"))</f>
        <v>Lula</v>
      </c>
      <c r="T2592" s="74" t="n">
        <v>0.811936745451454</v>
      </c>
      <c r="U2592" s="74" t="n">
        <v>0.151674885223601</v>
      </c>
      <c r="V2592" s="72" t="str">
        <f aca="false">IF(S2592="Empate","—",IF((N2592&gt;M2592)&lt;&gt;(T2592&gt;U2592),"Sim","Não"))</f>
        <v>Não</v>
      </c>
    </row>
    <row r="2593" customFormat="false" ht="15" hidden="false" customHeight="false" outlineLevel="0" collapsed="false">
      <c r="A2593" s="72" t="s">
        <v>5486</v>
      </c>
      <c r="B2593" s="72" t="s">
        <v>413</v>
      </c>
      <c r="C2593" s="72" t="s">
        <v>309</v>
      </c>
      <c r="D2593" s="72" t="s">
        <v>289</v>
      </c>
      <c r="E2593" s="72"/>
      <c r="F2593" s="73" t="n">
        <v>13281</v>
      </c>
      <c r="G2593" s="73" t="n">
        <v>10518</v>
      </c>
      <c r="H2593" s="73" t="n">
        <v>2763</v>
      </c>
      <c r="I2593" s="74" t="n">
        <f aca="false">H2593/F2593</f>
        <v>0.208041563135306</v>
      </c>
      <c r="J2593" s="73" t="n">
        <v>9749</v>
      </c>
      <c r="K2593" s="73" t="n">
        <v>254</v>
      </c>
      <c r="L2593" s="73" t="n">
        <v>515</v>
      </c>
      <c r="M2593" s="73" t="n">
        <v>2977</v>
      </c>
      <c r="N2593" s="73" t="n">
        <v>6371</v>
      </c>
      <c r="O2593" s="73" t="n">
        <f aca="false">J2593-M2593-N2593</f>
        <v>401</v>
      </c>
      <c r="P2593" s="74" t="n">
        <f aca="false">M2593/J2593</f>
        <v>0.305364652784901</v>
      </c>
      <c r="Q2593" s="74" t="n">
        <f aca="false">N2593/J2593</f>
        <v>0.653502923376757</v>
      </c>
      <c r="R2593" s="75" t="n">
        <f aca="false">ABS(P2593-Q2593)*100</f>
        <v>34.8138270591856</v>
      </c>
      <c r="S2593" s="72" t="str">
        <f aca="false">IF(M2593&gt;N2593,"Flávio Bolsonaro",IF(N2593&gt;M2593,"Lula","Empate"))</f>
        <v>Lula</v>
      </c>
      <c r="T2593" s="74" t="n">
        <v>0.685531343591862</v>
      </c>
      <c r="U2593" s="74" t="n">
        <v>0.260766291438604</v>
      </c>
      <c r="V2593" s="72" t="str">
        <f aca="false">IF(S2593="Empate","—",IF((N2593&gt;M2593)&lt;&gt;(T2593&gt;U2593),"Sim","Não"))</f>
        <v>Não</v>
      </c>
    </row>
    <row r="2594" customFormat="false" ht="15" hidden="false" customHeight="false" outlineLevel="0" collapsed="false">
      <c r="A2594" s="72" t="s">
        <v>5487</v>
      </c>
      <c r="B2594" s="72" t="s">
        <v>5488</v>
      </c>
      <c r="C2594" s="72" t="s">
        <v>309</v>
      </c>
      <c r="D2594" s="72" t="s">
        <v>289</v>
      </c>
      <c r="E2594" s="72"/>
      <c r="F2594" s="73" t="n">
        <v>6644</v>
      </c>
      <c r="G2594" s="73" t="n">
        <v>5227</v>
      </c>
      <c r="H2594" s="73" t="n">
        <v>1417</v>
      </c>
      <c r="I2594" s="74" t="n">
        <f aca="false">H2594/F2594</f>
        <v>0.213275135460566</v>
      </c>
      <c r="J2594" s="73" t="n">
        <v>4963</v>
      </c>
      <c r="K2594" s="73" t="n">
        <v>78</v>
      </c>
      <c r="L2594" s="73" t="n">
        <v>186</v>
      </c>
      <c r="M2594" s="73" t="n">
        <v>1347</v>
      </c>
      <c r="N2594" s="73" t="n">
        <v>3427</v>
      </c>
      <c r="O2594" s="73" t="n">
        <f aca="false">J2594-M2594-N2594</f>
        <v>189</v>
      </c>
      <c r="P2594" s="74" t="n">
        <f aca="false">M2594/J2594</f>
        <v>0.271408422325207</v>
      </c>
      <c r="Q2594" s="74" t="n">
        <f aca="false">N2594/J2594</f>
        <v>0.690509772315132</v>
      </c>
      <c r="R2594" s="75" t="n">
        <f aca="false">ABS(P2594-Q2594)*100</f>
        <v>41.9101349989926</v>
      </c>
      <c r="S2594" s="72" t="str">
        <f aca="false">IF(M2594&gt;N2594,"Flávio Bolsonaro",IF(N2594&gt;M2594,"Lula","Empate"))</f>
        <v>Lula</v>
      </c>
      <c r="T2594" s="74" t="n">
        <v>0.726857617268576</v>
      </c>
      <c r="U2594" s="74" t="n">
        <v>0.223536737235367</v>
      </c>
      <c r="V2594" s="72" t="str">
        <f aca="false">IF(S2594="Empate","—",IF((N2594&gt;M2594)&lt;&gt;(T2594&gt;U2594),"Sim","Não"))</f>
        <v>Não</v>
      </c>
    </row>
    <row r="2595" customFormat="false" ht="15" hidden="false" customHeight="false" outlineLevel="0" collapsed="false">
      <c r="A2595" s="72" t="s">
        <v>5489</v>
      </c>
      <c r="B2595" s="72" t="s">
        <v>5490</v>
      </c>
      <c r="C2595" s="72" t="s">
        <v>309</v>
      </c>
      <c r="D2595" s="72" t="s">
        <v>289</v>
      </c>
      <c r="E2595" s="72"/>
      <c r="F2595" s="73" t="n">
        <v>3353</v>
      </c>
      <c r="G2595" s="73" t="n">
        <v>2521</v>
      </c>
      <c r="H2595" s="73" t="n">
        <v>832</v>
      </c>
      <c r="I2595" s="74" t="n">
        <f aca="false">H2595/F2595</f>
        <v>0.248135997614077</v>
      </c>
      <c r="J2595" s="73" t="n">
        <v>2346</v>
      </c>
      <c r="K2595" s="73" t="n">
        <v>21</v>
      </c>
      <c r="L2595" s="73" t="n">
        <v>154</v>
      </c>
      <c r="M2595" s="73" t="n">
        <v>407</v>
      </c>
      <c r="N2595" s="73" t="n">
        <v>1873</v>
      </c>
      <c r="O2595" s="73" t="n">
        <f aca="false">J2595-M2595-N2595</f>
        <v>66</v>
      </c>
      <c r="P2595" s="74" t="n">
        <f aca="false">M2595/J2595</f>
        <v>0.173486786018755</v>
      </c>
      <c r="Q2595" s="74" t="n">
        <f aca="false">N2595/J2595</f>
        <v>0.798380221653879</v>
      </c>
      <c r="R2595" s="75" t="n">
        <f aca="false">ABS(P2595-Q2595)*100</f>
        <v>62.4893435635124</v>
      </c>
      <c r="S2595" s="72" t="str">
        <f aca="false">IF(M2595&gt;N2595,"Flávio Bolsonaro",IF(N2595&gt;M2595,"Lula","Empate"))</f>
        <v>Lula</v>
      </c>
      <c r="T2595" s="74" t="n">
        <v>0.820742637644046</v>
      </c>
      <c r="U2595" s="74" t="n">
        <v>0.137857447716603</v>
      </c>
      <c r="V2595" s="72" t="str">
        <f aca="false">IF(S2595="Empate","—",IF((N2595&gt;M2595)&lt;&gt;(T2595&gt;U2595),"Sim","Não"))</f>
        <v>Não</v>
      </c>
    </row>
    <row r="2596" customFormat="false" ht="15" hidden="false" customHeight="false" outlineLevel="0" collapsed="false">
      <c r="A2596" s="72" t="s">
        <v>5491</v>
      </c>
      <c r="B2596" s="72" t="s">
        <v>5492</v>
      </c>
      <c r="C2596" s="72" t="s">
        <v>309</v>
      </c>
      <c r="D2596" s="72" t="s">
        <v>289</v>
      </c>
      <c r="E2596" s="72"/>
      <c r="F2596" s="73" t="n">
        <v>5167</v>
      </c>
      <c r="G2596" s="73" t="n">
        <v>3972</v>
      </c>
      <c r="H2596" s="73" t="n">
        <v>1195</v>
      </c>
      <c r="I2596" s="74" t="n">
        <f aca="false">H2596/F2596</f>
        <v>0.231275401586994</v>
      </c>
      <c r="J2596" s="73" t="n">
        <v>3703</v>
      </c>
      <c r="K2596" s="73" t="n">
        <v>42</v>
      </c>
      <c r="L2596" s="73" t="n">
        <v>227</v>
      </c>
      <c r="M2596" s="73" t="n">
        <v>658</v>
      </c>
      <c r="N2596" s="73" t="n">
        <v>2894</v>
      </c>
      <c r="O2596" s="73" t="n">
        <f aca="false">J2596-M2596-N2596</f>
        <v>151</v>
      </c>
      <c r="P2596" s="74" t="n">
        <f aca="false">M2596/J2596</f>
        <v>0.177693761814745</v>
      </c>
      <c r="Q2596" s="74" t="n">
        <f aca="false">N2596/J2596</f>
        <v>0.781528490413179</v>
      </c>
      <c r="R2596" s="75" t="n">
        <f aca="false">ABS(P2596-Q2596)*100</f>
        <v>60.3834728598434</v>
      </c>
      <c r="S2596" s="72" t="str">
        <f aca="false">IF(M2596&gt;N2596,"Flávio Bolsonaro",IF(N2596&gt;M2596,"Lula","Empate"))</f>
        <v>Lula</v>
      </c>
      <c r="T2596" s="74" t="n">
        <v>0.796667534496225</v>
      </c>
      <c r="U2596" s="74" t="n">
        <v>0.152824785212184</v>
      </c>
      <c r="V2596" s="72" t="str">
        <f aca="false">IF(S2596="Empate","—",IF((N2596&gt;M2596)&lt;&gt;(T2596&gt;U2596),"Sim","Não"))</f>
        <v>Não</v>
      </c>
    </row>
    <row r="2597" customFormat="false" ht="15" hidden="false" customHeight="false" outlineLevel="0" collapsed="false">
      <c r="A2597" s="72" t="s">
        <v>5493</v>
      </c>
      <c r="B2597" s="72" t="s">
        <v>5494</v>
      </c>
      <c r="C2597" s="72" t="s">
        <v>309</v>
      </c>
      <c r="D2597" s="72" t="s">
        <v>289</v>
      </c>
      <c r="E2597" s="72"/>
      <c r="F2597" s="73" t="n">
        <v>6123</v>
      </c>
      <c r="G2597" s="73" t="n">
        <v>5369</v>
      </c>
      <c r="H2597" s="73" t="n">
        <v>754</v>
      </c>
      <c r="I2597" s="74" t="n">
        <f aca="false">H2597/F2597</f>
        <v>0.123142250530786</v>
      </c>
      <c r="J2597" s="73" t="n">
        <v>5059</v>
      </c>
      <c r="K2597" s="73" t="n">
        <v>102</v>
      </c>
      <c r="L2597" s="73" t="n">
        <v>208</v>
      </c>
      <c r="M2597" s="73" t="n">
        <v>1566</v>
      </c>
      <c r="N2597" s="73" t="n">
        <v>3243</v>
      </c>
      <c r="O2597" s="73" t="n">
        <f aca="false">J2597-M2597-N2597</f>
        <v>250</v>
      </c>
      <c r="P2597" s="74" t="n">
        <f aca="false">M2597/J2597</f>
        <v>0.309547341371813</v>
      </c>
      <c r="Q2597" s="74" t="n">
        <f aca="false">N2597/J2597</f>
        <v>0.641035777821704</v>
      </c>
      <c r="R2597" s="75" t="n">
        <f aca="false">ABS(P2597-Q2597)*100</f>
        <v>33.1488436449891</v>
      </c>
      <c r="S2597" s="72" t="str">
        <f aca="false">IF(M2597&gt;N2597,"Flávio Bolsonaro",IF(N2597&gt;M2597,"Lula","Empate"))</f>
        <v>Lula</v>
      </c>
      <c r="T2597" s="74" t="n">
        <v>0.668684422921711</v>
      </c>
      <c r="U2597" s="74" t="n">
        <v>0.271388216303471</v>
      </c>
      <c r="V2597" s="72" t="str">
        <f aca="false">IF(S2597="Empate","—",IF((N2597&gt;M2597)&lt;&gt;(T2597&gt;U2597),"Sim","Não"))</f>
        <v>Não</v>
      </c>
    </row>
    <row r="2598" customFormat="false" ht="15" hidden="false" customHeight="false" outlineLevel="0" collapsed="false">
      <c r="A2598" s="72" t="s">
        <v>5495</v>
      </c>
      <c r="B2598" s="72" t="s">
        <v>2175</v>
      </c>
      <c r="C2598" s="72" t="s">
        <v>309</v>
      </c>
      <c r="D2598" s="72" t="s">
        <v>289</v>
      </c>
      <c r="E2598" s="72"/>
      <c r="F2598" s="73" t="n">
        <v>3055</v>
      </c>
      <c r="G2598" s="73" t="n">
        <v>2607</v>
      </c>
      <c r="H2598" s="73" t="n">
        <v>448</v>
      </c>
      <c r="I2598" s="74" t="n">
        <f aca="false">H2598/F2598</f>
        <v>0.146644844517185</v>
      </c>
      <c r="J2598" s="73" t="n">
        <v>2499</v>
      </c>
      <c r="K2598" s="73" t="n">
        <v>26</v>
      </c>
      <c r="L2598" s="73" t="n">
        <v>82</v>
      </c>
      <c r="M2598" s="73" t="n">
        <v>350</v>
      </c>
      <c r="N2598" s="73" t="n">
        <v>2041</v>
      </c>
      <c r="O2598" s="73" t="n">
        <f aca="false">J2598-M2598-N2598</f>
        <v>108</v>
      </c>
      <c r="P2598" s="74" t="n">
        <f aca="false">M2598/J2598</f>
        <v>0.140056022408964</v>
      </c>
      <c r="Q2598" s="74" t="n">
        <f aca="false">N2598/J2598</f>
        <v>0.816726690676271</v>
      </c>
      <c r="R2598" s="75" t="n">
        <f aca="false">ABS(P2598-Q2598)*100</f>
        <v>67.6670668267307</v>
      </c>
      <c r="S2598" s="72" t="str">
        <f aca="false">IF(M2598&gt;N2598,"Flávio Bolsonaro",IF(N2598&gt;M2598,"Lula","Empate"))</f>
        <v>Lula</v>
      </c>
      <c r="T2598" s="74" t="n">
        <v>0.865126050420168</v>
      </c>
      <c r="U2598" s="74" t="n">
        <v>0.0966386554621849</v>
      </c>
      <c r="V2598" s="72" t="str">
        <f aca="false">IF(S2598="Empate","—",IF((N2598&gt;M2598)&lt;&gt;(T2598&gt;U2598),"Sim","Não"))</f>
        <v>Não</v>
      </c>
    </row>
    <row r="2599" customFormat="false" ht="15" hidden="false" customHeight="false" outlineLevel="0" collapsed="false">
      <c r="A2599" s="72" t="s">
        <v>5496</v>
      </c>
      <c r="B2599" s="72" t="s">
        <v>3188</v>
      </c>
      <c r="C2599" s="72" t="s">
        <v>309</v>
      </c>
      <c r="D2599" s="72" t="s">
        <v>289</v>
      </c>
      <c r="E2599" s="72"/>
      <c r="F2599" s="73" t="n">
        <v>4846</v>
      </c>
      <c r="G2599" s="73" t="n">
        <v>3906</v>
      </c>
      <c r="H2599" s="73" t="n">
        <v>940</v>
      </c>
      <c r="I2599" s="74" t="n">
        <f aca="false">H2599/F2599</f>
        <v>0.193974411886092</v>
      </c>
      <c r="J2599" s="73" t="n">
        <v>3778</v>
      </c>
      <c r="K2599" s="73" t="n">
        <v>30</v>
      </c>
      <c r="L2599" s="73" t="n">
        <v>98</v>
      </c>
      <c r="M2599" s="73" t="n">
        <v>572</v>
      </c>
      <c r="N2599" s="73" t="n">
        <v>3112</v>
      </c>
      <c r="O2599" s="73" t="n">
        <f aca="false">J2599-M2599-N2599</f>
        <v>94</v>
      </c>
      <c r="P2599" s="74" t="n">
        <f aca="false">M2599/J2599</f>
        <v>0.151402858655373</v>
      </c>
      <c r="Q2599" s="74" t="n">
        <f aca="false">N2599/J2599</f>
        <v>0.823716251985177</v>
      </c>
      <c r="R2599" s="75" t="n">
        <f aca="false">ABS(P2599-Q2599)*100</f>
        <v>67.2313393329804</v>
      </c>
      <c r="S2599" s="72" t="str">
        <f aca="false">IF(M2599&gt;N2599,"Flávio Bolsonaro",IF(N2599&gt;M2599,"Lula","Empate"))</f>
        <v>Lula</v>
      </c>
      <c r="T2599" s="74" t="n">
        <v>0.850738108255878</v>
      </c>
      <c r="U2599" s="74" t="n">
        <v>0.0940404592673592</v>
      </c>
      <c r="V2599" s="72" t="str">
        <f aca="false">IF(S2599="Empate","—",IF((N2599&gt;M2599)&lt;&gt;(T2599&gt;U2599),"Sim","Não"))</f>
        <v>Não</v>
      </c>
    </row>
    <row r="2600" customFormat="false" ht="15" hidden="false" customHeight="false" outlineLevel="0" collapsed="false">
      <c r="A2600" s="72" t="s">
        <v>5497</v>
      </c>
      <c r="B2600" s="72" t="s">
        <v>5498</v>
      </c>
      <c r="C2600" s="72" t="s">
        <v>309</v>
      </c>
      <c r="D2600" s="72" t="s">
        <v>289</v>
      </c>
      <c r="E2600" s="72"/>
      <c r="F2600" s="73" t="n">
        <v>7923</v>
      </c>
      <c r="G2600" s="73" t="n">
        <v>6369</v>
      </c>
      <c r="H2600" s="73" t="n">
        <v>1554</v>
      </c>
      <c r="I2600" s="74" t="n">
        <f aca="false">H2600/F2600</f>
        <v>0.196137826580841</v>
      </c>
      <c r="J2600" s="73" t="n">
        <v>6046</v>
      </c>
      <c r="K2600" s="73" t="n">
        <v>57</v>
      </c>
      <c r="L2600" s="73" t="n">
        <v>266</v>
      </c>
      <c r="M2600" s="73" t="n">
        <v>1474</v>
      </c>
      <c r="N2600" s="73" t="n">
        <v>4356</v>
      </c>
      <c r="O2600" s="73" t="n">
        <f aca="false">J2600-M2600-N2600</f>
        <v>216</v>
      </c>
      <c r="P2600" s="74" t="n">
        <f aca="false">M2600/J2600</f>
        <v>0.243797552100562</v>
      </c>
      <c r="Q2600" s="74" t="n">
        <f aca="false">N2600/J2600</f>
        <v>0.720476347998677</v>
      </c>
      <c r="R2600" s="75" t="n">
        <f aca="false">ABS(P2600-Q2600)*100</f>
        <v>47.6678795898114</v>
      </c>
      <c r="S2600" s="72" t="str">
        <f aca="false">IF(M2600&gt;N2600,"Flávio Bolsonaro",IF(N2600&gt;M2600,"Lula","Empate"))</f>
        <v>Lula</v>
      </c>
      <c r="T2600" s="74" t="n">
        <v>0.73712689823704</v>
      </c>
      <c r="U2600" s="74" t="n">
        <v>0.221504625589108</v>
      </c>
      <c r="V2600" s="72" t="str">
        <f aca="false">IF(S2600="Empate","—",IF((N2600&gt;M2600)&lt;&gt;(T2600&gt;U2600),"Sim","Não"))</f>
        <v>Não</v>
      </c>
    </row>
    <row r="2601" customFormat="false" ht="15" hidden="false" customHeight="false" outlineLevel="0" collapsed="false">
      <c r="A2601" s="72" t="s">
        <v>5499</v>
      </c>
      <c r="B2601" s="72" t="s">
        <v>5500</v>
      </c>
      <c r="C2601" s="72" t="s">
        <v>309</v>
      </c>
      <c r="D2601" s="72" t="s">
        <v>289</v>
      </c>
      <c r="E2601" s="72"/>
      <c r="F2601" s="73" t="n">
        <v>15970</v>
      </c>
      <c r="G2601" s="73" t="n">
        <v>13471</v>
      </c>
      <c r="H2601" s="73" t="n">
        <v>2499</v>
      </c>
      <c r="I2601" s="74" t="n">
        <f aca="false">H2601/F2601</f>
        <v>0.15648090169067</v>
      </c>
      <c r="J2601" s="73" t="n">
        <v>12652</v>
      </c>
      <c r="K2601" s="73" t="n">
        <v>229</v>
      </c>
      <c r="L2601" s="73" t="n">
        <v>590</v>
      </c>
      <c r="M2601" s="73" t="n">
        <v>3981</v>
      </c>
      <c r="N2601" s="73" t="n">
        <v>8029</v>
      </c>
      <c r="O2601" s="73" t="n">
        <f aca="false">J2601-M2601-N2601</f>
        <v>642</v>
      </c>
      <c r="P2601" s="74" t="n">
        <f aca="false">M2601/J2601</f>
        <v>0.31465380967436</v>
      </c>
      <c r="Q2601" s="74" t="n">
        <f aca="false">N2601/J2601</f>
        <v>0.634603224786595</v>
      </c>
      <c r="R2601" s="75" t="n">
        <f aca="false">ABS(P2601-Q2601)*100</f>
        <v>31.9949415112235</v>
      </c>
      <c r="S2601" s="72" t="str">
        <f aca="false">IF(M2601&gt;N2601,"Flávio Bolsonaro",IF(N2601&gt;M2601,"Lula","Empate"))</f>
        <v>Lula</v>
      </c>
      <c r="T2601" s="74" t="n">
        <v>0.669205099683409</v>
      </c>
      <c r="U2601" s="74" t="n">
        <v>0.278514588859416</v>
      </c>
      <c r="V2601" s="72" t="str">
        <f aca="false">IF(S2601="Empate","—",IF((N2601&gt;M2601)&lt;&gt;(T2601&gt;U2601),"Sim","Não"))</f>
        <v>Não</v>
      </c>
    </row>
    <row r="2602" customFormat="false" ht="15" hidden="false" customHeight="false" outlineLevel="0" collapsed="false">
      <c r="A2602" s="72" t="s">
        <v>5501</v>
      </c>
      <c r="B2602" s="72" t="s">
        <v>5502</v>
      </c>
      <c r="C2602" s="72" t="s">
        <v>309</v>
      </c>
      <c r="D2602" s="72" t="s">
        <v>289</v>
      </c>
      <c r="E2602" s="72"/>
      <c r="F2602" s="73" t="n">
        <v>4895</v>
      </c>
      <c r="G2602" s="73" t="n">
        <v>3996</v>
      </c>
      <c r="H2602" s="73" t="n">
        <v>899</v>
      </c>
      <c r="I2602" s="74" t="n">
        <f aca="false">H2602/F2602</f>
        <v>0.183656792645557</v>
      </c>
      <c r="J2602" s="73" t="n">
        <v>3696</v>
      </c>
      <c r="K2602" s="73" t="n">
        <v>80</v>
      </c>
      <c r="L2602" s="73" t="n">
        <v>220</v>
      </c>
      <c r="M2602" s="73" t="n">
        <v>919</v>
      </c>
      <c r="N2602" s="73" t="n">
        <v>2623</v>
      </c>
      <c r="O2602" s="73" t="n">
        <f aca="false">J2602-M2602-N2602</f>
        <v>154</v>
      </c>
      <c r="P2602" s="74" t="n">
        <f aca="false">M2602/J2602</f>
        <v>0.248647186147186</v>
      </c>
      <c r="Q2602" s="74" t="n">
        <f aca="false">N2602/J2602</f>
        <v>0.709686147186147</v>
      </c>
      <c r="R2602" s="75" t="n">
        <f aca="false">ABS(P2602-Q2602)*100</f>
        <v>46.1038961038961</v>
      </c>
      <c r="S2602" s="72" t="str">
        <f aca="false">IF(M2602&gt;N2602,"Flávio Bolsonaro",IF(N2602&gt;M2602,"Lula","Empate"))</f>
        <v>Lula</v>
      </c>
      <c r="T2602" s="74" t="n">
        <v>0.765072765072765</v>
      </c>
      <c r="U2602" s="74" t="n">
        <v>0.182952182952183</v>
      </c>
      <c r="V2602" s="72" t="str">
        <f aca="false">IF(S2602="Empate","—",IF((N2602&gt;M2602)&lt;&gt;(T2602&gt;U2602),"Sim","Não"))</f>
        <v>Não</v>
      </c>
    </row>
    <row r="2603" customFormat="false" ht="15" hidden="false" customHeight="false" outlineLevel="0" collapsed="false">
      <c r="A2603" s="72" t="s">
        <v>5503</v>
      </c>
      <c r="B2603" s="72" t="s">
        <v>5504</v>
      </c>
      <c r="C2603" s="72" t="s">
        <v>309</v>
      </c>
      <c r="D2603" s="72" t="s">
        <v>289</v>
      </c>
      <c r="E2603" s="72"/>
      <c r="F2603" s="73" t="n">
        <v>10744</v>
      </c>
      <c r="G2603" s="73" t="n">
        <v>8883</v>
      </c>
      <c r="H2603" s="73" t="n">
        <v>1861</v>
      </c>
      <c r="I2603" s="74" t="n">
        <f aca="false">H2603/F2603</f>
        <v>0.173212956068503</v>
      </c>
      <c r="J2603" s="73" t="n">
        <v>8400</v>
      </c>
      <c r="K2603" s="73" t="n">
        <v>142</v>
      </c>
      <c r="L2603" s="73" t="n">
        <v>341</v>
      </c>
      <c r="M2603" s="73" t="n">
        <v>2640</v>
      </c>
      <c r="N2603" s="73" t="n">
        <v>5362</v>
      </c>
      <c r="O2603" s="73" t="n">
        <f aca="false">J2603-M2603-N2603</f>
        <v>398</v>
      </c>
      <c r="P2603" s="74" t="n">
        <f aca="false">M2603/J2603</f>
        <v>0.314285714285714</v>
      </c>
      <c r="Q2603" s="74" t="n">
        <f aca="false">N2603/J2603</f>
        <v>0.638333333333333</v>
      </c>
      <c r="R2603" s="75" t="n">
        <f aca="false">ABS(P2603-Q2603)*100</f>
        <v>32.4047619047619</v>
      </c>
      <c r="S2603" s="72" t="str">
        <f aca="false">IF(M2603&gt;N2603,"Flávio Bolsonaro",IF(N2603&gt;M2603,"Lula","Empate"))</f>
        <v>Lula</v>
      </c>
      <c r="T2603" s="74" t="n">
        <v>0.693934054870375</v>
      </c>
      <c r="U2603" s="74" t="n">
        <v>0.24955952680594</v>
      </c>
      <c r="V2603" s="72" t="str">
        <f aca="false">IF(S2603="Empate","—",IF((N2603&gt;M2603)&lt;&gt;(T2603&gt;U2603),"Sim","Não"))</f>
        <v>Não</v>
      </c>
    </row>
    <row r="2604" customFormat="false" ht="15" hidden="false" customHeight="false" outlineLevel="0" collapsed="false">
      <c r="A2604" s="72" t="s">
        <v>5505</v>
      </c>
      <c r="B2604" s="72" t="s">
        <v>5506</v>
      </c>
      <c r="C2604" s="72" t="s">
        <v>309</v>
      </c>
      <c r="D2604" s="72" t="s">
        <v>289</v>
      </c>
      <c r="E2604" s="72"/>
      <c r="F2604" s="73" t="n">
        <v>5994</v>
      </c>
      <c r="G2604" s="73" t="n">
        <v>5032</v>
      </c>
      <c r="H2604" s="73" t="n">
        <v>962</v>
      </c>
      <c r="I2604" s="74" t="n">
        <f aca="false">H2604/F2604</f>
        <v>0.160493827160494</v>
      </c>
      <c r="J2604" s="73" t="n">
        <v>4774</v>
      </c>
      <c r="K2604" s="73" t="n">
        <v>86</v>
      </c>
      <c r="L2604" s="73" t="n">
        <v>172</v>
      </c>
      <c r="M2604" s="73" t="n">
        <v>1235</v>
      </c>
      <c r="N2604" s="73" t="n">
        <v>3382</v>
      </c>
      <c r="O2604" s="73" t="n">
        <f aca="false">J2604-M2604-N2604</f>
        <v>157</v>
      </c>
      <c r="P2604" s="74" t="n">
        <f aca="false">M2604/J2604</f>
        <v>0.258692919983243</v>
      </c>
      <c r="Q2604" s="74" t="n">
        <f aca="false">N2604/J2604</f>
        <v>0.708420611646418</v>
      </c>
      <c r="R2604" s="75" t="n">
        <f aca="false">ABS(P2604-Q2604)*100</f>
        <v>44.9727691663176</v>
      </c>
      <c r="S2604" s="72" t="str">
        <f aca="false">IF(M2604&gt;N2604,"Flávio Bolsonaro",IF(N2604&gt;M2604,"Lula","Empate"))</f>
        <v>Lula</v>
      </c>
      <c r="T2604" s="74" t="n">
        <v>0.716895958727429</v>
      </c>
      <c r="U2604" s="74" t="n">
        <v>0.240971625107481</v>
      </c>
      <c r="V2604" s="72" t="str">
        <f aca="false">IF(S2604="Empate","—",IF((N2604&gt;M2604)&lt;&gt;(T2604&gt;U2604),"Sim","Não"))</f>
        <v>Não</v>
      </c>
    </row>
    <row r="2605" customFormat="false" ht="15" hidden="false" customHeight="false" outlineLevel="0" collapsed="false">
      <c r="A2605" s="72" t="s">
        <v>5507</v>
      </c>
      <c r="B2605" s="72" t="s">
        <v>5508</v>
      </c>
      <c r="C2605" s="72" t="s">
        <v>309</v>
      </c>
      <c r="D2605" s="72" t="s">
        <v>289</v>
      </c>
      <c r="E2605" s="72"/>
      <c r="F2605" s="73" t="n">
        <v>17081</v>
      </c>
      <c r="G2605" s="73" t="n">
        <v>14169</v>
      </c>
      <c r="H2605" s="73" t="n">
        <v>2912</v>
      </c>
      <c r="I2605" s="74" t="n">
        <f aca="false">H2605/F2605</f>
        <v>0.170481821907382</v>
      </c>
      <c r="J2605" s="73" t="n">
        <v>13269</v>
      </c>
      <c r="K2605" s="73" t="n">
        <v>339</v>
      </c>
      <c r="L2605" s="73" t="n">
        <v>561</v>
      </c>
      <c r="M2605" s="73" t="n">
        <v>4214</v>
      </c>
      <c r="N2605" s="73" t="n">
        <v>8448</v>
      </c>
      <c r="O2605" s="73" t="n">
        <f aca="false">J2605-M2605-N2605</f>
        <v>607</v>
      </c>
      <c r="P2605" s="74" t="n">
        <f aca="false">M2605/J2605</f>
        <v>0.317582334765242</v>
      </c>
      <c r="Q2605" s="74" t="n">
        <f aca="false">N2605/J2605</f>
        <v>0.636671942120733</v>
      </c>
      <c r="R2605" s="75" t="n">
        <f aca="false">ABS(P2605-Q2605)*100</f>
        <v>31.908960735549</v>
      </c>
      <c r="S2605" s="72" t="str">
        <f aca="false">IF(M2605&gt;N2605,"Flávio Bolsonaro",IF(N2605&gt;M2605,"Lula","Empate"))</f>
        <v>Lula</v>
      </c>
      <c r="T2605" s="74" t="n">
        <v>0.666332201296697</v>
      </c>
      <c r="U2605" s="74" t="n">
        <v>0.288900895338067</v>
      </c>
      <c r="V2605" s="72" t="str">
        <f aca="false">IF(S2605="Empate","—",IF((N2605&gt;M2605)&lt;&gt;(T2605&gt;U2605),"Sim","Não"))</f>
        <v>Não</v>
      </c>
    </row>
    <row r="2606" customFormat="false" ht="15" hidden="false" customHeight="false" outlineLevel="0" collapsed="false">
      <c r="A2606" s="72" t="s">
        <v>5509</v>
      </c>
      <c r="B2606" s="72" t="s">
        <v>5510</v>
      </c>
      <c r="C2606" s="72" t="s">
        <v>309</v>
      </c>
      <c r="D2606" s="72" t="s">
        <v>289</v>
      </c>
      <c r="E2606" s="72"/>
      <c r="F2606" s="73" t="n">
        <v>5237</v>
      </c>
      <c r="G2606" s="73" t="n">
        <v>4525</v>
      </c>
      <c r="H2606" s="73" t="n">
        <v>712</v>
      </c>
      <c r="I2606" s="74" t="n">
        <f aca="false">H2606/F2606</f>
        <v>0.135955699828146</v>
      </c>
      <c r="J2606" s="73" t="n">
        <v>4223</v>
      </c>
      <c r="K2606" s="73" t="n">
        <v>101</v>
      </c>
      <c r="L2606" s="73" t="n">
        <v>201</v>
      </c>
      <c r="M2606" s="73" t="n">
        <v>1327</v>
      </c>
      <c r="N2606" s="73" t="n">
        <v>2661</v>
      </c>
      <c r="O2606" s="73" t="n">
        <f aca="false">J2606-M2606-N2606</f>
        <v>235</v>
      </c>
      <c r="P2606" s="74" t="n">
        <f aca="false">M2606/J2606</f>
        <v>0.314231588917831</v>
      </c>
      <c r="Q2606" s="74" t="n">
        <f aca="false">N2606/J2606</f>
        <v>0.63012076722709</v>
      </c>
      <c r="R2606" s="75" t="n">
        <f aca="false">ABS(P2606-Q2606)*100</f>
        <v>31.5889178309259</v>
      </c>
      <c r="S2606" s="72" t="str">
        <f aca="false">IF(M2606&gt;N2606,"Flávio Bolsonaro",IF(N2606&gt;M2606,"Lula","Empate"))</f>
        <v>Lula</v>
      </c>
      <c r="T2606" s="74" t="n">
        <v>0.643414756988164</v>
      </c>
      <c r="U2606" s="74" t="n">
        <v>0.284814908083606</v>
      </c>
      <c r="V2606" s="72" t="str">
        <f aca="false">IF(S2606="Empate","—",IF((N2606&gt;M2606)&lt;&gt;(T2606&gt;U2606),"Sim","Não"))</f>
        <v>Não</v>
      </c>
    </row>
    <row r="2607" customFormat="false" ht="15" hidden="false" customHeight="false" outlineLevel="0" collapsed="false">
      <c r="A2607" s="72" t="s">
        <v>5511</v>
      </c>
      <c r="B2607" s="72" t="s">
        <v>5512</v>
      </c>
      <c r="C2607" s="72" t="s">
        <v>309</v>
      </c>
      <c r="D2607" s="72" t="s">
        <v>289</v>
      </c>
      <c r="E2607" s="72"/>
      <c r="F2607" s="73" t="n">
        <v>54022</v>
      </c>
      <c r="G2607" s="73" t="n">
        <v>42794</v>
      </c>
      <c r="H2607" s="73" t="n">
        <v>11228</v>
      </c>
      <c r="I2607" s="74" t="n">
        <f aca="false">H2607/F2607</f>
        <v>0.207841249861168</v>
      </c>
      <c r="J2607" s="73" t="n">
        <v>40482</v>
      </c>
      <c r="K2607" s="73" t="n">
        <v>969</v>
      </c>
      <c r="L2607" s="73" t="n">
        <v>1343</v>
      </c>
      <c r="M2607" s="73" t="n">
        <v>18499</v>
      </c>
      <c r="N2607" s="73" t="n">
        <v>19051</v>
      </c>
      <c r="O2607" s="73" t="n">
        <f aca="false">J2607-M2607-N2607</f>
        <v>2932</v>
      </c>
      <c r="P2607" s="74" t="n">
        <f aca="false">M2607/J2607</f>
        <v>0.456968529222864</v>
      </c>
      <c r="Q2607" s="74" t="n">
        <f aca="false">N2607/J2607</f>
        <v>0.470604219159133</v>
      </c>
      <c r="R2607" s="75" t="n">
        <f aca="false">ABS(P2607-Q2607)*100</f>
        <v>1.3635689936268</v>
      </c>
      <c r="S2607" s="72" t="str">
        <f aca="false">IF(M2607&gt;N2607,"Flávio Bolsonaro",IF(N2607&gt;M2607,"Lula","Empate"))</f>
        <v>Lula</v>
      </c>
      <c r="T2607" s="74" t="n">
        <v>0.49838593974175</v>
      </c>
      <c r="U2607" s="74" t="n">
        <v>0.426060668169707</v>
      </c>
      <c r="V2607" s="72" t="str">
        <f aca="false">IF(S2607="Empate","—",IF((N2607&gt;M2607)&lt;&gt;(T2607&gt;U2607),"Sim","Não"))</f>
        <v>Não</v>
      </c>
    </row>
    <row r="2608" customFormat="false" ht="15" hidden="false" customHeight="false" outlineLevel="0" collapsed="false">
      <c r="A2608" s="72" t="s">
        <v>5513</v>
      </c>
      <c r="B2608" s="72" t="s">
        <v>5514</v>
      </c>
      <c r="C2608" s="72" t="s">
        <v>309</v>
      </c>
      <c r="D2608" s="72" t="s">
        <v>289</v>
      </c>
      <c r="E2608" s="72"/>
      <c r="F2608" s="73" t="n">
        <v>7912</v>
      </c>
      <c r="G2608" s="73" t="n">
        <v>6459</v>
      </c>
      <c r="H2608" s="73" t="n">
        <v>1453</v>
      </c>
      <c r="I2608" s="74" t="n">
        <f aca="false">H2608/F2608</f>
        <v>0.183645096056623</v>
      </c>
      <c r="J2608" s="73" t="n">
        <v>6043</v>
      </c>
      <c r="K2608" s="73" t="n">
        <v>88</v>
      </c>
      <c r="L2608" s="73" t="n">
        <v>328</v>
      </c>
      <c r="M2608" s="73" t="n">
        <v>842</v>
      </c>
      <c r="N2608" s="73" t="n">
        <v>4922</v>
      </c>
      <c r="O2608" s="73" t="n">
        <f aca="false">J2608-M2608-N2608</f>
        <v>279</v>
      </c>
      <c r="P2608" s="74" t="n">
        <f aca="false">M2608/J2608</f>
        <v>0.139334767499586</v>
      </c>
      <c r="Q2608" s="74" t="n">
        <f aca="false">N2608/J2608</f>
        <v>0.814496111203045</v>
      </c>
      <c r="R2608" s="75" t="n">
        <f aca="false">ABS(P2608-Q2608)*100</f>
        <v>67.5161343703459</v>
      </c>
      <c r="S2608" s="72" t="str">
        <f aca="false">IF(M2608&gt;N2608,"Flávio Bolsonaro",IF(N2608&gt;M2608,"Lula","Empate"))</f>
        <v>Lula</v>
      </c>
      <c r="T2608" s="74" t="n">
        <v>0.833618623758987</v>
      </c>
      <c r="U2608" s="74" t="n">
        <v>0.127011297500856</v>
      </c>
      <c r="V2608" s="72" t="str">
        <f aca="false">IF(S2608="Empate","—",IF((N2608&gt;M2608)&lt;&gt;(T2608&gt;U2608),"Sim","Não"))</f>
        <v>Não</v>
      </c>
    </row>
    <row r="2609" customFormat="false" ht="15" hidden="false" customHeight="false" outlineLevel="0" collapsed="false">
      <c r="A2609" s="72" t="s">
        <v>5515</v>
      </c>
      <c r="B2609" s="72" t="s">
        <v>5516</v>
      </c>
      <c r="C2609" s="72" t="s">
        <v>309</v>
      </c>
      <c r="D2609" s="72" t="s">
        <v>289</v>
      </c>
      <c r="E2609" s="72"/>
      <c r="F2609" s="73" t="n">
        <v>4343</v>
      </c>
      <c r="G2609" s="73" t="n">
        <v>3569</v>
      </c>
      <c r="H2609" s="73" t="n">
        <v>774</v>
      </c>
      <c r="I2609" s="74" t="n">
        <f aca="false">H2609/F2609</f>
        <v>0.178217821782178</v>
      </c>
      <c r="J2609" s="73" t="n">
        <v>3377</v>
      </c>
      <c r="K2609" s="73" t="n">
        <v>47</v>
      </c>
      <c r="L2609" s="73" t="n">
        <v>145</v>
      </c>
      <c r="M2609" s="73" t="n">
        <v>689</v>
      </c>
      <c r="N2609" s="73" t="n">
        <v>2575</v>
      </c>
      <c r="O2609" s="73" t="n">
        <f aca="false">J2609-M2609-N2609</f>
        <v>113</v>
      </c>
      <c r="P2609" s="74" t="n">
        <f aca="false">M2609/J2609</f>
        <v>0.204027243115191</v>
      </c>
      <c r="Q2609" s="74" t="n">
        <f aca="false">N2609/J2609</f>
        <v>0.762511104530649</v>
      </c>
      <c r="R2609" s="75" t="n">
        <f aca="false">ABS(P2609-Q2609)*100</f>
        <v>55.8483861415457</v>
      </c>
      <c r="S2609" s="72" t="str">
        <f aca="false">IF(M2609&gt;N2609,"Flávio Bolsonaro",IF(N2609&gt;M2609,"Lula","Empate"))</f>
        <v>Lula</v>
      </c>
      <c r="T2609" s="74" t="n">
        <v>0.805710534952412</v>
      </c>
      <c r="U2609" s="74" t="n">
        <v>0.162126681982278</v>
      </c>
      <c r="V2609" s="72" t="str">
        <f aca="false">IF(S2609="Empate","—",IF((N2609&gt;M2609)&lt;&gt;(T2609&gt;U2609),"Sim","Não"))</f>
        <v>Não</v>
      </c>
    </row>
    <row r="2610" customFormat="false" ht="15" hidden="false" customHeight="false" outlineLevel="0" collapsed="false">
      <c r="A2610" s="72" t="s">
        <v>5517</v>
      </c>
      <c r="B2610" s="72" t="s">
        <v>5518</v>
      </c>
      <c r="C2610" s="72" t="s">
        <v>309</v>
      </c>
      <c r="D2610" s="72" t="s">
        <v>289</v>
      </c>
      <c r="E2610" s="72"/>
      <c r="F2610" s="73" t="n">
        <v>14334</v>
      </c>
      <c r="G2610" s="73" t="n">
        <v>11100</v>
      </c>
      <c r="H2610" s="73" t="n">
        <v>3234</v>
      </c>
      <c r="I2610" s="74" t="n">
        <f aca="false">H2610/F2610</f>
        <v>0.225617413143575</v>
      </c>
      <c r="J2610" s="73" t="n">
        <v>10179</v>
      </c>
      <c r="K2610" s="73" t="n">
        <v>173</v>
      </c>
      <c r="L2610" s="73" t="n">
        <v>748</v>
      </c>
      <c r="M2610" s="73" t="n">
        <v>2752</v>
      </c>
      <c r="N2610" s="73" t="n">
        <v>6977</v>
      </c>
      <c r="O2610" s="73" t="n">
        <f aca="false">J2610-M2610-N2610</f>
        <v>450</v>
      </c>
      <c r="P2610" s="74" t="n">
        <f aca="false">M2610/J2610</f>
        <v>0.270360546222615</v>
      </c>
      <c r="Q2610" s="74" t="n">
        <f aca="false">N2610/J2610</f>
        <v>0.685430788879065</v>
      </c>
      <c r="R2610" s="75" t="n">
        <f aca="false">ABS(P2610-Q2610)*100</f>
        <v>41.507024265645</v>
      </c>
      <c r="S2610" s="72" t="str">
        <f aca="false">IF(M2610&gt;N2610,"Flávio Bolsonaro",IF(N2610&gt;M2610,"Lula","Empate"))</f>
        <v>Lula</v>
      </c>
      <c r="T2610" s="74" t="n">
        <v>0.745161290322581</v>
      </c>
      <c r="U2610" s="74" t="n">
        <v>0.207258064516129</v>
      </c>
      <c r="V2610" s="72" t="str">
        <f aca="false">IF(S2610="Empate","—",IF((N2610&gt;M2610)&lt;&gt;(T2610&gt;U2610),"Sim","Não"))</f>
        <v>Não</v>
      </c>
    </row>
    <row r="2611" customFormat="false" ht="15" hidden="false" customHeight="false" outlineLevel="0" collapsed="false">
      <c r="A2611" s="72" t="s">
        <v>5519</v>
      </c>
      <c r="B2611" s="72" t="s">
        <v>5520</v>
      </c>
      <c r="C2611" s="72" t="s">
        <v>309</v>
      </c>
      <c r="D2611" s="72" t="s">
        <v>289</v>
      </c>
      <c r="E2611" s="72"/>
      <c r="F2611" s="73" t="n">
        <v>6623</v>
      </c>
      <c r="G2611" s="73" t="n">
        <v>4862</v>
      </c>
      <c r="H2611" s="73" t="n">
        <v>1761</v>
      </c>
      <c r="I2611" s="74" t="n">
        <f aca="false">H2611/F2611</f>
        <v>0.265891589913936</v>
      </c>
      <c r="J2611" s="73" t="n">
        <v>4536</v>
      </c>
      <c r="K2611" s="73" t="n">
        <v>73</v>
      </c>
      <c r="L2611" s="73" t="n">
        <v>253</v>
      </c>
      <c r="M2611" s="73" t="n">
        <v>744</v>
      </c>
      <c r="N2611" s="73" t="n">
        <v>3612</v>
      </c>
      <c r="O2611" s="73" t="n">
        <f aca="false">J2611-M2611-N2611</f>
        <v>180</v>
      </c>
      <c r="P2611" s="74" t="n">
        <f aca="false">M2611/J2611</f>
        <v>0.164021164021164</v>
      </c>
      <c r="Q2611" s="74" t="n">
        <f aca="false">N2611/J2611</f>
        <v>0.796296296296296</v>
      </c>
      <c r="R2611" s="75" t="n">
        <f aca="false">ABS(P2611-Q2611)*100</f>
        <v>63.2275132275132</v>
      </c>
      <c r="S2611" s="72" t="str">
        <f aca="false">IF(M2611&gt;N2611,"Flávio Bolsonaro",IF(N2611&gt;M2611,"Lula","Empate"))</f>
        <v>Lula</v>
      </c>
      <c r="T2611" s="74" t="n">
        <v>0.846435938574375</v>
      </c>
      <c r="U2611" s="74" t="n">
        <v>0.117579647031859</v>
      </c>
      <c r="V2611" s="72" t="str">
        <f aca="false">IF(S2611="Empate","—",IF((N2611&gt;M2611)&lt;&gt;(T2611&gt;U2611),"Sim","Não"))</f>
        <v>Não</v>
      </c>
    </row>
    <row r="2612" customFormat="false" ht="15" hidden="false" customHeight="false" outlineLevel="0" collapsed="false">
      <c r="A2612" s="72" t="s">
        <v>5521</v>
      </c>
      <c r="B2612" s="72" t="s">
        <v>5522</v>
      </c>
      <c r="C2612" s="72" t="s">
        <v>309</v>
      </c>
      <c r="D2612" s="72" t="s">
        <v>289</v>
      </c>
      <c r="E2612" s="72"/>
      <c r="F2612" s="73" t="n">
        <v>6526</v>
      </c>
      <c r="G2612" s="73" t="n">
        <v>5179</v>
      </c>
      <c r="H2612" s="73" t="n">
        <v>1347</v>
      </c>
      <c r="I2612" s="74" t="n">
        <f aca="false">H2612/F2612</f>
        <v>0.206405148636224</v>
      </c>
      <c r="J2612" s="73" t="n">
        <v>4780</v>
      </c>
      <c r="K2612" s="73" t="n">
        <v>104</v>
      </c>
      <c r="L2612" s="73" t="n">
        <v>295</v>
      </c>
      <c r="M2612" s="73" t="n">
        <v>1483</v>
      </c>
      <c r="N2612" s="73" t="n">
        <v>3075</v>
      </c>
      <c r="O2612" s="73" t="n">
        <f aca="false">J2612-M2612-N2612</f>
        <v>222</v>
      </c>
      <c r="P2612" s="74" t="n">
        <f aca="false">M2612/J2612</f>
        <v>0.310251046025105</v>
      </c>
      <c r="Q2612" s="74" t="n">
        <f aca="false">N2612/J2612</f>
        <v>0.643305439330544</v>
      </c>
      <c r="R2612" s="75" t="n">
        <f aca="false">ABS(P2612-Q2612)*100</f>
        <v>33.3054393305439</v>
      </c>
      <c r="S2612" s="72" t="str">
        <f aca="false">IF(M2612&gt;N2612,"Flávio Bolsonaro",IF(N2612&gt;M2612,"Lula","Empate"))</f>
        <v>Lula</v>
      </c>
      <c r="T2612" s="74" t="n">
        <v>0.694704728699063</v>
      </c>
      <c r="U2612" s="74" t="n">
        <v>0.254521682283722</v>
      </c>
      <c r="V2612" s="72" t="str">
        <f aca="false">IF(S2612="Empate","—",IF((N2612&gt;M2612)&lt;&gt;(T2612&gt;U2612),"Sim","Não"))</f>
        <v>Não</v>
      </c>
    </row>
    <row r="2613" customFormat="false" ht="15" hidden="false" customHeight="false" outlineLevel="0" collapsed="false">
      <c r="A2613" s="72" t="s">
        <v>5523</v>
      </c>
      <c r="B2613" s="72" t="s">
        <v>5524</v>
      </c>
      <c r="C2613" s="72" t="s">
        <v>309</v>
      </c>
      <c r="D2613" s="72" t="s">
        <v>289</v>
      </c>
      <c r="E2613" s="72"/>
      <c r="F2613" s="73" t="n">
        <v>47827</v>
      </c>
      <c r="G2613" s="73" t="n">
        <v>39869</v>
      </c>
      <c r="H2613" s="73" t="n">
        <v>7958</v>
      </c>
      <c r="I2613" s="74" t="n">
        <f aca="false">H2613/F2613</f>
        <v>0.166391368892048</v>
      </c>
      <c r="J2613" s="73" t="n">
        <v>37693</v>
      </c>
      <c r="K2613" s="73" t="n">
        <v>683</v>
      </c>
      <c r="L2613" s="73" t="n">
        <v>1493</v>
      </c>
      <c r="M2613" s="73" t="n">
        <v>7508</v>
      </c>
      <c r="N2613" s="73" t="n">
        <v>28253</v>
      </c>
      <c r="O2613" s="73" t="n">
        <f aca="false">J2613-M2613-N2613</f>
        <v>1932</v>
      </c>
      <c r="P2613" s="74" t="n">
        <f aca="false">M2613/J2613</f>
        <v>0.199188178176319</v>
      </c>
      <c r="Q2613" s="74" t="n">
        <f aca="false">N2613/J2613</f>
        <v>0.749555620406972</v>
      </c>
      <c r="R2613" s="75" t="n">
        <f aca="false">ABS(P2613-Q2613)*100</f>
        <v>55.0367442230653</v>
      </c>
      <c r="S2613" s="72" t="str">
        <f aca="false">IF(M2613&gt;N2613,"Flávio Bolsonaro",IF(N2613&gt;M2613,"Lula","Empate"))</f>
        <v>Lula</v>
      </c>
      <c r="T2613" s="74" t="n">
        <v>0.784922698043508</v>
      </c>
      <c r="U2613" s="74" t="n">
        <v>0.167054316595978</v>
      </c>
      <c r="V2613" s="72" t="str">
        <f aca="false">IF(S2613="Empate","—",IF((N2613&gt;M2613)&lt;&gt;(T2613&gt;U2613),"Sim","Não"))</f>
        <v>Não</v>
      </c>
    </row>
    <row r="2614" customFormat="false" ht="15" hidden="false" customHeight="false" outlineLevel="0" collapsed="false">
      <c r="A2614" s="72" t="s">
        <v>5525</v>
      </c>
      <c r="B2614" s="72" t="s">
        <v>5526</v>
      </c>
      <c r="C2614" s="72" t="s">
        <v>309</v>
      </c>
      <c r="D2614" s="72" t="s">
        <v>289</v>
      </c>
      <c r="E2614" s="72"/>
      <c r="F2614" s="73" t="n">
        <v>3758</v>
      </c>
      <c r="G2614" s="73" t="n">
        <v>3021</v>
      </c>
      <c r="H2614" s="73" t="n">
        <v>737</v>
      </c>
      <c r="I2614" s="74" t="n">
        <f aca="false">H2614/F2614</f>
        <v>0.196114954763172</v>
      </c>
      <c r="J2614" s="73" t="n">
        <v>2853</v>
      </c>
      <c r="K2614" s="73" t="n">
        <v>24</v>
      </c>
      <c r="L2614" s="73" t="n">
        <v>144</v>
      </c>
      <c r="M2614" s="73" t="n">
        <v>636</v>
      </c>
      <c r="N2614" s="73" t="n">
        <v>2137</v>
      </c>
      <c r="O2614" s="73" t="n">
        <f aca="false">J2614-M2614-N2614</f>
        <v>80</v>
      </c>
      <c r="P2614" s="74" t="n">
        <f aca="false">M2614/J2614</f>
        <v>0.222923238696109</v>
      </c>
      <c r="Q2614" s="74" t="n">
        <f aca="false">N2614/J2614</f>
        <v>0.749036102348405</v>
      </c>
      <c r="R2614" s="75" t="n">
        <f aca="false">ABS(P2614-Q2614)*100</f>
        <v>52.6112863652296</v>
      </c>
      <c r="S2614" s="72" t="str">
        <f aca="false">IF(M2614&gt;N2614,"Flávio Bolsonaro",IF(N2614&gt;M2614,"Lula","Empate"))</f>
        <v>Lula</v>
      </c>
      <c r="T2614" s="74" t="n">
        <v>0.803345851826562</v>
      </c>
      <c r="U2614" s="74" t="n">
        <v>0.158415841584158</v>
      </c>
      <c r="V2614" s="72" t="str">
        <f aca="false">IF(S2614="Empate","—",IF((N2614&gt;M2614)&lt;&gt;(T2614&gt;U2614),"Sim","Não"))</f>
        <v>Não</v>
      </c>
    </row>
    <row r="2615" customFormat="false" ht="15" hidden="false" customHeight="false" outlineLevel="0" collapsed="false">
      <c r="A2615" s="72" t="s">
        <v>5527</v>
      </c>
      <c r="B2615" s="72" t="s">
        <v>5528</v>
      </c>
      <c r="C2615" s="72" t="s">
        <v>309</v>
      </c>
      <c r="D2615" s="72" t="s">
        <v>289</v>
      </c>
      <c r="E2615" s="72"/>
      <c r="F2615" s="73" t="n">
        <v>5445</v>
      </c>
      <c r="G2615" s="73" t="n">
        <v>4617</v>
      </c>
      <c r="H2615" s="73" t="n">
        <v>828</v>
      </c>
      <c r="I2615" s="74" t="n">
        <f aca="false">H2615/F2615</f>
        <v>0.152066115702479</v>
      </c>
      <c r="J2615" s="73" t="n">
        <v>4280</v>
      </c>
      <c r="K2615" s="73" t="n">
        <v>105</v>
      </c>
      <c r="L2615" s="73" t="n">
        <v>232</v>
      </c>
      <c r="M2615" s="73" t="n">
        <v>1126</v>
      </c>
      <c r="N2615" s="73" t="n">
        <v>3004</v>
      </c>
      <c r="O2615" s="73" t="n">
        <f aca="false">J2615-M2615-N2615</f>
        <v>150</v>
      </c>
      <c r="P2615" s="74" t="n">
        <f aca="false">M2615/J2615</f>
        <v>0.263084112149533</v>
      </c>
      <c r="Q2615" s="74" t="n">
        <f aca="false">N2615/J2615</f>
        <v>0.701869158878505</v>
      </c>
      <c r="R2615" s="75" t="n">
        <f aca="false">ABS(P2615-Q2615)*100</f>
        <v>43.8785046728972</v>
      </c>
      <c r="S2615" s="72" t="str">
        <f aca="false">IF(M2615&gt;N2615,"Flávio Bolsonaro",IF(N2615&gt;M2615,"Lula","Empate"))</f>
        <v>Lula</v>
      </c>
      <c r="T2615" s="74" t="n">
        <v>0.748091603053435</v>
      </c>
      <c r="U2615" s="74" t="n">
        <v>0.207299618320611</v>
      </c>
      <c r="V2615" s="72" t="str">
        <f aca="false">IF(S2615="Empate","—",IF((N2615&gt;M2615)&lt;&gt;(T2615&gt;U2615),"Sim","Não"))</f>
        <v>Não</v>
      </c>
    </row>
    <row r="2616" customFormat="false" ht="15" hidden="false" customHeight="false" outlineLevel="0" collapsed="false">
      <c r="A2616" s="72" t="s">
        <v>5529</v>
      </c>
      <c r="B2616" s="72" t="s">
        <v>5530</v>
      </c>
      <c r="C2616" s="72" t="s">
        <v>309</v>
      </c>
      <c r="D2616" s="72" t="s">
        <v>289</v>
      </c>
      <c r="E2616" s="72"/>
      <c r="F2616" s="73" t="n">
        <v>6294</v>
      </c>
      <c r="G2616" s="73" t="n">
        <v>5186</v>
      </c>
      <c r="H2616" s="73" t="n">
        <v>1108</v>
      </c>
      <c r="I2616" s="74" t="n">
        <f aca="false">H2616/F2616</f>
        <v>0.176040673657452</v>
      </c>
      <c r="J2616" s="73" t="n">
        <v>4907</v>
      </c>
      <c r="K2616" s="73" t="n">
        <v>56</v>
      </c>
      <c r="L2616" s="73" t="n">
        <v>223</v>
      </c>
      <c r="M2616" s="73" t="n">
        <v>588</v>
      </c>
      <c r="N2616" s="73" t="n">
        <v>4206</v>
      </c>
      <c r="O2616" s="73" t="n">
        <f aca="false">J2616-M2616-N2616</f>
        <v>113</v>
      </c>
      <c r="P2616" s="74" t="n">
        <f aca="false">M2616/J2616</f>
        <v>0.119828815977175</v>
      </c>
      <c r="Q2616" s="74" t="n">
        <f aca="false">N2616/J2616</f>
        <v>0.857142857142857</v>
      </c>
      <c r="R2616" s="75" t="n">
        <f aca="false">ABS(P2616-Q2616)*100</f>
        <v>73.7314041165682</v>
      </c>
      <c r="S2616" s="72" t="str">
        <f aca="false">IF(M2616&gt;N2616,"Flávio Bolsonaro",IF(N2616&gt;M2616,"Lula","Empate"))</f>
        <v>Lula</v>
      </c>
      <c r="T2616" s="74" t="n">
        <v>0.872762562001294</v>
      </c>
      <c r="U2616" s="74" t="n">
        <v>0.0951045934871684</v>
      </c>
      <c r="V2616" s="72" t="str">
        <f aca="false">IF(S2616="Empate","—",IF((N2616&gt;M2616)&lt;&gt;(T2616&gt;U2616),"Sim","Não"))</f>
        <v>Não</v>
      </c>
    </row>
    <row r="2617" customFormat="false" ht="15" hidden="false" customHeight="false" outlineLevel="0" collapsed="false">
      <c r="A2617" s="72" t="s">
        <v>5531</v>
      </c>
      <c r="B2617" s="72" t="s">
        <v>5532</v>
      </c>
      <c r="C2617" s="72" t="s">
        <v>309</v>
      </c>
      <c r="D2617" s="72" t="s">
        <v>289</v>
      </c>
      <c r="E2617" s="72"/>
      <c r="F2617" s="73" t="n">
        <v>305258</v>
      </c>
      <c r="G2617" s="73" t="n">
        <v>263420</v>
      </c>
      <c r="H2617" s="73" t="n">
        <v>41838</v>
      </c>
      <c r="I2617" s="74" t="n">
        <f aca="false">H2617/F2617</f>
        <v>0.137057833046145</v>
      </c>
      <c r="J2617" s="73" t="n">
        <v>245436</v>
      </c>
      <c r="K2617" s="73" t="n">
        <v>5816</v>
      </c>
      <c r="L2617" s="73" t="n">
        <v>12168</v>
      </c>
      <c r="M2617" s="73" t="n">
        <v>108991</v>
      </c>
      <c r="N2617" s="73" t="n">
        <v>118783</v>
      </c>
      <c r="O2617" s="73" t="n">
        <f aca="false">J2617-M2617-N2617</f>
        <v>17662</v>
      </c>
      <c r="P2617" s="74" t="n">
        <f aca="false">M2617/J2617</f>
        <v>0.444070959435454</v>
      </c>
      <c r="Q2617" s="74" t="n">
        <f aca="false">N2617/J2617</f>
        <v>0.483967307159504</v>
      </c>
      <c r="R2617" s="75" t="n">
        <f aca="false">ABS(P2617-Q2617)*100</f>
        <v>3.98963477240503</v>
      </c>
      <c r="S2617" s="72" t="str">
        <f aca="false">IF(M2617&gt;N2617,"Flávio Bolsonaro",IF(N2617&gt;M2617,"Lula","Empate"))</f>
        <v>Lula</v>
      </c>
      <c r="T2617" s="74" t="n">
        <v>0.491981309726309</v>
      </c>
      <c r="U2617" s="74" t="n">
        <v>0.424765026508238</v>
      </c>
      <c r="V2617" s="72" t="str">
        <f aca="false">IF(S2617="Empate","—",IF((N2617&gt;M2617)&lt;&gt;(T2617&gt;U2617),"Sim","Não"))</f>
        <v>Não</v>
      </c>
    </row>
    <row r="2618" customFormat="false" ht="15" hidden="false" customHeight="false" outlineLevel="0" collapsed="false">
      <c r="A2618" s="72" t="s">
        <v>5533</v>
      </c>
      <c r="B2618" s="72" t="s">
        <v>5534</v>
      </c>
      <c r="C2618" s="72" t="s">
        <v>309</v>
      </c>
      <c r="D2618" s="72" t="s">
        <v>289</v>
      </c>
      <c r="E2618" s="72"/>
      <c r="F2618" s="73" t="n">
        <v>7251</v>
      </c>
      <c r="G2618" s="73" t="n">
        <v>5675</v>
      </c>
      <c r="H2618" s="73" t="n">
        <v>1576</v>
      </c>
      <c r="I2618" s="74" t="n">
        <f aca="false">H2618/F2618</f>
        <v>0.217349331126741</v>
      </c>
      <c r="J2618" s="73" t="n">
        <v>5160</v>
      </c>
      <c r="K2618" s="73" t="n">
        <v>140</v>
      </c>
      <c r="L2618" s="73" t="n">
        <v>375</v>
      </c>
      <c r="M2618" s="73" t="n">
        <v>1424</v>
      </c>
      <c r="N2618" s="73" t="n">
        <v>3533</v>
      </c>
      <c r="O2618" s="73" t="n">
        <f aca="false">J2618-M2618-N2618</f>
        <v>203</v>
      </c>
      <c r="P2618" s="74" t="n">
        <f aca="false">M2618/J2618</f>
        <v>0.275968992248062</v>
      </c>
      <c r="Q2618" s="74" t="n">
        <f aca="false">N2618/J2618</f>
        <v>0.68468992248062</v>
      </c>
      <c r="R2618" s="75" t="n">
        <f aca="false">ABS(P2618-Q2618)*100</f>
        <v>40.8720930232558</v>
      </c>
      <c r="S2618" s="72" t="str">
        <f aca="false">IF(M2618&gt;N2618,"Flávio Bolsonaro",IF(N2618&gt;M2618,"Lula","Empate"))</f>
        <v>Lula</v>
      </c>
      <c r="T2618" s="74" t="n">
        <v>0.718456512862393</v>
      </c>
      <c r="U2618" s="74" t="n">
        <v>0.221518987341772</v>
      </c>
      <c r="V2618" s="72" t="str">
        <f aca="false">IF(S2618="Empate","—",IF((N2618&gt;M2618)&lt;&gt;(T2618&gt;U2618),"Sim","Não"))</f>
        <v>Não</v>
      </c>
    </row>
    <row r="2619" customFormat="false" ht="15" hidden="false" customHeight="false" outlineLevel="0" collapsed="false">
      <c r="A2619" s="72" t="s">
        <v>5535</v>
      </c>
      <c r="B2619" s="72" t="s">
        <v>5536</v>
      </c>
      <c r="C2619" s="72" t="s">
        <v>309</v>
      </c>
      <c r="D2619" s="72" t="s">
        <v>289</v>
      </c>
      <c r="E2619" s="72"/>
      <c r="F2619" s="73" t="n">
        <v>4534</v>
      </c>
      <c r="G2619" s="73" t="n">
        <v>3912</v>
      </c>
      <c r="H2619" s="73" t="n">
        <v>622</v>
      </c>
      <c r="I2619" s="74" t="n">
        <f aca="false">H2619/F2619</f>
        <v>0.13718570798412</v>
      </c>
      <c r="J2619" s="73" t="n">
        <v>3685</v>
      </c>
      <c r="K2619" s="73" t="n">
        <v>41</v>
      </c>
      <c r="L2619" s="73" t="n">
        <v>186</v>
      </c>
      <c r="M2619" s="73" t="n">
        <v>850</v>
      </c>
      <c r="N2619" s="73" t="n">
        <v>2687</v>
      </c>
      <c r="O2619" s="73" t="n">
        <f aca="false">J2619-M2619-N2619</f>
        <v>148</v>
      </c>
      <c r="P2619" s="74" t="n">
        <f aca="false">M2619/J2619</f>
        <v>0.230664857530529</v>
      </c>
      <c r="Q2619" s="74" t="n">
        <f aca="false">N2619/J2619</f>
        <v>0.729172320217096</v>
      </c>
      <c r="R2619" s="75" t="n">
        <f aca="false">ABS(P2619-Q2619)*100</f>
        <v>49.8507462686567</v>
      </c>
      <c r="S2619" s="72" t="str">
        <f aca="false">IF(M2619&gt;N2619,"Flávio Bolsonaro",IF(N2619&gt;M2619,"Lula","Empate"))</f>
        <v>Lula</v>
      </c>
      <c r="T2619" s="74" t="n">
        <v>0.778262133100843</v>
      </c>
      <c r="U2619" s="74" t="n">
        <v>0.173496076721883</v>
      </c>
      <c r="V2619" s="72" t="str">
        <f aca="false">IF(S2619="Empate","—",IF((N2619&gt;M2619)&lt;&gt;(T2619&gt;U2619),"Sim","Não"))</f>
        <v>Não</v>
      </c>
    </row>
    <row r="2620" customFormat="false" ht="15" hidden="false" customHeight="false" outlineLevel="0" collapsed="false">
      <c r="A2620" s="72" t="s">
        <v>5537</v>
      </c>
      <c r="B2620" s="72" t="s">
        <v>5538</v>
      </c>
      <c r="C2620" s="72" t="s">
        <v>309</v>
      </c>
      <c r="D2620" s="72" t="s">
        <v>289</v>
      </c>
      <c r="E2620" s="72"/>
      <c r="F2620" s="73" t="n">
        <v>2444</v>
      </c>
      <c r="G2620" s="73" t="n">
        <v>1973</v>
      </c>
      <c r="H2620" s="73" t="n">
        <v>471</v>
      </c>
      <c r="I2620" s="74" t="n">
        <f aca="false">H2620/F2620</f>
        <v>0.192716857610475</v>
      </c>
      <c r="J2620" s="73" t="n">
        <v>1864</v>
      </c>
      <c r="K2620" s="73" t="n">
        <v>14</v>
      </c>
      <c r="L2620" s="73" t="n">
        <v>95</v>
      </c>
      <c r="M2620" s="73" t="n">
        <v>273</v>
      </c>
      <c r="N2620" s="73" t="n">
        <v>1522</v>
      </c>
      <c r="O2620" s="73" t="n">
        <f aca="false">J2620-M2620-N2620</f>
        <v>69</v>
      </c>
      <c r="P2620" s="74" t="n">
        <f aca="false">M2620/J2620</f>
        <v>0.146459227467811</v>
      </c>
      <c r="Q2620" s="74" t="n">
        <f aca="false">N2620/J2620</f>
        <v>0.816523605150215</v>
      </c>
      <c r="R2620" s="75" t="n">
        <f aca="false">ABS(P2620-Q2620)*100</f>
        <v>67.0064377682404</v>
      </c>
      <c r="S2620" s="72" t="str">
        <f aca="false">IF(M2620&gt;N2620,"Flávio Bolsonaro",IF(N2620&gt;M2620,"Lula","Empate"))</f>
        <v>Lula</v>
      </c>
      <c r="T2620" s="74" t="n">
        <v>0.821965317919075</v>
      </c>
      <c r="U2620" s="74" t="n">
        <v>0.134104046242775</v>
      </c>
      <c r="V2620" s="72" t="str">
        <f aca="false">IF(S2620="Empate","—",IF((N2620&gt;M2620)&lt;&gt;(T2620&gt;U2620),"Sim","Não"))</f>
        <v>Não</v>
      </c>
    </row>
    <row r="2621" customFormat="false" ht="15" hidden="false" customHeight="false" outlineLevel="0" collapsed="false">
      <c r="A2621" s="72" t="s">
        <v>5539</v>
      </c>
      <c r="B2621" s="72" t="s">
        <v>5540</v>
      </c>
      <c r="C2621" s="72" t="s">
        <v>309</v>
      </c>
      <c r="D2621" s="72" t="s">
        <v>289</v>
      </c>
      <c r="E2621" s="72"/>
      <c r="F2621" s="73" t="n">
        <v>6406</v>
      </c>
      <c r="G2621" s="73" t="n">
        <v>5010</v>
      </c>
      <c r="H2621" s="73" t="n">
        <v>1396</v>
      </c>
      <c r="I2621" s="74" t="n">
        <f aca="false">H2621/F2621</f>
        <v>0.217920699344365</v>
      </c>
      <c r="J2621" s="73" t="n">
        <v>4637</v>
      </c>
      <c r="K2621" s="73" t="n">
        <v>75</v>
      </c>
      <c r="L2621" s="73" t="n">
        <v>298</v>
      </c>
      <c r="M2621" s="73" t="n">
        <v>921</v>
      </c>
      <c r="N2621" s="73" t="n">
        <v>3513</v>
      </c>
      <c r="O2621" s="73" t="n">
        <f aca="false">J2621-M2621-N2621</f>
        <v>203</v>
      </c>
      <c r="P2621" s="74" t="n">
        <f aca="false">M2621/J2621</f>
        <v>0.198619797282726</v>
      </c>
      <c r="Q2621" s="74" t="n">
        <f aca="false">N2621/J2621</f>
        <v>0.757601897778736</v>
      </c>
      <c r="R2621" s="75" t="n">
        <f aca="false">ABS(P2621-Q2621)*100</f>
        <v>55.898210049601</v>
      </c>
      <c r="S2621" s="72" t="str">
        <f aca="false">IF(M2621&gt;N2621,"Flávio Bolsonaro",IF(N2621&gt;M2621,"Lula","Empate"))</f>
        <v>Lula</v>
      </c>
      <c r="T2621" s="74" t="n">
        <v>0.804694621695533</v>
      </c>
      <c r="U2621" s="74" t="n">
        <v>0.137192342752963</v>
      </c>
      <c r="V2621" s="72" t="str">
        <f aca="false">IF(S2621="Empate","—",IF((N2621&gt;M2621)&lt;&gt;(T2621&gt;U2621),"Sim","Não"))</f>
        <v>Não</v>
      </c>
    </row>
    <row r="2622" customFormat="false" ht="15" hidden="false" customHeight="false" outlineLevel="0" collapsed="false">
      <c r="A2622" s="72" t="s">
        <v>5541</v>
      </c>
      <c r="B2622" s="72" t="s">
        <v>5542</v>
      </c>
      <c r="C2622" s="72" t="s">
        <v>309</v>
      </c>
      <c r="D2622" s="72" t="s">
        <v>289</v>
      </c>
      <c r="E2622" s="72"/>
      <c r="F2622" s="73" t="n">
        <v>5416</v>
      </c>
      <c r="G2622" s="73" t="n">
        <v>4139</v>
      </c>
      <c r="H2622" s="73" t="n">
        <v>1277</v>
      </c>
      <c r="I2622" s="74" t="n">
        <f aca="false">H2622/F2622</f>
        <v>0.235782865583456</v>
      </c>
      <c r="J2622" s="73" t="n">
        <v>3905</v>
      </c>
      <c r="K2622" s="73" t="n">
        <v>73</v>
      </c>
      <c r="L2622" s="73" t="n">
        <v>161</v>
      </c>
      <c r="M2622" s="73" t="n">
        <v>1035</v>
      </c>
      <c r="N2622" s="73" t="n">
        <v>2742</v>
      </c>
      <c r="O2622" s="73" t="n">
        <f aca="false">J2622-M2622-N2622</f>
        <v>128</v>
      </c>
      <c r="P2622" s="74" t="n">
        <f aca="false">M2622/J2622</f>
        <v>0.265044814340589</v>
      </c>
      <c r="Q2622" s="74" t="n">
        <f aca="false">N2622/J2622</f>
        <v>0.702176696542894</v>
      </c>
      <c r="R2622" s="75" t="n">
        <f aca="false">ABS(P2622-Q2622)*100</f>
        <v>43.7131882202305</v>
      </c>
      <c r="S2622" s="72" t="str">
        <f aca="false">IF(M2622&gt;N2622,"Flávio Bolsonaro",IF(N2622&gt;M2622,"Lula","Empate"))</f>
        <v>Lula</v>
      </c>
      <c r="T2622" s="74" t="n">
        <v>0.732096857290057</v>
      </c>
      <c r="U2622" s="74" t="n">
        <v>0.211488923235446</v>
      </c>
      <c r="V2622" s="72" t="str">
        <f aca="false">IF(S2622="Empate","—",IF((N2622&gt;M2622)&lt;&gt;(T2622&gt;U2622),"Sim","Não"))</f>
        <v>Não</v>
      </c>
    </row>
    <row r="2623" customFormat="false" ht="15" hidden="false" customHeight="false" outlineLevel="0" collapsed="false">
      <c r="A2623" s="72" t="s">
        <v>5543</v>
      </c>
      <c r="B2623" s="72" t="s">
        <v>5544</v>
      </c>
      <c r="C2623" s="72" t="s">
        <v>309</v>
      </c>
      <c r="D2623" s="72" t="s">
        <v>289</v>
      </c>
      <c r="E2623" s="72"/>
      <c r="F2623" s="73" t="n">
        <v>22557</v>
      </c>
      <c r="G2623" s="73" t="n">
        <v>18819</v>
      </c>
      <c r="H2623" s="73" t="n">
        <v>3738</v>
      </c>
      <c r="I2623" s="74" t="n">
        <f aca="false">H2623/F2623</f>
        <v>0.165713525734805</v>
      </c>
      <c r="J2623" s="73" t="n">
        <v>17870</v>
      </c>
      <c r="K2623" s="73" t="n">
        <v>347</v>
      </c>
      <c r="L2623" s="73" t="n">
        <v>602</v>
      </c>
      <c r="M2623" s="73" t="n">
        <v>4521</v>
      </c>
      <c r="N2623" s="73" t="n">
        <v>12601</v>
      </c>
      <c r="O2623" s="73" t="n">
        <f aca="false">J2623-M2623-N2623</f>
        <v>748</v>
      </c>
      <c r="P2623" s="74" t="n">
        <f aca="false">M2623/J2623</f>
        <v>0.252993844432009</v>
      </c>
      <c r="Q2623" s="74" t="n">
        <f aca="false">N2623/J2623</f>
        <v>0.705148293228875</v>
      </c>
      <c r="R2623" s="75" t="n">
        <f aca="false">ABS(P2623-Q2623)*100</f>
        <v>45.2154448796866</v>
      </c>
      <c r="S2623" s="72" t="str">
        <f aca="false">IF(M2623&gt;N2623,"Flávio Bolsonaro",IF(N2623&gt;M2623,"Lula","Empate"))</f>
        <v>Lula</v>
      </c>
      <c r="T2623" s="74" t="n">
        <v>0.738098023160604</v>
      </c>
      <c r="U2623" s="74" t="n">
        <v>0.214352555854486</v>
      </c>
      <c r="V2623" s="72" t="str">
        <f aca="false">IF(S2623="Empate","—",IF((N2623&gt;M2623)&lt;&gt;(T2623&gt;U2623),"Sim","Não"))</f>
        <v>Não</v>
      </c>
    </row>
    <row r="2624" customFormat="false" ht="15" hidden="false" customHeight="false" outlineLevel="0" collapsed="false">
      <c r="A2624" s="72" t="s">
        <v>5545</v>
      </c>
      <c r="B2624" s="72" t="s">
        <v>5546</v>
      </c>
      <c r="C2624" s="72" t="s">
        <v>309</v>
      </c>
      <c r="D2624" s="72" t="s">
        <v>289</v>
      </c>
      <c r="E2624" s="72"/>
      <c r="F2624" s="73" t="n">
        <v>5518</v>
      </c>
      <c r="G2624" s="73" t="n">
        <v>4755</v>
      </c>
      <c r="H2624" s="73" t="n">
        <v>763</v>
      </c>
      <c r="I2624" s="74" t="n">
        <f aca="false">H2624/F2624</f>
        <v>0.138274737223632</v>
      </c>
      <c r="J2624" s="73" t="n">
        <v>4414</v>
      </c>
      <c r="K2624" s="73" t="n">
        <v>103</v>
      </c>
      <c r="L2624" s="73" t="n">
        <v>238</v>
      </c>
      <c r="M2624" s="73" t="n">
        <v>1030</v>
      </c>
      <c r="N2624" s="73" t="n">
        <v>3131</v>
      </c>
      <c r="O2624" s="73" t="n">
        <f aca="false">J2624-M2624-N2624</f>
        <v>253</v>
      </c>
      <c r="P2624" s="74" t="n">
        <f aca="false">M2624/J2624</f>
        <v>0.233348436792025</v>
      </c>
      <c r="Q2624" s="74" t="n">
        <f aca="false">N2624/J2624</f>
        <v>0.709333937471681</v>
      </c>
      <c r="R2624" s="75" t="n">
        <f aca="false">ABS(P2624-Q2624)*100</f>
        <v>47.5985500679656</v>
      </c>
      <c r="S2624" s="72" t="str">
        <f aca="false">IF(M2624&gt;N2624,"Flávio Bolsonaro",IF(N2624&gt;M2624,"Lula","Empate"))</f>
        <v>Lula</v>
      </c>
      <c r="T2624" s="74" t="n">
        <v>0.745400298359025</v>
      </c>
      <c r="U2624" s="74" t="n">
        <v>0.1921929388364</v>
      </c>
      <c r="V2624" s="72" t="str">
        <f aca="false">IF(S2624="Empate","—",IF((N2624&gt;M2624)&lt;&gt;(T2624&gt;U2624),"Sim","Não"))</f>
        <v>Não</v>
      </c>
    </row>
    <row r="2625" customFormat="false" ht="15" hidden="false" customHeight="false" outlineLevel="0" collapsed="false">
      <c r="A2625" s="72" t="s">
        <v>5547</v>
      </c>
      <c r="B2625" s="72" t="s">
        <v>5548</v>
      </c>
      <c r="C2625" s="72" t="s">
        <v>309</v>
      </c>
      <c r="D2625" s="72" t="s">
        <v>289</v>
      </c>
      <c r="E2625" s="72"/>
      <c r="F2625" s="73" t="n">
        <v>15357</v>
      </c>
      <c r="G2625" s="73" t="n">
        <v>12106</v>
      </c>
      <c r="H2625" s="73" t="n">
        <v>3251</v>
      </c>
      <c r="I2625" s="74" t="n">
        <f aca="false">H2625/F2625</f>
        <v>0.211694992511558</v>
      </c>
      <c r="J2625" s="73" t="n">
        <v>11309</v>
      </c>
      <c r="K2625" s="73" t="n">
        <v>135</v>
      </c>
      <c r="L2625" s="73" t="n">
        <v>662</v>
      </c>
      <c r="M2625" s="73" t="n">
        <v>2644</v>
      </c>
      <c r="N2625" s="73" t="n">
        <v>8262</v>
      </c>
      <c r="O2625" s="73" t="n">
        <f aca="false">J2625-M2625-N2625</f>
        <v>403</v>
      </c>
      <c r="P2625" s="74" t="n">
        <f aca="false">M2625/J2625</f>
        <v>0.233796091608453</v>
      </c>
      <c r="Q2625" s="74" t="n">
        <f aca="false">N2625/J2625</f>
        <v>0.730568573702361</v>
      </c>
      <c r="R2625" s="75" t="n">
        <f aca="false">ABS(P2625-Q2625)*100</f>
        <v>49.6772482093908</v>
      </c>
      <c r="S2625" s="72" t="str">
        <f aca="false">IF(M2625&gt;N2625,"Flávio Bolsonaro",IF(N2625&gt;M2625,"Lula","Empate"))</f>
        <v>Lula</v>
      </c>
      <c r="T2625" s="74" t="n">
        <v>0.772935779816514</v>
      </c>
      <c r="U2625" s="74" t="n">
        <v>0.182293577981651</v>
      </c>
      <c r="V2625" s="72" t="str">
        <f aca="false">IF(S2625="Empate","—",IF((N2625&gt;M2625)&lt;&gt;(T2625&gt;U2625),"Sim","Não"))</f>
        <v>Não</v>
      </c>
    </row>
    <row r="2626" customFormat="false" ht="15" hidden="false" customHeight="false" outlineLevel="0" collapsed="false">
      <c r="A2626" s="72" t="s">
        <v>5549</v>
      </c>
      <c r="B2626" s="72" t="s">
        <v>5550</v>
      </c>
      <c r="C2626" s="72" t="s">
        <v>309</v>
      </c>
      <c r="D2626" s="72" t="s">
        <v>289</v>
      </c>
      <c r="E2626" s="72"/>
      <c r="F2626" s="73" t="n">
        <v>5803</v>
      </c>
      <c r="G2626" s="73" t="n">
        <v>4608</v>
      </c>
      <c r="H2626" s="73" t="n">
        <v>1195</v>
      </c>
      <c r="I2626" s="74" t="n">
        <f aca="false">H2626/F2626</f>
        <v>0.205927968292263</v>
      </c>
      <c r="J2626" s="73" t="n">
        <v>4328</v>
      </c>
      <c r="K2626" s="73" t="n">
        <v>52</v>
      </c>
      <c r="L2626" s="73" t="n">
        <v>228</v>
      </c>
      <c r="M2626" s="73" t="n">
        <v>865</v>
      </c>
      <c r="N2626" s="73" t="n">
        <v>3307</v>
      </c>
      <c r="O2626" s="73" t="n">
        <f aca="false">J2626-M2626-N2626</f>
        <v>156</v>
      </c>
      <c r="P2626" s="74" t="n">
        <f aca="false">M2626/J2626</f>
        <v>0.199861367837338</v>
      </c>
      <c r="Q2626" s="74" t="n">
        <f aca="false">N2626/J2626</f>
        <v>0.76409426987061</v>
      </c>
      <c r="R2626" s="75" t="n">
        <f aca="false">ABS(P2626-Q2626)*100</f>
        <v>56.4232902033272</v>
      </c>
      <c r="S2626" s="72" t="str">
        <f aca="false">IF(M2626&gt;N2626,"Flávio Bolsonaro",IF(N2626&gt;M2626,"Lula","Empate"))</f>
        <v>Lula</v>
      </c>
      <c r="T2626" s="74" t="n">
        <v>0.796043334903439</v>
      </c>
      <c r="U2626" s="74" t="n">
        <v>0.157089024964673</v>
      </c>
      <c r="V2626" s="72" t="str">
        <f aca="false">IF(S2626="Empate","—",IF((N2626&gt;M2626)&lt;&gt;(T2626&gt;U2626),"Sim","Não"))</f>
        <v>Não</v>
      </c>
    </row>
    <row r="2627" customFormat="false" ht="15" hidden="false" customHeight="false" outlineLevel="0" collapsed="false">
      <c r="A2627" s="72" t="s">
        <v>5551</v>
      </c>
      <c r="B2627" s="72" t="s">
        <v>958</v>
      </c>
      <c r="C2627" s="72" t="s">
        <v>309</v>
      </c>
      <c r="D2627" s="72" t="s">
        <v>289</v>
      </c>
      <c r="E2627" s="72"/>
      <c r="F2627" s="73" t="n">
        <v>27248</v>
      </c>
      <c r="G2627" s="73" t="n">
        <v>21670</v>
      </c>
      <c r="H2627" s="73" t="n">
        <v>5578</v>
      </c>
      <c r="I2627" s="74" t="n">
        <f aca="false">H2627/F2627</f>
        <v>0.204712272460364</v>
      </c>
      <c r="J2627" s="73" t="n">
        <v>20208</v>
      </c>
      <c r="K2627" s="73" t="n">
        <v>541</v>
      </c>
      <c r="L2627" s="73" t="n">
        <v>921</v>
      </c>
      <c r="M2627" s="73" t="n">
        <v>7703</v>
      </c>
      <c r="N2627" s="73" t="n">
        <v>11440</v>
      </c>
      <c r="O2627" s="73" t="n">
        <f aca="false">J2627-M2627-N2627</f>
        <v>1065</v>
      </c>
      <c r="P2627" s="74" t="n">
        <f aca="false">M2627/J2627</f>
        <v>0.381185669041964</v>
      </c>
      <c r="Q2627" s="74" t="n">
        <f aca="false">N2627/J2627</f>
        <v>0.566112430720507</v>
      </c>
      <c r="R2627" s="75" t="n">
        <f aca="false">ABS(P2627-Q2627)*100</f>
        <v>18.4926761678543</v>
      </c>
      <c r="S2627" s="72" t="str">
        <f aca="false">IF(M2627&gt;N2627,"Flávio Bolsonaro",IF(N2627&gt;M2627,"Lula","Empate"))</f>
        <v>Lula</v>
      </c>
      <c r="T2627" s="74" t="n">
        <v>0.60447295226202</v>
      </c>
      <c r="U2627" s="74" t="n">
        <v>0.345859113356417</v>
      </c>
      <c r="V2627" s="72" t="str">
        <f aca="false">IF(S2627="Empate","—",IF((N2627&gt;M2627)&lt;&gt;(T2627&gt;U2627),"Sim","Não"))</f>
        <v>Não</v>
      </c>
    </row>
    <row r="2628" customFormat="false" ht="15" hidden="false" customHeight="false" outlineLevel="0" collapsed="false">
      <c r="A2628" s="72" t="s">
        <v>5552</v>
      </c>
      <c r="B2628" s="72" t="s">
        <v>5553</v>
      </c>
      <c r="C2628" s="72" t="s">
        <v>309</v>
      </c>
      <c r="D2628" s="72" t="s">
        <v>289</v>
      </c>
      <c r="E2628" s="72"/>
      <c r="F2628" s="73" t="n">
        <v>5388</v>
      </c>
      <c r="G2628" s="73" t="n">
        <v>4564</v>
      </c>
      <c r="H2628" s="73" t="n">
        <v>824</v>
      </c>
      <c r="I2628" s="74" t="n">
        <f aca="false">H2628/F2628</f>
        <v>0.152932442464736</v>
      </c>
      <c r="J2628" s="73" t="n">
        <v>4312</v>
      </c>
      <c r="K2628" s="73" t="n">
        <v>66</v>
      </c>
      <c r="L2628" s="73" t="n">
        <v>186</v>
      </c>
      <c r="M2628" s="73" t="n">
        <v>849</v>
      </c>
      <c r="N2628" s="73" t="n">
        <v>3307</v>
      </c>
      <c r="O2628" s="73" t="n">
        <f aca="false">J2628-M2628-N2628</f>
        <v>156</v>
      </c>
      <c r="P2628" s="74" t="n">
        <f aca="false">M2628/J2628</f>
        <v>0.196892393320965</v>
      </c>
      <c r="Q2628" s="74" t="n">
        <f aca="false">N2628/J2628</f>
        <v>0.766929499072356</v>
      </c>
      <c r="R2628" s="75" t="n">
        <f aca="false">ABS(P2628-Q2628)*100</f>
        <v>57.0037105751391</v>
      </c>
      <c r="S2628" s="72" t="str">
        <f aca="false">IF(M2628&gt;N2628,"Flávio Bolsonaro",IF(N2628&gt;M2628,"Lula","Empate"))</f>
        <v>Lula</v>
      </c>
      <c r="T2628" s="74" t="n">
        <v>0.798072402444758</v>
      </c>
      <c r="U2628" s="74" t="n">
        <v>0.15397273154678</v>
      </c>
      <c r="V2628" s="72" t="str">
        <f aca="false">IF(S2628="Empate","—",IF((N2628&gt;M2628)&lt;&gt;(T2628&gt;U2628),"Sim","Não"))</f>
        <v>Não</v>
      </c>
    </row>
    <row r="2629" customFormat="false" ht="15" hidden="false" customHeight="false" outlineLevel="0" collapsed="false">
      <c r="A2629" s="72" t="s">
        <v>5554</v>
      </c>
      <c r="B2629" s="72" t="s">
        <v>5555</v>
      </c>
      <c r="C2629" s="72" t="s">
        <v>309</v>
      </c>
      <c r="D2629" s="72" t="s">
        <v>289</v>
      </c>
      <c r="E2629" s="72"/>
      <c r="F2629" s="73" t="n">
        <v>12873</v>
      </c>
      <c r="G2629" s="73" t="n">
        <v>10091</v>
      </c>
      <c r="H2629" s="73" t="n">
        <v>2782</v>
      </c>
      <c r="I2629" s="74" t="n">
        <f aca="false">H2629/F2629</f>
        <v>0.216111240581061</v>
      </c>
      <c r="J2629" s="73" t="n">
        <v>9425</v>
      </c>
      <c r="K2629" s="73" t="n">
        <v>128</v>
      </c>
      <c r="L2629" s="73" t="n">
        <v>538</v>
      </c>
      <c r="M2629" s="73" t="n">
        <v>2672</v>
      </c>
      <c r="N2629" s="73" t="n">
        <v>6382</v>
      </c>
      <c r="O2629" s="73" t="n">
        <f aca="false">J2629-M2629-N2629</f>
        <v>371</v>
      </c>
      <c r="P2629" s="74" t="n">
        <f aca="false">M2629/J2629</f>
        <v>0.283501326259947</v>
      </c>
      <c r="Q2629" s="74" t="n">
        <f aca="false">N2629/J2629</f>
        <v>0.677135278514589</v>
      </c>
      <c r="R2629" s="75" t="n">
        <f aca="false">ABS(P2629-Q2629)*100</f>
        <v>39.3633952254642</v>
      </c>
      <c r="S2629" s="72" t="str">
        <f aca="false">IF(M2629&gt;N2629,"Flávio Bolsonaro",IF(N2629&gt;M2629,"Lula","Empate"))</f>
        <v>Lula</v>
      </c>
      <c r="T2629" s="74" t="n">
        <v>0.757705286839145</v>
      </c>
      <c r="U2629" s="74" t="n">
        <v>0.201124859392576</v>
      </c>
      <c r="V2629" s="72" t="str">
        <f aca="false">IF(S2629="Empate","—",IF((N2629&gt;M2629)&lt;&gt;(T2629&gt;U2629),"Sim","Não"))</f>
        <v>Não</v>
      </c>
    </row>
    <row r="2630" customFormat="false" ht="15" hidden="false" customHeight="false" outlineLevel="0" collapsed="false">
      <c r="A2630" s="72" t="s">
        <v>5556</v>
      </c>
      <c r="B2630" s="72" t="s">
        <v>5557</v>
      </c>
      <c r="C2630" s="72" t="s">
        <v>309</v>
      </c>
      <c r="D2630" s="72" t="s">
        <v>289</v>
      </c>
      <c r="E2630" s="72"/>
      <c r="F2630" s="73" t="n">
        <v>2047</v>
      </c>
      <c r="G2630" s="73" t="n">
        <v>1718</v>
      </c>
      <c r="H2630" s="73" t="n">
        <v>329</v>
      </c>
      <c r="I2630" s="74" t="n">
        <f aca="false">H2630/F2630</f>
        <v>0.160723009281876</v>
      </c>
      <c r="J2630" s="73" t="n">
        <v>1608</v>
      </c>
      <c r="K2630" s="73" t="n">
        <v>41</v>
      </c>
      <c r="L2630" s="73" t="n">
        <v>69</v>
      </c>
      <c r="M2630" s="73" t="n">
        <v>333</v>
      </c>
      <c r="N2630" s="73" t="n">
        <v>1203</v>
      </c>
      <c r="O2630" s="73" t="n">
        <f aca="false">J2630-M2630-N2630</f>
        <v>72</v>
      </c>
      <c r="P2630" s="74" t="n">
        <f aca="false">M2630/J2630</f>
        <v>0.207089552238806</v>
      </c>
      <c r="Q2630" s="74" t="n">
        <f aca="false">N2630/J2630</f>
        <v>0.748134328358209</v>
      </c>
      <c r="R2630" s="75" t="n">
        <f aca="false">ABS(P2630-Q2630)*100</f>
        <v>54.1044776119403</v>
      </c>
      <c r="S2630" s="72" t="str">
        <f aca="false">IF(M2630&gt;N2630,"Flávio Bolsonaro",IF(N2630&gt;M2630,"Lula","Empate"))</f>
        <v>Lula</v>
      </c>
      <c r="T2630" s="74" t="n">
        <v>0.782210595160236</v>
      </c>
      <c r="U2630" s="74" t="n">
        <v>0.168737737083061</v>
      </c>
      <c r="V2630" s="72" t="str">
        <f aca="false">IF(S2630="Empate","—",IF((N2630&gt;M2630)&lt;&gt;(T2630&gt;U2630),"Sim","Não"))</f>
        <v>Não</v>
      </c>
    </row>
    <row r="2631" customFormat="false" ht="15" hidden="false" customHeight="false" outlineLevel="0" collapsed="false">
      <c r="A2631" s="72" t="s">
        <v>5558</v>
      </c>
      <c r="B2631" s="72" t="s">
        <v>5559</v>
      </c>
      <c r="C2631" s="72" t="s">
        <v>309</v>
      </c>
      <c r="D2631" s="72" t="s">
        <v>289</v>
      </c>
      <c r="E2631" s="72"/>
      <c r="F2631" s="73" t="n">
        <v>16431</v>
      </c>
      <c r="G2631" s="73" t="n">
        <v>13882</v>
      </c>
      <c r="H2631" s="73" t="n">
        <v>2549</v>
      </c>
      <c r="I2631" s="74" t="n">
        <f aca="false">H2631/F2631</f>
        <v>0.155133588947721</v>
      </c>
      <c r="J2631" s="73" t="n">
        <v>12661</v>
      </c>
      <c r="K2631" s="73" t="n">
        <v>501</v>
      </c>
      <c r="L2631" s="73" t="n">
        <v>720</v>
      </c>
      <c r="M2631" s="73" t="n">
        <v>3791</v>
      </c>
      <c r="N2631" s="73" t="n">
        <v>8410</v>
      </c>
      <c r="O2631" s="73" t="n">
        <f aca="false">J2631-M2631-N2631</f>
        <v>460</v>
      </c>
      <c r="P2631" s="74" t="n">
        <f aca="false">M2631/J2631</f>
        <v>0.299423426269647</v>
      </c>
      <c r="Q2631" s="74" t="n">
        <f aca="false">N2631/J2631</f>
        <v>0.664244530447832</v>
      </c>
      <c r="R2631" s="75" t="n">
        <f aca="false">ABS(P2631-Q2631)*100</f>
        <v>36.4821104178185</v>
      </c>
      <c r="S2631" s="72" t="str">
        <f aca="false">IF(M2631&gt;N2631,"Flávio Bolsonaro",IF(N2631&gt;M2631,"Lula","Empate"))</f>
        <v>Lula</v>
      </c>
      <c r="T2631" s="74" t="n">
        <v>0.70799776732318</v>
      </c>
      <c r="U2631" s="74" t="n">
        <v>0.2452754963719</v>
      </c>
      <c r="V2631" s="72" t="str">
        <f aca="false">IF(S2631="Empate","—",IF((N2631&gt;M2631)&lt;&gt;(T2631&gt;U2631),"Sim","Não"))</f>
        <v>Não</v>
      </c>
    </row>
    <row r="2632" customFormat="false" ht="15" hidden="false" customHeight="false" outlineLevel="0" collapsed="false">
      <c r="A2632" s="72" t="s">
        <v>5560</v>
      </c>
      <c r="B2632" s="72" t="s">
        <v>5561</v>
      </c>
      <c r="C2632" s="72" t="s">
        <v>309</v>
      </c>
      <c r="D2632" s="72" t="s">
        <v>289</v>
      </c>
      <c r="E2632" s="72"/>
      <c r="F2632" s="73" t="n">
        <v>6956</v>
      </c>
      <c r="G2632" s="73" t="n">
        <v>5652</v>
      </c>
      <c r="H2632" s="73" t="n">
        <v>1304</v>
      </c>
      <c r="I2632" s="74" t="n">
        <f aca="false">H2632/F2632</f>
        <v>0.187464059804485</v>
      </c>
      <c r="J2632" s="73" t="n">
        <v>5242</v>
      </c>
      <c r="K2632" s="73" t="n">
        <v>120</v>
      </c>
      <c r="L2632" s="73" t="n">
        <v>290</v>
      </c>
      <c r="M2632" s="73" t="n">
        <v>1376</v>
      </c>
      <c r="N2632" s="73" t="n">
        <v>3612</v>
      </c>
      <c r="O2632" s="73" t="n">
        <f aca="false">J2632-M2632-N2632</f>
        <v>254</v>
      </c>
      <c r="P2632" s="74" t="n">
        <f aca="false">M2632/J2632</f>
        <v>0.262495230827928</v>
      </c>
      <c r="Q2632" s="74" t="n">
        <f aca="false">N2632/J2632</f>
        <v>0.689049980923312</v>
      </c>
      <c r="R2632" s="75" t="n">
        <f aca="false">ABS(P2632-Q2632)*100</f>
        <v>42.6554750095384</v>
      </c>
      <c r="S2632" s="72" t="str">
        <f aca="false">IF(M2632&gt;N2632,"Flávio Bolsonaro",IF(N2632&gt;M2632,"Lula","Empate"))</f>
        <v>Lula</v>
      </c>
      <c r="T2632" s="74" t="n">
        <v>0.732178414974114</v>
      </c>
      <c r="U2632" s="74" t="n">
        <v>0.215850258861012</v>
      </c>
      <c r="V2632" s="72" t="str">
        <f aca="false">IF(S2632="Empate","—",IF((N2632&gt;M2632)&lt;&gt;(T2632&gt;U2632),"Sim","Não"))</f>
        <v>Não</v>
      </c>
    </row>
    <row r="2633" customFormat="false" ht="15" hidden="false" customHeight="false" outlineLevel="0" collapsed="false">
      <c r="A2633" s="72" t="s">
        <v>5562</v>
      </c>
      <c r="B2633" s="72" t="s">
        <v>5563</v>
      </c>
      <c r="C2633" s="72" t="s">
        <v>309</v>
      </c>
      <c r="D2633" s="72" t="s">
        <v>289</v>
      </c>
      <c r="E2633" s="72"/>
      <c r="F2633" s="73" t="n">
        <v>6098</v>
      </c>
      <c r="G2633" s="73" t="n">
        <v>4869</v>
      </c>
      <c r="H2633" s="73" t="n">
        <v>1229</v>
      </c>
      <c r="I2633" s="74" t="n">
        <f aca="false">H2633/F2633</f>
        <v>0.201541489012791</v>
      </c>
      <c r="J2633" s="73" t="n">
        <v>4501</v>
      </c>
      <c r="K2633" s="73" t="n">
        <v>116</v>
      </c>
      <c r="L2633" s="73" t="n">
        <v>252</v>
      </c>
      <c r="M2633" s="73" t="n">
        <v>1115</v>
      </c>
      <c r="N2633" s="73" t="n">
        <v>3216</v>
      </c>
      <c r="O2633" s="73" t="n">
        <f aca="false">J2633-M2633-N2633</f>
        <v>170</v>
      </c>
      <c r="P2633" s="74" t="n">
        <f aca="false">M2633/J2633</f>
        <v>0.247722728282604</v>
      </c>
      <c r="Q2633" s="74" t="n">
        <f aca="false">N2633/J2633</f>
        <v>0.714507887136192</v>
      </c>
      <c r="R2633" s="75" t="n">
        <f aca="false">ABS(P2633-Q2633)*100</f>
        <v>46.6785158853588</v>
      </c>
      <c r="S2633" s="72" t="str">
        <f aca="false">IF(M2633&gt;N2633,"Flávio Bolsonaro",IF(N2633&gt;M2633,"Lula","Empate"))</f>
        <v>Lula</v>
      </c>
      <c r="T2633" s="74" t="n">
        <v>0.745139876718824</v>
      </c>
      <c r="U2633" s="74" t="n">
        <v>0.198909435751541</v>
      </c>
      <c r="V2633" s="72" t="str">
        <f aca="false">IF(S2633="Empate","—",IF((N2633&gt;M2633)&lt;&gt;(T2633&gt;U2633),"Sim","Não"))</f>
        <v>Não</v>
      </c>
    </row>
    <row r="2634" customFormat="false" ht="15" hidden="false" customHeight="false" outlineLevel="0" collapsed="false">
      <c r="A2634" s="72" t="s">
        <v>5564</v>
      </c>
      <c r="B2634" s="72" t="s">
        <v>5565</v>
      </c>
      <c r="C2634" s="72" t="s">
        <v>309</v>
      </c>
      <c r="D2634" s="72" t="s">
        <v>289</v>
      </c>
      <c r="E2634" s="72"/>
      <c r="F2634" s="73" t="n">
        <v>17388</v>
      </c>
      <c r="G2634" s="73" t="n">
        <v>13921</v>
      </c>
      <c r="H2634" s="73" t="n">
        <v>3467</v>
      </c>
      <c r="I2634" s="74" t="n">
        <f aca="false">H2634/F2634</f>
        <v>0.199390384172993</v>
      </c>
      <c r="J2634" s="73" t="n">
        <v>13008</v>
      </c>
      <c r="K2634" s="73" t="n">
        <v>225</v>
      </c>
      <c r="L2634" s="73" t="n">
        <v>688</v>
      </c>
      <c r="M2634" s="73" t="n">
        <v>2578</v>
      </c>
      <c r="N2634" s="73" t="n">
        <v>9903</v>
      </c>
      <c r="O2634" s="73" t="n">
        <f aca="false">J2634-M2634-N2634</f>
        <v>527</v>
      </c>
      <c r="P2634" s="74" t="n">
        <f aca="false">M2634/J2634</f>
        <v>0.198185731857319</v>
      </c>
      <c r="Q2634" s="74" t="n">
        <f aca="false">N2634/J2634</f>
        <v>0.76130073800738</v>
      </c>
      <c r="R2634" s="75" t="n">
        <f aca="false">ABS(P2634-Q2634)*100</f>
        <v>56.3115006150061</v>
      </c>
      <c r="S2634" s="72" t="str">
        <f aca="false">IF(M2634&gt;N2634,"Flávio Bolsonaro",IF(N2634&gt;M2634,"Lula","Empate"))</f>
        <v>Lula</v>
      </c>
      <c r="T2634" s="74" t="n">
        <v>0.796882307092751</v>
      </c>
      <c r="U2634" s="74" t="n">
        <v>0.153078721745908</v>
      </c>
      <c r="V2634" s="72" t="str">
        <f aca="false">IF(S2634="Empate","—",IF((N2634&gt;M2634)&lt;&gt;(T2634&gt;U2634),"Sim","Não"))</f>
        <v>Não</v>
      </c>
    </row>
    <row r="2635" customFormat="false" ht="15" hidden="false" customHeight="false" outlineLevel="0" collapsed="false">
      <c r="A2635" s="72" t="s">
        <v>5566</v>
      </c>
      <c r="B2635" s="72" t="s">
        <v>5567</v>
      </c>
      <c r="C2635" s="72" t="s">
        <v>309</v>
      </c>
      <c r="D2635" s="72" t="s">
        <v>289</v>
      </c>
      <c r="E2635" s="72"/>
      <c r="F2635" s="73" t="n">
        <v>7662</v>
      </c>
      <c r="G2635" s="73" t="n">
        <v>6106</v>
      </c>
      <c r="H2635" s="73" t="n">
        <v>1556</v>
      </c>
      <c r="I2635" s="74" t="n">
        <f aca="false">H2635/F2635</f>
        <v>0.203080135734795</v>
      </c>
      <c r="J2635" s="73" t="n">
        <v>5608</v>
      </c>
      <c r="K2635" s="73" t="n">
        <v>135</v>
      </c>
      <c r="L2635" s="73" t="n">
        <v>363</v>
      </c>
      <c r="M2635" s="73" t="n">
        <v>1324</v>
      </c>
      <c r="N2635" s="73" t="n">
        <v>4083</v>
      </c>
      <c r="O2635" s="73" t="n">
        <f aca="false">J2635-M2635-N2635</f>
        <v>201</v>
      </c>
      <c r="P2635" s="74" t="n">
        <f aca="false">M2635/J2635</f>
        <v>0.236091298145506</v>
      </c>
      <c r="Q2635" s="74" t="n">
        <f aca="false">N2635/J2635</f>
        <v>0.728067047075606</v>
      </c>
      <c r="R2635" s="75" t="n">
        <f aca="false">ABS(P2635-Q2635)*100</f>
        <v>49.19757489301</v>
      </c>
      <c r="S2635" s="72" t="str">
        <f aca="false">IF(M2635&gt;N2635,"Flávio Bolsonaro",IF(N2635&gt;M2635,"Lula","Empate"))</f>
        <v>Lula</v>
      </c>
      <c r="T2635" s="74" t="n">
        <v>0.79588303193536</v>
      </c>
      <c r="U2635" s="74" t="n">
        <v>0.160446325509812</v>
      </c>
      <c r="V2635" s="72" t="str">
        <f aca="false">IF(S2635="Empate","—",IF((N2635&gt;M2635)&lt;&gt;(T2635&gt;U2635),"Sim","Não"))</f>
        <v>Não</v>
      </c>
    </row>
    <row r="2636" customFormat="false" ht="15" hidden="false" customHeight="false" outlineLevel="0" collapsed="false">
      <c r="A2636" s="72" t="s">
        <v>5568</v>
      </c>
      <c r="B2636" s="72" t="s">
        <v>5569</v>
      </c>
      <c r="C2636" s="72" t="s">
        <v>309</v>
      </c>
      <c r="D2636" s="72" t="s">
        <v>289</v>
      </c>
      <c r="E2636" s="72"/>
      <c r="F2636" s="73" t="n">
        <v>2327</v>
      </c>
      <c r="G2636" s="73" t="n">
        <v>1844</v>
      </c>
      <c r="H2636" s="73" t="n">
        <v>483</v>
      </c>
      <c r="I2636" s="74" t="n">
        <f aca="false">H2636/F2636</f>
        <v>0.207563386334336</v>
      </c>
      <c r="J2636" s="73" t="n">
        <v>1738</v>
      </c>
      <c r="K2636" s="73" t="n">
        <v>14</v>
      </c>
      <c r="L2636" s="73" t="n">
        <v>92</v>
      </c>
      <c r="M2636" s="73" t="n">
        <v>374</v>
      </c>
      <c r="N2636" s="73" t="n">
        <v>1243</v>
      </c>
      <c r="O2636" s="73" t="n">
        <f aca="false">J2636-M2636-N2636</f>
        <v>121</v>
      </c>
      <c r="P2636" s="74" t="n">
        <f aca="false">M2636/J2636</f>
        <v>0.215189873417722</v>
      </c>
      <c r="Q2636" s="74" t="n">
        <f aca="false">N2636/J2636</f>
        <v>0.715189873417722</v>
      </c>
      <c r="R2636" s="75" t="n">
        <f aca="false">ABS(P2636-Q2636)*100</f>
        <v>50</v>
      </c>
      <c r="S2636" s="72" t="str">
        <f aca="false">IF(M2636&gt;N2636,"Flávio Bolsonaro",IF(N2636&gt;M2636,"Lula","Empate"))</f>
        <v>Lula</v>
      </c>
      <c r="T2636" s="74" t="n">
        <v>0.738513896766875</v>
      </c>
      <c r="U2636" s="74" t="n">
        <v>0.181508791832104</v>
      </c>
      <c r="V2636" s="72" t="str">
        <f aca="false">IF(S2636="Empate","—",IF((N2636&gt;M2636)&lt;&gt;(T2636&gt;U2636),"Sim","Não"))</f>
        <v>Não</v>
      </c>
    </row>
    <row r="2637" customFormat="false" ht="15" hidden="false" customHeight="false" outlineLevel="0" collapsed="false">
      <c r="A2637" s="72" t="s">
        <v>5570</v>
      </c>
      <c r="B2637" s="72" t="s">
        <v>5571</v>
      </c>
      <c r="C2637" s="72" t="s">
        <v>309</v>
      </c>
      <c r="D2637" s="72" t="s">
        <v>289</v>
      </c>
      <c r="E2637" s="72"/>
      <c r="F2637" s="73" t="n">
        <v>6226</v>
      </c>
      <c r="G2637" s="73" t="n">
        <v>5016</v>
      </c>
      <c r="H2637" s="73" t="n">
        <v>1210</v>
      </c>
      <c r="I2637" s="74" t="n">
        <f aca="false">H2637/F2637</f>
        <v>0.19434628975265</v>
      </c>
      <c r="J2637" s="73" t="n">
        <v>4614</v>
      </c>
      <c r="K2637" s="73" t="n">
        <v>92</v>
      </c>
      <c r="L2637" s="73" t="n">
        <v>310</v>
      </c>
      <c r="M2637" s="73" t="n">
        <v>1047</v>
      </c>
      <c r="N2637" s="73" t="n">
        <v>3335</v>
      </c>
      <c r="O2637" s="73" t="n">
        <f aca="false">J2637-M2637-N2637</f>
        <v>232</v>
      </c>
      <c r="P2637" s="74" t="n">
        <f aca="false">M2637/J2637</f>
        <v>0.226918075422627</v>
      </c>
      <c r="Q2637" s="74" t="n">
        <f aca="false">N2637/J2637</f>
        <v>0.722800173385349</v>
      </c>
      <c r="R2637" s="75" t="n">
        <f aca="false">ABS(P2637-Q2637)*100</f>
        <v>49.5882097962722</v>
      </c>
      <c r="S2637" s="72" t="str">
        <f aca="false">IF(M2637&gt;N2637,"Flávio Bolsonaro",IF(N2637&gt;M2637,"Lula","Empate"))</f>
        <v>Lula</v>
      </c>
      <c r="T2637" s="74" t="n">
        <v>0.786953504510756</v>
      </c>
      <c r="U2637" s="74" t="n">
        <v>0.150358547305112</v>
      </c>
      <c r="V2637" s="72" t="str">
        <f aca="false">IF(S2637="Empate","—",IF((N2637&gt;M2637)&lt;&gt;(T2637&gt;U2637),"Sim","Não"))</f>
        <v>Não</v>
      </c>
    </row>
    <row r="2638" customFormat="false" ht="15" hidden="false" customHeight="false" outlineLevel="0" collapsed="false">
      <c r="A2638" s="72" t="s">
        <v>5572</v>
      </c>
      <c r="B2638" s="72" t="s">
        <v>5573</v>
      </c>
      <c r="C2638" s="72" t="s">
        <v>309</v>
      </c>
      <c r="D2638" s="72" t="s">
        <v>289</v>
      </c>
      <c r="E2638" s="72"/>
      <c r="F2638" s="73" t="n">
        <v>4885</v>
      </c>
      <c r="G2638" s="73" t="n">
        <v>3834</v>
      </c>
      <c r="H2638" s="73" t="n">
        <v>1051</v>
      </c>
      <c r="I2638" s="74" t="n">
        <f aca="false">H2638/F2638</f>
        <v>0.215148413510747</v>
      </c>
      <c r="J2638" s="73" t="n">
        <v>3557</v>
      </c>
      <c r="K2638" s="73" t="n">
        <v>48</v>
      </c>
      <c r="L2638" s="73" t="n">
        <v>229</v>
      </c>
      <c r="M2638" s="73" t="n">
        <v>610</v>
      </c>
      <c r="N2638" s="73" t="n">
        <v>2777</v>
      </c>
      <c r="O2638" s="73" t="n">
        <f aca="false">J2638-M2638-N2638</f>
        <v>170</v>
      </c>
      <c r="P2638" s="74" t="n">
        <f aca="false">M2638/J2638</f>
        <v>0.171492831037391</v>
      </c>
      <c r="Q2638" s="74" t="n">
        <f aca="false">N2638/J2638</f>
        <v>0.780714084903008</v>
      </c>
      <c r="R2638" s="75" t="n">
        <f aca="false">ABS(P2638-Q2638)*100</f>
        <v>60.9221253865617</v>
      </c>
      <c r="S2638" s="72" t="str">
        <f aca="false">IF(M2638&gt;N2638,"Flávio Bolsonaro",IF(N2638&gt;M2638,"Lula","Empate"))</f>
        <v>Lula</v>
      </c>
      <c r="T2638" s="74" t="n">
        <v>0.819836214740673</v>
      </c>
      <c r="U2638" s="74" t="n">
        <v>0.130421595389748</v>
      </c>
      <c r="V2638" s="72" t="str">
        <f aca="false">IF(S2638="Empate","—",IF((N2638&gt;M2638)&lt;&gt;(T2638&gt;U2638),"Sim","Não"))</f>
        <v>Não</v>
      </c>
    </row>
    <row r="2639" customFormat="false" ht="15" hidden="false" customHeight="false" outlineLevel="0" collapsed="false">
      <c r="A2639" s="72" t="s">
        <v>5574</v>
      </c>
      <c r="B2639" s="72" t="s">
        <v>5575</v>
      </c>
      <c r="C2639" s="72" t="s">
        <v>309</v>
      </c>
      <c r="D2639" s="72" t="s">
        <v>289</v>
      </c>
      <c r="E2639" s="72"/>
      <c r="F2639" s="73" t="n">
        <v>7716</v>
      </c>
      <c r="G2639" s="73" t="n">
        <v>6165</v>
      </c>
      <c r="H2639" s="73" t="n">
        <v>1551</v>
      </c>
      <c r="I2639" s="74" t="n">
        <f aca="false">H2639/F2639</f>
        <v>0.201010886469673</v>
      </c>
      <c r="J2639" s="73" t="n">
        <v>5829</v>
      </c>
      <c r="K2639" s="73" t="n">
        <v>76</v>
      </c>
      <c r="L2639" s="73" t="n">
        <v>260</v>
      </c>
      <c r="M2639" s="73" t="n">
        <v>1400</v>
      </c>
      <c r="N2639" s="73" t="n">
        <v>4244</v>
      </c>
      <c r="O2639" s="73" t="n">
        <f aca="false">J2639-M2639-N2639</f>
        <v>185</v>
      </c>
      <c r="P2639" s="74" t="n">
        <f aca="false">M2639/J2639</f>
        <v>0.24017841825356</v>
      </c>
      <c r="Q2639" s="74" t="n">
        <f aca="false">N2639/J2639</f>
        <v>0.728083719334363</v>
      </c>
      <c r="R2639" s="75" t="n">
        <f aca="false">ABS(P2639-Q2639)*100</f>
        <v>48.7905301080803</v>
      </c>
      <c r="S2639" s="72" t="str">
        <f aca="false">IF(M2639&gt;N2639,"Flávio Bolsonaro",IF(N2639&gt;M2639,"Lula","Empate"))</f>
        <v>Lula</v>
      </c>
      <c r="T2639" s="74" t="n">
        <v>0.790498303268441</v>
      </c>
      <c r="U2639" s="74" t="n">
        <v>0.168958742632613</v>
      </c>
      <c r="V2639" s="72" t="str">
        <f aca="false">IF(S2639="Empate","—",IF((N2639&gt;M2639)&lt;&gt;(T2639&gt;U2639),"Sim","Não"))</f>
        <v>Não</v>
      </c>
    </row>
    <row r="2640" customFormat="false" ht="15" hidden="false" customHeight="false" outlineLevel="0" collapsed="false">
      <c r="A2640" s="72" t="s">
        <v>5576</v>
      </c>
      <c r="B2640" s="72" t="s">
        <v>5577</v>
      </c>
      <c r="C2640" s="72" t="s">
        <v>309</v>
      </c>
      <c r="D2640" s="72" t="s">
        <v>289</v>
      </c>
      <c r="E2640" s="72"/>
      <c r="F2640" s="73" t="n">
        <v>5910</v>
      </c>
      <c r="G2640" s="73" t="n">
        <v>4545</v>
      </c>
      <c r="H2640" s="73" t="n">
        <v>1365</v>
      </c>
      <c r="I2640" s="74" t="n">
        <f aca="false">H2640/F2640</f>
        <v>0.230964467005076</v>
      </c>
      <c r="J2640" s="73" t="n">
        <v>4247</v>
      </c>
      <c r="K2640" s="73" t="n">
        <v>47</v>
      </c>
      <c r="L2640" s="73" t="n">
        <v>251</v>
      </c>
      <c r="M2640" s="73" t="n">
        <v>764</v>
      </c>
      <c r="N2640" s="73" t="n">
        <v>3320</v>
      </c>
      <c r="O2640" s="73" t="n">
        <f aca="false">J2640-M2640-N2640</f>
        <v>163</v>
      </c>
      <c r="P2640" s="74" t="n">
        <f aca="false">M2640/J2640</f>
        <v>0.17989168825053</v>
      </c>
      <c r="Q2640" s="74" t="n">
        <f aca="false">N2640/J2640</f>
        <v>0.781728278785025</v>
      </c>
      <c r="R2640" s="75" t="n">
        <f aca="false">ABS(P2640-Q2640)*100</f>
        <v>60.1836590534495</v>
      </c>
      <c r="S2640" s="72" t="str">
        <f aca="false">IF(M2640&gt;N2640,"Flávio Bolsonaro",IF(N2640&gt;M2640,"Lula","Empate"))</f>
        <v>Lula</v>
      </c>
      <c r="T2640" s="74" t="n">
        <v>0.788562829194883</v>
      </c>
      <c r="U2640" s="74" t="n">
        <v>0.163280662151994</v>
      </c>
      <c r="V2640" s="72" t="str">
        <f aca="false">IF(S2640="Empate","—",IF((N2640&gt;M2640)&lt;&gt;(T2640&gt;U2640),"Sim","Não"))</f>
        <v>Não</v>
      </c>
    </row>
    <row r="2641" customFormat="false" ht="15" hidden="false" customHeight="false" outlineLevel="0" collapsed="false">
      <c r="A2641" s="72" t="s">
        <v>5578</v>
      </c>
      <c r="B2641" s="72" t="s">
        <v>5579</v>
      </c>
      <c r="C2641" s="72" t="s">
        <v>309</v>
      </c>
      <c r="D2641" s="72" t="s">
        <v>289</v>
      </c>
      <c r="E2641" s="72"/>
      <c r="F2641" s="73" t="n">
        <v>9272</v>
      </c>
      <c r="G2641" s="73" t="n">
        <v>7503</v>
      </c>
      <c r="H2641" s="73" t="n">
        <v>1769</v>
      </c>
      <c r="I2641" s="74" t="n">
        <f aca="false">H2641/F2641</f>
        <v>0.190789473684211</v>
      </c>
      <c r="J2641" s="73" t="n">
        <v>7017</v>
      </c>
      <c r="K2641" s="73" t="n">
        <v>102</v>
      </c>
      <c r="L2641" s="73" t="n">
        <v>384</v>
      </c>
      <c r="M2641" s="73" t="n">
        <v>1271</v>
      </c>
      <c r="N2641" s="73" t="n">
        <v>5492</v>
      </c>
      <c r="O2641" s="73" t="n">
        <f aca="false">J2641-M2641-N2641</f>
        <v>254</v>
      </c>
      <c r="P2641" s="74" t="n">
        <f aca="false">M2641/J2641</f>
        <v>0.181131537694171</v>
      </c>
      <c r="Q2641" s="74" t="n">
        <f aca="false">N2641/J2641</f>
        <v>0.782670656975916</v>
      </c>
      <c r="R2641" s="75" t="n">
        <f aca="false">ABS(P2641-Q2641)*100</f>
        <v>60.1539119281744</v>
      </c>
      <c r="S2641" s="72" t="str">
        <f aca="false">IF(M2641&gt;N2641,"Flávio Bolsonaro",IF(N2641&gt;M2641,"Lula","Empate"))</f>
        <v>Lula</v>
      </c>
      <c r="T2641" s="74" t="n">
        <v>0.843605432025071</v>
      </c>
      <c r="U2641" s="74" t="n">
        <v>0.121772869720937</v>
      </c>
      <c r="V2641" s="72" t="str">
        <f aca="false">IF(S2641="Empate","—",IF((N2641&gt;M2641)&lt;&gt;(T2641&gt;U2641),"Sim","Não"))</f>
        <v>Não</v>
      </c>
    </row>
    <row r="2642" customFormat="false" ht="15" hidden="false" customHeight="false" outlineLevel="0" collapsed="false">
      <c r="A2642" s="72" t="s">
        <v>5580</v>
      </c>
      <c r="B2642" s="72" t="s">
        <v>5581</v>
      </c>
      <c r="C2642" s="72" t="s">
        <v>309</v>
      </c>
      <c r="D2642" s="72" t="s">
        <v>289</v>
      </c>
      <c r="E2642" s="72"/>
      <c r="F2642" s="73" t="n">
        <v>3885</v>
      </c>
      <c r="G2642" s="73" t="n">
        <v>3131</v>
      </c>
      <c r="H2642" s="73" t="n">
        <v>754</v>
      </c>
      <c r="I2642" s="74" t="n">
        <f aca="false">H2642/F2642</f>
        <v>0.194079794079794</v>
      </c>
      <c r="J2642" s="73" t="n">
        <v>2922</v>
      </c>
      <c r="K2642" s="73" t="n">
        <v>62</v>
      </c>
      <c r="L2642" s="73" t="n">
        <v>147</v>
      </c>
      <c r="M2642" s="73" t="n">
        <v>865</v>
      </c>
      <c r="N2642" s="73" t="n">
        <v>1932</v>
      </c>
      <c r="O2642" s="73" t="n">
        <f aca="false">J2642-M2642-N2642</f>
        <v>125</v>
      </c>
      <c r="P2642" s="74" t="n">
        <f aca="false">M2642/J2642</f>
        <v>0.296030116358658</v>
      </c>
      <c r="Q2642" s="74" t="n">
        <f aca="false">N2642/J2642</f>
        <v>0.661190965092403</v>
      </c>
      <c r="R2642" s="75" t="n">
        <f aca="false">ABS(P2642-Q2642)*100</f>
        <v>36.5160848733744</v>
      </c>
      <c r="S2642" s="72" t="str">
        <f aca="false">IF(M2642&gt;N2642,"Flávio Bolsonaro",IF(N2642&gt;M2642,"Lula","Empate"))</f>
        <v>Lula</v>
      </c>
      <c r="T2642" s="74" t="n">
        <v>0.746632690207499</v>
      </c>
      <c r="U2642" s="74" t="n">
        <v>0.205314888969785</v>
      </c>
      <c r="V2642" s="72" t="str">
        <f aca="false">IF(S2642="Empate","—",IF((N2642&gt;M2642)&lt;&gt;(T2642&gt;U2642),"Sim","Não"))</f>
        <v>Não</v>
      </c>
    </row>
    <row r="2643" customFormat="false" ht="15" hidden="false" customHeight="false" outlineLevel="0" collapsed="false">
      <c r="A2643" s="72" t="s">
        <v>5582</v>
      </c>
      <c r="B2643" s="72" t="s">
        <v>5583</v>
      </c>
      <c r="C2643" s="72" t="s">
        <v>309</v>
      </c>
      <c r="D2643" s="72" t="s">
        <v>289</v>
      </c>
      <c r="E2643" s="72"/>
      <c r="F2643" s="73" t="n">
        <v>3824</v>
      </c>
      <c r="G2643" s="73" t="n">
        <v>2916</v>
      </c>
      <c r="H2643" s="73" t="n">
        <v>908</v>
      </c>
      <c r="I2643" s="74" t="n">
        <f aca="false">H2643/F2643</f>
        <v>0.23744769874477</v>
      </c>
      <c r="J2643" s="73" t="n">
        <v>2710</v>
      </c>
      <c r="K2643" s="73" t="n">
        <v>54</v>
      </c>
      <c r="L2643" s="73" t="n">
        <v>152</v>
      </c>
      <c r="M2643" s="73" t="n">
        <v>748</v>
      </c>
      <c r="N2643" s="73" t="n">
        <v>1836</v>
      </c>
      <c r="O2643" s="73" t="n">
        <f aca="false">J2643-M2643-N2643</f>
        <v>126</v>
      </c>
      <c r="P2643" s="74" t="n">
        <f aca="false">M2643/J2643</f>
        <v>0.276014760147601</v>
      </c>
      <c r="Q2643" s="74" t="n">
        <f aca="false">N2643/J2643</f>
        <v>0.677490774907749</v>
      </c>
      <c r="R2643" s="75" t="n">
        <f aca="false">ABS(P2643-Q2643)*100</f>
        <v>40.1476014760148</v>
      </c>
      <c r="S2643" s="72" t="str">
        <f aca="false">IF(M2643&gt;N2643,"Flávio Bolsonaro",IF(N2643&gt;M2643,"Lula","Empate"))</f>
        <v>Lula</v>
      </c>
      <c r="T2643" s="74" t="n">
        <v>0.750600480384308</v>
      </c>
      <c r="U2643" s="74" t="n">
        <v>0.194555644515613</v>
      </c>
      <c r="V2643" s="72" t="str">
        <f aca="false">IF(S2643="Empate","—",IF((N2643&gt;M2643)&lt;&gt;(T2643&gt;U2643),"Sim","Não"))</f>
        <v>Não</v>
      </c>
    </row>
    <row r="2644" customFormat="false" ht="15" hidden="false" customHeight="false" outlineLevel="0" collapsed="false">
      <c r="A2644" s="72" t="s">
        <v>5584</v>
      </c>
      <c r="B2644" s="72" t="s">
        <v>5585</v>
      </c>
      <c r="C2644" s="72" t="s">
        <v>309</v>
      </c>
      <c r="D2644" s="72" t="s">
        <v>289</v>
      </c>
      <c r="E2644" s="72"/>
      <c r="F2644" s="73" t="n">
        <v>26015</v>
      </c>
      <c r="G2644" s="73" t="n">
        <v>21659</v>
      </c>
      <c r="H2644" s="73" t="n">
        <v>4356</v>
      </c>
      <c r="I2644" s="74" t="n">
        <f aca="false">H2644/F2644</f>
        <v>0.167441860465116</v>
      </c>
      <c r="J2644" s="73" t="n">
        <v>20033</v>
      </c>
      <c r="K2644" s="73" t="n">
        <v>531</v>
      </c>
      <c r="L2644" s="73" t="n">
        <v>1095</v>
      </c>
      <c r="M2644" s="73" t="n">
        <v>6326</v>
      </c>
      <c r="N2644" s="73" t="n">
        <v>12496</v>
      </c>
      <c r="O2644" s="73" t="n">
        <f aca="false">J2644-M2644-N2644</f>
        <v>1211</v>
      </c>
      <c r="P2644" s="74" t="n">
        <f aca="false">M2644/J2644</f>
        <v>0.315778964708231</v>
      </c>
      <c r="Q2644" s="74" t="n">
        <f aca="false">N2644/J2644</f>
        <v>0.623770778215944</v>
      </c>
      <c r="R2644" s="75" t="n">
        <f aca="false">ABS(P2644-Q2644)*100</f>
        <v>30.7991813507712</v>
      </c>
      <c r="S2644" s="72" t="str">
        <f aca="false">IF(M2644&gt;N2644,"Flávio Bolsonaro",IF(N2644&gt;M2644,"Lula","Empate"))</f>
        <v>Lula</v>
      </c>
      <c r="T2644" s="74" t="n">
        <v>0.657106838953672</v>
      </c>
      <c r="U2644" s="74" t="n">
        <v>0.276709738417901</v>
      </c>
      <c r="V2644" s="72" t="str">
        <f aca="false">IF(S2644="Empate","—",IF((N2644&gt;M2644)&lt;&gt;(T2644&gt;U2644),"Sim","Não"))</f>
        <v>Não</v>
      </c>
    </row>
    <row r="2645" customFormat="false" ht="15" hidden="false" customHeight="false" outlineLevel="0" collapsed="false">
      <c r="A2645" s="72" t="s">
        <v>5586</v>
      </c>
      <c r="B2645" s="72" t="s">
        <v>5587</v>
      </c>
      <c r="C2645" s="72" t="s">
        <v>309</v>
      </c>
      <c r="D2645" s="72" t="s">
        <v>289</v>
      </c>
      <c r="E2645" s="72"/>
      <c r="F2645" s="73" t="n">
        <v>10547</v>
      </c>
      <c r="G2645" s="73" t="n">
        <v>8618</v>
      </c>
      <c r="H2645" s="73" t="n">
        <v>1929</v>
      </c>
      <c r="I2645" s="74" t="n">
        <f aca="false">H2645/F2645</f>
        <v>0.182895610126102</v>
      </c>
      <c r="J2645" s="73" t="n">
        <v>7913</v>
      </c>
      <c r="K2645" s="73" t="n">
        <v>147</v>
      </c>
      <c r="L2645" s="73" t="n">
        <v>558</v>
      </c>
      <c r="M2645" s="73" t="n">
        <v>1609</v>
      </c>
      <c r="N2645" s="73" t="n">
        <v>5939</v>
      </c>
      <c r="O2645" s="73" t="n">
        <f aca="false">J2645-M2645-N2645</f>
        <v>365</v>
      </c>
      <c r="P2645" s="74" t="n">
        <f aca="false">M2645/J2645</f>
        <v>0.203336282067484</v>
      </c>
      <c r="Q2645" s="74" t="n">
        <f aca="false">N2645/J2645</f>
        <v>0.750537090863137</v>
      </c>
      <c r="R2645" s="75" t="n">
        <f aca="false">ABS(P2645-Q2645)*100</f>
        <v>54.7200808795653</v>
      </c>
      <c r="S2645" s="72" t="str">
        <f aca="false">IF(M2645&gt;N2645,"Flávio Bolsonaro",IF(N2645&gt;M2645,"Lula","Empate"))</f>
        <v>Lula</v>
      </c>
      <c r="T2645" s="74" t="n">
        <v>0.779210204912471</v>
      </c>
      <c r="U2645" s="74" t="n">
        <v>0.171393676211155</v>
      </c>
      <c r="V2645" s="72" t="str">
        <f aca="false">IF(S2645="Empate","—",IF((N2645&gt;M2645)&lt;&gt;(T2645&gt;U2645),"Sim","Não"))</f>
        <v>Não</v>
      </c>
    </row>
    <row r="2646" customFormat="false" ht="15" hidden="false" customHeight="false" outlineLevel="0" collapsed="false">
      <c r="A2646" s="72" t="s">
        <v>5588</v>
      </c>
      <c r="B2646" s="72" t="s">
        <v>5589</v>
      </c>
      <c r="C2646" s="72" t="s">
        <v>309</v>
      </c>
      <c r="D2646" s="72" t="s">
        <v>289</v>
      </c>
      <c r="E2646" s="72"/>
      <c r="F2646" s="73" t="n">
        <v>2942</v>
      </c>
      <c r="G2646" s="73" t="n">
        <v>2462</v>
      </c>
      <c r="H2646" s="73" t="n">
        <v>480</v>
      </c>
      <c r="I2646" s="74" t="n">
        <f aca="false">H2646/F2646</f>
        <v>0.163154316791298</v>
      </c>
      <c r="J2646" s="73" t="n">
        <v>2303</v>
      </c>
      <c r="K2646" s="73" t="n">
        <v>31</v>
      </c>
      <c r="L2646" s="73" t="n">
        <v>128</v>
      </c>
      <c r="M2646" s="73" t="n">
        <v>634</v>
      </c>
      <c r="N2646" s="73" t="n">
        <v>1521</v>
      </c>
      <c r="O2646" s="73" t="n">
        <f aca="false">J2646-M2646-N2646</f>
        <v>148</v>
      </c>
      <c r="P2646" s="74" t="n">
        <f aca="false">M2646/J2646</f>
        <v>0.275293095961789</v>
      </c>
      <c r="Q2646" s="74" t="n">
        <f aca="false">N2646/J2646</f>
        <v>0.660442900564481</v>
      </c>
      <c r="R2646" s="75" t="n">
        <f aca="false">ABS(P2646-Q2646)*100</f>
        <v>38.5149804602692</v>
      </c>
      <c r="S2646" s="72" t="str">
        <f aca="false">IF(M2646&gt;N2646,"Flávio Bolsonaro",IF(N2646&gt;M2646,"Lula","Empate"))</f>
        <v>Lula</v>
      </c>
      <c r="T2646" s="74" t="n">
        <v>0.716688800354139</v>
      </c>
      <c r="U2646" s="74" t="n">
        <v>0.225763612217796</v>
      </c>
      <c r="V2646" s="72" t="str">
        <f aca="false">IF(S2646="Empate","—",IF((N2646&gt;M2646)&lt;&gt;(T2646&gt;U2646),"Sim","Não"))</f>
        <v>Não</v>
      </c>
    </row>
    <row r="2647" customFormat="false" ht="15" hidden="false" customHeight="false" outlineLevel="0" collapsed="false">
      <c r="A2647" s="72" t="s">
        <v>5590</v>
      </c>
      <c r="B2647" s="72" t="s">
        <v>5591</v>
      </c>
      <c r="C2647" s="72" t="s">
        <v>309</v>
      </c>
      <c r="D2647" s="72" t="s">
        <v>289</v>
      </c>
      <c r="E2647" s="72"/>
      <c r="F2647" s="73" t="n">
        <v>8093</v>
      </c>
      <c r="G2647" s="73" t="n">
        <v>6775</v>
      </c>
      <c r="H2647" s="73" t="n">
        <v>1318</v>
      </c>
      <c r="I2647" s="74" t="n">
        <f aca="false">H2647/F2647</f>
        <v>0.162856789818362</v>
      </c>
      <c r="J2647" s="73" t="n">
        <v>6253</v>
      </c>
      <c r="K2647" s="73" t="n">
        <v>139</v>
      </c>
      <c r="L2647" s="73" t="n">
        <v>383</v>
      </c>
      <c r="M2647" s="73" t="n">
        <v>1164</v>
      </c>
      <c r="N2647" s="73" t="n">
        <v>4811</v>
      </c>
      <c r="O2647" s="73" t="n">
        <f aca="false">J2647-M2647-N2647</f>
        <v>278</v>
      </c>
      <c r="P2647" s="74" t="n">
        <f aca="false">M2647/J2647</f>
        <v>0.186150647689109</v>
      </c>
      <c r="Q2647" s="74" t="n">
        <f aca="false">N2647/J2647</f>
        <v>0.769390692467616</v>
      </c>
      <c r="R2647" s="75" t="n">
        <f aca="false">ABS(P2647-Q2647)*100</f>
        <v>58.3240044778506</v>
      </c>
      <c r="S2647" s="72" t="str">
        <f aca="false">IF(M2647&gt;N2647,"Flávio Bolsonaro",IF(N2647&gt;M2647,"Lula","Empate"))</f>
        <v>Lula</v>
      </c>
      <c r="T2647" s="74" t="n">
        <v>0.795392022008253</v>
      </c>
      <c r="U2647" s="74" t="n">
        <v>0.153198074277854</v>
      </c>
      <c r="V2647" s="72" t="str">
        <f aca="false">IF(S2647="Empate","—",IF((N2647&gt;M2647)&lt;&gt;(T2647&gt;U2647),"Sim","Não"))</f>
        <v>Não</v>
      </c>
    </row>
    <row r="2648" customFormat="false" ht="15" hidden="false" customHeight="false" outlineLevel="0" collapsed="false">
      <c r="A2648" s="72" t="s">
        <v>5592</v>
      </c>
      <c r="B2648" s="72" t="s">
        <v>5593</v>
      </c>
      <c r="C2648" s="72" t="s">
        <v>309</v>
      </c>
      <c r="D2648" s="72" t="s">
        <v>289</v>
      </c>
      <c r="E2648" s="72"/>
      <c r="F2648" s="73" t="n">
        <v>43618</v>
      </c>
      <c r="G2648" s="73" t="n">
        <v>36687</v>
      </c>
      <c r="H2648" s="73" t="n">
        <v>6931</v>
      </c>
      <c r="I2648" s="74" t="n">
        <f aca="false">H2648/F2648</f>
        <v>0.158902288046219</v>
      </c>
      <c r="J2648" s="73" t="n">
        <v>34315</v>
      </c>
      <c r="K2648" s="73" t="n">
        <v>910</v>
      </c>
      <c r="L2648" s="73" t="n">
        <v>1462</v>
      </c>
      <c r="M2648" s="73" t="n">
        <v>12337</v>
      </c>
      <c r="N2648" s="73" t="n">
        <v>19765</v>
      </c>
      <c r="O2648" s="73" t="n">
        <f aca="false">J2648-M2648-N2648</f>
        <v>2213</v>
      </c>
      <c r="P2648" s="74" t="n">
        <f aca="false">M2648/J2648</f>
        <v>0.359522074894361</v>
      </c>
      <c r="Q2648" s="74" t="n">
        <f aca="false">N2648/J2648</f>
        <v>0.575987177619117</v>
      </c>
      <c r="R2648" s="75" t="n">
        <f aca="false">ABS(P2648-Q2648)*100</f>
        <v>21.6465102724756</v>
      </c>
      <c r="S2648" s="72" t="str">
        <f aca="false">IF(M2648&gt;N2648,"Flávio Bolsonaro",IF(N2648&gt;M2648,"Lula","Empate"))</f>
        <v>Lula</v>
      </c>
      <c r="T2648" s="74" t="n">
        <v>0.600936446870061</v>
      </c>
      <c r="U2648" s="74" t="n">
        <v>0.332050937938028</v>
      </c>
      <c r="V2648" s="72" t="str">
        <f aca="false">IF(S2648="Empate","—",IF((N2648&gt;M2648)&lt;&gt;(T2648&gt;U2648),"Sim","Não"))</f>
        <v>Não</v>
      </c>
    </row>
    <row r="2649" customFormat="false" ht="15" hidden="false" customHeight="false" outlineLevel="0" collapsed="false">
      <c r="A2649" s="72" t="s">
        <v>5594</v>
      </c>
      <c r="B2649" s="72" t="s">
        <v>5595</v>
      </c>
      <c r="C2649" s="72" t="s">
        <v>309</v>
      </c>
      <c r="D2649" s="72" t="s">
        <v>289</v>
      </c>
      <c r="E2649" s="72"/>
      <c r="F2649" s="73" t="n">
        <v>11420</v>
      </c>
      <c r="G2649" s="73" t="n">
        <v>9272</v>
      </c>
      <c r="H2649" s="73" t="n">
        <v>2148</v>
      </c>
      <c r="I2649" s="74" t="n">
        <f aca="false">H2649/F2649</f>
        <v>0.188091068301226</v>
      </c>
      <c r="J2649" s="73" t="n">
        <v>8546</v>
      </c>
      <c r="K2649" s="73" t="n">
        <v>232</v>
      </c>
      <c r="L2649" s="73" t="n">
        <v>494</v>
      </c>
      <c r="M2649" s="73" t="n">
        <v>2096</v>
      </c>
      <c r="N2649" s="73" t="n">
        <v>6110</v>
      </c>
      <c r="O2649" s="73" t="n">
        <f aca="false">J2649-M2649-N2649</f>
        <v>340</v>
      </c>
      <c r="P2649" s="74" t="n">
        <f aca="false">M2649/J2649</f>
        <v>0.245260940791013</v>
      </c>
      <c r="Q2649" s="74" t="n">
        <f aca="false">N2649/J2649</f>
        <v>0.714954364615025</v>
      </c>
      <c r="R2649" s="75" t="n">
        <f aca="false">ABS(P2649-Q2649)*100</f>
        <v>46.9693423824011</v>
      </c>
      <c r="S2649" s="72" t="str">
        <f aca="false">IF(M2649&gt;N2649,"Flávio Bolsonaro",IF(N2649&gt;M2649,"Lula","Empate"))</f>
        <v>Lula</v>
      </c>
      <c r="T2649" s="74" t="n">
        <v>0.736109500057998</v>
      </c>
      <c r="U2649" s="74" t="n">
        <v>0.221784015775432</v>
      </c>
      <c r="V2649" s="72" t="str">
        <f aca="false">IF(S2649="Empate","—",IF((N2649&gt;M2649)&lt;&gt;(T2649&gt;U2649),"Sim","Não"))</f>
        <v>Não</v>
      </c>
    </row>
    <row r="2650" customFormat="false" ht="15" hidden="false" customHeight="false" outlineLevel="0" collapsed="false">
      <c r="A2650" s="72" t="s">
        <v>5596</v>
      </c>
      <c r="B2650" s="72" t="s">
        <v>5597</v>
      </c>
      <c r="C2650" s="72" t="s">
        <v>309</v>
      </c>
      <c r="D2650" s="72" t="s">
        <v>289</v>
      </c>
      <c r="E2650" s="72"/>
      <c r="F2650" s="73" t="n">
        <v>3193</v>
      </c>
      <c r="G2650" s="73" t="n">
        <v>2741</v>
      </c>
      <c r="H2650" s="73" t="n">
        <v>452</v>
      </c>
      <c r="I2650" s="74" t="n">
        <f aca="false">H2650/F2650</f>
        <v>0.1415596617601</v>
      </c>
      <c r="J2650" s="73" t="n">
        <v>2579</v>
      </c>
      <c r="K2650" s="73" t="n">
        <v>28</v>
      </c>
      <c r="L2650" s="73" t="n">
        <v>134</v>
      </c>
      <c r="M2650" s="73" t="n">
        <v>445</v>
      </c>
      <c r="N2650" s="73" t="n">
        <v>2045</v>
      </c>
      <c r="O2650" s="73" t="n">
        <f aca="false">J2650-M2650-N2650</f>
        <v>89</v>
      </c>
      <c r="P2650" s="74" t="n">
        <f aca="false">M2650/J2650</f>
        <v>0.172547499030632</v>
      </c>
      <c r="Q2650" s="74" t="n">
        <f aca="false">N2650/J2650</f>
        <v>0.792943001163242</v>
      </c>
      <c r="R2650" s="75" t="n">
        <f aca="false">ABS(P2650-Q2650)*100</f>
        <v>62.039550213261</v>
      </c>
      <c r="S2650" s="72" t="str">
        <f aca="false">IF(M2650&gt;N2650,"Flávio Bolsonaro",IF(N2650&gt;M2650,"Lula","Empate"))</f>
        <v>Lula</v>
      </c>
      <c r="T2650" s="74" t="n">
        <v>0.821342925659472</v>
      </c>
      <c r="U2650" s="74" t="n">
        <v>0.135491606714628</v>
      </c>
      <c r="V2650" s="72" t="str">
        <f aca="false">IF(S2650="Empate","—",IF((N2650&gt;M2650)&lt;&gt;(T2650&gt;U2650),"Sim","Não"))</f>
        <v>Não</v>
      </c>
    </row>
    <row r="2651" customFormat="false" ht="15" hidden="false" customHeight="false" outlineLevel="0" collapsed="false">
      <c r="A2651" s="72" t="s">
        <v>5598</v>
      </c>
      <c r="B2651" s="72" t="s">
        <v>5599</v>
      </c>
      <c r="C2651" s="72" t="s">
        <v>309</v>
      </c>
      <c r="D2651" s="72" t="s">
        <v>289</v>
      </c>
      <c r="E2651" s="72"/>
      <c r="F2651" s="73" t="n">
        <v>5580</v>
      </c>
      <c r="G2651" s="73" t="n">
        <v>4388</v>
      </c>
      <c r="H2651" s="73" t="n">
        <v>1192</v>
      </c>
      <c r="I2651" s="74" t="n">
        <f aca="false">H2651/F2651</f>
        <v>0.213620071684588</v>
      </c>
      <c r="J2651" s="73" t="n">
        <v>4165</v>
      </c>
      <c r="K2651" s="73" t="n">
        <v>57</v>
      </c>
      <c r="L2651" s="73" t="n">
        <v>166</v>
      </c>
      <c r="M2651" s="73" t="n">
        <v>735</v>
      </c>
      <c r="N2651" s="73" t="n">
        <v>3245</v>
      </c>
      <c r="O2651" s="73" t="n">
        <f aca="false">J2651-M2651-N2651</f>
        <v>185</v>
      </c>
      <c r="P2651" s="74" t="n">
        <f aca="false">M2651/J2651</f>
        <v>0.176470588235294</v>
      </c>
      <c r="Q2651" s="74" t="n">
        <f aca="false">N2651/J2651</f>
        <v>0.779111644657863</v>
      </c>
      <c r="R2651" s="75" t="n">
        <f aca="false">ABS(P2651-Q2651)*100</f>
        <v>60.2641056422569</v>
      </c>
      <c r="S2651" s="72" t="str">
        <f aca="false">IF(M2651&gt;N2651,"Flávio Bolsonaro",IF(N2651&gt;M2651,"Lula","Empate"))</f>
        <v>Lula</v>
      </c>
      <c r="T2651" s="74" t="n">
        <v>0.815485168426345</v>
      </c>
      <c r="U2651" s="74" t="n">
        <v>0.143288084464555</v>
      </c>
      <c r="V2651" s="72" t="str">
        <f aca="false">IF(S2651="Empate","—",IF((N2651&gt;M2651)&lt;&gt;(T2651&gt;U2651),"Sim","Não"))</f>
        <v>Não</v>
      </c>
    </row>
    <row r="2652" customFormat="false" ht="15" hidden="false" customHeight="false" outlineLevel="0" collapsed="false">
      <c r="A2652" s="72" t="s">
        <v>5600</v>
      </c>
      <c r="B2652" s="72" t="s">
        <v>5601</v>
      </c>
      <c r="C2652" s="72" t="s">
        <v>309</v>
      </c>
      <c r="D2652" s="72" t="s">
        <v>289</v>
      </c>
      <c r="E2652" s="72"/>
      <c r="F2652" s="73" t="n">
        <v>5888</v>
      </c>
      <c r="G2652" s="73" t="n">
        <v>4520</v>
      </c>
      <c r="H2652" s="73" t="n">
        <v>1368</v>
      </c>
      <c r="I2652" s="74" t="n">
        <f aca="false">H2652/F2652</f>
        <v>0.232336956521739</v>
      </c>
      <c r="J2652" s="73" t="n">
        <v>4301</v>
      </c>
      <c r="K2652" s="73" t="n">
        <v>29</v>
      </c>
      <c r="L2652" s="73" t="n">
        <v>190</v>
      </c>
      <c r="M2652" s="73" t="n">
        <v>1022</v>
      </c>
      <c r="N2652" s="73" t="n">
        <v>3030</v>
      </c>
      <c r="O2652" s="73" t="n">
        <f aca="false">J2652-M2652-N2652</f>
        <v>249</v>
      </c>
      <c r="P2652" s="74" t="n">
        <f aca="false">M2652/J2652</f>
        <v>0.237619158335271</v>
      </c>
      <c r="Q2652" s="74" t="n">
        <f aca="false">N2652/J2652</f>
        <v>0.704487328528249</v>
      </c>
      <c r="R2652" s="75" t="n">
        <f aca="false">ABS(P2652-Q2652)*100</f>
        <v>46.6868170192978</v>
      </c>
      <c r="S2652" s="72" t="str">
        <f aca="false">IF(M2652&gt;N2652,"Flávio Bolsonaro",IF(N2652&gt;M2652,"Lula","Empate"))</f>
        <v>Lula</v>
      </c>
      <c r="T2652" s="74" t="n">
        <v>0.7744140625</v>
      </c>
      <c r="U2652" s="74" t="n">
        <v>0.16162109375</v>
      </c>
      <c r="V2652" s="72" t="str">
        <f aca="false">IF(S2652="Empate","—",IF((N2652&gt;M2652)&lt;&gt;(T2652&gt;U2652),"Sim","Não"))</f>
        <v>Não</v>
      </c>
    </row>
    <row r="2653" customFormat="false" ht="15" hidden="false" customHeight="false" outlineLevel="0" collapsed="false">
      <c r="A2653" s="72" t="s">
        <v>5602</v>
      </c>
      <c r="B2653" s="72" t="s">
        <v>5603</v>
      </c>
      <c r="C2653" s="72" t="s">
        <v>309</v>
      </c>
      <c r="D2653" s="72" t="s">
        <v>289</v>
      </c>
      <c r="E2653" s="72"/>
      <c r="F2653" s="73" t="n">
        <v>9116</v>
      </c>
      <c r="G2653" s="73" t="n">
        <v>7134</v>
      </c>
      <c r="H2653" s="73" t="n">
        <v>1982</v>
      </c>
      <c r="I2653" s="74" t="n">
        <f aca="false">H2653/F2653</f>
        <v>0.21741992101799</v>
      </c>
      <c r="J2653" s="73" t="n">
        <v>6721</v>
      </c>
      <c r="K2653" s="73" t="n">
        <v>100</v>
      </c>
      <c r="L2653" s="73" t="n">
        <v>313</v>
      </c>
      <c r="M2653" s="73" t="n">
        <v>1160</v>
      </c>
      <c r="N2653" s="73" t="n">
        <v>5354</v>
      </c>
      <c r="O2653" s="73" t="n">
        <f aca="false">J2653-M2653-N2653</f>
        <v>207</v>
      </c>
      <c r="P2653" s="74" t="n">
        <f aca="false">M2653/J2653</f>
        <v>0.172593364082726</v>
      </c>
      <c r="Q2653" s="74" t="n">
        <f aca="false">N2653/J2653</f>
        <v>0.796607647671477</v>
      </c>
      <c r="R2653" s="75" t="n">
        <f aca="false">ABS(P2653-Q2653)*100</f>
        <v>62.4014283588752</v>
      </c>
      <c r="S2653" s="72" t="str">
        <f aca="false">IF(M2653&gt;N2653,"Flávio Bolsonaro",IF(N2653&gt;M2653,"Lula","Empate"))</f>
        <v>Lula</v>
      </c>
      <c r="T2653" s="74" t="n">
        <v>0.849138625020126</v>
      </c>
      <c r="U2653" s="74" t="n">
        <v>0.116245371115762</v>
      </c>
      <c r="V2653" s="72" t="str">
        <f aca="false">IF(S2653="Empate","—",IF((N2653&gt;M2653)&lt;&gt;(T2653&gt;U2653),"Sim","Não"))</f>
        <v>Não</v>
      </c>
    </row>
    <row r="2654" customFormat="false" ht="15" hidden="false" customHeight="false" outlineLevel="0" collapsed="false">
      <c r="A2654" s="72" t="s">
        <v>5604</v>
      </c>
      <c r="B2654" s="72" t="s">
        <v>5605</v>
      </c>
      <c r="C2654" s="72" t="s">
        <v>309</v>
      </c>
      <c r="D2654" s="72" t="s">
        <v>289</v>
      </c>
      <c r="E2654" s="72"/>
      <c r="F2654" s="73" t="n">
        <v>15724</v>
      </c>
      <c r="G2654" s="73" t="n">
        <v>12764</v>
      </c>
      <c r="H2654" s="73" t="n">
        <v>2960</v>
      </c>
      <c r="I2654" s="74" t="n">
        <f aca="false">H2654/F2654</f>
        <v>0.188247265326889</v>
      </c>
      <c r="J2654" s="73" t="n">
        <v>11904</v>
      </c>
      <c r="K2654" s="73" t="n">
        <v>224</v>
      </c>
      <c r="L2654" s="73" t="n">
        <v>636</v>
      </c>
      <c r="M2654" s="73" t="n">
        <v>3666</v>
      </c>
      <c r="N2654" s="73" t="n">
        <v>7800</v>
      </c>
      <c r="O2654" s="73" t="n">
        <f aca="false">J2654-M2654-N2654</f>
        <v>438</v>
      </c>
      <c r="P2654" s="74" t="n">
        <f aca="false">M2654/J2654</f>
        <v>0.307963709677419</v>
      </c>
      <c r="Q2654" s="74" t="n">
        <f aca="false">N2654/J2654</f>
        <v>0.655241935483871</v>
      </c>
      <c r="R2654" s="75" t="n">
        <f aca="false">ABS(P2654-Q2654)*100</f>
        <v>34.7278225806452</v>
      </c>
      <c r="S2654" s="72" t="str">
        <f aca="false">IF(M2654&gt;N2654,"Flávio Bolsonaro",IF(N2654&gt;M2654,"Lula","Empate"))</f>
        <v>Lula</v>
      </c>
      <c r="T2654" s="74" t="n">
        <v>0.685307889389522</v>
      </c>
      <c r="U2654" s="74" t="n">
        <v>0.267426451099921</v>
      </c>
      <c r="V2654" s="72" t="str">
        <f aca="false">IF(S2654="Empate","—",IF((N2654&gt;M2654)&lt;&gt;(T2654&gt;U2654),"Sim","Não"))</f>
        <v>Não</v>
      </c>
    </row>
    <row r="2655" customFormat="false" ht="15" hidden="false" customHeight="false" outlineLevel="0" collapsed="false">
      <c r="A2655" s="72" t="s">
        <v>5606</v>
      </c>
      <c r="B2655" s="72" t="s">
        <v>5607</v>
      </c>
      <c r="C2655" s="72" t="s">
        <v>309</v>
      </c>
      <c r="D2655" s="72" t="s">
        <v>289</v>
      </c>
      <c r="E2655" s="72"/>
      <c r="F2655" s="73" t="n">
        <v>19586</v>
      </c>
      <c r="G2655" s="73" t="n">
        <v>16296</v>
      </c>
      <c r="H2655" s="73" t="n">
        <v>3290</v>
      </c>
      <c r="I2655" s="74" t="n">
        <f aca="false">H2655/F2655</f>
        <v>0.167977126518942</v>
      </c>
      <c r="J2655" s="73" t="n">
        <v>15302</v>
      </c>
      <c r="K2655" s="73" t="n">
        <v>304</v>
      </c>
      <c r="L2655" s="73" t="n">
        <v>690</v>
      </c>
      <c r="M2655" s="73" t="n">
        <v>5524</v>
      </c>
      <c r="N2655" s="73" t="n">
        <v>9027</v>
      </c>
      <c r="O2655" s="73" t="n">
        <f aca="false">J2655-M2655-N2655</f>
        <v>751</v>
      </c>
      <c r="P2655" s="74" t="n">
        <f aca="false">M2655/J2655</f>
        <v>0.360998562279441</v>
      </c>
      <c r="Q2655" s="74" t="n">
        <f aca="false">N2655/J2655</f>
        <v>0.589922885897268</v>
      </c>
      <c r="R2655" s="75" t="n">
        <f aca="false">ABS(P2655-Q2655)*100</f>
        <v>22.8924323617828</v>
      </c>
      <c r="S2655" s="72" t="str">
        <f aca="false">IF(M2655&gt;N2655,"Flávio Bolsonaro",IF(N2655&gt;M2655,"Lula","Empate"))</f>
        <v>Lula</v>
      </c>
      <c r="T2655" s="74" t="n">
        <v>0.615260828751509</v>
      </c>
      <c r="U2655" s="74" t="n">
        <v>0.339010325868312</v>
      </c>
      <c r="V2655" s="72" t="str">
        <f aca="false">IF(S2655="Empate","—",IF((N2655&gt;M2655)&lt;&gt;(T2655&gt;U2655),"Sim","Não"))</f>
        <v>Não</v>
      </c>
    </row>
    <row r="2656" customFormat="false" ht="15" hidden="false" customHeight="false" outlineLevel="0" collapsed="false">
      <c r="A2656" s="72" t="s">
        <v>5608</v>
      </c>
      <c r="B2656" s="72" t="s">
        <v>5609</v>
      </c>
      <c r="C2656" s="72" t="s">
        <v>309</v>
      </c>
      <c r="D2656" s="72" t="s">
        <v>289</v>
      </c>
      <c r="E2656" s="72"/>
      <c r="F2656" s="73" t="n">
        <v>17565</v>
      </c>
      <c r="G2656" s="73" t="n">
        <v>13923</v>
      </c>
      <c r="H2656" s="73" t="n">
        <v>3642</v>
      </c>
      <c r="I2656" s="74" t="n">
        <f aca="false">H2656/F2656</f>
        <v>0.20734415029889</v>
      </c>
      <c r="J2656" s="73" t="n">
        <v>13143</v>
      </c>
      <c r="K2656" s="73" t="n">
        <v>188</v>
      </c>
      <c r="L2656" s="73" t="n">
        <v>592</v>
      </c>
      <c r="M2656" s="73" t="n">
        <v>3220</v>
      </c>
      <c r="N2656" s="73" t="n">
        <v>9241</v>
      </c>
      <c r="O2656" s="73" t="n">
        <f aca="false">J2656-M2656-N2656</f>
        <v>682</v>
      </c>
      <c r="P2656" s="74" t="n">
        <f aca="false">M2656/J2656</f>
        <v>0.244997336985468</v>
      </c>
      <c r="Q2656" s="74" t="n">
        <f aca="false">N2656/J2656</f>
        <v>0.703111922696493</v>
      </c>
      <c r="R2656" s="75" t="n">
        <f aca="false">ABS(P2656-Q2656)*100</f>
        <v>45.8114585711025</v>
      </c>
      <c r="S2656" s="72" t="str">
        <f aca="false">IF(M2656&gt;N2656,"Flávio Bolsonaro",IF(N2656&gt;M2656,"Lula","Empate"))</f>
        <v>Lula</v>
      </c>
      <c r="T2656" s="74" t="n">
        <v>0.745102630141263</v>
      </c>
      <c r="U2656" s="74" t="n">
        <v>0.196675251697495</v>
      </c>
      <c r="V2656" s="72" t="str">
        <f aca="false">IF(S2656="Empate","—",IF((N2656&gt;M2656)&lt;&gt;(T2656&gt;U2656),"Sim","Não"))</f>
        <v>Não</v>
      </c>
    </row>
    <row r="2657" customFormat="false" ht="15" hidden="false" customHeight="false" outlineLevel="0" collapsed="false">
      <c r="A2657" s="72" t="s">
        <v>5610</v>
      </c>
      <c r="B2657" s="72" t="s">
        <v>5611</v>
      </c>
      <c r="C2657" s="72" t="s">
        <v>309</v>
      </c>
      <c r="D2657" s="72" t="s">
        <v>289</v>
      </c>
      <c r="E2657" s="72"/>
      <c r="F2657" s="73" t="n">
        <v>14182</v>
      </c>
      <c r="G2657" s="73" t="n">
        <v>11857</v>
      </c>
      <c r="H2657" s="73" t="n">
        <v>2325</v>
      </c>
      <c r="I2657" s="74" t="n">
        <f aca="false">H2657/F2657</f>
        <v>0.163940205894796</v>
      </c>
      <c r="J2657" s="73" t="n">
        <v>11109</v>
      </c>
      <c r="K2657" s="73" t="n">
        <v>227</v>
      </c>
      <c r="L2657" s="73" t="n">
        <v>521</v>
      </c>
      <c r="M2657" s="73" t="n">
        <v>2933</v>
      </c>
      <c r="N2657" s="73" t="n">
        <v>7656</v>
      </c>
      <c r="O2657" s="73" t="n">
        <f aca="false">J2657-M2657-N2657</f>
        <v>520</v>
      </c>
      <c r="P2657" s="74" t="n">
        <f aca="false">M2657/J2657</f>
        <v>0.264020163831128</v>
      </c>
      <c r="Q2657" s="74" t="n">
        <f aca="false">N2657/J2657</f>
        <v>0.689170942479071</v>
      </c>
      <c r="R2657" s="75" t="n">
        <f aca="false">ABS(P2657-Q2657)*100</f>
        <v>42.5150778647943</v>
      </c>
      <c r="S2657" s="72" t="str">
        <f aca="false">IF(M2657&gt;N2657,"Flávio Bolsonaro",IF(N2657&gt;M2657,"Lula","Empate"))</f>
        <v>Lula</v>
      </c>
      <c r="T2657" s="74" t="n">
        <v>0.731673853390827</v>
      </c>
      <c r="U2657" s="74" t="n">
        <v>0.214229713837711</v>
      </c>
      <c r="V2657" s="72" t="str">
        <f aca="false">IF(S2657="Empate","—",IF((N2657&gt;M2657)&lt;&gt;(T2657&gt;U2657),"Sim","Não"))</f>
        <v>Não</v>
      </c>
    </row>
    <row r="2658" customFormat="false" ht="15" hidden="false" customHeight="false" outlineLevel="0" collapsed="false">
      <c r="A2658" s="72" t="s">
        <v>5612</v>
      </c>
      <c r="B2658" s="72" t="s">
        <v>5613</v>
      </c>
      <c r="C2658" s="72" t="s">
        <v>309</v>
      </c>
      <c r="D2658" s="72" t="s">
        <v>289</v>
      </c>
      <c r="E2658" s="72"/>
      <c r="F2658" s="73" t="n">
        <v>9118</v>
      </c>
      <c r="G2658" s="73" t="n">
        <v>7643</v>
      </c>
      <c r="H2658" s="73" t="n">
        <v>1475</v>
      </c>
      <c r="I2658" s="74" t="n">
        <f aca="false">H2658/F2658</f>
        <v>0.161767931563939</v>
      </c>
      <c r="J2658" s="73" t="n">
        <v>7056</v>
      </c>
      <c r="K2658" s="73" t="n">
        <v>141</v>
      </c>
      <c r="L2658" s="73" t="n">
        <v>446</v>
      </c>
      <c r="M2658" s="73" t="n">
        <v>2011</v>
      </c>
      <c r="N2658" s="73" t="n">
        <v>4811</v>
      </c>
      <c r="O2658" s="73" t="n">
        <f aca="false">J2658-M2658-N2658</f>
        <v>234</v>
      </c>
      <c r="P2658" s="74" t="n">
        <f aca="false">M2658/J2658</f>
        <v>0.28500566893424</v>
      </c>
      <c r="Q2658" s="74" t="n">
        <f aca="false">N2658/J2658</f>
        <v>0.681831065759637</v>
      </c>
      <c r="R2658" s="75" t="n">
        <f aca="false">ABS(P2658-Q2658)*100</f>
        <v>39.6825396825397</v>
      </c>
      <c r="S2658" s="72" t="str">
        <f aca="false">IF(M2658&gt;N2658,"Flávio Bolsonaro",IF(N2658&gt;M2658,"Lula","Empate"))</f>
        <v>Lula</v>
      </c>
      <c r="T2658" s="74" t="n">
        <v>0.727900552486188</v>
      </c>
      <c r="U2658" s="74" t="n">
        <v>0.23096992019644</v>
      </c>
      <c r="V2658" s="72" t="str">
        <f aca="false">IF(S2658="Empate","—",IF((N2658&gt;M2658)&lt;&gt;(T2658&gt;U2658),"Sim","Não"))</f>
        <v>Não</v>
      </c>
    </row>
    <row r="2659" customFormat="false" ht="15" hidden="false" customHeight="false" outlineLevel="0" collapsed="false">
      <c r="A2659" s="72" t="s">
        <v>5614</v>
      </c>
      <c r="B2659" s="72" t="s">
        <v>5615</v>
      </c>
      <c r="C2659" s="72" t="s">
        <v>309</v>
      </c>
      <c r="D2659" s="72" t="s">
        <v>289</v>
      </c>
      <c r="E2659" s="72"/>
      <c r="F2659" s="73" t="n">
        <v>14325</v>
      </c>
      <c r="G2659" s="73" t="n">
        <v>11163</v>
      </c>
      <c r="H2659" s="73" t="n">
        <v>3162</v>
      </c>
      <c r="I2659" s="74" t="n">
        <f aca="false">H2659/F2659</f>
        <v>0.220732984293194</v>
      </c>
      <c r="J2659" s="73" t="n">
        <v>10442</v>
      </c>
      <c r="K2659" s="73" t="n">
        <v>186</v>
      </c>
      <c r="L2659" s="73" t="n">
        <v>535</v>
      </c>
      <c r="M2659" s="73" t="n">
        <v>3493</v>
      </c>
      <c r="N2659" s="73" t="n">
        <v>6352</v>
      </c>
      <c r="O2659" s="73" t="n">
        <f aca="false">J2659-M2659-N2659</f>
        <v>597</v>
      </c>
      <c r="P2659" s="74" t="n">
        <f aca="false">M2659/J2659</f>
        <v>0.334514460831258</v>
      </c>
      <c r="Q2659" s="74" t="n">
        <f aca="false">N2659/J2659</f>
        <v>0.608312583796208</v>
      </c>
      <c r="R2659" s="75" t="n">
        <f aca="false">ABS(P2659-Q2659)*100</f>
        <v>27.3798122964949</v>
      </c>
      <c r="S2659" s="72" t="str">
        <f aca="false">IF(M2659&gt;N2659,"Flávio Bolsonaro",IF(N2659&gt;M2659,"Lula","Empate"))</f>
        <v>Lula</v>
      </c>
      <c r="T2659" s="74" t="n">
        <v>0.690215225189318</v>
      </c>
      <c r="U2659" s="74" t="n">
        <v>0.251793543244321</v>
      </c>
      <c r="V2659" s="72" t="str">
        <f aca="false">IF(S2659="Empate","—",IF((N2659&gt;M2659)&lt;&gt;(T2659&gt;U2659),"Sim","Não"))</f>
        <v>Não</v>
      </c>
    </row>
    <row r="2660" customFormat="false" ht="15" hidden="false" customHeight="false" outlineLevel="0" collapsed="false">
      <c r="A2660" s="72" t="s">
        <v>5616</v>
      </c>
      <c r="B2660" s="72" t="s">
        <v>5617</v>
      </c>
      <c r="C2660" s="72" t="s">
        <v>309</v>
      </c>
      <c r="D2660" s="72" t="s">
        <v>289</v>
      </c>
      <c r="E2660" s="72"/>
      <c r="F2660" s="73" t="n">
        <v>6938</v>
      </c>
      <c r="G2660" s="73" t="n">
        <v>5316</v>
      </c>
      <c r="H2660" s="73" t="n">
        <v>1622</v>
      </c>
      <c r="I2660" s="74" t="n">
        <f aca="false">H2660/F2660</f>
        <v>0.23378495243586</v>
      </c>
      <c r="J2660" s="73" t="n">
        <v>5061</v>
      </c>
      <c r="K2660" s="73" t="n">
        <v>63</v>
      </c>
      <c r="L2660" s="73" t="n">
        <v>192</v>
      </c>
      <c r="M2660" s="73" t="n">
        <v>1212</v>
      </c>
      <c r="N2660" s="73" t="n">
        <v>3696</v>
      </c>
      <c r="O2660" s="73" t="n">
        <f aca="false">J2660-M2660-N2660</f>
        <v>153</v>
      </c>
      <c r="P2660" s="74" t="n">
        <f aca="false">M2660/J2660</f>
        <v>0.239478363959692</v>
      </c>
      <c r="Q2660" s="74" t="n">
        <f aca="false">N2660/J2660</f>
        <v>0.730290456431535</v>
      </c>
      <c r="R2660" s="75" t="n">
        <f aca="false">ABS(P2660-Q2660)*100</f>
        <v>49.0812092471843</v>
      </c>
      <c r="S2660" s="72" t="str">
        <f aca="false">IF(M2660&gt;N2660,"Flávio Bolsonaro",IF(N2660&gt;M2660,"Lula","Empate"))</f>
        <v>Lula</v>
      </c>
      <c r="T2660" s="74" t="n">
        <v>0.821096566116486</v>
      </c>
      <c r="U2660" s="74" t="n">
        <v>0.138873079112123</v>
      </c>
      <c r="V2660" s="72" t="str">
        <f aca="false">IF(S2660="Empate","—",IF((N2660&gt;M2660)&lt;&gt;(T2660&gt;U2660),"Sim","Não"))</f>
        <v>Não</v>
      </c>
    </row>
    <row r="2661" customFormat="false" ht="15" hidden="false" customHeight="false" outlineLevel="0" collapsed="false">
      <c r="A2661" s="72" t="s">
        <v>5618</v>
      </c>
      <c r="B2661" s="72" t="s">
        <v>5619</v>
      </c>
      <c r="C2661" s="72" t="s">
        <v>309</v>
      </c>
      <c r="D2661" s="72" t="s">
        <v>289</v>
      </c>
      <c r="E2661" s="72"/>
      <c r="F2661" s="73" t="n">
        <v>2516</v>
      </c>
      <c r="G2661" s="73" t="n">
        <v>1999</v>
      </c>
      <c r="H2661" s="73" t="n">
        <v>517</v>
      </c>
      <c r="I2661" s="74" t="n">
        <f aca="false">H2661/F2661</f>
        <v>0.205484896661367</v>
      </c>
      <c r="J2661" s="73" t="n">
        <v>1877</v>
      </c>
      <c r="K2661" s="73" t="n">
        <v>12</v>
      </c>
      <c r="L2661" s="73" t="n">
        <v>110</v>
      </c>
      <c r="M2661" s="73" t="n">
        <v>297</v>
      </c>
      <c r="N2661" s="73" t="n">
        <v>1496</v>
      </c>
      <c r="O2661" s="73" t="n">
        <f aca="false">J2661-M2661-N2661</f>
        <v>84</v>
      </c>
      <c r="P2661" s="74" t="n">
        <f aca="false">M2661/J2661</f>
        <v>0.158231220031966</v>
      </c>
      <c r="Q2661" s="74" t="n">
        <f aca="false">N2661/J2661</f>
        <v>0.797016515716569</v>
      </c>
      <c r="R2661" s="75" t="n">
        <f aca="false">ABS(P2661-Q2661)*100</f>
        <v>63.8785295684603</v>
      </c>
      <c r="S2661" s="72" t="str">
        <f aca="false">IF(M2661&gt;N2661,"Flávio Bolsonaro",IF(N2661&gt;M2661,"Lula","Empate"))</f>
        <v>Lula</v>
      </c>
      <c r="T2661" s="74" t="n">
        <v>0.81279496591505</v>
      </c>
      <c r="U2661" s="74" t="n">
        <v>0.131095962244363</v>
      </c>
      <c r="V2661" s="72" t="str">
        <f aca="false">IF(S2661="Empate","—",IF((N2661&gt;M2661)&lt;&gt;(T2661&gt;U2661),"Sim","Não"))</f>
        <v>Não</v>
      </c>
    </row>
    <row r="2662" customFormat="false" ht="15" hidden="false" customHeight="false" outlineLevel="0" collapsed="false">
      <c r="A2662" s="72" t="s">
        <v>5620</v>
      </c>
      <c r="B2662" s="72" t="s">
        <v>5621</v>
      </c>
      <c r="C2662" s="72" t="s">
        <v>309</v>
      </c>
      <c r="D2662" s="72" t="s">
        <v>289</v>
      </c>
      <c r="E2662" s="72" t="s">
        <v>385</v>
      </c>
      <c r="F2662" s="73" t="n">
        <v>591750</v>
      </c>
      <c r="G2662" s="73" t="n">
        <v>496403</v>
      </c>
      <c r="H2662" s="73" t="n">
        <v>95347</v>
      </c>
      <c r="I2662" s="74" t="n">
        <f aca="false">H2662/F2662</f>
        <v>0.161127165188002</v>
      </c>
      <c r="J2662" s="73" t="n">
        <v>470970</v>
      </c>
      <c r="K2662" s="73" t="n">
        <v>9441</v>
      </c>
      <c r="L2662" s="73" t="n">
        <v>15992</v>
      </c>
      <c r="M2662" s="73" t="n">
        <v>215086</v>
      </c>
      <c r="N2662" s="73" t="n">
        <v>219023</v>
      </c>
      <c r="O2662" s="73" t="n">
        <f aca="false">J2662-M2662-N2662</f>
        <v>36861</v>
      </c>
      <c r="P2662" s="74" t="n">
        <f aca="false">M2662/J2662</f>
        <v>0.456687262458331</v>
      </c>
      <c r="Q2662" s="74" t="n">
        <f aca="false">N2662/J2662</f>
        <v>0.46504660594093</v>
      </c>
      <c r="R2662" s="75" t="n">
        <f aca="false">ABS(P2662-Q2662)*100</f>
        <v>0.835934348259976</v>
      </c>
      <c r="S2662" s="72" t="str">
        <f aca="false">IF(M2662&gt;N2662,"Flávio Bolsonaro",IF(N2662&gt;M2662,"Lula","Empate"))</f>
        <v>Lula</v>
      </c>
      <c r="T2662" s="74" t="n">
        <v>0.473793831430827</v>
      </c>
      <c r="U2662" s="74" t="n">
        <v>0.444848402898032</v>
      </c>
      <c r="V2662" s="72" t="str">
        <f aca="false">IF(S2662="Empate","—",IF((N2662&gt;M2662)&lt;&gt;(T2662&gt;U2662),"Sim","Não"))</f>
        <v>Não</v>
      </c>
    </row>
    <row r="2663" customFormat="false" ht="15" hidden="false" customHeight="false" outlineLevel="0" collapsed="false">
      <c r="A2663" s="72" t="s">
        <v>5622</v>
      </c>
      <c r="B2663" s="72" t="s">
        <v>5623</v>
      </c>
      <c r="C2663" s="72" t="s">
        <v>309</v>
      </c>
      <c r="D2663" s="72" t="s">
        <v>289</v>
      </c>
      <c r="E2663" s="72"/>
      <c r="F2663" s="73" t="n">
        <v>7954</v>
      </c>
      <c r="G2663" s="73" t="n">
        <v>6558</v>
      </c>
      <c r="H2663" s="73" t="n">
        <v>1396</v>
      </c>
      <c r="I2663" s="74" t="n">
        <f aca="false">H2663/F2663</f>
        <v>0.17550917777219</v>
      </c>
      <c r="J2663" s="73" t="n">
        <v>6090</v>
      </c>
      <c r="K2663" s="73" t="n">
        <v>136</v>
      </c>
      <c r="L2663" s="73" t="n">
        <v>332</v>
      </c>
      <c r="M2663" s="73" t="n">
        <v>1507</v>
      </c>
      <c r="N2663" s="73" t="n">
        <v>4374</v>
      </c>
      <c r="O2663" s="73" t="n">
        <f aca="false">J2663-M2663-N2663</f>
        <v>209</v>
      </c>
      <c r="P2663" s="74" t="n">
        <f aca="false">M2663/J2663</f>
        <v>0.247454844006568</v>
      </c>
      <c r="Q2663" s="74" t="n">
        <f aca="false">N2663/J2663</f>
        <v>0.718226600985222</v>
      </c>
      <c r="R2663" s="75" t="n">
        <f aca="false">ABS(P2663-Q2663)*100</f>
        <v>47.0771756978654</v>
      </c>
      <c r="S2663" s="72" t="str">
        <f aca="false">IF(M2663&gt;N2663,"Flávio Bolsonaro",IF(N2663&gt;M2663,"Lula","Empate"))</f>
        <v>Lula</v>
      </c>
      <c r="T2663" s="74" t="n">
        <v>0.745514147688061</v>
      </c>
      <c r="U2663" s="74" t="n">
        <v>0.212905452035887</v>
      </c>
      <c r="V2663" s="72" t="str">
        <f aca="false">IF(S2663="Empate","—",IF((N2663&gt;M2663)&lt;&gt;(T2663&gt;U2663),"Sim","Não"))</f>
        <v>Não</v>
      </c>
    </row>
    <row r="2664" customFormat="false" ht="15" hidden="false" customHeight="false" outlineLevel="0" collapsed="false">
      <c r="A2664" s="72" t="s">
        <v>5624</v>
      </c>
      <c r="B2664" s="72" t="s">
        <v>5625</v>
      </c>
      <c r="C2664" s="72" t="s">
        <v>309</v>
      </c>
      <c r="D2664" s="72" t="s">
        <v>289</v>
      </c>
      <c r="E2664" s="72"/>
      <c r="F2664" s="73" t="n">
        <v>14045</v>
      </c>
      <c r="G2664" s="73" t="n">
        <v>11453</v>
      </c>
      <c r="H2664" s="73" t="n">
        <v>2592</v>
      </c>
      <c r="I2664" s="74" t="n">
        <f aca="false">H2664/F2664</f>
        <v>0.184549661801353</v>
      </c>
      <c r="J2664" s="73" t="n">
        <v>10630</v>
      </c>
      <c r="K2664" s="73" t="n">
        <v>221</v>
      </c>
      <c r="L2664" s="73" t="n">
        <v>602</v>
      </c>
      <c r="M2664" s="73" t="n">
        <v>2803</v>
      </c>
      <c r="N2664" s="73" t="n">
        <v>7484</v>
      </c>
      <c r="O2664" s="73" t="n">
        <f aca="false">J2664-M2664-N2664</f>
        <v>343</v>
      </c>
      <c r="P2664" s="74" t="n">
        <f aca="false">M2664/J2664</f>
        <v>0.263687676387582</v>
      </c>
      <c r="Q2664" s="74" t="n">
        <f aca="false">N2664/J2664</f>
        <v>0.704045155221073</v>
      </c>
      <c r="R2664" s="75" t="n">
        <f aca="false">ABS(P2664-Q2664)*100</f>
        <v>44.035747883349</v>
      </c>
      <c r="S2664" s="72" t="str">
        <f aca="false">IF(M2664&gt;N2664,"Flávio Bolsonaro",IF(N2664&gt;M2664,"Lula","Empate"))</f>
        <v>Lula</v>
      </c>
      <c r="T2664" s="74" t="n">
        <v>0.745581304006284</v>
      </c>
      <c r="U2664" s="74" t="n">
        <v>0.210231736056559</v>
      </c>
      <c r="V2664" s="72" t="str">
        <f aca="false">IF(S2664="Empate","—",IF((N2664&gt;M2664)&lt;&gt;(T2664&gt;U2664),"Sim","Não"))</f>
        <v>Não</v>
      </c>
    </row>
    <row r="2665" customFormat="false" ht="15" hidden="false" customHeight="false" outlineLevel="0" collapsed="false">
      <c r="A2665" s="72" t="s">
        <v>5626</v>
      </c>
      <c r="B2665" s="72" t="s">
        <v>5627</v>
      </c>
      <c r="C2665" s="72" t="s">
        <v>309</v>
      </c>
      <c r="D2665" s="72" t="s">
        <v>289</v>
      </c>
      <c r="E2665" s="72"/>
      <c r="F2665" s="73" t="n">
        <v>5990</v>
      </c>
      <c r="G2665" s="73" t="n">
        <v>4962</v>
      </c>
      <c r="H2665" s="73" t="n">
        <v>1028</v>
      </c>
      <c r="I2665" s="74" t="n">
        <f aca="false">H2665/F2665</f>
        <v>0.171619365609349</v>
      </c>
      <c r="J2665" s="73" t="n">
        <v>4621</v>
      </c>
      <c r="K2665" s="73" t="n">
        <v>94</v>
      </c>
      <c r="L2665" s="73" t="n">
        <v>247</v>
      </c>
      <c r="M2665" s="73" t="n">
        <v>1187</v>
      </c>
      <c r="N2665" s="73" t="n">
        <v>3154</v>
      </c>
      <c r="O2665" s="73" t="n">
        <f aca="false">J2665-M2665-N2665</f>
        <v>280</v>
      </c>
      <c r="P2665" s="74" t="n">
        <f aca="false">M2665/J2665</f>
        <v>0.256870807184592</v>
      </c>
      <c r="Q2665" s="74" t="n">
        <f aca="false">N2665/J2665</f>
        <v>0.682536247565462</v>
      </c>
      <c r="R2665" s="75" t="n">
        <f aca="false">ABS(P2665-Q2665)*100</f>
        <v>42.566544038087</v>
      </c>
      <c r="S2665" s="72" t="str">
        <f aca="false">IF(M2665&gt;N2665,"Flávio Bolsonaro",IF(N2665&gt;M2665,"Lula","Empate"))</f>
        <v>Lula</v>
      </c>
      <c r="T2665" s="74" t="n">
        <v>0.742196272176061</v>
      </c>
      <c r="U2665" s="74" t="n">
        <v>0.195373905232428</v>
      </c>
      <c r="V2665" s="72" t="str">
        <f aca="false">IF(S2665="Empate","—",IF((N2665&gt;M2665)&lt;&gt;(T2665&gt;U2665),"Sim","Não"))</f>
        <v>Não</v>
      </c>
    </row>
    <row r="2666" customFormat="false" ht="15" hidden="false" customHeight="false" outlineLevel="0" collapsed="false">
      <c r="A2666" s="72" t="s">
        <v>5628</v>
      </c>
      <c r="B2666" s="72" t="s">
        <v>5629</v>
      </c>
      <c r="C2666" s="72" t="s">
        <v>309</v>
      </c>
      <c r="D2666" s="72" t="s">
        <v>289</v>
      </c>
      <c r="E2666" s="72"/>
      <c r="F2666" s="73" t="n">
        <v>9829</v>
      </c>
      <c r="G2666" s="73" t="n">
        <v>8102</v>
      </c>
      <c r="H2666" s="73" t="n">
        <v>1727</v>
      </c>
      <c r="I2666" s="74" t="n">
        <f aca="false">H2666/F2666</f>
        <v>0.175704547766813</v>
      </c>
      <c r="J2666" s="73" t="n">
        <v>7472</v>
      </c>
      <c r="K2666" s="73" t="n">
        <v>162</v>
      </c>
      <c r="L2666" s="73" t="n">
        <v>468</v>
      </c>
      <c r="M2666" s="73" t="n">
        <v>2253</v>
      </c>
      <c r="N2666" s="73" t="n">
        <v>4914</v>
      </c>
      <c r="O2666" s="73" t="n">
        <f aca="false">J2666-M2666-N2666</f>
        <v>305</v>
      </c>
      <c r="P2666" s="74" t="n">
        <f aca="false">M2666/J2666</f>
        <v>0.301525695931478</v>
      </c>
      <c r="Q2666" s="74" t="n">
        <f aca="false">N2666/J2666</f>
        <v>0.657655246252677</v>
      </c>
      <c r="R2666" s="75" t="n">
        <f aca="false">ABS(P2666-Q2666)*100</f>
        <v>35.6129550321199</v>
      </c>
      <c r="S2666" s="72" t="str">
        <f aca="false">IF(M2666&gt;N2666,"Flávio Bolsonaro",IF(N2666&gt;M2666,"Lula","Empate"))</f>
        <v>Lula</v>
      </c>
      <c r="T2666" s="74" t="n">
        <v>0.717596229379419</v>
      </c>
      <c r="U2666" s="74" t="n">
        <v>0.244435716156062</v>
      </c>
      <c r="V2666" s="72" t="str">
        <f aca="false">IF(S2666="Empate","—",IF((N2666&gt;M2666)&lt;&gt;(T2666&gt;U2666),"Sim","Não"))</f>
        <v>Não</v>
      </c>
    </row>
    <row r="2667" customFormat="false" ht="15" hidden="false" customHeight="false" outlineLevel="0" collapsed="false">
      <c r="A2667" s="72" t="s">
        <v>5630</v>
      </c>
      <c r="B2667" s="72" t="s">
        <v>5631</v>
      </c>
      <c r="C2667" s="72" t="s">
        <v>309</v>
      </c>
      <c r="D2667" s="72" t="s">
        <v>289</v>
      </c>
      <c r="E2667" s="72"/>
      <c r="F2667" s="73" t="n">
        <v>8201</v>
      </c>
      <c r="G2667" s="73" t="n">
        <v>6372</v>
      </c>
      <c r="H2667" s="73" t="n">
        <v>1829</v>
      </c>
      <c r="I2667" s="74" t="n">
        <f aca="false">H2667/F2667</f>
        <v>0.223021582733813</v>
      </c>
      <c r="J2667" s="73" t="n">
        <v>5998</v>
      </c>
      <c r="K2667" s="73" t="n">
        <v>81</v>
      </c>
      <c r="L2667" s="73" t="n">
        <v>293</v>
      </c>
      <c r="M2667" s="73" t="n">
        <v>1040</v>
      </c>
      <c r="N2667" s="73" t="n">
        <v>4766</v>
      </c>
      <c r="O2667" s="73" t="n">
        <f aca="false">J2667-M2667-N2667</f>
        <v>192</v>
      </c>
      <c r="P2667" s="74" t="n">
        <f aca="false">M2667/J2667</f>
        <v>0.173391130376792</v>
      </c>
      <c r="Q2667" s="74" t="n">
        <f aca="false">N2667/J2667</f>
        <v>0.7945981993998</v>
      </c>
      <c r="R2667" s="75" t="n">
        <f aca="false">ABS(P2667-Q2667)*100</f>
        <v>62.1207069023008</v>
      </c>
      <c r="S2667" s="72" t="str">
        <f aca="false">IF(M2667&gt;N2667,"Flávio Bolsonaro",IF(N2667&gt;M2667,"Lula","Empate"))</f>
        <v>Lula</v>
      </c>
      <c r="T2667" s="74" t="n">
        <v>0.847669305189094</v>
      </c>
      <c r="U2667" s="74" t="n">
        <v>0.110642040457344</v>
      </c>
      <c r="V2667" s="72" t="str">
        <f aca="false">IF(S2667="Empate","—",IF((N2667&gt;M2667)&lt;&gt;(T2667&gt;U2667),"Sim","Não"))</f>
        <v>Não</v>
      </c>
    </row>
    <row r="2668" customFormat="false" ht="15" hidden="false" customHeight="false" outlineLevel="0" collapsed="false">
      <c r="A2668" s="72" t="s">
        <v>5632</v>
      </c>
      <c r="B2668" s="72" t="s">
        <v>5633</v>
      </c>
      <c r="C2668" s="72" t="s">
        <v>309</v>
      </c>
      <c r="D2668" s="72" t="s">
        <v>289</v>
      </c>
      <c r="E2668" s="72"/>
      <c r="F2668" s="73" t="n">
        <v>4698</v>
      </c>
      <c r="G2668" s="73" t="n">
        <v>3780</v>
      </c>
      <c r="H2668" s="73" t="n">
        <v>918</v>
      </c>
      <c r="I2668" s="74" t="n">
        <f aca="false">H2668/F2668</f>
        <v>0.195402298850575</v>
      </c>
      <c r="J2668" s="73" t="n">
        <v>3540</v>
      </c>
      <c r="K2668" s="73" t="n">
        <v>60</v>
      </c>
      <c r="L2668" s="73" t="n">
        <v>180</v>
      </c>
      <c r="M2668" s="73" t="n">
        <v>595</v>
      </c>
      <c r="N2668" s="73" t="n">
        <v>2777</v>
      </c>
      <c r="O2668" s="73" t="n">
        <f aca="false">J2668-M2668-N2668</f>
        <v>168</v>
      </c>
      <c r="P2668" s="74" t="n">
        <f aca="false">M2668/J2668</f>
        <v>0.168079096045198</v>
      </c>
      <c r="Q2668" s="74" t="n">
        <f aca="false">N2668/J2668</f>
        <v>0.784463276836158</v>
      </c>
      <c r="R2668" s="75" t="n">
        <f aca="false">ABS(P2668-Q2668)*100</f>
        <v>61.6384180790961</v>
      </c>
      <c r="S2668" s="72" t="str">
        <f aca="false">IF(M2668&gt;N2668,"Flávio Bolsonaro",IF(N2668&gt;M2668,"Lula","Empate"))</f>
        <v>Lula</v>
      </c>
      <c r="T2668" s="74" t="n">
        <v>0.827362482369535</v>
      </c>
      <c r="U2668" s="74" t="n">
        <v>0.130042313117066</v>
      </c>
      <c r="V2668" s="72" t="str">
        <f aca="false">IF(S2668="Empate","—",IF((N2668&gt;M2668)&lt;&gt;(T2668&gt;U2668),"Sim","Não"))</f>
        <v>Não</v>
      </c>
    </row>
    <row r="2669" customFormat="false" ht="15" hidden="false" customHeight="false" outlineLevel="0" collapsed="false">
      <c r="A2669" s="72" t="s">
        <v>5634</v>
      </c>
      <c r="B2669" s="72" t="s">
        <v>5635</v>
      </c>
      <c r="C2669" s="72" t="s">
        <v>309</v>
      </c>
      <c r="D2669" s="72" t="s">
        <v>289</v>
      </c>
      <c r="E2669" s="72"/>
      <c r="F2669" s="73" t="n">
        <v>22056</v>
      </c>
      <c r="G2669" s="73" t="n">
        <v>18758</v>
      </c>
      <c r="H2669" s="73" t="n">
        <v>3298</v>
      </c>
      <c r="I2669" s="74" t="n">
        <f aca="false">H2669/F2669</f>
        <v>0.149528472977875</v>
      </c>
      <c r="J2669" s="73" t="n">
        <v>17149</v>
      </c>
      <c r="K2669" s="73" t="n">
        <v>596</v>
      </c>
      <c r="L2669" s="73" t="n">
        <v>1013</v>
      </c>
      <c r="M2669" s="73" t="n">
        <v>6181</v>
      </c>
      <c r="N2669" s="73" t="n">
        <v>10065</v>
      </c>
      <c r="O2669" s="73" t="n">
        <f aca="false">J2669-M2669-N2669</f>
        <v>903</v>
      </c>
      <c r="P2669" s="74" t="n">
        <f aca="false">M2669/J2669</f>
        <v>0.360429179543997</v>
      </c>
      <c r="Q2669" s="74" t="n">
        <f aca="false">N2669/J2669</f>
        <v>0.586914688903143</v>
      </c>
      <c r="R2669" s="75" t="n">
        <f aca="false">ABS(P2669-Q2669)*100</f>
        <v>22.6485509359146</v>
      </c>
      <c r="S2669" s="72" t="str">
        <f aca="false">IF(M2669&gt;N2669,"Flávio Bolsonaro",IF(N2669&gt;M2669,"Lula","Empate"))</f>
        <v>Lula</v>
      </c>
      <c r="T2669" s="74" t="n">
        <v>0.604356730590207</v>
      </c>
      <c r="U2669" s="74" t="n">
        <v>0.327623657915969</v>
      </c>
      <c r="V2669" s="72" t="str">
        <f aca="false">IF(S2669="Empate","—",IF((N2669&gt;M2669)&lt;&gt;(T2669&gt;U2669),"Sim","Não"))</f>
        <v>Não</v>
      </c>
    </row>
    <row r="2670" customFormat="false" ht="15" hidden="false" customHeight="false" outlineLevel="0" collapsed="false">
      <c r="A2670" s="72" t="s">
        <v>5636</v>
      </c>
      <c r="B2670" s="72" t="s">
        <v>5637</v>
      </c>
      <c r="C2670" s="72" t="s">
        <v>309</v>
      </c>
      <c r="D2670" s="72" t="s">
        <v>289</v>
      </c>
      <c r="E2670" s="72"/>
      <c r="F2670" s="73" t="n">
        <v>7869</v>
      </c>
      <c r="G2670" s="73" t="n">
        <v>5975</v>
      </c>
      <c r="H2670" s="73" t="n">
        <v>1894</v>
      </c>
      <c r="I2670" s="74" t="n">
        <f aca="false">H2670/F2670</f>
        <v>0.240691320371076</v>
      </c>
      <c r="J2670" s="73" t="n">
        <v>5613</v>
      </c>
      <c r="K2670" s="73" t="n">
        <v>104</v>
      </c>
      <c r="L2670" s="73" t="n">
        <v>258</v>
      </c>
      <c r="M2670" s="73" t="n">
        <v>1519</v>
      </c>
      <c r="N2670" s="73" t="n">
        <v>3814</v>
      </c>
      <c r="O2670" s="73" t="n">
        <f aca="false">J2670-M2670-N2670</f>
        <v>280</v>
      </c>
      <c r="P2670" s="74" t="n">
        <f aca="false">M2670/J2670</f>
        <v>0.270621770889008</v>
      </c>
      <c r="Q2670" s="74" t="n">
        <f aca="false">N2670/J2670</f>
        <v>0.679494031712097</v>
      </c>
      <c r="R2670" s="75" t="n">
        <f aca="false">ABS(P2670-Q2670)*100</f>
        <v>40.8872260823089</v>
      </c>
      <c r="S2670" s="72" t="str">
        <f aca="false">IF(M2670&gt;N2670,"Flávio Bolsonaro",IF(N2670&gt;M2670,"Lula","Empate"))</f>
        <v>Lula</v>
      </c>
      <c r="T2670" s="74" t="n">
        <v>0.749250374812594</v>
      </c>
      <c r="U2670" s="74" t="n">
        <v>0.19996251874063</v>
      </c>
      <c r="V2670" s="72" t="str">
        <f aca="false">IF(S2670="Empate","—",IF((N2670&gt;M2670)&lt;&gt;(T2670&gt;U2670),"Sim","Não"))</f>
        <v>Não</v>
      </c>
    </row>
    <row r="2671" customFormat="false" ht="15" hidden="false" customHeight="false" outlineLevel="0" collapsed="false">
      <c r="A2671" s="72" t="s">
        <v>5638</v>
      </c>
      <c r="B2671" s="72" t="s">
        <v>5639</v>
      </c>
      <c r="C2671" s="72" t="s">
        <v>309</v>
      </c>
      <c r="D2671" s="72" t="s">
        <v>289</v>
      </c>
      <c r="E2671" s="72"/>
      <c r="F2671" s="73" t="n">
        <v>4395</v>
      </c>
      <c r="G2671" s="73" t="n">
        <v>3635</v>
      </c>
      <c r="H2671" s="73" t="n">
        <v>760</v>
      </c>
      <c r="I2671" s="74" t="n">
        <f aca="false">H2671/F2671</f>
        <v>0.17292377701934</v>
      </c>
      <c r="J2671" s="73" t="n">
        <v>3466</v>
      </c>
      <c r="K2671" s="73" t="n">
        <v>46</v>
      </c>
      <c r="L2671" s="73" t="n">
        <v>123</v>
      </c>
      <c r="M2671" s="73" t="n">
        <v>717</v>
      </c>
      <c r="N2671" s="73" t="n">
        <v>2619</v>
      </c>
      <c r="O2671" s="73" t="n">
        <f aca="false">J2671-M2671-N2671</f>
        <v>130</v>
      </c>
      <c r="P2671" s="74" t="n">
        <f aca="false">M2671/J2671</f>
        <v>0.206866705135603</v>
      </c>
      <c r="Q2671" s="74" t="n">
        <f aca="false">N2671/J2671</f>
        <v>0.755626081938834</v>
      </c>
      <c r="R2671" s="75" t="n">
        <f aca="false">ABS(P2671-Q2671)*100</f>
        <v>54.8759376803231</v>
      </c>
      <c r="S2671" s="72" t="str">
        <f aca="false">IF(M2671&gt;N2671,"Flávio Bolsonaro",IF(N2671&gt;M2671,"Lula","Empate"))</f>
        <v>Lula</v>
      </c>
      <c r="T2671" s="74" t="n">
        <v>0.818478906714201</v>
      </c>
      <c r="U2671" s="74" t="n">
        <v>0.146464646464647</v>
      </c>
      <c r="V2671" s="72" t="str">
        <f aca="false">IF(S2671="Empate","—",IF((N2671&gt;M2671)&lt;&gt;(T2671&gt;U2671),"Sim","Não"))</f>
        <v>Não</v>
      </c>
    </row>
    <row r="2672" customFormat="false" ht="15" hidden="false" customHeight="false" outlineLevel="0" collapsed="false">
      <c r="A2672" s="72" t="s">
        <v>5640</v>
      </c>
      <c r="B2672" s="72" t="s">
        <v>5641</v>
      </c>
      <c r="C2672" s="72" t="s">
        <v>309</v>
      </c>
      <c r="D2672" s="72" t="s">
        <v>289</v>
      </c>
      <c r="E2672" s="72"/>
      <c r="F2672" s="73" t="n">
        <v>5930</v>
      </c>
      <c r="G2672" s="73" t="n">
        <v>4721</v>
      </c>
      <c r="H2672" s="73" t="n">
        <v>1209</v>
      </c>
      <c r="I2672" s="74" t="n">
        <f aca="false">H2672/F2672</f>
        <v>0.203878583473862</v>
      </c>
      <c r="J2672" s="73" t="n">
        <v>4396</v>
      </c>
      <c r="K2672" s="73" t="n">
        <v>90</v>
      </c>
      <c r="L2672" s="73" t="n">
        <v>235</v>
      </c>
      <c r="M2672" s="73" t="n">
        <v>1034</v>
      </c>
      <c r="N2672" s="73" t="n">
        <v>3164</v>
      </c>
      <c r="O2672" s="73" t="n">
        <f aca="false">J2672-M2672-N2672</f>
        <v>198</v>
      </c>
      <c r="P2672" s="74" t="n">
        <f aca="false">M2672/J2672</f>
        <v>0.235213830755232</v>
      </c>
      <c r="Q2672" s="74" t="n">
        <f aca="false">N2672/J2672</f>
        <v>0.719745222929936</v>
      </c>
      <c r="R2672" s="75" t="n">
        <f aca="false">ABS(P2672-Q2672)*100</f>
        <v>48.4531392174704</v>
      </c>
      <c r="S2672" s="72" t="str">
        <f aca="false">IF(M2672&gt;N2672,"Flávio Bolsonaro",IF(N2672&gt;M2672,"Lula","Empate"))</f>
        <v>Lula</v>
      </c>
      <c r="T2672" s="74" t="n">
        <v>0.750173973556019</v>
      </c>
      <c r="U2672" s="74" t="n">
        <v>0.201577360241243</v>
      </c>
      <c r="V2672" s="72" t="str">
        <f aca="false">IF(S2672="Empate","—",IF((N2672&gt;M2672)&lt;&gt;(T2672&gt;U2672),"Sim","Não"))</f>
        <v>Não</v>
      </c>
    </row>
    <row r="2673" customFormat="false" ht="15" hidden="false" customHeight="false" outlineLevel="0" collapsed="false">
      <c r="A2673" s="72" t="s">
        <v>5642</v>
      </c>
      <c r="B2673" s="72" t="s">
        <v>5643</v>
      </c>
      <c r="C2673" s="72" t="s">
        <v>309</v>
      </c>
      <c r="D2673" s="72" t="s">
        <v>289</v>
      </c>
      <c r="E2673" s="72"/>
      <c r="F2673" s="73" t="n">
        <v>4789</v>
      </c>
      <c r="G2673" s="73" t="n">
        <v>3966</v>
      </c>
      <c r="H2673" s="73" t="n">
        <v>823</v>
      </c>
      <c r="I2673" s="74" t="n">
        <f aca="false">H2673/F2673</f>
        <v>0.171852161202756</v>
      </c>
      <c r="J2673" s="73" t="n">
        <v>3737</v>
      </c>
      <c r="K2673" s="73" t="n">
        <v>52</v>
      </c>
      <c r="L2673" s="73" t="n">
        <v>177</v>
      </c>
      <c r="M2673" s="73" t="n">
        <v>1245</v>
      </c>
      <c r="N2673" s="73" t="n">
        <v>2318</v>
      </c>
      <c r="O2673" s="73" t="n">
        <f aca="false">J2673-M2673-N2673</f>
        <v>174</v>
      </c>
      <c r="P2673" s="74" t="n">
        <f aca="false">M2673/J2673</f>
        <v>0.333154937115333</v>
      </c>
      <c r="Q2673" s="74" t="n">
        <f aca="false">N2673/J2673</f>
        <v>0.62028364998662</v>
      </c>
      <c r="R2673" s="75" t="n">
        <f aca="false">ABS(P2673-Q2673)*100</f>
        <v>28.7128712871287</v>
      </c>
      <c r="S2673" s="72" t="str">
        <f aca="false">IF(M2673&gt;N2673,"Flávio Bolsonaro",IF(N2673&gt;M2673,"Lula","Empate"))</f>
        <v>Lula</v>
      </c>
      <c r="T2673" s="74" t="n">
        <v>0.663300725781004</v>
      </c>
      <c r="U2673" s="74" t="n">
        <v>0.283054591353739</v>
      </c>
      <c r="V2673" s="72" t="str">
        <f aca="false">IF(S2673="Empate","—",IF((N2673&gt;M2673)&lt;&gt;(T2673&gt;U2673),"Sim","Não"))</f>
        <v>Não</v>
      </c>
    </row>
    <row r="2674" customFormat="false" ht="15" hidden="false" customHeight="false" outlineLevel="0" collapsed="false">
      <c r="A2674" s="72" t="s">
        <v>5644</v>
      </c>
      <c r="B2674" s="72" t="s">
        <v>5645</v>
      </c>
      <c r="C2674" s="72" t="s">
        <v>309</v>
      </c>
      <c r="D2674" s="72" t="s">
        <v>289</v>
      </c>
      <c r="E2674" s="72"/>
      <c r="F2674" s="73" t="n">
        <v>12879</v>
      </c>
      <c r="G2674" s="73" t="n">
        <v>10535</v>
      </c>
      <c r="H2674" s="73" t="n">
        <v>2344</v>
      </c>
      <c r="I2674" s="74" t="n">
        <f aca="false">H2674/F2674</f>
        <v>0.182001708207159</v>
      </c>
      <c r="J2674" s="73" t="n">
        <v>9873</v>
      </c>
      <c r="K2674" s="73" t="n">
        <v>196</v>
      </c>
      <c r="L2674" s="73" t="n">
        <v>466</v>
      </c>
      <c r="M2674" s="73" t="n">
        <v>3248</v>
      </c>
      <c r="N2674" s="73" t="n">
        <v>6131</v>
      </c>
      <c r="O2674" s="73" t="n">
        <f aca="false">J2674-M2674-N2674</f>
        <v>494</v>
      </c>
      <c r="P2674" s="74" t="n">
        <f aca="false">M2674/J2674</f>
        <v>0.328978020864985</v>
      </c>
      <c r="Q2674" s="74" t="n">
        <f aca="false">N2674/J2674</f>
        <v>0.620986528917249</v>
      </c>
      <c r="R2674" s="75" t="n">
        <f aca="false">ABS(P2674-Q2674)*100</f>
        <v>29.2008508052264</v>
      </c>
      <c r="S2674" s="72" t="str">
        <f aca="false">IF(M2674&gt;N2674,"Flávio Bolsonaro",IF(N2674&gt;M2674,"Lula","Empate"))</f>
        <v>Lula</v>
      </c>
      <c r="T2674" s="74" t="n">
        <v>0.641205399183844</v>
      </c>
      <c r="U2674" s="74" t="n">
        <v>0.301872972690175</v>
      </c>
      <c r="V2674" s="72" t="str">
        <f aca="false">IF(S2674="Empate","—",IF((N2674&gt;M2674)&lt;&gt;(T2674&gt;U2674),"Sim","Não"))</f>
        <v>Não</v>
      </c>
    </row>
    <row r="2675" customFormat="false" ht="15" hidden="false" customHeight="false" outlineLevel="0" collapsed="false">
      <c r="A2675" s="72" t="s">
        <v>5646</v>
      </c>
      <c r="B2675" s="72" t="s">
        <v>5647</v>
      </c>
      <c r="C2675" s="72" t="s">
        <v>309</v>
      </c>
      <c r="D2675" s="72" t="s">
        <v>289</v>
      </c>
      <c r="E2675" s="72"/>
      <c r="F2675" s="73" t="n">
        <v>5263</v>
      </c>
      <c r="G2675" s="73" t="n">
        <v>4208</v>
      </c>
      <c r="H2675" s="73" t="n">
        <v>1055</v>
      </c>
      <c r="I2675" s="74" t="n">
        <f aca="false">H2675/F2675</f>
        <v>0.20045601368041</v>
      </c>
      <c r="J2675" s="73" t="n">
        <v>3979</v>
      </c>
      <c r="K2675" s="73" t="n">
        <v>58</v>
      </c>
      <c r="L2675" s="73" t="n">
        <v>171</v>
      </c>
      <c r="M2675" s="73" t="n">
        <v>686</v>
      </c>
      <c r="N2675" s="73" t="n">
        <v>3150</v>
      </c>
      <c r="O2675" s="73" t="n">
        <f aca="false">J2675-M2675-N2675</f>
        <v>143</v>
      </c>
      <c r="P2675" s="74" t="n">
        <f aca="false">M2675/J2675</f>
        <v>0.172405126916311</v>
      </c>
      <c r="Q2675" s="74" t="n">
        <f aca="false">N2675/J2675</f>
        <v>0.791656195023875</v>
      </c>
      <c r="R2675" s="75" t="n">
        <f aca="false">ABS(P2675-Q2675)*100</f>
        <v>61.9251068107565</v>
      </c>
      <c r="S2675" s="72" t="str">
        <f aca="false">IF(M2675&gt;N2675,"Flávio Bolsonaro",IF(N2675&gt;M2675,"Lula","Empate"))</f>
        <v>Lula</v>
      </c>
      <c r="T2675" s="74" t="n">
        <v>0.834445585215606</v>
      </c>
      <c r="U2675" s="74" t="n">
        <v>0.126026694045175</v>
      </c>
      <c r="V2675" s="72" t="str">
        <f aca="false">IF(S2675="Empate","—",IF((N2675&gt;M2675)&lt;&gt;(T2675&gt;U2675),"Sim","Não"))</f>
        <v>Não</v>
      </c>
    </row>
    <row r="2676" customFormat="false" ht="15" hidden="false" customHeight="false" outlineLevel="0" collapsed="false">
      <c r="A2676" s="72" t="s">
        <v>5648</v>
      </c>
      <c r="B2676" s="72" t="s">
        <v>5649</v>
      </c>
      <c r="C2676" s="72" t="s">
        <v>309</v>
      </c>
      <c r="D2676" s="72" t="s">
        <v>289</v>
      </c>
      <c r="E2676" s="72"/>
      <c r="F2676" s="73" t="n">
        <v>34604</v>
      </c>
      <c r="G2676" s="73" t="n">
        <v>28258</v>
      </c>
      <c r="H2676" s="73" t="n">
        <v>6346</v>
      </c>
      <c r="I2676" s="74" t="n">
        <f aca="false">H2676/F2676</f>
        <v>0.183389203560282</v>
      </c>
      <c r="J2676" s="73" t="n">
        <v>26085</v>
      </c>
      <c r="K2676" s="73" t="n">
        <v>745</v>
      </c>
      <c r="L2676" s="73" t="n">
        <v>1428</v>
      </c>
      <c r="M2676" s="73" t="n">
        <v>9234</v>
      </c>
      <c r="N2676" s="73" t="n">
        <v>15315</v>
      </c>
      <c r="O2676" s="73" t="n">
        <f aca="false">J2676-M2676-N2676</f>
        <v>1536</v>
      </c>
      <c r="P2676" s="74" t="n">
        <f aca="false">M2676/J2676</f>
        <v>0.353996549741231</v>
      </c>
      <c r="Q2676" s="74" t="n">
        <f aca="false">N2676/J2676</f>
        <v>0.587119033927545</v>
      </c>
      <c r="R2676" s="75" t="n">
        <f aca="false">ABS(P2676-Q2676)*100</f>
        <v>23.3122484186314</v>
      </c>
      <c r="S2676" s="72" t="str">
        <f aca="false">IF(M2676&gt;N2676,"Flávio Bolsonaro",IF(N2676&gt;M2676,"Lula","Empate"))</f>
        <v>Lula</v>
      </c>
      <c r="T2676" s="74" t="n">
        <v>0.659463103215829</v>
      </c>
      <c r="U2676" s="74" t="n">
        <v>0.283912922796304</v>
      </c>
      <c r="V2676" s="72" t="str">
        <f aca="false">IF(S2676="Empate","—",IF((N2676&gt;M2676)&lt;&gt;(T2676&gt;U2676),"Sim","Não"))</f>
        <v>Não</v>
      </c>
    </row>
    <row r="2677" customFormat="false" ht="15" hidden="false" customHeight="false" outlineLevel="0" collapsed="false">
      <c r="A2677" s="72" t="s">
        <v>5650</v>
      </c>
      <c r="B2677" s="72" t="s">
        <v>5651</v>
      </c>
      <c r="C2677" s="72" t="s">
        <v>309</v>
      </c>
      <c r="D2677" s="72" t="s">
        <v>289</v>
      </c>
      <c r="E2677" s="72"/>
      <c r="F2677" s="73" t="n">
        <v>9110</v>
      </c>
      <c r="G2677" s="73" t="n">
        <v>7185</v>
      </c>
      <c r="H2677" s="73" t="n">
        <v>1925</v>
      </c>
      <c r="I2677" s="74" t="n">
        <f aca="false">H2677/F2677</f>
        <v>0.211306256860593</v>
      </c>
      <c r="J2677" s="73" t="n">
        <v>6646</v>
      </c>
      <c r="K2677" s="73" t="n">
        <v>74</v>
      </c>
      <c r="L2677" s="73" t="n">
        <v>465</v>
      </c>
      <c r="M2677" s="73" t="n">
        <v>922</v>
      </c>
      <c r="N2677" s="73" t="n">
        <v>5507</v>
      </c>
      <c r="O2677" s="73" t="n">
        <f aca="false">J2677-M2677-N2677</f>
        <v>217</v>
      </c>
      <c r="P2677" s="74" t="n">
        <f aca="false">M2677/J2677</f>
        <v>0.138730063195907</v>
      </c>
      <c r="Q2677" s="74" t="n">
        <f aca="false">N2677/J2677</f>
        <v>0.82861871802588</v>
      </c>
      <c r="R2677" s="75" t="n">
        <f aca="false">ABS(P2677-Q2677)*100</f>
        <v>68.9888654829973</v>
      </c>
      <c r="S2677" s="72" t="str">
        <f aca="false">IF(M2677&gt;N2677,"Flávio Bolsonaro",IF(N2677&gt;M2677,"Lula","Empate"))</f>
        <v>Lula</v>
      </c>
      <c r="T2677" s="74" t="n">
        <v>0.847877173742754</v>
      </c>
      <c r="U2677" s="74" t="n">
        <v>0.103556321478928</v>
      </c>
      <c r="V2677" s="72" t="str">
        <f aca="false">IF(S2677="Empate","—",IF((N2677&gt;M2677)&lt;&gt;(T2677&gt;U2677),"Sim","Não"))</f>
        <v>Não</v>
      </c>
    </row>
    <row r="2678" customFormat="false" ht="15" hidden="false" customHeight="false" outlineLevel="0" collapsed="false">
      <c r="A2678" s="72" t="s">
        <v>5652</v>
      </c>
      <c r="B2678" s="72" t="s">
        <v>5653</v>
      </c>
      <c r="C2678" s="72" t="s">
        <v>309</v>
      </c>
      <c r="D2678" s="72" t="s">
        <v>289</v>
      </c>
      <c r="E2678" s="72"/>
      <c r="F2678" s="73" t="n">
        <v>7913</v>
      </c>
      <c r="G2678" s="73" t="n">
        <v>6447</v>
      </c>
      <c r="H2678" s="73" t="n">
        <v>1466</v>
      </c>
      <c r="I2678" s="74" t="n">
        <f aca="false">H2678/F2678</f>
        <v>0.185264754201946</v>
      </c>
      <c r="J2678" s="73" t="n">
        <v>6036</v>
      </c>
      <c r="K2678" s="73" t="n">
        <v>140</v>
      </c>
      <c r="L2678" s="73" t="n">
        <v>271</v>
      </c>
      <c r="M2678" s="73" t="n">
        <v>1194</v>
      </c>
      <c r="N2678" s="73" t="n">
        <v>4660</v>
      </c>
      <c r="O2678" s="73" t="n">
        <f aca="false">J2678-M2678-N2678</f>
        <v>182</v>
      </c>
      <c r="P2678" s="74" t="n">
        <f aca="false">M2678/J2678</f>
        <v>0.197813121272366</v>
      </c>
      <c r="Q2678" s="74" t="n">
        <f aca="false">N2678/J2678</f>
        <v>0.772034459907223</v>
      </c>
      <c r="R2678" s="75" t="n">
        <f aca="false">ABS(P2678-Q2678)*100</f>
        <v>57.4221338634858</v>
      </c>
      <c r="S2678" s="72" t="str">
        <f aca="false">IF(M2678&gt;N2678,"Flávio Bolsonaro",IF(N2678&gt;M2678,"Lula","Empate"))</f>
        <v>Lula</v>
      </c>
      <c r="T2678" s="74" t="n">
        <v>0.825654923215899</v>
      </c>
      <c r="U2678" s="74" t="n">
        <v>0.139114724480578</v>
      </c>
      <c r="V2678" s="72" t="str">
        <f aca="false">IF(S2678="Empate","—",IF((N2678&gt;M2678)&lt;&gt;(T2678&gt;U2678),"Sim","Não"))</f>
        <v>Não</v>
      </c>
    </row>
    <row r="2679" customFormat="false" ht="15" hidden="false" customHeight="false" outlineLevel="0" collapsed="false">
      <c r="A2679" s="72" t="s">
        <v>5654</v>
      </c>
      <c r="B2679" s="72" t="s">
        <v>5655</v>
      </c>
      <c r="C2679" s="72" t="s">
        <v>309</v>
      </c>
      <c r="D2679" s="72" t="s">
        <v>289</v>
      </c>
      <c r="E2679" s="72"/>
      <c r="F2679" s="73" t="n">
        <v>18460</v>
      </c>
      <c r="G2679" s="73" t="n">
        <v>15590</v>
      </c>
      <c r="H2679" s="73" t="n">
        <v>2870</v>
      </c>
      <c r="I2679" s="74" t="n">
        <f aca="false">H2679/F2679</f>
        <v>0.155471289274106</v>
      </c>
      <c r="J2679" s="73" t="n">
        <v>14497</v>
      </c>
      <c r="K2679" s="73" t="n">
        <v>279</v>
      </c>
      <c r="L2679" s="73" t="n">
        <v>814</v>
      </c>
      <c r="M2679" s="73" t="n">
        <v>4108</v>
      </c>
      <c r="N2679" s="73" t="n">
        <v>9729</v>
      </c>
      <c r="O2679" s="73" t="n">
        <f aca="false">J2679-M2679-N2679</f>
        <v>660</v>
      </c>
      <c r="P2679" s="74" t="n">
        <f aca="false">M2679/J2679</f>
        <v>0.283368972890943</v>
      </c>
      <c r="Q2679" s="74" t="n">
        <f aca="false">N2679/J2679</f>
        <v>0.671104366420639</v>
      </c>
      <c r="R2679" s="75" t="n">
        <f aca="false">ABS(P2679-Q2679)*100</f>
        <v>38.7735393529696</v>
      </c>
      <c r="S2679" s="72" t="str">
        <f aca="false">IF(M2679&gt;N2679,"Flávio Bolsonaro",IF(N2679&gt;M2679,"Lula","Empate"))</f>
        <v>Lula</v>
      </c>
      <c r="T2679" s="74" t="n">
        <v>0.702932828760643</v>
      </c>
      <c r="U2679" s="74" t="n">
        <v>0.248453533221745</v>
      </c>
      <c r="V2679" s="72" t="str">
        <f aca="false">IF(S2679="Empate","—",IF((N2679&gt;M2679)&lt;&gt;(T2679&gt;U2679),"Sim","Não"))</f>
        <v>Não</v>
      </c>
    </row>
    <row r="2680" customFormat="false" ht="15" hidden="false" customHeight="false" outlineLevel="0" collapsed="false">
      <c r="A2680" s="72" t="s">
        <v>5656</v>
      </c>
      <c r="B2680" s="72" t="s">
        <v>5657</v>
      </c>
      <c r="C2680" s="72" t="s">
        <v>309</v>
      </c>
      <c r="D2680" s="72" t="s">
        <v>289</v>
      </c>
      <c r="E2680" s="72"/>
      <c r="F2680" s="73" t="n">
        <v>6301</v>
      </c>
      <c r="G2680" s="73" t="n">
        <v>5273</v>
      </c>
      <c r="H2680" s="73" t="n">
        <v>1028</v>
      </c>
      <c r="I2680" s="74" t="n">
        <f aca="false">H2680/F2680</f>
        <v>0.163148706554515</v>
      </c>
      <c r="J2680" s="73" t="n">
        <v>4919</v>
      </c>
      <c r="K2680" s="73" t="n">
        <v>85</v>
      </c>
      <c r="L2680" s="73" t="n">
        <v>269</v>
      </c>
      <c r="M2680" s="73" t="n">
        <v>1532</v>
      </c>
      <c r="N2680" s="73" t="n">
        <v>3079</v>
      </c>
      <c r="O2680" s="73" t="n">
        <f aca="false">J2680-M2680-N2680</f>
        <v>308</v>
      </c>
      <c r="P2680" s="74" t="n">
        <f aca="false">M2680/J2680</f>
        <v>0.311445415734906</v>
      </c>
      <c r="Q2680" s="74" t="n">
        <f aca="false">N2680/J2680</f>
        <v>0.625940231754422</v>
      </c>
      <c r="R2680" s="75" t="n">
        <f aca="false">ABS(P2680-Q2680)*100</f>
        <v>31.4494816019516</v>
      </c>
      <c r="S2680" s="72" t="str">
        <f aca="false">IF(M2680&gt;N2680,"Flávio Bolsonaro",IF(N2680&gt;M2680,"Lula","Empate"))</f>
        <v>Lula</v>
      </c>
      <c r="T2680" s="74" t="n">
        <v>0.704392236976507</v>
      </c>
      <c r="U2680" s="74" t="n">
        <v>0.24535240040858</v>
      </c>
      <c r="V2680" s="72" t="str">
        <f aca="false">IF(S2680="Empate","—",IF((N2680&gt;M2680)&lt;&gt;(T2680&gt;U2680),"Sim","Não"))</f>
        <v>Não</v>
      </c>
    </row>
    <row r="2681" customFormat="false" ht="15" hidden="false" customHeight="false" outlineLevel="0" collapsed="false">
      <c r="A2681" s="72" t="s">
        <v>5658</v>
      </c>
      <c r="B2681" s="72" t="s">
        <v>5659</v>
      </c>
      <c r="C2681" s="72" t="s">
        <v>309</v>
      </c>
      <c r="D2681" s="72" t="s">
        <v>289</v>
      </c>
      <c r="E2681" s="72"/>
      <c r="F2681" s="73" t="n">
        <v>12155</v>
      </c>
      <c r="G2681" s="73" t="n">
        <v>10218</v>
      </c>
      <c r="H2681" s="73" t="n">
        <v>1937</v>
      </c>
      <c r="I2681" s="74" t="n">
        <f aca="false">H2681/F2681</f>
        <v>0.159358288770053</v>
      </c>
      <c r="J2681" s="73" t="n">
        <v>9256</v>
      </c>
      <c r="K2681" s="73" t="n">
        <v>288</v>
      </c>
      <c r="L2681" s="73" t="n">
        <v>674</v>
      </c>
      <c r="M2681" s="73" t="n">
        <v>2610</v>
      </c>
      <c r="N2681" s="73" t="n">
        <v>6224</v>
      </c>
      <c r="O2681" s="73" t="n">
        <f aca="false">J2681-M2681-N2681</f>
        <v>422</v>
      </c>
      <c r="P2681" s="74" t="n">
        <f aca="false">M2681/J2681</f>
        <v>0.281979256698358</v>
      </c>
      <c r="Q2681" s="74" t="n">
        <f aca="false">N2681/J2681</f>
        <v>0.672428694900605</v>
      </c>
      <c r="R2681" s="75" t="n">
        <f aca="false">ABS(P2681-Q2681)*100</f>
        <v>39.0449438202247</v>
      </c>
      <c r="S2681" s="72" t="str">
        <f aca="false">IF(M2681&gt;N2681,"Flávio Bolsonaro",IF(N2681&gt;M2681,"Lula","Empate"))</f>
        <v>Lula</v>
      </c>
      <c r="T2681" s="74" t="n">
        <v>0.695763656633222</v>
      </c>
      <c r="U2681" s="74" t="n">
        <v>0.247045707915273</v>
      </c>
      <c r="V2681" s="72" t="str">
        <f aca="false">IF(S2681="Empate","—",IF((N2681&gt;M2681)&lt;&gt;(T2681&gt;U2681),"Sim","Não"))</f>
        <v>Não</v>
      </c>
    </row>
    <row r="2682" customFormat="false" ht="15" hidden="false" customHeight="false" outlineLevel="0" collapsed="false">
      <c r="A2682" s="72" t="s">
        <v>5660</v>
      </c>
      <c r="B2682" s="72" t="s">
        <v>5661</v>
      </c>
      <c r="C2682" s="72" t="s">
        <v>309</v>
      </c>
      <c r="D2682" s="72" t="s">
        <v>289</v>
      </c>
      <c r="E2682" s="72"/>
      <c r="F2682" s="73" t="n">
        <v>8714</v>
      </c>
      <c r="G2682" s="73" t="n">
        <v>6817</v>
      </c>
      <c r="H2682" s="73" t="n">
        <v>1897</v>
      </c>
      <c r="I2682" s="74" t="n">
        <f aca="false">H2682/F2682</f>
        <v>0.217695662152857</v>
      </c>
      <c r="J2682" s="73" t="n">
        <v>6330</v>
      </c>
      <c r="K2682" s="73" t="n">
        <v>149</v>
      </c>
      <c r="L2682" s="73" t="n">
        <v>338</v>
      </c>
      <c r="M2682" s="73" t="n">
        <v>1965</v>
      </c>
      <c r="N2682" s="73" t="n">
        <v>4083</v>
      </c>
      <c r="O2682" s="73" t="n">
        <f aca="false">J2682-M2682-N2682</f>
        <v>282</v>
      </c>
      <c r="P2682" s="74" t="n">
        <f aca="false">M2682/J2682</f>
        <v>0.31042654028436</v>
      </c>
      <c r="Q2682" s="74" t="n">
        <f aca="false">N2682/J2682</f>
        <v>0.645023696682465</v>
      </c>
      <c r="R2682" s="75" t="n">
        <f aca="false">ABS(P2682-Q2682)*100</f>
        <v>33.4597156398104</v>
      </c>
      <c r="S2682" s="72" t="str">
        <f aca="false">IF(M2682&gt;N2682,"Flávio Bolsonaro",IF(N2682&gt;M2682,"Lula","Empate"))</f>
        <v>Lula</v>
      </c>
      <c r="T2682" s="74" t="n">
        <v>0.695666340827631</v>
      </c>
      <c r="U2682" s="74" t="n">
        <v>0.262300423590746</v>
      </c>
      <c r="V2682" s="72" t="str">
        <f aca="false">IF(S2682="Empate","—",IF((N2682&gt;M2682)&lt;&gt;(T2682&gt;U2682),"Sim","Não"))</f>
        <v>Não</v>
      </c>
    </row>
    <row r="2683" customFormat="false" ht="15" hidden="false" customHeight="false" outlineLevel="0" collapsed="false">
      <c r="A2683" s="72" t="s">
        <v>5662</v>
      </c>
      <c r="B2683" s="72" t="s">
        <v>5663</v>
      </c>
      <c r="C2683" s="72" t="s">
        <v>309</v>
      </c>
      <c r="D2683" s="72" t="s">
        <v>289</v>
      </c>
      <c r="E2683" s="72"/>
      <c r="F2683" s="73" t="n">
        <v>4881</v>
      </c>
      <c r="G2683" s="73" t="n">
        <v>3902</v>
      </c>
      <c r="H2683" s="73" t="n">
        <v>979</v>
      </c>
      <c r="I2683" s="74" t="n">
        <f aca="false">H2683/F2683</f>
        <v>0.200573652939971</v>
      </c>
      <c r="J2683" s="73" t="n">
        <v>3538</v>
      </c>
      <c r="K2683" s="73" t="n">
        <v>111</v>
      </c>
      <c r="L2683" s="73" t="n">
        <v>253</v>
      </c>
      <c r="M2683" s="73" t="n">
        <v>722</v>
      </c>
      <c r="N2683" s="73" t="n">
        <v>2680</v>
      </c>
      <c r="O2683" s="73" t="n">
        <f aca="false">J2683-M2683-N2683</f>
        <v>136</v>
      </c>
      <c r="P2683" s="74" t="n">
        <f aca="false">M2683/J2683</f>
        <v>0.204070096099491</v>
      </c>
      <c r="Q2683" s="74" t="n">
        <f aca="false">N2683/J2683</f>
        <v>0.757490107405314</v>
      </c>
      <c r="R2683" s="75" t="n">
        <f aca="false">ABS(P2683-Q2683)*100</f>
        <v>55.3420011305823</v>
      </c>
      <c r="S2683" s="72" t="str">
        <f aca="false">IF(M2683&gt;N2683,"Flávio Bolsonaro",IF(N2683&gt;M2683,"Lula","Empate"))</f>
        <v>Lula</v>
      </c>
      <c r="T2683" s="74" t="n">
        <v>0.771729323308271</v>
      </c>
      <c r="U2683" s="74" t="n">
        <v>0.181353383458647</v>
      </c>
      <c r="V2683" s="72" t="str">
        <f aca="false">IF(S2683="Empate","—",IF((N2683&gt;M2683)&lt;&gt;(T2683&gt;U2683),"Sim","Não"))</f>
        <v>Não</v>
      </c>
    </row>
    <row r="2684" customFormat="false" ht="15" hidden="false" customHeight="false" outlineLevel="0" collapsed="false">
      <c r="A2684" s="72" t="s">
        <v>5664</v>
      </c>
      <c r="B2684" s="72" t="s">
        <v>320</v>
      </c>
      <c r="C2684" s="72" t="s">
        <v>309</v>
      </c>
      <c r="D2684" s="72" t="s">
        <v>289</v>
      </c>
      <c r="E2684" s="72"/>
      <c r="F2684" s="73" t="n">
        <v>3319</v>
      </c>
      <c r="G2684" s="73" t="n">
        <v>2229</v>
      </c>
      <c r="H2684" s="73" t="n">
        <v>1090</v>
      </c>
      <c r="I2684" s="74" t="n">
        <f aca="false">H2684/F2684</f>
        <v>0.328412172341067</v>
      </c>
      <c r="J2684" s="73" t="n">
        <v>2101</v>
      </c>
      <c r="K2684" s="73" t="n">
        <v>23</v>
      </c>
      <c r="L2684" s="73" t="n">
        <v>105</v>
      </c>
      <c r="M2684" s="73" t="n">
        <v>404</v>
      </c>
      <c r="N2684" s="73" t="n">
        <v>1635</v>
      </c>
      <c r="O2684" s="73" t="n">
        <f aca="false">J2684-M2684-N2684</f>
        <v>62</v>
      </c>
      <c r="P2684" s="74" t="n">
        <f aca="false">M2684/J2684</f>
        <v>0.192289386006663</v>
      </c>
      <c r="Q2684" s="74" t="n">
        <f aca="false">N2684/J2684</f>
        <v>0.778200856734888</v>
      </c>
      <c r="R2684" s="75" t="n">
        <f aca="false">ABS(P2684-Q2684)*100</f>
        <v>58.5911470728225</v>
      </c>
      <c r="S2684" s="72" t="str">
        <f aca="false">IF(M2684&gt;N2684,"Flávio Bolsonaro",IF(N2684&gt;M2684,"Lula","Empate"))</f>
        <v>Lula</v>
      </c>
      <c r="T2684" s="74" t="n">
        <v>0.887336638125282</v>
      </c>
      <c r="U2684" s="74" t="n">
        <v>0.0793150067598017</v>
      </c>
      <c r="V2684" s="72" t="str">
        <f aca="false">IF(S2684="Empate","—",IF((N2684&gt;M2684)&lt;&gt;(T2684&gt;U2684),"Sim","Não"))</f>
        <v>Não</v>
      </c>
    </row>
    <row r="2685" customFormat="false" ht="15" hidden="false" customHeight="false" outlineLevel="0" collapsed="false">
      <c r="A2685" s="72" t="s">
        <v>5665</v>
      </c>
      <c r="B2685" s="72" t="s">
        <v>5666</v>
      </c>
      <c r="C2685" s="72" t="s">
        <v>309</v>
      </c>
      <c r="D2685" s="72" t="s">
        <v>289</v>
      </c>
      <c r="E2685" s="72"/>
      <c r="F2685" s="73" t="n">
        <v>5807</v>
      </c>
      <c r="G2685" s="73" t="n">
        <v>4708</v>
      </c>
      <c r="H2685" s="73" t="n">
        <v>1099</v>
      </c>
      <c r="I2685" s="74" t="n">
        <f aca="false">H2685/F2685</f>
        <v>0.189254348200448</v>
      </c>
      <c r="J2685" s="73" t="n">
        <v>4368</v>
      </c>
      <c r="K2685" s="73" t="n">
        <v>88</v>
      </c>
      <c r="L2685" s="73" t="n">
        <v>252</v>
      </c>
      <c r="M2685" s="73" t="n">
        <v>804</v>
      </c>
      <c r="N2685" s="73" t="n">
        <v>3434</v>
      </c>
      <c r="O2685" s="73" t="n">
        <f aca="false">J2685-M2685-N2685</f>
        <v>130</v>
      </c>
      <c r="P2685" s="74" t="n">
        <f aca="false">M2685/J2685</f>
        <v>0.184065934065934</v>
      </c>
      <c r="Q2685" s="74" t="n">
        <f aca="false">N2685/J2685</f>
        <v>0.786172161172161</v>
      </c>
      <c r="R2685" s="75" t="n">
        <f aca="false">ABS(P2685-Q2685)*100</f>
        <v>60.2106227106227</v>
      </c>
      <c r="S2685" s="72" t="str">
        <f aca="false">IF(M2685&gt;N2685,"Flávio Bolsonaro",IF(N2685&gt;M2685,"Lula","Empate"))</f>
        <v>Lula</v>
      </c>
      <c r="T2685" s="74" t="n">
        <v>0.825541338582677</v>
      </c>
      <c r="U2685" s="74" t="n">
        <v>0.130905511811024</v>
      </c>
      <c r="V2685" s="72" t="str">
        <f aca="false">IF(S2685="Empate","—",IF((N2685&gt;M2685)&lt;&gt;(T2685&gt;U2685),"Sim","Não"))</f>
        <v>Não</v>
      </c>
    </row>
    <row r="2686" customFormat="false" ht="15" hidden="false" customHeight="false" outlineLevel="0" collapsed="false">
      <c r="A2686" s="72" t="s">
        <v>5667</v>
      </c>
      <c r="B2686" s="72" t="s">
        <v>5668</v>
      </c>
      <c r="C2686" s="72" t="s">
        <v>309</v>
      </c>
      <c r="D2686" s="72" t="s">
        <v>289</v>
      </c>
      <c r="E2686" s="72"/>
      <c r="F2686" s="73" t="n">
        <v>11482</v>
      </c>
      <c r="G2686" s="73" t="n">
        <v>9500</v>
      </c>
      <c r="H2686" s="73" t="n">
        <v>1982</v>
      </c>
      <c r="I2686" s="74" t="n">
        <f aca="false">H2686/F2686</f>
        <v>0.172618010799512</v>
      </c>
      <c r="J2686" s="73" t="n">
        <v>8820</v>
      </c>
      <c r="K2686" s="73" t="n">
        <v>182</v>
      </c>
      <c r="L2686" s="73" t="n">
        <v>498</v>
      </c>
      <c r="M2686" s="73" t="n">
        <v>2751</v>
      </c>
      <c r="N2686" s="73" t="n">
        <v>5739</v>
      </c>
      <c r="O2686" s="73" t="n">
        <f aca="false">J2686-M2686-N2686</f>
        <v>330</v>
      </c>
      <c r="P2686" s="74" t="n">
        <f aca="false">M2686/J2686</f>
        <v>0.311904761904762</v>
      </c>
      <c r="Q2686" s="74" t="n">
        <f aca="false">N2686/J2686</f>
        <v>0.650680272108844</v>
      </c>
      <c r="R2686" s="75" t="n">
        <f aca="false">ABS(P2686-Q2686)*100</f>
        <v>33.8775510204082</v>
      </c>
      <c r="S2686" s="72" t="str">
        <f aca="false">IF(M2686&gt;N2686,"Flávio Bolsonaro",IF(N2686&gt;M2686,"Lula","Empate"))</f>
        <v>Lula</v>
      </c>
      <c r="T2686" s="74" t="n">
        <v>0.687152189692717</v>
      </c>
      <c r="U2686" s="74" t="n">
        <v>0.275223808371643</v>
      </c>
      <c r="V2686" s="72" t="str">
        <f aca="false">IF(S2686="Empate","—",IF((N2686&gt;M2686)&lt;&gt;(T2686&gt;U2686),"Sim","Não"))</f>
        <v>Não</v>
      </c>
    </row>
    <row r="2687" customFormat="false" ht="15" hidden="false" customHeight="false" outlineLevel="0" collapsed="false">
      <c r="A2687" s="72" t="s">
        <v>5669</v>
      </c>
      <c r="B2687" s="72" t="s">
        <v>5670</v>
      </c>
      <c r="C2687" s="72" t="s">
        <v>309</v>
      </c>
      <c r="D2687" s="72" t="s">
        <v>289</v>
      </c>
      <c r="E2687" s="72"/>
      <c r="F2687" s="73" t="n">
        <v>5373</v>
      </c>
      <c r="G2687" s="73" t="n">
        <v>4520</v>
      </c>
      <c r="H2687" s="73" t="n">
        <v>853</v>
      </c>
      <c r="I2687" s="74" t="n">
        <f aca="false">H2687/F2687</f>
        <v>0.158756746696445</v>
      </c>
      <c r="J2687" s="73" t="n">
        <v>4149</v>
      </c>
      <c r="K2687" s="73" t="n">
        <v>103</v>
      </c>
      <c r="L2687" s="73" t="n">
        <v>268</v>
      </c>
      <c r="M2687" s="73" t="n">
        <v>1153</v>
      </c>
      <c r="N2687" s="73" t="n">
        <v>2762</v>
      </c>
      <c r="O2687" s="73" t="n">
        <f aca="false">J2687-M2687-N2687</f>
        <v>234</v>
      </c>
      <c r="P2687" s="74" t="n">
        <f aca="false">M2687/J2687</f>
        <v>0.277898288744276</v>
      </c>
      <c r="Q2687" s="74" t="n">
        <f aca="false">N2687/J2687</f>
        <v>0.665702578934683</v>
      </c>
      <c r="R2687" s="75" t="n">
        <f aca="false">ABS(P2687-Q2687)*100</f>
        <v>38.7804290190407</v>
      </c>
      <c r="S2687" s="72" t="str">
        <f aca="false">IF(M2687&gt;N2687,"Flávio Bolsonaro",IF(N2687&gt;M2687,"Lula","Empate"))</f>
        <v>Lula</v>
      </c>
      <c r="T2687" s="74" t="n">
        <v>0.701125359853442</v>
      </c>
      <c r="U2687" s="74" t="n">
        <v>0.244438628631248</v>
      </c>
      <c r="V2687" s="72" t="str">
        <f aca="false">IF(S2687="Empate","—",IF((N2687&gt;M2687)&lt;&gt;(T2687&gt;U2687),"Sim","Não"))</f>
        <v>Não</v>
      </c>
    </row>
    <row r="2688" customFormat="false" ht="15" hidden="false" customHeight="false" outlineLevel="0" collapsed="false">
      <c r="A2688" s="72" t="s">
        <v>5671</v>
      </c>
      <c r="B2688" s="72" t="s">
        <v>5672</v>
      </c>
      <c r="C2688" s="72" t="s">
        <v>309</v>
      </c>
      <c r="D2688" s="72" t="s">
        <v>289</v>
      </c>
      <c r="E2688" s="72"/>
      <c r="F2688" s="73" t="n">
        <v>4313</v>
      </c>
      <c r="G2688" s="73" t="n">
        <v>3369</v>
      </c>
      <c r="H2688" s="73" t="n">
        <v>944</v>
      </c>
      <c r="I2688" s="74" t="n">
        <f aca="false">H2688/F2688</f>
        <v>0.218873174124739</v>
      </c>
      <c r="J2688" s="73" t="n">
        <v>3152</v>
      </c>
      <c r="K2688" s="73" t="n">
        <v>43</v>
      </c>
      <c r="L2688" s="73" t="n">
        <v>174</v>
      </c>
      <c r="M2688" s="73" t="n">
        <v>605</v>
      </c>
      <c r="N2688" s="73" t="n">
        <v>2398</v>
      </c>
      <c r="O2688" s="73" t="n">
        <f aca="false">J2688-M2688-N2688</f>
        <v>149</v>
      </c>
      <c r="P2688" s="74" t="n">
        <f aca="false">M2688/J2688</f>
        <v>0.191941624365482</v>
      </c>
      <c r="Q2688" s="74" t="n">
        <f aca="false">N2688/J2688</f>
        <v>0.760786802030457</v>
      </c>
      <c r="R2688" s="75" t="n">
        <f aca="false">ABS(P2688-Q2688)*100</f>
        <v>56.8845177664975</v>
      </c>
      <c r="S2688" s="72" t="str">
        <f aca="false">IF(M2688&gt;N2688,"Flávio Bolsonaro",IF(N2688&gt;M2688,"Lula","Empate"))</f>
        <v>Lula</v>
      </c>
      <c r="T2688" s="74" t="n">
        <v>0.818212824010914</v>
      </c>
      <c r="U2688" s="74" t="n">
        <v>0.115620736698499</v>
      </c>
      <c r="V2688" s="72" t="str">
        <f aca="false">IF(S2688="Empate","—",IF((N2688&gt;M2688)&lt;&gt;(T2688&gt;U2688),"Sim","Não"))</f>
        <v>Não</v>
      </c>
    </row>
    <row r="2689" customFormat="false" ht="15" hidden="false" customHeight="false" outlineLevel="0" collapsed="false">
      <c r="A2689" s="72" t="s">
        <v>5673</v>
      </c>
      <c r="B2689" s="72" t="s">
        <v>5674</v>
      </c>
      <c r="C2689" s="72" t="s">
        <v>309</v>
      </c>
      <c r="D2689" s="72" t="s">
        <v>289</v>
      </c>
      <c r="E2689" s="72"/>
      <c r="F2689" s="73" t="n">
        <v>27191</v>
      </c>
      <c r="G2689" s="73" t="n">
        <v>22348</v>
      </c>
      <c r="H2689" s="73" t="n">
        <v>4843</v>
      </c>
      <c r="I2689" s="74" t="n">
        <f aca="false">H2689/F2689</f>
        <v>0.178110404177853</v>
      </c>
      <c r="J2689" s="73" t="n">
        <v>20907</v>
      </c>
      <c r="K2689" s="73" t="n">
        <v>418</v>
      </c>
      <c r="L2689" s="73" t="n">
        <v>1023</v>
      </c>
      <c r="M2689" s="73" t="n">
        <v>4647</v>
      </c>
      <c r="N2689" s="73" t="n">
        <v>15329</v>
      </c>
      <c r="O2689" s="73" t="n">
        <f aca="false">J2689-M2689-N2689</f>
        <v>931</v>
      </c>
      <c r="P2689" s="74" t="n">
        <f aca="false">M2689/J2689</f>
        <v>0.222270053092266</v>
      </c>
      <c r="Q2689" s="74" t="n">
        <f aca="false">N2689/J2689</f>
        <v>0.733199406897211</v>
      </c>
      <c r="R2689" s="75" t="n">
        <f aca="false">ABS(P2689-Q2689)*100</f>
        <v>51.0929353804946</v>
      </c>
      <c r="S2689" s="72" t="str">
        <f aca="false">IF(M2689&gt;N2689,"Flávio Bolsonaro",IF(N2689&gt;M2689,"Lula","Empate"))</f>
        <v>Lula</v>
      </c>
      <c r="T2689" s="74" t="n">
        <v>0.767810945273632</v>
      </c>
      <c r="U2689" s="74" t="n">
        <v>0.185671641791045</v>
      </c>
      <c r="V2689" s="72" t="str">
        <f aca="false">IF(S2689="Empate","—",IF((N2689&gt;M2689)&lt;&gt;(T2689&gt;U2689),"Sim","Não"))</f>
        <v>Não</v>
      </c>
    </row>
    <row r="2690" customFormat="false" ht="15" hidden="false" customHeight="false" outlineLevel="0" collapsed="false">
      <c r="A2690" s="72" t="s">
        <v>5675</v>
      </c>
      <c r="B2690" s="72" t="s">
        <v>1830</v>
      </c>
      <c r="C2690" s="72" t="s">
        <v>309</v>
      </c>
      <c r="D2690" s="72" t="s">
        <v>289</v>
      </c>
      <c r="E2690" s="72"/>
      <c r="F2690" s="73" t="n">
        <v>9094</v>
      </c>
      <c r="G2690" s="73" t="n">
        <v>7723</v>
      </c>
      <c r="H2690" s="73" t="n">
        <v>1371</v>
      </c>
      <c r="I2690" s="74" t="n">
        <f aca="false">H2690/F2690</f>
        <v>0.150758742027711</v>
      </c>
      <c r="J2690" s="73" t="n">
        <v>7206</v>
      </c>
      <c r="K2690" s="73" t="n">
        <v>150</v>
      </c>
      <c r="L2690" s="73" t="n">
        <v>367</v>
      </c>
      <c r="M2690" s="73" t="n">
        <v>1761</v>
      </c>
      <c r="N2690" s="73" t="n">
        <v>5094</v>
      </c>
      <c r="O2690" s="73" t="n">
        <f aca="false">J2690-M2690-N2690</f>
        <v>351</v>
      </c>
      <c r="P2690" s="74" t="n">
        <f aca="false">M2690/J2690</f>
        <v>0.244379683597003</v>
      </c>
      <c r="Q2690" s="74" t="n">
        <f aca="false">N2690/J2690</f>
        <v>0.706910907577019</v>
      </c>
      <c r="R2690" s="75" t="n">
        <f aca="false">ABS(P2690-Q2690)*100</f>
        <v>46.2531223980017</v>
      </c>
      <c r="S2690" s="72" t="str">
        <f aca="false">IF(M2690&gt;N2690,"Flávio Bolsonaro",IF(N2690&gt;M2690,"Lula","Empate"))</f>
        <v>Lula</v>
      </c>
      <c r="T2690" s="74" t="n">
        <v>0.733625070581592</v>
      </c>
      <c r="U2690" s="74" t="n">
        <v>0.208921513269339</v>
      </c>
      <c r="V2690" s="72" t="str">
        <f aca="false">IF(S2690="Empate","—",IF((N2690&gt;M2690)&lt;&gt;(T2690&gt;U2690),"Sim","Não"))</f>
        <v>Não</v>
      </c>
    </row>
    <row r="2691" customFormat="false" ht="15" hidden="false" customHeight="false" outlineLevel="0" collapsed="false">
      <c r="A2691" s="72" t="s">
        <v>5676</v>
      </c>
      <c r="B2691" s="72" t="s">
        <v>5677</v>
      </c>
      <c r="C2691" s="72" t="s">
        <v>309</v>
      </c>
      <c r="D2691" s="72" t="s">
        <v>289</v>
      </c>
      <c r="E2691" s="72"/>
      <c r="F2691" s="73" t="n">
        <v>3876</v>
      </c>
      <c r="G2691" s="73" t="n">
        <v>3234</v>
      </c>
      <c r="H2691" s="73" t="n">
        <v>642</v>
      </c>
      <c r="I2691" s="74" t="n">
        <f aca="false">H2691/F2691</f>
        <v>0.165634674922601</v>
      </c>
      <c r="J2691" s="73" t="n">
        <v>3079</v>
      </c>
      <c r="K2691" s="73" t="n">
        <v>33</v>
      </c>
      <c r="L2691" s="73" t="n">
        <v>122</v>
      </c>
      <c r="M2691" s="73" t="n">
        <v>634</v>
      </c>
      <c r="N2691" s="73" t="n">
        <v>2314</v>
      </c>
      <c r="O2691" s="73" t="n">
        <f aca="false">J2691-M2691-N2691</f>
        <v>131</v>
      </c>
      <c r="P2691" s="74" t="n">
        <f aca="false">M2691/J2691</f>
        <v>0.205911010068204</v>
      </c>
      <c r="Q2691" s="74" t="n">
        <f aca="false">N2691/J2691</f>
        <v>0.751542708671647</v>
      </c>
      <c r="R2691" s="75" t="n">
        <f aca="false">ABS(P2691-Q2691)*100</f>
        <v>54.5631698603443</v>
      </c>
      <c r="S2691" s="72" t="str">
        <f aca="false">IF(M2691&gt;N2691,"Flávio Bolsonaro",IF(N2691&gt;M2691,"Lula","Empate"))</f>
        <v>Lula</v>
      </c>
      <c r="T2691" s="74" t="n">
        <v>0.801016949152542</v>
      </c>
      <c r="U2691" s="74" t="n">
        <v>0.154237288135593</v>
      </c>
      <c r="V2691" s="72" t="str">
        <f aca="false">IF(S2691="Empate","—",IF((N2691&gt;M2691)&lt;&gt;(T2691&gt;U2691),"Sim","Não"))</f>
        <v>Não</v>
      </c>
    </row>
    <row r="2692" customFormat="false" ht="15" hidden="false" customHeight="false" outlineLevel="0" collapsed="false">
      <c r="A2692" s="72" t="s">
        <v>5678</v>
      </c>
      <c r="B2692" s="72" t="s">
        <v>5679</v>
      </c>
      <c r="C2692" s="72" t="s">
        <v>309</v>
      </c>
      <c r="D2692" s="72" t="s">
        <v>289</v>
      </c>
      <c r="E2692" s="72"/>
      <c r="F2692" s="73" t="n">
        <v>6840</v>
      </c>
      <c r="G2692" s="73" t="n">
        <v>5557</v>
      </c>
      <c r="H2692" s="73" t="n">
        <v>1283</v>
      </c>
      <c r="I2692" s="74" t="n">
        <f aca="false">H2692/F2692</f>
        <v>0.187573099415205</v>
      </c>
      <c r="J2692" s="73" t="n">
        <v>5054</v>
      </c>
      <c r="K2692" s="73" t="n">
        <v>112</v>
      </c>
      <c r="L2692" s="73" t="n">
        <v>391</v>
      </c>
      <c r="M2692" s="73" t="n">
        <v>1261</v>
      </c>
      <c r="N2692" s="73" t="n">
        <v>3551</v>
      </c>
      <c r="O2692" s="73" t="n">
        <f aca="false">J2692-M2692-N2692</f>
        <v>242</v>
      </c>
      <c r="P2692" s="74" t="n">
        <f aca="false">M2692/J2692</f>
        <v>0.249505342303126</v>
      </c>
      <c r="Q2692" s="74" t="n">
        <f aca="false">N2692/J2692</f>
        <v>0.702611792639494</v>
      </c>
      <c r="R2692" s="75" t="n">
        <f aca="false">ABS(P2692-Q2692)*100</f>
        <v>45.3106450336367</v>
      </c>
      <c r="S2692" s="72" t="str">
        <f aca="false">IF(M2692&gt;N2692,"Flávio Bolsonaro",IF(N2692&gt;M2692,"Lula","Empate"))</f>
        <v>Lula</v>
      </c>
      <c r="T2692" s="74" t="n">
        <v>0.718275154004107</v>
      </c>
      <c r="U2692" s="74" t="n">
        <v>0.217453798767967</v>
      </c>
      <c r="V2692" s="72" t="str">
        <f aca="false">IF(S2692="Empate","—",IF((N2692&gt;M2692)&lt;&gt;(T2692&gt;U2692),"Sim","Não"))</f>
        <v>Não</v>
      </c>
    </row>
    <row r="2693" customFormat="false" ht="15" hidden="false" customHeight="false" outlineLevel="0" collapsed="false">
      <c r="A2693" s="72" t="s">
        <v>5680</v>
      </c>
      <c r="B2693" s="72" t="s">
        <v>5681</v>
      </c>
      <c r="C2693" s="72" t="s">
        <v>309</v>
      </c>
      <c r="D2693" s="72" t="s">
        <v>289</v>
      </c>
      <c r="E2693" s="72"/>
      <c r="F2693" s="73" t="n">
        <v>7091</v>
      </c>
      <c r="G2693" s="73" t="n">
        <v>5855</v>
      </c>
      <c r="H2693" s="73" t="n">
        <v>1236</v>
      </c>
      <c r="I2693" s="74" t="n">
        <f aca="false">H2693/F2693</f>
        <v>0.174305457622338</v>
      </c>
      <c r="J2693" s="73" t="n">
        <v>5532</v>
      </c>
      <c r="K2693" s="73" t="n">
        <v>80</v>
      </c>
      <c r="L2693" s="73" t="n">
        <v>243</v>
      </c>
      <c r="M2693" s="73" t="n">
        <v>1039</v>
      </c>
      <c r="N2693" s="73" t="n">
        <v>4305</v>
      </c>
      <c r="O2693" s="73" t="n">
        <f aca="false">J2693-M2693-N2693</f>
        <v>188</v>
      </c>
      <c r="P2693" s="74" t="n">
        <f aca="false">M2693/J2693</f>
        <v>0.187816341287057</v>
      </c>
      <c r="Q2693" s="74" t="n">
        <f aca="false">N2693/J2693</f>
        <v>0.778199566160521</v>
      </c>
      <c r="R2693" s="75" t="n">
        <f aca="false">ABS(P2693-Q2693)*100</f>
        <v>59.0383224873464</v>
      </c>
      <c r="S2693" s="72" t="str">
        <f aca="false">IF(M2693&gt;N2693,"Flávio Bolsonaro",IF(N2693&gt;M2693,"Lula","Empate"))</f>
        <v>Lula</v>
      </c>
      <c r="T2693" s="74" t="n">
        <v>0.831627056672761</v>
      </c>
      <c r="U2693" s="74" t="n">
        <v>0.127970749542962</v>
      </c>
      <c r="V2693" s="72" t="str">
        <f aca="false">IF(S2693="Empate","—",IF((N2693&gt;M2693)&lt;&gt;(T2693&gt;U2693),"Sim","Não"))</f>
        <v>Não</v>
      </c>
    </row>
    <row r="2694" customFormat="false" ht="15" hidden="false" customHeight="false" outlineLevel="0" collapsed="false">
      <c r="A2694" s="72" t="s">
        <v>5682</v>
      </c>
      <c r="B2694" s="72" t="s">
        <v>5683</v>
      </c>
      <c r="C2694" s="72" t="s">
        <v>309</v>
      </c>
      <c r="D2694" s="72" t="s">
        <v>289</v>
      </c>
      <c r="E2694" s="72"/>
      <c r="F2694" s="73" t="n">
        <v>8307</v>
      </c>
      <c r="G2694" s="73" t="n">
        <v>6660</v>
      </c>
      <c r="H2694" s="73" t="n">
        <v>1647</v>
      </c>
      <c r="I2694" s="74" t="n">
        <f aca="false">H2694/F2694</f>
        <v>0.198266522210184</v>
      </c>
      <c r="J2694" s="73" t="n">
        <v>6222</v>
      </c>
      <c r="K2694" s="73" t="n">
        <v>79</v>
      </c>
      <c r="L2694" s="73" t="n">
        <v>359</v>
      </c>
      <c r="M2694" s="73" t="n">
        <v>1552</v>
      </c>
      <c r="N2694" s="73" t="n">
        <v>4309</v>
      </c>
      <c r="O2694" s="73" t="n">
        <f aca="false">J2694-M2694-N2694</f>
        <v>361</v>
      </c>
      <c r="P2694" s="74" t="n">
        <f aca="false">M2694/J2694</f>
        <v>0.249437479909997</v>
      </c>
      <c r="Q2694" s="74" t="n">
        <f aca="false">N2694/J2694</f>
        <v>0.692542590806815</v>
      </c>
      <c r="R2694" s="75" t="n">
        <f aca="false">ABS(P2694-Q2694)*100</f>
        <v>44.3105110896818</v>
      </c>
      <c r="S2694" s="72" t="str">
        <f aca="false">IF(M2694&gt;N2694,"Flávio Bolsonaro",IF(N2694&gt;M2694,"Lula","Empate"))</f>
        <v>Lula</v>
      </c>
      <c r="T2694" s="74" t="n">
        <v>0.755747126436782</v>
      </c>
      <c r="U2694" s="74" t="n">
        <v>0.181203515889114</v>
      </c>
      <c r="V2694" s="72" t="str">
        <f aca="false">IF(S2694="Empate","—",IF((N2694&gt;M2694)&lt;&gt;(T2694&gt;U2694),"Sim","Não"))</f>
        <v>Não</v>
      </c>
    </row>
    <row r="2695" customFormat="false" ht="15" hidden="false" customHeight="false" outlineLevel="0" collapsed="false">
      <c r="A2695" s="72" t="s">
        <v>5684</v>
      </c>
      <c r="B2695" s="72" t="s">
        <v>1832</v>
      </c>
      <c r="C2695" s="72" t="s">
        <v>309</v>
      </c>
      <c r="D2695" s="72" t="s">
        <v>289</v>
      </c>
      <c r="E2695" s="72"/>
      <c r="F2695" s="73" t="n">
        <v>5895</v>
      </c>
      <c r="G2695" s="73" t="n">
        <v>4241</v>
      </c>
      <c r="H2695" s="73" t="n">
        <v>1654</v>
      </c>
      <c r="I2695" s="74" t="n">
        <f aca="false">H2695/F2695</f>
        <v>0.280576759966073</v>
      </c>
      <c r="J2695" s="73" t="n">
        <v>3942</v>
      </c>
      <c r="K2695" s="73" t="n">
        <v>45</v>
      </c>
      <c r="L2695" s="73" t="n">
        <v>254</v>
      </c>
      <c r="M2695" s="73" t="n">
        <v>709</v>
      </c>
      <c r="N2695" s="73" t="n">
        <v>3092</v>
      </c>
      <c r="O2695" s="73" t="n">
        <f aca="false">J2695-M2695-N2695</f>
        <v>141</v>
      </c>
      <c r="P2695" s="74" t="n">
        <f aca="false">M2695/J2695</f>
        <v>0.179857940131913</v>
      </c>
      <c r="Q2695" s="74" t="n">
        <f aca="false">N2695/J2695</f>
        <v>0.784373414510401</v>
      </c>
      <c r="R2695" s="75" t="n">
        <f aca="false">ABS(P2695-Q2695)*100</f>
        <v>60.4515474378488</v>
      </c>
      <c r="S2695" s="72" t="str">
        <f aca="false">IF(M2695&gt;N2695,"Flávio Bolsonaro",IF(N2695&gt;M2695,"Lula","Empate"))</f>
        <v>Lula</v>
      </c>
      <c r="T2695" s="74" t="n">
        <v>0.819765858970869</v>
      </c>
      <c r="U2695" s="74" t="n">
        <v>0.13367819221345</v>
      </c>
      <c r="V2695" s="72" t="str">
        <f aca="false">IF(S2695="Empate","—",IF((N2695&gt;M2695)&lt;&gt;(T2695&gt;U2695),"Sim","Não"))</f>
        <v>Não</v>
      </c>
    </row>
    <row r="2696" customFormat="false" ht="15" hidden="false" customHeight="false" outlineLevel="0" collapsed="false">
      <c r="A2696" s="72" t="s">
        <v>5685</v>
      </c>
      <c r="B2696" s="72" t="s">
        <v>5686</v>
      </c>
      <c r="C2696" s="72" t="s">
        <v>309</v>
      </c>
      <c r="D2696" s="72" t="s">
        <v>289</v>
      </c>
      <c r="E2696" s="72"/>
      <c r="F2696" s="73" t="n">
        <v>3681</v>
      </c>
      <c r="G2696" s="73" t="n">
        <v>3252</v>
      </c>
      <c r="H2696" s="73" t="n">
        <v>429</v>
      </c>
      <c r="I2696" s="74" t="n">
        <f aca="false">H2696/F2696</f>
        <v>0.116544417277914</v>
      </c>
      <c r="J2696" s="73" t="n">
        <v>3069</v>
      </c>
      <c r="K2696" s="73" t="n">
        <v>60</v>
      </c>
      <c r="L2696" s="73" t="n">
        <v>123</v>
      </c>
      <c r="M2696" s="73" t="n">
        <v>533</v>
      </c>
      <c r="N2696" s="73" t="n">
        <v>2373</v>
      </c>
      <c r="O2696" s="73" t="n">
        <f aca="false">J2696-M2696-N2696</f>
        <v>163</v>
      </c>
      <c r="P2696" s="74" t="n">
        <f aca="false">M2696/J2696</f>
        <v>0.17367220593027</v>
      </c>
      <c r="Q2696" s="74" t="n">
        <f aca="false">N2696/J2696</f>
        <v>0.773216031280547</v>
      </c>
      <c r="R2696" s="75" t="n">
        <f aca="false">ABS(P2696-Q2696)*100</f>
        <v>59.9543825350277</v>
      </c>
      <c r="S2696" s="72" t="str">
        <f aca="false">IF(M2696&gt;N2696,"Flávio Bolsonaro",IF(N2696&gt;M2696,"Lula","Empate"))</f>
        <v>Lula</v>
      </c>
      <c r="T2696" s="74" t="n">
        <v>0.815582558970693</v>
      </c>
      <c r="U2696" s="74" t="n">
        <v>0.123302358827734</v>
      </c>
      <c r="V2696" s="72" t="str">
        <f aca="false">IF(S2696="Empate","—",IF((N2696&gt;M2696)&lt;&gt;(T2696&gt;U2696),"Sim","Não"))</f>
        <v>Não</v>
      </c>
    </row>
    <row r="2697" customFormat="false" ht="15" hidden="false" customHeight="false" outlineLevel="0" collapsed="false">
      <c r="A2697" s="72" t="s">
        <v>5687</v>
      </c>
      <c r="B2697" s="72" t="s">
        <v>5688</v>
      </c>
      <c r="C2697" s="72" t="s">
        <v>309</v>
      </c>
      <c r="D2697" s="72" t="s">
        <v>289</v>
      </c>
      <c r="E2697" s="72"/>
      <c r="F2697" s="73" t="n">
        <v>7440</v>
      </c>
      <c r="G2697" s="73" t="n">
        <v>5734</v>
      </c>
      <c r="H2697" s="73" t="n">
        <v>1706</v>
      </c>
      <c r="I2697" s="74" t="n">
        <f aca="false">H2697/F2697</f>
        <v>0.229301075268817</v>
      </c>
      <c r="J2697" s="73" t="n">
        <v>5282</v>
      </c>
      <c r="K2697" s="73" t="n">
        <v>87</v>
      </c>
      <c r="L2697" s="73" t="n">
        <v>365</v>
      </c>
      <c r="M2697" s="73" t="n">
        <v>1266</v>
      </c>
      <c r="N2697" s="73" t="n">
        <v>3802</v>
      </c>
      <c r="O2697" s="73" t="n">
        <f aca="false">J2697-M2697-N2697</f>
        <v>214</v>
      </c>
      <c r="P2697" s="74" t="n">
        <f aca="false">M2697/J2697</f>
        <v>0.239681938659599</v>
      </c>
      <c r="Q2697" s="74" t="n">
        <f aca="false">N2697/J2697</f>
        <v>0.719803104884514</v>
      </c>
      <c r="R2697" s="75" t="n">
        <f aca="false">ABS(P2697-Q2697)*100</f>
        <v>48.0121166224915</v>
      </c>
      <c r="S2697" s="72" t="str">
        <f aca="false">IF(M2697&gt;N2697,"Flávio Bolsonaro",IF(N2697&gt;M2697,"Lula","Empate"))</f>
        <v>Lula</v>
      </c>
      <c r="T2697" s="74" t="n">
        <v>0.772836538461538</v>
      </c>
      <c r="U2697" s="74" t="n">
        <v>0.165665064102564</v>
      </c>
      <c r="V2697" s="72" t="str">
        <f aca="false">IF(S2697="Empate","—",IF((N2697&gt;M2697)&lt;&gt;(T2697&gt;U2697),"Sim","Não"))</f>
        <v>Não</v>
      </c>
    </row>
    <row r="2698" customFormat="false" ht="15" hidden="false" customHeight="false" outlineLevel="0" collapsed="false">
      <c r="A2698" s="72" t="s">
        <v>5689</v>
      </c>
      <c r="B2698" s="72" t="s">
        <v>5690</v>
      </c>
      <c r="C2698" s="72" t="s">
        <v>309</v>
      </c>
      <c r="D2698" s="72" t="s">
        <v>289</v>
      </c>
      <c r="E2698" s="72"/>
      <c r="F2698" s="73" t="n">
        <v>4073</v>
      </c>
      <c r="G2698" s="73" t="n">
        <v>3401</v>
      </c>
      <c r="H2698" s="73" t="n">
        <v>672</v>
      </c>
      <c r="I2698" s="74" t="n">
        <f aca="false">H2698/F2698</f>
        <v>0.164988951632703</v>
      </c>
      <c r="J2698" s="73" t="n">
        <v>3169</v>
      </c>
      <c r="K2698" s="73" t="n">
        <v>71</v>
      </c>
      <c r="L2698" s="73" t="n">
        <v>161</v>
      </c>
      <c r="M2698" s="73" t="n">
        <v>895</v>
      </c>
      <c r="N2698" s="73" t="n">
        <v>2103</v>
      </c>
      <c r="O2698" s="73" t="n">
        <f aca="false">J2698-M2698-N2698</f>
        <v>171</v>
      </c>
      <c r="P2698" s="74" t="n">
        <f aca="false">M2698/J2698</f>
        <v>0.282423477437678</v>
      </c>
      <c r="Q2698" s="74" t="n">
        <f aca="false">N2698/J2698</f>
        <v>0.663616282739034</v>
      </c>
      <c r="R2698" s="75" t="n">
        <f aca="false">ABS(P2698-Q2698)*100</f>
        <v>38.1192805301357</v>
      </c>
      <c r="S2698" s="72" t="str">
        <f aca="false">IF(M2698&gt;N2698,"Flávio Bolsonaro",IF(N2698&gt;M2698,"Lula","Empate"))</f>
        <v>Lula</v>
      </c>
      <c r="T2698" s="74" t="n">
        <v>0.709935897435898</v>
      </c>
      <c r="U2698" s="74" t="n">
        <v>0.218910256410256</v>
      </c>
      <c r="V2698" s="72" t="str">
        <f aca="false">IF(S2698="Empate","—",IF((N2698&gt;M2698)&lt;&gt;(T2698&gt;U2698),"Sim","Não"))</f>
        <v>Não</v>
      </c>
    </row>
    <row r="2699" customFormat="false" ht="15" hidden="false" customHeight="false" outlineLevel="0" collapsed="false">
      <c r="A2699" s="72" t="s">
        <v>5691</v>
      </c>
      <c r="B2699" s="72" t="s">
        <v>5692</v>
      </c>
      <c r="C2699" s="72" t="s">
        <v>309</v>
      </c>
      <c r="D2699" s="72" t="s">
        <v>289</v>
      </c>
      <c r="E2699" s="72"/>
      <c r="F2699" s="73" t="n">
        <v>3098</v>
      </c>
      <c r="G2699" s="73" t="n">
        <v>2676</v>
      </c>
      <c r="H2699" s="73" t="n">
        <v>422</v>
      </c>
      <c r="I2699" s="74" t="n">
        <f aca="false">H2699/F2699</f>
        <v>0.136216914138154</v>
      </c>
      <c r="J2699" s="73" t="n">
        <v>2527</v>
      </c>
      <c r="K2699" s="73" t="n">
        <v>25</v>
      </c>
      <c r="L2699" s="73" t="n">
        <v>124</v>
      </c>
      <c r="M2699" s="73" t="n">
        <v>476</v>
      </c>
      <c r="N2699" s="73" t="n">
        <v>1975</v>
      </c>
      <c r="O2699" s="73" t="n">
        <f aca="false">J2699-M2699-N2699</f>
        <v>76</v>
      </c>
      <c r="P2699" s="74" t="n">
        <f aca="false">M2699/J2699</f>
        <v>0.188365650969529</v>
      </c>
      <c r="Q2699" s="74" t="n">
        <f aca="false">N2699/J2699</f>
        <v>0.781559161060546</v>
      </c>
      <c r="R2699" s="75" t="n">
        <f aca="false">ABS(P2699-Q2699)*100</f>
        <v>59.3193510091017</v>
      </c>
      <c r="S2699" s="72" t="str">
        <f aca="false">IF(M2699&gt;N2699,"Flávio Bolsonaro",IF(N2699&gt;M2699,"Lula","Empate"))</f>
        <v>Lula</v>
      </c>
      <c r="T2699" s="74" t="n">
        <v>0.787190082644628</v>
      </c>
      <c r="U2699" s="74" t="n">
        <v>0.178512396694215</v>
      </c>
      <c r="V2699" s="72" t="str">
        <f aca="false">IF(S2699="Empate","—",IF((N2699&gt;M2699)&lt;&gt;(T2699&gt;U2699),"Sim","Não"))</f>
        <v>Não</v>
      </c>
    </row>
    <row r="2700" customFormat="false" ht="15" hidden="false" customHeight="false" outlineLevel="0" collapsed="false">
      <c r="A2700" s="72" t="s">
        <v>5693</v>
      </c>
      <c r="B2700" s="72" t="s">
        <v>5694</v>
      </c>
      <c r="C2700" s="72" t="s">
        <v>309</v>
      </c>
      <c r="D2700" s="72" t="s">
        <v>289</v>
      </c>
      <c r="E2700" s="72"/>
      <c r="F2700" s="73" t="n">
        <v>2403</v>
      </c>
      <c r="G2700" s="73" t="n">
        <v>2052</v>
      </c>
      <c r="H2700" s="73" t="n">
        <v>351</v>
      </c>
      <c r="I2700" s="74" t="n">
        <f aca="false">H2700/F2700</f>
        <v>0.146067415730337</v>
      </c>
      <c r="J2700" s="73" t="n">
        <v>1925</v>
      </c>
      <c r="K2700" s="73" t="n">
        <v>26</v>
      </c>
      <c r="L2700" s="73" t="n">
        <v>101</v>
      </c>
      <c r="M2700" s="73" t="n">
        <v>423</v>
      </c>
      <c r="N2700" s="73" t="n">
        <v>1434</v>
      </c>
      <c r="O2700" s="73" t="n">
        <f aca="false">J2700-M2700-N2700</f>
        <v>68</v>
      </c>
      <c r="P2700" s="74" t="n">
        <f aca="false">M2700/J2700</f>
        <v>0.21974025974026</v>
      </c>
      <c r="Q2700" s="74" t="n">
        <f aca="false">N2700/J2700</f>
        <v>0.744935064935065</v>
      </c>
      <c r="R2700" s="75" t="n">
        <f aca="false">ABS(P2700-Q2700)*100</f>
        <v>52.5194805194805</v>
      </c>
      <c r="S2700" s="72" t="str">
        <f aca="false">IF(M2700&gt;N2700,"Flávio Bolsonaro",IF(N2700&gt;M2700,"Lula","Empate"))</f>
        <v>Lula</v>
      </c>
      <c r="T2700" s="74" t="n">
        <v>0.782887077997672</v>
      </c>
      <c r="U2700" s="74" t="n">
        <v>0.178696158323632</v>
      </c>
      <c r="V2700" s="72" t="str">
        <f aca="false">IF(S2700="Empate","—",IF((N2700&gt;M2700)&lt;&gt;(T2700&gt;U2700),"Sim","Não"))</f>
        <v>Não</v>
      </c>
    </row>
    <row r="2701" customFormat="false" ht="15" hidden="false" customHeight="false" outlineLevel="0" collapsed="false">
      <c r="A2701" s="72" t="s">
        <v>5695</v>
      </c>
      <c r="B2701" s="72" t="s">
        <v>5696</v>
      </c>
      <c r="C2701" s="72" t="s">
        <v>309</v>
      </c>
      <c r="D2701" s="72" t="s">
        <v>289</v>
      </c>
      <c r="E2701" s="72"/>
      <c r="F2701" s="73" t="n">
        <v>2846</v>
      </c>
      <c r="G2701" s="73" t="n">
        <v>2282</v>
      </c>
      <c r="H2701" s="73" t="n">
        <v>564</v>
      </c>
      <c r="I2701" s="74" t="n">
        <f aca="false">H2701/F2701</f>
        <v>0.198172874209417</v>
      </c>
      <c r="J2701" s="73" t="n">
        <v>2177</v>
      </c>
      <c r="K2701" s="73" t="n">
        <v>24</v>
      </c>
      <c r="L2701" s="73" t="n">
        <v>81</v>
      </c>
      <c r="M2701" s="73" t="n">
        <v>604</v>
      </c>
      <c r="N2701" s="73" t="n">
        <v>1485</v>
      </c>
      <c r="O2701" s="73" t="n">
        <f aca="false">J2701-M2701-N2701</f>
        <v>88</v>
      </c>
      <c r="P2701" s="74" t="n">
        <f aca="false">M2701/J2701</f>
        <v>0.277446026642168</v>
      </c>
      <c r="Q2701" s="74" t="n">
        <f aca="false">N2701/J2701</f>
        <v>0.682131373449701</v>
      </c>
      <c r="R2701" s="75" t="n">
        <f aca="false">ABS(P2701-Q2701)*100</f>
        <v>40.4685346807533</v>
      </c>
      <c r="S2701" s="72" t="str">
        <f aca="false">IF(M2701&gt;N2701,"Flávio Bolsonaro",IF(N2701&gt;M2701,"Lula","Empate"))</f>
        <v>Lula</v>
      </c>
      <c r="T2701" s="74" t="n">
        <v>0.758345789735924</v>
      </c>
      <c r="U2701" s="74" t="n">
        <v>0.190333831589437</v>
      </c>
      <c r="V2701" s="72" t="str">
        <f aca="false">IF(S2701="Empate","—",IF((N2701&gt;M2701)&lt;&gt;(T2701&gt;U2701),"Sim","Não"))</f>
        <v>Não</v>
      </c>
    </row>
    <row r="2702" customFormat="false" ht="15" hidden="false" customHeight="false" outlineLevel="0" collapsed="false">
      <c r="A2702" s="72" t="s">
        <v>5697</v>
      </c>
      <c r="B2702" s="72" t="s">
        <v>5698</v>
      </c>
      <c r="C2702" s="72" t="s">
        <v>309</v>
      </c>
      <c r="D2702" s="72" t="s">
        <v>289</v>
      </c>
      <c r="E2702" s="72"/>
      <c r="F2702" s="73" t="n">
        <v>67671</v>
      </c>
      <c r="G2702" s="73" t="n">
        <v>55648</v>
      </c>
      <c r="H2702" s="73" t="n">
        <v>12023</v>
      </c>
      <c r="I2702" s="74" t="n">
        <f aca="false">H2702/F2702</f>
        <v>0.177668425174743</v>
      </c>
      <c r="J2702" s="73" t="n">
        <v>52322</v>
      </c>
      <c r="K2702" s="73" t="n">
        <v>1135</v>
      </c>
      <c r="L2702" s="73" t="n">
        <v>2191</v>
      </c>
      <c r="M2702" s="73" t="n">
        <v>17681</v>
      </c>
      <c r="N2702" s="73" t="n">
        <v>31431</v>
      </c>
      <c r="O2702" s="73" t="n">
        <f aca="false">J2702-M2702-N2702</f>
        <v>3210</v>
      </c>
      <c r="P2702" s="74" t="n">
        <f aca="false">M2702/J2702</f>
        <v>0.337926684759757</v>
      </c>
      <c r="Q2702" s="74" t="n">
        <f aca="false">N2702/J2702</f>
        <v>0.600722449447651</v>
      </c>
      <c r="R2702" s="75" t="n">
        <f aca="false">ABS(P2702-Q2702)*100</f>
        <v>26.2795764687894</v>
      </c>
      <c r="S2702" s="72" t="str">
        <f aca="false">IF(M2702&gt;N2702,"Flávio Bolsonaro",IF(N2702&gt;M2702,"Lula","Empate"))</f>
        <v>Lula</v>
      </c>
      <c r="T2702" s="74" t="n">
        <v>0.640099887531215</v>
      </c>
      <c r="U2702" s="74" t="n">
        <v>0.294992279685087</v>
      </c>
      <c r="V2702" s="72" t="str">
        <f aca="false">IF(S2702="Empate","—",IF((N2702&gt;M2702)&lt;&gt;(T2702&gt;U2702),"Sim","Não"))</f>
        <v>Não</v>
      </c>
    </row>
    <row r="2703" customFormat="false" ht="15" hidden="false" customHeight="false" outlineLevel="0" collapsed="false">
      <c r="A2703" s="72" t="s">
        <v>5699</v>
      </c>
      <c r="B2703" s="72" t="s">
        <v>5700</v>
      </c>
      <c r="C2703" s="72" t="s">
        <v>309</v>
      </c>
      <c r="D2703" s="72" t="s">
        <v>289</v>
      </c>
      <c r="E2703" s="72"/>
      <c r="F2703" s="73" t="n">
        <v>10996</v>
      </c>
      <c r="G2703" s="73" t="n">
        <v>9053</v>
      </c>
      <c r="H2703" s="73" t="n">
        <v>1943</v>
      </c>
      <c r="I2703" s="74" t="n">
        <f aca="false">H2703/F2703</f>
        <v>0.176700618406693</v>
      </c>
      <c r="J2703" s="73" t="n">
        <v>8545</v>
      </c>
      <c r="K2703" s="73" t="n">
        <v>101</v>
      </c>
      <c r="L2703" s="73" t="n">
        <v>407</v>
      </c>
      <c r="M2703" s="73" t="n">
        <v>2536</v>
      </c>
      <c r="N2703" s="73" t="n">
        <v>5574</v>
      </c>
      <c r="O2703" s="73" t="n">
        <f aca="false">J2703-M2703-N2703</f>
        <v>435</v>
      </c>
      <c r="P2703" s="74" t="n">
        <f aca="false">M2703/J2703</f>
        <v>0.296781743709772</v>
      </c>
      <c r="Q2703" s="74" t="n">
        <f aca="false">N2703/J2703</f>
        <v>0.652311293153891</v>
      </c>
      <c r="R2703" s="75" t="n">
        <f aca="false">ABS(P2703-Q2703)*100</f>
        <v>35.5529549444119</v>
      </c>
      <c r="S2703" s="72" t="str">
        <f aca="false">IF(M2703&gt;N2703,"Flávio Bolsonaro",IF(N2703&gt;M2703,"Lula","Empate"))</f>
        <v>Lula</v>
      </c>
      <c r="T2703" s="74" t="n">
        <v>0.71812167596316</v>
      </c>
      <c r="U2703" s="74" t="n">
        <v>0.236606563756648</v>
      </c>
      <c r="V2703" s="72" t="str">
        <f aca="false">IF(S2703="Empate","—",IF((N2703&gt;M2703)&lt;&gt;(T2703&gt;U2703),"Sim","Não"))</f>
        <v>Não</v>
      </c>
    </row>
    <row r="2704" customFormat="false" ht="15" hidden="false" customHeight="false" outlineLevel="0" collapsed="false">
      <c r="A2704" s="72" t="s">
        <v>5701</v>
      </c>
      <c r="B2704" s="72" t="s">
        <v>1862</v>
      </c>
      <c r="C2704" s="72" t="s">
        <v>309</v>
      </c>
      <c r="D2704" s="72" t="s">
        <v>289</v>
      </c>
      <c r="E2704" s="72"/>
      <c r="F2704" s="73" t="n">
        <v>4075</v>
      </c>
      <c r="G2704" s="73" t="n">
        <v>3192</v>
      </c>
      <c r="H2704" s="73" t="n">
        <v>883</v>
      </c>
      <c r="I2704" s="74" t="n">
        <f aca="false">H2704/F2704</f>
        <v>0.216687116564417</v>
      </c>
      <c r="J2704" s="73" t="n">
        <v>3004</v>
      </c>
      <c r="K2704" s="73" t="n">
        <v>39</v>
      </c>
      <c r="L2704" s="73" t="n">
        <v>149</v>
      </c>
      <c r="M2704" s="73" t="n">
        <v>826</v>
      </c>
      <c r="N2704" s="73" t="n">
        <v>2025</v>
      </c>
      <c r="O2704" s="73" t="n">
        <f aca="false">J2704-M2704-N2704</f>
        <v>153</v>
      </c>
      <c r="P2704" s="74" t="n">
        <f aca="false">M2704/J2704</f>
        <v>0.274966711051931</v>
      </c>
      <c r="Q2704" s="74" t="n">
        <f aca="false">N2704/J2704</f>
        <v>0.674101198402131</v>
      </c>
      <c r="R2704" s="75" t="n">
        <f aca="false">ABS(P2704-Q2704)*100</f>
        <v>39.91344873502</v>
      </c>
      <c r="S2704" s="72" t="str">
        <f aca="false">IF(M2704&gt;N2704,"Flávio Bolsonaro",IF(N2704&gt;M2704,"Lula","Empate"))</f>
        <v>Lula</v>
      </c>
      <c r="T2704" s="74" t="n">
        <v>0.718984626385413</v>
      </c>
      <c r="U2704" s="74" t="n">
        <v>0.214873078298177</v>
      </c>
      <c r="V2704" s="72" t="str">
        <f aca="false">IF(S2704="Empate","—",IF((N2704&gt;M2704)&lt;&gt;(T2704&gt;U2704),"Sim","Não"))</f>
        <v>Não</v>
      </c>
    </row>
    <row r="2705" customFormat="false" ht="15" hidden="false" customHeight="false" outlineLevel="0" collapsed="false">
      <c r="A2705" s="72" t="s">
        <v>5702</v>
      </c>
      <c r="B2705" s="72" t="s">
        <v>5703</v>
      </c>
      <c r="C2705" s="72" t="s">
        <v>309</v>
      </c>
      <c r="D2705" s="72" t="s">
        <v>289</v>
      </c>
      <c r="E2705" s="72"/>
      <c r="F2705" s="73" t="n">
        <v>5944</v>
      </c>
      <c r="G2705" s="73" t="n">
        <v>5108</v>
      </c>
      <c r="H2705" s="73" t="n">
        <v>836</v>
      </c>
      <c r="I2705" s="74" t="n">
        <f aca="false">H2705/F2705</f>
        <v>0.14064602960969</v>
      </c>
      <c r="J2705" s="73" t="n">
        <v>4792</v>
      </c>
      <c r="K2705" s="73" t="n">
        <v>84</v>
      </c>
      <c r="L2705" s="73" t="n">
        <v>232</v>
      </c>
      <c r="M2705" s="73" t="n">
        <v>1000</v>
      </c>
      <c r="N2705" s="73" t="n">
        <v>3540</v>
      </c>
      <c r="O2705" s="73" t="n">
        <f aca="false">J2705-M2705-N2705</f>
        <v>252</v>
      </c>
      <c r="P2705" s="74" t="n">
        <f aca="false">M2705/J2705</f>
        <v>0.208681135225376</v>
      </c>
      <c r="Q2705" s="74" t="n">
        <f aca="false">N2705/J2705</f>
        <v>0.73873121869783</v>
      </c>
      <c r="R2705" s="75" t="n">
        <f aca="false">ABS(P2705-Q2705)*100</f>
        <v>53.0050083472454</v>
      </c>
      <c r="S2705" s="72" t="str">
        <f aca="false">IF(M2705&gt;N2705,"Flávio Bolsonaro",IF(N2705&gt;M2705,"Lula","Empate"))</f>
        <v>Lula</v>
      </c>
      <c r="T2705" s="74" t="n">
        <v>0.762380357885976</v>
      </c>
      <c r="U2705" s="74" t="n">
        <v>0.172492717436538</v>
      </c>
      <c r="V2705" s="72" t="str">
        <f aca="false">IF(S2705="Empate","—",IF((N2705&gt;M2705)&lt;&gt;(T2705&gt;U2705),"Sim","Não"))</f>
        <v>Não</v>
      </c>
    </row>
    <row r="2706" customFormat="false" ht="15" hidden="false" customHeight="false" outlineLevel="0" collapsed="false">
      <c r="A2706" s="72" t="s">
        <v>5704</v>
      </c>
      <c r="B2706" s="72" t="s">
        <v>5705</v>
      </c>
      <c r="C2706" s="72" t="s">
        <v>309</v>
      </c>
      <c r="D2706" s="72" t="s">
        <v>289</v>
      </c>
      <c r="E2706" s="72"/>
      <c r="F2706" s="73" t="n">
        <v>25239</v>
      </c>
      <c r="G2706" s="73" t="n">
        <v>20710</v>
      </c>
      <c r="H2706" s="73" t="n">
        <v>4529</v>
      </c>
      <c r="I2706" s="74" t="n">
        <f aca="false">H2706/F2706</f>
        <v>0.179444510479813</v>
      </c>
      <c r="J2706" s="73" t="n">
        <v>19354</v>
      </c>
      <c r="K2706" s="73" t="n">
        <v>449</v>
      </c>
      <c r="L2706" s="73" t="n">
        <v>907</v>
      </c>
      <c r="M2706" s="73" t="n">
        <v>6368</v>
      </c>
      <c r="N2706" s="73" t="n">
        <v>12172</v>
      </c>
      <c r="O2706" s="73" t="n">
        <f aca="false">J2706-M2706-N2706</f>
        <v>814</v>
      </c>
      <c r="P2706" s="74" t="n">
        <f aca="false">M2706/J2706</f>
        <v>0.329027591195619</v>
      </c>
      <c r="Q2706" s="74" t="n">
        <f aca="false">N2706/J2706</f>
        <v>0.628913919603183</v>
      </c>
      <c r="R2706" s="75" t="n">
        <f aca="false">ABS(P2706-Q2706)*100</f>
        <v>29.9886328407564</v>
      </c>
      <c r="S2706" s="72" t="str">
        <f aca="false">IF(M2706&gt;N2706,"Flávio Bolsonaro",IF(N2706&gt;M2706,"Lula","Empate"))</f>
        <v>Lula</v>
      </c>
      <c r="T2706" s="74" t="n">
        <v>0.653693104388117</v>
      </c>
      <c r="U2706" s="74" t="n">
        <v>0.291578086672118</v>
      </c>
      <c r="V2706" s="72" t="str">
        <f aca="false">IF(S2706="Empate","—",IF((N2706&gt;M2706)&lt;&gt;(T2706&gt;U2706),"Sim","Não"))</f>
        <v>Não</v>
      </c>
    </row>
    <row r="2707" customFormat="false" ht="15" hidden="false" customHeight="false" outlineLevel="0" collapsed="false">
      <c r="A2707" s="72" t="s">
        <v>5706</v>
      </c>
      <c r="B2707" s="72" t="s">
        <v>5707</v>
      </c>
      <c r="C2707" s="72" t="s">
        <v>309</v>
      </c>
      <c r="D2707" s="72" t="s">
        <v>289</v>
      </c>
      <c r="E2707" s="72"/>
      <c r="F2707" s="73" t="n">
        <v>5725</v>
      </c>
      <c r="G2707" s="73" t="n">
        <v>4317</v>
      </c>
      <c r="H2707" s="73" t="n">
        <v>1408</v>
      </c>
      <c r="I2707" s="74" t="n">
        <f aca="false">H2707/F2707</f>
        <v>0.245938864628821</v>
      </c>
      <c r="J2707" s="73" t="n">
        <v>3934</v>
      </c>
      <c r="K2707" s="73" t="n">
        <v>111</v>
      </c>
      <c r="L2707" s="73" t="n">
        <v>272</v>
      </c>
      <c r="M2707" s="73" t="n">
        <v>1273</v>
      </c>
      <c r="N2707" s="73" t="n">
        <v>2448</v>
      </c>
      <c r="O2707" s="73" t="n">
        <f aca="false">J2707-M2707-N2707</f>
        <v>213</v>
      </c>
      <c r="P2707" s="74" t="n">
        <f aca="false">M2707/J2707</f>
        <v>0.323589222165735</v>
      </c>
      <c r="Q2707" s="74" t="n">
        <f aca="false">N2707/J2707</f>
        <v>0.622267412303</v>
      </c>
      <c r="R2707" s="75" t="n">
        <f aca="false">ABS(P2707-Q2707)*100</f>
        <v>29.8678190137265</v>
      </c>
      <c r="S2707" s="72" t="str">
        <f aca="false">IF(M2707&gt;N2707,"Flávio Bolsonaro",IF(N2707&gt;M2707,"Lula","Empate"))</f>
        <v>Lula</v>
      </c>
      <c r="T2707" s="74" t="n">
        <v>0.712820512820513</v>
      </c>
      <c r="U2707" s="74" t="n">
        <v>0.223481781376518</v>
      </c>
      <c r="V2707" s="72" t="str">
        <f aca="false">IF(S2707="Empate","—",IF((N2707&gt;M2707)&lt;&gt;(T2707&gt;U2707),"Sim","Não"))</f>
        <v>Não</v>
      </c>
    </row>
    <row r="2708" customFormat="false" ht="15" hidden="false" customHeight="false" outlineLevel="0" collapsed="false">
      <c r="A2708" s="72" t="s">
        <v>5708</v>
      </c>
      <c r="B2708" s="72" t="s">
        <v>5709</v>
      </c>
      <c r="C2708" s="72" t="s">
        <v>309</v>
      </c>
      <c r="D2708" s="72" t="s">
        <v>289</v>
      </c>
      <c r="E2708" s="72"/>
      <c r="F2708" s="73" t="n">
        <v>12777</v>
      </c>
      <c r="G2708" s="73" t="n">
        <v>10157</v>
      </c>
      <c r="H2708" s="73" t="n">
        <v>2620</v>
      </c>
      <c r="I2708" s="74" t="n">
        <f aca="false">H2708/F2708</f>
        <v>0.205055959927996</v>
      </c>
      <c r="J2708" s="73" t="n">
        <v>9527</v>
      </c>
      <c r="K2708" s="73" t="n">
        <v>155</v>
      </c>
      <c r="L2708" s="73" t="n">
        <v>475</v>
      </c>
      <c r="M2708" s="73" t="n">
        <v>2576</v>
      </c>
      <c r="N2708" s="73" t="n">
        <v>6507</v>
      </c>
      <c r="O2708" s="73" t="n">
        <f aca="false">J2708-M2708-N2708</f>
        <v>444</v>
      </c>
      <c r="P2708" s="74" t="n">
        <f aca="false">M2708/J2708</f>
        <v>0.270389419544453</v>
      </c>
      <c r="Q2708" s="74" t="n">
        <f aca="false">N2708/J2708</f>
        <v>0.68300619292537</v>
      </c>
      <c r="R2708" s="75" t="n">
        <f aca="false">ABS(P2708-Q2708)*100</f>
        <v>41.2616773380917</v>
      </c>
      <c r="S2708" s="72" t="str">
        <f aca="false">IF(M2708&gt;N2708,"Flávio Bolsonaro",IF(N2708&gt;M2708,"Lula","Empate"))</f>
        <v>Lula</v>
      </c>
      <c r="T2708" s="74" t="n">
        <v>0.716937108919292</v>
      </c>
      <c r="U2708" s="74" t="n">
        <v>0.222611093435147</v>
      </c>
      <c r="V2708" s="72" t="str">
        <f aca="false">IF(S2708="Empate","—",IF((N2708&gt;M2708)&lt;&gt;(T2708&gt;U2708),"Sim","Não"))</f>
        <v>Não</v>
      </c>
    </row>
    <row r="2709" customFormat="false" ht="15" hidden="false" customHeight="false" outlineLevel="0" collapsed="false">
      <c r="A2709" s="72" t="s">
        <v>5710</v>
      </c>
      <c r="B2709" s="72" t="s">
        <v>5711</v>
      </c>
      <c r="C2709" s="72" t="s">
        <v>309</v>
      </c>
      <c r="D2709" s="72" t="s">
        <v>289</v>
      </c>
      <c r="E2709" s="72"/>
      <c r="F2709" s="73" t="n">
        <v>15036</v>
      </c>
      <c r="G2709" s="73" t="n">
        <v>12528</v>
      </c>
      <c r="H2709" s="73" t="n">
        <v>2508</v>
      </c>
      <c r="I2709" s="74" t="n">
        <f aca="false">H2709/F2709</f>
        <v>0.166799680766161</v>
      </c>
      <c r="J2709" s="73" t="n">
        <v>11719</v>
      </c>
      <c r="K2709" s="73" t="n">
        <v>217</v>
      </c>
      <c r="L2709" s="73" t="n">
        <v>592</v>
      </c>
      <c r="M2709" s="73" t="n">
        <v>3308</v>
      </c>
      <c r="N2709" s="73" t="n">
        <v>7815</v>
      </c>
      <c r="O2709" s="73" t="n">
        <f aca="false">J2709-M2709-N2709</f>
        <v>596</v>
      </c>
      <c r="P2709" s="74" t="n">
        <f aca="false">M2709/J2709</f>
        <v>0.282276644764912</v>
      </c>
      <c r="Q2709" s="74" t="n">
        <f aca="false">N2709/J2709</f>
        <v>0.666865773530165</v>
      </c>
      <c r="R2709" s="75" t="n">
        <f aca="false">ABS(P2709-Q2709)*100</f>
        <v>38.4589128765253</v>
      </c>
      <c r="S2709" s="72" t="str">
        <f aca="false">IF(M2709&gt;N2709,"Flávio Bolsonaro",IF(N2709&gt;M2709,"Lula","Empate"))</f>
        <v>Lula</v>
      </c>
      <c r="T2709" s="74" t="n">
        <v>0.716026080988332</v>
      </c>
      <c r="U2709" s="74" t="n">
        <v>0.217741935483871</v>
      </c>
      <c r="V2709" s="72" t="str">
        <f aca="false">IF(S2709="Empate","—",IF((N2709&gt;M2709)&lt;&gt;(T2709&gt;U2709),"Sim","Não"))</f>
        <v>Não</v>
      </c>
    </row>
    <row r="2710" customFormat="false" ht="15" hidden="false" customHeight="false" outlineLevel="0" collapsed="false">
      <c r="A2710" s="72" t="s">
        <v>5712</v>
      </c>
      <c r="B2710" s="72" t="s">
        <v>543</v>
      </c>
      <c r="C2710" s="72" t="s">
        <v>309</v>
      </c>
      <c r="D2710" s="72" t="s">
        <v>289</v>
      </c>
      <c r="E2710" s="72"/>
      <c r="F2710" s="73" t="n">
        <v>10756</v>
      </c>
      <c r="G2710" s="73" t="n">
        <v>9122</v>
      </c>
      <c r="H2710" s="73" t="n">
        <v>1634</v>
      </c>
      <c r="I2710" s="74" t="n">
        <f aca="false">H2710/F2710</f>
        <v>0.151915210115285</v>
      </c>
      <c r="J2710" s="73" t="n">
        <v>8480</v>
      </c>
      <c r="K2710" s="73" t="n">
        <v>186</v>
      </c>
      <c r="L2710" s="73" t="n">
        <v>456</v>
      </c>
      <c r="M2710" s="73" t="n">
        <v>2659</v>
      </c>
      <c r="N2710" s="73" t="n">
        <v>5404</v>
      </c>
      <c r="O2710" s="73" t="n">
        <f aca="false">J2710-M2710-N2710</f>
        <v>417</v>
      </c>
      <c r="P2710" s="74" t="n">
        <f aca="false">M2710/J2710</f>
        <v>0.313561320754717</v>
      </c>
      <c r="Q2710" s="74" t="n">
        <f aca="false">N2710/J2710</f>
        <v>0.637264150943396</v>
      </c>
      <c r="R2710" s="75" t="n">
        <f aca="false">ABS(P2710-Q2710)*100</f>
        <v>32.3702830188679</v>
      </c>
      <c r="S2710" s="72" t="str">
        <f aca="false">IF(M2710&gt;N2710,"Flávio Bolsonaro",IF(N2710&gt;M2710,"Lula","Empate"))</f>
        <v>Lula</v>
      </c>
      <c r="T2710" s="74" t="n">
        <v>0.708155046564309</v>
      </c>
      <c r="U2710" s="74" t="n">
        <v>0.24565819280141</v>
      </c>
      <c r="V2710" s="72" t="str">
        <f aca="false">IF(S2710="Empate","—",IF((N2710&gt;M2710)&lt;&gt;(T2710&gt;U2710),"Sim","Não"))</f>
        <v>Não</v>
      </c>
    </row>
    <row r="2711" customFormat="false" ht="15" hidden="false" customHeight="false" outlineLevel="0" collapsed="false">
      <c r="A2711" s="72" t="s">
        <v>5713</v>
      </c>
      <c r="B2711" s="72" t="s">
        <v>5714</v>
      </c>
      <c r="C2711" s="72" t="s">
        <v>309</v>
      </c>
      <c r="D2711" s="72" t="s">
        <v>289</v>
      </c>
      <c r="E2711" s="72"/>
      <c r="F2711" s="73" t="n">
        <v>7122</v>
      </c>
      <c r="G2711" s="73" t="n">
        <v>5766</v>
      </c>
      <c r="H2711" s="73" t="n">
        <v>1356</v>
      </c>
      <c r="I2711" s="74" t="n">
        <f aca="false">H2711/F2711</f>
        <v>0.190395956192081</v>
      </c>
      <c r="J2711" s="73" t="n">
        <v>5343</v>
      </c>
      <c r="K2711" s="73" t="n">
        <v>123</v>
      </c>
      <c r="L2711" s="73" t="n">
        <v>300</v>
      </c>
      <c r="M2711" s="73" t="n">
        <v>1212</v>
      </c>
      <c r="N2711" s="73" t="n">
        <v>3896</v>
      </c>
      <c r="O2711" s="73" t="n">
        <f aca="false">J2711-M2711-N2711</f>
        <v>235</v>
      </c>
      <c r="P2711" s="74" t="n">
        <f aca="false">M2711/J2711</f>
        <v>0.226838854576081</v>
      </c>
      <c r="Q2711" s="74" t="n">
        <f aca="false">N2711/J2711</f>
        <v>0.729178364214861</v>
      </c>
      <c r="R2711" s="75" t="n">
        <f aca="false">ABS(P2711-Q2711)*100</f>
        <v>50.233950963878</v>
      </c>
      <c r="S2711" s="72" t="str">
        <f aca="false">IF(M2711&gt;N2711,"Flávio Bolsonaro",IF(N2711&gt;M2711,"Lula","Empate"))</f>
        <v>Lula</v>
      </c>
      <c r="T2711" s="74" t="n">
        <v>0.760873843731549</v>
      </c>
      <c r="U2711" s="74" t="n">
        <v>0.189332808502263</v>
      </c>
      <c r="V2711" s="72" t="str">
        <f aca="false">IF(S2711="Empate","—",IF((N2711&gt;M2711)&lt;&gt;(T2711&gt;U2711),"Sim","Não"))</f>
        <v>Não</v>
      </c>
    </row>
    <row r="2712" customFormat="false" ht="15" hidden="false" customHeight="false" outlineLevel="0" collapsed="false">
      <c r="A2712" s="72" t="s">
        <v>5715</v>
      </c>
      <c r="B2712" s="72" t="s">
        <v>5716</v>
      </c>
      <c r="C2712" s="72" t="s">
        <v>309</v>
      </c>
      <c r="D2712" s="72" t="s">
        <v>289</v>
      </c>
      <c r="E2712" s="72"/>
      <c r="F2712" s="73" t="n">
        <v>5890</v>
      </c>
      <c r="G2712" s="73" t="n">
        <v>4818</v>
      </c>
      <c r="H2712" s="73" t="n">
        <v>1072</v>
      </c>
      <c r="I2712" s="74" t="n">
        <f aca="false">H2712/F2712</f>
        <v>0.182003395585739</v>
      </c>
      <c r="J2712" s="73" t="n">
        <v>4479</v>
      </c>
      <c r="K2712" s="73" t="n">
        <v>103</v>
      </c>
      <c r="L2712" s="73" t="n">
        <v>236</v>
      </c>
      <c r="M2712" s="73" t="n">
        <v>995</v>
      </c>
      <c r="N2712" s="73" t="n">
        <v>3287</v>
      </c>
      <c r="O2712" s="73" t="n">
        <f aca="false">J2712-M2712-N2712</f>
        <v>197</v>
      </c>
      <c r="P2712" s="74" t="n">
        <f aca="false">M2712/J2712</f>
        <v>0.222147800848404</v>
      </c>
      <c r="Q2712" s="74" t="n">
        <f aca="false">N2712/J2712</f>
        <v>0.733869167224827</v>
      </c>
      <c r="R2712" s="75" t="n">
        <f aca="false">ABS(P2712-Q2712)*100</f>
        <v>51.1721366376423</v>
      </c>
      <c r="S2712" s="72" t="str">
        <f aca="false">IF(M2712&gt;N2712,"Flávio Bolsonaro",IF(N2712&gt;M2712,"Lula","Empate"))</f>
        <v>Lula</v>
      </c>
      <c r="T2712" s="74" t="n">
        <v>0.784829329962073</v>
      </c>
      <c r="U2712" s="74" t="n">
        <v>0.160809102402023</v>
      </c>
      <c r="V2712" s="72" t="str">
        <f aca="false">IF(S2712="Empate","—",IF((N2712&gt;M2712)&lt;&gt;(T2712&gt;U2712),"Sim","Não"))</f>
        <v>Não</v>
      </c>
    </row>
    <row r="2713" customFormat="false" ht="15" hidden="false" customHeight="false" outlineLevel="0" collapsed="false">
      <c r="A2713" s="72" t="s">
        <v>5717</v>
      </c>
      <c r="B2713" s="72" t="s">
        <v>5718</v>
      </c>
      <c r="C2713" s="72" t="s">
        <v>309</v>
      </c>
      <c r="D2713" s="72" t="s">
        <v>289</v>
      </c>
      <c r="E2713" s="72"/>
      <c r="F2713" s="73" t="n">
        <v>8201</v>
      </c>
      <c r="G2713" s="73" t="n">
        <v>6805</v>
      </c>
      <c r="H2713" s="73" t="n">
        <v>1396</v>
      </c>
      <c r="I2713" s="74" t="n">
        <f aca="false">H2713/F2713</f>
        <v>0.170223143519083</v>
      </c>
      <c r="J2713" s="73" t="n">
        <v>6388</v>
      </c>
      <c r="K2713" s="73" t="n">
        <v>143</v>
      </c>
      <c r="L2713" s="73" t="n">
        <v>274</v>
      </c>
      <c r="M2713" s="73" t="n">
        <v>1621</v>
      </c>
      <c r="N2713" s="73" t="n">
        <v>4375</v>
      </c>
      <c r="O2713" s="73" t="n">
        <f aca="false">J2713-M2713-N2713</f>
        <v>392</v>
      </c>
      <c r="P2713" s="74" t="n">
        <f aca="false">M2713/J2713</f>
        <v>0.253757044458359</v>
      </c>
      <c r="Q2713" s="74" t="n">
        <f aca="false">N2713/J2713</f>
        <v>0.684877896055103</v>
      </c>
      <c r="R2713" s="75" t="n">
        <f aca="false">ABS(P2713-Q2713)*100</f>
        <v>43.1120851596744</v>
      </c>
      <c r="S2713" s="72" t="str">
        <f aca="false">IF(M2713&gt;N2713,"Flávio Bolsonaro",IF(N2713&gt;M2713,"Lula","Empate"))</f>
        <v>Lula</v>
      </c>
      <c r="T2713" s="74" t="n">
        <v>0.723452092701487</v>
      </c>
      <c r="U2713" s="74" t="n">
        <v>0.210999654098928</v>
      </c>
      <c r="V2713" s="72" t="str">
        <f aca="false">IF(S2713="Empate","—",IF((N2713&gt;M2713)&lt;&gt;(T2713&gt;U2713),"Sim","Não"))</f>
        <v>Não</v>
      </c>
    </row>
    <row r="2714" customFormat="false" ht="15" hidden="false" customHeight="false" outlineLevel="0" collapsed="false">
      <c r="A2714" s="72" t="s">
        <v>5719</v>
      </c>
      <c r="B2714" s="72" t="s">
        <v>5720</v>
      </c>
      <c r="C2714" s="72" t="s">
        <v>309</v>
      </c>
      <c r="D2714" s="72" t="s">
        <v>289</v>
      </c>
      <c r="E2714" s="72"/>
      <c r="F2714" s="73" t="n">
        <v>13151</v>
      </c>
      <c r="G2714" s="73" t="n">
        <v>10450</v>
      </c>
      <c r="H2714" s="73" t="n">
        <v>2701</v>
      </c>
      <c r="I2714" s="74" t="n">
        <f aca="false">H2714/F2714</f>
        <v>0.205383621017413</v>
      </c>
      <c r="J2714" s="73" t="n">
        <v>9903</v>
      </c>
      <c r="K2714" s="73" t="n">
        <v>184</v>
      </c>
      <c r="L2714" s="73" t="n">
        <v>363</v>
      </c>
      <c r="M2714" s="73" t="n">
        <v>3089</v>
      </c>
      <c r="N2714" s="73" t="n">
        <v>6395</v>
      </c>
      <c r="O2714" s="73" t="n">
        <f aca="false">J2714-M2714-N2714</f>
        <v>419</v>
      </c>
      <c r="P2714" s="74" t="n">
        <f aca="false">M2714/J2714</f>
        <v>0.311925679087145</v>
      </c>
      <c r="Q2714" s="74" t="n">
        <f aca="false">N2714/J2714</f>
        <v>0.645763909926285</v>
      </c>
      <c r="R2714" s="75" t="n">
        <f aca="false">ABS(P2714-Q2714)*100</f>
        <v>33.383823083914</v>
      </c>
      <c r="S2714" s="72" t="str">
        <f aca="false">IF(M2714&gt;N2714,"Flávio Bolsonaro",IF(N2714&gt;M2714,"Lula","Empate"))</f>
        <v>Lula</v>
      </c>
      <c r="T2714" s="74" t="n">
        <v>0.674915397631134</v>
      </c>
      <c r="U2714" s="74" t="n">
        <v>0.288599830795262</v>
      </c>
      <c r="V2714" s="72" t="str">
        <f aca="false">IF(S2714="Empate","—",IF((N2714&gt;M2714)&lt;&gt;(T2714&gt;U2714),"Sim","Não"))</f>
        <v>Não</v>
      </c>
    </row>
    <row r="2715" customFormat="false" ht="15" hidden="false" customHeight="false" outlineLevel="0" collapsed="false">
      <c r="A2715" s="72" t="s">
        <v>5721</v>
      </c>
      <c r="B2715" s="72" t="s">
        <v>5722</v>
      </c>
      <c r="C2715" s="72" t="s">
        <v>309</v>
      </c>
      <c r="D2715" s="72" t="s">
        <v>289</v>
      </c>
      <c r="E2715" s="72"/>
      <c r="F2715" s="73" t="n">
        <v>15440</v>
      </c>
      <c r="G2715" s="73" t="n">
        <v>12851</v>
      </c>
      <c r="H2715" s="73" t="n">
        <v>2589</v>
      </c>
      <c r="I2715" s="74" t="n">
        <f aca="false">H2715/F2715</f>
        <v>0.167681347150259</v>
      </c>
      <c r="J2715" s="73" t="n">
        <v>11818</v>
      </c>
      <c r="K2715" s="73" t="n">
        <v>327</v>
      </c>
      <c r="L2715" s="73" t="n">
        <v>706</v>
      </c>
      <c r="M2715" s="73" t="n">
        <v>3914</v>
      </c>
      <c r="N2715" s="73" t="n">
        <v>7251</v>
      </c>
      <c r="O2715" s="73" t="n">
        <f aca="false">J2715-M2715-N2715</f>
        <v>653</v>
      </c>
      <c r="P2715" s="74" t="n">
        <f aca="false">M2715/J2715</f>
        <v>0.331189710610933</v>
      </c>
      <c r="Q2715" s="74" t="n">
        <f aca="false">N2715/J2715</f>
        <v>0.613555593162972</v>
      </c>
      <c r="R2715" s="75" t="n">
        <f aca="false">ABS(P2715-Q2715)*100</f>
        <v>28.2365882552039</v>
      </c>
      <c r="S2715" s="72" t="str">
        <f aca="false">IF(M2715&gt;N2715,"Flávio Bolsonaro",IF(N2715&gt;M2715,"Lula","Empate"))</f>
        <v>Lula</v>
      </c>
      <c r="T2715" s="74" t="n">
        <v>0.638464405516213</v>
      </c>
      <c r="U2715" s="74" t="n">
        <v>0.299198658218412</v>
      </c>
      <c r="V2715" s="72" t="str">
        <f aca="false">IF(S2715="Empate","—",IF((N2715&gt;M2715)&lt;&gt;(T2715&gt;U2715),"Sim","Não"))</f>
        <v>Não</v>
      </c>
    </row>
    <row r="2716" customFormat="false" ht="15" hidden="false" customHeight="false" outlineLevel="0" collapsed="false">
      <c r="A2716" s="72" t="s">
        <v>5723</v>
      </c>
      <c r="B2716" s="72" t="s">
        <v>5724</v>
      </c>
      <c r="C2716" s="72" t="s">
        <v>309</v>
      </c>
      <c r="D2716" s="72" t="s">
        <v>289</v>
      </c>
      <c r="E2716" s="72"/>
      <c r="F2716" s="73" t="n">
        <v>25859</v>
      </c>
      <c r="G2716" s="73" t="n">
        <v>21044</v>
      </c>
      <c r="H2716" s="73" t="n">
        <v>4815</v>
      </c>
      <c r="I2716" s="74" t="n">
        <f aca="false">H2716/F2716</f>
        <v>0.186202095982057</v>
      </c>
      <c r="J2716" s="73" t="n">
        <v>19862</v>
      </c>
      <c r="K2716" s="73" t="n">
        <v>301</v>
      </c>
      <c r="L2716" s="73" t="n">
        <v>881</v>
      </c>
      <c r="M2716" s="73" t="n">
        <v>6509</v>
      </c>
      <c r="N2716" s="73" t="n">
        <v>12343</v>
      </c>
      <c r="O2716" s="73" t="n">
        <f aca="false">J2716-M2716-N2716</f>
        <v>1010</v>
      </c>
      <c r="P2716" s="74" t="n">
        <f aca="false">M2716/J2716</f>
        <v>0.327711207330581</v>
      </c>
      <c r="Q2716" s="74" t="n">
        <f aca="false">N2716/J2716</f>
        <v>0.62143792165945</v>
      </c>
      <c r="R2716" s="75" t="n">
        <f aca="false">ABS(P2716-Q2716)*100</f>
        <v>29.3726714328869</v>
      </c>
      <c r="S2716" s="72" t="str">
        <f aca="false">IF(M2716&gt;N2716,"Flávio Bolsonaro",IF(N2716&gt;M2716,"Lula","Empate"))</f>
        <v>Lula</v>
      </c>
      <c r="T2716" s="74" t="n">
        <v>0.652137468566639</v>
      </c>
      <c r="U2716" s="74" t="n">
        <v>0.291387259010897</v>
      </c>
      <c r="V2716" s="72" t="str">
        <f aca="false">IF(S2716="Empate","—",IF((N2716&gt;M2716)&lt;&gt;(T2716&gt;U2716),"Sim","Não"))</f>
        <v>Não</v>
      </c>
    </row>
    <row r="2717" customFormat="false" ht="15" hidden="false" customHeight="false" outlineLevel="0" collapsed="false">
      <c r="A2717" s="72" t="s">
        <v>5725</v>
      </c>
      <c r="B2717" s="72" t="s">
        <v>5726</v>
      </c>
      <c r="C2717" s="72" t="s">
        <v>309</v>
      </c>
      <c r="D2717" s="72" t="s">
        <v>289</v>
      </c>
      <c r="E2717" s="72"/>
      <c r="F2717" s="73" t="n">
        <v>4135</v>
      </c>
      <c r="G2717" s="73" t="n">
        <v>3245</v>
      </c>
      <c r="H2717" s="73" t="n">
        <v>890</v>
      </c>
      <c r="I2717" s="74" t="n">
        <f aca="false">H2717/F2717</f>
        <v>0.215235792019347</v>
      </c>
      <c r="J2717" s="73" t="n">
        <v>3094</v>
      </c>
      <c r="K2717" s="73" t="n">
        <v>29</v>
      </c>
      <c r="L2717" s="73" t="n">
        <v>122</v>
      </c>
      <c r="M2717" s="73" t="n">
        <v>373</v>
      </c>
      <c r="N2717" s="73" t="n">
        <v>2590</v>
      </c>
      <c r="O2717" s="73" t="n">
        <f aca="false">J2717-M2717-N2717</f>
        <v>131</v>
      </c>
      <c r="P2717" s="74" t="n">
        <f aca="false">M2717/J2717</f>
        <v>0.120555914673562</v>
      </c>
      <c r="Q2717" s="74" t="n">
        <f aca="false">N2717/J2717</f>
        <v>0.83710407239819</v>
      </c>
      <c r="R2717" s="75" t="n">
        <f aca="false">ABS(P2717-Q2717)*100</f>
        <v>71.6548157724628</v>
      </c>
      <c r="S2717" s="72" t="str">
        <f aca="false">IF(M2717&gt;N2717,"Flávio Bolsonaro",IF(N2717&gt;M2717,"Lula","Empate"))</f>
        <v>Lula</v>
      </c>
      <c r="T2717" s="74" t="n">
        <v>0.855077336919973</v>
      </c>
      <c r="U2717" s="74" t="n">
        <v>0.106254203093477</v>
      </c>
      <c r="V2717" s="72" t="str">
        <f aca="false">IF(S2717="Empate","—",IF((N2717&gt;M2717)&lt;&gt;(T2717&gt;U2717),"Sim","Não"))</f>
        <v>Não</v>
      </c>
    </row>
    <row r="2718" customFormat="false" ht="15" hidden="false" customHeight="false" outlineLevel="0" collapsed="false">
      <c r="A2718" s="72" t="s">
        <v>5727</v>
      </c>
      <c r="B2718" s="72" t="s">
        <v>5728</v>
      </c>
      <c r="C2718" s="72" t="s">
        <v>309</v>
      </c>
      <c r="D2718" s="72" t="s">
        <v>289</v>
      </c>
      <c r="E2718" s="72"/>
      <c r="F2718" s="73" t="n">
        <v>4432</v>
      </c>
      <c r="G2718" s="73" t="n">
        <v>3711</v>
      </c>
      <c r="H2718" s="73" t="n">
        <v>721</v>
      </c>
      <c r="I2718" s="74" t="n">
        <f aca="false">H2718/F2718</f>
        <v>0.162680505415162</v>
      </c>
      <c r="J2718" s="73" t="n">
        <v>3495</v>
      </c>
      <c r="K2718" s="73" t="n">
        <v>44</v>
      </c>
      <c r="L2718" s="73" t="n">
        <v>172</v>
      </c>
      <c r="M2718" s="73" t="n">
        <v>561</v>
      </c>
      <c r="N2718" s="73" t="n">
        <v>2786</v>
      </c>
      <c r="O2718" s="73" t="n">
        <f aca="false">J2718-M2718-N2718</f>
        <v>148</v>
      </c>
      <c r="P2718" s="74" t="n">
        <f aca="false">M2718/J2718</f>
        <v>0.160515021459227</v>
      </c>
      <c r="Q2718" s="74" t="n">
        <f aca="false">N2718/J2718</f>
        <v>0.797138769670959</v>
      </c>
      <c r="R2718" s="75" t="n">
        <f aca="false">ABS(P2718-Q2718)*100</f>
        <v>63.6623748211731</v>
      </c>
      <c r="S2718" s="72" t="str">
        <f aca="false">IF(M2718&gt;N2718,"Flávio Bolsonaro",IF(N2718&gt;M2718,"Lula","Empate"))</f>
        <v>Lula</v>
      </c>
      <c r="T2718" s="74" t="n">
        <v>0.81779382797111</v>
      </c>
      <c r="U2718" s="74" t="n">
        <v>0.138542350623769</v>
      </c>
      <c r="V2718" s="72" t="str">
        <f aca="false">IF(S2718="Empate","—",IF((N2718&gt;M2718)&lt;&gt;(T2718&gt;U2718),"Sim","Não"))</f>
        <v>Não</v>
      </c>
    </row>
    <row r="2719" customFormat="false" ht="15" hidden="false" customHeight="false" outlineLevel="0" collapsed="false">
      <c r="A2719" s="72" t="s">
        <v>5729</v>
      </c>
      <c r="B2719" s="72" t="s">
        <v>4247</v>
      </c>
      <c r="C2719" s="72" t="s">
        <v>309</v>
      </c>
      <c r="D2719" s="72" t="s">
        <v>289</v>
      </c>
      <c r="E2719" s="72"/>
      <c r="F2719" s="73" t="n">
        <v>4236</v>
      </c>
      <c r="G2719" s="73" t="n">
        <v>3485</v>
      </c>
      <c r="H2719" s="73" t="n">
        <v>751</v>
      </c>
      <c r="I2719" s="74" t="n">
        <f aca="false">H2719/F2719</f>
        <v>0.177289896128423</v>
      </c>
      <c r="J2719" s="73" t="n">
        <v>3278</v>
      </c>
      <c r="K2719" s="73" t="n">
        <v>52</v>
      </c>
      <c r="L2719" s="73" t="n">
        <v>155</v>
      </c>
      <c r="M2719" s="73" t="n">
        <v>904</v>
      </c>
      <c r="N2719" s="73" t="n">
        <v>2273</v>
      </c>
      <c r="O2719" s="73" t="n">
        <f aca="false">J2719-M2719-N2719</f>
        <v>101</v>
      </c>
      <c r="P2719" s="74" t="n">
        <f aca="false">M2719/J2719</f>
        <v>0.275777913361806</v>
      </c>
      <c r="Q2719" s="74" t="n">
        <f aca="false">N2719/J2719</f>
        <v>0.693410616229408</v>
      </c>
      <c r="R2719" s="75" t="n">
        <f aca="false">ABS(P2719-Q2719)*100</f>
        <v>41.7632702867602</v>
      </c>
      <c r="S2719" s="72" t="str">
        <f aca="false">IF(M2719&gt;N2719,"Flávio Bolsonaro",IF(N2719&gt;M2719,"Lula","Empate"))</f>
        <v>Lula</v>
      </c>
      <c r="T2719" s="74" t="n">
        <v>0.723231058234189</v>
      </c>
      <c r="U2719" s="74" t="n">
        <v>0.232936756418284</v>
      </c>
      <c r="V2719" s="72" t="str">
        <f aca="false">IF(S2719="Empate","—",IF((N2719&gt;M2719)&lt;&gt;(T2719&gt;U2719),"Sim","Não"))</f>
        <v>Não</v>
      </c>
    </row>
    <row r="2720" customFormat="false" ht="15" hidden="false" customHeight="false" outlineLevel="0" collapsed="false">
      <c r="A2720" s="72" t="s">
        <v>5730</v>
      </c>
      <c r="B2720" s="72" t="s">
        <v>5731</v>
      </c>
      <c r="C2720" s="72" t="s">
        <v>309</v>
      </c>
      <c r="D2720" s="72" t="s">
        <v>289</v>
      </c>
      <c r="E2720" s="72"/>
      <c r="F2720" s="73" t="n">
        <v>16939</v>
      </c>
      <c r="G2720" s="73" t="n">
        <v>13199</v>
      </c>
      <c r="H2720" s="73" t="n">
        <v>3740</v>
      </c>
      <c r="I2720" s="74" t="n">
        <f aca="false">H2720/F2720</f>
        <v>0.220792254560482</v>
      </c>
      <c r="J2720" s="73" t="n">
        <v>12364</v>
      </c>
      <c r="K2720" s="73" t="n">
        <v>193</v>
      </c>
      <c r="L2720" s="73" t="n">
        <v>642</v>
      </c>
      <c r="M2720" s="73" t="n">
        <v>2283</v>
      </c>
      <c r="N2720" s="73" t="n">
        <v>9524</v>
      </c>
      <c r="O2720" s="73" t="n">
        <f aca="false">J2720-M2720-N2720</f>
        <v>557</v>
      </c>
      <c r="P2720" s="74" t="n">
        <f aca="false">M2720/J2720</f>
        <v>0.184648980912326</v>
      </c>
      <c r="Q2720" s="74" t="n">
        <f aca="false">N2720/J2720</f>
        <v>0.770300873503721</v>
      </c>
      <c r="R2720" s="75" t="n">
        <f aca="false">ABS(P2720-Q2720)*100</f>
        <v>58.5651892591394</v>
      </c>
      <c r="S2720" s="72" t="str">
        <f aca="false">IF(M2720&gt;N2720,"Flávio Bolsonaro",IF(N2720&gt;M2720,"Lula","Empate"))</f>
        <v>Lula</v>
      </c>
      <c r="T2720" s="74" t="n">
        <v>0.822296730930428</v>
      </c>
      <c r="U2720" s="74" t="n">
        <v>0.135373009220453</v>
      </c>
      <c r="V2720" s="72" t="str">
        <f aca="false">IF(S2720="Empate","—",IF((N2720&gt;M2720)&lt;&gt;(T2720&gt;U2720),"Sim","Não"))</f>
        <v>Não</v>
      </c>
    </row>
    <row r="2721" customFormat="false" ht="15" hidden="false" customHeight="false" outlineLevel="0" collapsed="false">
      <c r="A2721" s="72" t="s">
        <v>5732</v>
      </c>
      <c r="B2721" s="72" t="s">
        <v>5733</v>
      </c>
      <c r="C2721" s="72" t="s">
        <v>309</v>
      </c>
      <c r="D2721" s="72" t="s">
        <v>289</v>
      </c>
      <c r="E2721" s="72"/>
      <c r="F2721" s="73" t="n">
        <v>12878</v>
      </c>
      <c r="G2721" s="73" t="n">
        <v>11021</v>
      </c>
      <c r="H2721" s="73" t="n">
        <v>1857</v>
      </c>
      <c r="I2721" s="74" t="n">
        <f aca="false">H2721/F2721</f>
        <v>0.144199409846249</v>
      </c>
      <c r="J2721" s="73" t="n">
        <v>10086</v>
      </c>
      <c r="K2721" s="73" t="n">
        <v>300</v>
      </c>
      <c r="L2721" s="73" t="n">
        <v>635</v>
      </c>
      <c r="M2721" s="73" t="n">
        <v>3204</v>
      </c>
      <c r="N2721" s="73" t="n">
        <v>6222</v>
      </c>
      <c r="O2721" s="73" t="n">
        <f aca="false">J2721-M2721-N2721</f>
        <v>660</v>
      </c>
      <c r="P2721" s="74" t="n">
        <f aca="false">M2721/J2721</f>
        <v>0.317668054729328</v>
      </c>
      <c r="Q2721" s="74" t="n">
        <f aca="false">N2721/J2721</f>
        <v>0.616894705532421</v>
      </c>
      <c r="R2721" s="75" t="n">
        <f aca="false">ABS(P2721-Q2721)*100</f>
        <v>29.9226650803093</v>
      </c>
      <c r="S2721" s="72" t="str">
        <f aca="false">IF(M2721&gt;N2721,"Flávio Bolsonaro",IF(N2721&gt;M2721,"Lula","Empate"))</f>
        <v>Lula</v>
      </c>
      <c r="T2721" s="74" t="n">
        <v>0.659390915705228</v>
      </c>
      <c r="U2721" s="74" t="n">
        <v>0.276478536534664</v>
      </c>
      <c r="V2721" s="72" t="str">
        <f aca="false">IF(S2721="Empate","—",IF((N2721&gt;M2721)&lt;&gt;(T2721&gt;U2721),"Sim","Não"))</f>
        <v>Não</v>
      </c>
    </row>
    <row r="2722" customFormat="false" ht="15" hidden="false" customHeight="false" outlineLevel="0" collapsed="false">
      <c r="A2722" s="72" t="s">
        <v>5734</v>
      </c>
      <c r="B2722" s="72" t="s">
        <v>1386</v>
      </c>
      <c r="C2722" s="72" t="s">
        <v>309</v>
      </c>
      <c r="D2722" s="72" t="s">
        <v>289</v>
      </c>
      <c r="E2722" s="72"/>
      <c r="F2722" s="73" t="n">
        <v>36681</v>
      </c>
      <c r="G2722" s="73" t="n">
        <v>30591</v>
      </c>
      <c r="H2722" s="73" t="n">
        <v>6090</v>
      </c>
      <c r="I2722" s="74" t="n">
        <f aca="false">H2722/F2722</f>
        <v>0.166026008015049</v>
      </c>
      <c r="J2722" s="73" t="n">
        <v>28356</v>
      </c>
      <c r="K2722" s="73" t="n">
        <v>680</v>
      </c>
      <c r="L2722" s="73" t="n">
        <v>1555</v>
      </c>
      <c r="M2722" s="73" t="n">
        <v>7873</v>
      </c>
      <c r="N2722" s="73" t="n">
        <v>19096</v>
      </c>
      <c r="O2722" s="73" t="n">
        <f aca="false">J2722-M2722-N2722</f>
        <v>1387</v>
      </c>
      <c r="P2722" s="74" t="n">
        <f aca="false">M2722/J2722</f>
        <v>0.277648469459726</v>
      </c>
      <c r="Q2722" s="74" t="n">
        <f aca="false">N2722/J2722</f>
        <v>0.673437720411906</v>
      </c>
      <c r="R2722" s="75" t="n">
        <f aca="false">ABS(P2722-Q2722)*100</f>
        <v>39.5789250952179</v>
      </c>
      <c r="S2722" s="72" t="str">
        <f aca="false">IF(M2722&gt;N2722,"Flávio Bolsonaro",IF(N2722&gt;M2722,"Lula","Empate"))</f>
        <v>Lula</v>
      </c>
      <c r="T2722" s="74" t="n">
        <v>0.700365764447696</v>
      </c>
      <c r="U2722" s="74" t="n">
        <v>0.246891002194587</v>
      </c>
      <c r="V2722" s="72" t="str">
        <f aca="false">IF(S2722="Empate","—",IF((N2722&gt;M2722)&lt;&gt;(T2722&gt;U2722),"Sim","Não"))</f>
        <v>Não</v>
      </c>
    </row>
    <row r="2723" customFormat="false" ht="15" hidden="false" customHeight="false" outlineLevel="0" collapsed="false">
      <c r="A2723" s="72" t="s">
        <v>5735</v>
      </c>
      <c r="B2723" s="72" t="s">
        <v>5736</v>
      </c>
      <c r="C2723" s="72" t="s">
        <v>309</v>
      </c>
      <c r="D2723" s="72" t="s">
        <v>289</v>
      </c>
      <c r="E2723" s="72"/>
      <c r="F2723" s="73" t="n">
        <v>2501</v>
      </c>
      <c r="G2723" s="73" t="n">
        <v>2089</v>
      </c>
      <c r="H2723" s="73" t="n">
        <v>412</v>
      </c>
      <c r="I2723" s="74" t="n">
        <f aca="false">H2723/F2723</f>
        <v>0.164734106357457</v>
      </c>
      <c r="J2723" s="73" t="n">
        <v>1958</v>
      </c>
      <c r="K2723" s="73" t="n">
        <v>37</v>
      </c>
      <c r="L2723" s="73" t="n">
        <v>94</v>
      </c>
      <c r="M2723" s="73" t="n">
        <v>590</v>
      </c>
      <c r="N2723" s="73" t="n">
        <v>1286</v>
      </c>
      <c r="O2723" s="73" t="n">
        <f aca="false">J2723-M2723-N2723</f>
        <v>82</v>
      </c>
      <c r="P2723" s="74" t="n">
        <f aca="false">M2723/J2723</f>
        <v>0.301327885597549</v>
      </c>
      <c r="Q2723" s="74" t="n">
        <f aca="false">N2723/J2723</f>
        <v>0.656792645556691</v>
      </c>
      <c r="R2723" s="75" t="n">
        <f aca="false">ABS(P2723-Q2723)*100</f>
        <v>35.5464759959142</v>
      </c>
      <c r="S2723" s="72" t="str">
        <f aca="false">IF(M2723&gt;N2723,"Flávio Bolsonaro",IF(N2723&gt;M2723,"Lula","Empate"))</f>
        <v>Lula</v>
      </c>
      <c r="T2723" s="74" t="n">
        <v>0.704385489983758</v>
      </c>
      <c r="U2723" s="74" t="n">
        <v>0.253925284244721</v>
      </c>
      <c r="V2723" s="72" t="str">
        <f aca="false">IF(S2723="Empate","—",IF((N2723&gt;M2723)&lt;&gt;(T2723&gt;U2723),"Sim","Não"))</f>
        <v>Não</v>
      </c>
    </row>
    <row r="2724" customFormat="false" ht="15" hidden="false" customHeight="false" outlineLevel="0" collapsed="false">
      <c r="A2724" s="72" t="s">
        <v>5737</v>
      </c>
      <c r="B2724" s="72" t="s">
        <v>5738</v>
      </c>
      <c r="C2724" s="72" t="s">
        <v>309</v>
      </c>
      <c r="D2724" s="72" t="s">
        <v>289</v>
      </c>
      <c r="E2724" s="72"/>
      <c r="F2724" s="73" t="n">
        <v>15062</v>
      </c>
      <c r="G2724" s="73" t="n">
        <v>12208</v>
      </c>
      <c r="H2724" s="73" t="n">
        <v>2854</v>
      </c>
      <c r="I2724" s="74" t="n">
        <f aca="false">H2724/F2724</f>
        <v>0.189483468330899</v>
      </c>
      <c r="J2724" s="73" t="n">
        <v>11510</v>
      </c>
      <c r="K2724" s="73" t="n">
        <v>176</v>
      </c>
      <c r="L2724" s="73" t="n">
        <v>522</v>
      </c>
      <c r="M2724" s="73" t="n">
        <v>2589</v>
      </c>
      <c r="N2724" s="73" t="n">
        <v>8385</v>
      </c>
      <c r="O2724" s="73" t="n">
        <f aca="false">J2724-M2724-N2724</f>
        <v>536</v>
      </c>
      <c r="P2724" s="74" t="n">
        <f aca="false">M2724/J2724</f>
        <v>0.2249348392702</v>
      </c>
      <c r="Q2724" s="74" t="n">
        <f aca="false">N2724/J2724</f>
        <v>0.728496959165943</v>
      </c>
      <c r="R2724" s="75" t="n">
        <f aca="false">ABS(P2724-Q2724)*100</f>
        <v>50.3562119895743</v>
      </c>
      <c r="S2724" s="72" t="str">
        <f aca="false">IF(M2724&gt;N2724,"Flávio Bolsonaro",IF(N2724&gt;M2724,"Lula","Empate"))</f>
        <v>Lula</v>
      </c>
      <c r="T2724" s="74" t="n">
        <v>0.759944237918216</v>
      </c>
      <c r="U2724" s="74" t="n">
        <v>0.191078066914498</v>
      </c>
      <c r="V2724" s="72" t="str">
        <f aca="false">IF(S2724="Empate","—",IF((N2724&gt;M2724)&lt;&gt;(T2724&gt;U2724),"Sim","Não"))</f>
        <v>Não</v>
      </c>
    </row>
    <row r="2725" customFormat="false" ht="15" hidden="false" customHeight="false" outlineLevel="0" collapsed="false">
      <c r="A2725" s="72" t="s">
        <v>5739</v>
      </c>
      <c r="B2725" s="72" t="s">
        <v>5740</v>
      </c>
      <c r="C2725" s="72" t="s">
        <v>309</v>
      </c>
      <c r="D2725" s="72" t="s">
        <v>289</v>
      </c>
      <c r="E2725" s="72"/>
      <c r="F2725" s="73" t="n">
        <v>2834</v>
      </c>
      <c r="G2725" s="73" t="n">
        <v>2410</v>
      </c>
      <c r="H2725" s="73" t="n">
        <v>424</v>
      </c>
      <c r="I2725" s="74" t="n">
        <f aca="false">H2725/F2725</f>
        <v>0.149611856033874</v>
      </c>
      <c r="J2725" s="73" t="n">
        <v>2270</v>
      </c>
      <c r="K2725" s="73" t="n">
        <v>35</v>
      </c>
      <c r="L2725" s="73" t="n">
        <v>105</v>
      </c>
      <c r="M2725" s="73" t="n">
        <v>799</v>
      </c>
      <c r="N2725" s="73" t="n">
        <v>1389</v>
      </c>
      <c r="O2725" s="73" t="n">
        <f aca="false">J2725-M2725-N2725</f>
        <v>82</v>
      </c>
      <c r="P2725" s="74" t="n">
        <f aca="false">M2725/J2725</f>
        <v>0.351982378854626</v>
      </c>
      <c r="Q2725" s="74" t="n">
        <f aca="false">N2725/J2725</f>
        <v>0.611894273127753</v>
      </c>
      <c r="R2725" s="75" t="n">
        <f aca="false">ABS(P2725-Q2725)*100</f>
        <v>25.9911894273128</v>
      </c>
      <c r="S2725" s="72" t="str">
        <f aca="false">IF(M2725&gt;N2725,"Flávio Bolsonaro",IF(N2725&gt;M2725,"Lula","Empate"))</f>
        <v>Lula</v>
      </c>
      <c r="T2725" s="74" t="n">
        <v>0.685829551185073</v>
      </c>
      <c r="U2725" s="74" t="n">
        <v>0.270801815431165</v>
      </c>
      <c r="V2725" s="72" t="str">
        <f aca="false">IF(S2725="Empate","—",IF((N2725&gt;M2725)&lt;&gt;(T2725&gt;U2725),"Sim","Não"))</f>
        <v>Não</v>
      </c>
    </row>
    <row r="2726" customFormat="false" ht="15" hidden="false" customHeight="false" outlineLevel="0" collapsed="false">
      <c r="A2726" s="72" t="s">
        <v>5741</v>
      </c>
      <c r="B2726" s="72" t="s">
        <v>5742</v>
      </c>
      <c r="C2726" s="72" t="s">
        <v>309</v>
      </c>
      <c r="D2726" s="72" t="s">
        <v>289</v>
      </c>
      <c r="E2726" s="72"/>
      <c r="F2726" s="73" t="n">
        <v>8428</v>
      </c>
      <c r="G2726" s="73" t="n">
        <v>7126</v>
      </c>
      <c r="H2726" s="73" t="n">
        <v>1302</v>
      </c>
      <c r="I2726" s="74" t="n">
        <f aca="false">H2726/F2726</f>
        <v>0.154485049833887</v>
      </c>
      <c r="J2726" s="73" t="n">
        <v>6748</v>
      </c>
      <c r="K2726" s="73" t="n">
        <v>117</v>
      </c>
      <c r="L2726" s="73" t="n">
        <v>261</v>
      </c>
      <c r="M2726" s="73" t="n">
        <v>1403</v>
      </c>
      <c r="N2726" s="73" t="n">
        <v>5133</v>
      </c>
      <c r="O2726" s="73" t="n">
        <f aca="false">J2726-M2726-N2726</f>
        <v>212</v>
      </c>
      <c r="P2726" s="74" t="n">
        <f aca="false">M2726/J2726</f>
        <v>0.207913455838767</v>
      </c>
      <c r="Q2726" s="74" t="n">
        <f aca="false">N2726/J2726</f>
        <v>0.760669828097214</v>
      </c>
      <c r="R2726" s="75" t="n">
        <f aca="false">ABS(P2726-Q2726)*100</f>
        <v>55.2756372258447</v>
      </c>
      <c r="S2726" s="72" t="str">
        <f aca="false">IF(M2726&gt;N2726,"Flávio Bolsonaro",IF(N2726&gt;M2726,"Lula","Empate"))</f>
        <v>Lula</v>
      </c>
      <c r="T2726" s="74" t="n">
        <v>0.82026460148435</v>
      </c>
      <c r="U2726" s="74" t="n">
        <v>0.143433365601807</v>
      </c>
      <c r="V2726" s="72" t="str">
        <f aca="false">IF(S2726="Empate","—",IF((N2726&gt;M2726)&lt;&gt;(T2726&gt;U2726),"Sim","Não"))</f>
        <v>Não</v>
      </c>
    </row>
    <row r="2727" customFormat="false" ht="15" hidden="false" customHeight="false" outlineLevel="0" collapsed="false">
      <c r="A2727" s="72" t="s">
        <v>5743</v>
      </c>
      <c r="B2727" s="72" t="s">
        <v>2908</v>
      </c>
      <c r="C2727" s="72" t="s">
        <v>309</v>
      </c>
      <c r="D2727" s="72" t="s">
        <v>289</v>
      </c>
      <c r="E2727" s="72"/>
      <c r="F2727" s="73" t="n">
        <v>3550</v>
      </c>
      <c r="G2727" s="73" t="n">
        <v>2795</v>
      </c>
      <c r="H2727" s="73" t="n">
        <v>755</v>
      </c>
      <c r="I2727" s="74" t="n">
        <f aca="false">H2727/F2727</f>
        <v>0.212676056338028</v>
      </c>
      <c r="J2727" s="73" t="n">
        <v>2637</v>
      </c>
      <c r="K2727" s="73" t="n">
        <v>42</v>
      </c>
      <c r="L2727" s="73" t="n">
        <v>116</v>
      </c>
      <c r="M2727" s="73" t="n">
        <v>588</v>
      </c>
      <c r="N2727" s="73" t="n">
        <v>1975</v>
      </c>
      <c r="O2727" s="73" t="n">
        <f aca="false">J2727-M2727-N2727</f>
        <v>74</v>
      </c>
      <c r="P2727" s="74" t="n">
        <f aca="false">M2727/J2727</f>
        <v>0.222980659840728</v>
      </c>
      <c r="Q2727" s="74" t="n">
        <f aca="false">N2727/J2727</f>
        <v>0.748957148274554</v>
      </c>
      <c r="R2727" s="75" t="n">
        <f aca="false">ABS(P2727-Q2727)*100</f>
        <v>52.5976488433826</v>
      </c>
      <c r="S2727" s="72" t="str">
        <f aca="false">IF(M2727&gt;N2727,"Flávio Bolsonaro",IF(N2727&gt;M2727,"Lula","Empate"))</f>
        <v>Lula</v>
      </c>
      <c r="T2727" s="74" t="n">
        <v>0.773949579831933</v>
      </c>
      <c r="U2727" s="74" t="n">
        <v>0.184453781512605</v>
      </c>
      <c r="V2727" s="72" t="str">
        <f aca="false">IF(S2727="Empate","—",IF((N2727&gt;M2727)&lt;&gt;(T2727&gt;U2727),"Sim","Não"))</f>
        <v>Não</v>
      </c>
    </row>
    <row r="2728" customFormat="false" ht="15" hidden="false" customHeight="false" outlineLevel="0" collapsed="false">
      <c r="A2728" s="72" t="s">
        <v>5744</v>
      </c>
      <c r="B2728" s="72" t="s">
        <v>5745</v>
      </c>
      <c r="C2728" s="72" t="s">
        <v>309</v>
      </c>
      <c r="D2728" s="72" t="s">
        <v>289</v>
      </c>
      <c r="E2728" s="72"/>
      <c r="F2728" s="73" t="n">
        <v>4999</v>
      </c>
      <c r="G2728" s="73" t="n">
        <v>4193</v>
      </c>
      <c r="H2728" s="73" t="n">
        <v>806</v>
      </c>
      <c r="I2728" s="74" t="n">
        <f aca="false">H2728/F2728</f>
        <v>0.16123224644929</v>
      </c>
      <c r="J2728" s="73" t="n">
        <v>3809</v>
      </c>
      <c r="K2728" s="73" t="n">
        <v>91</v>
      </c>
      <c r="L2728" s="73" t="n">
        <v>293</v>
      </c>
      <c r="M2728" s="73" t="n">
        <v>1069</v>
      </c>
      <c r="N2728" s="73" t="n">
        <v>2576</v>
      </c>
      <c r="O2728" s="73" t="n">
        <f aca="false">J2728-M2728-N2728</f>
        <v>164</v>
      </c>
      <c r="P2728" s="74" t="n">
        <f aca="false">M2728/J2728</f>
        <v>0.28065108952481</v>
      </c>
      <c r="Q2728" s="74" t="n">
        <f aca="false">N2728/J2728</f>
        <v>0.676292990286164</v>
      </c>
      <c r="R2728" s="75" t="n">
        <f aca="false">ABS(P2728-Q2728)*100</f>
        <v>39.5641900761355</v>
      </c>
      <c r="S2728" s="72" t="str">
        <f aca="false">IF(M2728&gt;N2728,"Flávio Bolsonaro",IF(N2728&gt;M2728,"Lula","Empate"))</f>
        <v>Lula</v>
      </c>
      <c r="T2728" s="74" t="n">
        <v>0.741414141414141</v>
      </c>
      <c r="U2728" s="74" t="n">
        <v>0.207792207792208</v>
      </c>
      <c r="V2728" s="72" t="str">
        <f aca="false">IF(S2728="Empate","—",IF((N2728&gt;M2728)&lt;&gt;(T2728&gt;U2728),"Sim","Não"))</f>
        <v>Não</v>
      </c>
    </row>
    <row r="2729" customFormat="false" ht="15" hidden="false" customHeight="false" outlineLevel="0" collapsed="false">
      <c r="A2729" s="72" t="s">
        <v>5746</v>
      </c>
      <c r="B2729" s="72" t="s">
        <v>5747</v>
      </c>
      <c r="C2729" s="72" t="s">
        <v>309</v>
      </c>
      <c r="D2729" s="72" t="s">
        <v>289</v>
      </c>
      <c r="E2729" s="72"/>
      <c r="F2729" s="73" t="n">
        <v>4868</v>
      </c>
      <c r="G2729" s="73" t="n">
        <v>4096</v>
      </c>
      <c r="H2729" s="73" t="n">
        <v>772</v>
      </c>
      <c r="I2729" s="74" t="n">
        <f aca="false">H2729/F2729</f>
        <v>0.158586688578472</v>
      </c>
      <c r="J2729" s="73" t="n">
        <v>3823</v>
      </c>
      <c r="K2729" s="73" t="n">
        <v>79</v>
      </c>
      <c r="L2729" s="73" t="n">
        <v>194</v>
      </c>
      <c r="M2729" s="73" t="n">
        <v>1211</v>
      </c>
      <c r="N2729" s="73" t="n">
        <v>2455</v>
      </c>
      <c r="O2729" s="73" t="n">
        <f aca="false">J2729-M2729-N2729</f>
        <v>157</v>
      </c>
      <c r="P2729" s="74" t="n">
        <f aca="false">M2729/J2729</f>
        <v>0.316766936960502</v>
      </c>
      <c r="Q2729" s="74" t="n">
        <f aca="false">N2729/J2729</f>
        <v>0.642165838346848</v>
      </c>
      <c r="R2729" s="75" t="n">
        <f aca="false">ABS(P2729-Q2729)*100</f>
        <v>32.5398901386346</v>
      </c>
      <c r="S2729" s="72" t="str">
        <f aca="false">IF(M2729&gt;N2729,"Flávio Bolsonaro",IF(N2729&gt;M2729,"Lula","Empate"))</f>
        <v>Lula</v>
      </c>
      <c r="T2729" s="74" t="n">
        <v>0.686110308980653</v>
      </c>
      <c r="U2729" s="74" t="n">
        <v>0.260467802483396</v>
      </c>
      <c r="V2729" s="72" t="str">
        <f aca="false">IF(S2729="Empate","—",IF((N2729&gt;M2729)&lt;&gt;(T2729&gt;U2729),"Sim","Não"))</f>
        <v>Não</v>
      </c>
    </row>
    <row r="2730" customFormat="false" ht="15" hidden="false" customHeight="false" outlineLevel="0" collapsed="false">
      <c r="A2730" s="72" t="s">
        <v>5748</v>
      </c>
      <c r="B2730" s="72" t="s">
        <v>5749</v>
      </c>
      <c r="C2730" s="72" t="s">
        <v>309</v>
      </c>
      <c r="D2730" s="72" t="s">
        <v>289</v>
      </c>
      <c r="E2730" s="72"/>
      <c r="F2730" s="73" t="n">
        <v>18838</v>
      </c>
      <c r="G2730" s="73" t="n">
        <v>15996</v>
      </c>
      <c r="H2730" s="73" t="n">
        <v>2842</v>
      </c>
      <c r="I2730" s="74" t="n">
        <f aca="false">H2730/F2730</f>
        <v>0.150865272321903</v>
      </c>
      <c r="J2730" s="73" t="n">
        <v>14952</v>
      </c>
      <c r="K2730" s="73" t="n">
        <v>328</v>
      </c>
      <c r="L2730" s="73" t="n">
        <v>716</v>
      </c>
      <c r="M2730" s="73" t="n">
        <v>4688</v>
      </c>
      <c r="N2730" s="73" t="n">
        <v>9588</v>
      </c>
      <c r="O2730" s="73" t="n">
        <f aca="false">J2730-M2730-N2730</f>
        <v>676</v>
      </c>
      <c r="P2730" s="74" t="n">
        <f aca="false">M2730/J2730</f>
        <v>0.313536650615302</v>
      </c>
      <c r="Q2730" s="74" t="n">
        <f aca="false">N2730/J2730</f>
        <v>0.641252006420546</v>
      </c>
      <c r="R2730" s="75" t="n">
        <f aca="false">ABS(P2730-Q2730)*100</f>
        <v>32.7715355805243</v>
      </c>
      <c r="S2730" s="72" t="str">
        <f aca="false">IF(M2730&gt;N2730,"Flávio Bolsonaro",IF(N2730&gt;M2730,"Lula","Empate"))</f>
        <v>Lula</v>
      </c>
      <c r="T2730" s="74" t="n">
        <v>0.684355663169223</v>
      </c>
      <c r="U2730" s="74" t="n">
        <v>0.266680118375034</v>
      </c>
      <c r="V2730" s="72" t="str">
        <f aca="false">IF(S2730="Empate","—",IF((N2730&gt;M2730)&lt;&gt;(T2730&gt;U2730),"Sim","Não"))</f>
        <v>Não</v>
      </c>
    </row>
    <row r="2731" customFormat="false" ht="15" hidden="false" customHeight="false" outlineLevel="0" collapsed="false">
      <c r="A2731" s="72" t="s">
        <v>5750</v>
      </c>
      <c r="B2731" s="72" t="s">
        <v>5751</v>
      </c>
      <c r="C2731" s="72" t="s">
        <v>309</v>
      </c>
      <c r="D2731" s="72" t="s">
        <v>289</v>
      </c>
      <c r="E2731" s="72"/>
      <c r="F2731" s="73" t="n">
        <v>3477</v>
      </c>
      <c r="G2731" s="73" t="n">
        <v>2703</v>
      </c>
      <c r="H2731" s="73" t="n">
        <v>774</v>
      </c>
      <c r="I2731" s="74" t="n">
        <f aca="false">H2731/F2731</f>
        <v>0.22260569456428</v>
      </c>
      <c r="J2731" s="73" t="n">
        <v>2526</v>
      </c>
      <c r="K2731" s="73" t="n">
        <v>51</v>
      </c>
      <c r="L2731" s="73" t="n">
        <v>126</v>
      </c>
      <c r="M2731" s="73" t="n">
        <v>738</v>
      </c>
      <c r="N2731" s="73" t="n">
        <v>1645</v>
      </c>
      <c r="O2731" s="73" t="n">
        <f aca="false">J2731-M2731-N2731</f>
        <v>143</v>
      </c>
      <c r="P2731" s="74" t="n">
        <f aca="false">M2731/J2731</f>
        <v>0.292161520190024</v>
      </c>
      <c r="Q2731" s="74" t="n">
        <f aca="false">N2731/J2731</f>
        <v>0.651227236737926</v>
      </c>
      <c r="R2731" s="75" t="n">
        <f aca="false">ABS(P2731-Q2731)*100</f>
        <v>35.9065716547902</v>
      </c>
      <c r="S2731" s="72" t="str">
        <f aca="false">IF(M2731&gt;N2731,"Flávio Bolsonaro",IF(N2731&gt;M2731,"Lula","Empate"))</f>
        <v>Lula</v>
      </c>
      <c r="T2731" s="74" t="n">
        <v>0.753581661891118</v>
      </c>
      <c r="U2731" s="74" t="n">
        <v>0.183790421612771</v>
      </c>
      <c r="V2731" s="72" t="str">
        <f aca="false">IF(S2731="Empate","—",IF((N2731&gt;M2731)&lt;&gt;(T2731&gt;U2731),"Sim","Não"))</f>
        <v>Não</v>
      </c>
    </row>
    <row r="2732" customFormat="false" ht="15" hidden="false" customHeight="false" outlineLevel="0" collapsed="false">
      <c r="A2732" s="72" t="s">
        <v>5752</v>
      </c>
      <c r="B2732" s="72" t="s">
        <v>5753</v>
      </c>
      <c r="C2732" s="72" t="s">
        <v>309</v>
      </c>
      <c r="D2732" s="72" t="s">
        <v>289</v>
      </c>
      <c r="E2732" s="72"/>
      <c r="F2732" s="73" t="n">
        <v>10366</v>
      </c>
      <c r="G2732" s="73" t="n">
        <v>8329</v>
      </c>
      <c r="H2732" s="73" t="n">
        <v>2037</v>
      </c>
      <c r="I2732" s="74" t="n">
        <f aca="false">H2732/F2732</f>
        <v>0.196507814007332</v>
      </c>
      <c r="J2732" s="73" t="n">
        <v>7779</v>
      </c>
      <c r="K2732" s="73" t="n">
        <v>149</v>
      </c>
      <c r="L2732" s="73" t="n">
        <v>401</v>
      </c>
      <c r="M2732" s="73" t="n">
        <v>2070</v>
      </c>
      <c r="N2732" s="73" t="n">
        <v>5369</v>
      </c>
      <c r="O2732" s="73" t="n">
        <f aca="false">J2732-M2732-N2732</f>
        <v>340</v>
      </c>
      <c r="P2732" s="74" t="n">
        <f aca="false">M2732/J2732</f>
        <v>0.266101041264944</v>
      </c>
      <c r="Q2732" s="74" t="n">
        <f aca="false">N2732/J2732</f>
        <v>0.69019154132922</v>
      </c>
      <c r="R2732" s="75" t="n">
        <f aca="false">ABS(P2732-Q2732)*100</f>
        <v>42.4090500064276</v>
      </c>
      <c r="S2732" s="72" t="str">
        <f aca="false">IF(M2732&gt;N2732,"Flávio Bolsonaro",IF(N2732&gt;M2732,"Lula","Empate"))</f>
        <v>Lula</v>
      </c>
      <c r="T2732" s="74" t="n">
        <v>0.714053174172545</v>
      </c>
      <c r="U2732" s="74" t="n">
        <v>0.233179598480738</v>
      </c>
      <c r="V2732" s="72" t="str">
        <f aca="false">IF(S2732="Empate","—",IF((N2732&gt;M2732)&lt;&gt;(T2732&gt;U2732),"Sim","Não"))</f>
        <v>Não</v>
      </c>
    </row>
    <row r="2733" customFormat="false" ht="15" hidden="false" customHeight="false" outlineLevel="0" collapsed="false">
      <c r="A2733" s="72" t="s">
        <v>5754</v>
      </c>
      <c r="B2733" s="72" t="s">
        <v>5755</v>
      </c>
      <c r="C2733" s="72" t="s">
        <v>309</v>
      </c>
      <c r="D2733" s="72" t="s">
        <v>289</v>
      </c>
      <c r="E2733" s="72"/>
      <c r="F2733" s="73" t="n">
        <v>7090</v>
      </c>
      <c r="G2733" s="73" t="n">
        <v>6170</v>
      </c>
      <c r="H2733" s="73" t="n">
        <v>920</v>
      </c>
      <c r="I2733" s="74" t="n">
        <f aca="false">H2733/F2733</f>
        <v>0.129760225669958</v>
      </c>
      <c r="J2733" s="73" t="n">
        <v>5785</v>
      </c>
      <c r="K2733" s="73" t="n">
        <v>106</v>
      </c>
      <c r="L2733" s="73" t="n">
        <v>279</v>
      </c>
      <c r="M2733" s="73" t="n">
        <v>1537</v>
      </c>
      <c r="N2733" s="73" t="n">
        <v>3979</v>
      </c>
      <c r="O2733" s="73" t="n">
        <f aca="false">J2733-M2733-N2733</f>
        <v>269</v>
      </c>
      <c r="P2733" s="74" t="n">
        <f aca="false">M2733/J2733</f>
        <v>0.265687121866897</v>
      </c>
      <c r="Q2733" s="74" t="n">
        <f aca="false">N2733/J2733</f>
        <v>0.68781331028522</v>
      </c>
      <c r="R2733" s="75" t="n">
        <f aca="false">ABS(P2733-Q2733)*100</f>
        <v>42.2126188418323</v>
      </c>
      <c r="S2733" s="72" t="str">
        <f aca="false">IF(M2733&gt;N2733,"Flávio Bolsonaro",IF(N2733&gt;M2733,"Lula","Empate"))</f>
        <v>Lula</v>
      </c>
      <c r="T2733" s="74" t="n">
        <v>0.724506429994566</v>
      </c>
      <c r="U2733" s="74" t="n">
        <v>0.22006882811085</v>
      </c>
      <c r="V2733" s="72" t="str">
        <f aca="false">IF(S2733="Empate","—",IF((N2733&gt;M2733)&lt;&gt;(T2733&gt;U2733),"Sim","Não"))</f>
        <v>Não</v>
      </c>
    </row>
    <row r="2734" customFormat="false" ht="15" hidden="false" customHeight="false" outlineLevel="0" collapsed="false">
      <c r="A2734" s="72" t="s">
        <v>5756</v>
      </c>
      <c r="B2734" s="72" t="s">
        <v>5757</v>
      </c>
      <c r="C2734" s="72" t="s">
        <v>309</v>
      </c>
      <c r="D2734" s="72" t="s">
        <v>289</v>
      </c>
      <c r="E2734" s="72"/>
      <c r="F2734" s="73" t="n">
        <v>5529</v>
      </c>
      <c r="G2734" s="73" t="n">
        <v>4683</v>
      </c>
      <c r="H2734" s="73" t="n">
        <v>846</v>
      </c>
      <c r="I2734" s="74" t="n">
        <f aca="false">H2734/F2734</f>
        <v>0.153011394465545</v>
      </c>
      <c r="J2734" s="73" t="n">
        <v>4503</v>
      </c>
      <c r="K2734" s="73" t="n">
        <v>49</v>
      </c>
      <c r="L2734" s="73" t="n">
        <v>131</v>
      </c>
      <c r="M2734" s="73" t="n">
        <v>780</v>
      </c>
      <c r="N2734" s="73" t="n">
        <v>3572</v>
      </c>
      <c r="O2734" s="73" t="n">
        <f aca="false">J2734-M2734-N2734</f>
        <v>151</v>
      </c>
      <c r="P2734" s="74" t="n">
        <f aca="false">M2734/J2734</f>
        <v>0.173217854763491</v>
      </c>
      <c r="Q2734" s="74" t="n">
        <f aca="false">N2734/J2734</f>
        <v>0.793248945147679</v>
      </c>
      <c r="R2734" s="75" t="n">
        <f aca="false">ABS(P2734-Q2734)*100</f>
        <v>62.0031090384188</v>
      </c>
      <c r="S2734" s="72" t="str">
        <f aca="false">IF(M2734&gt;N2734,"Flávio Bolsonaro",IF(N2734&gt;M2734,"Lula","Empate"))</f>
        <v>Lula</v>
      </c>
      <c r="T2734" s="74" t="n">
        <v>0.819338990620813</v>
      </c>
      <c r="U2734" s="74" t="n">
        <v>0.144707458686914</v>
      </c>
      <c r="V2734" s="72" t="str">
        <f aca="false">IF(S2734="Empate","—",IF((N2734&gt;M2734)&lt;&gt;(T2734&gt;U2734),"Sim","Não"))</f>
        <v>Não</v>
      </c>
    </row>
    <row r="2735" customFormat="false" ht="15" hidden="false" customHeight="false" outlineLevel="0" collapsed="false">
      <c r="A2735" s="72" t="s">
        <v>5758</v>
      </c>
      <c r="B2735" s="72" t="s">
        <v>2918</v>
      </c>
      <c r="C2735" s="72" t="s">
        <v>309</v>
      </c>
      <c r="D2735" s="72" t="s">
        <v>289</v>
      </c>
      <c r="E2735" s="72"/>
      <c r="F2735" s="73" t="n">
        <v>5959</v>
      </c>
      <c r="G2735" s="73" t="n">
        <v>4866</v>
      </c>
      <c r="H2735" s="73" t="n">
        <v>1093</v>
      </c>
      <c r="I2735" s="74" t="n">
        <f aca="false">H2735/F2735</f>
        <v>0.183420036918946</v>
      </c>
      <c r="J2735" s="73" t="n">
        <v>4603</v>
      </c>
      <c r="K2735" s="73" t="n">
        <v>47</v>
      </c>
      <c r="L2735" s="73" t="n">
        <v>216</v>
      </c>
      <c r="M2735" s="73" t="n">
        <v>620</v>
      </c>
      <c r="N2735" s="73" t="n">
        <v>3803</v>
      </c>
      <c r="O2735" s="73" t="n">
        <f aca="false">J2735-M2735-N2735</f>
        <v>180</v>
      </c>
      <c r="P2735" s="74" t="n">
        <f aca="false">M2735/J2735</f>
        <v>0.134694764284163</v>
      </c>
      <c r="Q2735" s="74" t="n">
        <f aca="false">N2735/J2735</f>
        <v>0.826200304149468</v>
      </c>
      <c r="R2735" s="75" t="n">
        <f aca="false">ABS(P2735-Q2735)*100</f>
        <v>69.1505539865305</v>
      </c>
      <c r="S2735" s="72" t="str">
        <f aca="false">IF(M2735&gt;N2735,"Flávio Bolsonaro",IF(N2735&gt;M2735,"Lula","Empate"))</f>
        <v>Lula</v>
      </c>
      <c r="T2735" s="74" t="n">
        <v>0.85991773308958</v>
      </c>
      <c r="U2735" s="74" t="n">
        <v>0.103747714808044</v>
      </c>
      <c r="V2735" s="72" t="str">
        <f aca="false">IF(S2735="Empate","—",IF((N2735&gt;M2735)&lt;&gt;(T2735&gt;U2735),"Sim","Não"))</f>
        <v>Não</v>
      </c>
    </row>
    <row r="2736" customFormat="false" ht="15" hidden="false" customHeight="false" outlineLevel="0" collapsed="false">
      <c r="A2736" s="72" t="s">
        <v>5759</v>
      </c>
      <c r="B2736" s="72" t="s">
        <v>1434</v>
      </c>
      <c r="C2736" s="72" t="s">
        <v>309</v>
      </c>
      <c r="D2736" s="72" t="s">
        <v>289</v>
      </c>
      <c r="E2736" s="72"/>
      <c r="F2736" s="73" t="n">
        <v>3848</v>
      </c>
      <c r="G2736" s="73" t="n">
        <v>3027</v>
      </c>
      <c r="H2736" s="73" t="n">
        <v>821</v>
      </c>
      <c r="I2736" s="74" t="n">
        <f aca="false">H2736/F2736</f>
        <v>0.213357588357588</v>
      </c>
      <c r="J2736" s="73" t="n">
        <v>2878</v>
      </c>
      <c r="K2736" s="73" t="n">
        <v>21</v>
      </c>
      <c r="L2736" s="73" t="n">
        <v>128</v>
      </c>
      <c r="M2736" s="73" t="n">
        <v>361</v>
      </c>
      <c r="N2736" s="73" t="n">
        <v>2441</v>
      </c>
      <c r="O2736" s="73" t="n">
        <f aca="false">J2736-M2736-N2736</f>
        <v>76</v>
      </c>
      <c r="P2736" s="74" t="n">
        <f aca="false">M2736/J2736</f>
        <v>0.125434329395414</v>
      </c>
      <c r="Q2736" s="74" t="n">
        <f aca="false">N2736/J2736</f>
        <v>0.848158443363447</v>
      </c>
      <c r="R2736" s="75" t="n">
        <f aca="false">ABS(P2736-Q2736)*100</f>
        <v>72.2724113968033</v>
      </c>
      <c r="S2736" s="72" t="str">
        <f aca="false">IF(M2736&gt;N2736,"Flávio Bolsonaro",IF(N2736&gt;M2736,"Lula","Empate"))</f>
        <v>Lula</v>
      </c>
      <c r="T2736" s="74" t="n">
        <v>0.891068301225919</v>
      </c>
      <c r="U2736" s="74" t="n">
        <v>0.0760070052539405</v>
      </c>
      <c r="V2736" s="72" t="str">
        <f aca="false">IF(S2736="Empate","—",IF((N2736&gt;M2736)&lt;&gt;(T2736&gt;U2736),"Sim","Não"))</f>
        <v>Não</v>
      </c>
    </row>
    <row r="2737" customFormat="false" ht="15" hidden="false" customHeight="false" outlineLevel="0" collapsed="false">
      <c r="A2737" s="72" t="s">
        <v>5760</v>
      </c>
      <c r="B2737" s="72" t="s">
        <v>1436</v>
      </c>
      <c r="C2737" s="72" t="s">
        <v>309</v>
      </c>
      <c r="D2737" s="72" t="s">
        <v>289</v>
      </c>
      <c r="E2737" s="72"/>
      <c r="F2737" s="73" t="n">
        <v>12261</v>
      </c>
      <c r="G2737" s="73" t="n">
        <v>10398</v>
      </c>
      <c r="H2737" s="73" t="n">
        <v>1863</v>
      </c>
      <c r="I2737" s="74" t="n">
        <f aca="false">H2737/F2737</f>
        <v>0.151945192072425</v>
      </c>
      <c r="J2737" s="73" t="n">
        <v>9759</v>
      </c>
      <c r="K2737" s="73" t="n">
        <v>249</v>
      </c>
      <c r="L2737" s="73" t="n">
        <v>390</v>
      </c>
      <c r="M2737" s="73" t="n">
        <v>3022</v>
      </c>
      <c r="N2737" s="73" t="n">
        <v>6173</v>
      </c>
      <c r="O2737" s="73" t="n">
        <f aca="false">J2737-M2737-N2737</f>
        <v>564</v>
      </c>
      <c r="P2737" s="74" t="n">
        <f aca="false">M2737/J2737</f>
        <v>0.3096628752946</v>
      </c>
      <c r="Q2737" s="74" t="n">
        <f aca="false">N2737/J2737</f>
        <v>0.632544318065376</v>
      </c>
      <c r="R2737" s="75" t="n">
        <f aca="false">ABS(P2737-Q2737)*100</f>
        <v>32.2881442770776</v>
      </c>
      <c r="S2737" s="72" t="str">
        <f aca="false">IF(M2737&gt;N2737,"Flávio Bolsonaro",IF(N2737&gt;M2737,"Lula","Empate"))</f>
        <v>Lula</v>
      </c>
      <c r="T2737" s="74" t="n">
        <v>0.695430393198725</v>
      </c>
      <c r="U2737" s="74" t="n">
        <v>0.246333687566419</v>
      </c>
      <c r="V2737" s="72" t="str">
        <f aca="false">IF(S2737="Empate","—",IF((N2737&gt;M2737)&lt;&gt;(T2737&gt;U2737),"Sim","Não"))</f>
        <v>Não</v>
      </c>
    </row>
    <row r="2738" customFormat="false" ht="15" hidden="false" customHeight="false" outlineLevel="0" collapsed="false">
      <c r="A2738" s="72" t="s">
        <v>5761</v>
      </c>
      <c r="B2738" s="72" t="s">
        <v>2926</v>
      </c>
      <c r="C2738" s="72" t="s">
        <v>309</v>
      </c>
      <c r="D2738" s="72" t="s">
        <v>289</v>
      </c>
      <c r="E2738" s="72"/>
      <c r="F2738" s="73" t="n">
        <v>103539</v>
      </c>
      <c r="G2738" s="73" t="n">
        <v>87057</v>
      </c>
      <c r="H2738" s="73" t="n">
        <v>16482</v>
      </c>
      <c r="I2738" s="74" t="n">
        <f aca="false">H2738/F2738</f>
        <v>0.159186393532872</v>
      </c>
      <c r="J2738" s="73" t="n">
        <v>80590</v>
      </c>
      <c r="K2738" s="73" t="n">
        <v>2353</v>
      </c>
      <c r="L2738" s="73" t="n">
        <v>4114</v>
      </c>
      <c r="M2738" s="73" t="n">
        <v>32912</v>
      </c>
      <c r="N2738" s="73" t="n">
        <v>42713</v>
      </c>
      <c r="O2738" s="73" t="n">
        <f aca="false">J2738-M2738-N2738</f>
        <v>4965</v>
      </c>
      <c r="P2738" s="74" t="n">
        <f aca="false">M2738/J2738</f>
        <v>0.40838813748604</v>
      </c>
      <c r="Q2738" s="74" t="n">
        <f aca="false">N2738/J2738</f>
        <v>0.530003722546222</v>
      </c>
      <c r="R2738" s="75" t="n">
        <f aca="false">ABS(P2738-Q2738)*100</f>
        <v>12.1615585060181</v>
      </c>
      <c r="S2738" s="72" t="str">
        <f aca="false">IF(M2738&gt;N2738,"Flávio Bolsonaro",IF(N2738&gt;M2738,"Lula","Empate"))</f>
        <v>Lula</v>
      </c>
      <c r="T2738" s="74" t="n">
        <v>0.564886588284258</v>
      </c>
      <c r="U2738" s="74" t="n">
        <v>0.370929143689522</v>
      </c>
      <c r="V2738" s="72" t="str">
        <f aca="false">IF(S2738="Empate","—",IF((N2738&gt;M2738)&lt;&gt;(T2738&gt;U2738),"Sim","Não"))</f>
        <v>Não</v>
      </c>
    </row>
    <row r="2739" customFormat="false" ht="15" hidden="false" customHeight="false" outlineLevel="0" collapsed="false">
      <c r="A2739" s="72" t="s">
        <v>5762</v>
      </c>
      <c r="B2739" s="72" t="s">
        <v>5763</v>
      </c>
      <c r="C2739" s="72" t="s">
        <v>309</v>
      </c>
      <c r="D2739" s="72" t="s">
        <v>289</v>
      </c>
      <c r="E2739" s="72"/>
      <c r="F2739" s="73" t="n">
        <v>5773</v>
      </c>
      <c r="G2739" s="73" t="n">
        <v>4673</v>
      </c>
      <c r="H2739" s="73" t="n">
        <v>1100</v>
      </c>
      <c r="I2739" s="74" t="n">
        <f aca="false">H2739/F2739</f>
        <v>0.190542179109648</v>
      </c>
      <c r="J2739" s="73" t="n">
        <v>4394</v>
      </c>
      <c r="K2739" s="73" t="n">
        <v>81</v>
      </c>
      <c r="L2739" s="73" t="n">
        <v>198</v>
      </c>
      <c r="M2739" s="73" t="n">
        <v>1199</v>
      </c>
      <c r="N2739" s="73" t="n">
        <v>2993</v>
      </c>
      <c r="O2739" s="73" t="n">
        <f aca="false">J2739-M2739-N2739</f>
        <v>202</v>
      </c>
      <c r="P2739" s="74" t="n">
        <f aca="false">M2739/J2739</f>
        <v>0.272872098315885</v>
      </c>
      <c r="Q2739" s="74" t="n">
        <f aca="false">N2739/J2739</f>
        <v>0.681156121984524</v>
      </c>
      <c r="R2739" s="75" t="n">
        <f aca="false">ABS(P2739-Q2739)*100</f>
        <v>40.8284023668639</v>
      </c>
      <c r="S2739" s="72" t="str">
        <f aca="false">IF(M2739&gt;N2739,"Flávio Bolsonaro",IF(N2739&gt;M2739,"Lula","Empate"))</f>
        <v>Lula</v>
      </c>
      <c r="T2739" s="74" t="n">
        <v>0.73242994947175</v>
      </c>
      <c r="U2739" s="74" t="n">
        <v>0.215434083601286</v>
      </c>
      <c r="V2739" s="72" t="str">
        <f aca="false">IF(S2739="Empate","—",IF((N2739&gt;M2739)&lt;&gt;(T2739&gt;U2739),"Sim","Não"))</f>
        <v>Não</v>
      </c>
    </row>
    <row r="2740" customFormat="false" ht="15" hidden="false" customHeight="false" outlineLevel="0" collapsed="false">
      <c r="A2740" s="72" t="s">
        <v>5764</v>
      </c>
      <c r="B2740" s="72" t="s">
        <v>5765</v>
      </c>
      <c r="C2740" s="72" t="s">
        <v>309</v>
      </c>
      <c r="D2740" s="72" t="s">
        <v>289</v>
      </c>
      <c r="E2740" s="72"/>
      <c r="F2740" s="73" t="n">
        <v>4562</v>
      </c>
      <c r="G2740" s="73" t="n">
        <v>3561</v>
      </c>
      <c r="H2740" s="73" t="n">
        <v>1001</v>
      </c>
      <c r="I2740" s="74" t="n">
        <f aca="false">H2740/F2740</f>
        <v>0.219421306444542</v>
      </c>
      <c r="J2740" s="73" t="n">
        <v>3333</v>
      </c>
      <c r="K2740" s="73" t="n">
        <v>45</v>
      </c>
      <c r="L2740" s="73" t="n">
        <v>183</v>
      </c>
      <c r="M2740" s="73" t="n">
        <v>444</v>
      </c>
      <c r="N2740" s="73" t="n">
        <v>2757</v>
      </c>
      <c r="O2740" s="73" t="n">
        <f aca="false">J2740-M2740-N2740</f>
        <v>132</v>
      </c>
      <c r="P2740" s="74" t="n">
        <f aca="false">M2740/J2740</f>
        <v>0.133213321332133</v>
      </c>
      <c r="Q2740" s="74" t="n">
        <f aca="false">N2740/J2740</f>
        <v>0.827182718271827</v>
      </c>
      <c r="R2740" s="75" t="n">
        <f aca="false">ABS(P2740-Q2740)*100</f>
        <v>69.3969396939694</v>
      </c>
      <c r="S2740" s="72" t="str">
        <f aca="false">IF(M2740&gt;N2740,"Flávio Bolsonaro",IF(N2740&gt;M2740,"Lula","Empate"))</f>
        <v>Lula</v>
      </c>
      <c r="T2740" s="74" t="n">
        <v>0.860066205236232</v>
      </c>
      <c r="U2740" s="74" t="n">
        <v>0.0978031898886548</v>
      </c>
      <c r="V2740" s="72" t="str">
        <f aca="false">IF(S2740="Empate","—",IF((N2740&gt;M2740)&lt;&gt;(T2740&gt;U2740),"Sim","Não"))</f>
        <v>Não</v>
      </c>
    </row>
    <row r="2741" customFormat="false" ht="15" hidden="false" customHeight="false" outlineLevel="0" collapsed="false">
      <c r="A2741" s="72" t="s">
        <v>5766</v>
      </c>
      <c r="B2741" s="72" t="s">
        <v>5767</v>
      </c>
      <c r="C2741" s="72" t="s">
        <v>309</v>
      </c>
      <c r="D2741" s="72" t="s">
        <v>289</v>
      </c>
      <c r="E2741" s="72"/>
      <c r="F2741" s="73" t="n">
        <v>6318</v>
      </c>
      <c r="G2741" s="73" t="n">
        <v>4951</v>
      </c>
      <c r="H2741" s="73" t="n">
        <v>1367</v>
      </c>
      <c r="I2741" s="74" t="n">
        <f aca="false">H2741/F2741</f>
        <v>0.216365938588161</v>
      </c>
      <c r="J2741" s="73" t="n">
        <v>4592</v>
      </c>
      <c r="K2741" s="73" t="n">
        <v>60</v>
      </c>
      <c r="L2741" s="73" t="n">
        <v>299</v>
      </c>
      <c r="M2741" s="73" t="n">
        <v>1039</v>
      </c>
      <c r="N2741" s="73" t="n">
        <v>3327</v>
      </c>
      <c r="O2741" s="73" t="n">
        <f aca="false">J2741-M2741-N2741</f>
        <v>226</v>
      </c>
      <c r="P2741" s="74" t="n">
        <f aca="false">M2741/J2741</f>
        <v>0.226263066202091</v>
      </c>
      <c r="Q2741" s="74" t="n">
        <f aca="false">N2741/J2741</f>
        <v>0.724520905923345</v>
      </c>
      <c r="R2741" s="75" t="n">
        <f aca="false">ABS(P2741-Q2741)*100</f>
        <v>49.8257839721254</v>
      </c>
      <c r="S2741" s="72" t="str">
        <f aca="false">IF(M2741&gt;N2741,"Flávio Bolsonaro",IF(N2741&gt;M2741,"Lula","Empate"))</f>
        <v>Lula</v>
      </c>
      <c r="T2741" s="74" t="n">
        <v>0.739813339403597</v>
      </c>
      <c r="U2741" s="74" t="n">
        <v>0.194400182107899</v>
      </c>
      <c r="V2741" s="72" t="str">
        <f aca="false">IF(S2741="Empate","—",IF((N2741&gt;M2741)&lt;&gt;(T2741&gt;U2741),"Sim","Não"))</f>
        <v>Não</v>
      </c>
    </row>
    <row r="2742" customFormat="false" ht="15" hidden="false" customHeight="false" outlineLevel="0" collapsed="false">
      <c r="A2742" s="72" t="s">
        <v>5768</v>
      </c>
      <c r="B2742" s="72" t="s">
        <v>5769</v>
      </c>
      <c r="C2742" s="72" t="s">
        <v>309</v>
      </c>
      <c r="D2742" s="72" t="s">
        <v>289</v>
      </c>
      <c r="E2742" s="72"/>
      <c r="F2742" s="73" t="n">
        <v>3035</v>
      </c>
      <c r="G2742" s="73" t="n">
        <v>2470</v>
      </c>
      <c r="H2742" s="73" t="n">
        <v>565</v>
      </c>
      <c r="I2742" s="74" t="n">
        <f aca="false">H2742/F2742</f>
        <v>0.186161449752883</v>
      </c>
      <c r="J2742" s="73" t="n">
        <v>2322</v>
      </c>
      <c r="K2742" s="73" t="n">
        <v>35</v>
      </c>
      <c r="L2742" s="73" t="n">
        <v>113</v>
      </c>
      <c r="M2742" s="73" t="n">
        <v>546</v>
      </c>
      <c r="N2742" s="73" t="n">
        <v>1688</v>
      </c>
      <c r="O2742" s="73" t="n">
        <f aca="false">J2742-M2742-N2742</f>
        <v>88</v>
      </c>
      <c r="P2742" s="74" t="n">
        <f aca="false">M2742/J2742</f>
        <v>0.235142118863049</v>
      </c>
      <c r="Q2742" s="74" t="n">
        <f aca="false">N2742/J2742</f>
        <v>0.726959517657192</v>
      </c>
      <c r="R2742" s="75" t="n">
        <f aca="false">ABS(P2742-Q2742)*100</f>
        <v>49.1817398794143</v>
      </c>
      <c r="S2742" s="72" t="str">
        <f aca="false">IF(M2742&gt;N2742,"Flávio Bolsonaro",IF(N2742&gt;M2742,"Lula","Empate"))</f>
        <v>Lula</v>
      </c>
      <c r="T2742" s="74" t="n">
        <v>0.793487957181088</v>
      </c>
      <c r="U2742" s="74" t="n">
        <v>0.157894736842105</v>
      </c>
      <c r="V2742" s="72" t="str">
        <f aca="false">IF(S2742="Empate","—",IF((N2742&gt;M2742)&lt;&gt;(T2742&gt;U2742),"Sim","Não"))</f>
        <v>Não</v>
      </c>
    </row>
    <row r="2743" customFormat="false" ht="15" hidden="false" customHeight="false" outlineLevel="0" collapsed="false">
      <c r="A2743" s="72" t="s">
        <v>5770</v>
      </c>
      <c r="B2743" s="72" t="s">
        <v>5771</v>
      </c>
      <c r="C2743" s="72" t="s">
        <v>309</v>
      </c>
      <c r="D2743" s="72" t="s">
        <v>289</v>
      </c>
      <c r="E2743" s="72"/>
      <c r="F2743" s="73" t="n">
        <v>38037</v>
      </c>
      <c r="G2743" s="73" t="n">
        <v>31470</v>
      </c>
      <c r="H2743" s="73" t="n">
        <v>6567</v>
      </c>
      <c r="I2743" s="74" t="n">
        <f aca="false">H2743/F2743</f>
        <v>0.172647685148671</v>
      </c>
      <c r="J2743" s="73" t="n">
        <v>29004</v>
      </c>
      <c r="K2743" s="73" t="n">
        <v>824</v>
      </c>
      <c r="L2743" s="73" t="n">
        <v>1642</v>
      </c>
      <c r="M2743" s="73" t="n">
        <v>9366</v>
      </c>
      <c r="N2743" s="73" t="n">
        <v>18302</v>
      </c>
      <c r="O2743" s="73" t="n">
        <f aca="false">J2743-M2743-N2743</f>
        <v>1336</v>
      </c>
      <c r="P2743" s="74" t="n">
        <f aca="false">M2743/J2743</f>
        <v>0.322920976417046</v>
      </c>
      <c r="Q2743" s="74" t="n">
        <f aca="false">N2743/J2743</f>
        <v>0.631016411529444</v>
      </c>
      <c r="R2743" s="75" t="n">
        <f aca="false">ABS(P2743-Q2743)*100</f>
        <v>30.8095435112398</v>
      </c>
      <c r="S2743" s="72" t="str">
        <f aca="false">IF(M2743&gt;N2743,"Flávio Bolsonaro",IF(N2743&gt;M2743,"Lula","Empate"))</f>
        <v>Lula</v>
      </c>
      <c r="T2743" s="74" t="n">
        <v>0.66221576822271</v>
      </c>
      <c r="U2743" s="74" t="n">
        <v>0.279981582489197</v>
      </c>
      <c r="V2743" s="72" t="str">
        <f aca="false">IF(S2743="Empate","—",IF((N2743&gt;M2743)&lt;&gt;(T2743&gt;U2743),"Sim","Não"))</f>
        <v>Não</v>
      </c>
    </row>
    <row r="2744" customFormat="false" ht="15" hidden="false" customHeight="false" outlineLevel="0" collapsed="false">
      <c r="A2744" s="72" t="s">
        <v>5772</v>
      </c>
      <c r="B2744" s="72" t="s">
        <v>5773</v>
      </c>
      <c r="C2744" s="72" t="s">
        <v>309</v>
      </c>
      <c r="D2744" s="72" t="s">
        <v>289</v>
      </c>
      <c r="E2744" s="72"/>
      <c r="F2744" s="73" t="n">
        <v>10863</v>
      </c>
      <c r="G2744" s="73" t="n">
        <v>8928</v>
      </c>
      <c r="H2744" s="73" t="n">
        <v>1935</v>
      </c>
      <c r="I2744" s="74" t="n">
        <f aca="false">H2744/F2744</f>
        <v>0.178127589063795</v>
      </c>
      <c r="J2744" s="73" t="n">
        <v>8418</v>
      </c>
      <c r="K2744" s="73" t="n">
        <v>130</v>
      </c>
      <c r="L2744" s="73" t="n">
        <v>380</v>
      </c>
      <c r="M2744" s="73" t="n">
        <v>2291</v>
      </c>
      <c r="N2744" s="73" t="n">
        <v>5775</v>
      </c>
      <c r="O2744" s="73" t="n">
        <f aca="false">J2744-M2744-N2744</f>
        <v>352</v>
      </c>
      <c r="P2744" s="74" t="n">
        <f aca="false">M2744/J2744</f>
        <v>0.272154906153481</v>
      </c>
      <c r="Q2744" s="74" t="n">
        <f aca="false">N2744/J2744</f>
        <v>0.686029935851746</v>
      </c>
      <c r="R2744" s="75" t="n">
        <f aca="false">ABS(P2744-Q2744)*100</f>
        <v>41.3875029698266</v>
      </c>
      <c r="S2744" s="72" t="str">
        <f aca="false">IF(M2744&gt;N2744,"Flávio Bolsonaro",IF(N2744&gt;M2744,"Lula","Empate"))</f>
        <v>Lula</v>
      </c>
      <c r="T2744" s="74" t="n">
        <v>0.697781083426305</v>
      </c>
      <c r="U2744" s="74" t="n">
        <v>0.240857815792736</v>
      </c>
      <c r="V2744" s="72" t="str">
        <f aca="false">IF(S2744="Empate","—",IF((N2744&gt;M2744)&lt;&gt;(T2744&gt;U2744),"Sim","Não"))</f>
        <v>Não</v>
      </c>
    </row>
    <row r="2745" customFormat="false" ht="15" hidden="false" customHeight="false" outlineLevel="0" collapsed="false">
      <c r="A2745" s="72" t="s">
        <v>5774</v>
      </c>
      <c r="B2745" s="72" t="s">
        <v>5775</v>
      </c>
      <c r="C2745" s="72" t="s">
        <v>309</v>
      </c>
      <c r="D2745" s="72" t="s">
        <v>289</v>
      </c>
      <c r="E2745" s="72"/>
      <c r="F2745" s="73" t="n">
        <v>3110</v>
      </c>
      <c r="G2745" s="73" t="n">
        <v>2453</v>
      </c>
      <c r="H2745" s="73" t="n">
        <v>657</v>
      </c>
      <c r="I2745" s="74" t="n">
        <f aca="false">H2745/F2745</f>
        <v>0.211254019292605</v>
      </c>
      <c r="J2745" s="73" t="n">
        <v>2338</v>
      </c>
      <c r="K2745" s="73" t="n">
        <v>33</v>
      </c>
      <c r="L2745" s="73" t="n">
        <v>82</v>
      </c>
      <c r="M2745" s="73" t="n">
        <v>324</v>
      </c>
      <c r="N2745" s="73" t="n">
        <v>1915</v>
      </c>
      <c r="O2745" s="73" t="n">
        <f aca="false">J2745-M2745-N2745</f>
        <v>99</v>
      </c>
      <c r="P2745" s="74" t="n">
        <f aca="false">M2745/J2745</f>
        <v>0.13857998289136</v>
      </c>
      <c r="Q2745" s="74" t="n">
        <f aca="false">N2745/J2745</f>
        <v>0.819076133447391</v>
      </c>
      <c r="R2745" s="75" t="n">
        <f aca="false">ABS(P2745-Q2745)*100</f>
        <v>68.0496150556031</v>
      </c>
      <c r="S2745" s="72" t="str">
        <f aca="false">IF(M2745&gt;N2745,"Flávio Bolsonaro",IF(N2745&gt;M2745,"Lula","Empate"))</f>
        <v>Lula</v>
      </c>
      <c r="T2745" s="74" t="n">
        <v>0.813573883161512</v>
      </c>
      <c r="U2745" s="74" t="n">
        <v>0.130154639175258</v>
      </c>
      <c r="V2745" s="72" t="str">
        <f aca="false">IF(S2745="Empate","—",IF((N2745&gt;M2745)&lt;&gt;(T2745&gt;U2745),"Sim","Não"))</f>
        <v>Não</v>
      </c>
    </row>
    <row r="2746" customFormat="false" ht="15" hidden="false" customHeight="false" outlineLevel="0" collapsed="false">
      <c r="A2746" s="72" t="s">
        <v>5776</v>
      </c>
      <c r="B2746" s="72" t="s">
        <v>5777</v>
      </c>
      <c r="C2746" s="72" t="s">
        <v>309</v>
      </c>
      <c r="D2746" s="72" t="s">
        <v>289</v>
      </c>
      <c r="E2746" s="72"/>
      <c r="F2746" s="73" t="n">
        <v>6492</v>
      </c>
      <c r="G2746" s="73" t="n">
        <v>5531</v>
      </c>
      <c r="H2746" s="73" t="n">
        <v>961</v>
      </c>
      <c r="I2746" s="74" t="n">
        <f aca="false">H2746/F2746</f>
        <v>0.148028342575478</v>
      </c>
      <c r="J2746" s="73" t="n">
        <v>5151</v>
      </c>
      <c r="K2746" s="73" t="n">
        <v>104</v>
      </c>
      <c r="L2746" s="73" t="n">
        <v>276</v>
      </c>
      <c r="M2746" s="73" t="n">
        <v>1205</v>
      </c>
      <c r="N2746" s="73" t="n">
        <v>3722</v>
      </c>
      <c r="O2746" s="73" t="n">
        <f aca="false">J2746-M2746-N2746</f>
        <v>224</v>
      </c>
      <c r="P2746" s="74" t="n">
        <f aca="false">M2746/J2746</f>
        <v>0.233935158221705</v>
      </c>
      <c r="Q2746" s="74" t="n">
        <f aca="false">N2746/J2746</f>
        <v>0.722578140166958</v>
      </c>
      <c r="R2746" s="75" t="n">
        <f aca="false">ABS(P2746-Q2746)*100</f>
        <v>48.8642981945253</v>
      </c>
      <c r="S2746" s="72" t="str">
        <f aca="false">IF(M2746&gt;N2746,"Flávio Bolsonaro",IF(N2746&gt;M2746,"Lula","Empate"))</f>
        <v>Lula</v>
      </c>
      <c r="T2746" s="74" t="n">
        <v>0.730284552845528</v>
      </c>
      <c r="U2746" s="74" t="n">
        <v>0.207317073170732</v>
      </c>
      <c r="V2746" s="72" t="str">
        <f aca="false">IF(S2746="Empate","—",IF((N2746&gt;M2746)&lt;&gt;(T2746&gt;U2746),"Sim","Não"))</f>
        <v>Não</v>
      </c>
    </row>
    <row r="2747" customFormat="false" ht="15" hidden="false" customHeight="false" outlineLevel="0" collapsed="false">
      <c r="A2747" s="72" t="s">
        <v>5778</v>
      </c>
      <c r="B2747" s="72" t="s">
        <v>5779</v>
      </c>
      <c r="C2747" s="72" t="s">
        <v>309</v>
      </c>
      <c r="D2747" s="72" t="s">
        <v>289</v>
      </c>
      <c r="E2747" s="72"/>
      <c r="F2747" s="73" t="n">
        <v>3167</v>
      </c>
      <c r="G2747" s="73" t="n">
        <v>2595</v>
      </c>
      <c r="H2747" s="73" t="n">
        <v>572</v>
      </c>
      <c r="I2747" s="74" t="n">
        <f aca="false">H2747/F2747</f>
        <v>0.1806125670982</v>
      </c>
      <c r="J2747" s="73" t="n">
        <v>2424</v>
      </c>
      <c r="K2747" s="73" t="n">
        <v>50</v>
      </c>
      <c r="L2747" s="73" t="n">
        <v>121</v>
      </c>
      <c r="M2747" s="73" t="n">
        <v>738</v>
      </c>
      <c r="N2747" s="73" t="n">
        <v>1584</v>
      </c>
      <c r="O2747" s="73" t="n">
        <f aca="false">J2747-M2747-N2747</f>
        <v>102</v>
      </c>
      <c r="P2747" s="74" t="n">
        <f aca="false">M2747/J2747</f>
        <v>0.304455445544554</v>
      </c>
      <c r="Q2747" s="74" t="n">
        <f aca="false">N2747/J2747</f>
        <v>0.653465346534654</v>
      </c>
      <c r="R2747" s="75" t="n">
        <f aca="false">ABS(P2747-Q2747)*100</f>
        <v>34.9009900990099</v>
      </c>
      <c r="S2747" s="72" t="str">
        <f aca="false">IF(M2747&gt;N2747,"Flávio Bolsonaro",IF(N2747&gt;M2747,"Lula","Empate"))</f>
        <v>Lula</v>
      </c>
      <c r="T2747" s="74" t="n">
        <v>0.69297484822203</v>
      </c>
      <c r="U2747" s="74" t="n">
        <v>0.236339982653946</v>
      </c>
      <c r="V2747" s="72" t="str">
        <f aca="false">IF(S2747="Empate","—",IF((N2747&gt;M2747)&lt;&gt;(T2747&gt;U2747),"Sim","Não"))</f>
        <v>Não</v>
      </c>
    </row>
    <row r="2748" customFormat="false" ht="15" hidden="false" customHeight="false" outlineLevel="0" collapsed="false">
      <c r="A2748" s="72" t="s">
        <v>5780</v>
      </c>
      <c r="B2748" s="72" t="s">
        <v>5781</v>
      </c>
      <c r="C2748" s="72" t="s">
        <v>309</v>
      </c>
      <c r="D2748" s="72" t="s">
        <v>289</v>
      </c>
      <c r="E2748" s="72"/>
      <c r="F2748" s="73" t="n">
        <v>4595</v>
      </c>
      <c r="G2748" s="73" t="n">
        <v>3626</v>
      </c>
      <c r="H2748" s="73" t="n">
        <v>969</v>
      </c>
      <c r="I2748" s="74" t="n">
        <f aca="false">H2748/F2748</f>
        <v>0.210881392818281</v>
      </c>
      <c r="J2748" s="73" t="n">
        <v>3329</v>
      </c>
      <c r="K2748" s="73" t="n">
        <v>68</v>
      </c>
      <c r="L2748" s="73" t="n">
        <v>229</v>
      </c>
      <c r="M2748" s="73" t="n">
        <v>793</v>
      </c>
      <c r="N2748" s="73" t="n">
        <v>2346</v>
      </c>
      <c r="O2748" s="73" t="n">
        <f aca="false">J2748-M2748-N2748</f>
        <v>190</v>
      </c>
      <c r="P2748" s="74" t="n">
        <f aca="false">M2748/J2748</f>
        <v>0.238209672574347</v>
      </c>
      <c r="Q2748" s="74" t="n">
        <f aca="false">N2748/J2748</f>
        <v>0.704716130970261</v>
      </c>
      <c r="R2748" s="75" t="n">
        <f aca="false">ABS(P2748-Q2748)*100</f>
        <v>46.6506458395915</v>
      </c>
      <c r="S2748" s="72" t="str">
        <f aca="false">IF(M2748&gt;N2748,"Flávio Bolsonaro",IF(N2748&gt;M2748,"Lula","Empate"))</f>
        <v>Lula</v>
      </c>
      <c r="T2748" s="74" t="n">
        <v>0.732692307692308</v>
      </c>
      <c r="U2748" s="74" t="n">
        <v>0.205769230769231</v>
      </c>
      <c r="V2748" s="72" t="str">
        <f aca="false">IF(S2748="Empate","—",IF((N2748&gt;M2748)&lt;&gt;(T2748&gt;U2748),"Sim","Não"))</f>
        <v>Não</v>
      </c>
    </row>
    <row r="2749" customFormat="false" ht="15" hidden="false" customHeight="false" outlineLevel="0" collapsed="false">
      <c r="A2749" s="72" t="s">
        <v>5782</v>
      </c>
      <c r="B2749" s="72" t="s">
        <v>5783</v>
      </c>
      <c r="C2749" s="72" t="s">
        <v>309</v>
      </c>
      <c r="D2749" s="72" t="s">
        <v>289</v>
      </c>
      <c r="E2749" s="72"/>
      <c r="F2749" s="73" t="n">
        <v>5104</v>
      </c>
      <c r="G2749" s="73" t="n">
        <v>4250</v>
      </c>
      <c r="H2749" s="73" t="n">
        <v>854</v>
      </c>
      <c r="I2749" s="74" t="n">
        <f aca="false">H2749/F2749</f>
        <v>0.167319749216301</v>
      </c>
      <c r="J2749" s="73" t="n">
        <v>3974</v>
      </c>
      <c r="K2749" s="73" t="n">
        <v>94</v>
      </c>
      <c r="L2749" s="73" t="n">
        <v>182</v>
      </c>
      <c r="M2749" s="73" t="n">
        <v>991</v>
      </c>
      <c r="N2749" s="73" t="n">
        <v>2759</v>
      </c>
      <c r="O2749" s="73" t="n">
        <f aca="false">J2749-M2749-N2749</f>
        <v>224</v>
      </c>
      <c r="P2749" s="74" t="n">
        <f aca="false">M2749/J2749</f>
        <v>0.249370910920986</v>
      </c>
      <c r="Q2749" s="74" t="n">
        <f aca="false">N2749/J2749</f>
        <v>0.694262707599396</v>
      </c>
      <c r="R2749" s="75" t="n">
        <f aca="false">ABS(P2749-Q2749)*100</f>
        <v>44.489179667841</v>
      </c>
      <c r="S2749" s="72" t="str">
        <f aca="false">IF(M2749&gt;N2749,"Flávio Bolsonaro",IF(N2749&gt;M2749,"Lula","Empate"))</f>
        <v>Lula</v>
      </c>
      <c r="T2749" s="74" t="n">
        <v>0.755595344673232</v>
      </c>
      <c r="U2749" s="74" t="n">
        <v>0.198448224410624</v>
      </c>
      <c r="V2749" s="72" t="str">
        <f aca="false">IF(S2749="Empate","—",IF((N2749&gt;M2749)&lt;&gt;(T2749&gt;U2749),"Sim","Não"))</f>
        <v>Não</v>
      </c>
    </row>
    <row r="2750" customFormat="false" ht="15" hidden="false" customHeight="false" outlineLevel="0" collapsed="false">
      <c r="A2750" s="72" t="s">
        <v>5784</v>
      </c>
      <c r="B2750" s="72" t="s">
        <v>5785</v>
      </c>
      <c r="C2750" s="72" t="s">
        <v>309</v>
      </c>
      <c r="D2750" s="72" t="s">
        <v>289</v>
      </c>
      <c r="E2750" s="72"/>
      <c r="F2750" s="73" t="n">
        <v>8060</v>
      </c>
      <c r="G2750" s="73" t="n">
        <v>6687</v>
      </c>
      <c r="H2750" s="73" t="n">
        <v>1373</v>
      </c>
      <c r="I2750" s="74" t="n">
        <f aca="false">H2750/F2750</f>
        <v>0.170347394540943</v>
      </c>
      <c r="J2750" s="73" t="n">
        <v>6204</v>
      </c>
      <c r="K2750" s="73" t="n">
        <v>164</v>
      </c>
      <c r="L2750" s="73" t="n">
        <v>319</v>
      </c>
      <c r="M2750" s="73" t="n">
        <v>1914</v>
      </c>
      <c r="N2750" s="73" t="n">
        <v>4051</v>
      </c>
      <c r="O2750" s="73" t="n">
        <f aca="false">J2750-M2750-N2750</f>
        <v>239</v>
      </c>
      <c r="P2750" s="74" t="n">
        <f aca="false">M2750/J2750</f>
        <v>0.308510638297872</v>
      </c>
      <c r="Q2750" s="74" t="n">
        <f aca="false">N2750/J2750</f>
        <v>0.652965828497743</v>
      </c>
      <c r="R2750" s="75" t="n">
        <f aca="false">ABS(P2750-Q2750)*100</f>
        <v>34.4455190199871</v>
      </c>
      <c r="S2750" s="72" t="str">
        <f aca="false">IF(M2750&gt;N2750,"Flávio Bolsonaro",IF(N2750&gt;M2750,"Lula","Empate"))</f>
        <v>Lula</v>
      </c>
      <c r="T2750" s="74" t="n">
        <v>0.685363247863248</v>
      </c>
      <c r="U2750" s="74" t="n">
        <v>0.249643874643875</v>
      </c>
      <c r="V2750" s="72" t="str">
        <f aca="false">IF(S2750="Empate","—",IF((N2750&gt;M2750)&lt;&gt;(T2750&gt;U2750),"Sim","Não"))</f>
        <v>Não</v>
      </c>
    </row>
    <row r="2751" customFormat="false" ht="15" hidden="false" customHeight="false" outlineLevel="0" collapsed="false">
      <c r="A2751" s="72" t="s">
        <v>5786</v>
      </c>
      <c r="B2751" s="72" t="s">
        <v>5787</v>
      </c>
      <c r="C2751" s="72" t="s">
        <v>309</v>
      </c>
      <c r="D2751" s="72" t="s">
        <v>289</v>
      </c>
      <c r="E2751" s="72"/>
      <c r="F2751" s="73" t="n">
        <v>11716</v>
      </c>
      <c r="G2751" s="73" t="n">
        <v>9861</v>
      </c>
      <c r="H2751" s="73" t="n">
        <v>1855</v>
      </c>
      <c r="I2751" s="74" t="n">
        <f aca="false">H2751/F2751</f>
        <v>0.158330488221236</v>
      </c>
      <c r="J2751" s="73" t="n">
        <v>9160</v>
      </c>
      <c r="K2751" s="73" t="n">
        <v>197</v>
      </c>
      <c r="L2751" s="73" t="n">
        <v>504</v>
      </c>
      <c r="M2751" s="73" t="n">
        <v>2579</v>
      </c>
      <c r="N2751" s="73" t="n">
        <v>6151</v>
      </c>
      <c r="O2751" s="73" t="n">
        <f aca="false">J2751-M2751-N2751</f>
        <v>430</v>
      </c>
      <c r="P2751" s="74" t="n">
        <f aca="false">M2751/J2751</f>
        <v>0.281550218340611</v>
      </c>
      <c r="Q2751" s="74" t="n">
        <f aca="false">N2751/J2751</f>
        <v>0.671506550218341</v>
      </c>
      <c r="R2751" s="75" t="n">
        <f aca="false">ABS(P2751-Q2751)*100</f>
        <v>38.9956331877729</v>
      </c>
      <c r="S2751" s="72" t="str">
        <f aca="false">IF(M2751&gt;N2751,"Flávio Bolsonaro",IF(N2751&gt;M2751,"Lula","Empate"))</f>
        <v>Lula</v>
      </c>
      <c r="T2751" s="74" t="n">
        <v>0.690928147199255</v>
      </c>
      <c r="U2751" s="74" t="n">
        <v>0.252125305694655</v>
      </c>
      <c r="V2751" s="72" t="str">
        <f aca="false">IF(S2751="Empate","—",IF((N2751&gt;M2751)&lt;&gt;(T2751&gt;U2751),"Sim","Não"))</f>
        <v>Não</v>
      </c>
    </row>
    <row r="2752" customFormat="false" ht="15" hidden="false" customHeight="false" outlineLevel="0" collapsed="false">
      <c r="A2752" s="72" t="s">
        <v>5788</v>
      </c>
      <c r="B2752" s="72" t="s">
        <v>5789</v>
      </c>
      <c r="C2752" s="72" t="s">
        <v>309</v>
      </c>
      <c r="D2752" s="72" t="s">
        <v>289</v>
      </c>
      <c r="E2752" s="72"/>
      <c r="F2752" s="73" t="n">
        <v>22196</v>
      </c>
      <c r="G2752" s="73" t="n">
        <v>17851</v>
      </c>
      <c r="H2752" s="73" t="n">
        <v>4345</v>
      </c>
      <c r="I2752" s="74" t="n">
        <f aca="false">H2752/F2752</f>
        <v>0.195755992070643</v>
      </c>
      <c r="J2752" s="73" t="n">
        <v>16689</v>
      </c>
      <c r="K2752" s="73" t="n">
        <v>322</v>
      </c>
      <c r="L2752" s="73" t="n">
        <v>840</v>
      </c>
      <c r="M2752" s="73" t="n">
        <v>4787</v>
      </c>
      <c r="N2752" s="73" t="n">
        <v>11013</v>
      </c>
      <c r="O2752" s="73" t="n">
        <f aca="false">J2752-M2752-N2752</f>
        <v>889</v>
      </c>
      <c r="P2752" s="74" t="n">
        <f aca="false">M2752/J2752</f>
        <v>0.286835640242076</v>
      </c>
      <c r="Q2752" s="74" t="n">
        <f aca="false">N2752/J2752</f>
        <v>0.65989573970879</v>
      </c>
      <c r="R2752" s="75" t="n">
        <f aca="false">ABS(P2752-Q2752)*100</f>
        <v>37.3060099466715</v>
      </c>
      <c r="S2752" s="72" t="str">
        <f aca="false">IF(M2752&gt;N2752,"Flávio Bolsonaro",IF(N2752&gt;M2752,"Lula","Empate"))</f>
        <v>Lula</v>
      </c>
      <c r="T2752" s="74" t="n">
        <v>0.698828394210889</v>
      </c>
      <c r="U2752" s="74" t="n">
        <v>0.238832153373849</v>
      </c>
      <c r="V2752" s="72" t="str">
        <f aca="false">IF(S2752="Empate","—",IF((N2752&gt;M2752)&lt;&gt;(T2752&gt;U2752),"Sim","Não"))</f>
        <v>Não</v>
      </c>
    </row>
    <row r="2753" customFormat="false" ht="15" hidden="false" customHeight="false" outlineLevel="0" collapsed="false">
      <c r="A2753" s="72" t="s">
        <v>5790</v>
      </c>
      <c r="B2753" s="72" t="s">
        <v>5791</v>
      </c>
      <c r="C2753" s="72" t="s">
        <v>309</v>
      </c>
      <c r="D2753" s="72" t="s">
        <v>289</v>
      </c>
      <c r="E2753" s="72"/>
      <c r="F2753" s="73" t="n">
        <v>3672</v>
      </c>
      <c r="G2753" s="73" t="n">
        <v>3174</v>
      </c>
      <c r="H2753" s="73" t="n">
        <v>498</v>
      </c>
      <c r="I2753" s="74" t="n">
        <f aca="false">H2753/F2753</f>
        <v>0.13562091503268</v>
      </c>
      <c r="J2753" s="73" t="n">
        <v>2990</v>
      </c>
      <c r="K2753" s="73" t="n">
        <v>31</v>
      </c>
      <c r="L2753" s="73" t="n">
        <v>153</v>
      </c>
      <c r="M2753" s="73" t="n">
        <v>534</v>
      </c>
      <c r="N2753" s="73" t="n">
        <v>2347</v>
      </c>
      <c r="O2753" s="73" t="n">
        <f aca="false">J2753-M2753-N2753</f>
        <v>109</v>
      </c>
      <c r="P2753" s="74" t="n">
        <f aca="false">M2753/J2753</f>
        <v>0.178595317725753</v>
      </c>
      <c r="Q2753" s="74" t="n">
        <f aca="false">N2753/J2753</f>
        <v>0.78494983277592</v>
      </c>
      <c r="R2753" s="75" t="n">
        <f aca="false">ABS(P2753-Q2753)*100</f>
        <v>60.6354515050167</v>
      </c>
      <c r="S2753" s="72" t="str">
        <f aca="false">IF(M2753&gt;N2753,"Flávio Bolsonaro",IF(N2753&gt;M2753,"Lula","Empate"))</f>
        <v>Lula</v>
      </c>
      <c r="T2753" s="74" t="n">
        <v>0.831686930091185</v>
      </c>
      <c r="U2753" s="74" t="n">
        <v>0.115881458966565</v>
      </c>
      <c r="V2753" s="72" t="str">
        <f aca="false">IF(S2753="Empate","—",IF((N2753&gt;M2753)&lt;&gt;(T2753&gt;U2753),"Sim","Não"))</f>
        <v>Não</v>
      </c>
    </row>
    <row r="2754" customFormat="false" ht="15" hidden="false" customHeight="false" outlineLevel="0" collapsed="false">
      <c r="A2754" s="72" t="s">
        <v>5792</v>
      </c>
      <c r="B2754" s="72" t="s">
        <v>5793</v>
      </c>
      <c r="C2754" s="72" t="s">
        <v>309</v>
      </c>
      <c r="D2754" s="72" t="s">
        <v>289</v>
      </c>
      <c r="E2754" s="72"/>
      <c r="F2754" s="73" t="n">
        <v>48187</v>
      </c>
      <c r="G2754" s="73" t="n">
        <v>40768</v>
      </c>
      <c r="H2754" s="73" t="n">
        <v>7419</v>
      </c>
      <c r="I2754" s="74" t="n">
        <f aca="false">H2754/F2754</f>
        <v>0.153962687031772</v>
      </c>
      <c r="J2754" s="73" t="n">
        <v>38523</v>
      </c>
      <c r="K2754" s="73" t="n">
        <v>780</v>
      </c>
      <c r="L2754" s="73" t="n">
        <v>1465</v>
      </c>
      <c r="M2754" s="73" t="n">
        <v>11592</v>
      </c>
      <c r="N2754" s="73" t="n">
        <v>24676</v>
      </c>
      <c r="O2754" s="73" t="n">
        <f aca="false">J2754-M2754-N2754</f>
        <v>2255</v>
      </c>
      <c r="P2754" s="74" t="n">
        <f aca="false">M2754/J2754</f>
        <v>0.300911143991901</v>
      </c>
      <c r="Q2754" s="74" t="n">
        <f aca="false">N2754/J2754</f>
        <v>0.640552397269164</v>
      </c>
      <c r="R2754" s="75" t="n">
        <f aca="false">ABS(P2754-Q2754)*100</f>
        <v>33.9641253277263</v>
      </c>
      <c r="S2754" s="72" t="str">
        <f aca="false">IF(M2754&gt;N2754,"Flávio Bolsonaro",IF(N2754&gt;M2754,"Lula","Empate"))</f>
        <v>Lula</v>
      </c>
      <c r="T2754" s="74" t="n">
        <v>0.686683450377634</v>
      </c>
      <c r="U2754" s="74" t="n">
        <v>0.254882734861534</v>
      </c>
      <c r="V2754" s="72" t="str">
        <f aca="false">IF(S2754="Empate","—",IF((N2754&gt;M2754)&lt;&gt;(T2754&gt;U2754),"Sim","Não"))</f>
        <v>Não</v>
      </c>
    </row>
    <row r="2755" customFormat="false" ht="15" hidden="false" customHeight="false" outlineLevel="0" collapsed="false">
      <c r="A2755" s="72" t="s">
        <v>5794</v>
      </c>
      <c r="B2755" s="72" t="s">
        <v>5795</v>
      </c>
      <c r="C2755" s="72" t="s">
        <v>309</v>
      </c>
      <c r="D2755" s="72" t="s">
        <v>289</v>
      </c>
      <c r="E2755" s="72"/>
      <c r="F2755" s="73" t="n">
        <v>14168</v>
      </c>
      <c r="G2755" s="73" t="n">
        <v>11522</v>
      </c>
      <c r="H2755" s="73" t="n">
        <v>2646</v>
      </c>
      <c r="I2755" s="74" t="n">
        <f aca="false">H2755/F2755</f>
        <v>0.186758893280632</v>
      </c>
      <c r="J2755" s="73" t="n">
        <v>10955</v>
      </c>
      <c r="K2755" s="73" t="n">
        <v>116</v>
      </c>
      <c r="L2755" s="73" t="n">
        <v>451</v>
      </c>
      <c r="M2755" s="73" t="n">
        <v>2432</v>
      </c>
      <c r="N2755" s="73" t="n">
        <v>8123</v>
      </c>
      <c r="O2755" s="73" t="n">
        <f aca="false">J2755-M2755-N2755</f>
        <v>400</v>
      </c>
      <c r="P2755" s="74" t="n">
        <f aca="false">M2755/J2755</f>
        <v>0.221999087174806</v>
      </c>
      <c r="Q2755" s="74" t="n">
        <f aca="false">N2755/J2755</f>
        <v>0.74148790506618</v>
      </c>
      <c r="R2755" s="75" t="n">
        <f aca="false">ABS(P2755-Q2755)*100</f>
        <v>51.9488817891374</v>
      </c>
      <c r="S2755" s="72" t="str">
        <f aca="false">IF(M2755&gt;N2755,"Flávio Bolsonaro",IF(N2755&gt;M2755,"Lula","Empate"))</f>
        <v>Lula</v>
      </c>
      <c r="T2755" s="74" t="n">
        <v>0.783414909638554</v>
      </c>
      <c r="U2755" s="74" t="n">
        <v>0.177428463855422</v>
      </c>
      <c r="V2755" s="72" t="str">
        <f aca="false">IF(S2755="Empate","—",IF((N2755&gt;M2755)&lt;&gt;(T2755&gt;U2755),"Sim","Não"))</f>
        <v>Não</v>
      </c>
    </row>
    <row r="2756" customFormat="false" ht="15" hidden="false" customHeight="false" outlineLevel="0" collapsed="false">
      <c r="A2756" s="72" t="s">
        <v>5796</v>
      </c>
      <c r="B2756" s="72" t="s">
        <v>5797</v>
      </c>
      <c r="C2756" s="72" t="s">
        <v>309</v>
      </c>
      <c r="D2756" s="72" t="s">
        <v>289</v>
      </c>
      <c r="E2756" s="72"/>
      <c r="F2756" s="73" t="n">
        <v>3802</v>
      </c>
      <c r="G2756" s="73" t="n">
        <v>3005</v>
      </c>
      <c r="H2756" s="73" t="n">
        <v>797</v>
      </c>
      <c r="I2756" s="74" t="n">
        <f aca="false">H2756/F2756</f>
        <v>0.209626512361915</v>
      </c>
      <c r="J2756" s="73" t="n">
        <v>2816</v>
      </c>
      <c r="K2756" s="73" t="n">
        <v>31</v>
      </c>
      <c r="L2756" s="73" t="n">
        <v>158</v>
      </c>
      <c r="M2756" s="73" t="n">
        <v>494</v>
      </c>
      <c r="N2756" s="73" t="n">
        <v>2216</v>
      </c>
      <c r="O2756" s="73" t="n">
        <f aca="false">J2756-M2756-N2756</f>
        <v>106</v>
      </c>
      <c r="P2756" s="74" t="n">
        <f aca="false">M2756/J2756</f>
        <v>0.175426136363636</v>
      </c>
      <c r="Q2756" s="74" t="n">
        <f aca="false">N2756/J2756</f>
        <v>0.786931818181818</v>
      </c>
      <c r="R2756" s="75" t="n">
        <f aca="false">ABS(P2756-Q2756)*100</f>
        <v>61.1505681818182</v>
      </c>
      <c r="S2756" s="72" t="str">
        <f aca="false">IF(M2756&gt;N2756,"Flávio Bolsonaro",IF(N2756&gt;M2756,"Lula","Empate"))</f>
        <v>Lula</v>
      </c>
      <c r="T2756" s="74" t="n">
        <v>0.826268241834607</v>
      </c>
      <c r="U2756" s="74" t="n">
        <v>0.130646282140375</v>
      </c>
      <c r="V2756" s="72" t="str">
        <f aca="false">IF(S2756="Empate","—",IF((N2756&gt;M2756)&lt;&gt;(T2756&gt;U2756),"Sim","Não"))</f>
        <v>Não</v>
      </c>
    </row>
    <row r="2757" customFormat="false" ht="15" hidden="false" customHeight="false" outlineLevel="0" collapsed="false">
      <c r="A2757" s="72" t="s">
        <v>5798</v>
      </c>
      <c r="B2757" s="72" t="s">
        <v>2948</v>
      </c>
      <c r="C2757" s="72" t="s">
        <v>309</v>
      </c>
      <c r="D2757" s="72" t="s">
        <v>289</v>
      </c>
      <c r="E2757" s="72"/>
      <c r="F2757" s="73" t="n">
        <v>29523</v>
      </c>
      <c r="G2757" s="73" t="n">
        <v>24610</v>
      </c>
      <c r="H2757" s="73" t="n">
        <v>4913</v>
      </c>
      <c r="I2757" s="74" t="n">
        <f aca="false">H2757/F2757</f>
        <v>0.166412627443011</v>
      </c>
      <c r="J2757" s="73" t="n">
        <v>23247</v>
      </c>
      <c r="K2757" s="73" t="n">
        <v>395</v>
      </c>
      <c r="L2757" s="73" t="n">
        <v>968</v>
      </c>
      <c r="M2757" s="73" t="n">
        <v>10379</v>
      </c>
      <c r="N2757" s="73" t="n">
        <v>11253</v>
      </c>
      <c r="O2757" s="73" t="n">
        <f aca="false">J2757-M2757-N2757</f>
        <v>1615</v>
      </c>
      <c r="P2757" s="74" t="n">
        <f aca="false">M2757/J2757</f>
        <v>0.446466210693853</v>
      </c>
      <c r="Q2757" s="74" t="n">
        <f aca="false">N2757/J2757</f>
        <v>0.484062459672216</v>
      </c>
      <c r="R2757" s="75" t="n">
        <f aca="false">ABS(P2757-Q2757)*100</f>
        <v>3.75962489783628</v>
      </c>
      <c r="S2757" s="72" t="str">
        <f aca="false">IF(M2757&gt;N2757,"Flávio Bolsonaro",IF(N2757&gt;M2757,"Lula","Empate"))</f>
        <v>Lula</v>
      </c>
      <c r="T2757" s="74" t="n">
        <v>0.547066848567531</v>
      </c>
      <c r="U2757" s="74" t="n">
        <v>0.393188126264289</v>
      </c>
      <c r="V2757" s="72" t="str">
        <f aca="false">IF(S2757="Empate","—",IF((N2757&gt;M2757)&lt;&gt;(T2757&gt;U2757),"Sim","Não"))</f>
        <v>Não</v>
      </c>
    </row>
    <row r="2758" customFormat="false" ht="15" hidden="false" customHeight="false" outlineLevel="0" collapsed="false">
      <c r="A2758" s="72" t="s">
        <v>5799</v>
      </c>
      <c r="B2758" s="72" t="s">
        <v>1489</v>
      </c>
      <c r="C2758" s="72" t="s">
        <v>309</v>
      </c>
      <c r="D2758" s="72" t="s">
        <v>289</v>
      </c>
      <c r="E2758" s="72"/>
      <c r="F2758" s="73" t="n">
        <v>3287</v>
      </c>
      <c r="G2758" s="73" t="n">
        <v>2623</v>
      </c>
      <c r="H2758" s="73" t="n">
        <v>664</v>
      </c>
      <c r="I2758" s="74" t="n">
        <f aca="false">H2758/F2758</f>
        <v>0.202007909948281</v>
      </c>
      <c r="J2758" s="73" t="n">
        <v>2448</v>
      </c>
      <c r="K2758" s="73" t="n">
        <v>45</v>
      </c>
      <c r="L2758" s="73" t="n">
        <v>130</v>
      </c>
      <c r="M2758" s="73" t="n">
        <v>616</v>
      </c>
      <c r="N2758" s="73" t="n">
        <v>1758</v>
      </c>
      <c r="O2758" s="73" t="n">
        <f aca="false">J2758-M2758-N2758</f>
        <v>74</v>
      </c>
      <c r="P2758" s="74" t="n">
        <f aca="false">M2758/J2758</f>
        <v>0.251633986928105</v>
      </c>
      <c r="Q2758" s="74" t="n">
        <f aca="false">N2758/J2758</f>
        <v>0.718137254901961</v>
      </c>
      <c r="R2758" s="75" t="n">
        <f aca="false">ABS(P2758-Q2758)*100</f>
        <v>46.6503267973856</v>
      </c>
      <c r="S2758" s="72" t="str">
        <f aca="false">IF(M2758&gt;N2758,"Flávio Bolsonaro",IF(N2758&gt;M2758,"Lula","Empate"))</f>
        <v>Lula</v>
      </c>
      <c r="T2758" s="74" t="n">
        <v>0.739827373612824</v>
      </c>
      <c r="U2758" s="74" t="n">
        <v>0.196465269214961</v>
      </c>
      <c r="V2758" s="72" t="str">
        <f aca="false">IF(S2758="Empate","—",IF((N2758&gt;M2758)&lt;&gt;(T2758&gt;U2758),"Sim","Não"))</f>
        <v>Não</v>
      </c>
    </row>
    <row r="2759" customFormat="false" ht="15" hidden="false" customHeight="false" outlineLevel="0" collapsed="false">
      <c r="A2759" s="72" t="s">
        <v>5800</v>
      </c>
      <c r="B2759" s="72" t="s">
        <v>5801</v>
      </c>
      <c r="C2759" s="72" t="s">
        <v>309</v>
      </c>
      <c r="D2759" s="72" t="s">
        <v>289</v>
      </c>
      <c r="E2759" s="72"/>
      <c r="F2759" s="73" t="n">
        <v>3072</v>
      </c>
      <c r="G2759" s="73" t="n">
        <v>2491</v>
      </c>
      <c r="H2759" s="73" t="n">
        <v>581</v>
      </c>
      <c r="I2759" s="74" t="n">
        <f aca="false">H2759/F2759</f>
        <v>0.189127604166667</v>
      </c>
      <c r="J2759" s="73" t="n">
        <v>2355</v>
      </c>
      <c r="K2759" s="73" t="n">
        <v>31</v>
      </c>
      <c r="L2759" s="73" t="n">
        <v>105</v>
      </c>
      <c r="M2759" s="73" t="n">
        <v>644</v>
      </c>
      <c r="N2759" s="73" t="n">
        <v>1592</v>
      </c>
      <c r="O2759" s="73" t="n">
        <f aca="false">J2759-M2759-N2759</f>
        <v>119</v>
      </c>
      <c r="P2759" s="74" t="n">
        <f aca="false">M2759/J2759</f>
        <v>0.273460721868365</v>
      </c>
      <c r="Q2759" s="74" t="n">
        <f aca="false">N2759/J2759</f>
        <v>0.676008492569002</v>
      </c>
      <c r="R2759" s="75" t="n">
        <f aca="false">ABS(P2759-Q2759)*100</f>
        <v>40.2547770700637</v>
      </c>
      <c r="S2759" s="72" t="str">
        <f aca="false">IF(M2759&gt;N2759,"Flávio Bolsonaro",IF(N2759&gt;M2759,"Lula","Empate"))</f>
        <v>Lula</v>
      </c>
      <c r="T2759" s="74" t="n">
        <v>0.700527704485488</v>
      </c>
      <c r="U2759" s="74" t="n">
        <v>0.231750219876869</v>
      </c>
      <c r="V2759" s="72" t="str">
        <f aca="false">IF(S2759="Empate","—",IF((N2759&gt;M2759)&lt;&gt;(T2759&gt;U2759),"Sim","Não"))</f>
        <v>Não</v>
      </c>
    </row>
    <row r="2760" customFormat="false" ht="15" hidden="false" customHeight="false" outlineLevel="0" collapsed="false">
      <c r="A2760" s="72" t="s">
        <v>5802</v>
      </c>
      <c r="B2760" s="72" t="s">
        <v>4492</v>
      </c>
      <c r="C2760" s="72" t="s">
        <v>309</v>
      </c>
      <c r="D2760" s="72" t="s">
        <v>289</v>
      </c>
      <c r="E2760" s="72"/>
      <c r="F2760" s="73" t="n">
        <v>4138</v>
      </c>
      <c r="G2760" s="73" t="n">
        <v>3507</v>
      </c>
      <c r="H2760" s="73" t="n">
        <v>631</v>
      </c>
      <c r="I2760" s="74" t="n">
        <f aca="false">H2760/F2760</f>
        <v>0.152489125181247</v>
      </c>
      <c r="J2760" s="73" t="n">
        <v>3287</v>
      </c>
      <c r="K2760" s="73" t="n">
        <v>64</v>
      </c>
      <c r="L2760" s="73" t="n">
        <v>156</v>
      </c>
      <c r="M2760" s="73" t="n">
        <v>810</v>
      </c>
      <c r="N2760" s="73" t="n">
        <v>2305</v>
      </c>
      <c r="O2760" s="73" t="n">
        <f aca="false">J2760-M2760-N2760</f>
        <v>172</v>
      </c>
      <c r="P2760" s="74" t="n">
        <f aca="false">M2760/J2760</f>
        <v>0.2464253118345</v>
      </c>
      <c r="Q2760" s="74" t="n">
        <f aca="false">N2760/J2760</f>
        <v>0.701247337998175</v>
      </c>
      <c r="R2760" s="75" t="n">
        <f aca="false">ABS(P2760-Q2760)*100</f>
        <v>45.4822026163675</v>
      </c>
      <c r="S2760" s="72" t="str">
        <f aca="false">IF(M2760&gt;N2760,"Flávio Bolsonaro",IF(N2760&gt;M2760,"Lula","Empate"))</f>
        <v>Lula</v>
      </c>
      <c r="T2760" s="74" t="n">
        <v>0.758248535306815</v>
      </c>
      <c r="U2760" s="74" t="n">
        <v>0.191489361702128</v>
      </c>
      <c r="V2760" s="72" t="str">
        <f aca="false">IF(S2760="Empate","—",IF((N2760&gt;M2760)&lt;&gt;(T2760&gt;U2760),"Sim","Não"))</f>
        <v>Não</v>
      </c>
    </row>
    <row r="2761" customFormat="false" ht="15" hidden="false" customHeight="false" outlineLevel="0" collapsed="false">
      <c r="A2761" s="72" t="s">
        <v>5803</v>
      </c>
      <c r="B2761" s="72" t="s">
        <v>5804</v>
      </c>
      <c r="C2761" s="72" t="s">
        <v>309</v>
      </c>
      <c r="D2761" s="72" t="s">
        <v>289</v>
      </c>
      <c r="E2761" s="72"/>
      <c r="F2761" s="73" t="n">
        <v>7125</v>
      </c>
      <c r="G2761" s="73" t="n">
        <v>5849</v>
      </c>
      <c r="H2761" s="73" t="n">
        <v>1276</v>
      </c>
      <c r="I2761" s="74" t="n">
        <f aca="false">H2761/F2761</f>
        <v>0.179087719298246</v>
      </c>
      <c r="J2761" s="73" t="n">
        <v>5398</v>
      </c>
      <c r="K2761" s="73" t="n">
        <v>85</v>
      </c>
      <c r="L2761" s="73" t="n">
        <v>366</v>
      </c>
      <c r="M2761" s="73" t="n">
        <v>1047</v>
      </c>
      <c r="N2761" s="73" t="n">
        <v>4164</v>
      </c>
      <c r="O2761" s="73" t="n">
        <f aca="false">J2761-M2761-N2761</f>
        <v>187</v>
      </c>
      <c r="P2761" s="74" t="n">
        <f aca="false">M2761/J2761</f>
        <v>0.193960726194887</v>
      </c>
      <c r="Q2761" s="74" t="n">
        <f aca="false">N2761/J2761</f>
        <v>0.77139681363468</v>
      </c>
      <c r="R2761" s="75" t="n">
        <f aca="false">ABS(P2761-Q2761)*100</f>
        <v>57.7436087439792</v>
      </c>
      <c r="S2761" s="72" t="str">
        <f aca="false">IF(M2761&gt;N2761,"Flávio Bolsonaro",IF(N2761&gt;M2761,"Lula","Empate"))</f>
        <v>Lula</v>
      </c>
      <c r="T2761" s="74" t="n">
        <v>0.811939133827546</v>
      </c>
      <c r="U2761" s="74" t="n">
        <v>0.151970347249317</v>
      </c>
      <c r="V2761" s="72" t="str">
        <f aca="false">IF(S2761="Empate","—",IF((N2761&gt;M2761)&lt;&gt;(T2761&gt;U2761),"Sim","Não"))</f>
        <v>Não</v>
      </c>
    </row>
    <row r="2762" customFormat="false" ht="15" hidden="false" customHeight="false" outlineLevel="0" collapsed="false">
      <c r="A2762" s="72" t="s">
        <v>5805</v>
      </c>
      <c r="B2762" s="72" t="s">
        <v>5806</v>
      </c>
      <c r="C2762" s="72" t="s">
        <v>309</v>
      </c>
      <c r="D2762" s="72" t="s">
        <v>289</v>
      </c>
      <c r="E2762" s="72"/>
      <c r="F2762" s="73" t="n">
        <v>5643</v>
      </c>
      <c r="G2762" s="73" t="n">
        <v>4083</v>
      </c>
      <c r="H2762" s="73" t="n">
        <v>1560</v>
      </c>
      <c r="I2762" s="74" t="n">
        <f aca="false">H2762/F2762</f>
        <v>0.276448697501329</v>
      </c>
      <c r="J2762" s="73" t="n">
        <v>3899</v>
      </c>
      <c r="K2762" s="73" t="n">
        <v>32</v>
      </c>
      <c r="L2762" s="73" t="n">
        <v>152</v>
      </c>
      <c r="M2762" s="73" t="n">
        <v>778</v>
      </c>
      <c r="N2762" s="73" t="n">
        <v>2958</v>
      </c>
      <c r="O2762" s="73" t="n">
        <f aca="false">J2762-M2762-N2762</f>
        <v>163</v>
      </c>
      <c r="P2762" s="74" t="n">
        <f aca="false">M2762/J2762</f>
        <v>0.199538343164914</v>
      </c>
      <c r="Q2762" s="74" t="n">
        <f aca="false">N2762/J2762</f>
        <v>0.758656065657861</v>
      </c>
      <c r="R2762" s="75" t="n">
        <f aca="false">ABS(P2762-Q2762)*100</f>
        <v>55.9117722492947</v>
      </c>
      <c r="S2762" s="72" t="str">
        <f aca="false">IF(M2762&gt;N2762,"Flávio Bolsonaro",IF(N2762&gt;M2762,"Lula","Empate"))</f>
        <v>Lula</v>
      </c>
      <c r="T2762" s="74" t="n">
        <v>0.794165316045381</v>
      </c>
      <c r="U2762" s="74" t="n">
        <v>0.162614802809292</v>
      </c>
      <c r="V2762" s="72" t="str">
        <f aca="false">IF(S2762="Empate","—",IF((N2762&gt;M2762)&lt;&gt;(T2762&gt;U2762),"Sim","Não"))</f>
        <v>Não</v>
      </c>
    </row>
    <row r="2763" customFormat="false" ht="15" hidden="false" customHeight="false" outlineLevel="0" collapsed="false">
      <c r="A2763" s="72" t="s">
        <v>5807</v>
      </c>
      <c r="B2763" s="72" t="s">
        <v>5808</v>
      </c>
      <c r="C2763" s="72" t="s">
        <v>309</v>
      </c>
      <c r="D2763" s="72" t="s">
        <v>289</v>
      </c>
      <c r="E2763" s="72"/>
      <c r="F2763" s="73" t="n">
        <v>4450</v>
      </c>
      <c r="G2763" s="73" t="n">
        <v>3747</v>
      </c>
      <c r="H2763" s="73" t="n">
        <v>703</v>
      </c>
      <c r="I2763" s="74" t="n">
        <f aca="false">H2763/F2763</f>
        <v>0.157977528089888</v>
      </c>
      <c r="J2763" s="73" t="n">
        <v>3564</v>
      </c>
      <c r="K2763" s="73" t="n">
        <v>46</v>
      </c>
      <c r="L2763" s="73" t="n">
        <v>137</v>
      </c>
      <c r="M2763" s="73" t="n">
        <v>773</v>
      </c>
      <c r="N2763" s="73" t="n">
        <v>2660</v>
      </c>
      <c r="O2763" s="73" t="n">
        <f aca="false">J2763-M2763-N2763</f>
        <v>131</v>
      </c>
      <c r="P2763" s="74" t="n">
        <f aca="false">M2763/J2763</f>
        <v>0.2168911335578</v>
      </c>
      <c r="Q2763" s="74" t="n">
        <f aca="false">N2763/J2763</f>
        <v>0.74635241301908</v>
      </c>
      <c r="R2763" s="75" t="n">
        <f aca="false">ABS(P2763-Q2763)*100</f>
        <v>52.946127946128</v>
      </c>
      <c r="S2763" s="72" t="str">
        <f aca="false">IF(M2763&gt;N2763,"Flávio Bolsonaro",IF(N2763&gt;M2763,"Lula","Empate"))</f>
        <v>Lula</v>
      </c>
      <c r="T2763" s="74" t="n">
        <v>0.786072587784007</v>
      </c>
      <c r="U2763" s="74" t="n">
        <v>0.175272941870758</v>
      </c>
      <c r="V2763" s="72" t="str">
        <f aca="false">IF(S2763="Empate","—",IF((N2763&gt;M2763)&lt;&gt;(T2763&gt;U2763),"Sim","Não"))</f>
        <v>Não</v>
      </c>
    </row>
    <row r="2764" customFormat="false" ht="15" hidden="false" customHeight="false" outlineLevel="0" collapsed="false">
      <c r="A2764" s="72" t="s">
        <v>5809</v>
      </c>
      <c r="B2764" s="72" t="s">
        <v>5810</v>
      </c>
      <c r="C2764" s="72" t="s">
        <v>309</v>
      </c>
      <c r="D2764" s="72" t="s">
        <v>289</v>
      </c>
      <c r="E2764" s="72"/>
      <c r="F2764" s="73" t="n">
        <v>15561</v>
      </c>
      <c r="G2764" s="73" t="n">
        <v>12589</v>
      </c>
      <c r="H2764" s="73" t="n">
        <v>2972</v>
      </c>
      <c r="I2764" s="74" t="n">
        <f aca="false">H2764/F2764</f>
        <v>0.190990296253454</v>
      </c>
      <c r="J2764" s="73" t="n">
        <v>11867</v>
      </c>
      <c r="K2764" s="73" t="n">
        <v>210</v>
      </c>
      <c r="L2764" s="73" t="n">
        <v>512</v>
      </c>
      <c r="M2764" s="73" t="n">
        <v>2068</v>
      </c>
      <c r="N2764" s="73" t="n">
        <v>9261</v>
      </c>
      <c r="O2764" s="73" t="n">
        <f aca="false">J2764-M2764-N2764</f>
        <v>538</v>
      </c>
      <c r="P2764" s="74" t="n">
        <f aca="false">M2764/J2764</f>
        <v>0.1742647678436</v>
      </c>
      <c r="Q2764" s="74" t="n">
        <f aca="false">N2764/J2764</f>
        <v>0.780399426982388</v>
      </c>
      <c r="R2764" s="75" t="n">
        <f aca="false">ABS(P2764-Q2764)*100</f>
        <v>60.6134659138788</v>
      </c>
      <c r="S2764" s="72" t="str">
        <f aca="false">IF(M2764&gt;N2764,"Flávio Bolsonaro",IF(N2764&gt;M2764,"Lula","Empate"))</f>
        <v>Lula</v>
      </c>
      <c r="T2764" s="74" t="n">
        <v>0.827123311246881</v>
      </c>
      <c r="U2764" s="74" t="n">
        <v>0.135100249548232</v>
      </c>
      <c r="V2764" s="72" t="str">
        <f aca="false">IF(S2764="Empate","—",IF((N2764&gt;M2764)&lt;&gt;(T2764&gt;U2764),"Sim","Não"))</f>
        <v>Não</v>
      </c>
    </row>
    <row r="2765" customFormat="false" ht="15" hidden="false" customHeight="false" outlineLevel="0" collapsed="false">
      <c r="A2765" s="72" t="s">
        <v>5811</v>
      </c>
      <c r="B2765" s="72" t="s">
        <v>5812</v>
      </c>
      <c r="C2765" s="72" t="s">
        <v>309</v>
      </c>
      <c r="D2765" s="72" t="s">
        <v>289</v>
      </c>
      <c r="E2765" s="72"/>
      <c r="F2765" s="73" t="n">
        <v>3236</v>
      </c>
      <c r="G2765" s="73" t="n">
        <v>2590</v>
      </c>
      <c r="H2765" s="73" t="n">
        <v>646</v>
      </c>
      <c r="I2765" s="74" t="n">
        <f aca="false">H2765/F2765</f>
        <v>0.199629171817058</v>
      </c>
      <c r="J2765" s="73" t="n">
        <v>2376</v>
      </c>
      <c r="K2765" s="73" t="n">
        <v>38</v>
      </c>
      <c r="L2765" s="73" t="n">
        <v>176</v>
      </c>
      <c r="M2765" s="73" t="n">
        <v>317</v>
      </c>
      <c r="N2765" s="73" t="n">
        <v>1990</v>
      </c>
      <c r="O2765" s="73" t="n">
        <f aca="false">J2765-M2765-N2765</f>
        <v>69</v>
      </c>
      <c r="P2765" s="74" t="n">
        <f aca="false">M2765/J2765</f>
        <v>0.133417508417508</v>
      </c>
      <c r="Q2765" s="74" t="n">
        <f aca="false">N2765/J2765</f>
        <v>0.837542087542088</v>
      </c>
      <c r="R2765" s="75" t="n">
        <f aca="false">ABS(P2765-Q2765)*100</f>
        <v>70.4124579124579</v>
      </c>
      <c r="S2765" s="72" t="str">
        <f aca="false">IF(M2765&gt;N2765,"Flávio Bolsonaro",IF(N2765&gt;M2765,"Lula","Empate"))</f>
        <v>Lula</v>
      </c>
      <c r="T2765" s="74" t="n">
        <v>0.864503042596349</v>
      </c>
      <c r="U2765" s="74" t="n">
        <v>0.0929006085192698</v>
      </c>
      <c r="V2765" s="72" t="str">
        <f aca="false">IF(S2765="Empate","—",IF((N2765&gt;M2765)&lt;&gt;(T2765&gt;U2765),"Sim","Não"))</f>
        <v>Não</v>
      </c>
    </row>
    <row r="2766" customFormat="false" ht="15" hidden="false" customHeight="false" outlineLevel="0" collapsed="false">
      <c r="A2766" s="72" t="s">
        <v>5813</v>
      </c>
      <c r="B2766" s="72" t="s">
        <v>5814</v>
      </c>
      <c r="C2766" s="72" t="s">
        <v>309</v>
      </c>
      <c r="D2766" s="72" t="s">
        <v>289</v>
      </c>
      <c r="E2766" s="72"/>
      <c r="F2766" s="73" t="n">
        <v>4531</v>
      </c>
      <c r="G2766" s="73" t="n">
        <v>3747</v>
      </c>
      <c r="H2766" s="73" t="n">
        <v>784</v>
      </c>
      <c r="I2766" s="74" t="n">
        <f aca="false">H2766/F2766</f>
        <v>0.17303023615096</v>
      </c>
      <c r="J2766" s="73" t="n">
        <v>3505</v>
      </c>
      <c r="K2766" s="73" t="n">
        <v>61</v>
      </c>
      <c r="L2766" s="73" t="n">
        <v>181</v>
      </c>
      <c r="M2766" s="73" t="n">
        <v>995</v>
      </c>
      <c r="N2766" s="73" t="n">
        <v>2365</v>
      </c>
      <c r="O2766" s="73" t="n">
        <f aca="false">J2766-M2766-N2766</f>
        <v>145</v>
      </c>
      <c r="P2766" s="74" t="n">
        <f aca="false">M2766/J2766</f>
        <v>0.283880171184023</v>
      </c>
      <c r="Q2766" s="74" t="n">
        <f aca="false">N2766/J2766</f>
        <v>0.674750356633381</v>
      </c>
      <c r="R2766" s="75" t="n">
        <f aca="false">ABS(P2766-Q2766)*100</f>
        <v>39.0870185449358</v>
      </c>
      <c r="S2766" s="72" t="str">
        <f aca="false">IF(M2766&gt;N2766,"Flávio Bolsonaro",IF(N2766&gt;M2766,"Lula","Empate"))</f>
        <v>Lula</v>
      </c>
      <c r="T2766" s="74" t="n">
        <v>0.7340789064927</v>
      </c>
      <c r="U2766" s="74" t="n">
        <v>0.222118670394533</v>
      </c>
      <c r="V2766" s="72" t="str">
        <f aca="false">IF(S2766="Empate","—",IF((N2766&gt;M2766)&lt;&gt;(T2766&gt;U2766),"Sim","Não"))</f>
        <v>Não</v>
      </c>
    </row>
    <row r="2767" customFormat="false" ht="15" hidden="false" customHeight="false" outlineLevel="0" collapsed="false">
      <c r="A2767" s="72" t="s">
        <v>5815</v>
      </c>
      <c r="B2767" s="72" t="s">
        <v>5816</v>
      </c>
      <c r="C2767" s="72" t="s">
        <v>309</v>
      </c>
      <c r="D2767" s="72" t="s">
        <v>289</v>
      </c>
      <c r="E2767" s="72"/>
      <c r="F2767" s="73" t="n">
        <v>2613</v>
      </c>
      <c r="G2767" s="73" t="n">
        <v>2113</v>
      </c>
      <c r="H2767" s="73" t="n">
        <v>500</v>
      </c>
      <c r="I2767" s="74" t="n">
        <f aca="false">H2767/F2767</f>
        <v>0.191350937619594</v>
      </c>
      <c r="J2767" s="73" t="n">
        <v>2015</v>
      </c>
      <c r="K2767" s="73" t="n">
        <v>23</v>
      </c>
      <c r="L2767" s="73" t="n">
        <v>75</v>
      </c>
      <c r="M2767" s="73" t="n">
        <v>620</v>
      </c>
      <c r="N2767" s="73" t="n">
        <v>1293</v>
      </c>
      <c r="O2767" s="73" t="n">
        <f aca="false">J2767-M2767-N2767</f>
        <v>102</v>
      </c>
      <c r="P2767" s="74" t="n">
        <f aca="false">M2767/J2767</f>
        <v>0.307692307692308</v>
      </c>
      <c r="Q2767" s="74" t="n">
        <f aca="false">N2767/J2767</f>
        <v>0.641687344913151</v>
      </c>
      <c r="R2767" s="75" t="n">
        <f aca="false">ABS(P2767-Q2767)*100</f>
        <v>33.3995037220844</v>
      </c>
      <c r="S2767" s="72" t="str">
        <f aca="false">IF(M2767&gt;N2767,"Flávio Bolsonaro",IF(N2767&gt;M2767,"Lula","Empate"))</f>
        <v>Lula</v>
      </c>
      <c r="T2767" s="74" t="n">
        <v>0.702538631346578</v>
      </c>
      <c r="U2767" s="74" t="n">
        <v>0.236754966887417</v>
      </c>
      <c r="V2767" s="72" t="str">
        <f aca="false">IF(S2767="Empate","—",IF((N2767&gt;M2767)&lt;&gt;(T2767&gt;U2767),"Sim","Não"))</f>
        <v>Não</v>
      </c>
    </row>
    <row r="2768" customFormat="false" ht="15" hidden="false" customHeight="false" outlineLevel="0" collapsed="false">
      <c r="A2768" s="72" t="s">
        <v>5817</v>
      </c>
      <c r="B2768" s="72" t="s">
        <v>5818</v>
      </c>
      <c r="C2768" s="72" t="s">
        <v>309</v>
      </c>
      <c r="D2768" s="72" t="s">
        <v>289</v>
      </c>
      <c r="E2768" s="72"/>
      <c r="F2768" s="73" t="n">
        <v>4227</v>
      </c>
      <c r="G2768" s="73" t="n">
        <v>3827</v>
      </c>
      <c r="H2768" s="73" t="n">
        <v>400</v>
      </c>
      <c r="I2768" s="74" t="n">
        <f aca="false">H2768/F2768</f>
        <v>0.0946297610598533</v>
      </c>
      <c r="J2768" s="73" t="n">
        <v>3632</v>
      </c>
      <c r="K2768" s="73" t="n">
        <v>48</v>
      </c>
      <c r="L2768" s="73" t="n">
        <v>147</v>
      </c>
      <c r="M2768" s="73" t="n">
        <v>1023</v>
      </c>
      <c r="N2768" s="73" t="n">
        <v>2460</v>
      </c>
      <c r="O2768" s="73" t="n">
        <f aca="false">J2768-M2768-N2768</f>
        <v>149</v>
      </c>
      <c r="P2768" s="74" t="n">
        <f aca="false">M2768/J2768</f>
        <v>0.281662995594714</v>
      </c>
      <c r="Q2768" s="74" t="n">
        <f aca="false">N2768/J2768</f>
        <v>0.677312775330397</v>
      </c>
      <c r="R2768" s="75" t="n">
        <f aca="false">ABS(P2768-Q2768)*100</f>
        <v>39.5649779735683</v>
      </c>
      <c r="S2768" s="72" t="str">
        <f aca="false">IF(M2768&gt;N2768,"Flávio Bolsonaro",IF(N2768&gt;M2768,"Lula","Empate"))</f>
        <v>Lula</v>
      </c>
      <c r="T2768" s="74" t="n">
        <v>0.723869853152894</v>
      </c>
      <c r="U2768" s="74" t="n">
        <v>0.220846530377196</v>
      </c>
      <c r="V2768" s="72" t="str">
        <f aca="false">IF(S2768="Empate","—",IF((N2768&gt;M2768)&lt;&gt;(T2768&gt;U2768),"Sim","Não"))</f>
        <v>Não</v>
      </c>
    </row>
    <row r="2769" customFormat="false" ht="15" hidden="false" customHeight="false" outlineLevel="0" collapsed="false">
      <c r="A2769" s="72" t="s">
        <v>5819</v>
      </c>
      <c r="B2769" s="72" t="s">
        <v>5820</v>
      </c>
      <c r="C2769" s="72" t="s">
        <v>309</v>
      </c>
      <c r="D2769" s="72" t="s">
        <v>289</v>
      </c>
      <c r="E2769" s="72"/>
      <c r="F2769" s="73" t="n">
        <v>3778</v>
      </c>
      <c r="G2769" s="73" t="n">
        <v>3103</v>
      </c>
      <c r="H2769" s="73" t="n">
        <v>675</v>
      </c>
      <c r="I2769" s="74" t="n">
        <f aca="false">H2769/F2769</f>
        <v>0.178665960825834</v>
      </c>
      <c r="J2769" s="73" t="n">
        <v>2936</v>
      </c>
      <c r="K2769" s="73" t="n">
        <v>47</v>
      </c>
      <c r="L2769" s="73" t="n">
        <v>120</v>
      </c>
      <c r="M2769" s="73" t="n">
        <v>557</v>
      </c>
      <c r="N2769" s="73" t="n">
        <v>2297</v>
      </c>
      <c r="O2769" s="73" t="n">
        <f aca="false">J2769-M2769-N2769</f>
        <v>82</v>
      </c>
      <c r="P2769" s="74" t="n">
        <f aca="false">M2769/J2769</f>
        <v>0.189713896457766</v>
      </c>
      <c r="Q2769" s="74" t="n">
        <f aca="false">N2769/J2769</f>
        <v>0.782356948228883</v>
      </c>
      <c r="R2769" s="75" t="n">
        <f aca="false">ABS(P2769-Q2769)*100</f>
        <v>59.2643051771117</v>
      </c>
      <c r="S2769" s="72" t="str">
        <f aca="false">IF(M2769&gt;N2769,"Flávio Bolsonaro",IF(N2769&gt;M2769,"Lula","Empate"))</f>
        <v>Lula</v>
      </c>
      <c r="T2769" s="74" t="n">
        <v>0.809183289424163</v>
      </c>
      <c r="U2769" s="74" t="n">
        <v>0.152427549868273</v>
      </c>
      <c r="V2769" s="72" t="str">
        <f aca="false">IF(S2769="Empate","—",IF((N2769&gt;M2769)&lt;&gt;(T2769&gt;U2769),"Sim","Não"))</f>
        <v>Não</v>
      </c>
    </row>
    <row r="2770" customFormat="false" ht="15" hidden="false" customHeight="false" outlineLevel="0" collapsed="false">
      <c r="A2770" s="72" t="s">
        <v>5821</v>
      </c>
      <c r="B2770" s="72" t="s">
        <v>5822</v>
      </c>
      <c r="C2770" s="72" t="s">
        <v>309</v>
      </c>
      <c r="D2770" s="72" t="s">
        <v>289</v>
      </c>
      <c r="E2770" s="72"/>
      <c r="F2770" s="73" t="n">
        <v>5940</v>
      </c>
      <c r="G2770" s="73" t="n">
        <v>4772</v>
      </c>
      <c r="H2770" s="73" t="n">
        <v>1168</v>
      </c>
      <c r="I2770" s="74" t="n">
        <f aca="false">H2770/F2770</f>
        <v>0.196632996632997</v>
      </c>
      <c r="J2770" s="73" t="n">
        <v>4387</v>
      </c>
      <c r="K2770" s="73" t="n">
        <v>115</v>
      </c>
      <c r="L2770" s="73" t="n">
        <v>270</v>
      </c>
      <c r="M2770" s="73" t="n">
        <v>1118</v>
      </c>
      <c r="N2770" s="73" t="n">
        <v>3104</v>
      </c>
      <c r="O2770" s="73" t="n">
        <f aca="false">J2770-M2770-N2770</f>
        <v>165</v>
      </c>
      <c r="P2770" s="74" t="n">
        <f aca="false">M2770/J2770</f>
        <v>0.254843856849783</v>
      </c>
      <c r="Q2770" s="74" t="n">
        <f aca="false">N2770/J2770</f>
        <v>0.707545019375427</v>
      </c>
      <c r="R2770" s="75" t="n">
        <f aca="false">ABS(P2770-Q2770)*100</f>
        <v>45.2701162525644</v>
      </c>
      <c r="S2770" s="72" t="str">
        <f aca="false">IF(M2770&gt;N2770,"Flávio Bolsonaro",IF(N2770&gt;M2770,"Lula","Empate"))</f>
        <v>Lula</v>
      </c>
      <c r="T2770" s="74" t="n">
        <v>0.752146946564886</v>
      </c>
      <c r="U2770" s="74" t="n">
        <v>0.198950381679389</v>
      </c>
      <c r="V2770" s="72" t="str">
        <f aca="false">IF(S2770="Empate","—",IF((N2770&gt;M2770)&lt;&gt;(T2770&gt;U2770),"Sim","Não"))</f>
        <v>Não</v>
      </c>
    </row>
    <row r="2771" customFormat="false" ht="15" hidden="false" customHeight="false" outlineLevel="0" collapsed="false">
      <c r="A2771" s="72" t="s">
        <v>5823</v>
      </c>
      <c r="B2771" s="72" t="s">
        <v>5824</v>
      </c>
      <c r="C2771" s="72" t="s">
        <v>309</v>
      </c>
      <c r="D2771" s="72" t="s">
        <v>289</v>
      </c>
      <c r="E2771" s="72"/>
      <c r="F2771" s="73" t="n">
        <v>4578</v>
      </c>
      <c r="G2771" s="73" t="n">
        <v>3895</v>
      </c>
      <c r="H2771" s="73" t="n">
        <v>683</v>
      </c>
      <c r="I2771" s="74" t="n">
        <f aca="false">H2771/F2771</f>
        <v>0.149191786806466</v>
      </c>
      <c r="J2771" s="73" t="n">
        <v>3717</v>
      </c>
      <c r="K2771" s="73" t="n">
        <v>48</v>
      </c>
      <c r="L2771" s="73" t="n">
        <v>130</v>
      </c>
      <c r="M2771" s="73" t="n">
        <v>752</v>
      </c>
      <c r="N2771" s="73" t="n">
        <v>2856</v>
      </c>
      <c r="O2771" s="73" t="n">
        <f aca="false">J2771-M2771-N2771</f>
        <v>109</v>
      </c>
      <c r="P2771" s="74" t="n">
        <f aca="false">M2771/J2771</f>
        <v>0.202313693839118</v>
      </c>
      <c r="Q2771" s="74" t="n">
        <f aca="false">N2771/J2771</f>
        <v>0.768361581920904</v>
      </c>
      <c r="R2771" s="75" t="n">
        <f aca="false">ABS(P2771-Q2771)*100</f>
        <v>56.6047888081786</v>
      </c>
      <c r="S2771" s="72" t="str">
        <f aca="false">IF(M2771&gt;N2771,"Flávio Bolsonaro",IF(N2771&gt;M2771,"Lula","Empate"))</f>
        <v>Lula</v>
      </c>
      <c r="T2771" s="74" t="n">
        <v>0.794248443522087</v>
      </c>
      <c r="U2771" s="74" t="n">
        <v>0.157130151200712</v>
      </c>
      <c r="V2771" s="72" t="str">
        <f aca="false">IF(S2771="Empate","—",IF((N2771&gt;M2771)&lt;&gt;(T2771&gt;U2771),"Sim","Não"))</f>
        <v>Não</v>
      </c>
    </row>
    <row r="2772" customFormat="false" ht="15" hidden="false" customHeight="false" outlineLevel="0" collapsed="false">
      <c r="A2772" s="72" t="s">
        <v>5825</v>
      </c>
      <c r="B2772" s="72" t="s">
        <v>5826</v>
      </c>
      <c r="C2772" s="72" t="s">
        <v>309</v>
      </c>
      <c r="D2772" s="72" t="s">
        <v>289</v>
      </c>
      <c r="E2772" s="72"/>
      <c r="F2772" s="73" t="n">
        <v>14571</v>
      </c>
      <c r="G2772" s="73" t="n">
        <v>12253</v>
      </c>
      <c r="H2772" s="73" t="n">
        <v>2318</v>
      </c>
      <c r="I2772" s="74" t="n">
        <f aca="false">H2772/F2772</f>
        <v>0.159083110287557</v>
      </c>
      <c r="J2772" s="73" t="n">
        <v>11402</v>
      </c>
      <c r="K2772" s="73" t="n">
        <v>234</v>
      </c>
      <c r="L2772" s="73" t="n">
        <v>617</v>
      </c>
      <c r="M2772" s="73" t="n">
        <v>2155</v>
      </c>
      <c r="N2772" s="73" t="n">
        <v>8769</v>
      </c>
      <c r="O2772" s="73" t="n">
        <f aca="false">J2772-M2772-N2772</f>
        <v>478</v>
      </c>
      <c r="P2772" s="74" t="n">
        <f aca="false">M2772/J2772</f>
        <v>0.189001929486055</v>
      </c>
      <c r="Q2772" s="74" t="n">
        <f aca="false">N2772/J2772</f>
        <v>0.769075600771794</v>
      </c>
      <c r="R2772" s="75" t="n">
        <f aca="false">ABS(P2772-Q2772)*100</f>
        <v>58.0073671285739</v>
      </c>
      <c r="S2772" s="72" t="str">
        <f aca="false">IF(M2772&gt;N2772,"Flávio Bolsonaro",IF(N2772&gt;M2772,"Lula","Empate"))</f>
        <v>Lula</v>
      </c>
      <c r="T2772" s="74" t="n">
        <v>0.79974616988487</v>
      </c>
      <c r="U2772" s="74" t="n">
        <v>0.153839180491343</v>
      </c>
      <c r="V2772" s="72" t="str">
        <f aca="false">IF(S2772="Empate","—",IF((N2772&gt;M2772)&lt;&gt;(T2772&gt;U2772),"Sim","Não"))</f>
        <v>Não</v>
      </c>
    </row>
    <row r="2773" customFormat="false" ht="15" hidden="false" customHeight="false" outlineLevel="0" collapsed="false">
      <c r="A2773" s="72" t="s">
        <v>5827</v>
      </c>
      <c r="B2773" s="72" t="s">
        <v>5828</v>
      </c>
      <c r="C2773" s="72" t="s">
        <v>309</v>
      </c>
      <c r="D2773" s="72" t="s">
        <v>289</v>
      </c>
      <c r="E2773" s="72"/>
      <c r="F2773" s="73" t="n">
        <v>3965</v>
      </c>
      <c r="G2773" s="73" t="n">
        <v>3331</v>
      </c>
      <c r="H2773" s="73" t="n">
        <v>634</v>
      </c>
      <c r="I2773" s="74" t="n">
        <f aca="false">H2773/F2773</f>
        <v>0.159899117276166</v>
      </c>
      <c r="J2773" s="73" t="n">
        <v>3052</v>
      </c>
      <c r="K2773" s="73" t="n">
        <v>52</v>
      </c>
      <c r="L2773" s="73" t="n">
        <v>227</v>
      </c>
      <c r="M2773" s="73" t="n">
        <v>568</v>
      </c>
      <c r="N2773" s="73" t="n">
        <v>2396</v>
      </c>
      <c r="O2773" s="73" t="n">
        <f aca="false">J2773-M2773-N2773</f>
        <v>88</v>
      </c>
      <c r="P2773" s="74" t="n">
        <f aca="false">M2773/J2773</f>
        <v>0.18610747051114</v>
      </c>
      <c r="Q2773" s="74" t="n">
        <f aca="false">N2773/J2773</f>
        <v>0.785058977719528</v>
      </c>
      <c r="R2773" s="75" t="n">
        <f aca="false">ABS(P2773-Q2773)*100</f>
        <v>59.8951507208388</v>
      </c>
      <c r="S2773" s="72" t="str">
        <f aca="false">IF(M2773&gt;N2773,"Flávio Bolsonaro",IF(N2773&gt;M2773,"Lula","Empate"))</f>
        <v>Lula</v>
      </c>
      <c r="T2773" s="74" t="n">
        <v>0.803070761014686</v>
      </c>
      <c r="U2773" s="74" t="n">
        <v>0.156208277703605</v>
      </c>
      <c r="V2773" s="72" t="str">
        <f aca="false">IF(S2773="Empate","—",IF((N2773&gt;M2773)&lt;&gt;(T2773&gt;U2773),"Sim","Não"))</f>
        <v>Não</v>
      </c>
    </row>
    <row r="2774" customFormat="false" ht="15" hidden="false" customHeight="false" outlineLevel="0" collapsed="false">
      <c r="A2774" s="72" t="s">
        <v>5829</v>
      </c>
      <c r="B2774" s="72" t="s">
        <v>5830</v>
      </c>
      <c r="C2774" s="72" t="s">
        <v>309</v>
      </c>
      <c r="D2774" s="72" t="s">
        <v>289</v>
      </c>
      <c r="E2774" s="72"/>
      <c r="F2774" s="73" t="n">
        <v>7110</v>
      </c>
      <c r="G2774" s="73" t="n">
        <v>5602</v>
      </c>
      <c r="H2774" s="73" t="n">
        <v>1508</v>
      </c>
      <c r="I2774" s="74" t="n">
        <f aca="false">H2774/F2774</f>
        <v>0.212095639943741</v>
      </c>
      <c r="J2774" s="73" t="n">
        <v>5348</v>
      </c>
      <c r="K2774" s="73" t="n">
        <v>73</v>
      </c>
      <c r="L2774" s="73" t="n">
        <v>181</v>
      </c>
      <c r="M2774" s="73" t="n">
        <v>1627</v>
      </c>
      <c r="N2774" s="73" t="n">
        <v>3456</v>
      </c>
      <c r="O2774" s="73" t="n">
        <f aca="false">J2774-M2774-N2774</f>
        <v>265</v>
      </c>
      <c r="P2774" s="74" t="n">
        <f aca="false">M2774/J2774</f>
        <v>0.304225878833209</v>
      </c>
      <c r="Q2774" s="74" t="n">
        <f aca="false">N2774/J2774</f>
        <v>0.646222887060583</v>
      </c>
      <c r="R2774" s="75" t="n">
        <f aca="false">ABS(P2774-Q2774)*100</f>
        <v>34.1997008227375</v>
      </c>
      <c r="S2774" s="72" t="str">
        <f aca="false">IF(M2774&gt;N2774,"Flávio Bolsonaro",IF(N2774&gt;M2774,"Lula","Empate"))</f>
        <v>Lula</v>
      </c>
      <c r="T2774" s="74" t="n">
        <v>0.701308411214953</v>
      </c>
      <c r="U2774" s="74" t="n">
        <v>0.238504672897196</v>
      </c>
      <c r="V2774" s="72" t="str">
        <f aca="false">IF(S2774="Empate","—",IF((N2774&gt;M2774)&lt;&gt;(T2774&gt;U2774),"Sim","Não"))</f>
        <v>Não</v>
      </c>
    </row>
    <row r="2775" customFormat="false" ht="15" hidden="false" customHeight="false" outlineLevel="0" collapsed="false">
      <c r="A2775" s="72" t="s">
        <v>5831</v>
      </c>
      <c r="B2775" s="72" t="s">
        <v>5832</v>
      </c>
      <c r="C2775" s="72" t="s">
        <v>309</v>
      </c>
      <c r="D2775" s="72" t="s">
        <v>289</v>
      </c>
      <c r="E2775" s="72"/>
      <c r="F2775" s="73" t="n">
        <v>6576</v>
      </c>
      <c r="G2775" s="73" t="n">
        <v>5472</v>
      </c>
      <c r="H2775" s="73" t="n">
        <v>1104</v>
      </c>
      <c r="I2775" s="74" t="n">
        <f aca="false">H2775/F2775</f>
        <v>0.167883211678832</v>
      </c>
      <c r="J2775" s="73" t="n">
        <v>5048</v>
      </c>
      <c r="K2775" s="73" t="n">
        <v>161</v>
      </c>
      <c r="L2775" s="73" t="n">
        <v>263</v>
      </c>
      <c r="M2775" s="73" t="n">
        <v>2023</v>
      </c>
      <c r="N2775" s="73" t="n">
        <v>2823</v>
      </c>
      <c r="O2775" s="73" t="n">
        <f aca="false">J2775-M2775-N2775</f>
        <v>202</v>
      </c>
      <c r="P2775" s="74" t="n">
        <f aca="false">M2775/J2775</f>
        <v>0.400752773375594</v>
      </c>
      <c r="Q2775" s="74" t="n">
        <f aca="false">N2775/J2775</f>
        <v>0.559231378763867</v>
      </c>
      <c r="R2775" s="75" t="n">
        <f aca="false">ABS(P2775-Q2775)*100</f>
        <v>15.8478605388273</v>
      </c>
      <c r="S2775" s="72" t="str">
        <f aca="false">IF(M2775&gt;N2775,"Flávio Bolsonaro",IF(N2775&gt;M2775,"Lula","Empate"))</f>
        <v>Lula</v>
      </c>
      <c r="T2775" s="74" t="n">
        <v>0.5794254330376</v>
      </c>
      <c r="U2775" s="74" t="n">
        <v>0.379805661174482</v>
      </c>
      <c r="V2775" s="72" t="str">
        <f aca="false">IF(S2775="Empate","—",IF((N2775&gt;M2775)&lt;&gt;(T2775&gt;U2775),"Sim","Não"))</f>
        <v>Não</v>
      </c>
    </row>
    <row r="2776" customFormat="false" ht="15" hidden="false" customHeight="false" outlineLevel="0" collapsed="false">
      <c r="A2776" s="72" t="s">
        <v>5833</v>
      </c>
      <c r="B2776" s="72" t="s">
        <v>5834</v>
      </c>
      <c r="C2776" s="72" t="s">
        <v>309</v>
      </c>
      <c r="D2776" s="72" t="s">
        <v>289</v>
      </c>
      <c r="E2776" s="72"/>
      <c r="F2776" s="73" t="n">
        <v>9171</v>
      </c>
      <c r="G2776" s="73" t="n">
        <v>7512</v>
      </c>
      <c r="H2776" s="73" t="n">
        <v>1659</v>
      </c>
      <c r="I2776" s="74" t="n">
        <f aca="false">H2776/F2776</f>
        <v>0.180896303565587</v>
      </c>
      <c r="J2776" s="73" t="n">
        <v>6839</v>
      </c>
      <c r="K2776" s="73" t="n">
        <v>211</v>
      </c>
      <c r="L2776" s="73" t="n">
        <v>462</v>
      </c>
      <c r="M2776" s="73" t="n">
        <v>1963</v>
      </c>
      <c r="N2776" s="73" t="n">
        <v>4471</v>
      </c>
      <c r="O2776" s="73" t="n">
        <f aca="false">J2776-M2776-N2776</f>
        <v>405</v>
      </c>
      <c r="P2776" s="74" t="n">
        <f aca="false">M2776/J2776</f>
        <v>0.28703026758298</v>
      </c>
      <c r="Q2776" s="74" t="n">
        <f aca="false">N2776/J2776</f>
        <v>0.653750548325779</v>
      </c>
      <c r="R2776" s="75" t="n">
        <f aca="false">ABS(P2776-Q2776)*100</f>
        <v>36.6720280742799</v>
      </c>
      <c r="S2776" s="72" t="str">
        <f aca="false">IF(M2776&gt;N2776,"Flávio Bolsonaro",IF(N2776&gt;M2776,"Lula","Empate"))</f>
        <v>Lula</v>
      </c>
      <c r="T2776" s="74" t="n">
        <v>0.674008122461731</v>
      </c>
      <c r="U2776" s="74" t="n">
        <v>0.252264917213371</v>
      </c>
      <c r="V2776" s="72" t="str">
        <f aca="false">IF(S2776="Empate","—",IF((N2776&gt;M2776)&lt;&gt;(T2776&gt;U2776),"Sim","Não"))</f>
        <v>Não</v>
      </c>
    </row>
    <row r="2777" customFormat="false" ht="15" hidden="false" customHeight="false" outlineLevel="0" collapsed="false">
      <c r="A2777" s="72" t="s">
        <v>5835</v>
      </c>
      <c r="B2777" s="72" t="s">
        <v>5836</v>
      </c>
      <c r="C2777" s="72" t="s">
        <v>309</v>
      </c>
      <c r="D2777" s="72" t="s">
        <v>289</v>
      </c>
      <c r="E2777" s="72"/>
      <c r="F2777" s="73" t="n">
        <v>3304</v>
      </c>
      <c r="G2777" s="73" t="n">
        <v>2723</v>
      </c>
      <c r="H2777" s="73" t="n">
        <v>581</v>
      </c>
      <c r="I2777" s="74" t="n">
        <f aca="false">H2777/F2777</f>
        <v>0.175847457627119</v>
      </c>
      <c r="J2777" s="73" t="n">
        <v>2517</v>
      </c>
      <c r="K2777" s="73" t="n">
        <v>40</v>
      </c>
      <c r="L2777" s="73" t="n">
        <v>166</v>
      </c>
      <c r="M2777" s="73" t="n">
        <v>357</v>
      </c>
      <c r="N2777" s="73" t="n">
        <v>2085</v>
      </c>
      <c r="O2777" s="73" t="n">
        <f aca="false">J2777-M2777-N2777</f>
        <v>75</v>
      </c>
      <c r="P2777" s="74" t="n">
        <f aca="false">M2777/J2777</f>
        <v>0.141835518474374</v>
      </c>
      <c r="Q2777" s="74" t="n">
        <f aca="false">N2777/J2777</f>
        <v>0.828367103694875</v>
      </c>
      <c r="R2777" s="75" t="n">
        <f aca="false">ABS(P2777-Q2777)*100</f>
        <v>68.6531585220501</v>
      </c>
      <c r="S2777" s="72" t="str">
        <f aca="false">IF(M2777&gt;N2777,"Flávio Bolsonaro",IF(N2777&gt;M2777,"Lula","Empate"))</f>
        <v>Lula</v>
      </c>
      <c r="T2777" s="74" t="n">
        <v>0.843762950683796</v>
      </c>
      <c r="U2777" s="74" t="n">
        <v>0.112308329879818</v>
      </c>
      <c r="V2777" s="72" t="str">
        <f aca="false">IF(S2777="Empate","—",IF((N2777&gt;M2777)&lt;&gt;(T2777&gt;U2777),"Sim","Não"))</f>
        <v>Não</v>
      </c>
    </row>
    <row r="2778" customFormat="false" ht="15" hidden="false" customHeight="false" outlineLevel="0" collapsed="false">
      <c r="A2778" s="72" t="s">
        <v>5837</v>
      </c>
      <c r="B2778" s="72" t="s">
        <v>5838</v>
      </c>
      <c r="C2778" s="72" t="s">
        <v>309</v>
      </c>
      <c r="D2778" s="72" t="s">
        <v>289</v>
      </c>
      <c r="E2778" s="72"/>
      <c r="F2778" s="73" t="n">
        <v>9254</v>
      </c>
      <c r="G2778" s="73" t="n">
        <v>7595</v>
      </c>
      <c r="H2778" s="73" t="n">
        <v>1659</v>
      </c>
      <c r="I2778" s="74" t="n">
        <f aca="false">H2778/F2778</f>
        <v>0.179273827534039</v>
      </c>
      <c r="J2778" s="73" t="n">
        <v>7063</v>
      </c>
      <c r="K2778" s="73" t="n">
        <v>170</v>
      </c>
      <c r="L2778" s="73" t="n">
        <v>362</v>
      </c>
      <c r="M2778" s="73" t="n">
        <v>1370</v>
      </c>
      <c r="N2778" s="73" t="n">
        <v>5352</v>
      </c>
      <c r="O2778" s="73" t="n">
        <f aca="false">J2778-M2778-N2778</f>
        <v>341</v>
      </c>
      <c r="P2778" s="74" t="n">
        <f aca="false">M2778/J2778</f>
        <v>0.193968568596914</v>
      </c>
      <c r="Q2778" s="74" t="n">
        <f aca="false">N2778/J2778</f>
        <v>0.757751663599037</v>
      </c>
      <c r="R2778" s="75" t="n">
        <f aca="false">ABS(P2778-Q2778)*100</f>
        <v>56.3783095002124</v>
      </c>
      <c r="S2778" s="72" t="str">
        <f aca="false">IF(M2778&gt;N2778,"Flávio Bolsonaro",IF(N2778&gt;M2778,"Lula","Empate"))</f>
        <v>Lula</v>
      </c>
      <c r="T2778" s="74" t="n">
        <v>0.759783263094521</v>
      </c>
      <c r="U2778" s="74" t="n">
        <v>0.184828416616496</v>
      </c>
      <c r="V2778" s="72" t="str">
        <f aca="false">IF(S2778="Empate","—",IF((N2778&gt;M2778)&lt;&gt;(T2778&gt;U2778),"Sim","Não"))</f>
        <v>Não</v>
      </c>
    </row>
    <row r="2779" customFormat="false" ht="15" hidden="false" customHeight="false" outlineLevel="0" collapsed="false">
      <c r="A2779" s="72" t="s">
        <v>5839</v>
      </c>
      <c r="B2779" s="72" t="s">
        <v>5840</v>
      </c>
      <c r="C2779" s="72" t="s">
        <v>309</v>
      </c>
      <c r="D2779" s="72" t="s">
        <v>289</v>
      </c>
      <c r="E2779" s="72"/>
      <c r="F2779" s="73" t="n">
        <v>8148</v>
      </c>
      <c r="G2779" s="73" t="n">
        <v>6417</v>
      </c>
      <c r="H2779" s="73" t="n">
        <v>1731</v>
      </c>
      <c r="I2779" s="74" t="n">
        <f aca="false">H2779/F2779</f>
        <v>0.212444771723122</v>
      </c>
      <c r="J2779" s="73" t="n">
        <v>6023</v>
      </c>
      <c r="K2779" s="73" t="n">
        <v>116</v>
      </c>
      <c r="L2779" s="73" t="n">
        <v>278</v>
      </c>
      <c r="M2779" s="73" t="n">
        <v>1635</v>
      </c>
      <c r="N2779" s="73" t="n">
        <v>4139</v>
      </c>
      <c r="O2779" s="73" t="n">
        <f aca="false">J2779-M2779-N2779</f>
        <v>249</v>
      </c>
      <c r="P2779" s="74" t="n">
        <f aca="false">M2779/J2779</f>
        <v>0.271459405611821</v>
      </c>
      <c r="Q2779" s="74" t="n">
        <f aca="false">N2779/J2779</f>
        <v>0.687199070230782</v>
      </c>
      <c r="R2779" s="75" t="n">
        <f aca="false">ABS(P2779-Q2779)*100</f>
        <v>41.5739664618961</v>
      </c>
      <c r="S2779" s="72" t="str">
        <f aca="false">IF(M2779&gt;N2779,"Flávio Bolsonaro",IF(N2779&gt;M2779,"Lula","Empate"))</f>
        <v>Lula</v>
      </c>
      <c r="T2779" s="74" t="n">
        <v>0.741370154009559</v>
      </c>
      <c r="U2779" s="74" t="n">
        <v>0.215967427863339</v>
      </c>
      <c r="V2779" s="72" t="str">
        <f aca="false">IF(S2779="Empate","—",IF((N2779&gt;M2779)&lt;&gt;(T2779&gt;U2779),"Sim","Não"))</f>
        <v>Não</v>
      </c>
    </row>
    <row r="2780" customFormat="false" ht="15" hidden="false" customHeight="false" outlineLevel="0" collapsed="false">
      <c r="A2780" s="72" t="s">
        <v>5841</v>
      </c>
      <c r="B2780" s="72" t="s">
        <v>1523</v>
      </c>
      <c r="C2780" s="72" t="s">
        <v>309</v>
      </c>
      <c r="D2780" s="72" t="s">
        <v>289</v>
      </c>
      <c r="E2780" s="72"/>
      <c r="F2780" s="73" t="n">
        <v>11366</v>
      </c>
      <c r="G2780" s="73" t="n">
        <v>8863</v>
      </c>
      <c r="H2780" s="73" t="n">
        <v>2503</v>
      </c>
      <c r="I2780" s="74" t="n">
        <f aca="false">H2780/F2780</f>
        <v>0.22021819461552</v>
      </c>
      <c r="J2780" s="73" t="n">
        <v>8220</v>
      </c>
      <c r="K2780" s="73" t="n">
        <v>150</v>
      </c>
      <c r="L2780" s="73" t="n">
        <v>493</v>
      </c>
      <c r="M2780" s="73" t="n">
        <v>1825</v>
      </c>
      <c r="N2780" s="73" t="n">
        <v>6102</v>
      </c>
      <c r="O2780" s="73" t="n">
        <f aca="false">J2780-M2780-N2780</f>
        <v>293</v>
      </c>
      <c r="P2780" s="74" t="n">
        <f aca="false">M2780/J2780</f>
        <v>0.222019464720195</v>
      </c>
      <c r="Q2780" s="74" t="n">
        <f aca="false">N2780/J2780</f>
        <v>0.742335766423358</v>
      </c>
      <c r="R2780" s="75" t="n">
        <f aca="false">ABS(P2780-Q2780)*100</f>
        <v>52.0316301703163</v>
      </c>
      <c r="S2780" s="72" t="str">
        <f aca="false">IF(M2780&gt;N2780,"Flávio Bolsonaro",IF(N2780&gt;M2780,"Lula","Empate"))</f>
        <v>Lula</v>
      </c>
      <c r="T2780" s="74" t="n">
        <v>0.776701503951058</v>
      </c>
      <c r="U2780" s="74" t="n">
        <v>0.172954371654346</v>
      </c>
      <c r="V2780" s="72" t="str">
        <f aca="false">IF(S2780="Empate","—",IF((N2780&gt;M2780)&lt;&gt;(T2780&gt;U2780),"Sim","Não"))</f>
        <v>Não</v>
      </c>
    </row>
    <row r="2781" customFormat="false" ht="15" hidden="false" customHeight="false" outlineLevel="0" collapsed="false">
      <c r="A2781" s="72" t="s">
        <v>5842</v>
      </c>
      <c r="B2781" s="72" t="s">
        <v>5843</v>
      </c>
      <c r="C2781" s="72" t="s">
        <v>309</v>
      </c>
      <c r="D2781" s="72" t="s">
        <v>289</v>
      </c>
      <c r="E2781" s="72"/>
      <c r="F2781" s="73" t="n">
        <v>11897</v>
      </c>
      <c r="G2781" s="73" t="n">
        <v>9050</v>
      </c>
      <c r="H2781" s="73" t="n">
        <v>2847</v>
      </c>
      <c r="I2781" s="74" t="n">
        <f aca="false">H2781/F2781</f>
        <v>0.239304026225099</v>
      </c>
      <c r="J2781" s="73" t="n">
        <v>8490</v>
      </c>
      <c r="K2781" s="73" t="n">
        <v>108</v>
      </c>
      <c r="L2781" s="73" t="n">
        <v>452</v>
      </c>
      <c r="M2781" s="73" t="n">
        <v>1172</v>
      </c>
      <c r="N2781" s="73" t="n">
        <v>7091</v>
      </c>
      <c r="O2781" s="73" t="n">
        <f aca="false">J2781-M2781-N2781</f>
        <v>227</v>
      </c>
      <c r="P2781" s="74" t="n">
        <f aca="false">M2781/J2781</f>
        <v>0.138044758539458</v>
      </c>
      <c r="Q2781" s="74" t="n">
        <f aca="false">N2781/J2781</f>
        <v>0.835217903415783</v>
      </c>
      <c r="R2781" s="75" t="n">
        <f aca="false">ABS(P2781-Q2781)*100</f>
        <v>69.7173144876325</v>
      </c>
      <c r="S2781" s="72" t="str">
        <f aca="false">IF(M2781&gt;N2781,"Flávio Bolsonaro",IF(N2781&gt;M2781,"Lula","Empate"))</f>
        <v>Lula</v>
      </c>
      <c r="T2781" s="74" t="n">
        <v>0.866224840451645</v>
      </c>
      <c r="U2781" s="74" t="n">
        <v>0.0995336278841433</v>
      </c>
      <c r="V2781" s="72" t="str">
        <f aca="false">IF(S2781="Empate","—",IF((N2781&gt;M2781)&lt;&gt;(T2781&gt;U2781),"Sim","Não"))</f>
        <v>Não</v>
      </c>
    </row>
    <row r="2782" customFormat="false" ht="15" hidden="false" customHeight="false" outlineLevel="0" collapsed="false">
      <c r="A2782" s="72" t="s">
        <v>5844</v>
      </c>
      <c r="B2782" s="72" t="s">
        <v>5845</v>
      </c>
      <c r="C2782" s="72" t="s">
        <v>309</v>
      </c>
      <c r="D2782" s="72" t="s">
        <v>289</v>
      </c>
      <c r="E2782" s="72"/>
      <c r="F2782" s="73" t="n">
        <v>12091</v>
      </c>
      <c r="G2782" s="73" t="n">
        <v>9736</v>
      </c>
      <c r="H2782" s="73" t="n">
        <v>2355</v>
      </c>
      <c r="I2782" s="74" t="n">
        <f aca="false">H2782/F2782</f>
        <v>0.194772971631792</v>
      </c>
      <c r="J2782" s="73" t="n">
        <v>9154</v>
      </c>
      <c r="K2782" s="73" t="n">
        <v>177</v>
      </c>
      <c r="L2782" s="73" t="n">
        <v>405</v>
      </c>
      <c r="M2782" s="73" t="n">
        <v>1901</v>
      </c>
      <c r="N2782" s="73" t="n">
        <v>6957</v>
      </c>
      <c r="O2782" s="73" t="n">
        <f aca="false">J2782-M2782-N2782</f>
        <v>296</v>
      </c>
      <c r="P2782" s="74" t="n">
        <f aca="false">M2782/J2782</f>
        <v>0.207668778675989</v>
      </c>
      <c r="Q2782" s="74" t="n">
        <f aca="false">N2782/J2782</f>
        <v>0.759995630325541</v>
      </c>
      <c r="R2782" s="75" t="n">
        <f aca="false">ABS(P2782-Q2782)*100</f>
        <v>55.2326851649552</v>
      </c>
      <c r="S2782" s="72" t="str">
        <f aca="false">IF(M2782&gt;N2782,"Flávio Bolsonaro",IF(N2782&gt;M2782,"Lula","Empate"))</f>
        <v>Lula</v>
      </c>
      <c r="T2782" s="74" t="n">
        <v>0.795011691348402</v>
      </c>
      <c r="U2782" s="74" t="n">
        <v>0.161674646475894</v>
      </c>
      <c r="V2782" s="72" t="str">
        <f aca="false">IF(S2782="Empate","—",IF((N2782&gt;M2782)&lt;&gt;(T2782&gt;U2782),"Sim","Não"))</f>
        <v>Não</v>
      </c>
    </row>
    <row r="2783" customFormat="false" ht="15" hidden="false" customHeight="false" outlineLevel="0" collapsed="false">
      <c r="A2783" s="72" t="s">
        <v>5846</v>
      </c>
      <c r="B2783" s="72" t="s">
        <v>5847</v>
      </c>
      <c r="C2783" s="72" t="s">
        <v>309</v>
      </c>
      <c r="D2783" s="72" t="s">
        <v>289</v>
      </c>
      <c r="E2783" s="72"/>
      <c r="F2783" s="73" t="n">
        <v>3314</v>
      </c>
      <c r="G2783" s="73" t="n">
        <v>2751</v>
      </c>
      <c r="H2783" s="73" t="n">
        <v>563</v>
      </c>
      <c r="I2783" s="74" t="n">
        <f aca="false">H2783/F2783</f>
        <v>0.169885334942667</v>
      </c>
      <c r="J2783" s="73" t="n">
        <v>2593</v>
      </c>
      <c r="K2783" s="73" t="n">
        <v>25</v>
      </c>
      <c r="L2783" s="73" t="n">
        <v>133</v>
      </c>
      <c r="M2783" s="73" t="n">
        <v>622</v>
      </c>
      <c r="N2783" s="73" t="n">
        <v>1889</v>
      </c>
      <c r="O2783" s="73" t="n">
        <f aca="false">J2783-M2783-N2783</f>
        <v>82</v>
      </c>
      <c r="P2783" s="74" t="n">
        <f aca="false">M2783/J2783</f>
        <v>0.239876590821442</v>
      </c>
      <c r="Q2783" s="74" t="n">
        <f aca="false">N2783/J2783</f>
        <v>0.728499807173159</v>
      </c>
      <c r="R2783" s="75" t="n">
        <f aca="false">ABS(P2783-Q2783)*100</f>
        <v>48.8623216351716</v>
      </c>
      <c r="S2783" s="72" t="str">
        <f aca="false">IF(M2783&gt;N2783,"Flávio Bolsonaro",IF(N2783&gt;M2783,"Lula","Empate"))</f>
        <v>Lula</v>
      </c>
      <c r="T2783" s="74" t="n">
        <v>0.791595197255575</v>
      </c>
      <c r="U2783" s="74" t="n">
        <v>0.163807890222985</v>
      </c>
      <c r="V2783" s="72" t="str">
        <f aca="false">IF(S2783="Empate","—",IF((N2783&gt;M2783)&lt;&gt;(T2783&gt;U2783),"Sim","Não"))</f>
        <v>Não</v>
      </c>
    </row>
    <row r="2784" customFormat="false" ht="15" hidden="false" customHeight="false" outlineLevel="0" collapsed="false">
      <c r="A2784" s="72" t="s">
        <v>5848</v>
      </c>
      <c r="B2784" s="72" t="s">
        <v>5849</v>
      </c>
      <c r="C2784" s="72" t="s">
        <v>309</v>
      </c>
      <c r="D2784" s="72" t="s">
        <v>289</v>
      </c>
      <c r="E2784" s="72"/>
      <c r="F2784" s="73" t="n">
        <v>7597</v>
      </c>
      <c r="G2784" s="73" t="n">
        <v>6192</v>
      </c>
      <c r="H2784" s="73" t="n">
        <v>1405</v>
      </c>
      <c r="I2784" s="74" t="n">
        <f aca="false">H2784/F2784</f>
        <v>0.184941424246413</v>
      </c>
      <c r="J2784" s="73" t="n">
        <v>5910</v>
      </c>
      <c r="K2784" s="73" t="n">
        <v>74</v>
      </c>
      <c r="L2784" s="73" t="n">
        <v>208</v>
      </c>
      <c r="M2784" s="73" t="n">
        <v>823</v>
      </c>
      <c r="N2784" s="73" t="n">
        <v>4848</v>
      </c>
      <c r="O2784" s="73" t="n">
        <f aca="false">J2784-M2784-N2784</f>
        <v>239</v>
      </c>
      <c r="P2784" s="74" t="n">
        <f aca="false">M2784/J2784</f>
        <v>0.139255499153976</v>
      </c>
      <c r="Q2784" s="74" t="n">
        <f aca="false">N2784/J2784</f>
        <v>0.820304568527919</v>
      </c>
      <c r="R2784" s="75" t="n">
        <f aca="false">ABS(P2784-Q2784)*100</f>
        <v>68.1049069373943</v>
      </c>
      <c r="S2784" s="72" t="str">
        <f aca="false">IF(M2784&gt;N2784,"Flávio Bolsonaro",IF(N2784&gt;M2784,"Lula","Empate"))</f>
        <v>Lula</v>
      </c>
      <c r="T2784" s="74" t="n">
        <v>0.85155969881678</v>
      </c>
      <c r="U2784" s="74" t="n">
        <v>0.105414126927214</v>
      </c>
      <c r="V2784" s="72" t="str">
        <f aca="false">IF(S2784="Empate","—",IF((N2784&gt;M2784)&lt;&gt;(T2784&gt;U2784),"Sim","Não"))</f>
        <v>Não</v>
      </c>
    </row>
    <row r="2785" customFormat="false" ht="15" hidden="false" customHeight="false" outlineLevel="0" collapsed="false">
      <c r="A2785" s="72" t="s">
        <v>5850</v>
      </c>
      <c r="B2785" s="72" t="s">
        <v>5851</v>
      </c>
      <c r="C2785" s="72" t="s">
        <v>309</v>
      </c>
      <c r="D2785" s="72" t="s">
        <v>289</v>
      </c>
      <c r="E2785" s="72"/>
      <c r="F2785" s="73" t="n">
        <v>13083</v>
      </c>
      <c r="G2785" s="73" t="n">
        <v>10705</v>
      </c>
      <c r="H2785" s="73" t="n">
        <v>2378</v>
      </c>
      <c r="I2785" s="74" t="n">
        <f aca="false">H2785/F2785</f>
        <v>0.18176259267752</v>
      </c>
      <c r="J2785" s="73" t="n">
        <v>10069</v>
      </c>
      <c r="K2785" s="73" t="n">
        <v>126</v>
      </c>
      <c r="L2785" s="73" t="n">
        <v>510</v>
      </c>
      <c r="M2785" s="73" t="n">
        <v>2143</v>
      </c>
      <c r="N2785" s="73" t="n">
        <v>7431</v>
      </c>
      <c r="O2785" s="73" t="n">
        <f aca="false">J2785-M2785-N2785</f>
        <v>495</v>
      </c>
      <c r="P2785" s="74" t="n">
        <f aca="false">M2785/J2785</f>
        <v>0.212831462905949</v>
      </c>
      <c r="Q2785" s="74" t="n">
        <f aca="false">N2785/J2785</f>
        <v>0.738007746548813</v>
      </c>
      <c r="R2785" s="75" t="n">
        <f aca="false">ABS(P2785-Q2785)*100</f>
        <v>52.5176283642864</v>
      </c>
      <c r="S2785" s="72" t="str">
        <f aca="false">IF(M2785&gt;N2785,"Flávio Bolsonaro",IF(N2785&gt;M2785,"Lula","Empate"))</f>
        <v>Lula</v>
      </c>
      <c r="T2785" s="74" t="n">
        <v>0.789023372287145</v>
      </c>
      <c r="U2785" s="74" t="n">
        <v>0.167675292153589</v>
      </c>
      <c r="V2785" s="72" t="str">
        <f aca="false">IF(S2785="Empate","—",IF((N2785&gt;M2785)&lt;&gt;(T2785&gt;U2785),"Sim","Não"))</f>
        <v>Não</v>
      </c>
    </row>
    <row r="2786" customFormat="false" ht="15" hidden="false" customHeight="false" outlineLevel="0" collapsed="false">
      <c r="A2786" s="72" t="s">
        <v>5852</v>
      </c>
      <c r="B2786" s="72" t="s">
        <v>5853</v>
      </c>
      <c r="C2786" s="72" t="s">
        <v>309</v>
      </c>
      <c r="D2786" s="72" t="s">
        <v>289</v>
      </c>
      <c r="E2786" s="72"/>
      <c r="F2786" s="73" t="n">
        <v>7797</v>
      </c>
      <c r="G2786" s="73" t="n">
        <v>6414</v>
      </c>
      <c r="H2786" s="73" t="n">
        <v>1383</v>
      </c>
      <c r="I2786" s="74" t="n">
        <f aca="false">H2786/F2786</f>
        <v>0.177375913813005</v>
      </c>
      <c r="J2786" s="73" t="n">
        <v>5960</v>
      </c>
      <c r="K2786" s="73" t="n">
        <v>123</v>
      </c>
      <c r="L2786" s="73" t="n">
        <v>331</v>
      </c>
      <c r="M2786" s="73" t="n">
        <v>1366</v>
      </c>
      <c r="N2786" s="73" t="n">
        <v>4314</v>
      </c>
      <c r="O2786" s="73" t="n">
        <f aca="false">J2786-M2786-N2786</f>
        <v>280</v>
      </c>
      <c r="P2786" s="74" t="n">
        <f aca="false">M2786/J2786</f>
        <v>0.229194630872483</v>
      </c>
      <c r="Q2786" s="74" t="n">
        <f aca="false">N2786/J2786</f>
        <v>0.723825503355705</v>
      </c>
      <c r="R2786" s="75" t="n">
        <f aca="false">ABS(P2786-Q2786)*100</f>
        <v>49.4630872483222</v>
      </c>
      <c r="S2786" s="72" t="str">
        <f aca="false">IF(M2786&gt;N2786,"Flávio Bolsonaro",IF(N2786&gt;M2786,"Lula","Empate"))</f>
        <v>Lula</v>
      </c>
      <c r="T2786" s="74" t="n">
        <v>0.76734613876911</v>
      </c>
      <c r="U2786" s="74" t="n">
        <v>0.190709525676205</v>
      </c>
      <c r="V2786" s="72" t="str">
        <f aca="false">IF(S2786="Empate","—",IF((N2786&gt;M2786)&lt;&gt;(T2786&gt;U2786),"Sim","Não"))</f>
        <v>Não</v>
      </c>
    </row>
    <row r="2787" customFormat="false" ht="15" hidden="false" customHeight="false" outlineLevel="0" collapsed="false">
      <c r="A2787" s="72" t="s">
        <v>5854</v>
      </c>
      <c r="B2787" s="72" t="s">
        <v>5855</v>
      </c>
      <c r="C2787" s="72" t="s">
        <v>309</v>
      </c>
      <c r="D2787" s="72" t="s">
        <v>289</v>
      </c>
      <c r="E2787" s="72"/>
      <c r="F2787" s="73" t="n">
        <v>5431</v>
      </c>
      <c r="G2787" s="73" t="n">
        <v>4489</v>
      </c>
      <c r="H2787" s="73" t="n">
        <v>942</v>
      </c>
      <c r="I2787" s="74" t="n">
        <f aca="false">H2787/F2787</f>
        <v>0.173448720309335</v>
      </c>
      <c r="J2787" s="73" t="n">
        <v>4217</v>
      </c>
      <c r="K2787" s="73" t="n">
        <v>49</v>
      </c>
      <c r="L2787" s="73" t="n">
        <v>223</v>
      </c>
      <c r="M2787" s="73" t="n">
        <v>877</v>
      </c>
      <c r="N2787" s="73" t="n">
        <v>3189</v>
      </c>
      <c r="O2787" s="73" t="n">
        <f aca="false">J2787-M2787-N2787</f>
        <v>151</v>
      </c>
      <c r="P2787" s="74" t="n">
        <f aca="false">M2787/J2787</f>
        <v>0.207967749585013</v>
      </c>
      <c r="Q2787" s="74" t="n">
        <f aca="false">N2787/J2787</f>
        <v>0.756224804363291</v>
      </c>
      <c r="R2787" s="75" t="n">
        <f aca="false">ABS(P2787-Q2787)*100</f>
        <v>54.8257054778278</v>
      </c>
      <c r="S2787" s="72" t="str">
        <f aca="false">IF(M2787&gt;N2787,"Flávio Bolsonaro",IF(N2787&gt;M2787,"Lula","Empate"))</f>
        <v>Lula</v>
      </c>
      <c r="T2787" s="74" t="n">
        <v>0.790885416666667</v>
      </c>
      <c r="U2787" s="74" t="n">
        <v>0.162239583333333</v>
      </c>
      <c r="V2787" s="72" t="str">
        <f aca="false">IF(S2787="Empate","—",IF((N2787&gt;M2787)&lt;&gt;(T2787&gt;U2787),"Sim","Não"))</f>
        <v>Não</v>
      </c>
    </row>
    <row r="2788" customFormat="false" ht="15" hidden="false" customHeight="false" outlineLevel="0" collapsed="false">
      <c r="A2788" s="72" t="s">
        <v>5856</v>
      </c>
      <c r="B2788" s="72" t="s">
        <v>5857</v>
      </c>
      <c r="C2788" s="72" t="s">
        <v>309</v>
      </c>
      <c r="D2788" s="72" t="s">
        <v>289</v>
      </c>
      <c r="E2788" s="72"/>
      <c r="F2788" s="73" t="n">
        <v>3470</v>
      </c>
      <c r="G2788" s="73" t="n">
        <v>2693</v>
      </c>
      <c r="H2788" s="73" t="n">
        <v>777</v>
      </c>
      <c r="I2788" s="74" t="n">
        <f aca="false">H2788/F2788</f>
        <v>0.223919308357349</v>
      </c>
      <c r="J2788" s="73" t="n">
        <v>2573</v>
      </c>
      <c r="K2788" s="73" t="n">
        <v>33</v>
      </c>
      <c r="L2788" s="73" t="n">
        <v>87</v>
      </c>
      <c r="M2788" s="73" t="n">
        <v>521</v>
      </c>
      <c r="N2788" s="73" t="n">
        <v>1934</v>
      </c>
      <c r="O2788" s="73" t="n">
        <f aca="false">J2788-M2788-N2788</f>
        <v>118</v>
      </c>
      <c r="P2788" s="74" t="n">
        <f aca="false">M2788/J2788</f>
        <v>0.202487368830159</v>
      </c>
      <c r="Q2788" s="74" t="n">
        <f aca="false">N2788/J2788</f>
        <v>0.751651768363778</v>
      </c>
      <c r="R2788" s="75" t="n">
        <f aca="false">ABS(P2788-Q2788)*100</f>
        <v>54.9164399533618</v>
      </c>
      <c r="S2788" s="72" t="str">
        <f aca="false">IF(M2788&gt;N2788,"Flávio Bolsonaro",IF(N2788&gt;M2788,"Lula","Empate"))</f>
        <v>Lula</v>
      </c>
      <c r="T2788" s="74" t="n">
        <v>0.731831704207395</v>
      </c>
      <c r="U2788" s="74" t="n">
        <v>0.204844878878028</v>
      </c>
      <c r="V2788" s="72" t="str">
        <f aca="false">IF(S2788="Empate","—",IF((N2788&gt;M2788)&lt;&gt;(T2788&gt;U2788),"Sim","Não"))</f>
        <v>Não</v>
      </c>
    </row>
    <row r="2789" customFormat="false" ht="15" hidden="false" customHeight="false" outlineLevel="0" collapsed="false">
      <c r="A2789" s="72" t="s">
        <v>5858</v>
      </c>
      <c r="B2789" s="72" t="s">
        <v>5859</v>
      </c>
      <c r="C2789" s="72" t="s">
        <v>309</v>
      </c>
      <c r="D2789" s="72" t="s">
        <v>289</v>
      </c>
      <c r="E2789" s="72"/>
      <c r="F2789" s="73" t="n">
        <v>2845</v>
      </c>
      <c r="G2789" s="73" t="n">
        <v>2471</v>
      </c>
      <c r="H2789" s="73" t="n">
        <v>374</v>
      </c>
      <c r="I2789" s="74" t="n">
        <f aca="false">H2789/F2789</f>
        <v>0.131458699472759</v>
      </c>
      <c r="J2789" s="73" t="n">
        <v>2371</v>
      </c>
      <c r="K2789" s="73" t="n">
        <v>41</v>
      </c>
      <c r="L2789" s="73" t="n">
        <v>59</v>
      </c>
      <c r="M2789" s="73" t="n">
        <v>502</v>
      </c>
      <c r="N2789" s="73" t="n">
        <v>1755</v>
      </c>
      <c r="O2789" s="73" t="n">
        <f aca="false">J2789-M2789-N2789</f>
        <v>114</v>
      </c>
      <c r="P2789" s="74" t="n">
        <f aca="false">M2789/J2789</f>
        <v>0.211725010544074</v>
      </c>
      <c r="Q2789" s="74" t="n">
        <f aca="false">N2789/J2789</f>
        <v>0.740194010965837</v>
      </c>
      <c r="R2789" s="75" t="n">
        <f aca="false">ABS(P2789-Q2789)*100</f>
        <v>52.8469000421763</v>
      </c>
      <c r="S2789" s="72" t="str">
        <f aca="false">IF(M2789&gt;N2789,"Flávio Bolsonaro",IF(N2789&gt;M2789,"Lula","Empate"))</f>
        <v>Lula</v>
      </c>
      <c r="T2789" s="74" t="n">
        <v>0.82159406858202</v>
      </c>
      <c r="U2789" s="74" t="n">
        <v>0.139017608897127</v>
      </c>
      <c r="V2789" s="72" t="str">
        <f aca="false">IF(S2789="Empate","—",IF((N2789&gt;M2789)&lt;&gt;(T2789&gt;U2789),"Sim","Não"))</f>
        <v>Não</v>
      </c>
    </row>
    <row r="2790" customFormat="false" ht="15" hidden="false" customHeight="false" outlineLevel="0" collapsed="false">
      <c r="A2790" s="72" t="s">
        <v>5860</v>
      </c>
      <c r="B2790" s="72" t="s">
        <v>5861</v>
      </c>
      <c r="C2790" s="72" t="s">
        <v>309</v>
      </c>
      <c r="D2790" s="72" t="s">
        <v>289</v>
      </c>
      <c r="E2790" s="72"/>
      <c r="F2790" s="73" t="n">
        <v>2666</v>
      </c>
      <c r="G2790" s="73" t="n">
        <v>2160</v>
      </c>
      <c r="H2790" s="73" t="n">
        <v>506</v>
      </c>
      <c r="I2790" s="74" t="n">
        <f aca="false">H2790/F2790</f>
        <v>0.189797449362341</v>
      </c>
      <c r="J2790" s="73" t="n">
        <v>2002</v>
      </c>
      <c r="K2790" s="73" t="n">
        <v>25</v>
      </c>
      <c r="L2790" s="73" t="n">
        <v>133</v>
      </c>
      <c r="M2790" s="73" t="n">
        <v>318</v>
      </c>
      <c r="N2790" s="73" t="n">
        <v>1616</v>
      </c>
      <c r="O2790" s="73" t="n">
        <f aca="false">J2790-M2790-N2790</f>
        <v>68</v>
      </c>
      <c r="P2790" s="74" t="n">
        <f aca="false">M2790/J2790</f>
        <v>0.158841158841159</v>
      </c>
      <c r="Q2790" s="74" t="n">
        <f aca="false">N2790/J2790</f>
        <v>0.807192807192807</v>
      </c>
      <c r="R2790" s="75" t="n">
        <f aca="false">ABS(P2790-Q2790)*100</f>
        <v>64.8351648351648</v>
      </c>
      <c r="S2790" s="72" t="str">
        <f aca="false">IF(M2790&gt;N2790,"Flávio Bolsonaro",IF(N2790&gt;M2790,"Lula","Empate"))</f>
        <v>Lula</v>
      </c>
      <c r="T2790" s="74" t="n">
        <v>0.833333333333333</v>
      </c>
      <c r="U2790" s="74" t="n">
        <v>0.125136612021858</v>
      </c>
      <c r="V2790" s="72" t="str">
        <f aca="false">IF(S2790="Empate","—",IF((N2790&gt;M2790)&lt;&gt;(T2790&gt;U2790),"Sim","Não"))</f>
        <v>Não</v>
      </c>
    </row>
    <row r="2791" customFormat="false" ht="15" hidden="false" customHeight="false" outlineLevel="0" collapsed="false">
      <c r="A2791" s="72" t="s">
        <v>5862</v>
      </c>
      <c r="B2791" s="72" t="s">
        <v>601</v>
      </c>
      <c r="C2791" s="72" t="s">
        <v>309</v>
      </c>
      <c r="D2791" s="72" t="s">
        <v>289</v>
      </c>
      <c r="E2791" s="72"/>
      <c r="F2791" s="73" t="n">
        <v>8397</v>
      </c>
      <c r="G2791" s="73" t="n">
        <v>6682</v>
      </c>
      <c r="H2791" s="73" t="n">
        <v>1715</v>
      </c>
      <c r="I2791" s="74" t="n">
        <f aca="false">H2791/F2791</f>
        <v>0.204239609384304</v>
      </c>
      <c r="J2791" s="73" t="n">
        <v>6282</v>
      </c>
      <c r="K2791" s="73" t="n">
        <v>85</v>
      </c>
      <c r="L2791" s="73" t="n">
        <v>315</v>
      </c>
      <c r="M2791" s="73" t="n">
        <v>1112</v>
      </c>
      <c r="N2791" s="73" t="n">
        <v>4874</v>
      </c>
      <c r="O2791" s="73" t="n">
        <f aca="false">J2791-M2791-N2791</f>
        <v>296</v>
      </c>
      <c r="P2791" s="74" t="n">
        <f aca="false">M2791/J2791</f>
        <v>0.177013689907673</v>
      </c>
      <c r="Q2791" s="74" t="n">
        <f aca="false">N2791/J2791</f>
        <v>0.775867558102515</v>
      </c>
      <c r="R2791" s="75" t="n">
        <f aca="false">ABS(P2791-Q2791)*100</f>
        <v>59.8853868194842</v>
      </c>
      <c r="S2791" s="72" t="str">
        <f aca="false">IF(M2791&gt;N2791,"Flávio Bolsonaro",IF(N2791&gt;M2791,"Lula","Empate"))</f>
        <v>Lula</v>
      </c>
      <c r="T2791" s="74" t="n">
        <v>0.844315466029362</v>
      </c>
      <c r="U2791" s="74" t="n">
        <v>0.114714919767839</v>
      </c>
      <c r="V2791" s="72" t="str">
        <f aca="false">IF(S2791="Empate","—",IF((N2791&gt;M2791)&lt;&gt;(T2791&gt;U2791),"Sim","Não"))</f>
        <v>Não</v>
      </c>
    </row>
    <row r="2792" customFormat="false" ht="15" hidden="false" customHeight="false" outlineLevel="0" collapsed="false">
      <c r="A2792" s="72" t="s">
        <v>5863</v>
      </c>
      <c r="B2792" s="72" t="s">
        <v>5864</v>
      </c>
      <c r="C2792" s="72" t="s">
        <v>295</v>
      </c>
      <c r="D2792" s="72" t="s">
        <v>289</v>
      </c>
      <c r="E2792" s="72"/>
      <c r="F2792" s="73" t="n">
        <v>79387</v>
      </c>
      <c r="G2792" s="73" t="n">
        <v>67927</v>
      </c>
      <c r="H2792" s="73" t="n">
        <v>11460</v>
      </c>
      <c r="I2792" s="74" t="n">
        <f aca="false">H2792/F2792</f>
        <v>0.144356128837215</v>
      </c>
      <c r="J2792" s="73" t="n">
        <v>64196</v>
      </c>
      <c r="K2792" s="73" t="n">
        <v>1478</v>
      </c>
      <c r="L2792" s="73" t="n">
        <v>2253</v>
      </c>
      <c r="M2792" s="73" t="n">
        <v>24301</v>
      </c>
      <c r="N2792" s="73" t="n">
        <v>36334</v>
      </c>
      <c r="O2792" s="73" t="n">
        <f aca="false">J2792-M2792-N2792</f>
        <v>3561</v>
      </c>
      <c r="P2792" s="74" t="n">
        <f aca="false">M2792/J2792</f>
        <v>0.378543834506823</v>
      </c>
      <c r="Q2792" s="74" t="n">
        <f aca="false">N2792/J2792</f>
        <v>0.565985419652315</v>
      </c>
      <c r="R2792" s="75" t="n">
        <f aca="false">ABS(P2792-Q2792)*100</f>
        <v>18.7441585145492</v>
      </c>
      <c r="S2792" s="72" t="str">
        <f aca="false">IF(M2792&gt;N2792,"Flávio Bolsonaro",IF(N2792&gt;M2792,"Lula","Empate"))</f>
        <v>Lula</v>
      </c>
      <c r="T2792" s="74" t="n">
        <v>0.574505380605432</v>
      </c>
      <c r="U2792" s="74" t="n">
        <v>0.377191110569155</v>
      </c>
      <c r="V2792" s="72" t="str">
        <f aca="false">IF(S2792="Empate","—",IF((N2792&gt;M2792)&lt;&gt;(T2792&gt;U2792),"Sim","Não"))</f>
        <v>Não</v>
      </c>
    </row>
    <row r="2793" customFormat="false" ht="15" hidden="false" customHeight="false" outlineLevel="0" collapsed="false">
      <c r="A2793" s="72" t="s">
        <v>5865</v>
      </c>
      <c r="B2793" s="72" t="s">
        <v>5866</v>
      </c>
      <c r="C2793" s="72" t="s">
        <v>295</v>
      </c>
      <c r="D2793" s="72" t="s">
        <v>289</v>
      </c>
      <c r="E2793" s="72"/>
      <c r="F2793" s="73" t="n">
        <v>30094</v>
      </c>
      <c r="G2793" s="73" t="n">
        <v>24183</v>
      </c>
      <c r="H2793" s="73" t="n">
        <v>5911</v>
      </c>
      <c r="I2793" s="74" t="n">
        <f aca="false">H2793/F2793</f>
        <v>0.196417890609424</v>
      </c>
      <c r="J2793" s="73" t="n">
        <v>23059</v>
      </c>
      <c r="K2793" s="73" t="n">
        <v>385</v>
      </c>
      <c r="L2793" s="73" t="n">
        <v>739</v>
      </c>
      <c r="M2793" s="73" t="n">
        <v>5300</v>
      </c>
      <c r="N2793" s="73" t="n">
        <v>16835</v>
      </c>
      <c r="O2793" s="73" t="n">
        <f aca="false">J2793-M2793-N2793</f>
        <v>924</v>
      </c>
      <c r="P2793" s="74" t="n">
        <f aca="false">M2793/J2793</f>
        <v>0.229845179756277</v>
      </c>
      <c r="Q2793" s="74" t="n">
        <f aca="false">N2793/J2793</f>
        <v>0.730083698339043</v>
      </c>
      <c r="R2793" s="75" t="n">
        <f aca="false">ABS(P2793-Q2793)*100</f>
        <v>50.0238518582766</v>
      </c>
      <c r="S2793" s="72" t="str">
        <f aca="false">IF(M2793&gt;N2793,"Flávio Bolsonaro",IF(N2793&gt;M2793,"Lula","Empate"))</f>
        <v>Lula</v>
      </c>
      <c r="T2793" s="74" t="n">
        <v>0.767323733631577</v>
      </c>
      <c r="U2793" s="74" t="n">
        <v>0.201966540845333</v>
      </c>
      <c r="V2793" s="72" t="str">
        <f aca="false">IF(S2793="Empate","—",IF((N2793&gt;M2793)&lt;&gt;(T2793&gt;U2793),"Sim","Não"))</f>
        <v>Não</v>
      </c>
    </row>
    <row r="2794" customFormat="false" ht="15" hidden="false" customHeight="false" outlineLevel="0" collapsed="false">
      <c r="A2794" s="72" t="s">
        <v>5867</v>
      </c>
      <c r="B2794" s="72" t="s">
        <v>5868</v>
      </c>
      <c r="C2794" s="72" t="s">
        <v>295</v>
      </c>
      <c r="D2794" s="72" t="s">
        <v>289</v>
      </c>
      <c r="E2794" s="72"/>
      <c r="F2794" s="73" t="n">
        <v>17488</v>
      </c>
      <c r="G2794" s="73" t="n">
        <v>13902</v>
      </c>
      <c r="H2794" s="73" t="n">
        <v>3586</v>
      </c>
      <c r="I2794" s="74" t="n">
        <f aca="false">H2794/F2794</f>
        <v>0.205054894784995</v>
      </c>
      <c r="J2794" s="73" t="n">
        <v>12892</v>
      </c>
      <c r="K2794" s="73" t="n">
        <v>271</v>
      </c>
      <c r="L2794" s="73" t="n">
        <v>739</v>
      </c>
      <c r="M2794" s="73" t="n">
        <v>3770</v>
      </c>
      <c r="N2794" s="73" t="n">
        <v>8397</v>
      </c>
      <c r="O2794" s="73" t="n">
        <f aca="false">J2794-M2794-N2794</f>
        <v>725</v>
      </c>
      <c r="P2794" s="74" t="n">
        <f aca="false">M2794/J2794</f>
        <v>0.292429413589823</v>
      </c>
      <c r="Q2794" s="74" t="n">
        <f aca="false">N2794/J2794</f>
        <v>0.651334160719826</v>
      </c>
      <c r="R2794" s="75" t="n">
        <f aca="false">ABS(P2794-Q2794)*100</f>
        <v>35.8904747130003</v>
      </c>
      <c r="S2794" s="72" t="str">
        <f aca="false">IF(M2794&gt;N2794,"Flávio Bolsonaro",IF(N2794&gt;M2794,"Lula","Empate"))</f>
        <v>Lula</v>
      </c>
      <c r="T2794" s="74" t="n">
        <v>0.744806893368211</v>
      </c>
      <c r="U2794" s="74" t="n">
        <v>0.201261732574242</v>
      </c>
      <c r="V2794" s="72" t="str">
        <f aca="false">IF(S2794="Empate","—",IF((N2794&gt;M2794)&lt;&gt;(T2794&gt;U2794),"Sim","Não"))</f>
        <v>Não</v>
      </c>
    </row>
    <row r="2795" customFormat="false" ht="15" hidden="false" customHeight="false" outlineLevel="0" collapsed="false">
      <c r="A2795" s="72" t="s">
        <v>5869</v>
      </c>
      <c r="B2795" s="72" t="s">
        <v>5870</v>
      </c>
      <c r="C2795" s="72" t="s">
        <v>295</v>
      </c>
      <c r="D2795" s="72" t="s">
        <v>289</v>
      </c>
      <c r="E2795" s="72"/>
      <c r="F2795" s="73" t="n">
        <v>20932</v>
      </c>
      <c r="G2795" s="73" t="n">
        <v>17231</v>
      </c>
      <c r="H2795" s="73" t="n">
        <v>3701</v>
      </c>
      <c r="I2795" s="74" t="n">
        <f aca="false">H2795/F2795</f>
        <v>0.176810624880566</v>
      </c>
      <c r="J2795" s="73" t="n">
        <v>16241</v>
      </c>
      <c r="K2795" s="73" t="n">
        <v>321</v>
      </c>
      <c r="L2795" s="73" t="n">
        <v>669</v>
      </c>
      <c r="M2795" s="73" t="n">
        <v>3992</v>
      </c>
      <c r="N2795" s="73" t="n">
        <v>11514</v>
      </c>
      <c r="O2795" s="73" t="n">
        <f aca="false">J2795-M2795-N2795</f>
        <v>735</v>
      </c>
      <c r="P2795" s="74" t="n">
        <f aca="false">M2795/J2795</f>
        <v>0.245797672557109</v>
      </c>
      <c r="Q2795" s="74" t="n">
        <f aca="false">N2795/J2795</f>
        <v>0.708946493442522</v>
      </c>
      <c r="R2795" s="75" t="n">
        <f aca="false">ABS(P2795-Q2795)*100</f>
        <v>46.3148820885413</v>
      </c>
      <c r="S2795" s="72" t="str">
        <f aca="false">IF(M2795&gt;N2795,"Flávio Bolsonaro",IF(N2795&gt;M2795,"Lula","Empate"))</f>
        <v>Lula</v>
      </c>
      <c r="T2795" s="74" t="n">
        <v>0.754144893877814</v>
      </c>
      <c r="U2795" s="74" t="n">
        <v>0.212824979033611</v>
      </c>
      <c r="V2795" s="72" t="str">
        <f aca="false">IF(S2795="Empate","—",IF((N2795&gt;M2795)&lt;&gt;(T2795&gt;U2795),"Sim","Não"))</f>
        <v>Não</v>
      </c>
    </row>
    <row r="2796" customFormat="false" ht="15" hidden="false" customHeight="false" outlineLevel="0" collapsed="false">
      <c r="A2796" s="72" t="s">
        <v>5871</v>
      </c>
      <c r="B2796" s="72" t="s">
        <v>5446</v>
      </c>
      <c r="C2796" s="72" t="s">
        <v>295</v>
      </c>
      <c r="D2796" s="72" t="s">
        <v>289</v>
      </c>
      <c r="E2796" s="72"/>
      <c r="F2796" s="73" t="n">
        <v>12070</v>
      </c>
      <c r="G2796" s="73" t="n">
        <v>10085</v>
      </c>
      <c r="H2796" s="73" t="n">
        <v>1985</v>
      </c>
      <c r="I2796" s="74" t="n">
        <f aca="false">H2796/F2796</f>
        <v>0.164457332228666</v>
      </c>
      <c r="J2796" s="73" t="n">
        <v>9634</v>
      </c>
      <c r="K2796" s="73" t="n">
        <v>145</v>
      </c>
      <c r="L2796" s="73" t="n">
        <v>306</v>
      </c>
      <c r="M2796" s="73" t="n">
        <v>1235</v>
      </c>
      <c r="N2796" s="73" t="n">
        <v>8034</v>
      </c>
      <c r="O2796" s="73" t="n">
        <f aca="false">J2796-M2796-N2796</f>
        <v>365</v>
      </c>
      <c r="P2796" s="74" t="n">
        <f aca="false">M2796/J2796</f>
        <v>0.12819182063525</v>
      </c>
      <c r="Q2796" s="74" t="n">
        <f aca="false">N2796/J2796</f>
        <v>0.833921527921943</v>
      </c>
      <c r="R2796" s="75" t="n">
        <f aca="false">ABS(P2796-Q2796)*100</f>
        <v>70.5729707286693</v>
      </c>
      <c r="S2796" s="72" t="str">
        <f aca="false">IF(M2796&gt;N2796,"Flávio Bolsonaro",IF(N2796&gt;M2796,"Lula","Empate"))</f>
        <v>Lula</v>
      </c>
      <c r="T2796" s="74" t="n">
        <v>0.870861629881155</v>
      </c>
      <c r="U2796" s="74" t="n">
        <v>0.103247028862479</v>
      </c>
      <c r="V2796" s="72" t="str">
        <f aca="false">IF(S2796="Empate","—",IF((N2796&gt;M2796)&lt;&gt;(T2796&gt;U2796),"Sim","Não"))</f>
        <v>Não</v>
      </c>
    </row>
    <row r="2797" customFormat="false" ht="15" hidden="false" customHeight="false" outlineLevel="0" collapsed="false">
      <c r="A2797" s="72" t="s">
        <v>5872</v>
      </c>
      <c r="B2797" s="72" t="s">
        <v>5873</v>
      </c>
      <c r="C2797" s="72" t="s">
        <v>295</v>
      </c>
      <c r="D2797" s="72" t="s">
        <v>289</v>
      </c>
      <c r="E2797" s="72"/>
      <c r="F2797" s="73" t="n">
        <v>29186</v>
      </c>
      <c r="G2797" s="73" t="n">
        <v>22828</v>
      </c>
      <c r="H2797" s="73" t="n">
        <v>6358</v>
      </c>
      <c r="I2797" s="74" t="n">
        <f aca="false">H2797/F2797</f>
        <v>0.217844171863222</v>
      </c>
      <c r="J2797" s="73" t="n">
        <v>21427</v>
      </c>
      <c r="K2797" s="73" t="n">
        <v>489</v>
      </c>
      <c r="L2797" s="73" t="n">
        <v>912</v>
      </c>
      <c r="M2797" s="73" t="n">
        <v>5825</v>
      </c>
      <c r="N2797" s="73" t="n">
        <v>14569</v>
      </c>
      <c r="O2797" s="73" t="n">
        <f aca="false">J2797-M2797-N2797</f>
        <v>1033</v>
      </c>
      <c r="P2797" s="74" t="n">
        <f aca="false">M2797/J2797</f>
        <v>0.271853269239744</v>
      </c>
      <c r="Q2797" s="74" t="n">
        <f aca="false">N2797/J2797</f>
        <v>0.67993652867877</v>
      </c>
      <c r="R2797" s="75" t="n">
        <f aca="false">ABS(P2797-Q2797)*100</f>
        <v>40.8083259439026</v>
      </c>
      <c r="S2797" s="72" t="str">
        <f aca="false">IF(M2797&gt;N2797,"Flávio Bolsonaro",IF(N2797&gt;M2797,"Lula","Empate"))</f>
        <v>Lula</v>
      </c>
      <c r="T2797" s="74" t="n">
        <v>0.704138030470515</v>
      </c>
      <c r="U2797" s="74" t="n">
        <v>0.263372903349834</v>
      </c>
      <c r="V2797" s="72" t="str">
        <f aca="false">IF(S2797="Empate","—",IF((N2797&gt;M2797)&lt;&gt;(T2797&gt;U2797),"Sim","Não"))</f>
        <v>Não</v>
      </c>
    </row>
    <row r="2798" customFormat="false" ht="15" hidden="false" customHeight="false" outlineLevel="0" collapsed="false">
      <c r="A2798" s="72" t="s">
        <v>5874</v>
      </c>
      <c r="B2798" s="72" t="s">
        <v>5875</v>
      </c>
      <c r="C2798" s="72" t="s">
        <v>295</v>
      </c>
      <c r="D2798" s="72" t="s">
        <v>289</v>
      </c>
      <c r="E2798" s="72"/>
      <c r="F2798" s="73" t="n">
        <v>17270</v>
      </c>
      <c r="G2798" s="73" t="n">
        <v>14374</v>
      </c>
      <c r="H2798" s="73" t="n">
        <v>2896</v>
      </c>
      <c r="I2798" s="74" t="n">
        <f aca="false">H2798/F2798</f>
        <v>0.167689635205559</v>
      </c>
      <c r="J2798" s="73" t="n">
        <v>13456</v>
      </c>
      <c r="K2798" s="73" t="n">
        <v>283</v>
      </c>
      <c r="L2798" s="73" t="n">
        <v>635</v>
      </c>
      <c r="M2798" s="73" t="n">
        <v>3028</v>
      </c>
      <c r="N2798" s="73" t="n">
        <v>9814</v>
      </c>
      <c r="O2798" s="73" t="n">
        <f aca="false">J2798-M2798-N2798</f>
        <v>614</v>
      </c>
      <c r="P2798" s="74" t="n">
        <f aca="false">M2798/J2798</f>
        <v>0.225029726516052</v>
      </c>
      <c r="Q2798" s="74" t="n">
        <f aca="false">N2798/J2798</f>
        <v>0.729340071343639</v>
      </c>
      <c r="R2798" s="75" t="n">
        <f aca="false">ABS(P2798-Q2798)*100</f>
        <v>50.4310344827586</v>
      </c>
      <c r="S2798" s="72" t="str">
        <f aca="false">IF(M2798&gt;N2798,"Flávio Bolsonaro",IF(N2798&gt;M2798,"Lula","Empate"))</f>
        <v>Lula</v>
      </c>
      <c r="T2798" s="74" t="n">
        <v>0.759765775483473</v>
      </c>
      <c r="U2798" s="74" t="n">
        <v>0.204484166730873</v>
      </c>
      <c r="V2798" s="72" t="str">
        <f aca="false">IF(S2798="Empate","—",IF((N2798&gt;M2798)&lt;&gt;(T2798&gt;U2798),"Sim","Não"))</f>
        <v>Não</v>
      </c>
    </row>
    <row r="2799" customFormat="false" ht="15" hidden="false" customHeight="false" outlineLevel="0" collapsed="false">
      <c r="A2799" s="72" t="s">
        <v>5876</v>
      </c>
      <c r="B2799" s="72" t="s">
        <v>5877</v>
      </c>
      <c r="C2799" s="72" t="s">
        <v>295</v>
      </c>
      <c r="D2799" s="72" t="s">
        <v>289</v>
      </c>
      <c r="E2799" s="72"/>
      <c r="F2799" s="73" t="n">
        <v>17368</v>
      </c>
      <c r="G2799" s="73" t="n">
        <v>13869</v>
      </c>
      <c r="H2799" s="73" t="n">
        <v>3499</v>
      </c>
      <c r="I2799" s="74" t="n">
        <f aca="false">H2799/F2799</f>
        <v>0.201462459695993</v>
      </c>
      <c r="J2799" s="73" t="n">
        <v>13135</v>
      </c>
      <c r="K2799" s="73" t="n">
        <v>251</v>
      </c>
      <c r="L2799" s="73" t="n">
        <v>483</v>
      </c>
      <c r="M2799" s="73" t="n">
        <v>3900</v>
      </c>
      <c r="N2799" s="73" t="n">
        <v>8734</v>
      </c>
      <c r="O2799" s="73" t="n">
        <f aca="false">J2799-M2799-N2799</f>
        <v>501</v>
      </c>
      <c r="P2799" s="74" t="n">
        <f aca="false">M2799/J2799</f>
        <v>0.296916634944804</v>
      </c>
      <c r="Q2799" s="74" t="n">
        <f aca="false">N2799/J2799</f>
        <v>0.664940997335364</v>
      </c>
      <c r="R2799" s="75" t="n">
        <f aca="false">ABS(P2799-Q2799)*100</f>
        <v>36.802436239056</v>
      </c>
      <c r="S2799" s="72" t="str">
        <f aca="false">IF(M2799&gt;N2799,"Flávio Bolsonaro",IF(N2799&gt;M2799,"Lula","Empate"))</f>
        <v>Lula</v>
      </c>
      <c r="T2799" s="74" t="n">
        <v>0.669099756690998</v>
      </c>
      <c r="U2799" s="74" t="n">
        <v>0.291264421944902</v>
      </c>
      <c r="V2799" s="72" t="str">
        <f aca="false">IF(S2799="Empate","—",IF((N2799&gt;M2799)&lt;&gt;(T2799&gt;U2799),"Sim","Não"))</f>
        <v>Não</v>
      </c>
    </row>
    <row r="2800" customFormat="false" ht="15" hidden="false" customHeight="false" outlineLevel="0" collapsed="false">
      <c r="A2800" s="72" t="s">
        <v>5878</v>
      </c>
      <c r="B2800" s="72" t="s">
        <v>5879</v>
      </c>
      <c r="C2800" s="72" t="s">
        <v>295</v>
      </c>
      <c r="D2800" s="72" t="s">
        <v>289</v>
      </c>
      <c r="E2800" s="72"/>
      <c r="F2800" s="73" t="n">
        <v>9105</v>
      </c>
      <c r="G2800" s="73" t="n">
        <v>7282</v>
      </c>
      <c r="H2800" s="73" t="n">
        <v>1823</v>
      </c>
      <c r="I2800" s="74" t="n">
        <f aca="false">H2800/F2800</f>
        <v>0.200219659527732</v>
      </c>
      <c r="J2800" s="73" t="n">
        <v>6887</v>
      </c>
      <c r="K2800" s="73" t="n">
        <v>106</v>
      </c>
      <c r="L2800" s="73" t="n">
        <v>289</v>
      </c>
      <c r="M2800" s="73" t="n">
        <v>1511</v>
      </c>
      <c r="N2800" s="73" t="n">
        <v>5111</v>
      </c>
      <c r="O2800" s="73" t="n">
        <f aca="false">J2800-M2800-N2800</f>
        <v>265</v>
      </c>
      <c r="P2800" s="74" t="n">
        <f aca="false">M2800/J2800</f>
        <v>0.219398867431392</v>
      </c>
      <c r="Q2800" s="74" t="n">
        <f aca="false">N2800/J2800</f>
        <v>0.742122840133585</v>
      </c>
      <c r="R2800" s="75" t="n">
        <f aca="false">ABS(P2800-Q2800)*100</f>
        <v>52.2723972702193</v>
      </c>
      <c r="S2800" s="72" t="str">
        <f aca="false">IF(M2800&gt;N2800,"Flávio Bolsonaro",IF(N2800&gt;M2800,"Lula","Empate"))</f>
        <v>Lula</v>
      </c>
      <c r="T2800" s="74" t="n">
        <v>0.766332421756305</v>
      </c>
      <c r="U2800" s="74" t="n">
        <v>0.195685202066241</v>
      </c>
      <c r="V2800" s="72" t="str">
        <f aca="false">IF(S2800="Empate","—",IF((N2800&gt;M2800)&lt;&gt;(T2800&gt;U2800),"Sim","Não"))</f>
        <v>Não</v>
      </c>
    </row>
    <row r="2801" customFormat="false" ht="15" hidden="false" customHeight="false" outlineLevel="0" collapsed="false">
      <c r="A2801" s="72" t="s">
        <v>5880</v>
      </c>
      <c r="B2801" s="72" t="s">
        <v>5881</v>
      </c>
      <c r="C2801" s="72" t="s">
        <v>295</v>
      </c>
      <c r="D2801" s="72" t="s">
        <v>289</v>
      </c>
      <c r="E2801" s="72"/>
      <c r="F2801" s="73" t="n">
        <v>60070</v>
      </c>
      <c r="G2801" s="73" t="n">
        <v>47999</v>
      </c>
      <c r="H2801" s="73" t="n">
        <v>12071</v>
      </c>
      <c r="I2801" s="74" t="n">
        <f aca="false">H2801/F2801</f>
        <v>0.200948892958215</v>
      </c>
      <c r="J2801" s="73" t="n">
        <v>45275</v>
      </c>
      <c r="K2801" s="73" t="n">
        <v>701</v>
      </c>
      <c r="L2801" s="73" t="n">
        <v>2023</v>
      </c>
      <c r="M2801" s="73" t="n">
        <v>10820</v>
      </c>
      <c r="N2801" s="73" t="n">
        <v>32160</v>
      </c>
      <c r="O2801" s="73" t="n">
        <f aca="false">J2801-M2801-N2801</f>
        <v>2295</v>
      </c>
      <c r="P2801" s="74" t="n">
        <f aca="false">M2801/J2801</f>
        <v>0.238983986747653</v>
      </c>
      <c r="Q2801" s="74" t="n">
        <f aca="false">N2801/J2801</f>
        <v>0.710325786858089</v>
      </c>
      <c r="R2801" s="75" t="n">
        <f aca="false">ABS(P2801-Q2801)*100</f>
        <v>47.1341800110436</v>
      </c>
      <c r="S2801" s="72" t="str">
        <f aca="false">IF(M2801&gt;N2801,"Flávio Bolsonaro",IF(N2801&gt;M2801,"Lula","Empate"))</f>
        <v>Lula</v>
      </c>
      <c r="T2801" s="74" t="n">
        <v>0.767174180608105</v>
      </c>
      <c r="U2801" s="74" t="n">
        <v>0.184414459588823</v>
      </c>
      <c r="V2801" s="72" t="str">
        <f aca="false">IF(S2801="Empate","—",IF((N2801&gt;M2801)&lt;&gt;(T2801&gt;U2801),"Sim","Não"))</f>
        <v>Não</v>
      </c>
    </row>
    <row r="2802" customFormat="false" ht="15" hidden="false" customHeight="false" outlineLevel="0" collapsed="false">
      <c r="A2802" s="72" t="s">
        <v>5882</v>
      </c>
      <c r="B2802" s="72" t="s">
        <v>5883</v>
      </c>
      <c r="C2802" s="72" t="s">
        <v>295</v>
      </c>
      <c r="D2802" s="72" t="s">
        <v>289</v>
      </c>
      <c r="E2802" s="72"/>
      <c r="F2802" s="73" t="n">
        <v>17404</v>
      </c>
      <c r="G2802" s="73" t="n">
        <v>14315</v>
      </c>
      <c r="H2802" s="73" t="n">
        <v>3089</v>
      </c>
      <c r="I2802" s="74" t="n">
        <f aca="false">H2802/F2802</f>
        <v>0.17748793380832</v>
      </c>
      <c r="J2802" s="73" t="n">
        <v>13527</v>
      </c>
      <c r="K2802" s="73" t="n">
        <v>277</v>
      </c>
      <c r="L2802" s="73" t="n">
        <v>511</v>
      </c>
      <c r="M2802" s="73" t="n">
        <v>3680</v>
      </c>
      <c r="N2802" s="73" t="n">
        <v>9092</v>
      </c>
      <c r="O2802" s="73" t="n">
        <f aca="false">J2802-M2802-N2802</f>
        <v>755</v>
      </c>
      <c r="P2802" s="74" t="n">
        <f aca="false">M2802/J2802</f>
        <v>0.27204849560139</v>
      </c>
      <c r="Q2802" s="74" t="n">
        <f aca="false">N2802/J2802</f>
        <v>0.672137207067347</v>
      </c>
      <c r="R2802" s="75" t="n">
        <f aca="false">ABS(P2802-Q2802)*100</f>
        <v>40.0088711465957</v>
      </c>
      <c r="S2802" s="72" t="str">
        <f aca="false">IF(M2802&gt;N2802,"Flávio Bolsonaro",IF(N2802&gt;M2802,"Lula","Empate"))</f>
        <v>Lula</v>
      </c>
      <c r="T2802" s="74" t="n">
        <v>0.689981673793525</v>
      </c>
      <c r="U2802" s="74" t="n">
        <v>0.271227855833842</v>
      </c>
      <c r="V2802" s="72" t="str">
        <f aca="false">IF(S2802="Empate","—",IF((N2802&gt;M2802)&lt;&gt;(T2802&gt;U2802),"Sim","Não"))</f>
        <v>Não</v>
      </c>
    </row>
    <row r="2803" customFormat="false" ht="15" hidden="false" customHeight="false" outlineLevel="0" collapsed="false">
      <c r="A2803" s="72" t="s">
        <v>5884</v>
      </c>
      <c r="B2803" s="72" t="s">
        <v>5885</v>
      </c>
      <c r="C2803" s="72" t="s">
        <v>295</v>
      </c>
      <c r="D2803" s="72" t="s">
        <v>289</v>
      </c>
      <c r="E2803" s="72"/>
      <c r="F2803" s="73" t="n">
        <v>51729</v>
      </c>
      <c r="G2803" s="73" t="n">
        <v>42251</v>
      </c>
      <c r="H2803" s="73" t="n">
        <v>9478</v>
      </c>
      <c r="I2803" s="74" t="n">
        <f aca="false">H2803/F2803</f>
        <v>0.183224110266968</v>
      </c>
      <c r="J2803" s="73" t="n">
        <v>40462</v>
      </c>
      <c r="K2803" s="73" t="n">
        <v>595</v>
      </c>
      <c r="L2803" s="73" t="n">
        <v>1194</v>
      </c>
      <c r="M2803" s="73" t="n">
        <v>10211</v>
      </c>
      <c r="N2803" s="73" t="n">
        <v>28253</v>
      </c>
      <c r="O2803" s="73" t="n">
        <f aca="false">J2803-M2803-N2803</f>
        <v>1998</v>
      </c>
      <c r="P2803" s="74" t="n">
        <f aca="false">M2803/J2803</f>
        <v>0.252360239236815</v>
      </c>
      <c r="Q2803" s="74" t="n">
        <f aca="false">N2803/J2803</f>
        <v>0.698260095892442</v>
      </c>
      <c r="R2803" s="75" t="n">
        <f aca="false">ABS(P2803-Q2803)*100</f>
        <v>44.5899856655628</v>
      </c>
      <c r="S2803" s="72" t="str">
        <f aca="false">IF(M2803&gt;N2803,"Flávio Bolsonaro",IF(N2803&gt;M2803,"Lula","Empate"))</f>
        <v>Lula</v>
      </c>
      <c r="T2803" s="74" t="n">
        <v>0.7315380631797</v>
      </c>
      <c r="U2803" s="74" t="n">
        <v>0.226903158984982</v>
      </c>
      <c r="V2803" s="72" t="str">
        <f aca="false">IF(S2803="Empate","—",IF((N2803&gt;M2803)&lt;&gt;(T2803&gt;U2803),"Sim","Não"))</f>
        <v>Não</v>
      </c>
    </row>
    <row r="2804" customFormat="false" ht="15" hidden="false" customHeight="false" outlineLevel="0" collapsed="false">
      <c r="A2804" s="72" t="s">
        <v>5886</v>
      </c>
      <c r="B2804" s="72" t="s">
        <v>5887</v>
      </c>
      <c r="C2804" s="72" t="s">
        <v>295</v>
      </c>
      <c r="D2804" s="72" t="s">
        <v>289</v>
      </c>
      <c r="E2804" s="72"/>
      <c r="F2804" s="73" t="n">
        <v>10106</v>
      </c>
      <c r="G2804" s="73" t="n">
        <v>8432</v>
      </c>
      <c r="H2804" s="73" t="n">
        <v>1674</v>
      </c>
      <c r="I2804" s="74" t="n">
        <f aca="false">H2804/F2804</f>
        <v>0.165644171779141</v>
      </c>
      <c r="J2804" s="73" t="n">
        <v>8094</v>
      </c>
      <c r="K2804" s="73" t="n">
        <v>132</v>
      </c>
      <c r="L2804" s="73" t="n">
        <v>206</v>
      </c>
      <c r="M2804" s="73" t="n">
        <v>2835</v>
      </c>
      <c r="N2804" s="73" t="n">
        <v>4988</v>
      </c>
      <c r="O2804" s="73" t="n">
        <f aca="false">J2804-M2804-N2804</f>
        <v>271</v>
      </c>
      <c r="P2804" s="74" t="n">
        <f aca="false">M2804/J2804</f>
        <v>0.350259451445515</v>
      </c>
      <c r="Q2804" s="74" t="n">
        <f aca="false">N2804/J2804</f>
        <v>0.616258957252286</v>
      </c>
      <c r="R2804" s="75" t="n">
        <f aca="false">ABS(P2804-Q2804)*100</f>
        <v>26.599950580677</v>
      </c>
      <c r="S2804" s="72" t="str">
        <f aca="false">IF(M2804&gt;N2804,"Flávio Bolsonaro",IF(N2804&gt;M2804,"Lula","Empate"))</f>
        <v>Lula</v>
      </c>
      <c r="T2804" s="74" t="n">
        <v>0.635030961708581</v>
      </c>
      <c r="U2804" s="74" t="n">
        <v>0.330847971692152</v>
      </c>
      <c r="V2804" s="72" t="str">
        <f aca="false">IF(S2804="Empate","—",IF((N2804&gt;M2804)&lt;&gt;(T2804&gt;U2804),"Sim","Não"))</f>
        <v>Não</v>
      </c>
    </row>
    <row r="2805" customFormat="false" ht="15" hidden="false" customHeight="false" outlineLevel="0" collapsed="false">
      <c r="A2805" s="72" t="s">
        <v>5888</v>
      </c>
      <c r="B2805" s="72" t="s">
        <v>5889</v>
      </c>
      <c r="C2805" s="72" t="s">
        <v>295</v>
      </c>
      <c r="D2805" s="72" t="s">
        <v>289</v>
      </c>
      <c r="E2805" s="72"/>
      <c r="F2805" s="73" t="n">
        <v>30474</v>
      </c>
      <c r="G2805" s="73" t="n">
        <v>23563</v>
      </c>
      <c r="H2805" s="73" t="n">
        <v>6911</v>
      </c>
      <c r="I2805" s="74" t="n">
        <f aca="false">H2805/F2805</f>
        <v>0.226783487563169</v>
      </c>
      <c r="J2805" s="73" t="n">
        <v>22106</v>
      </c>
      <c r="K2805" s="73" t="n">
        <v>567</v>
      </c>
      <c r="L2805" s="73" t="n">
        <v>890</v>
      </c>
      <c r="M2805" s="73" t="n">
        <v>7196</v>
      </c>
      <c r="N2805" s="73" t="n">
        <v>13980</v>
      </c>
      <c r="O2805" s="73" t="n">
        <f aca="false">J2805-M2805-N2805</f>
        <v>930</v>
      </c>
      <c r="P2805" s="74" t="n">
        <f aca="false">M2805/J2805</f>
        <v>0.325522482583914</v>
      </c>
      <c r="Q2805" s="74" t="n">
        <f aca="false">N2805/J2805</f>
        <v>0.632407491178866</v>
      </c>
      <c r="R2805" s="75" t="n">
        <f aca="false">ABS(P2805-Q2805)*100</f>
        <v>30.6885008594952</v>
      </c>
      <c r="S2805" s="72" t="str">
        <f aca="false">IF(M2805&gt;N2805,"Flávio Bolsonaro",IF(N2805&gt;M2805,"Lula","Empate"))</f>
        <v>Lula</v>
      </c>
      <c r="T2805" s="74" t="n">
        <v>0.635014836795252</v>
      </c>
      <c r="U2805" s="74" t="n">
        <v>0.327443575218056</v>
      </c>
      <c r="V2805" s="72" t="str">
        <f aca="false">IF(S2805="Empate","—",IF((N2805&gt;M2805)&lt;&gt;(T2805&gt;U2805),"Sim","Não"))</f>
        <v>Não</v>
      </c>
    </row>
    <row r="2806" customFormat="false" ht="15" hidden="false" customHeight="false" outlineLevel="0" collapsed="false">
      <c r="A2806" s="72" t="s">
        <v>5890</v>
      </c>
      <c r="B2806" s="72" t="s">
        <v>5891</v>
      </c>
      <c r="C2806" s="72" t="s">
        <v>295</v>
      </c>
      <c r="D2806" s="72" t="s">
        <v>289</v>
      </c>
      <c r="E2806" s="72"/>
      <c r="F2806" s="73" t="n">
        <v>60920</v>
      </c>
      <c r="G2806" s="73" t="n">
        <v>49925</v>
      </c>
      <c r="H2806" s="73" t="n">
        <v>10995</v>
      </c>
      <c r="I2806" s="74" t="n">
        <f aca="false">H2806/F2806</f>
        <v>0.18048260013132</v>
      </c>
      <c r="J2806" s="73" t="n">
        <v>46521</v>
      </c>
      <c r="K2806" s="73" t="n">
        <v>1229</v>
      </c>
      <c r="L2806" s="73" t="n">
        <v>2175</v>
      </c>
      <c r="M2806" s="73" t="n">
        <v>13557</v>
      </c>
      <c r="N2806" s="73" t="n">
        <v>30166</v>
      </c>
      <c r="O2806" s="73" t="n">
        <f aca="false">J2806-M2806-N2806</f>
        <v>2798</v>
      </c>
      <c r="P2806" s="74" t="n">
        <f aca="false">M2806/J2806</f>
        <v>0.291416779518927</v>
      </c>
      <c r="Q2806" s="74" t="n">
        <f aca="false">N2806/J2806</f>
        <v>0.648438339674556</v>
      </c>
      <c r="R2806" s="75" t="n">
        <f aca="false">ABS(P2806-Q2806)*100</f>
        <v>35.7021560155629</v>
      </c>
      <c r="S2806" s="72" t="str">
        <f aca="false">IF(M2806&gt;N2806,"Flávio Bolsonaro",IF(N2806&gt;M2806,"Lula","Empate"))</f>
        <v>Lula</v>
      </c>
      <c r="T2806" s="74" t="n">
        <v>0.682521665102268</v>
      </c>
      <c r="U2806" s="74" t="n">
        <v>0.262971775337801</v>
      </c>
      <c r="V2806" s="72" t="str">
        <f aca="false">IF(S2806="Empate","—",IF((N2806&gt;M2806)&lt;&gt;(T2806&gt;U2806),"Sim","Não"))</f>
        <v>Não</v>
      </c>
    </row>
    <row r="2807" customFormat="false" ht="15" hidden="false" customHeight="false" outlineLevel="0" collapsed="false">
      <c r="A2807" s="72" t="s">
        <v>5892</v>
      </c>
      <c r="B2807" s="72" t="s">
        <v>5893</v>
      </c>
      <c r="C2807" s="72" t="s">
        <v>295</v>
      </c>
      <c r="D2807" s="72" t="s">
        <v>289</v>
      </c>
      <c r="E2807" s="72"/>
      <c r="F2807" s="73" t="n">
        <v>9176</v>
      </c>
      <c r="G2807" s="73" t="n">
        <v>7675</v>
      </c>
      <c r="H2807" s="73" t="n">
        <v>1501</v>
      </c>
      <c r="I2807" s="74" t="n">
        <f aca="false">H2807/F2807</f>
        <v>0.163578901482127</v>
      </c>
      <c r="J2807" s="73" t="n">
        <v>7325</v>
      </c>
      <c r="K2807" s="73" t="n">
        <v>128</v>
      </c>
      <c r="L2807" s="73" t="n">
        <v>222</v>
      </c>
      <c r="M2807" s="73" t="n">
        <v>1864</v>
      </c>
      <c r="N2807" s="73" t="n">
        <v>5113</v>
      </c>
      <c r="O2807" s="73" t="n">
        <f aca="false">J2807-M2807-N2807</f>
        <v>348</v>
      </c>
      <c r="P2807" s="74" t="n">
        <f aca="false">M2807/J2807</f>
        <v>0.254470989761092</v>
      </c>
      <c r="Q2807" s="74" t="n">
        <f aca="false">N2807/J2807</f>
        <v>0.6980204778157</v>
      </c>
      <c r="R2807" s="75" t="n">
        <f aca="false">ABS(P2807-Q2807)*100</f>
        <v>44.3549488054608</v>
      </c>
      <c r="S2807" s="72" t="str">
        <f aca="false">IF(M2807&gt;N2807,"Flávio Bolsonaro",IF(N2807&gt;M2807,"Lula","Empate"))</f>
        <v>Lula</v>
      </c>
      <c r="T2807" s="74" t="n">
        <v>0.735741971207088</v>
      </c>
      <c r="U2807" s="74" t="n">
        <v>0.231312292358804</v>
      </c>
      <c r="V2807" s="72" t="str">
        <f aca="false">IF(S2807="Empate","—",IF((N2807&gt;M2807)&lt;&gt;(T2807&gt;U2807),"Sim","Não"))</f>
        <v>Não</v>
      </c>
    </row>
    <row r="2808" customFormat="false" ht="15" hidden="false" customHeight="false" outlineLevel="0" collapsed="false">
      <c r="A2808" s="72" t="s">
        <v>5894</v>
      </c>
      <c r="B2808" s="72" t="s">
        <v>5895</v>
      </c>
      <c r="C2808" s="72" t="s">
        <v>295</v>
      </c>
      <c r="D2808" s="72" t="s">
        <v>289</v>
      </c>
      <c r="E2808" s="72"/>
      <c r="F2808" s="73" t="n">
        <v>15567</v>
      </c>
      <c r="G2808" s="73" t="n">
        <v>12298</v>
      </c>
      <c r="H2808" s="73" t="n">
        <v>3269</v>
      </c>
      <c r="I2808" s="74" t="n">
        <f aca="false">H2808/F2808</f>
        <v>0.20999550330828</v>
      </c>
      <c r="J2808" s="73" t="n">
        <v>11786</v>
      </c>
      <c r="K2808" s="73" t="n">
        <v>95</v>
      </c>
      <c r="L2808" s="73" t="n">
        <v>417</v>
      </c>
      <c r="M2808" s="73" t="n">
        <v>1927</v>
      </c>
      <c r="N2808" s="73" t="n">
        <v>9306</v>
      </c>
      <c r="O2808" s="73" t="n">
        <f aca="false">J2808-M2808-N2808</f>
        <v>553</v>
      </c>
      <c r="P2808" s="74" t="n">
        <f aca="false">M2808/J2808</f>
        <v>0.163499066689292</v>
      </c>
      <c r="Q2808" s="74" t="n">
        <f aca="false">N2808/J2808</f>
        <v>0.789580858645851</v>
      </c>
      <c r="R2808" s="75" t="n">
        <f aca="false">ABS(P2808-Q2808)*100</f>
        <v>62.6081791956559</v>
      </c>
      <c r="S2808" s="72" t="str">
        <f aca="false">IF(M2808&gt;N2808,"Flávio Bolsonaro",IF(N2808&gt;M2808,"Lula","Empate"))</f>
        <v>Lula</v>
      </c>
      <c r="T2808" s="74" t="n">
        <v>0.828381714480293</v>
      </c>
      <c r="U2808" s="74" t="n">
        <v>0.135353707329531</v>
      </c>
      <c r="V2808" s="72" t="str">
        <f aca="false">IF(S2808="Empate","—",IF((N2808&gt;M2808)&lt;&gt;(T2808&gt;U2808),"Sim","Não"))</f>
        <v>Não</v>
      </c>
    </row>
    <row r="2809" customFormat="false" ht="15" hidden="false" customHeight="false" outlineLevel="0" collapsed="false">
      <c r="A2809" s="72" t="s">
        <v>5896</v>
      </c>
      <c r="B2809" s="72" t="s">
        <v>5897</v>
      </c>
      <c r="C2809" s="72" t="s">
        <v>295</v>
      </c>
      <c r="D2809" s="72" t="s">
        <v>289</v>
      </c>
      <c r="E2809" s="72"/>
      <c r="F2809" s="73" t="n">
        <v>10088</v>
      </c>
      <c r="G2809" s="73" t="n">
        <v>7988</v>
      </c>
      <c r="H2809" s="73" t="n">
        <v>2100</v>
      </c>
      <c r="I2809" s="74" t="n">
        <f aca="false">H2809/F2809</f>
        <v>0.208168120539255</v>
      </c>
      <c r="J2809" s="73" t="n">
        <v>7534</v>
      </c>
      <c r="K2809" s="73" t="n">
        <v>88</v>
      </c>
      <c r="L2809" s="73" t="n">
        <v>366</v>
      </c>
      <c r="M2809" s="73" t="n">
        <v>873</v>
      </c>
      <c r="N2809" s="73" t="n">
        <v>6368</v>
      </c>
      <c r="O2809" s="73" t="n">
        <f aca="false">J2809-M2809-N2809</f>
        <v>293</v>
      </c>
      <c r="P2809" s="74" t="n">
        <f aca="false">M2809/J2809</f>
        <v>0.115874701353862</v>
      </c>
      <c r="Q2809" s="74" t="n">
        <f aca="false">N2809/J2809</f>
        <v>0.845234934961508</v>
      </c>
      <c r="R2809" s="75" t="n">
        <f aca="false">ABS(P2809-Q2809)*100</f>
        <v>72.9360233607645</v>
      </c>
      <c r="S2809" s="72" t="str">
        <f aca="false">IF(M2809&gt;N2809,"Flávio Bolsonaro",IF(N2809&gt;M2809,"Lula","Empate"))</f>
        <v>Lula</v>
      </c>
      <c r="T2809" s="74" t="n">
        <v>0.873307681345304</v>
      </c>
      <c r="U2809" s="74" t="n">
        <v>0.102750463160895</v>
      </c>
      <c r="V2809" s="72" t="str">
        <f aca="false">IF(S2809="Empate","—",IF((N2809&gt;M2809)&lt;&gt;(T2809&gt;U2809),"Sim","Não"))</f>
        <v>Não</v>
      </c>
    </row>
    <row r="2810" customFormat="false" ht="15" hidden="false" customHeight="false" outlineLevel="0" collapsed="false">
      <c r="A2810" s="72" t="s">
        <v>5898</v>
      </c>
      <c r="B2810" s="72" t="s">
        <v>5899</v>
      </c>
      <c r="C2810" s="72" t="s">
        <v>295</v>
      </c>
      <c r="D2810" s="72" t="s">
        <v>289</v>
      </c>
      <c r="E2810" s="72"/>
      <c r="F2810" s="73" t="n">
        <v>48313</v>
      </c>
      <c r="G2810" s="73" t="n">
        <v>40125</v>
      </c>
      <c r="H2810" s="73" t="n">
        <v>8188</v>
      </c>
      <c r="I2810" s="74" t="n">
        <f aca="false">H2810/F2810</f>
        <v>0.169478194274833</v>
      </c>
      <c r="J2810" s="73" t="n">
        <v>37941</v>
      </c>
      <c r="K2810" s="73" t="n">
        <v>882</v>
      </c>
      <c r="L2810" s="73" t="n">
        <v>1302</v>
      </c>
      <c r="M2810" s="73" t="n">
        <v>10523</v>
      </c>
      <c r="N2810" s="73" t="n">
        <v>25506</v>
      </c>
      <c r="O2810" s="73" t="n">
        <f aca="false">J2810-M2810-N2810</f>
        <v>1912</v>
      </c>
      <c r="P2810" s="74" t="n">
        <f aca="false">M2810/J2810</f>
        <v>0.277351677604702</v>
      </c>
      <c r="Q2810" s="74" t="n">
        <f aca="false">N2810/J2810</f>
        <v>0.672254289554835</v>
      </c>
      <c r="R2810" s="75" t="n">
        <f aca="false">ABS(P2810-Q2810)*100</f>
        <v>39.4902611950133</v>
      </c>
      <c r="S2810" s="72" t="str">
        <f aca="false">IF(M2810&gt;N2810,"Flávio Bolsonaro",IF(N2810&gt;M2810,"Lula","Empate"))</f>
        <v>Lula</v>
      </c>
      <c r="T2810" s="74" t="n">
        <v>0.710624291803809</v>
      </c>
      <c r="U2810" s="74" t="n">
        <v>0.249878594938758</v>
      </c>
      <c r="V2810" s="72" t="str">
        <f aca="false">IF(S2810="Empate","—",IF((N2810&gt;M2810)&lt;&gt;(T2810&gt;U2810),"Sim","Não"))</f>
        <v>Não</v>
      </c>
    </row>
    <row r="2811" customFormat="false" ht="15" hidden="false" customHeight="false" outlineLevel="0" collapsed="false">
      <c r="A2811" s="72" t="s">
        <v>5900</v>
      </c>
      <c r="B2811" s="72" t="s">
        <v>5901</v>
      </c>
      <c r="C2811" s="72" t="s">
        <v>295</v>
      </c>
      <c r="D2811" s="72" t="s">
        <v>289</v>
      </c>
      <c r="E2811" s="72"/>
      <c r="F2811" s="73" t="n">
        <v>27831</v>
      </c>
      <c r="G2811" s="73" t="n">
        <v>22531</v>
      </c>
      <c r="H2811" s="73" t="n">
        <v>5300</v>
      </c>
      <c r="I2811" s="74" t="n">
        <f aca="false">H2811/F2811</f>
        <v>0.190435126298013</v>
      </c>
      <c r="J2811" s="73" t="n">
        <v>21495</v>
      </c>
      <c r="K2811" s="73" t="n">
        <v>258</v>
      </c>
      <c r="L2811" s="73" t="n">
        <v>778</v>
      </c>
      <c r="M2811" s="73" t="n">
        <v>2881</v>
      </c>
      <c r="N2811" s="73" t="n">
        <v>17737</v>
      </c>
      <c r="O2811" s="73" t="n">
        <f aca="false">J2811-M2811-N2811</f>
        <v>877</v>
      </c>
      <c r="P2811" s="74" t="n">
        <f aca="false">M2811/J2811</f>
        <v>0.134031170039544</v>
      </c>
      <c r="Q2811" s="74" t="n">
        <f aca="false">N2811/J2811</f>
        <v>0.825168643870668</v>
      </c>
      <c r="R2811" s="75" t="n">
        <f aca="false">ABS(P2811-Q2811)*100</f>
        <v>69.1137473831124</v>
      </c>
      <c r="S2811" s="72" t="str">
        <f aca="false">IF(M2811&gt;N2811,"Flávio Bolsonaro",IF(N2811&gt;M2811,"Lula","Empate"))</f>
        <v>Lula</v>
      </c>
      <c r="T2811" s="74" t="n">
        <v>0.867940876656473</v>
      </c>
      <c r="U2811" s="74" t="n">
        <v>0.0926095820591233</v>
      </c>
      <c r="V2811" s="72" t="str">
        <f aca="false">IF(S2811="Empate","—",IF((N2811&gt;M2811)&lt;&gt;(T2811&gt;U2811),"Sim","Não"))</f>
        <v>Não</v>
      </c>
    </row>
    <row r="2812" customFormat="false" ht="15" hidden="false" customHeight="false" outlineLevel="0" collapsed="false">
      <c r="A2812" s="72" t="s">
        <v>5902</v>
      </c>
      <c r="B2812" s="72" t="s">
        <v>5903</v>
      </c>
      <c r="C2812" s="72" t="s">
        <v>295</v>
      </c>
      <c r="D2812" s="72" t="s">
        <v>289</v>
      </c>
      <c r="E2812" s="72"/>
      <c r="F2812" s="73" t="n">
        <v>34189</v>
      </c>
      <c r="G2812" s="73" t="n">
        <v>26899</v>
      </c>
      <c r="H2812" s="73" t="n">
        <v>7290</v>
      </c>
      <c r="I2812" s="74" t="n">
        <f aca="false">H2812/F2812</f>
        <v>0.213226476352043</v>
      </c>
      <c r="J2812" s="73" t="n">
        <v>25604</v>
      </c>
      <c r="K2812" s="73" t="n">
        <v>333</v>
      </c>
      <c r="L2812" s="73" t="n">
        <v>962</v>
      </c>
      <c r="M2812" s="73" t="n">
        <v>5154</v>
      </c>
      <c r="N2812" s="73" t="n">
        <v>19346</v>
      </c>
      <c r="O2812" s="73" t="n">
        <f aca="false">J2812-M2812-N2812</f>
        <v>1104</v>
      </c>
      <c r="P2812" s="74" t="n">
        <f aca="false">M2812/J2812</f>
        <v>0.201296672394938</v>
      </c>
      <c r="Q2812" s="74" t="n">
        <f aca="false">N2812/J2812</f>
        <v>0.75558506483362</v>
      </c>
      <c r="R2812" s="75" t="n">
        <f aca="false">ABS(P2812-Q2812)*100</f>
        <v>55.4288392438682</v>
      </c>
      <c r="S2812" s="72" t="str">
        <f aca="false">IF(M2812&gt;N2812,"Flávio Bolsonaro",IF(N2812&gt;M2812,"Lula","Empate"))</f>
        <v>Lula</v>
      </c>
      <c r="T2812" s="74" t="n">
        <v>0.784744328484507</v>
      </c>
      <c r="U2812" s="74" t="n">
        <v>0.179594632711448</v>
      </c>
      <c r="V2812" s="72" t="str">
        <f aca="false">IF(S2812="Empate","—",IF((N2812&gt;M2812)&lt;&gt;(T2812&gt;U2812),"Sim","Não"))</f>
        <v>Não</v>
      </c>
    </row>
    <row r="2813" customFormat="false" ht="15" hidden="false" customHeight="false" outlineLevel="0" collapsed="false">
      <c r="A2813" s="72" t="s">
        <v>5904</v>
      </c>
      <c r="B2813" s="72" t="s">
        <v>2664</v>
      </c>
      <c r="C2813" s="72" t="s">
        <v>295</v>
      </c>
      <c r="D2813" s="72" t="s">
        <v>289</v>
      </c>
      <c r="E2813" s="72"/>
      <c r="F2813" s="73" t="n">
        <v>30623</v>
      </c>
      <c r="G2813" s="73" t="n">
        <v>24775</v>
      </c>
      <c r="H2813" s="73" t="n">
        <v>5848</v>
      </c>
      <c r="I2813" s="74" t="n">
        <f aca="false">H2813/F2813</f>
        <v>0.190967573392548</v>
      </c>
      <c r="J2813" s="73" t="n">
        <v>23291</v>
      </c>
      <c r="K2813" s="73" t="n">
        <v>427</v>
      </c>
      <c r="L2813" s="73" t="n">
        <v>1057</v>
      </c>
      <c r="M2813" s="73" t="n">
        <v>5347</v>
      </c>
      <c r="N2813" s="73" t="n">
        <v>16995</v>
      </c>
      <c r="O2813" s="73" t="n">
        <f aca="false">J2813-M2813-N2813</f>
        <v>949</v>
      </c>
      <c r="P2813" s="74" t="n">
        <f aca="false">M2813/J2813</f>
        <v>0.229573655059894</v>
      </c>
      <c r="Q2813" s="74" t="n">
        <f aca="false">N2813/J2813</f>
        <v>0.729680992658108</v>
      </c>
      <c r="R2813" s="75" t="n">
        <f aca="false">ABS(P2813-Q2813)*100</f>
        <v>50.0107337598214</v>
      </c>
      <c r="S2813" s="72" t="str">
        <f aca="false">IF(M2813&gt;N2813,"Flávio Bolsonaro",IF(N2813&gt;M2813,"Lula","Empate"))</f>
        <v>Lula</v>
      </c>
      <c r="T2813" s="74" t="n">
        <v>0.754017305315204</v>
      </c>
      <c r="U2813" s="74" t="n">
        <v>0.21265230443228</v>
      </c>
      <c r="V2813" s="72" t="str">
        <f aca="false">IF(S2813="Empate","—",IF((N2813&gt;M2813)&lt;&gt;(T2813&gt;U2813),"Sim","Não"))</f>
        <v>Não</v>
      </c>
    </row>
    <row r="2814" customFormat="false" ht="15" hidden="false" customHeight="false" outlineLevel="0" collapsed="false">
      <c r="A2814" s="72" t="s">
        <v>5905</v>
      </c>
      <c r="B2814" s="72" t="s">
        <v>854</v>
      </c>
      <c r="C2814" s="72" t="s">
        <v>295</v>
      </c>
      <c r="D2814" s="72" t="s">
        <v>289</v>
      </c>
      <c r="E2814" s="72"/>
      <c r="F2814" s="73" t="n">
        <v>30694</v>
      </c>
      <c r="G2814" s="73" t="n">
        <v>24637</v>
      </c>
      <c r="H2814" s="73" t="n">
        <v>6057</v>
      </c>
      <c r="I2814" s="74" t="n">
        <f aca="false">H2814/F2814</f>
        <v>0.197334984035968</v>
      </c>
      <c r="J2814" s="73" t="n">
        <v>23139</v>
      </c>
      <c r="K2814" s="73" t="n">
        <v>480</v>
      </c>
      <c r="L2814" s="73" t="n">
        <v>1018</v>
      </c>
      <c r="M2814" s="73" t="n">
        <v>7418</v>
      </c>
      <c r="N2814" s="73" t="n">
        <v>14524</v>
      </c>
      <c r="O2814" s="73" t="n">
        <f aca="false">J2814-M2814-N2814</f>
        <v>1197</v>
      </c>
      <c r="P2814" s="74" t="n">
        <f aca="false">M2814/J2814</f>
        <v>0.32058429491335</v>
      </c>
      <c r="Q2814" s="74" t="n">
        <f aca="false">N2814/J2814</f>
        <v>0.62768486105709</v>
      </c>
      <c r="R2814" s="75" t="n">
        <f aca="false">ABS(P2814-Q2814)*100</f>
        <v>30.710056614374</v>
      </c>
      <c r="S2814" s="72" t="str">
        <f aca="false">IF(M2814&gt;N2814,"Flávio Bolsonaro",IF(N2814&gt;M2814,"Lula","Empate"))</f>
        <v>Lula</v>
      </c>
      <c r="T2814" s="74" t="n">
        <v>0.667131830273429</v>
      </c>
      <c r="U2814" s="74" t="n">
        <v>0.305089180585234</v>
      </c>
      <c r="V2814" s="72" t="str">
        <f aca="false">IF(S2814="Empate","—",IF((N2814&gt;M2814)&lt;&gt;(T2814&gt;U2814),"Sim","Não"))</f>
        <v>Não</v>
      </c>
    </row>
    <row r="2815" customFormat="false" ht="15" hidden="false" customHeight="false" outlineLevel="0" collapsed="false">
      <c r="A2815" s="72" t="s">
        <v>5906</v>
      </c>
      <c r="B2815" s="72" t="s">
        <v>5907</v>
      </c>
      <c r="C2815" s="72" t="s">
        <v>295</v>
      </c>
      <c r="D2815" s="72" t="s">
        <v>289</v>
      </c>
      <c r="E2815" s="72"/>
      <c r="F2815" s="73" t="n">
        <v>7811</v>
      </c>
      <c r="G2815" s="73" t="n">
        <v>5958</v>
      </c>
      <c r="H2815" s="73" t="n">
        <v>1853</v>
      </c>
      <c r="I2815" s="74" t="n">
        <f aca="false">H2815/F2815</f>
        <v>0.23722954807323</v>
      </c>
      <c r="J2815" s="73" t="n">
        <v>5630</v>
      </c>
      <c r="K2815" s="73" t="n">
        <v>114</v>
      </c>
      <c r="L2815" s="73" t="n">
        <v>214</v>
      </c>
      <c r="M2815" s="73" t="n">
        <v>1009</v>
      </c>
      <c r="N2815" s="73" t="n">
        <v>4350</v>
      </c>
      <c r="O2815" s="73" t="n">
        <f aca="false">J2815-M2815-N2815</f>
        <v>271</v>
      </c>
      <c r="P2815" s="74" t="n">
        <f aca="false">M2815/J2815</f>
        <v>0.179218472468917</v>
      </c>
      <c r="Q2815" s="74" t="n">
        <f aca="false">N2815/J2815</f>
        <v>0.772646536412078</v>
      </c>
      <c r="R2815" s="75" t="n">
        <f aca="false">ABS(P2815-Q2815)*100</f>
        <v>59.3428063943162</v>
      </c>
      <c r="S2815" s="72" t="str">
        <f aca="false">IF(M2815&gt;N2815,"Flávio Bolsonaro",IF(N2815&gt;M2815,"Lula","Empate"))</f>
        <v>Lula</v>
      </c>
      <c r="T2815" s="74" t="n">
        <v>0.833949704142012</v>
      </c>
      <c r="U2815" s="74" t="n">
        <v>0.132396449704142</v>
      </c>
      <c r="V2815" s="72" t="str">
        <f aca="false">IF(S2815="Empate","—",IF((N2815&gt;M2815)&lt;&gt;(T2815&gt;U2815),"Sim","Não"))</f>
        <v>Não</v>
      </c>
    </row>
    <row r="2816" customFormat="false" ht="15" hidden="false" customHeight="false" outlineLevel="0" collapsed="false">
      <c r="A2816" s="72" t="s">
        <v>5908</v>
      </c>
      <c r="B2816" s="72" t="s">
        <v>5909</v>
      </c>
      <c r="C2816" s="72" t="s">
        <v>295</v>
      </c>
      <c r="D2816" s="72" t="s">
        <v>289</v>
      </c>
      <c r="E2816" s="72"/>
      <c r="F2816" s="73" t="n">
        <v>36268</v>
      </c>
      <c r="G2816" s="73" t="n">
        <v>28422</v>
      </c>
      <c r="H2816" s="73" t="n">
        <v>7846</v>
      </c>
      <c r="I2816" s="74" t="n">
        <f aca="false">H2816/F2816</f>
        <v>0.216333958310356</v>
      </c>
      <c r="J2816" s="73" t="n">
        <v>26824</v>
      </c>
      <c r="K2816" s="73" t="n">
        <v>618</v>
      </c>
      <c r="L2816" s="73" t="n">
        <v>980</v>
      </c>
      <c r="M2816" s="73" t="n">
        <v>8750</v>
      </c>
      <c r="N2816" s="73" t="n">
        <v>16581</v>
      </c>
      <c r="O2816" s="73" t="n">
        <f aca="false">J2816-M2816-N2816</f>
        <v>1493</v>
      </c>
      <c r="P2816" s="74" t="n">
        <f aca="false">M2816/J2816</f>
        <v>0.326200417536534</v>
      </c>
      <c r="Q2816" s="74" t="n">
        <f aca="false">N2816/J2816</f>
        <v>0.618140471219803</v>
      </c>
      <c r="R2816" s="75" t="n">
        <f aca="false">ABS(P2816-Q2816)*100</f>
        <v>29.1940053683269</v>
      </c>
      <c r="S2816" s="72" t="str">
        <f aca="false">IF(M2816&gt;N2816,"Flávio Bolsonaro",IF(N2816&gt;M2816,"Lula","Empate"))</f>
        <v>Lula</v>
      </c>
      <c r="T2816" s="74" t="n">
        <v>0.674872122762148</v>
      </c>
      <c r="U2816" s="74" t="n">
        <v>0.285406010230179</v>
      </c>
      <c r="V2816" s="72" t="str">
        <f aca="false">IF(S2816="Empate","—",IF((N2816&gt;M2816)&lt;&gt;(T2816&gt;U2816),"Sim","Não"))</f>
        <v>Não</v>
      </c>
    </row>
    <row r="2817" customFormat="false" ht="15" hidden="false" customHeight="false" outlineLevel="0" collapsed="false">
      <c r="A2817" s="72" t="s">
        <v>5910</v>
      </c>
      <c r="B2817" s="72" t="s">
        <v>5911</v>
      </c>
      <c r="C2817" s="72" t="s">
        <v>295</v>
      </c>
      <c r="D2817" s="72" t="s">
        <v>289</v>
      </c>
      <c r="E2817" s="72"/>
      <c r="F2817" s="73" t="n">
        <v>9703</v>
      </c>
      <c r="G2817" s="73" t="n">
        <v>8054</v>
      </c>
      <c r="H2817" s="73" t="n">
        <v>1649</v>
      </c>
      <c r="I2817" s="74" t="n">
        <f aca="false">H2817/F2817</f>
        <v>0.169947438936411</v>
      </c>
      <c r="J2817" s="73" t="n">
        <v>7649</v>
      </c>
      <c r="K2817" s="73" t="n">
        <v>124</v>
      </c>
      <c r="L2817" s="73" t="n">
        <v>281</v>
      </c>
      <c r="M2817" s="73" t="n">
        <v>1588</v>
      </c>
      <c r="N2817" s="73" t="n">
        <v>5721</v>
      </c>
      <c r="O2817" s="73" t="n">
        <f aca="false">J2817-M2817-N2817</f>
        <v>340</v>
      </c>
      <c r="P2817" s="74" t="n">
        <f aca="false">M2817/J2817</f>
        <v>0.20760883775657</v>
      </c>
      <c r="Q2817" s="74" t="n">
        <f aca="false">N2817/J2817</f>
        <v>0.747940907308145</v>
      </c>
      <c r="R2817" s="75" t="n">
        <f aca="false">ABS(P2817-Q2817)*100</f>
        <v>54.0332069551575</v>
      </c>
      <c r="S2817" s="72" t="str">
        <f aca="false">IF(M2817&gt;N2817,"Flávio Bolsonaro",IF(N2817&gt;M2817,"Lula","Empate"))</f>
        <v>Lula</v>
      </c>
      <c r="T2817" s="74" t="n">
        <v>0.811269225240765</v>
      </c>
      <c r="U2817" s="74" t="n">
        <v>0.1667385367256</v>
      </c>
      <c r="V2817" s="72" t="str">
        <f aca="false">IF(S2817="Empate","—",IF((N2817&gt;M2817)&lt;&gt;(T2817&gt;U2817),"Sim","Não"))</f>
        <v>Não</v>
      </c>
    </row>
    <row r="2818" customFormat="false" ht="15" hidden="false" customHeight="false" outlineLevel="0" collapsed="false">
      <c r="A2818" s="72" t="s">
        <v>5912</v>
      </c>
      <c r="B2818" s="72" t="s">
        <v>5913</v>
      </c>
      <c r="C2818" s="72" t="s">
        <v>295</v>
      </c>
      <c r="D2818" s="72" t="s">
        <v>289</v>
      </c>
      <c r="E2818" s="72"/>
      <c r="F2818" s="73" t="n">
        <v>11990</v>
      </c>
      <c r="G2818" s="73" t="n">
        <v>9759</v>
      </c>
      <c r="H2818" s="73" t="n">
        <v>2231</v>
      </c>
      <c r="I2818" s="74" t="n">
        <f aca="false">H2818/F2818</f>
        <v>0.186071726438699</v>
      </c>
      <c r="J2818" s="73" t="n">
        <v>9200</v>
      </c>
      <c r="K2818" s="73" t="n">
        <v>139</v>
      </c>
      <c r="L2818" s="73" t="n">
        <v>420</v>
      </c>
      <c r="M2818" s="73" t="n">
        <v>2089</v>
      </c>
      <c r="N2818" s="73" t="n">
        <v>6822</v>
      </c>
      <c r="O2818" s="73" t="n">
        <f aca="false">J2818-M2818-N2818</f>
        <v>289</v>
      </c>
      <c r="P2818" s="74" t="n">
        <f aca="false">M2818/J2818</f>
        <v>0.227065217391304</v>
      </c>
      <c r="Q2818" s="74" t="n">
        <f aca="false">N2818/J2818</f>
        <v>0.741521739130435</v>
      </c>
      <c r="R2818" s="75" t="n">
        <f aca="false">ABS(P2818-Q2818)*100</f>
        <v>51.445652173913</v>
      </c>
      <c r="S2818" s="72" t="str">
        <f aca="false">IF(M2818&gt;N2818,"Flávio Bolsonaro",IF(N2818&gt;M2818,"Lula","Empate"))</f>
        <v>Lula</v>
      </c>
      <c r="T2818" s="74" t="n">
        <v>0.76211251435132</v>
      </c>
      <c r="U2818" s="74" t="n">
        <v>0.208036739380023</v>
      </c>
      <c r="V2818" s="72" t="str">
        <f aca="false">IF(S2818="Empate","—",IF((N2818&gt;M2818)&lt;&gt;(T2818&gt;U2818),"Sim","Não"))</f>
        <v>Não</v>
      </c>
    </row>
    <row r="2819" customFormat="false" ht="15" hidden="false" customHeight="false" outlineLevel="0" collapsed="false">
      <c r="A2819" s="72" t="s">
        <v>5914</v>
      </c>
      <c r="B2819" s="72" t="s">
        <v>5915</v>
      </c>
      <c r="C2819" s="72" t="s">
        <v>295</v>
      </c>
      <c r="D2819" s="72" t="s">
        <v>289</v>
      </c>
      <c r="E2819" s="72"/>
      <c r="F2819" s="73" t="n">
        <v>42576</v>
      </c>
      <c r="G2819" s="73" t="n">
        <v>30792</v>
      </c>
      <c r="H2819" s="73" t="n">
        <v>11784</v>
      </c>
      <c r="I2819" s="74" t="n">
        <f aca="false">H2819/F2819</f>
        <v>0.276775648252537</v>
      </c>
      <c r="J2819" s="73" t="n">
        <v>29058</v>
      </c>
      <c r="K2819" s="73" t="n">
        <v>375</v>
      </c>
      <c r="L2819" s="73" t="n">
        <v>1359</v>
      </c>
      <c r="M2819" s="73" t="n">
        <v>4117</v>
      </c>
      <c r="N2819" s="73" t="n">
        <v>23785</v>
      </c>
      <c r="O2819" s="73" t="n">
        <f aca="false">J2819-M2819-N2819</f>
        <v>1156</v>
      </c>
      <c r="P2819" s="74" t="n">
        <f aca="false">M2819/J2819</f>
        <v>0.141682152935508</v>
      </c>
      <c r="Q2819" s="74" t="n">
        <f aca="false">N2819/J2819</f>
        <v>0.81853534310689</v>
      </c>
      <c r="R2819" s="75" t="n">
        <f aca="false">ABS(P2819-Q2819)*100</f>
        <v>67.6853190171381</v>
      </c>
      <c r="S2819" s="72" t="str">
        <f aca="false">IF(M2819&gt;N2819,"Flávio Bolsonaro",IF(N2819&gt;M2819,"Lula","Empate"))</f>
        <v>Lula</v>
      </c>
      <c r="T2819" s="74" t="n">
        <v>0.854865163824999</v>
      </c>
      <c r="U2819" s="74" t="n">
        <v>0.115573864286532</v>
      </c>
      <c r="V2819" s="72" t="str">
        <f aca="false">IF(S2819="Empate","—",IF((N2819&gt;M2819)&lt;&gt;(T2819&gt;U2819),"Sim","Não"))</f>
        <v>Não</v>
      </c>
    </row>
    <row r="2820" customFormat="false" ht="15" hidden="false" customHeight="false" outlineLevel="0" collapsed="false">
      <c r="A2820" s="72" t="s">
        <v>5916</v>
      </c>
      <c r="B2820" s="72" t="s">
        <v>5917</v>
      </c>
      <c r="C2820" s="72" t="s">
        <v>295</v>
      </c>
      <c r="D2820" s="72" t="s">
        <v>289</v>
      </c>
      <c r="E2820" s="72"/>
      <c r="F2820" s="73" t="n">
        <v>172140</v>
      </c>
      <c r="G2820" s="73" t="n">
        <v>143379</v>
      </c>
      <c r="H2820" s="73" t="n">
        <v>28761</v>
      </c>
      <c r="I2820" s="74" t="n">
        <f aca="false">H2820/F2820</f>
        <v>0.167079121645173</v>
      </c>
      <c r="J2820" s="73" t="n">
        <v>134037</v>
      </c>
      <c r="K2820" s="73" t="n">
        <v>3505</v>
      </c>
      <c r="L2820" s="73" t="n">
        <v>5837</v>
      </c>
      <c r="M2820" s="73" t="n">
        <v>37650</v>
      </c>
      <c r="N2820" s="73" t="n">
        <v>88386</v>
      </c>
      <c r="O2820" s="73" t="n">
        <f aca="false">J2820-M2820-N2820</f>
        <v>8001</v>
      </c>
      <c r="P2820" s="74" t="n">
        <f aca="false">M2820/J2820</f>
        <v>0.280892589359654</v>
      </c>
      <c r="Q2820" s="74" t="n">
        <f aca="false">N2820/J2820</f>
        <v>0.659414937666465</v>
      </c>
      <c r="R2820" s="75" t="n">
        <f aca="false">ABS(P2820-Q2820)*100</f>
        <v>37.8522348306811</v>
      </c>
      <c r="S2820" s="72" t="str">
        <f aca="false">IF(M2820&gt;N2820,"Flávio Bolsonaro",IF(N2820&gt;M2820,"Lula","Empate"))</f>
        <v>Lula</v>
      </c>
      <c r="T2820" s="74" t="n">
        <v>0.665623951759484</v>
      </c>
      <c r="U2820" s="74" t="n">
        <v>0.287235453346959</v>
      </c>
      <c r="V2820" s="72" t="str">
        <f aca="false">IF(S2820="Empate","—",IF((N2820&gt;M2820)&lt;&gt;(T2820&gt;U2820),"Sim","Não"))</f>
        <v>Não</v>
      </c>
    </row>
    <row r="2821" customFormat="false" ht="15" hidden="false" customHeight="false" outlineLevel="0" collapsed="false">
      <c r="A2821" s="72" t="s">
        <v>5918</v>
      </c>
      <c r="B2821" s="72" t="s">
        <v>5919</v>
      </c>
      <c r="C2821" s="72" t="s">
        <v>295</v>
      </c>
      <c r="D2821" s="72" t="s">
        <v>289</v>
      </c>
      <c r="E2821" s="72"/>
      <c r="F2821" s="73" t="n">
        <v>25723</v>
      </c>
      <c r="G2821" s="73" t="n">
        <v>21009</v>
      </c>
      <c r="H2821" s="73" t="n">
        <v>4714</v>
      </c>
      <c r="I2821" s="74" t="n">
        <f aca="false">H2821/F2821</f>
        <v>0.183260117404657</v>
      </c>
      <c r="J2821" s="73" t="n">
        <v>20151</v>
      </c>
      <c r="K2821" s="73" t="n">
        <v>229</v>
      </c>
      <c r="L2821" s="73" t="n">
        <v>629</v>
      </c>
      <c r="M2821" s="73" t="n">
        <v>3541</v>
      </c>
      <c r="N2821" s="73" t="n">
        <v>15648</v>
      </c>
      <c r="O2821" s="73" t="n">
        <f aca="false">J2821-M2821-N2821</f>
        <v>962</v>
      </c>
      <c r="P2821" s="74" t="n">
        <f aca="false">M2821/J2821</f>
        <v>0.175723289166791</v>
      </c>
      <c r="Q2821" s="74" t="n">
        <f aca="false">N2821/J2821</f>
        <v>0.776537144558583</v>
      </c>
      <c r="R2821" s="75" t="n">
        <f aca="false">ABS(P2821-Q2821)*100</f>
        <v>60.0813855391792</v>
      </c>
      <c r="S2821" s="72" t="str">
        <f aca="false">IF(M2821&gt;N2821,"Flávio Bolsonaro",IF(N2821&gt;M2821,"Lula","Empate"))</f>
        <v>Lula</v>
      </c>
      <c r="T2821" s="74" t="n">
        <v>0.818233588734728</v>
      </c>
      <c r="U2821" s="74" t="n">
        <v>0.148115551874094</v>
      </c>
      <c r="V2821" s="72" t="str">
        <f aca="false">IF(S2821="Empate","—",IF((N2821&gt;M2821)&lt;&gt;(T2821&gt;U2821),"Sim","Não"))</f>
        <v>Não</v>
      </c>
    </row>
    <row r="2822" customFormat="false" ht="15" hidden="false" customHeight="false" outlineLevel="0" collapsed="false">
      <c r="A2822" s="72" t="s">
        <v>5920</v>
      </c>
      <c r="B2822" s="72" t="s">
        <v>5921</v>
      </c>
      <c r="C2822" s="72" t="s">
        <v>295</v>
      </c>
      <c r="D2822" s="72" t="s">
        <v>289</v>
      </c>
      <c r="E2822" s="72"/>
      <c r="F2822" s="73" t="n">
        <v>16068</v>
      </c>
      <c r="G2822" s="73" t="n">
        <v>13300</v>
      </c>
      <c r="H2822" s="73" t="n">
        <v>2768</v>
      </c>
      <c r="I2822" s="74" t="n">
        <f aca="false">H2822/F2822</f>
        <v>0.17226786158825</v>
      </c>
      <c r="J2822" s="73" t="n">
        <v>12547</v>
      </c>
      <c r="K2822" s="73" t="n">
        <v>274</v>
      </c>
      <c r="L2822" s="73" t="n">
        <v>479</v>
      </c>
      <c r="M2822" s="73" t="n">
        <v>3036</v>
      </c>
      <c r="N2822" s="73" t="n">
        <v>8924</v>
      </c>
      <c r="O2822" s="73" t="n">
        <f aca="false">J2822-M2822-N2822</f>
        <v>587</v>
      </c>
      <c r="P2822" s="74" t="n">
        <f aca="false">M2822/J2822</f>
        <v>0.241970192077788</v>
      </c>
      <c r="Q2822" s="74" t="n">
        <f aca="false">N2822/J2822</f>
        <v>0.711245716107436</v>
      </c>
      <c r="R2822" s="75" t="n">
        <f aca="false">ABS(P2822-Q2822)*100</f>
        <v>46.9275524029649</v>
      </c>
      <c r="S2822" s="72" t="str">
        <f aca="false">IF(M2822&gt;N2822,"Flávio Bolsonaro",IF(N2822&gt;M2822,"Lula","Empate"))</f>
        <v>Lula</v>
      </c>
      <c r="T2822" s="74" t="n">
        <v>0.739952133366345</v>
      </c>
      <c r="U2822" s="74" t="n">
        <v>0.221259387637204</v>
      </c>
      <c r="V2822" s="72" t="str">
        <f aca="false">IF(S2822="Empate","—",IF((N2822&gt;M2822)&lt;&gt;(T2822&gt;U2822),"Sim","Não"))</f>
        <v>Não</v>
      </c>
    </row>
    <row r="2823" customFormat="false" ht="15" hidden="false" customHeight="false" outlineLevel="0" collapsed="false">
      <c r="A2823" s="72" t="s">
        <v>5922</v>
      </c>
      <c r="B2823" s="72" t="s">
        <v>5923</v>
      </c>
      <c r="C2823" s="72" t="s">
        <v>295</v>
      </c>
      <c r="D2823" s="72" t="s">
        <v>289</v>
      </c>
      <c r="E2823" s="72"/>
      <c r="F2823" s="73" t="n">
        <v>20683</v>
      </c>
      <c r="G2823" s="73" t="n">
        <v>15465</v>
      </c>
      <c r="H2823" s="73" t="n">
        <v>5218</v>
      </c>
      <c r="I2823" s="74" t="n">
        <f aca="false">H2823/F2823</f>
        <v>0.252284484842624</v>
      </c>
      <c r="J2823" s="73" t="n">
        <v>14594</v>
      </c>
      <c r="K2823" s="73" t="n">
        <v>256</v>
      </c>
      <c r="L2823" s="73" t="n">
        <v>615</v>
      </c>
      <c r="M2823" s="73" t="n">
        <v>1472</v>
      </c>
      <c r="N2823" s="73" t="n">
        <v>12694</v>
      </c>
      <c r="O2823" s="73" t="n">
        <f aca="false">J2823-M2823-N2823</f>
        <v>428</v>
      </c>
      <c r="P2823" s="74" t="n">
        <f aca="false">M2823/J2823</f>
        <v>0.100863368507606</v>
      </c>
      <c r="Q2823" s="74" t="n">
        <f aca="false">N2823/J2823</f>
        <v>0.869809510757846</v>
      </c>
      <c r="R2823" s="75" t="n">
        <f aca="false">ABS(P2823-Q2823)*100</f>
        <v>76.894614225024</v>
      </c>
      <c r="S2823" s="72" t="str">
        <f aca="false">IF(M2823&gt;N2823,"Flávio Bolsonaro",IF(N2823&gt;M2823,"Lula","Empate"))</f>
        <v>Lula</v>
      </c>
      <c r="T2823" s="74" t="n">
        <v>0.896971005108281</v>
      </c>
      <c r="U2823" s="74" t="n">
        <v>0.0785668033671487</v>
      </c>
      <c r="V2823" s="72" t="str">
        <f aca="false">IF(S2823="Empate","—",IF((N2823&gt;M2823)&lt;&gt;(T2823&gt;U2823),"Sim","Não"))</f>
        <v>Não</v>
      </c>
    </row>
    <row r="2824" customFormat="false" ht="15" hidden="false" customHeight="false" outlineLevel="0" collapsed="false">
      <c r="A2824" s="72" t="s">
        <v>5924</v>
      </c>
      <c r="B2824" s="72" t="s">
        <v>5925</v>
      </c>
      <c r="C2824" s="72" t="s">
        <v>295</v>
      </c>
      <c r="D2824" s="72" t="s">
        <v>289</v>
      </c>
      <c r="E2824" s="72"/>
      <c r="F2824" s="73" t="n">
        <v>7378</v>
      </c>
      <c r="G2824" s="73" t="n">
        <v>5964</v>
      </c>
      <c r="H2824" s="73" t="n">
        <v>1414</v>
      </c>
      <c r="I2824" s="74" t="n">
        <f aca="false">H2824/F2824</f>
        <v>0.191650853889943</v>
      </c>
      <c r="J2824" s="73" t="n">
        <v>5774</v>
      </c>
      <c r="K2824" s="73" t="n">
        <v>64</v>
      </c>
      <c r="L2824" s="73" t="n">
        <v>126</v>
      </c>
      <c r="M2824" s="73" t="n">
        <v>735</v>
      </c>
      <c r="N2824" s="73" t="n">
        <v>4824</v>
      </c>
      <c r="O2824" s="73" t="n">
        <f aca="false">J2824-M2824-N2824</f>
        <v>215</v>
      </c>
      <c r="P2824" s="74" t="n">
        <f aca="false">M2824/J2824</f>
        <v>0.127294769657083</v>
      </c>
      <c r="Q2824" s="74" t="n">
        <f aca="false">N2824/J2824</f>
        <v>0.835469345341185</v>
      </c>
      <c r="R2824" s="75" t="n">
        <f aca="false">ABS(P2824-Q2824)*100</f>
        <v>70.8174575684101</v>
      </c>
      <c r="S2824" s="72" t="str">
        <f aca="false">IF(M2824&gt;N2824,"Flávio Bolsonaro",IF(N2824&gt;M2824,"Lula","Empate"))</f>
        <v>Lula</v>
      </c>
      <c r="T2824" s="74" t="n">
        <v>0.876362195363582</v>
      </c>
      <c r="U2824" s="74" t="n">
        <v>0.109966316623737</v>
      </c>
      <c r="V2824" s="72" t="str">
        <f aca="false">IF(S2824="Empate","—",IF((N2824&gt;M2824)&lt;&gt;(T2824&gt;U2824),"Sim","Não"))</f>
        <v>Não</v>
      </c>
    </row>
    <row r="2825" customFormat="false" ht="15" hidden="false" customHeight="false" outlineLevel="0" collapsed="false">
      <c r="A2825" s="72" t="s">
        <v>5926</v>
      </c>
      <c r="B2825" s="72" t="s">
        <v>5927</v>
      </c>
      <c r="C2825" s="72" t="s">
        <v>295</v>
      </c>
      <c r="D2825" s="72" t="s">
        <v>289</v>
      </c>
      <c r="E2825" s="72"/>
      <c r="F2825" s="73" t="n">
        <v>7893</v>
      </c>
      <c r="G2825" s="73" t="n">
        <v>6448</v>
      </c>
      <c r="H2825" s="73" t="n">
        <v>1445</v>
      </c>
      <c r="I2825" s="74" t="n">
        <f aca="false">H2825/F2825</f>
        <v>0.183073609527429</v>
      </c>
      <c r="J2825" s="73" t="n">
        <v>6124</v>
      </c>
      <c r="K2825" s="73" t="n">
        <v>86</v>
      </c>
      <c r="L2825" s="73" t="n">
        <v>238</v>
      </c>
      <c r="M2825" s="73" t="n">
        <v>898</v>
      </c>
      <c r="N2825" s="73" t="n">
        <v>4938</v>
      </c>
      <c r="O2825" s="73" t="n">
        <f aca="false">J2825-M2825-N2825</f>
        <v>288</v>
      </c>
      <c r="P2825" s="74" t="n">
        <f aca="false">M2825/J2825</f>
        <v>0.146636185499673</v>
      </c>
      <c r="Q2825" s="74" t="n">
        <f aca="false">N2825/J2825</f>
        <v>0.806335728282169</v>
      </c>
      <c r="R2825" s="75" t="n">
        <f aca="false">ABS(P2825-Q2825)*100</f>
        <v>65.9699542782495</v>
      </c>
      <c r="S2825" s="72" t="str">
        <f aca="false">IF(M2825&gt;N2825,"Flávio Bolsonaro",IF(N2825&gt;M2825,"Lula","Empate"))</f>
        <v>Lula</v>
      </c>
      <c r="T2825" s="74" t="n">
        <v>0.853560006732873</v>
      </c>
      <c r="U2825" s="74" t="n">
        <v>0.108904224877967</v>
      </c>
      <c r="V2825" s="72" t="str">
        <f aca="false">IF(S2825="Empate","—",IF((N2825&gt;M2825)&lt;&gt;(T2825&gt;U2825),"Sim","Não"))</f>
        <v>Não</v>
      </c>
    </row>
    <row r="2826" customFormat="false" ht="15" hidden="false" customHeight="false" outlineLevel="0" collapsed="false">
      <c r="A2826" s="72" t="s">
        <v>5928</v>
      </c>
      <c r="B2826" s="72" t="s">
        <v>5929</v>
      </c>
      <c r="C2826" s="72" t="s">
        <v>295</v>
      </c>
      <c r="D2826" s="72" t="s">
        <v>289</v>
      </c>
      <c r="E2826" s="72"/>
      <c r="F2826" s="73" t="n">
        <v>127152</v>
      </c>
      <c r="G2826" s="73" t="n">
        <v>107908</v>
      </c>
      <c r="H2826" s="73" t="n">
        <v>19244</v>
      </c>
      <c r="I2826" s="74" t="n">
        <f aca="false">H2826/F2826</f>
        <v>0.151346420032717</v>
      </c>
      <c r="J2826" s="73" t="n">
        <v>101980</v>
      </c>
      <c r="K2826" s="73" t="n">
        <v>2207</v>
      </c>
      <c r="L2826" s="73" t="n">
        <v>3721</v>
      </c>
      <c r="M2826" s="73" t="n">
        <v>40322</v>
      </c>
      <c r="N2826" s="73" t="n">
        <v>54971</v>
      </c>
      <c r="O2826" s="73" t="n">
        <f aca="false">J2826-M2826-N2826</f>
        <v>6687</v>
      </c>
      <c r="P2826" s="74" t="n">
        <f aca="false">M2826/J2826</f>
        <v>0.395391253186899</v>
      </c>
      <c r="Q2826" s="74" t="n">
        <f aca="false">N2826/J2826</f>
        <v>0.539037066091391</v>
      </c>
      <c r="R2826" s="75" t="n">
        <f aca="false">ABS(P2826-Q2826)*100</f>
        <v>14.3645812904491</v>
      </c>
      <c r="S2826" s="72" t="str">
        <f aca="false">IF(M2826&gt;N2826,"Flávio Bolsonaro",IF(N2826&gt;M2826,"Lula","Empate"))</f>
        <v>Lula</v>
      </c>
      <c r="T2826" s="74" t="n">
        <v>0.546363893034324</v>
      </c>
      <c r="U2826" s="74" t="n">
        <v>0.397440809906022</v>
      </c>
      <c r="V2826" s="72" t="str">
        <f aca="false">IF(S2826="Empate","—",IF((N2826&gt;M2826)&lt;&gt;(T2826&gt;U2826),"Sim","Não"))</f>
        <v>Não</v>
      </c>
    </row>
    <row r="2827" customFormat="false" ht="15" hidden="false" customHeight="false" outlineLevel="0" collapsed="false">
      <c r="A2827" s="72" t="s">
        <v>5930</v>
      </c>
      <c r="B2827" s="72" t="s">
        <v>5931</v>
      </c>
      <c r="C2827" s="72" t="s">
        <v>295</v>
      </c>
      <c r="D2827" s="72" t="s">
        <v>289</v>
      </c>
      <c r="E2827" s="72"/>
      <c r="F2827" s="73" t="n">
        <v>15623</v>
      </c>
      <c r="G2827" s="73" t="n">
        <v>12835</v>
      </c>
      <c r="H2827" s="73" t="n">
        <v>2788</v>
      </c>
      <c r="I2827" s="74" t="n">
        <f aca="false">H2827/F2827</f>
        <v>0.178454842219804</v>
      </c>
      <c r="J2827" s="73" t="n">
        <v>12099</v>
      </c>
      <c r="K2827" s="73" t="n">
        <v>255</v>
      </c>
      <c r="L2827" s="73" t="n">
        <v>481</v>
      </c>
      <c r="M2827" s="73" t="n">
        <v>3386</v>
      </c>
      <c r="N2827" s="73" t="n">
        <v>8145</v>
      </c>
      <c r="O2827" s="73" t="n">
        <f aca="false">J2827-M2827-N2827</f>
        <v>568</v>
      </c>
      <c r="P2827" s="74" t="n">
        <f aca="false">M2827/J2827</f>
        <v>0.279857839490867</v>
      </c>
      <c r="Q2827" s="74" t="n">
        <f aca="false">N2827/J2827</f>
        <v>0.673196131911728</v>
      </c>
      <c r="R2827" s="75" t="n">
        <f aca="false">ABS(P2827-Q2827)*100</f>
        <v>39.3338292420861</v>
      </c>
      <c r="S2827" s="72" t="str">
        <f aca="false">IF(M2827&gt;N2827,"Flávio Bolsonaro",IF(N2827&gt;M2827,"Lula","Empate"))</f>
        <v>Lula</v>
      </c>
      <c r="T2827" s="74" t="n">
        <v>0.727304048234281</v>
      </c>
      <c r="U2827" s="74" t="n">
        <v>0.244013781223084</v>
      </c>
      <c r="V2827" s="72" t="str">
        <f aca="false">IF(S2827="Empate","—",IF((N2827&gt;M2827)&lt;&gt;(T2827&gt;U2827),"Sim","Não"))</f>
        <v>Não</v>
      </c>
    </row>
    <row r="2828" customFormat="false" ht="15" hidden="false" customHeight="false" outlineLevel="0" collapsed="false">
      <c r="A2828" s="72" t="s">
        <v>5932</v>
      </c>
      <c r="B2828" s="72" t="s">
        <v>5933</v>
      </c>
      <c r="C2828" s="72" t="s">
        <v>295</v>
      </c>
      <c r="D2828" s="72" t="s">
        <v>289</v>
      </c>
      <c r="E2828" s="72"/>
      <c r="F2828" s="73" t="n">
        <v>7337</v>
      </c>
      <c r="G2828" s="73" t="n">
        <v>5837</v>
      </c>
      <c r="H2828" s="73" t="n">
        <v>1500</v>
      </c>
      <c r="I2828" s="74" t="n">
        <f aca="false">H2828/F2828</f>
        <v>0.20444323292899</v>
      </c>
      <c r="J2828" s="73" t="n">
        <v>5495</v>
      </c>
      <c r="K2828" s="73" t="n">
        <v>116</v>
      </c>
      <c r="L2828" s="73" t="n">
        <v>226</v>
      </c>
      <c r="M2828" s="73" t="n">
        <v>1582</v>
      </c>
      <c r="N2828" s="73" t="n">
        <v>3655</v>
      </c>
      <c r="O2828" s="73" t="n">
        <f aca="false">J2828-M2828-N2828</f>
        <v>258</v>
      </c>
      <c r="P2828" s="74" t="n">
        <f aca="false">M2828/J2828</f>
        <v>0.287898089171975</v>
      </c>
      <c r="Q2828" s="74" t="n">
        <f aca="false">N2828/J2828</f>
        <v>0.665150136487716</v>
      </c>
      <c r="R2828" s="75" t="n">
        <f aca="false">ABS(P2828-Q2828)*100</f>
        <v>37.7252047315742</v>
      </c>
      <c r="S2828" s="72" t="str">
        <f aca="false">IF(M2828&gt;N2828,"Flávio Bolsonaro",IF(N2828&gt;M2828,"Lula","Empate"))</f>
        <v>Lula</v>
      </c>
      <c r="T2828" s="74" t="n">
        <v>0.708940456916712</v>
      </c>
      <c r="U2828" s="74" t="n">
        <v>0.256341068537507</v>
      </c>
      <c r="V2828" s="72" t="str">
        <f aca="false">IF(S2828="Empate","—",IF((N2828&gt;M2828)&lt;&gt;(T2828&gt;U2828),"Sim","Não"))</f>
        <v>Não</v>
      </c>
    </row>
    <row r="2829" customFormat="false" ht="15" hidden="false" customHeight="false" outlineLevel="0" collapsed="false">
      <c r="A2829" s="72" t="s">
        <v>5934</v>
      </c>
      <c r="B2829" s="72" t="s">
        <v>5935</v>
      </c>
      <c r="C2829" s="72" t="s">
        <v>295</v>
      </c>
      <c r="D2829" s="72" t="s">
        <v>289</v>
      </c>
      <c r="E2829" s="72"/>
      <c r="F2829" s="73" t="n">
        <v>17167</v>
      </c>
      <c r="G2829" s="73" t="n">
        <v>13673</v>
      </c>
      <c r="H2829" s="73" t="n">
        <v>3494</v>
      </c>
      <c r="I2829" s="74" t="n">
        <f aca="false">H2829/F2829</f>
        <v>0.203530028543135</v>
      </c>
      <c r="J2829" s="73" t="n">
        <v>12907</v>
      </c>
      <c r="K2829" s="73" t="n">
        <v>228</v>
      </c>
      <c r="L2829" s="73" t="n">
        <v>538</v>
      </c>
      <c r="M2829" s="73" t="n">
        <v>3486</v>
      </c>
      <c r="N2829" s="73" t="n">
        <v>9050</v>
      </c>
      <c r="O2829" s="73" t="n">
        <f aca="false">J2829-M2829-N2829</f>
        <v>371</v>
      </c>
      <c r="P2829" s="74" t="n">
        <f aca="false">M2829/J2829</f>
        <v>0.270085999845045</v>
      </c>
      <c r="Q2829" s="74" t="n">
        <f aca="false">N2829/J2829</f>
        <v>0.701169907801968</v>
      </c>
      <c r="R2829" s="75" t="n">
        <f aca="false">ABS(P2829-Q2829)*100</f>
        <v>43.1083907956923</v>
      </c>
      <c r="S2829" s="72" t="str">
        <f aca="false">IF(M2829&gt;N2829,"Flávio Bolsonaro",IF(N2829&gt;M2829,"Lula","Empate"))</f>
        <v>Lula</v>
      </c>
      <c r="T2829" s="74" t="n">
        <v>0.71363169942379</v>
      </c>
      <c r="U2829" s="74" t="n">
        <v>0.253216512747652</v>
      </c>
      <c r="V2829" s="72" t="str">
        <f aca="false">IF(S2829="Empate","—",IF((N2829&gt;M2829)&lt;&gt;(T2829&gt;U2829),"Sim","Não"))</f>
        <v>Não</v>
      </c>
    </row>
    <row r="2830" customFormat="false" ht="15" hidden="false" customHeight="false" outlineLevel="0" collapsed="false">
      <c r="A2830" s="72" t="s">
        <v>5936</v>
      </c>
      <c r="B2830" s="72" t="s">
        <v>5937</v>
      </c>
      <c r="C2830" s="72" t="s">
        <v>295</v>
      </c>
      <c r="D2830" s="72" t="s">
        <v>289</v>
      </c>
      <c r="E2830" s="72"/>
      <c r="F2830" s="73" t="n">
        <v>16542</v>
      </c>
      <c r="G2830" s="73" t="n">
        <v>12566</v>
      </c>
      <c r="H2830" s="73" t="n">
        <v>3976</v>
      </c>
      <c r="I2830" s="74" t="n">
        <f aca="false">H2830/F2830</f>
        <v>0.240357876919357</v>
      </c>
      <c r="J2830" s="73" t="n">
        <v>11851</v>
      </c>
      <c r="K2830" s="73" t="n">
        <v>244</v>
      </c>
      <c r="L2830" s="73" t="n">
        <v>471</v>
      </c>
      <c r="M2830" s="73" t="n">
        <v>1509</v>
      </c>
      <c r="N2830" s="73" t="n">
        <v>9833</v>
      </c>
      <c r="O2830" s="73" t="n">
        <f aca="false">J2830-M2830-N2830</f>
        <v>509</v>
      </c>
      <c r="P2830" s="74" t="n">
        <f aca="false">M2830/J2830</f>
        <v>0.12733102691756</v>
      </c>
      <c r="Q2830" s="74" t="n">
        <f aca="false">N2830/J2830</f>
        <v>0.82971901105392</v>
      </c>
      <c r="R2830" s="75" t="n">
        <f aca="false">ABS(P2830-Q2830)*100</f>
        <v>70.238798413636</v>
      </c>
      <c r="S2830" s="72" t="str">
        <f aca="false">IF(M2830&gt;N2830,"Flávio Bolsonaro",IF(N2830&gt;M2830,"Lula","Empate"))</f>
        <v>Lula</v>
      </c>
      <c r="T2830" s="74" t="n">
        <v>0.861929572403881</v>
      </c>
      <c r="U2830" s="74" t="n">
        <v>0.10797700323392</v>
      </c>
      <c r="V2830" s="72" t="str">
        <f aca="false">IF(S2830="Empate","—",IF((N2830&gt;M2830)&lt;&gt;(T2830&gt;U2830),"Sim","Não"))</f>
        <v>Não</v>
      </c>
    </row>
    <row r="2831" customFormat="false" ht="15" hidden="false" customHeight="false" outlineLevel="0" collapsed="false">
      <c r="A2831" s="72" t="s">
        <v>5938</v>
      </c>
      <c r="B2831" s="72" t="s">
        <v>5939</v>
      </c>
      <c r="C2831" s="72" t="s">
        <v>295</v>
      </c>
      <c r="D2831" s="72" t="s">
        <v>289</v>
      </c>
      <c r="E2831" s="72"/>
      <c r="F2831" s="73" t="n">
        <v>12559</v>
      </c>
      <c r="G2831" s="73" t="n">
        <v>10026</v>
      </c>
      <c r="H2831" s="73" t="n">
        <v>2533</v>
      </c>
      <c r="I2831" s="74" t="n">
        <f aca="false">H2831/F2831</f>
        <v>0.201688032486663</v>
      </c>
      <c r="J2831" s="73" t="n">
        <v>9654</v>
      </c>
      <c r="K2831" s="73" t="n">
        <v>79</v>
      </c>
      <c r="L2831" s="73" t="n">
        <v>293</v>
      </c>
      <c r="M2831" s="73" t="n">
        <v>839</v>
      </c>
      <c r="N2831" s="73" t="n">
        <v>8527</v>
      </c>
      <c r="O2831" s="73" t="n">
        <f aca="false">J2831-M2831-N2831</f>
        <v>288</v>
      </c>
      <c r="P2831" s="74" t="n">
        <f aca="false">M2831/J2831</f>
        <v>0.0869069815620468</v>
      </c>
      <c r="Q2831" s="74" t="n">
        <f aca="false">N2831/J2831</f>
        <v>0.883260824528693</v>
      </c>
      <c r="R2831" s="75" t="n">
        <f aca="false">ABS(P2831-Q2831)*100</f>
        <v>79.6353842966646</v>
      </c>
      <c r="S2831" s="72" t="str">
        <f aca="false">IF(M2831&gt;N2831,"Flávio Bolsonaro",IF(N2831&gt;M2831,"Lula","Empate"))</f>
        <v>Lula</v>
      </c>
      <c r="T2831" s="74" t="n">
        <v>0.912557077625571</v>
      </c>
      <c r="U2831" s="74" t="n">
        <v>0.0702054794520548</v>
      </c>
      <c r="V2831" s="72" t="str">
        <f aca="false">IF(S2831="Empate","—",IF((N2831&gt;M2831)&lt;&gt;(T2831&gt;U2831),"Sim","Não"))</f>
        <v>Não</v>
      </c>
    </row>
    <row r="2832" customFormat="false" ht="15" hidden="false" customHeight="false" outlineLevel="0" collapsed="false">
      <c r="A2832" s="72" t="s">
        <v>5940</v>
      </c>
      <c r="B2832" s="72" t="s">
        <v>5941</v>
      </c>
      <c r="C2832" s="72" t="s">
        <v>295</v>
      </c>
      <c r="D2832" s="72" t="s">
        <v>289</v>
      </c>
      <c r="E2832" s="72"/>
      <c r="F2832" s="73" t="n">
        <v>16879</v>
      </c>
      <c r="G2832" s="73" t="n">
        <v>13125</v>
      </c>
      <c r="H2832" s="73" t="n">
        <v>3754</v>
      </c>
      <c r="I2832" s="74" t="n">
        <f aca="false">H2832/F2832</f>
        <v>0.222406540671841</v>
      </c>
      <c r="J2832" s="73" t="n">
        <v>12455</v>
      </c>
      <c r="K2832" s="73" t="n">
        <v>150</v>
      </c>
      <c r="L2832" s="73" t="n">
        <v>520</v>
      </c>
      <c r="M2832" s="73" t="n">
        <v>1896</v>
      </c>
      <c r="N2832" s="73" t="n">
        <v>10126</v>
      </c>
      <c r="O2832" s="73" t="n">
        <f aca="false">J2832-M2832-N2832</f>
        <v>433</v>
      </c>
      <c r="P2832" s="74" t="n">
        <f aca="false">M2832/J2832</f>
        <v>0.152228020875151</v>
      </c>
      <c r="Q2832" s="74" t="n">
        <f aca="false">N2832/J2832</f>
        <v>0.813006824568446</v>
      </c>
      <c r="R2832" s="75" t="n">
        <f aca="false">ABS(P2832-Q2832)*100</f>
        <v>66.0778803693296</v>
      </c>
      <c r="S2832" s="72" t="str">
        <f aca="false">IF(M2832&gt;N2832,"Flávio Bolsonaro",IF(N2832&gt;M2832,"Lula","Empate"))</f>
        <v>Lula</v>
      </c>
      <c r="T2832" s="74" t="n">
        <v>0.861051913732845</v>
      </c>
      <c r="U2832" s="74" t="n">
        <v>0.113801039979541</v>
      </c>
      <c r="V2832" s="72" t="str">
        <f aca="false">IF(S2832="Empate","—",IF((N2832&gt;M2832)&lt;&gt;(T2832&gt;U2832),"Sim","Não"))</f>
        <v>Não</v>
      </c>
    </row>
    <row r="2833" customFormat="false" ht="15" hidden="false" customHeight="false" outlineLevel="0" collapsed="false">
      <c r="A2833" s="72" t="s">
        <v>5942</v>
      </c>
      <c r="B2833" s="72" t="s">
        <v>5943</v>
      </c>
      <c r="C2833" s="72" t="s">
        <v>295</v>
      </c>
      <c r="D2833" s="72" t="s">
        <v>289</v>
      </c>
      <c r="E2833" s="72"/>
      <c r="F2833" s="73" t="n">
        <v>59993</v>
      </c>
      <c r="G2833" s="73" t="n">
        <v>50883</v>
      </c>
      <c r="H2833" s="73" t="n">
        <v>9110</v>
      </c>
      <c r="I2833" s="74" t="n">
        <f aca="false">H2833/F2833</f>
        <v>0.151851049289084</v>
      </c>
      <c r="J2833" s="73" t="n">
        <v>47995</v>
      </c>
      <c r="K2833" s="73" t="n">
        <v>1082</v>
      </c>
      <c r="L2833" s="73" t="n">
        <v>1806</v>
      </c>
      <c r="M2833" s="73" t="n">
        <v>19665</v>
      </c>
      <c r="N2833" s="73" t="n">
        <v>25652</v>
      </c>
      <c r="O2833" s="73" t="n">
        <f aca="false">J2833-M2833-N2833</f>
        <v>2678</v>
      </c>
      <c r="P2833" s="74" t="n">
        <f aca="false">M2833/J2833</f>
        <v>0.409730180227107</v>
      </c>
      <c r="Q2833" s="74" t="n">
        <f aca="false">N2833/J2833</f>
        <v>0.534472340868841</v>
      </c>
      <c r="R2833" s="75" t="n">
        <f aca="false">ABS(P2833-Q2833)*100</f>
        <v>12.4742160641734</v>
      </c>
      <c r="S2833" s="72" t="str">
        <f aca="false">IF(M2833&gt;N2833,"Flávio Bolsonaro",IF(N2833&gt;M2833,"Lula","Empate"))</f>
        <v>Lula</v>
      </c>
      <c r="T2833" s="74" t="n">
        <v>0.54552207826258</v>
      </c>
      <c r="U2833" s="74" t="n">
        <v>0.408595337455483</v>
      </c>
      <c r="V2833" s="72" t="str">
        <f aca="false">IF(S2833="Empate","—",IF((N2833&gt;M2833)&lt;&gt;(T2833&gt;U2833),"Sim","Não"))</f>
        <v>Não</v>
      </c>
    </row>
    <row r="2834" customFormat="false" ht="15" hidden="false" customHeight="false" outlineLevel="0" collapsed="false">
      <c r="A2834" s="72" t="s">
        <v>5944</v>
      </c>
      <c r="B2834" s="72" t="s">
        <v>5945</v>
      </c>
      <c r="C2834" s="72" t="s">
        <v>295</v>
      </c>
      <c r="D2834" s="72" t="s">
        <v>289</v>
      </c>
      <c r="E2834" s="72"/>
      <c r="F2834" s="73" t="n">
        <v>255270</v>
      </c>
      <c r="G2834" s="73" t="n">
        <v>217132</v>
      </c>
      <c r="H2834" s="73" t="n">
        <v>38138</v>
      </c>
      <c r="I2834" s="74" t="n">
        <f aca="false">H2834/F2834</f>
        <v>0.14940259333255</v>
      </c>
      <c r="J2834" s="73" t="n">
        <v>205714</v>
      </c>
      <c r="K2834" s="73" t="n">
        <v>4946</v>
      </c>
      <c r="L2834" s="73" t="n">
        <v>6472</v>
      </c>
      <c r="M2834" s="73" t="n">
        <v>82763</v>
      </c>
      <c r="N2834" s="73" t="n">
        <v>109691</v>
      </c>
      <c r="O2834" s="73" t="n">
        <f aca="false">J2834-M2834-N2834</f>
        <v>13260</v>
      </c>
      <c r="P2834" s="74" t="n">
        <f aca="false">M2834/J2834</f>
        <v>0.402320697667636</v>
      </c>
      <c r="Q2834" s="74" t="n">
        <f aca="false">N2834/J2834</f>
        <v>0.533220879473444</v>
      </c>
      <c r="R2834" s="75" t="n">
        <f aca="false">ABS(P2834-Q2834)*100</f>
        <v>13.0900181805808</v>
      </c>
      <c r="S2834" s="72" t="str">
        <f aca="false">IF(M2834&gt;N2834,"Flávio Bolsonaro",IF(N2834&gt;M2834,"Lula","Empate"))</f>
        <v>Lula</v>
      </c>
      <c r="T2834" s="74" t="n">
        <v>0.560234732648526</v>
      </c>
      <c r="U2834" s="74" t="n">
        <v>0.384866298659402</v>
      </c>
      <c r="V2834" s="72" t="str">
        <f aca="false">IF(S2834="Empate","—",IF((N2834&gt;M2834)&lt;&gt;(T2834&gt;U2834),"Sim","Não"))</f>
        <v>Não</v>
      </c>
    </row>
    <row r="2835" customFormat="false" ht="15" hidden="false" customHeight="false" outlineLevel="0" collapsed="false">
      <c r="A2835" s="72" t="s">
        <v>5946</v>
      </c>
      <c r="B2835" s="72" t="s">
        <v>5947</v>
      </c>
      <c r="C2835" s="72" t="s">
        <v>295</v>
      </c>
      <c r="D2835" s="72" t="s">
        <v>289</v>
      </c>
      <c r="E2835" s="72"/>
      <c r="F2835" s="73" t="n">
        <v>12078</v>
      </c>
      <c r="G2835" s="73" t="n">
        <v>9727</v>
      </c>
      <c r="H2835" s="73" t="n">
        <v>2351</v>
      </c>
      <c r="I2835" s="74" t="n">
        <f aca="false">H2835/F2835</f>
        <v>0.19465143235635</v>
      </c>
      <c r="J2835" s="73" t="n">
        <v>9041</v>
      </c>
      <c r="K2835" s="73" t="n">
        <v>221</v>
      </c>
      <c r="L2835" s="73" t="n">
        <v>465</v>
      </c>
      <c r="M2835" s="73" t="n">
        <v>1766</v>
      </c>
      <c r="N2835" s="73" t="n">
        <v>6872</v>
      </c>
      <c r="O2835" s="73" t="n">
        <f aca="false">J2835-M2835-N2835</f>
        <v>403</v>
      </c>
      <c r="P2835" s="74" t="n">
        <f aca="false">M2835/J2835</f>
        <v>0.195332374737308</v>
      </c>
      <c r="Q2835" s="74" t="n">
        <f aca="false">N2835/J2835</f>
        <v>0.760092910076319</v>
      </c>
      <c r="R2835" s="75" t="n">
        <f aca="false">ABS(P2835-Q2835)*100</f>
        <v>56.4760535339011</v>
      </c>
      <c r="S2835" s="72" t="str">
        <f aca="false">IF(M2835&gt;N2835,"Flávio Bolsonaro",IF(N2835&gt;M2835,"Lula","Empate"))</f>
        <v>Lula</v>
      </c>
      <c r="T2835" s="74" t="n">
        <v>0.79841488628532</v>
      </c>
      <c r="U2835" s="74" t="n">
        <v>0.156328968527452</v>
      </c>
      <c r="V2835" s="72" t="str">
        <f aca="false">IF(S2835="Empate","—",IF((N2835&gt;M2835)&lt;&gt;(T2835&gt;U2835),"Sim","Não"))</f>
        <v>Não</v>
      </c>
    </row>
    <row r="2836" customFormat="false" ht="15" hidden="false" customHeight="false" outlineLevel="0" collapsed="false">
      <c r="A2836" s="72" t="s">
        <v>5948</v>
      </c>
      <c r="B2836" s="72" t="s">
        <v>5949</v>
      </c>
      <c r="C2836" s="72" t="s">
        <v>295</v>
      </c>
      <c r="D2836" s="72" t="s">
        <v>289</v>
      </c>
      <c r="E2836" s="72"/>
      <c r="F2836" s="73" t="n">
        <v>25872</v>
      </c>
      <c r="G2836" s="73" t="n">
        <v>20375</v>
      </c>
      <c r="H2836" s="73" t="n">
        <v>5497</v>
      </c>
      <c r="I2836" s="74" t="n">
        <f aca="false">H2836/F2836</f>
        <v>0.212469078540507</v>
      </c>
      <c r="J2836" s="73" t="n">
        <v>19381</v>
      </c>
      <c r="K2836" s="73" t="n">
        <v>311</v>
      </c>
      <c r="L2836" s="73" t="n">
        <v>683</v>
      </c>
      <c r="M2836" s="73" t="n">
        <v>4962</v>
      </c>
      <c r="N2836" s="73" t="n">
        <v>13575</v>
      </c>
      <c r="O2836" s="73" t="n">
        <f aca="false">J2836-M2836-N2836</f>
        <v>844</v>
      </c>
      <c r="P2836" s="74" t="n">
        <f aca="false">M2836/J2836</f>
        <v>0.256023940973118</v>
      </c>
      <c r="Q2836" s="74" t="n">
        <f aca="false">N2836/J2836</f>
        <v>0.700428254476033</v>
      </c>
      <c r="R2836" s="75" t="n">
        <f aca="false">ABS(P2836-Q2836)*100</f>
        <v>44.4404313502915</v>
      </c>
      <c r="S2836" s="72" t="str">
        <f aca="false">IF(M2836&gt;N2836,"Flávio Bolsonaro",IF(N2836&gt;M2836,"Lula","Empate"))</f>
        <v>Lula</v>
      </c>
      <c r="T2836" s="74" t="n">
        <v>0.722678255271206</v>
      </c>
      <c r="U2836" s="74" t="n">
        <v>0.241268308385643</v>
      </c>
      <c r="V2836" s="72" t="str">
        <f aca="false">IF(S2836="Empate","—",IF((N2836&gt;M2836)&lt;&gt;(T2836&gt;U2836),"Sim","Não"))</f>
        <v>Não</v>
      </c>
    </row>
    <row r="2837" customFormat="false" ht="15" hidden="false" customHeight="false" outlineLevel="0" collapsed="false">
      <c r="A2837" s="72" t="s">
        <v>5950</v>
      </c>
      <c r="B2837" s="72" t="s">
        <v>1679</v>
      </c>
      <c r="C2837" s="72" t="s">
        <v>295</v>
      </c>
      <c r="D2837" s="72" t="s">
        <v>289</v>
      </c>
      <c r="E2837" s="72"/>
      <c r="F2837" s="73" t="n">
        <v>10190</v>
      </c>
      <c r="G2837" s="73" t="n">
        <v>7684</v>
      </c>
      <c r="H2837" s="73" t="n">
        <v>2506</v>
      </c>
      <c r="I2837" s="74" t="n">
        <f aca="false">H2837/F2837</f>
        <v>0.245927379784102</v>
      </c>
      <c r="J2837" s="73" t="n">
        <v>7354</v>
      </c>
      <c r="K2837" s="73" t="n">
        <v>91</v>
      </c>
      <c r="L2837" s="73" t="n">
        <v>239</v>
      </c>
      <c r="M2837" s="73" t="n">
        <v>1180</v>
      </c>
      <c r="N2837" s="73" t="n">
        <v>5762</v>
      </c>
      <c r="O2837" s="73" t="n">
        <f aca="false">J2837-M2837-N2837</f>
        <v>412</v>
      </c>
      <c r="P2837" s="74" t="n">
        <f aca="false">M2837/J2837</f>
        <v>0.160456894207234</v>
      </c>
      <c r="Q2837" s="74" t="n">
        <f aca="false">N2837/J2837</f>
        <v>0.783519173239054</v>
      </c>
      <c r="R2837" s="75" t="n">
        <f aca="false">ABS(P2837-Q2837)*100</f>
        <v>62.3062279031819</v>
      </c>
      <c r="S2837" s="72" t="str">
        <f aca="false">IF(M2837&gt;N2837,"Flávio Bolsonaro",IF(N2837&gt;M2837,"Lula","Empate"))</f>
        <v>Lula</v>
      </c>
      <c r="T2837" s="74" t="n">
        <v>0.854961832061069</v>
      </c>
      <c r="U2837" s="74" t="n">
        <v>0.102012491325468</v>
      </c>
      <c r="V2837" s="72" t="str">
        <f aca="false">IF(S2837="Empate","—",IF((N2837&gt;M2837)&lt;&gt;(T2837&gt;U2837),"Sim","Não"))</f>
        <v>Não</v>
      </c>
    </row>
    <row r="2838" customFormat="false" ht="15" hidden="false" customHeight="false" outlineLevel="0" collapsed="false">
      <c r="A2838" s="72" t="s">
        <v>5951</v>
      </c>
      <c r="B2838" s="72" t="s">
        <v>5952</v>
      </c>
      <c r="C2838" s="72" t="s">
        <v>295</v>
      </c>
      <c r="D2838" s="72" t="s">
        <v>289</v>
      </c>
      <c r="E2838" s="72"/>
      <c r="F2838" s="73" t="n">
        <v>18860</v>
      </c>
      <c r="G2838" s="73" t="n">
        <v>15822</v>
      </c>
      <c r="H2838" s="73" t="n">
        <v>3038</v>
      </c>
      <c r="I2838" s="74" t="n">
        <f aca="false">H2838/F2838</f>
        <v>0.161081654294804</v>
      </c>
      <c r="J2838" s="73" t="n">
        <v>14918</v>
      </c>
      <c r="K2838" s="73" t="n">
        <v>303</v>
      </c>
      <c r="L2838" s="73" t="n">
        <v>601</v>
      </c>
      <c r="M2838" s="73" t="n">
        <v>4736</v>
      </c>
      <c r="N2838" s="73" t="n">
        <v>9418</v>
      </c>
      <c r="O2838" s="73" t="n">
        <f aca="false">J2838-M2838-N2838</f>
        <v>764</v>
      </c>
      <c r="P2838" s="74" t="n">
        <f aca="false">M2838/J2838</f>
        <v>0.317468829601823</v>
      </c>
      <c r="Q2838" s="74" t="n">
        <f aca="false">N2838/J2838</f>
        <v>0.631317871028288</v>
      </c>
      <c r="R2838" s="75" t="n">
        <f aca="false">ABS(P2838-Q2838)*100</f>
        <v>31.3849041426465</v>
      </c>
      <c r="S2838" s="72" t="str">
        <f aca="false">IF(M2838&gt;N2838,"Flávio Bolsonaro",IF(N2838&gt;M2838,"Lula","Empate"))</f>
        <v>Lula</v>
      </c>
      <c r="T2838" s="74" t="n">
        <v>0.671132596685083</v>
      </c>
      <c r="U2838" s="74" t="n">
        <v>0.290538674033149</v>
      </c>
      <c r="V2838" s="72" t="str">
        <f aca="false">IF(S2838="Empate","—",IF((N2838&gt;M2838)&lt;&gt;(T2838&gt;U2838),"Sim","Não"))</f>
        <v>Não</v>
      </c>
    </row>
    <row r="2839" customFormat="false" ht="15" hidden="false" customHeight="false" outlineLevel="0" collapsed="false">
      <c r="A2839" s="72" t="s">
        <v>5953</v>
      </c>
      <c r="B2839" s="72" t="s">
        <v>5954</v>
      </c>
      <c r="C2839" s="72" t="s">
        <v>295</v>
      </c>
      <c r="D2839" s="72" t="s">
        <v>289</v>
      </c>
      <c r="E2839" s="72"/>
      <c r="F2839" s="73" t="n">
        <v>11584</v>
      </c>
      <c r="G2839" s="73" t="n">
        <v>9609</v>
      </c>
      <c r="H2839" s="73" t="n">
        <v>1975</v>
      </c>
      <c r="I2839" s="74" t="n">
        <f aca="false">H2839/F2839</f>
        <v>0.170493784530387</v>
      </c>
      <c r="J2839" s="73" t="n">
        <v>9061</v>
      </c>
      <c r="K2839" s="73" t="n">
        <v>155</v>
      </c>
      <c r="L2839" s="73" t="n">
        <v>393</v>
      </c>
      <c r="M2839" s="73" t="n">
        <v>2563</v>
      </c>
      <c r="N2839" s="73" t="n">
        <v>6192</v>
      </c>
      <c r="O2839" s="73" t="n">
        <f aca="false">J2839-M2839-N2839</f>
        <v>306</v>
      </c>
      <c r="P2839" s="74" t="n">
        <f aca="false">M2839/J2839</f>
        <v>0.282860611411544</v>
      </c>
      <c r="Q2839" s="74" t="n">
        <f aca="false">N2839/J2839</f>
        <v>0.683368281646617</v>
      </c>
      <c r="R2839" s="75" t="n">
        <f aca="false">ABS(P2839-Q2839)*100</f>
        <v>40.0507670235073</v>
      </c>
      <c r="S2839" s="72" t="str">
        <f aca="false">IF(M2839&gt;N2839,"Flávio Bolsonaro",IF(N2839&gt;M2839,"Lula","Empate"))</f>
        <v>Lula</v>
      </c>
      <c r="T2839" s="74" t="n">
        <v>0.711872198597862</v>
      </c>
      <c r="U2839" s="74" t="n">
        <v>0.258476037237099</v>
      </c>
      <c r="V2839" s="72" t="str">
        <f aca="false">IF(S2839="Empate","—",IF((N2839&gt;M2839)&lt;&gt;(T2839&gt;U2839),"Sim","Não"))</f>
        <v>Não</v>
      </c>
    </row>
    <row r="2840" customFormat="false" ht="15" hidden="false" customHeight="false" outlineLevel="0" collapsed="false">
      <c r="A2840" s="72" t="s">
        <v>5955</v>
      </c>
      <c r="B2840" s="72" t="s">
        <v>5550</v>
      </c>
      <c r="C2840" s="72" t="s">
        <v>295</v>
      </c>
      <c r="D2840" s="72" t="s">
        <v>289</v>
      </c>
      <c r="E2840" s="72"/>
      <c r="F2840" s="73" t="n">
        <v>19764</v>
      </c>
      <c r="G2840" s="73" t="n">
        <v>16219</v>
      </c>
      <c r="H2840" s="73" t="n">
        <v>3545</v>
      </c>
      <c r="I2840" s="74" t="n">
        <f aca="false">H2840/F2840</f>
        <v>0.17936652499494</v>
      </c>
      <c r="J2840" s="73" t="n">
        <v>15259</v>
      </c>
      <c r="K2840" s="73" t="n">
        <v>304</v>
      </c>
      <c r="L2840" s="73" t="n">
        <v>656</v>
      </c>
      <c r="M2840" s="73" t="n">
        <v>4387</v>
      </c>
      <c r="N2840" s="73" t="n">
        <v>10200</v>
      </c>
      <c r="O2840" s="73" t="n">
        <f aca="false">J2840-M2840-N2840</f>
        <v>672</v>
      </c>
      <c r="P2840" s="74" t="n">
        <f aca="false">M2840/J2840</f>
        <v>0.287502457566027</v>
      </c>
      <c r="Q2840" s="74" t="n">
        <f aca="false">N2840/J2840</f>
        <v>0.668457959237172</v>
      </c>
      <c r="R2840" s="75" t="n">
        <f aca="false">ABS(P2840-Q2840)*100</f>
        <v>38.0955501671145</v>
      </c>
      <c r="S2840" s="72" t="str">
        <f aca="false">IF(M2840&gt;N2840,"Flávio Bolsonaro",IF(N2840&gt;M2840,"Lula","Empate"))</f>
        <v>Lula</v>
      </c>
      <c r="T2840" s="74" t="n">
        <v>0.696961584794539</v>
      </c>
      <c r="U2840" s="74" t="n">
        <v>0.266965600321242</v>
      </c>
      <c r="V2840" s="72" t="str">
        <f aca="false">IF(S2840="Empate","—",IF((N2840&gt;M2840)&lt;&gt;(T2840&gt;U2840),"Sim","Não"))</f>
        <v>Não</v>
      </c>
    </row>
    <row r="2841" customFormat="false" ht="15" hidden="false" customHeight="false" outlineLevel="0" collapsed="false">
      <c r="A2841" s="72" t="s">
        <v>5956</v>
      </c>
      <c r="B2841" s="72" t="s">
        <v>5957</v>
      </c>
      <c r="C2841" s="72" t="s">
        <v>295</v>
      </c>
      <c r="D2841" s="72" t="s">
        <v>289</v>
      </c>
      <c r="E2841" s="72"/>
      <c r="F2841" s="73" t="n">
        <v>14583</v>
      </c>
      <c r="G2841" s="73" t="n">
        <v>10328</v>
      </c>
      <c r="H2841" s="73" t="n">
        <v>4255</v>
      </c>
      <c r="I2841" s="74" t="n">
        <f aca="false">H2841/F2841</f>
        <v>0.291778097785092</v>
      </c>
      <c r="J2841" s="73" t="n">
        <v>9808</v>
      </c>
      <c r="K2841" s="73" t="n">
        <v>159</v>
      </c>
      <c r="L2841" s="73" t="n">
        <v>361</v>
      </c>
      <c r="M2841" s="73" t="n">
        <v>1808</v>
      </c>
      <c r="N2841" s="73" t="n">
        <v>7601</v>
      </c>
      <c r="O2841" s="73" t="n">
        <f aca="false">J2841-M2841-N2841</f>
        <v>399</v>
      </c>
      <c r="P2841" s="74" t="n">
        <f aca="false">M2841/J2841</f>
        <v>0.184339314845024</v>
      </c>
      <c r="Q2841" s="74" t="n">
        <f aca="false">N2841/J2841</f>
        <v>0.774979608482871</v>
      </c>
      <c r="R2841" s="75" t="n">
        <f aca="false">ABS(P2841-Q2841)*100</f>
        <v>59.0640293637847</v>
      </c>
      <c r="S2841" s="72" t="str">
        <f aca="false">IF(M2841&gt;N2841,"Flávio Bolsonaro",IF(N2841&gt;M2841,"Lula","Empate"))</f>
        <v>Lula</v>
      </c>
      <c r="T2841" s="74" t="n">
        <v>0.837826227043282</v>
      </c>
      <c r="U2841" s="74" t="n">
        <v>0.129953818064655</v>
      </c>
      <c r="V2841" s="72" t="str">
        <f aca="false">IF(S2841="Empate","—",IF((N2841&gt;M2841)&lt;&gt;(T2841&gt;U2841),"Sim","Não"))</f>
        <v>Não</v>
      </c>
    </row>
    <row r="2842" customFormat="false" ht="15" hidden="false" customHeight="false" outlineLevel="0" collapsed="false">
      <c r="A2842" s="72" t="s">
        <v>5958</v>
      </c>
      <c r="B2842" s="72" t="s">
        <v>5959</v>
      </c>
      <c r="C2842" s="72" t="s">
        <v>295</v>
      </c>
      <c r="D2842" s="72" t="s">
        <v>289</v>
      </c>
      <c r="E2842" s="72"/>
      <c r="F2842" s="73" t="n">
        <v>11265</v>
      </c>
      <c r="G2842" s="73" t="n">
        <v>8810</v>
      </c>
      <c r="H2842" s="73" t="n">
        <v>2455</v>
      </c>
      <c r="I2842" s="74" t="n">
        <f aca="false">H2842/F2842</f>
        <v>0.217931646693298</v>
      </c>
      <c r="J2842" s="73" t="n">
        <v>8367</v>
      </c>
      <c r="K2842" s="73" t="n">
        <v>136</v>
      </c>
      <c r="L2842" s="73" t="n">
        <v>307</v>
      </c>
      <c r="M2842" s="73" t="n">
        <v>2088</v>
      </c>
      <c r="N2842" s="73" t="n">
        <v>5846</v>
      </c>
      <c r="O2842" s="73" t="n">
        <f aca="false">J2842-M2842-N2842</f>
        <v>433</v>
      </c>
      <c r="P2842" s="74" t="n">
        <f aca="false">M2842/J2842</f>
        <v>0.249551810684833</v>
      </c>
      <c r="Q2842" s="74" t="n">
        <f aca="false">N2842/J2842</f>
        <v>0.698697263057249</v>
      </c>
      <c r="R2842" s="75" t="n">
        <f aca="false">ABS(P2842-Q2842)*100</f>
        <v>44.9145452372415</v>
      </c>
      <c r="S2842" s="72" t="str">
        <f aca="false">IF(M2842&gt;N2842,"Flávio Bolsonaro",IF(N2842&gt;M2842,"Lula","Empate"))</f>
        <v>Lula</v>
      </c>
      <c r="T2842" s="74" t="n">
        <v>0.710292089758054</v>
      </c>
      <c r="U2842" s="74" t="n">
        <v>0.247210730851197</v>
      </c>
      <c r="V2842" s="72" t="str">
        <f aca="false">IF(S2842="Empate","—",IF((N2842&gt;M2842)&lt;&gt;(T2842&gt;U2842),"Sim","Não"))</f>
        <v>Não</v>
      </c>
    </row>
    <row r="2843" customFormat="false" ht="15" hidden="false" customHeight="false" outlineLevel="0" collapsed="false">
      <c r="A2843" s="72" t="s">
        <v>5960</v>
      </c>
      <c r="B2843" s="72" t="s">
        <v>5961</v>
      </c>
      <c r="C2843" s="72" t="s">
        <v>295</v>
      </c>
      <c r="D2843" s="72" t="s">
        <v>289</v>
      </c>
      <c r="E2843" s="72"/>
      <c r="F2843" s="73" t="n">
        <v>14479</v>
      </c>
      <c r="G2843" s="73" t="n">
        <v>12138</v>
      </c>
      <c r="H2843" s="73" t="n">
        <v>2341</v>
      </c>
      <c r="I2843" s="74" t="n">
        <f aca="false">H2843/F2843</f>
        <v>0.161682436632364</v>
      </c>
      <c r="J2843" s="73" t="n">
        <v>11449</v>
      </c>
      <c r="K2843" s="73" t="n">
        <v>172</v>
      </c>
      <c r="L2843" s="73" t="n">
        <v>517</v>
      </c>
      <c r="M2843" s="73" t="n">
        <v>2624</v>
      </c>
      <c r="N2843" s="73" t="n">
        <v>8371</v>
      </c>
      <c r="O2843" s="73" t="n">
        <f aca="false">J2843-M2843-N2843</f>
        <v>454</v>
      </c>
      <c r="P2843" s="74" t="n">
        <f aca="false">M2843/J2843</f>
        <v>0.229190322298891</v>
      </c>
      <c r="Q2843" s="74" t="n">
        <f aca="false">N2843/J2843</f>
        <v>0.731155559437505</v>
      </c>
      <c r="R2843" s="75" t="n">
        <f aca="false">ABS(P2843-Q2843)*100</f>
        <v>50.1965237138615</v>
      </c>
      <c r="S2843" s="72" t="str">
        <f aca="false">IF(M2843&gt;N2843,"Flávio Bolsonaro",IF(N2843&gt;M2843,"Lula","Empate"))</f>
        <v>Lula</v>
      </c>
      <c r="T2843" s="74" t="n">
        <v>0.762889390519187</v>
      </c>
      <c r="U2843" s="74" t="n">
        <v>0.209029345372461</v>
      </c>
      <c r="V2843" s="72" t="str">
        <f aca="false">IF(S2843="Empate","—",IF((N2843&gt;M2843)&lt;&gt;(T2843&gt;U2843),"Sim","Não"))</f>
        <v>Não</v>
      </c>
    </row>
    <row r="2844" customFormat="false" ht="15" hidden="false" customHeight="false" outlineLevel="0" collapsed="false">
      <c r="A2844" s="72" t="s">
        <v>5962</v>
      </c>
      <c r="B2844" s="72" t="s">
        <v>5963</v>
      </c>
      <c r="C2844" s="72" t="s">
        <v>295</v>
      </c>
      <c r="D2844" s="72" t="s">
        <v>289</v>
      </c>
      <c r="E2844" s="72"/>
      <c r="F2844" s="73" t="n">
        <v>19864</v>
      </c>
      <c r="G2844" s="73" t="n">
        <v>16290</v>
      </c>
      <c r="H2844" s="73" t="n">
        <v>3574</v>
      </c>
      <c r="I2844" s="74" t="n">
        <f aca="false">H2844/F2844</f>
        <v>0.1799234796617</v>
      </c>
      <c r="J2844" s="73" t="n">
        <v>15389</v>
      </c>
      <c r="K2844" s="73" t="n">
        <v>307</v>
      </c>
      <c r="L2844" s="73" t="n">
        <v>594</v>
      </c>
      <c r="M2844" s="73" t="n">
        <v>5083</v>
      </c>
      <c r="N2844" s="73" t="n">
        <v>9537</v>
      </c>
      <c r="O2844" s="73" t="n">
        <f aca="false">J2844-M2844-N2844</f>
        <v>769</v>
      </c>
      <c r="P2844" s="74" t="n">
        <f aca="false">M2844/J2844</f>
        <v>0.330300864253688</v>
      </c>
      <c r="Q2844" s="74" t="n">
        <f aca="false">N2844/J2844</f>
        <v>0.619728377412438</v>
      </c>
      <c r="R2844" s="75" t="n">
        <f aca="false">ABS(P2844-Q2844)*100</f>
        <v>28.942751315875</v>
      </c>
      <c r="S2844" s="72" t="str">
        <f aca="false">IF(M2844&gt;N2844,"Flávio Bolsonaro",IF(N2844&gt;M2844,"Lula","Empate"))</f>
        <v>Lula</v>
      </c>
      <c r="T2844" s="74" t="n">
        <v>0.640160911833725</v>
      </c>
      <c r="U2844" s="74" t="n">
        <v>0.321555481059336</v>
      </c>
      <c r="V2844" s="72" t="str">
        <f aca="false">IF(S2844="Empate","—",IF((N2844&gt;M2844)&lt;&gt;(T2844&gt;U2844),"Sim","Não"))</f>
        <v>Não</v>
      </c>
    </row>
    <row r="2845" customFormat="false" ht="15" hidden="false" customHeight="false" outlineLevel="0" collapsed="false">
      <c r="A2845" s="72" t="s">
        <v>5964</v>
      </c>
      <c r="B2845" s="72" t="s">
        <v>5965</v>
      </c>
      <c r="C2845" s="72" t="s">
        <v>295</v>
      </c>
      <c r="D2845" s="72" t="s">
        <v>289</v>
      </c>
      <c r="E2845" s="72"/>
      <c r="F2845" s="73" t="n">
        <v>29588</v>
      </c>
      <c r="G2845" s="73" t="n">
        <v>22588</v>
      </c>
      <c r="H2845" s="73" t="n">
        <v>7000</v>
      </c>
      <c r="I2845" s="74" t="n">
        <f aca="false">H2845/F2845</f>
        <v>0.236582398269569</v>
      </c>
      <c r="J2845" s="73" t="n">
        <v>21560</v>
      </c>
      <c r="K2845" s="73" t="n">
        <v>251</v>
      </c>
      <c r="L2845" s="73" t="n">
        <v>777</v>
      </c>
      <c r="M2845" s="73" t="n">
        <v>3202</v>
      </c>
      <c r="N2845" s="73" t="n">
        <v>17343</v>
      </c>
      <c r="O2845" s="73" t="n">
        <f aca="false">J2845-M2845-N2845</f>
        <v>1015</v>
      </c>
      <c r="P2845" s="74" t="n">
        <f aca="false">M2845/J2845</f>
        <v>0.148515769944341</v>
      </c>
      <c r="Q2845" s="74" t="n">
        <f aca="false">N2845/J2845</f>
        <v>0.804406307977737</v>
      </c>
      <c r="R2845" s="75" t="n">
        <f aca="false">ABS(P2845-Q2845)*100</f>
        <v>65.5890538033395</v>
      </c>
      <c r="S2845" s="72" t="str">
        <f aca="false">IF(M2845&gt;N2845,"Flávio Bolsonaro",IF(N2845&gt;M2845,"Lula","Empate"))</f>
        <v>Lula</v>
      </c>
      <c r="T2845" s="74" t="n">
        <v>0.870446938373696</v>
      </c>
      <c r="U2845" s="74" t="n">
        <v>0.109371923607009</v>
      </c>
      <c r="V2845" s="72" t="str">
        <f aca="false">IF(S2845="Empate","—",IF((N2845&gt;M2845)&lt;&gt;(T2845&gt;U2845),"Sim","Não"))</f>
        <v>Não</v>
      </c>
    </row>
    <row r="2846" customFormat="false" ht="15" hidden="false" customHeight="false" outlineLevel="0" collapsed="false">
      <c r="A2846" s="72" t="s">
        <v>5966</v>
      </c>
      <c r="B2846" s="72" t="s">
        <v>5967</v>
      </c>
      <c r="C2846" s="72" t="s">
        <v>295</v>
      </c>
      <c r="D2846" s="72" t="s">
        <v>289</v>
      </c>
      <c r="E2846" s="72"/>
      <c r="F2846" s="73" t="n">
        <v>16158</v>
      </c>
      <c r="G2846" s="73" t="n">
        <v>13390</v>
      </c>
      <c r="H2846" s="73" t="n">
        <v>2768</v>
      </c>
      <c r="I2846" s="74" t="n">
        <f aca="false">H2846/F2846</f>
        <v>0.171308330238891</v>
      </c>
      <c r="J2846" s="73" t="n">
        <v>12587</v>
      </c>
      <c r="K2846" s="73" t="n">
        <v>252</v>
      </c>
      <c r="L2846" s="73" t="n">
        <v>551</v>
      </c>
      <c r="M2846" s="73" t="n">
        <v>3325</v>
      </c>
      <c r="N2846" s="73" t="n">
        <v>8436</v>
      </c>
      <c r="O2846" s="73" t="n">
        <f aca="false">J2846-M2846-N2846</f>
        <v>826</v>
      </c>
      <c r="P2846" s="74" t="n">
        <f aca="false">M2846/J2846</f>
        <v>0.264161436402638</v>
      </c>
      <c r="Q2846" s="74" t="n">
        <f aca="false">N2846/J2846</f>
        <v>0.670215301501549</v>
      </c>
      <c r="R2846" s="75" t="n">
        <f aca="false">ABS(P2846-Q2846)*100</f>
        <v>40.6053865098912</v>
      </c>
      <c r="S2846" s="72" t="str">
        <f aca="false">IF(M2846&gt;N2846,"Flávio Bolsonaro",IF(N2846&gt;M2846,"Lula","Empate"))</f>
        <v>Lula</v>
      </c>
      <c r="T2846" s="74" t="n">
        <v>0.768837284832738</v>
      </c>
      <c r="U2846" s="74" t="n">
        <v>0.188048067554401</v>
      </c>
      <c r="V2846" s="72" t="str">
        <f aca="false">IF(S2846="Empate","—",IF((N2846&gt;M2846)&lt;&gt;(T2846&gt;U2846),"Sim","Não"))</f>
        <v>Não</v>
      </c>
    </row>
    <row r="2847" customFormat="false" ht="15" hidden="false" customHeight="false" outlineLevel="0" collapsed="false">
      <c r="A2847" s="72" t="s">
        <v>5968</v>
      </c>
      <c r="B2847" s="72" t="s">
        <v>5969</v>
      </c>
      <c r="C2847" s="72" t="s">
        <v>295</v>
      </c>
      <c r="D2847" s="72" t="s">
        <v>289</v>
      </c>
      <c r="E2847" s="72"/>
      <c r="F2847" s="73" t="n">
        <v>48189</v>
      </c>
      <c r="G2847" s="73" t="n">
        <v>39902</v>
      </c>
      <c r="H2847" s="73" t="n">
        <v>8287</v>
      </c>
      <c r="I2847" s="74" t="n">
        <f aca="false">H2847/F2847</f>
        <v>0.171968706551288</v>
      </c>
      <c r="J2847" s="73" t="n">
        <v>37632</v>
      </c>
      <c r="K2847" s="73" t="n">
        <v>779</v>
      </c>
      <c r="L2847" s="73" t="n">
        <v>1491</v>
      </c>
      <c r="M2847" s="73" t="n">
        <v>10368</v>
      </c>
      <c r="N2847" s="73" t="n">
        <v>25252</v>
      </c>
      <c r="O2847" s="73" t="n">
        <f aca="false">J2847-M2847-N2847</f>
        <v>2012</v>
      </c>
      <c r="P2847" s="74" t="n">
        <f aca="false">M2847/J2847</f>
        <v>0.275510204081633</v>
      </c>
      <c r="Q2847" s="74" t="n">
        <f aca="false">N2847/J2847</f>
        <v>0.671024659863946</v>
      </c>
      <c r="R2847" s="75" t="n">
        <f aca="false">ABS(P2847-Q2847)*100</f>
        <v>39.5514455782313</v>
      </c>
      <c r="S2847" s="72" t="str">
        <f aca="false">IF(M2847&gt;N2847,"Flávio Bolsonaro",IF(N2847&gt;M2847,"Lula","Empate"))</f>
        <v>Lula</v>
      </c>
      <c r="T2847" s="74" t="n">
        <v>0.68884959545625</v>
      </c>
      <c r="U2847" s="74" t="n">
        <v>0.268820661201307</v>
      </c>
      <c r="V2847" s="72" t="str">
        <f aca="false">IF(S2847="Empate","—",IF((N2847&gt;M2847)&lt;&gt;(T2847&gt;U2847),"Sim","Não"))</f>
        <v>Não</v>
      </c>
    </row>
    <row r="2848" customFormat="false" ht="15" hidden="false" customHeight="false" outlineLevel="0" collapsed="false">
      <c r="A2848" s="72" t="s">
        <v>5970</v>
      </c>
      <c r="B2848" s="72" t="s">
        <v>5971</v>
      </c>
      <c r="C2848" s="72" t="s">
        <v>295</v>
      </c>
      <c r="D2848" s="72" t="s">
        <v>289</v>
      </c>
      <c r="E2848" s="72"/>
      <c r="F2848" s="73" t="n">
        <v>29164</v>
      </c>
      <c r="G2848" s="73" t="n">
        <v>22817</v>
      </c>
      <c r="H2848" s="73" t="n">
        <v>6347</v>
      </c>
      <c r="I2848" s="74" t="n">
        <f aca="false">H2848/F2848</f>
        <v>0.21763132629269</v>
      </c>
      <c r="J2848" s="73" t="n">
        <v>21591</v>
      </c>
      <c r="K2848" s="73" t="n">
        <v>272</v>
      </c>
      <c r="L2848" s="73" t="n">
        <v>954</v>
      </c>
      <c r="M2848" s="73" t="n">
        <v>3357</v>
      </c>
      <c r="N2848" s="73" t="n">
        <v>17334</v>
      </c>
      <c r="O2848" s="73" t="n">
        <f aca="false">J2848-M2848-N2848</f>
        <v>900</v>
      </c>
      <c r="P2848" s="74" t="n">
        <f aca="false">M2848/J2848</f>
        <v>0.155481450604419</v>
      </c>
      <c r="Q2848" s="74" t="n">
        <f aca="false">N2848/J2848</f>
        <v>0.802834514380992</v>
      </c>
      <c r="R2848" s="75" t="n">
        <f aca="false">ABS(P2848-Q2848)*100</f>
        <v>64.7353063776574</v>
      </c>
      <c r="S2848" s="72" t="str">
        <f aca="false">IF(M2848&gt;N2848,"Flávio Bolsonaro",IF(N2848&gt;M2848,"Lula","Empate"))</f>
        <v>Lula</v>
      </c>
      <c r="T2848" s="74" t="n">
        <v>0.854769108675165</v>
      </c>
      <c r="U2848" s="74" t="n">
        <v>0.108327959922623</v>
      </c>
      <c r="V2848" s="72" t="str">
        <f aca="false">IF(S2848="Empate","—",IF((N2848&gt;M2848)&lt;&gt;(T2848&gt;U2848),"Sim","Não"))</f>
        <v>Não</v>
      </c>
    </row>
    <row r="2849" customFormat="false" ht="15" hidden="false" customHeight="false" outlineLevel="0" collapsed="false">
      <c r="A2849" s="72" t="s">
        <v>5972</v>
      </c>
      <c r="B2849" s="72" t="s">
        <v>5973</v>
      </c>
      <c r="C2849" s="72" t="s">
        <v>295</v>
      </c>
      <c r="D2849" s="72" t="s">
        <v>289</v>
      </c>
      <c r="E2849" s="72"/>
      <c r="F2849" s="73" t="n">
        <v>18025</v>
      </c>
      <c r="G2849" s="73" t="n">
        <v>15037</v>
      </c>
      <c r="H2849" s="73" t="n">
        <v>2988</v>
      </c>
      <c r="I2849" s="74" t="n">
        <f aca="false">H2849/F2849</f>
        <v>0.165769764216366</v>
      </c>
      <c r="J2849" s="73" t="n">
        <v>14099</v>
      </c>
      <c r="K2849" s="73" t="n">
        <v>286</v>
      </c>
      <c r="L2849" s="73" t="n">
        <v>652</v>
      </c>
      <c r="M2849" s="73" t="n">
        <v>4585</v>
      </c>
      <c r="N2849" s="73" t="n">
        <v>8818</v>
      </c>
      <c r="O2849" s="73" t="n">
        <f aca="false">J2849-M2849-N2849</f>
        <v>696</v>
      </c>
      <c r="P2849" s="74" t="n">
        <f aca="false">M2849/J2849</f>
        <v>0.325200368820484</v>
      </c>
      <c r="Q2849" s="74" t="n">
        <f aca="false">N2849/J2849</f>
        <v>0.625434427973615</v>
      </c>
      <c r="R2849" s="75" t="n">
        <f aca="false">ABS(P2849-Q2849)*100</f>
        <v>30.0234059153131</v>
      </c>
      <c r="S2849" s="72" t="str">
        <f aca="false">IF(M2849&gt;N2849,"Flávio Bolsonaro",IF(N2849&gt;M2849,"Lula","Empate"))</f>
        <v>Lula</v>
      </c>
      <c r="T2849" s="74" t="n">
        <v>0.63714160327677</v>
      </c>
      <c r="U2849" s="74" t="n">
        <v>0.319338794616735</v>
      </c>
      <c r="V2849" s="72" t="str">
        <f aca="false">IF(S2849="Empate","—",IF((N2849&gt;M2849)&lt;&gt;(T2849&gt;U2849),"Sim","Não"))</f>
        <v>Não</v>
      </c>
    </row>
    <row r="2850" customFormat="false" ht="15" hidden="false" customHeight="false" outlineLevel="0" collapsed="false">
      <c r="A2850" s="72" t="s">
        <v>5974</v>
      </c>
      <c r="B2850" s="72" t="s">
        <v>5975</v>
      </c>
      <c r="C2850" s="72" t="s">
        <v>295</v>
      </c>
      <c r="D2850" s="72" t="s">
        <v>289</v>
      </c>
      <c r="E2850" s="72"/>
      <c r="F2850" s="73" t="n">
        <v>3657</v>
      </c>
      <c r="G2850" s="73" t="n">
        <v>2463</v>
      </c>
      <c r="H2850" s="73" t="n">
        <v>1194</v>
      </c>
      <c r="I2850" s="74" t="n">
        <f aca="false">H2850/F2850</f>
        <v>0.326497128794094</v>
      </c>
      <c r="J2850" s="73" t="n">
        <v>2354</v>
      </c>
      <c r="K2850" s="73" t="n">
        <v>52</v>
      </c>
      <c r="L2850" s="73" t="n">
        <v>57</v>
      </c>
      <c r="M2850" s="73" t="n">
        <v>1019</v>
      </c>
      <c r="N2850" s="73" t="n">
        <v>1153</v>
      </c>
      <c r="O2850" s="73" t="n">
        <f aca="false">J2850-M2850-N2850</f>
        <v>182</v>
      </c>
      <c r="P2850" s="74" t="n">
        <f aca="false">M2850/J2850</f>
        <v>0.432880203908241</v>
      </c>
      <c r="Q2850" s="74" t="n">
        <f aca="false">N2850/J2850</f>
        <v>0.489804587935429</v>
      </c>
      <c r="R2850" s="75" t="n">
        <f aca="false">ABS(P2850-Q2850)*100</f>
        <v>5.69243840271878</v>
      </c>
      <c r="S2850" s="72" t="str">
        <f aca="false">IF(M2850&gt;N2850,"Flávio Bolsonaro",IF(N2850&gt;M2850,"Lula","Empate"))</f>
        <v>Lula</v>
      </c>
      <c r="T2850" s="74" t="n">
        <v>0.524379024839006</v>
      </c>
      <c r="U2850" s="74" t="n">
        <v>0.414903403863845</v>
      </c>
      <c r="V2850" s="72" t="str">
        <f aca="false">IF(S2850="Empate","—",IF((N2850&gt;M2850)&lt;&gt;(T2850&gt;U2850),"Sim","Não"))</f>
        <v>Não</v>
      </c>
    </row>
    <row r="2851" customFormat="false" ht="15" hidden="false" customHeight="false" outlineLevel="0" collapsed="false">
      <c r="A2851" s="72" t="s">
        <v>5976</v>
      </c>
      <c r="B2851" s="72" t="s">
        <v>5977</v>
      </c>
      <c r="C2851" s="72" t="s">
        <v>295</v>
      </c>
      <c r="D2851" s="72" t="s">
        <v>289</v>
      </c>
      <c r="E2851" s="72"/>
      <c r="F2851" s="73" t="n">
        <v>10137</v>
      </c>
      <c r="G2851" s="73" t="n">
        <v>8343</v>
      </c>
      <c r="H2851" s="73" t="n">
        <v>1794</v>
      </c>
      <c r="I2851" s="74" t="n">
        <f aca="false">H2851/F2851</f>
        <v>0.17697543651968</v>
      </c>
      <c r="J2851" s="73" t="n">
        <v>7791</v>
      </c>
      <c r="K2851" s="73" t="n">
        <v>202</v>
      </c>
      <c r="L2851" s="73" t="n">
        <v>350</v>
      </c>
      <c r="M2851" s="73" t="n">
        <v>2096</v>
      </c>
      <c r="N2851" s="73" t="n">
        <v>5312</v>
      </c>
      <c r="O2851" s="73" t="n">
        <f aca="false">J2851-M2851-N2851</f>
        <v>383</v>
      </c>
      <c r="P2851" s="74" t="n">
        <f aca="false">M2851/J2851</f>
        <v>0.269028366063407</v>
      </c>
      <c r="Q2851" s="74" t="n">
        <f aca="false">N2851/J2851</f>
        <v>0.681812347580542</v>
      </c>
      <c r="R2851" s="75" t="n">
        <f aca="false">ABS(P2851-Q2851)*100</f>
        <v>41.2783981517135</v>
      </c>
      <c r="S2851" s="72" t="str">
        <f aca="false">IF(M2851&gt;N2851,"Flávio Bolsonaro",IF(N2851&gt;M2851,"Lula","Empate"))</f>
        <v>Lula</v>
      </c>
      <c r="T2851" s="74" t="n">
        <v>0.714737674663855</v>
      </c>
      <c r="U2851" s="74" t="n">
        <v>0.251120485104139</v>
      </c>
      <c r="V2851" s="72" t="str">
        <f aca="false">IF(S2851="Empate","—",IF((N2851&gt;M2851)&lt;&gt;(T2851&gt;U2851),"Sim","Não"))</f>
        <v>Não</v>
      </c>
    </row>
    <row r="2852" customFormat="false" ht="15" hidden="false" customHeight="false" outlineLevel="0" collapsed="false">
      <c r="A2852" s="72" t="s">
        <v>5978</v>
      </c>
      <c r="B2852" s="72" t="s">
        <v>5979</v>
      </c>
      <c r="C2852" s="72" t="s">
        <v>295</v>
      </c>
      <c r="D2852" s="72" t="s">
        <v>289</v>
      </c>
      <c r="E2852" s="72"/>
      <c r="F2852" s="73" t="n">
        <v>16541</v>
      </c>
      <c r="G2852" s="73" t="n">
        <v>12803</v>
      </c>
      <c r="H2852" s="73" t="n">
        <v>3738</v>
      </c>
      <c r="I2852" s="74" t="n">
        <f aca="false">H2852/F2852</f>
        <v>0.225983918747355</v>
      </c>
      <c r="J2852" s="73" t="n">
        <v>12042</v>
      </c>
      <c r="K2852" s="73" t="n">
        <v>204</v>
      </c>
      <c r="L2852" s="73" t="n">
        <v>557</v>
      </c>
      <c r="M2852" s="73" t="n">
        <v>1801</v>
      </c>
      <c r="N2852" s="73" t="n">
        <v>9756</v>
      </c>
      <c r="O2852" s="73" t="n">
        <f aca="false">J2852-M2852-N2852</f>
        <v>485</v>
      </c>
      <c r="P2852" s="74" t="n">
        <f aca="false">M2852/J2852</f>
        <v>0.14955987377512</v>
      </c>
      <c r="Q2852" s="74" t="n">
        <f aca="false">N2852/J2852</f>
        <v>0.8101644245142</v>
      </c>
      <c r="R2852" s="75" t="n">
        <f aca="false">ABS(P2852-Q2852)*100</f>
        <v>66.060455073908</v>
      </c>
      <c r="S2852" s="72" t="str">
        <f aca="false">IF(M2852&gt;N2852,"Flávio Bolsonaro",IF(N2852&gt;M2852,"Lula","Empate"))</f>
        <v>Lula</v>
      </c>
      <c r="T2852" s="74" t="n">
        <v>0.858855309809218</v>
      </c>
      <c r="U2852" s="74" t="n">
        <v>0.118352186392031</v>
      </c>
      <c r="V2852" s="72" t="str">
        <f aca="false">IF(S2852="Empate","—",IF((N2852&gt;M2852)&lt;&gt;(T2852&gt;U2852),"Sim","Não"))</f>
        <v>Não</v>
      </c>
    </row>
    <row r="2853" customFormat="false" ht="15" hidden="false" customHeight="false" outlineLevel="0" collapsed="false">
      <c r="A2853" s="72" t="s">
        <v>5980</v>
      </c>
      <c r="B2853" s="72" t="s">
        <v>5981</v>
      </c>
      <c r="C2853" s="72" t="s">
        <v>295</v>
      </c>
      <c r="D2853" s="72" t="s">
        <v>289</v>
      </c>
      <c r="E2853" s="72"/>
      <c r="F2853" s="73" t="n">
        <v>25254</v>
      </c>
      <c r="G2853" s="73" t="n">
        <v>19765</v>
      </c>
      <c r="H2853" s="73" t="n">
        <v>5489</v>
      </c>
      <c r="I2853" s="74" t="n">
        <f aca="false">H2853/F2853</f>
        <v>0.217351706660331</v>
      </c>
      <c r="J2853" s="73" t="n">
        <v>18960</v>
      </c>
      <c r="K2853" s="73" t="n">
        <v>154</v>
      </c>
      <c r="L2853" s="73" t="n">
        <v>651</v>
      </c>
      <c r="M2853" s="73" t="n">
        <v>2854</v>
      </c>
      <c r="N2853" s="73" t="n">
        <v>15329</v>
      </c>
      <c r="O2853" s="73" t="n">
        <f aca="false">J2853-M2853-N2853</f>
        <v>777</v>
      </c>
      <c r="P2853" s="74" t="n">
        <f aca="false">M2853/J2853</f>
        <v>0.150527426160338</v>
      </c>
      <c r="Q2853" s="74" t="n">
        <f aca="false">N2853/J2853</f>
        <v>0.808491561181435</v>
      </c>
      <c r="R2853" s="75" t="n">
        <f aca="false">ABS(P2853-Q2853)*100</f>
        <v>65.7964135021097</v>
      </c>
      <c r="S2853" s="72" t="str">
        <f aca="false">IF(M2853&gt;N2853,"Flávio Bolsonaro",IF(N2853&gt;M2853,"Lula","Empate"))</f>
        <v>Lula</v>
      </c>
      <c r="T2853" s="74" t="n">
        <v>0.842366707142069</v>
      </c>
      <c r="U2853" s="74" t="n">
        <v>0.129760459211834</v>
      </c>
      <c r="V2853" s="72" t="str">
        <f aca="false">IF(S2853="Empate","—",IF((N2853&gt;M2853)&lt;&gt;(T2853&gt;U2853),"Sim","Não"))</f>
        <v>Não</v>
      </c>
    </row>
    <row r="2854" customFormat="false" ht="15" hidden="false" customHeight="false" outlineLevel="0" collapsed="false">
      <c r="A2854" s="72" t="s">
        <v>5982</v>
      </c>
      <c r="B2854" s="72" t="s">
        <v>5983</v>
      </c>
      <c r="C2854" s="72" t="s">
        <v>295</v>
      </c>
      <c r="D2854" s="72" t="s">
        <v>289</v>
      </c>
      <c r="E2854" s="72"/>
      <c r="F2854" s="73" t="n">
        <v>12929</v>
      </c>
      <c r="G2854" s="73" t="n">
        <v>11147</v>
      </c>
      <c r="H2854" s="73" t="n">
        <v>1782</v>
      </c>
      <c r="I2854" s="74" t="n">
        <f aca="false">H2854/F2854</f>
        <v>0.137829685203805</v>
      </c>
      <c r="J2854" s="73" t="n">
        <v>10724</v>
      </c>
      <c r="K2854" s="73" t="n">
        <v>162</v>
      </c>
      <c r="L2854" s="73" t="n">
        <v>261</v>
      </c>
      <c r="M2854" s="73" t="n">
        <v>3174</v>
      </c>
      <c r="N2854" s="73" t="n">
        <v>7028</v>
      </c>
      <c r="O2854" s="73" t="n">
        <f aca="false">J2854-M2854-N2854</f>
        <v>522</v>
      </c>
      <c r="P2854" s="74" t="n">
        <f aca="false">M2854/J2854</f>
        <v>0.295971652368519</v>
      </c>
      <c r="Q2854" s="74" t="n">
        <f aca="false">N2854/J2854</f>
        <v>0.655352480417755</v>
      </c>
      <c r="R2854" s="75" t="n">
        <f aca="false">ABS(P2854-Q2854)*100</f>
        <v>35.9380828049235</v>
      </c>
      <c r="S2854" s="72" t="str">
        <f aca="false">IF(M2854&gt;N2854,"Flávio Bolsonaro",IF(N2854&gt;M2854,"Lula","Empate"))</f>
        <v>Lula</v>
      </c>
      <c r="T2854" s="74" t="n">
        <v>0.720837589376915</v>
      </c>
      <c r="U2854" s="74" t="n">
        <v>0.25076608784474</v>
      </c>
      <c r="V2854" s="72" t="str">
        <f aca="false">IF(S2854="Empate","—",IF((N2854&gt;M2854)&lt;&gt;(T2854&gt;U2854),"Sim","Não"))</f>
        <v>Não</v>
      </c>
    </row>
    <row r="2855" customFormat="false" ht="15" hidden="false" customHeight="false" outlineLevel="0" collapsed="false">
      <c r="A2855" s="72" t="s">
        <v>5984</v>
      </c>
      <c r="B2855" s="72" t="s">
        <v>5985</v>
      </c>
      <c r="C2855" s="72" t="s">
        <v>295</v>
      </c>
      <c r="D2855" s="72" t="s">
        <v>289</v>
      </c>
      <c r="E2855" s="72"/>
      <c r="F2855" s="73" t="n">
        <v>14871</v>
      </c>
      <c r="G2855" s="73" t="n">
        <v>11515</v>
      </c>
      <c r="H2855" s="73" t="n">
        <v>3356</v>
      </c>
      <c r="I2855" s="74" t="n">
        <f aca="false">H2855/F2855</f>
        <v>0.225674130858718</v>
      </c>
      <c r="J2855" s="73" t="n">
        <v>10831</v>
      </c>
      <c r="K2855" s="73" t="n">
        <v>242</v>
      </c>
      <c r="L2855" s="73" t="n">
        <v>442</v>
      </c>
      <c r="M2855" s="73" t="n">
        <v>3167</v>
      </c>
      <c r="N2855" s="73" t="n">
        <v>7190</v>
      </c>
      <c r="O2855" s="73" t="n">
        <f aca="false">J2855-M2855-N2855</f>
        <v>474</v>
      </c>
      <c r="P2855" s="74" t="n">
        <f aca="false">M2855/J2855</f>
        <v>0.292401440310221</v>
      </c>
      <c r="Q2855" s="74" t="n">
        <f aca="false">N2855/J2855</f>
        <v>0.663835287600406</v>
      </c>
      <c r="R2855" s="75" t="n">
        <f aca="false">ABS(P2855-Q2855)*100</f>
        <v>37.1433847290186</v>
      </c>
      <c r="S2855" s="72" t="str">
        <f aca="false">IF(M2855&gt;N2855,"Flávio Bolsonaro",IF(N2855&gt;M2855,"Lula","Empate"))</f>
        <v>Lula</v>
      </c>
      <c r="T2855" s="74" t="n">
        <v>0.679395456984439</v>
      </c>
      <c r="U2855" s="74" t="n">
        <v>0.285369343587909</v>
      </c>
      <c r="V2855" s="72" t="str">
        <f aca="false">IF(S2855="Empate","—",IF((N2855&gt;M2855)&lt;&gt;(T2855&gt;U2855),"Sim","Não"))</f>
        <v>Não</v>
      </c>
    </row>
    <row r="2856" customFormat="false" ht="15" hidden="false" customHeight="false" outlineLevel="0" collapsed="false">
      <c r="A2856" s="72" t="s">
        <v>5986</v>
      </c>
      <c r="B2856" s="72" t="s">
        <v>5987</v>
      </c>
      <c r="C2856" s="72" t="s">
        <v>295</v>
      </c>
      <c r="D2856" s="72" t="s">
        <v>289</v>
      </c>
      <c r="E2856" s="72"/>
      <c r="F2856" s="73" t="n">
        <v>99315</v>
      </c>
      <c r="G2856" s="73" t="n">
        <v>80582</v>
      </c>
      <c r="H2856" s="73" t="n">
        <v>18733</v>
      </c>
      <c r="I2856" s="74" t="n">
        <f aca="false">H2856/F2856</f>
        <v>0.188622061118663</v>
      </c>
      <c r="J2856" s="73" t="n">
        <v>76730</v>
      </c>
      <c r="K2856" s="73" t="n">
        <v>1494</v>
      </c>
      <c r="L2856" s="73" t="n">
        <v>2358</v>
      </c>
      <c r="M2856" s="73" t="n">
        <v>19550</v>
      </c>
      <c r="N2856" s="73" t="n">
        <v>53078</v>
      </c>
      <c r="O2856" s="73" t="n">
        <f aca="false">J2856-M2856-N2856</f>
        <v>4102</v>
      </c>
      <c r="P2856" s="74" t="n">
        <f aca="false">M2856/J2856</f>
        <v>0.254789521699466</v>
      </c>
      <c r="Q2856" s="74" t="n">
        <f aca="false">N2856/J2856</f>
        <v>0.691750293236022</v>
      </c>
      <c r="R2856" s="75" t="n">
        <f aca="false">ABS(P2856-Q2856)*100</f>
        <v>43.6960771536557</v>
      </c>
      <c r="S2856" s="72" t="str">
        <f aca="false">IF(M2856&gt;N2856,"Flávio Bolsonaro",IF(N2856&gt;M2856,"Lula","Empate"))</f>
        <v>Lula</v>
      </c>
      <c r="T2856" s="74" t="n">
        <v>0.721201892409101</v>
      </c>
      <c r="U2856" s="74" t="n">
        <v>0.235089304699128</v>
      </c>
      <c r="V2856" s="72" t="str">
        <f aca="false">IF(S2856="Empate","—",IF((N2856&gt;M2856)&lt;&gt;(T2856&gt;U2856),"Sim","Não"))</f>
        <v>Não</v>
      </c>
    </row>
    <row r="2857" customFormat="false" ht="15" hidden="false" customHeight="false" outlineLevel="0" collapsed="false">
      <c r="A2857" s="72" t="s">
        <v>5988</v>
      </c>
      <c r="B2857" s="72" t="s">
        <v>5989</v>
      </c>
      <c r="C2857" s="72" t="s">
        <v>295</v>
      </c>
      <c r="D2857" s="72" t="s">
        <v>289</v>
      </c>
      <c r="E2857" s="72"/>
      <c r="F2857" s="73" t="n">
        <v>23472</v>
      </c>
      <c r="G2857" s="73" t="n">
        <v>19276</v>
      </c>
      <c r="H2857" s="73" t="n">
        <v>4196</v>
      </c>
      <c r="I2857" s="74" t="n">
        <f aca="false">H2857/F2857</f>
        <v>0.178766189502386</v>
      </c>
      <c r="J2857" s="73" t="n">
        <v>17986</v>
      </c>
      <c r="K2857" s="73" t="n">
        <v>374</v>
      </c>
      <c r="L2857" s="73" t="n">
        <v>916</v>
      </c>
      <c r="M2857" s="73" t="n">
        <v>4406</v>
      </c>
      <c r="N2857" s="73" t="n">
        <v>12792</v>
      </c>
      <c r="O2857" s="73" t="n">
        <f aca="false">J2857-M2857-N2857</f>
        <v>788</v>
      </c>
      <c r="P2857" s="74" t="n">
        <f aca="false">M2857/J2857</f>
        <v>0.244968308684532</v>
      </c>
      <c r="Q2857" s="74" t="n">
        <f aca="false">N2857/J2857</f>
        <v>0.711219837651507</v>
      </c>
      <c r="R2857" s="75" t="n">
        <f aca="false">ABS(P2857-Q2857)*100</f>
        <v>46.6251528966974</v>
      </c>
      <c r="S2857" s="72" t="str">
        <f aca="false">IF(M2857&gt;N2857,"Flávio Bolsonaro",IF(N2857&gt;M2857,"Lula","Empate"))</f>
        <v>Lula</v>
      </c>
      <c r="T2857" s="74" t="n">
        <v>0.743566017003065</v>
      </c>
      <c r="U2857" s="74" t="n">
        <v>0.224394193511075</v>
      </c>
      <c r="V2857" s="72" t="str">
        <f aca="false">IF(S2857="Empate","—",IF((N2857&gt;M2857)&lt;&gt;(T2857&gt;U2857),"Sim","Não"))</f>
        <v>Não</v>
      </c>
    </row>
    <row r="2858" customFormat="false" ht="15" hidden="false" customHeight="false" outlineLevel="0" collapsed="false">
      <c r="A2858" s="72" t="s">
        <v>5990</v>
      </c>
      <c r="B2858" s="72" t="s">
        <v>5991</v>
      </c>
      <c r="C2858" s="72" t="s">
        <v>295</v>
      </c>
      <c r="D2858" s="72" t="s">
        <v>289</v>
      </c>
      <c r="E2858" s="72"/>
      <c r="F2858" s="73" t="n">
        <v>67037</v>
      </c>
      <c r="G2858" s="73" t="n">
        <v>56745</v>
      </c>
      <c r="H2858" s="73" t="n">
        <v>10292</v>
      </c>
      <c r="I2858" s="74" t="n">
        <f aca="false">H2858/F2858</f>
        <v>0.153527156644838</v>
      </c>
      <c r="J2858" s="73" t="n">
        <v>53874</v>
      </c>
      <c r="K2858" s="73" t="n">
        <v>1233</v>
      </c>
      <c r="L2858" s="73" t="n">
        <v>1638</v>
      </c>
      <c r="M2858" s="73" t="n">
        <v>18178</v>
      </c>
      <c r="N2858" s="73" t="n">
        <v>32987</v>
      </c>
      <c r="O2858" s="73" t="n">
        <f aca="false">J2858-M2858-N2858</f>
        <v>2709</v>
      </c>
      <c r="P2858" s="74" t="n">
        <f aca="false">M2858/J2858</f>
        <v>0.337416935813194</v>
      </c>
      <c r="Q2858" s="74" t="n">
        <f aca="false">N2858/J2858</f>
        <v>0.612299068196161</v>
      </c>
      <c r="R2858" s="75" t="n">
        <f aca="false">ABS(P2858-Q2858)*100</f>
        <v>27.4882132382968</v>
      </c>
      <c r="S2858" s="72" t="str">
        <f aca="false">IF(M2858&gt;N2858,"Flávio Bolsonaro",IF(N2858&gt;M2858,"Lula","Empate"))</f>
        <v>Lula</v>
      </c>
      <c r="T2858" s="74" t="n">
        <v>0.634134124105873</v>
      </c>
      <c r="U2858" s="74" t="n">
        <v>0.328317537919013</v>
      </c>
      <c r="V2858" s="72" t="str">
        <f aca="false">IF(S2858="Empate","—",IF((N2858&gt;M2858)&lt;&gt;(T2858&gt;U2858),"Sim","Não"))</f>
        <v>Não</v>
      </c>
    </row>
    <row r="2859" customFormat="false" ht="15" hidden="false" customHeight="false" outlineLevel="0" collapsed="false">
      <c r="A2859" s="72" t="s">
        <v>5992</v>
      </c>
      <c r="B2859" s="72" t="s">
        <v>5993</v>
      </c>
      <c r="C2859" s="72" t="s">
        <v>295</v>
      </c>
      <c r="D2859" s="72" t="s">
        <v>289</v>
      </c>
      <c r="E2859" s="72"/>
      <c r="F2859" s="73" t="n">
        <v>6958</v>
      </c>
      <c r="G2859" s="73" t="n">
        <v>5790</v>
      </c>
      <c r="H2859" s="73" t="n">
        <v>1168</v>
      </c>
      <c r="I2859" s="74" t="n">
        <f aca="false">H2859/F2859</f>
        <v>0.167864328830124</v>
      </c>
      <c r="J2859" s="73" t="n">
        <v>5576</v>
      </c>
      <c r="K2859" s="73" t="n">
        <v>69</v>
      </c>
      <c r="L2859" s="73" t="n">
        <v>145</v>
      </c>
      <c r="M2859" s="73" t="n">
        <v>917</v>
      </c>
      <c r="N2859" s="73" t="n">
        <v>4418</v>
      </c>
      <c r="O2859" s="73" t="n">
        <f aca="false">J2859-M2859-N2859</f>
        <v>241</v>
      </c>
      <c r="P2859" s="74" t="n">
        <f aca="false">M2859/J2859</f>
        <v>0.164454806312769</v>
      </c>
      <c r="Q2859" s="74" t="n">
        <f aca="false">N2859/J2859</f>
        <v>0.79232424677188</v>
      </c>
      <c r="R2859" s="75" t="n">
        <f aca="false">ABS(P2859-Q2859)*100</f>
        <v>62.7869440459111</v>
      </c>
      <c r="S2859" s="72" t="str">
        <f aca="false">IF(M2859&gt;N2859,"Flávio Bolsonaro",IF(N2859&gt;M2859,"Lula","Empate"))</f>
        <v>Lula</v>
      </c>
      <c r="T2859" s="74" t="n">
        <v>0.844382544103993</v>
      </c>
      <c r="U2859" s="74" t="n">
        <v>0.112906220984215</v>
      </c>
      <c r="V2859" s="72" t="str">
        <f aca="false">IF(S2859="Empate","—",IF((N2859&gt;M2859)&lt;&gt;(T2859&gt;U2859),"Sim","Não"))</f>
        <v>Não</v>
      </c>
    </row>
    <row r="2860" customFormat="false" ht="15" hidden="false" customHeight="false" outlineLevel="0" collapsed="false">
      <c r="A2860" s="72" t="s">
        <v>5994</v>
      </c>
      <c r="B2860" s="72" t="s">
        <v>5995</v>
      </c>
      <c r="C2860" s="72" t="s">
        <v>295</v>
      </c>
      <c r="D2860" s="72" t="s">
        <v>289</v>
      </c>
      <c r="E2860" s="72"/>
      <c r="F2860" s="73" t="n">
        <v>67863</v>
      </c>
      <c r="G2860" s="73" t="n">
        <v>55798</v>
      </c>
      <c r="H2860" s="73" t="n">
        <v>12065</v>
      </c>
      <c r="I2860" s="74" t="n">
        <f aca="false">H2860/F2860</f>
        <v>0.177784654377201</v>
      </c>
      <c r="J2860" s="73" t="n">
        <v>52221</v>
      </c>
      <c r="K2860" s="73" t="n">
        <v>1364</v>
      </c>
      <c r="L2860" s="73" t="n">
        <v>2213</v>
      </c>
      <c r="M2860" s="73" t="n">
        <v>18368</v>
      </c>
      <c r="N2860" s="73" t="n">
        <v>30773</v>
      </c>
      <c r="O2860" s="73" t="n">
        <f aca="false">J2860-M2860-N2860</f>
        <v>3080</v>
      </c>
      <c r="P2860" s="74" t="n">
        <f aca="false">M2860/J2860</f>
        <v>0.351735891691082</v>
      </c>
      <c r="Q2860" s="74" t="n">
        <f aca="false">N2860/J2860</f>
        <v>0.589284004519255</v>
      </c>
      <c r="R2860" s="75" t="n">
        <f aca="false">ABS(P2860-Q2860)*100</f>
        <v>23.7548112828173</v>
      </c>
      <c r="S2860" s="72" t="str">
        <f aca="false">IF(M2860&gt;N2860,"Flávio Bolsonaro",IF(N2860&gt;M2860,"Lula","Empate"))</f>
        <v>Lula</v>
      </c>
      <c r="T2860" s="74" t="n">
        <v>0.621881073440782</v>
      </c>
      <c r="U2860" s="74" t="n">
        <v>0.331474901352598</v>
      </c>
      <c r="V2860" s="72" t="str">
        <f aca="false">IF(S2860="Empate","—",IF((N2860&gt;M2860)&lt;&gt;(T2860&gt;U2860),"Sim","Não"))</f>
        <v>Não</v>
      </c>
    </row>
    <row r="2861" customFormat="false" ht="15" hidden="false" customHeight="false" outlineLevel="0" collapsed="false">
      <c r="A2861" s="72" t="s">
        <v>5996</v>
      </c>
      <c r="B2861" s="72" t="s">
        <v>5997</v>
      </c>
      <c r="C2861" s="72" t="s">
        <v>295</v>
      </c>
      <c r="D2861" s="72" t="s">
        <v>289</v>
      </c>
      <c r="E2861" s="72"/>
      <c r="F2861" s="73" t="n">
        <v>16331</v>
      </c>
      <c r="G2861" s="73" t="n">
        <v>11593</v>
      </c>
      <c r="H2861" s="73" t="n">
        <v>4738</v>
      </c>
      <c r="I2861" s="74" t="n">
        <f aca="false">H2861/F2861</f>
        <v>0.290123078807177</v>
      </c>
      <c r="J2861" s="73" t="n">
        <v>10959</v>
      </c>
      <c r="K2861" s="73" t="n">
        <v>152</v>
      </c>
      <c r="L2861" s="73" t="n">
        <v>482</v>
      </c>
      <c r="M2861" s="73" t="n">
        <v>1655</v>
      </c>
      <c r="N2861" s="73" t="n">
        <v>8880</v>
      </c>
      <c r="O2861" s="73" t="n">
        <f aca="false">J2861-M2861-N2861</f>
        <v>424</v>
      </c>
      <c r="P2861" s="74" t="n">
        <f aca="false">M2861/J2861</f>
        <v>0.1510174285975</v>
      </c>
      <c r="Q2861" s="74" t="n">
        <f aca="false">N2861/J2861</f>
        <v>0.810292909937038</v>
      </c>
      <c r="R2861" s="75" t="n">
        <f aca="false">ABS(P2861-Q2861)*100</f>
        <v>65.9275481339538</v>
      </c>
      <c r="S2861" s="72" t="str">
        <f aca="false">IF(M2861&gt;N2861,"Flávio Bolsonaro",IF(N2861&gt;M2861,"Lula","Empate"))</f>
        <v>Lula</v>
      </c>
      <c r="T2861" s="74" t="n">
        <v>0.844455112818051</v>
      </c>
      <c r="U2861" s="74" t="n">
        <v>0.125972155544887</v>
      </c>
      <c r="V2861" s="72" t="str">
        <f aca="false">IF(S2861="Empate","—",IF((N2861&gt;M2861)&lt;&gt;(T2861&gt;U2861),"Sim","Não"))</f>
        <v>Não</v>
      </c>
    </row>
    <row r="2862" customFormat="false" ht="15" hidden="false" customHeight="false" outlineLevel="0" collapsed="false">
      <c r="A2862" s="72" t="s">
        <v>5998</v>
      </c>
      <c r="B2862" s="72" t="s">
        <v>5999</v>
      </c>
      <c r="C2862" s="72" t="s">
        <v>295</v>
      </c>
      <c r="D2862" s="72" t="s">
        <v>289</v>
      </c>
      <c r="E2862" s="72"/>
      <c r="F2862" s="73" t="n">
        <v>21737</v>
      </c>
      <c r="G2862" s="73" t="n">
        <v>16479</v>
      </c>
      <c r="H2862" s="73" t="n">
        <v>5258</v>
      </c>
      <c r="I2862" s="74" t="n">
        <f aca="false">H2862/F2862</f>
        <v>0.241891705387128</v>
      </c>
      <c r="J2862" s="73" t="n">
        <v>15976</v>
      </c>
      <c r="K2862" s="73" t="n">
        <v>128</v>
      </c>
      <c r="L2862" s="73" t="n">
        <v>375</v>
      </c>
      <c r="M2862" s="73" t="n">
        <v>1891</v>
      </c>
      <c r="N2862" s="73" t="n">
        <v>13547</v>
      </c>
      <c r="O2862" s="73" t="n">
        <f aca="false">J2862-M2862-N2862</f>
        <v>538</v>
      </c>
      <c r="P2862" s="74" t="n">
        <f aca="false">M2862/J2862</f>
        <v>0.118365047571357</v>
      </c>
      <c r="Q2862" s="74" t="n">
        <f aca="false">N2862/J2862</f>
        <v>0.847959439158738</v>
      </c>
      <c r="R2862" s="75" t="n">
        <f aca="false">ABS(P2862-Q2862)*100</f>
        <v>72.9594391587381</v>
      </c>
      <c r="S2862" s="72" t="str">
        <f aca="false">IF(M2862&gt;N2862,"Flávio Bolsonaro",IF(N2862&gt;M2862,"Lula","Empate"))</f>
        <v>Lula</v>
      </c>
      <c r="T2862" s="74" t="n">
        <v>0.880481048577799</v>
      </c>
      <c r="U2862" s="74" t="n">
        <v>0.099587865684751</v>
      </c>
      <c r="V2862" s="72" t="str">
        <f aca="false">IF(S2862="Empate","—",IF((N2862&gt;M2862)&lt;&gt;(T2862&gt;U2862),"Sim","Não"))</f>
        <v>Não</v>
      </c>
    </row>
    <row r="2863" customFormat="false" ht="15" hidden="false" customHeight="false" outlineLevel="0" collapsed="false">
      <c r="A2863" s="72" t="s">
        <v>6000</v>
      </c>
      <c r="B2863" s="72" t="s">
        <v>6001</v>
      </c>
      <c r="C2863" s="72" t="s">
        <v>295</v>
      </c>
      <c r="D2863" s="72" t="s">
        <v>289</v>
      </c>
      <c r="E2863" s="72"/>
      <c r="F2863" s="73" t="n">
        <v>6807</v>
      </c>
      <c r="G2863" s="73" t="n">
        <v>5507</v>
      </c>
      <c r="H2863" s="73" t="n">
        <v>1300</v>
      </c>
      <c r="I2863" s="74" t="n">
        <f aca="false">H2863/F2863</f>
        <v>0.190979873659468</v>
      </c>
      <c r="J2863" s="73" t="n">
        <v>5225</v>
      </c>
      <c r="K2863" s="73" t="n">
        <v>101</v>
      </c>
      <c r="L2863" s="73" t="n">
        <v>181</v>
      </c>
      <c r="M2863" s="73" t="n">
        <v>1036</v>
      </c>
      <c r="N2863" s="73" t="n">
        <v>3979</v>
      </c>
      <c r="O2863" s="73" t="n">
        <f aca="false">J2863-M2863-N2863</f>
        <v>210</v>
      </c>
      <c r="P2863" s="74" t="n">
        <f aca="false">M2863/J2863</f>
        <v>0.198277511961723</v>
      </c>
      <c r="Q2863" s="74" t="n">
        <f aca="false">N2863/J2863</f>
        <v>0.761531100478469</v>
      </c>
      <c r="R2863" s="75" t="n">
        <f aca="false">ABS(P2863-Q2863)*100</f>
        <v>56.3253588516746</v>
      </c>
      <c r="S2863" s="72" t="str">
        <f aca="false">IF(M2863&gt;N2863,"Flávio Bolsonaro",IF(N2863&gt;M2863,"Lula","Empate"))</f>
        <v>Lula</v>
      </c>
      <c r="T2863" s="74" t="n">
        <v>0.79941348973607</v>
      </c>
      <c r="U2863" s="74" t="n">
        <v>0.16969696969697</v>
      </c>
      <c r="V2863" s="72" t="str">
        <f aca="false">IF(S2863="Empate","—",IF((N2863&gt;M2863)&lt;&gt;(T2863&gt;U2863),"Sim","Não"))</f>
        <v>Não</v>
      </c>
    </row>
    <row r="2864" customFormat="false" ht="15" hidden="false" customHeight="false" outlineLevel="0" collapsed="false">
      <c r="A2864" s="72" t="s">
        <v>6002</v>
      </c>
      <c r="B2864" s="72" t="s">
        <v>6003</v>
      </c>
      <c r="C2864" s="72" t="s">
        <v>295</v>
      </c>
      <c r="D2864" s="72" t="s">
        <v>289</v>
      </c>
      <c r="E2864" s="72"/>
      <c r="F2864" s="73" t="n">
        <v>89866</v>
      </c>
      <c r="G2864" s="73" t="n">
        <v>74928</v>
      </c>
      <c r="H2864" s="73" t="n">
        <v>14938</v>
      </c>
      <c r="I2864" s="74" t="n">
        <f aca="false">H2864/F2864</f>
        <v>0.166225268733448</v>
      </c>
      <c r="J2864" s="73" t="n">
        <v>70636</v>
      </c>
      <c r="K2864" s="73" t="n">
        <v>1668</v>
      </c>
      <c r="L2864" s="73" t="n">
        <v>2624</v>
      </c>
      <c r="M2864" s="73" t="n">
        <v>23072</v>
      </c>
      <c r="N2864" s="73" t="n">
        <v>43364</v>
      </c>
      <c r="O2864" s="73" t="n">
        <f aca="false">J2864-M2864-N2864</f>
        <v>4200</v>
      </c>
      <c r="P2864" s="74" t="n">
        <f aca="false">M2864/J2864</f>
        <v>0.326632312135455</v>
      </c>
      <c r="Q2864" s="74" t="n">
        <f aca="false">N2864/J2864</f>
        <v>0.613907922305906</v>
      </c>
      <c r="R2864" s="75" t="n">
        <f aca="false">ABS(P2864-Q2864)*100</f>
        <v>28.7275610170451</v>
      </c>
      <c r="S2864" s="72" t="str">
        <f aca="false">IF(M2864&gt;N2864,"Flávio Bolsonaro",IF(N2864&gt;M2864,"Lula","Empate"))</f>
        <v>Lula</v>
      </c>
      <c r="T2864" s="74" t="n">
        <v>0.639517784604633</v>
      </c>
      <c r="U2864" s="74" t="n">
        <v>0.315798669248577</v>
      </c>
      <c r="V2864" s="72" t="str">
        <f aca="false">IF(S2864="Empate","—",IF((N2864&gt;M2864)&lt;&gt;(T2864&gt;U2864),"Sim","Não"))</f>
        <v>Não</v>
      </c>
    </row>
    <row r="2865" customFormat="false" ht="15" hidden="false" customHeight="false" outlineLevel="0" collapsed="false">
      <c r="A2865" s="72" t="s">
        <v>6004</v>
      </c>
      <c r="B2865" s="72" t="s">
        <v>6005</v>
      </c>
      <c r="C2865" s="72" t="s">
        <v>295</v>
      </c>
      <c r="D2865" s="72" t="s">
        <v>289</v>
      </c>
      <c r="E2865" s="72"/>
      <c r="F2865" s="73" t="n">
        <v>9100</v>
      </c>
      <c r="G2865" s="73" t="n">
        <v>7234</v>
      </c>
      <c r="H2865" s="73" t="n">
        <v>1866</v>
      </c>
      <c r="I2865" s="74" t="n">
        <f aca="false">H2865/F2865</f>
        <v>0.205054945054945</v>
      </c>
      <c r="J2865" s="73" t="n">
        <v>6898</v>
      </c>
      <c r="K2865" s="73" t="n">
        <v>99</v>
      </c>
      <c r="L2865" s="73" t="n">
        <v>237</v>
      </c>
      <c r="M2865" s="73" t="n">
        <v>1109</v>
      </c>
      <c r="N2865" s="73" t="n">
        <v>5541</v>
      </c>
      <c r="O2865" s="73" t="n">
        <f aca="false">J2865-M2865-N2865</f>
        <v>248</v>
      </c>
      <c r="P2865" s="74" t="n">
        <f aca="false">M2865/J2865</f>
        <v>0.160771238040012</v>
      </c>
      <c r="Q2865" s="74" t="n">
        <f aca="false">N2865/J2865</f>
        <v>0.803276311974485</v>
      </c>
      <c r="R2865" s="75" t="n">
        <f aca="false">ABS(P2865-Q2865)*100</f>
        <v>64.2505073934474</v>
      </c>
      <c r="S2865" s="72" t="str">
        <f aca="false">IF(M2865&gt;N2865,"Flávio Bolsonaro",IF(N2865&gt;M2865,"Lula","Empate"))</f>
        <v>Lula</v>
      </c>
      <c r="T2865" s="74" t="n">
        <v>0.841759880686055</v>
      </c>
      <c r="U2865" s="74" t="n">
        <v>0.125428784489187</v>
      </c>
      <c r="V2865" s="72" t="str">
        <f aca="false">IF(S2865="Empate","—",IF((N2865&gt;M2865)&lt;&gt;(T2865&gt;U2865),"Sim","Não"))</f>
        <v>Não</v>
      </c>
    </row>
    <row r="2866" customFormat="false" ht="15" hidden="false" customHeight="false" outlineLevel="0" collapsed="false">
      <c r="A2866" s="72" t="s">
        <v>6006</v>
      </c>
      <c r="B2866" s="72" t="s">
        <v>6007</v>
      </c>
      <c r="C2866" s="72" t="s">
        <v>295</v>
      </c>
      <c r="D2866" s="72" t="s">
        <v>289</v>
      </c>
      <c r="E2866" s="72"/>
      <c r="F2866" s="73" t="n">
        <v>18612</v>
      </c>
      <c r="G2866" s="73" t="n">
        <v>14969</v>
      </c>
      <c r="H2866" s="73" t="n">
        <v>3643</v>
      </c>
      <c r="I2866" s="74" t="n">
        <f aca="false">H2866/F2866</f>
        <v>0.195733935095637</v>
      </c>
      <c r="J2866" s="73" t="n">
        <v>14394</v>
      </c>
      <c r="K2866" s="73" t="n">
        <v>254</v>
      </c>
      <c r="L2866" s="73" t="n">
        <v>321</v>
      </c>
      <c r="M2866" s="73" t="n">
        <v>3718</v>
      </c>
      <c r="N2866" s="73" t="n">
        <v>9986</v>
      </c>
      <c r="O2866" s="73" t="n">
        <f aca="false">J2866-M2866-N2866</f>
        <v>690</v>
      </c>
      <c r="P2866" s="74" t="n">
        <f aca="false">M2866/J2866</f>
        <v>0.258302070307072</v>
      </c>
      <c r="Q2866" s="74" t="n">
        <f aca="false">N2866/J2866</f>
        <v>0.69376128942615</v>
      </c>
      <c r="R2866" s="75" t="n">
        <f aca="false">ABS(P2866-Q2866)*100</f>
        <v>43.5459219119077</v>
      </c>
      <c r="S2866" s="72" t="str">
        <f aca="false">IF(M2866&gt;N2866,"Flávio Bolsonaro",IF(N2866&gt;M2866,"Lula","Empate"))</f>
        <v>Lula</v>
      </c>
      <c r="T2866" s="74" t="n">
        <v>0.711948843780207</v>
      </c>
      <c r="U2866" s="74" t="n">
        <v>0.252286415346866</v>
      </c>
      <c r="V2866" s="72" t="str">
        <f aca="false">IF(S2866="Empate","—",IF((N2866&gt;M2866)&lt;&gt;(T2866&gt;U2866),"Sim","Não"))</f>
        <v>Não</v>
      </c>
    </row>
    <row r="2867" customFormat="false" ht="15" hidden="false" customHeight="false" outlineLevel="0" collapsed="false">
      <c r="A2867" s="72" t="s">
        <v>6008</v>
      </c>
      <c r="B2867" s="72" t="s">
        <v>6009</v>
      </c>
      <c r="C2867" s="72" t="s">
        <v>295</v>
      </c>
      <c r="D2867" s="72" t="s">
        <v>289</v>
      </c>
      <c r="E2867" s="72"/>
      <c r="F2867" s="73" t="n">
        <v>15906</v>
      </c>
      <c r="G2867" s="73" t="n">
        <v>12252</v>
      </c>
      <c r="H2867" s="73" t="n">
        <v>3654</v>
      </c>
      <c r="I2867" s="74" t="n">
        <f aca="false">H2867/F2867</f>
        <v>0.229724632214259</v>
      </c>
      <c r="J2867" s="73" t="n">
        <v>11874</v>
      </c>
      <c r="K2867" s="73" t="n">
        <v>69</v>
      </c>
      <c r="L2867" s="73" t="n">
        <v>309</v>
      </c>
      <c r="M2867" s="73" t="n">
        <v>1209</v>
      </c>
      <c r="N2867" s="73" t="n">
        <v>10390</v>
      </c>
      <c r="O2867" s="73" t="n">
        <f aca="false">J2867-M2867-N2867</f>
        <v>275</v>
      </c>
      <c r="P2867" s="74" t="n">
        <f aca="false">M2867/J2867</f>
        <v>0.101819100555836</v>
      </c>
      <c r="Q2867" s="74" t="n">
        <f aca="false">N2867/J2867</f>
        <v>0.875021054404581</v>
      </c>
      <c r="R2867" s="75" t="n">
        <f aca="false">ABS(P2867-Q2867)*100</f>
        <v>77.3201953848745</v>
      </c>
      <c r="S2867" s="72" t="str">
        <f aca="false">IF(M2867&gt;N2867,"Flávio Bolsonaro",IF(N2867&gt;M2867,"Lula","Empate"))</f>
        <v>Lula</v>
      </c>
      <c r="T2867" s="74" t="n">
        <v>0.894103263425186</v>
      </c>
      <c r="U2867" s="74" t="n">
        <v>0.0884040252045519</v>
      </c>
      <c r="V2867" s="72" t="str">
        <f aca="false">IF(S2867="Empate","—",IF((N2867&gt;M2867)&lt;&gt;(T2867&gt;U2867),"Sim","Não"))</f>
        <v>Não</v>
      </c>
    </row>
    <row r="2868" customFormat="false" ht="15" hidden="false" customHeight="false" outlineLevel="0" collapsed="false">
      <c r="A2868" s="72" t="s">
        <v>6010</v>
      </c>
      <c r="B2868" s="72" t="s">
        <v>6011</v>
      </c>
      <c r="C2868" s="72" t="s">
        <v>295</v>
      </c>
      <c r="D2868" s="72" t="s">
        <v>289</v>
      </c>
      <c r="E2868" s="72"/>
      <c r="F2868" s="73" t="n">
        <v>4249</v>
      </c>
      <c r="G2868" s="73" t="n">
        <v>3561</v>
      </c>
      <c r="H2868" s="73" t="n">
        <v>688</v>
      </c>
      <c r="I2868" s="74" t="n">
        <f aca="false">H2868/F2868</f>
        <v>0.161920451871028</v>
      </c>
      <c r="J2868" s="73" t="n">
        <v>3396</v>
      </c>
      <c r="K2868" s="73" t="n">
        <v>44</v>
      </c>
      <c r="L2868" s="73" t="n">
        <v>121</v>
      </c>
      <c r="M2868" s="73" t="n">
        <v>462</v>
      </c>
      <c r="N2868" s="73" t="n">
        <v>2829</v>
      </c>
      <c r="O2868" s="73" t="n">
        <f aca="false">J2868-M2868-N2868</f>
        <v>105</v>
      </c>
      <c r="P2868" s="74" t="n">
        <f aca="false">M2868/J2868</f>
        <v>0.136042402826855</v>
      </c>
      <c r="Q2868" s="74" t="n">
        <f aca="false">N2868/J2868</f>
        <v>0.833038869257951</v>
      </c>
      <c r="R2868" s="75" t="n">
        <f aca="false">ABS(P2868-Q2868)*100</f>
        <v>69.6996466431096</v>
      </c>
      <c r="S2868" s="72" t="str">
        <f aca="false">IF(M2868&gt;N2868,"Flávio Bolsonaro",IF(N2868&gt;M2868,"Lula","Empate"))</f>
        <v>Lula</v>
      </c>
      <c r="T2868" s="74" t="n">
        <v>0.872889161805342</v>
      </c>
      <c r="U2868" s="74" t="n">
        <v>0.108381946576604</v>
      </c>
      <c r="V2868" s="72" t="str">
        <f aca="false">IF(S2868="Empate","—",IF((N2868&gt;M2868)&lt;&gt;(T2868&gt;U2868),"Sim","Não"))</f>
        <v>Não</v>
      </c>
    </row>
    <row r="2869" customFormat="false" ht="15" hidden="false" customHeight="false" outlineLevel="0" collapsed="false">
      <c r="A2869" s="72" t="s">
        <v>6012</v>
      </c>
      <c r="B2869" s="72" t="s">
        <v>6013</v>
      </c>
      <c r="C2869" s="72" t="s">
        <v>295</v>
      </c>
      <c r="D2869" s="72" t="s">
        <v>289</v>
      </c>
      <c r="E2869" s="72"/>
      <c r="F2869" s="73" t="n">
        <v>89076</v>
      </c>
      <c r="G2869" s="73" t="n">
        <v>72714</v>
      </c>
      <c r="H2869" s="73" t="n">
        <v>16362</v>
      </c>
      <c r="I2869" s="74" t="n">
        <f aca="false">H2869/F2869</f>
        <v>0.183685841304055</v>
      </c>
      <c r="J2869" s="73" t="n">
        <v>69167</v>
      </c>
      <c r="K2869" s="73" t="n">
        <v>1427</v>
      </c>
      <c r="L2869" s="73" t="n">
        <v>2120</v>
      </c>
      <c r="M2869" s="73" t="n">
        <v>17919</v>
      </c>
      <c r="N2869" s="73" t="n">
        <v>47651</v>
      </c>
      <c r="O2869" s="73" t="n">
        <f aca="false">J2869-M2869-N2869</f>
        <v>3597</v>
      </c>
      <c r="P2869" s="74" t="n">
        <f aca="false">M2869/J2869</f>
        <v>0.259068630994549</v>
      </c>
      <c r="Q2869" s="74" t="n">
        <f aca="false">N2869/J2869</f>
        <v>0.688926800352769</v>
      </c>
      <c r="R2869" s="75" t="n">
        <f aca="false">ABS(P2869-Q2869)*100</f>
        <v>42.985816935822</v>
      </c>
      <c r="S2869" s="72" t="str">
        <f aca="false">IF(M2869&gt;N2869,"Flávio Bolsonaro",IF(N2869&gt;M2869,"Lula","Empate"))</f>
        <v>Lula</v>
      </c>
      <c r="T2869" s="74" t="n">
        <v>0.71022673816916</v>
      </c>
      <c r="U2869" s="74" t="n">
        <v>0.253112553705272</v>
      </c>
      <c r="V2869" s="72" t="str">
        <f aca="false">IF(S2869="Empate","—",IF((N2869&gt;M2869)&lt;&gt;(T2869&gt;U2869),"Sim","Não"))</f>
        <v>Não</v>
      </c>
    </row>
    <row r="2870" customFormat="false" ht="15" hidden="false" customHeight="false" outlineLevel="0" collapsed="false">
      <c r="A2870" s="72" t="s">
        <v>6014</v>
      </c>
      <c r="B2870" s="72" t="s">
        <v>6015</v>
      </c>
      <c r="C2870" s="72" t="s">
        <v>295</v>
      </c>
      <c r="D2870" s="72" t="s">
        <v>289</v>
      </c>
      <c r="E2870" s="72"/>
      <c r="F2870" s="73" t="n">
        <v>24789</v>
      </c>
      <c r="G2870" s="73" t="n">
        <v>18481</v>
      </c>
      <c r="H2870" s="73" t="n">
        <v>6308</v>
      </c>
      <c r="I2870" s="74" t="n">
        <f aca="false">H2870/F2870</f>
        <v>0.254467707450886</v>
      </c>
      <c r="J2870" s="73" t="n">
        <v>17472</v>
      </c>
      <c r="K2870" s="73" t="n">
        <v>242</v>
      </c>
      <c r="L2870" s="73" t="n">
        <v>767</v>
      </c>
      <c r="M2870" s="73" t="n">
        <v>3679</v>
      </c>
      <c r="N2870" s="73" t="n">
        <v>12714</v>
      </c>
      <c r="O2870" s="73" t="n">
        <f aca="false">J2870-M2870-N2870</f>
        <v>1079</v>
      </c>
      <c r="P2870" s="74" t="n">
        <f aca="false">M2870/J2870</f>
        <v>0.210565476190476</v>
      </c>
      <c r="Q2870" s="74" t="n">
        <f aca="false">N2870/J2870</f>
        <v>0.727678571428571</v>
      </c>
      <c r="R2870" s="75" t="n">
        <f aca="false">ABS(P2870-Q2870)*100</f>
        <v>51.7113095238095</v>
      </c>
      <c r="S2870" s="72" t="str">
        <f aca="false">IF(M2870&gt;N2870,"Flávio Bolsonaro",IF(N2870&gt;M2870,"Lula","Empate"))</f>
        <v>Lula</v>
      </c>
      <c r="T2870" s="74" t="n">
        <v>0.813976872800402</v>
      </c>
      <c r="U2870" s="74" t="n">
        <v>0.148190045248869</v>
      </c>
      <c r="V2870" s="72" t="str">
        <f aca="false">IF(S2870="Empate","—",IF((N2870&gt;M2870)&lt;&gt;(T2870&gt;U2870),"Sim","Não"))</f>
        <v>Não</v>
      </c>
    </row>
    <row r="2871" customFormat="false" ht="15" hidden="false" customHeight="false" outlineLevel="0" collapsed="false">
      <c r="A2871" s="72" t="s">
        <v>6016</v>
      </c>
      <c r="B2871" s="72" t="s">
        <v>6017</v>
      </c>
      <c r="C2871" s="72" t="s">
        <v>295</v>
      </c>
      <c r="D2871" s="72" t="s">
        <v>289</v>
      </c>
      <c r="E2871" s="72"/>
      <c r="F2871" s="73" t="n">
        <v>4741</v>
      </c>
      <c r="G2871" s="73" t="n">
        <v>3796</v>
      </c>
      <c r="H2871" s="73" t="n">
        <v>945</v>
      </c>
      <c r="I2871" s="74" t="n">
        <f aca="false">H2871/F2871</f>
        <v>0.199325036912044</v>
      </c>
      <c r="J2871" s="73" t="n">
        <v>3688</v>
      </c>
      <c r="K2871" s="73" t="n">
        <v>19</v>
      </c>
      <c r="L2871" s="73" t="n">
        <v>89</v>
      </c>
      <c r="M2871" s="73" t="n">
        <v>507</v>
      </c>
      <c r="N2871" s="73" t="n">
        <v>3081</v>
      </c>
      <c r="O2871" s="73" t="n">
        <f aca="false">J2871-M2871-N2871</f>
        <v>100</v>
      </c>
      <c r="P2871" s="74" t="n">
        <f aca="false">M2871/J2871</f>
        <v>0.137472885032538</v>
      </c>
      <c r="Q2871" s="74" t="n">
        <f aca="false">N2871/J2871</f>
        <v>0.835412147505423</v>
      </c>
      <c r="R2871" s="75" t="n">
        <f aca="false">ABS(P2871-Q2871)*100</f>
        <v>69.7939262472885</v>
      </c>
      <c r="S2871" s="72" t="str">
        <f aca="false">IF(M2871&gt;N2871,"Flávio Bolsonaro",IF(N2871&gt;M2871,"Lula","Empate"))</f>
        <v>Lula</v>
      </c>
      <c r="T2871" s="74" t="n">
        <v>0.852011494252874</v>
      </c>
      <c r="U2871" s="74" t="n">
        <v>0.118103448275862</v>
      </c>
      <c r="V2871" s="72" t="str">
        <f aca="false">IF(S2871="Empate","—",IF((N2871&gt;M2871)&lt;&gt;(T2871&gt;U2871),"Sim","Não"))</f>
        <v>Não</v>
      </c>
    </row>
    <row r="2872" customFormat="false" ht="15" hidden="false" customHeight="false" outlineLevel="0" collapsed="false">
      <c r="A2872" s="72" t="s">
        <v>6018</v>
      </c>
      <c r="B2872" s="72" t="s">
        <v>1128</v>
      </c>
      <c r="C2872" s="72" t="s">
        <v>295</v>
      </c>
      <c r="D2872" s="72" t="s">
        <v>289</v>
      </c>
      <c r="E2872" s="72"/>
      <c r="F2872" s="73" t="n">
        <v>24464</v>
      </c>
      <c r="G2872" s="73" t="n">
        <v>19662</v>
      </c>
      <c r="H2872" s="73" t="n">
        <v>4802</v>
      </c>
      <c r="I2872" s="74" t="n">
        <f aca="false">H2872/F2872</f>
        <v>0.196288423806409</v>
      </c>
      <c r="J2872" s="73" t="n">
        <v>18554</v>
      </c>
      <c r="K2872" s="73" t="n">
        <v>377</v>
      </c>
      <c r="L2872" s="73" t="n">
        <v>731</v>
      </c>
      <c r="M2872" s="73" t="n">
        <v>5144</v>
      </c>
      <c r="N2872" s="73" t="n">
        <v>12589</v>
      </c>
      <c r="O2872" s="73" t="n">
        <f aca="false">J2872-M2872-N2872</f>
        <v>821</v>
      </c>
      <c r="P2872" s="74" t="n">
        <f aca="false">M2872/J2872</f>
        <v>0.277244798965183</v>
      </c>
      <c r="Q2872" s="74" t="n">
        <f aca="false">N2872/J2872</f>
        <v>0.678505982537458</v>
      </c>
      <c r="R2872" s="75" t="n">
        <f aca="false">ABS(P2872-Q2872)*100</f>
        <v>40.1261183572276</v>
      </c>
      <c r="S2872" s="72" t="str">
        <f aca="false">IF(M2872&gt;N2872,"Flávio Bolsonaro",IF(N2872&gt;M2872,"Lula","Empate"))</f>
        <v>Lula</v>
      </c>
      <c r="T2872" s="74" t="n">
        <v>0.710050334642403</v>
      </c>
      <c r="U2872" s="74" t="n">
        <v>0.256319486697273</v>
      </c>
      <c r="V2872" s="72" t="str">
        <f aca="false">IF(S2872="Empate","—",IF((N2872&gt;M2872)&lt;&gt;(T2872&gt;U2872),"Sim","Não"))</f>
        <v>Não</v>
      </c>
    </row>
    <row r="2873" customFormat="false" ht="15" hidden="false" customHeight="false" outlineLevel="0" collapsed="false">
      <c r="A2873" s="72" t="s">
        <v>6019</v>
      </c>
      <c r="B2873" s="72" t="s">
        <v>6020</v>
      </c>
      <c r="C2873" s="72" t="s">
        <v>295</v>
      </c>
      <c r="D2873" s="72" t="s">
        <v>289</v>
      </c>
      <c r="E2873" s="72"/>
      <c r="F2873" s="73" t="n">
        <v>11940</v>
      </c>
      <c r="G2873" s="73" t="n">
        <v>9623</v>
      </c>
      <c r="H2873" s="73" t="n">
        <v>2317</v>
      </c>
      <c r="I2873" s="74" t="n">
        <f aca="false">H2873/F2873</f>
        <v>0.194053601340034</v>
      </c>
      <c r="J2873" s="73" t="n">
        <v>9085</v>
      </c>
      <c r="K2873" s="73" t="n">
        <v>136</v>
      </c>
      <c r="L2873" s="73" t="n">
        <v>402</v>
      </c>
      <c r="M2873" s="73" t="n">
        <v>1690</v>
      </c>
      <c r="N2873" s="73" t="n">
        <v>7010</v>
      </c>
      <c r="O2873" s="73" t="n">
        <f aca="false">J2873-M2873-N2873</f>
        <v>385</v>
      </c>
      <c r="P2873" s="74" t="n">
        <f aca="false">M2873/J2873</f>
        <v>0.186020913593836</v>
      </c>
      <c r="Q2873" s="74" t="n">
        <f aca="false">N2873/J2873</f>
        <v>0.771601541001651</v>
      </c>
      <c r="R2873" s="75" t="n">
        <f aca="false">ABS(P2873-Q2873)*100</f>
        <v>58.5580627407815</v>
      </c>
      <c r="S2873" s="72" t="str">
        <f aca="false">IF(M2873&gt;N2873,"Flávio Bolsonaro",IF(N2873&gt;M2873,"Lula","Empate"))</f>
        <v>Lula</v>
      </c>
      <c r="T2873" s="74" t="n">
        <v>0.818530639882632</v>
      </c>
      <c r="U2873" s="74" t="n">
        <v>0.159914230899447</v>
      </c>
      <c r="V2873" s="72" t="str">
        <f aca="false">IF(S2873="Empate","—",IF((N2873&gt;M2873)&lt;&gt;(T2873&gt;U2873),"Sim","Não"))</f>
        <v>Não</v>
      </c>
    </row>
    <row r="2874" customFormat="false" ht="15" hidden="false" customHeight="false" outlineLevel="0" collapsed="false">
      <c r="A2874" s="72" t="s">
        <v>6021</v>
      </c>
      <c r="B2874" s="72" t="s">
        <v>6022</v>
      </c>
      <c r="C2874" s="72" t="s">
        <v>295</v>
      </c>
      <c r="D2874" s="72" t="s">
        <v>289</v>
      </c>
      <c r="E2874" s="72"/>
      <c r="F2874" s="73" t="n">
        <v>21440</v>
      </c>
      <c r="G2874" s="73" t="n">
        <v>18278</v>
      </c>
      <c r="H2874" s="73" t="n">
        <v>3162</v>
      </c>
      <c r="I2874" s="74" t="n">
        <f aca="false">H2874/F2874</f>
        <v>0.147481343283582</v>
      </c>
      <c r="J2874" s="73" t="n">
        <v>17273</v>
      </c>
      <c r="K2874" s="73" t="n">
        <v>404</v>
      </c>
      <c r="L2874" s="73" t="n">
        <v>601</v>
      </c>
      <c r="M2874" s="73" t="n">
        <v>4738</v>
      </c>
      <c r="N2874" s="73" t="n">
        <v>11659</v>
      </c>
      <c r="O2874" s="73" t="n">
        <f aca="false">J2874-M2874-N2874</f>
        <v>876</v>
      </c>
      <c r="P2874" s="74" t="n">
        <f aca="false">M2874/J2874</f>
        <v>0.274300932090546</v>
      </c>
      <c r="Q2874" s="74" t="n">
        <f aca="false">N2874/J2874</f>
        <v>0.67498407919875</v>
      </c>
      <c r="R2874" s="75" t="n">
        <f aca="false">ABS(P2874-Q2874)*100</f>
        <v>40.0683147108204</v>
      </c>
      <c r="S2874" s="72" t="str">
        <f aca="false">IF(M2874&gt;N2874,"Flávio Bolsonaro",IF(N2874&gt;M2874,"Lula","Empate"))</f>
        <v>Lula</v>
      </c>
      <c r="T2874" s="74" t="n">
        <v>0.709455958549223</v>
      </c>
      <c r="U2874" s="74" t="n">
        <v>0.255829015544042</v>
      </c>
      <c r="V2874" s="72" t="str">
        <f aca="false">IF(S2874="Empate","—",IF((N2874&gt;M2874)&lt;&gt;(T2874&gt;U2874),"Sim","Não"))</f>
        <v>Não</v>
      </c>
    </row>
    <row r="2875" customFormat="false" ht="15" hidden="false" customHeight="false" outlineLevel="0" collapsed="false">
      <c r="A2875" s="72" t="s">
        <v>6023</v>
      </c>
      <c r="B2875" s="72" t="s">
        <v>6024</v>
      </c>
      <c r="C2875" s="72" t="s">
        <v>295</v>
      </c>
      <c r="D2875" s="72" t="s">
        <v>289</v>
      </c>
      <c r="E2875" s="72"/>
      <c r="F2875" s="73" t="n">
        <v>12828</v>
      </c>
      <c r="G2875" s="73" t="n">
        <v>10829</v>
      </c>
      <c r="H2875" s="73" t="n">
        <v>1999</v>
      </c>
      <c r="I2875" s="74" t="n">
        <f aca="false">H2875/F2875</f>
        <v>0.155830994699096</v>
      </c>
      <c r="J2875" s="73" t="n">
        <v>10256</v>
      </c>
      <c r="K2875" s="73" t="n">
        <v>179</v>
      </c>
      <c r="L2875" s="73" t="n">
        <v>394</v>
      </c>
      <c r="M2875" s="73" t="n">
        <v>2990</v>
      </c>
      <c r="N2875" s="73" t="n">
        <v>6809</v>
      </c>
      <c r="O2875" s="73" t="n">
        <f aca="false">J2875-M2875-N2875</f>
        <v>457</v>
      </c>
      <c r="P2875" s="74" t="n">
        <f aca="false">M2875/J2875</f>
        <v>0.291536661466459</v>
      </c>
      <c r="Q2875" s="74" t="n">
        <f aca="false">N2875/J2875</f>
        <v>0.663904056162247</v>
      </c>
      <c r="R2875" s="75" t="n">
        <f aca="false">ABS(P2875-Q2875)*100</f>
        <v>37.2367394695788</v>
      </c>
      <c r="S2875" s="72" t="str">
        <f aca="false">IF(M2875&gt;N2875,"Flávio Bolsonaro",IF(N2875&gt;M2875,"Lula","Empate"))</f>
        <v>Lula</v>
      </c>
      <c r="T2875" s="74" t="n">
        <v>0.674841849148419</v>
      </c>
      <c r="U2875" s="74" t="n">
        <v>0.288175182481752</v>
      </c>
      <c r="V2875" s="72" t="str">
        <f aca="false">IF(S2875="Empate","—",IF((N2875&gt;M2875)&lt;&gt;(T2875&gt;U2875),"Sim","Não"))</f>
        <v>Não</v>
      </c>
    </row>
    <row r="2876" customFormat="false" ht="15" hidden="false" customHeight="false" outlineLevel="0" collapsed="false">
      <c r="A2876" s="72" t="s">
        <v>6025</v>
      </c>
      <c r="B2876" s="72" t="s">
        <v>6026</v>
      </c>
      <c r="C2876" s="72" t="s">
        <v>295</v>
      </c>
      <c r="D2876" s="72" t="s">
        <v>289</v>
      </c>
      <c r="E2876" s="72"/>
      <c r="F2876" s="73" t="n">
        <v>21182</v>
      </c>
      <c r="G2876" s="73" t="n">
        <v>16461</v>
      </c>
      <c r="H2876" s="73" t="n">
        <v>4721</v>
      </c>
      <c r="I2876" s="74" t="n">
        <f aca="false">H2876/F2876</f>
        <v>0.222877915211028</v>
      </c>
      <c r="J2876" s="73" t="n">
        <v>15596</v>
      </c>
      <c r="K2876" s="73" t="n">
        <v>204</v>
      </c>
      <c r="L2876" s="73" t="n">
        <v>661</v>
      </c>
      <c r="M2876" s="73" t="n">
        <v>2758</v>
      </c>
      <c r="N2876" s="73" t="n">
        <v>11977</v>
      </c>
      <c r="O2876" s="73" t="n">
        <f aca="false">J2876-M2876-N2876</f>
        <v>861</v>
      </c>
      <c r="P2876" s="74" t="n">
        <f aca="false">M2876/J2876</f>
        <v>0.176840215439856</v>
      </c>
      <c r="Q2876" s="74" t="n">
        <f aca="false">N2876/J2876</f>
        <v>0.767953321364452</v>
      </c>
      <c r="R2876" s="75" t="n">
        <f aca="false">ABS(P2876-Q2876)*100</f>
        <v>59.1113105924596</v>
      </c>
      <c r="S2876" s="72" t="str">
        <f aca="false">IF(M2876&gt;N2876,"Flávio Bolsonaro",IF(N2876&gt;M2876,"Lula","Empate"))</f>
        <v>Lula</v>
      </c>
      <c r="T2876" s="74" t="n">
        <v>0.822974432841196</v>
      </c>
      <c r="U2876" s="74" t="n">
        <v>0.142383867482895</v>
      </c>
      <c r="V2876" s="72" t="str">
        <f aca="false">IF(S2876="Empate","—",IF((N2876&gt;M2876)&lt;&gt;(T2876&gt;U2876),"Sim","Não"))</f>
        <v>Não</v>
      </c>
    </row>
    <row r="2877" customFormat="false" ht="15" hidden="false" customHeight="false" outlineLevel="0" collapsed="false">
      <c r="A2877" s="72" t="s">
        <v>6027</v>
      </c>
      <c r="B2877" s="72" t="s">
        <v>6028</v>
      </c>
      <c r="C2877" s="72" t="s">
        <v>295</v>
      </c>
      <c r="D2877" s="72" t="s">
        <v>289</v>
      </c>
      <c r="E2877" s="72"/>
      <c r="F2877" s="73" t="n">
        <v>498555</v>
      </c>
      <c r="G2877" s="73" t="n">
        <v>395112</v>
      </c>
      <c r="H2877" s="73" t="n">
        <v>103443</v>
      </c>
      <c r="I2877" s="74" t="n">
        <f aca="false">H2877/F2877</f>
        <v>0.207485633480759</v>
      </c>
      <c r="J2877" s="73" t="n">
        <v>372048</v>
      </c>
      <c r="K2877" s="73" t="n">
        <v>8943</v>
      </c>
      <c r="L2877" s="73" t="n">
        <v>14121</v>
      </c>
      <c r="M2877" s="73" t="n">
        <v>147539</v>
      </c>
      <c r="N2877" s="73" t="n">
        <v>199975</v>
      </c>
      <c r="O2877" s="73" t="n">
        <f aca="false">J2877-M2877-N2877</f>
        <v>24534</v>
      </c>
      <c r="P2877" s="74" t="n">
        <f aca="false">M2877/J2877</f>
        <v>0.396559046144584</v>
      </c>
      <c r="Q2877" s="74" t="n">
        <f aca="false">N2877/J2877</f>
        <v>0.537497849739819</v>
      </c>
      <c r="R2877" s="75" t="n">
        <f aca="false">ABS(P2877-Q2877)*100</f>
        <v>14.0938803595235</v>
      </c>
      <c r="S2877" s="72" t="str">
        <f aca="false">IF(M2877&gt;N2877,"Flávio Bolsonaro",IF(N2877&gt;M2877,"Lula","Empate"))</f>
        <v>Lula</v>
      </c>
      <c r="T2877" s="74" t="n">
        <v>0.542532334921716</v>
      </c>
      <c r="U2877" s="74" t="n">
        <v>0.401211708645337</v>
      </c>
      <c r="V2877" s="72" t="str">
        <f aca="false">IF(S2877="Empate","—",IF((N2877&gt;M2877)&lt;&gt;(T2877&gt;U2877),"Sim","Não"))</f>
        <v>Não</v>
      </c>
    </row>
    <row r="2878" customFormat="false" ht="15" hidden="false" customHeight="false" outlineLevel="0" collapsed="false">
      <c r="A2878" s="72" t="s">
        <v>6029</v>
      </c>
      <c r="B2878" s="72" t="s">
        <v>6030</v>
      </c>
      <c r="C2878" s="72" t="s">
        <v>295</v>
      </c>
      <c r="D2878" s="72" t="s">
        <v>289</v>
      </c>
      <c r="E2878" s="72"/>
      <c r="F2878" s="73" t="n">
        <v>9225</v>
      </c>
      <c r="G2878" s="73" t="n">
        <v>7105</v>
      </c>
      <c r="H2878" s="73" t="n">
        <v>2120</v>
      </c>
      <c r="I2878" s="74" t="n">
        <f aca="false">H2878/F2878</f>
        <v>0.229810298102981</v>
      </c>
      <c r="J2878" s="73" t="n">
        <v>6782</v>
      </c>
      <c r="K2878" s="73" t="n">
        <v>118</v>
      </c>
      <c r="L2878" s="73" t="n">
        <v>205</v>
      </c>
      <c r="M2878" s="73" t="n">
        <v>1751</v>
      </c>
      <c r="N2878" s="73" t="n">
        <v>4771</v>
      </c>
      <c r="O2878" s="73" t="n">
        <f aca="false">J2878-M2878-N2878</f>
        <v>260</v>
      </c>
      <c r="P2878" s="74" t="n">
        <f aca="false">M2878/J2878</f>
        <v>0.258183426717782</v>
      </c>
      <c r="Q2878" s="74" t="n">
        <f aca="false">N2878/J2878</f>
        <v>0.703479799469183</v>
      </c>
      <c r="R2878" s="75" t="n">
        <f aca="false">ABS(P2878-Q2878)*100</f>
        <v>44.5296372751401</v>
      </c>
      <c r="S2878" s="72" t="str">
        <f aca="false">IF(M2878&gt;N2878,"Flávio Bolsonaro",IF(N2878&gt;M2878,"Lula","Empate"))</f>
        <v>Lula</v>
      </c>
      <c r="T2878" s="74" t="n">
        <v>0.716666666666667</v>
      </c>
      <c r="U2878" s="74" t="n">
        <v>0.252252252252252</v>
      </c>
      <c r="V2878" s="72" t="str">
        <f aca="false">IF(S2878="Empate","—",IF((N2878&gt;M2878)&lt;&gt;(T2878&gt;U2878),"Sim","Não"))</f>
        <v>Não</v>
      </c>
    </row>
    <row r="2879" customFormat="false" ht="15" hidden="false" customHeight="false" outlineLevel="0" collapsed="false">
      <c r="A2879" s="72" t="s">
        <v>6031</v>
      </c>
      <c r="B2879" s="72" t="s">
        <v>6032</v>
      </c>
      <c r="C2879" s="72" t="s">
        <v>295</v>
      </c>
      <c r="D2879" s="72" t="s">
        <v>289</v>
      </c>
      <c r="E2879" s="72"/>
      <c r="F2879" s="73" t="n">
        <v>15816</v>
      </c>
      <c r="G2879" s="73" t="n">
        <v>12224</v>
      </c>
      <c r="H2879" s="73" t="n">
        <v>3592</v>
      </c>
      <c r="I2879" s="74" t="n">
        <f aca="false">H2879/F2879</f>
        <v>0.227111785533637</v>
      </c>
      <c r="J2879" s="73" t="n">
        <v>11692</v>
      </c>
      <c r="K2879" s="73" t="n">
        <v>184</v>
      </c>
      <c r="L2879" s="73" t="n">
        <v>348</v>
      </c>
      <c r="M2879" s="73" t="n">
        <v>2465</v>
      </c>
      <c r="N2879" s="73" t="n">
        <v>8687</v>
      </c>
      <c r="O2879" s="73" t="n">
        <f aca="false">J2879-M2879-N2879</f>
        <v>540</v>
      </c>
      <c r="P2879" s="74" t="n">
        <f aca="false">M2879/J2879</f>
        <v>0.210827916524119</v>
      </c>
      <c r="Q2879" s="74" t="n">
        <f aca="false">N2879/J2879</f>
        <v>0.74298665754362</v>
      </c>
      <c r="R2879" s="75" t="n">
        <f aca="false">ABS(P2879-Q2879)*100</f>
        <v>53.2158741019501</v>
      </c>
      <c r="S2879" s="72" t="str">
        <f aca="false">IF(M2879&gt;N2879,"Flávio Bolsonaro",IF(N2879&gt;M2879,"Lula","Empate"))</f>
        <v>Lula</v>
      </c>
      <c r="T2879" s="74" t="n">
        <v>0.793178916651468</v>
      </c>
      <c r="U2879" s="74" t="n">
        <v>0.174721867590735</v>
      </c>
      <c r="V2879" s="72" t="str">
        <f aca="false">IF(S2879="Empate","—",IF((N2879&gt;M2879)&lt;&gt;(T2879&gt;U2879),"Sim","Não"))</f>
        <v>Não</v>
      </c>
    </row>
    <row r="2880" customFormat="false" ht="15" hidden="false" customHeight="false" outlineLevel="0" collapsed="false">
      <c r="A2880" s="72" t="s">
        <v>6033</v>
      </c>
      <c r="B2880" s="72" t="s">
        <v>2783</v>
      </c>
      <c r="C2880" s="72" t="s">
        <v>295</v>
      </c>
      <c r="D2880" s="72" t="s">
        <v>289</v>
      </c>
      <c r="E2880" s="72"/>
      <c r="F2880" s="73" t="n">
        <v>11616</v>
      </c>
      <c r="G2880" s="73" t="n">
        <v>8867</v>
      </c>
      <c r="H2880" s="73" t="n">
        <v>2749</v>
      </c>
      <c r="I2880" s="74" t="n">
        <f aca="false">H2880/F2880</f>
        <v>0.236656336088154</v>
      </c>
      <c r="J2880" s="73" t="n">
        <v>8545</v>
      </c>
      <c r="K2880" s="73" t="n">
        <v>82</v>
      </c>
      <c r="L2880" s="73" t="n">
        <v>240</v>
      </c>
      <c r="M2880" s="73" t="n">
        <v>1157</v>
      </c>
      <c r="N2880" s="73" t="n">
        <v>7017</v>
      </c>
      <c r="O2880" s="73" t="n">
        <f aca="false">J2880-M2880-N2880</f>
        <v>371</v>
      </c>
      <c r="P2880" s="74" t="n">
        <f aca="false">M2880/J2880</f>
        <v>0.13540081919251</v>
      </c>
      <c r="Q2880" s="74" t="n">
        <f aca="false">N2880/J2880</f>
        <v>0.821181977764775</v>
      </c>
      <c r="R2880" s="75" t="n">
        <f aca="false">ABS(P2880-Q2880)*100</f>
        <v>68.5781158572265</v>
      </c>
      <c r="S2880" s="72" t="str">
        <f aca="false">IF(M2880&gt;N2880,"Flávio Bolsonaro",IF(N2880&gt;M2880,"Lula","Empate"))</f>
        <v>Lula</v>
      </c>
      <c r="T2880" s="74" t="n">
        <v>0.837642063194705</v>
      </c>
      <c r="U2880" s="74" t="n">
        <v>0.133882852504059</v>
      </c>
      <c r="V2880" s="72" t="str">
        <f aca="false">IF(S2880="Empate","—",IF((N2880&gt;M2880)&lt;&gt;(T2880&gt;U2880),"Sim","Não"))</f>
        <v>Não</v>
      </c>
    </row>
    <row r="2881" customFormat="false" ht="15" hidden="false" customHeight="false" outlineLevel="0" collapsed="false">
      <c r="A2881" s="72" t="s">
        <v>6034</v>
      </c>
      <c r="B2881" s="72" t="s">
        <v>6035</v>
      </c>
      <c r="C2881" s="72" t="s">
        <v>295</v>
      </c>
      <c r="D2881" s="72" t="s">
        <v>289</v>
      </c>
      <c r="E2881" s="72"/>
      <c r="F2881" s="73" t="n">
        <v>14094</v>
      </c>
      <c r="G2881" s="73" t="n">
        <v>11083</v>
      </c>
      <c r="H2881" s="73" t="n">
        <v>3011</v>
      </c>
      <c r="I2881" s="74" t="n">
        <f aca="false">H2881/F2881</f>
        <v>0.213637008656166</v>
      </c>
      <c r="J2881" s="73" t="n">
        <v>10533</v>
      </c>
      <c r="K2881" s="73" t="n">
        <v>213</v>
      </c>
      <c r="L2881" s="73" t="n">
        <v>337</v>
      </c>
      <c r="M2881" s="73" t="n">
        <v>2975</v>
      </c>
      <c r="N2881" s="73" t="n">
        <v>7120</v>
      </c>
      <c r="O2881" s="73" t="n">
        <f aca="false">J2881-M2881-N2881</f>
        <v>438</v>
      </c>
      <c r="P2881" s="74" t="n">
        <f aca="false">M2881/J2881</f>
        <v>0.282445647014146</v>
      </c>
      <c r="Q2881" s="74" t="n">
        <f aca="false">N2881/J2881</f>
        <v>0.675970758568309</v>
      </c>
      <c r="R2881" s="75" t="n">
        <f aca="false">ABS(P2881-Q2881)*100</f>
        <v>39.3525111554163</v>
      </c>
      <c r="S2881" s="72" t="str">
        <f aca="false">IF(M2881&gt;N2881,"Flávio Bolsonaro",IF(N2881&gt;M2881,"Lula","Empate"))</f>
        <v>Lula</v>
      </c>
      <c r="T2881" s="74" t="n">
        <v>0.705697856769472</v>
      </c>
      <c r="U2881" s="74" t="n">
        <v>0.259278619968636</v>
      </c>
      <c r="V2881" s="72" t="str">
        <f aca="false">IF(S2881="Empate","—",IF((N2881&gt;M2881)&lt;&gt;(T2881&gt;U2881),"Sim","Não"))</f>
        <v>Não</v>
      </c>
    </row>
    <row r="2882" customFormat="false" ht="15" hidden="false" customHeight="false" outlineLevel="0" collapsed="false">
      <c r="A2882" s="72" t="s">
        <v>6036</v>
      </c>
      <c r="B2882" s="72" t="s">
        <v>6037</v>
      </c>
      <c r="C2882" s="72" t="s">
        <v>295</v>
      </c>
      <c r="D2882" s="72" t="s">
        <v>289</v>
      </c>
      <c r="E2882" s="72"/>
      <c r="F2882" s="73" t="n">
        <v>24726</v>
      </c>
      <c r="G2882" s="73" t="n">
        <v>19392</v>
      </c>
      <c r="H2882" s="73" t="n">
        <v>5334</v>
      </c>
      <c r="I2882" s="74" t="n">
        <f aca="false">H2882/F2882</f>
        <v>0.21572433875273</v>
      </c>
      <c r="J2882" s="73" t="n">
        <v>18268</v>
      </c>
      <c r="K2882" s="73" t="n">
        <v>371</v>
      </c>
      <c r="L2882" s="73" t="n">
        <v>753</v>
      </c>
      <c r="M2882" s="73" t="n">
        <v>4046</v>
      </c>
      <c r="N2882" s="73" t="n">
        <v>13280</v>
      </c>
      <c r="O2882" s="73" t="n">
        <f aca="false">J2882-M2882-N2882</f>
        <v>942</v>
      </c>
      <c r="P2882" s="74" t="n">
        <f aca="false">M2882/J2882</f>
        <v>0.22148018392818</v>
      </c>
      <c r="Q2882" s="74" t="n">
        <f aca="false">N2882/J2882</f>
        <v>0.726954236917013</v>
      </c>
      <c r="R2882" s="75" t="n">
        <f aca="false">ABS(P2882-Q2882)*100</f>
        <v>50.5474052988833</v>
      </c>
      <c r="S2882" s="72" t="str">
        <f aca="false">IF(M2882&gt;N2882,"Flávio Bolsonaro",IF(N2882&gt;M2882,"Lula","Empate"))</f>
        <v>Lula</v>
      </c>
      <c r="T2882" s="74" t="n">
        <v>0.769869513641756</v>
      </c>
      <c r="U2882" s="74" t="n">
        <v>0.185222843585833</v>
      </c>
      <c r="V2882" s="72" t="str">
        <f aca="false">IF(S2882="Empate","—",IF((N2882&gt;M2882)&lt;&gt;(T2882&gt;U2882),"Sim","Não"))</f>
        <v>Não</v>
      </c>
    </row>
    <row r="2883" customFormat="false" ht="15" hidden="false" customHeight="false" outlineLevel="0" collapsed="false">
      <c r="A2883" s="72" t="s">
        <v>6038</v>
      </c>
      <c r="B2883" s="72" t="s">
        <v>6039</v>
      </c>
      <c r="C2883" s="72" t="s">
        <v>295</v>
      </c>
      <c r="D2883" s="72" t="s">
        <v>289</v>
      </c>
      <c r="E2883" s="72"/>
      <c r="F2883" s="73" t="n">
        <v>10180</v>
      </c>
      <c r="G2883" s="73" t="n">
        <v>8271</v>
      </c>
      <c r="H2883" s="73" t="n">
        <v>1909</v>
      </c>
      <c r="I2883" s="74" t="n">
        <f aca="false">H2883/F2883</f>
        <v>0.187524557956778</v>
      </c>
      <c r="J2883" s="73" t="n">
        <v>7823</v>
      </c>
      <c r="K2883" s="73" t="n">
        <v>165</v>
      </c>
      <c r="L2883" s="73" t="n">
        <v>283</v>
      </c>
      <c r="M2883" s="73" t="n">
        <v>1232</v>
      </c>
      <c r="N2883" s="73" t="n">
        <v>6329</v>
      </c>
      <c r="O2883" s="73" t="n">
        <f aca="false">J2883-M2883-N2883</f>
        <v>262</v>
      </c>
      <c r="P2883" s="74" t="n">
        <f aca="false">M2883/J2883</f>
        <v>0.157484341045635</v>
      </c>
      <c r="Q2883" s="74" t="n">
        <f aca="false">N2883/J2883</f>
        <v>0.809024670842388</v>
      </c>
      <c r="R2883" s="75" t="n">
        <f aca="false">ABS(P2883-Q2883)*100</f>
        <v>65.1540329796753</v>
      </c>
      <c r="S2883" s="72" t="str">
        <f aca="false">IF(M2883&gt;N2883,"Flávio Bolsonaro",IF(N2883&gt;M2883,"Lula","Empate"))</f>
        <v>Lula</v>
      </c>
      <c r="T2883" s="74" t="n">
        <v>0.833686160359884</v>
      </c>
      <c r="U2883" s="74" t="n">
        <v>0.130457793066949</v>
      </c>
      <c r="V2883" s="72" t="str">
        <f aca="false">IF(S2883="Empate","—",IF((N2883&gt;M2883)&lt;&gt;(T2883&gt;U2883),"Sim","Não"))</f>
        <v>Não</v>
      </c>
    </row>
    <row r="2884" customFormat="false" ht="15" hidden="false" customHeight="false" outlineLevel="0" collapsed="false">
      <c r="A2884" s="72" t="s">
        <v>6040</v>
      </c>
      <c r="B2884" s="72" t="s">
        <v>6041</v>
      </c>
      <c r="C2884" s="72" t="s">
        <v>295</v>
      </c>
      <c r="D2884" s="72" t="s">
        <v>289</v>
      </c>
      <c r="E2884" s="72"/>
      <c r="F2884" s="73" t="n">
        <v>13003</v>
      </c>
      <c r="G2884" s="73" t="n">
        <v>11011</v>
      </c>
      <c r="H2884" s="73" t="n">
        <v>1992</v>
      </c>
      <c r="I2884" s="74" t="n">
        <f aca="false">H2884/F2884</f>
        <v>0.153195416442359</v>
      </c>
      <c r="J2884" s="73" t="n">
        <v>10450</v>
      </c>
      <c r="K2884" s="73" t="n">
        <v>213</v>
      </c>
      <c r="L2884" s="73" t="n">
        <v>348</v>
      </c>
      <c r="M2884" s="73" t="n">
        <v>1694</v>
      </c>
      <c r="N2884" s="73" t="n">
        <v>8218</v>
      </c>
      <c r="O2884" s="73" t="n">
        <f aca="false">J2884-M2884-N2884</f>
        <v>538</v>
      </c>
      <c r="P2884" s="74" t="n">
        <f aca="false">M2884/J2884</f>
        <v>0.162105263157895</v>
      </c>
      <c r="Q2884" s="74" t="n">
        <f aca="false">N2884/J2884</f>
        <v>0.786411483253589</v>
      </c>
      <c r="R2884" s="75" t="n">
        <f aca="false">ABS(P2884-Q2884)*100</f>
        <v>62.4306220095694</v>
      </c>
      <c r="S2884" s="72" t="str">
        <f aca="false">IF(M2884&gt;N2884,"Flávio Bolsonaro",IF(N2884&gt;M2884,"Lula","Empate"))</f>
        <v>Lula</v>
      </c>
      <c r="T2884" s="74" t="n">
        <v>0.828006246746486</v>
      </c>
      <c r="U2884" s="74" t="n">
        <v>0.13492972410203</v>
      </c>
      <c r="V2884" s="72" t="str">
        <f aca="false">IF(S2884="Empate","—",IF((N2884&gt;M2884)&lt;&gt;(T2884&gt;U2884),"Sim","Não"))</f>
        <v>Não</v>
      </c>
    </row>
    <row r="2885" customFormat="false" ht="15" hidden="false" customHeight="false" outlineLevel="0" collapsed="false">
      <c r="A2885" s="72" t="s">
        <v>6042</v>
      </c>
      <c r="B2885" s="72" t="s">
        <v>6043</v>
      </c>
      <c r="C2885" s="72" t="s">
        <v>295</v>
      </c>
      <c r="D2885" s="72" t="s">
        <v>289</v>
      </c>
      <c r="E2885" s="72"/>
      <c r="F2885" s="73" t="n">
        <v>12362</v>
      </c>
      <c r="G2885" s="73" t="n">
        <v>9663</v>
      </c>
      <c r="H2885" s="73" t="n">
        <v>2699</v>
      </c>
      <c r="I2885" s="74" t="n">
        <f aca="false">H2885/F2885</f>
        <v>0.21833036725449</v>
      </c>
      <c r="J2885" s="73" t="n">
        <v>9146</v>
      </c>
      <c r="K2885" s="73" t="n">
        <v>151</v>
      </c>
      <c r="L2885" s="73" t="n">
        <v>366</v>
      </c>
      <c r="M2885" s="73" t="n">
        <v>1809</v>
      </c>
      <c r="N2885" s="73" t="n">
        <v>6985</v>
      </c>
      <c r="O2885" s="73" t="n">
        <f aca="false">J2885-M2885-N2885</f>
        <v>352</v>
      </c>
      <c r="P2885" s="74" t="n">
        <f aca="false">M2885/J2885</f>
        <v>0.197791384211677</v>
      </c>
      <c r="Q2885" s="74" t="n">
        <f aca="false">N2885/J2885</f>
        <v>0.76372184561557</v>
      </c>
      <c r="R2885" s="75" t="n">
        <f aca="false">ABS(P2885-Q2885)*100</f>
        <v>56.5930461403893</v>
      </c>
      <c r="S2885" s="72" t="str">
        <f aca="false">IF(M2885&gt;N2885,"Flávio Bolsonaro",IF(N2885&gt;M2885,"Lula","Empate"))</f>
        <v>Lula</v>
      </c>
      <c r="T2885" s="74" t="n">
        <v>0.767568192325474</v>
      </c>
      <c r="U2885" s="74" t="n">
        <v>0.184697179842811</v>
      </c>
      <c r="V2885" s="72" t="str">
        <f aca="false">IF(S2885="Empate","—",IF((N2885&gt;M2885)&lt;&gt;(T2885&gt;U2885),"Sim","Não"))</f>
        <v>Não</v>
      </c>
    </row>
    <row r="2886" customFormat="false" ht="15" hidden="false" customHeight="false" outlineLevel="0" collapsed="false">
      <c r="A2886" s="72" t="s">
        <v>6044</v>
      </c>
      <c r="B2886" s="72" t="s">
        <v>3867</v>
      </c>
      <c r="C2886" s="72" t="s">
        <v>295</v>
      </c>
      <c r="D2886" s="72" t="s">
        <v>289</v>
      </c>
      <c r="E2886" s="72"/>
      <c r="F2886" s="73" t="n">
        <v>20661</v>
      </c>
      <c r="G2886" s="73" t="n">
        <v>16510</v>
      </c>
      <c r="H2886" s="73" t="n">
        <v>4151</v>
      </c>
      <c r="I2886" s="74" t="n">
        <f aca="false">H2886/F2886</f>
        <v>0.200909926915445</v>
      </c>
      <c r="J2886" s="73" t="n">
        <v>15773</v>
      </c>
      <c r="K2886" s="73" t="n">
        <v>179</v>
      </c>
      <c r="L2886" s="73" t="n">
        <v>558</v>
      </c>
      <c r="M2886" s="73" t="n">
        <v>3252</v>
      </c>
      <c r="N2886" s="73" t="n">
        <v>11618</v>
      </c>
      <c r="O2886" s="73" t="n">
        <f aca="false">J2886-M2886-N2886</f>
        <v>903</v>
      </c>
      <c r="P2886" s="74" t="n">
        <f aca="false">M2886/J2886</f>
        <v>0.206175109364103</v>
      </c>
      <c r="Q2886" s="74" t="n">
        <f aca="false">N2886/J2886</f>
        <v>0.736575160083687</v>
      </c>
      <c r="R2886" s="75" t="n">
        <f aca="false">ABS(P2886-Q2886)*100</f>
        <v>53.0400050719584</v>
      </c>
      <c r="S2886" s="72" t="str">
        <f aca="false">IF(M2886&gt;N2886,"Flávio Bolsonaro",IF(N2886&gt;M2886,"Lula","Empate"))</f>
        <v>Lula</v>
      </c>
      <c r="T2886" s="74" t="n">
        <v>0.78978745463971</v>
      </c>
      <c r="U2886" s="74" t="n">
        <v>0.167638672887507</v>
      </c>
      <c r="V2886" s="72" t="str">
        <f aca="false">IF(S2886="Empate","—",IF((N2886&gt;M2886)&lt;&gt;(T2886&gt;U2886),"Sim","Não"))</f>
        <v>Não</v>
      </c>
    </row>
    <row r="2887" customFormat="false" ht="15" hidden="false" customHeight="false" outlineLevel="0" collapsed="false">
      <c r="A2887" s="72" t="s">
        <v>6045</v>
      </c>
      <c r="B2887" s="72" t="s">
        <v>6046</v>
      </c>
      <c r="C2887" s="72" t="s">
        <v>295</v>
      </c>
      <c r="D2887" s="72" t="s">
        <v>289</v>
      </c>
      <c r="E2887" s="72"/>
      <c r="F2887" s="73" t="n">
        <v>18474</v>
      </c>
      <c r="G2887" s="73" t="n">
        <v>15421</v>
      </c>
      <c r="H2887" s="73" t="n">
        <v>3053</v>
      </c>
      <c r="I2887" s="74" t="n">
        <f aca="false">H2887/F2887</f>
        <v>0.165259283317094</v>
      </c>
      <c r="J2887" s="73" t="n">
        <v>14436</v>
      </c>
      <c r="K2887" s="73" t="n">
        <v>311</v>
      </c>
      <c r="L2887" s="73" t="n">
        <v>674</v>
      </c>
      <c r="M2887" s="73" t="n">
        <v>4164</v>
      </c>
      <c r="N2887" s="73" t="n">
        <v>9561</v>
      </c>
      <c r="O2887" s="73" t="n">
        <f aca="false">J2887-M2887-N2887</f>
        <v>711</v>
      </c>
      <c r="P2887" s="74" t="n">
        <f aca="false">M2887/J2887</f>
        <v>0.288445552784705</v>
      </c>
      <c r="Q2887" s="74" t="n">
        <f aca="false">N2887/J2887</f>
        <v>0.662302576891106</v>
      </c>
      <c r="R2887" s="75" t="n">
        <f aca="false">ABS(P2887-Q2887)*100</f>
        <v>37.3857024106401</v>
      </c>
      <c r="S2887" s="72" t="str">
        <f aca="false">IF(M2887&gt;N2887,"Flávio Bolsonaro",IF(N2887&gt;M2887,"Lula","Empate"))</f>
        <v>Lula</v>
      </c>
      <c r="T2887" s="74" t="n">
        <v>0.658811623536215</v>
      </c>
      <c r="U2887" s="74" t="n">
        <v>0.29319068960532</v>
      </c>
      <c r="V2887" s="72" t="str">
        <f aca="false">IF(S2887="Empate","—",IF((N2887&gt;M2887)&lt;&gt;(T2887&gt;U2887),"Sim","Não"))</f>
        <v>Não</v>
      </c>
    </row>
    <row r="2888" customFormat="false" ht="15" hidden="false" customHeight="false" outlineLevel="0" collapsed="false">
      <c r="A2888" s="72" t="s">
        <v>6047</v>
      </c>
      <c r="B2888" s="72" t="s">
        <v>6048</v>
      </c>
      <c r="C2888" s="72" t="s">
        <v>295</v>
      </c>
      <c r="D2888" s="72" t="s">
        <v>289</v>
      </c>
      <c r="E2888" s="72"/>
      <c r="F2888" s="73" t="n">
        <v>15710</v>
      </c>
      <c r="G2888" s="73" t="n">
        <v>13392</v>
      </c>
      <c r="H2888" s="73" t="n">
        <v>2318</v>
      </c>
      <c r="I2888" s="74" t="n">
        <f aca="false">H2888/F2888</f>
        <v>0.147549331635901</v>
      </c>
      <c r="J2888" s="73" t="n">
        <v>12696</v>
      </c>
      <c r="K2888" s="73" t="n">
        <v>206</v>
      </c>
      <c r="L2888" s="73" t="n">
        <v>490</v>
      </c>
      <c r="M2888" s="73" t="n">
        <v>3689</v>
      </c>
      <c r="N2888" s="73" t="n">
        <v>8436</v>
      </c>
      <c r="O2888" s="73" t="n">
        <f aca="false">J2888-M2888-N2888</f>
        <v>571</v>
      </c>
      <c r="P2888" s="74" t="n">
        <f aca="false">M2888/J2888</f>
        <v>0.290563957151859</v>
      </c>
      <c r="Q2888" s="74" t="n">
        <f aca="false">N2888/J2888</f>
        <v>0.664461247637051</v>
      </c>
      <c r="R2888" s="75" t="n">
        <f aca="false">ABS(P2888-Q2888)*100</f>
        <v>37.3897290485192</v>
      </c>
      <c r="S2888" s="72" t="str">
        <f aca="false">IF(M2888&gt;N2888,"Flávio Bolsonaro",IF(N2888&gt;M2888,"Lula","Empate"))</f>
        <v>Lula</v>
      </c>
      <c r="T2888" s="74" t="n">
        <v>0.695076400679117</v>
      </c>
      <c r="U2888" s="74" t="n">
        <v>0.272750424448217</v>
      </c>
      <c r="V2888" s="72" t="str">
        <f aca="false">IF(S2888="Empate","—",IF((N2888&gt;M2888)&lt;&gt;(T2888&gt;U2888),"Sim","Não"))</f>
        <v>Não</v>
      </c>
    </row>
    <row r="2889" customFormat="false" ht="15" hidden="false" customHeight="false" outlineLevel="0" collapsed="false">
      <c r="A2889" s="72" t="s">
        <v>6049</v>
      </c>
      <c r="B2889" s="72" t="s">
        <v>6050</v>
      </c>
      <c r="C2889" s="72" t="s">
        <v>295</v>
      </c>
      <c r="D2889" s="72" t="s">
        <v>289</v>
      </c>
      <c r="E2889" s="72"/>
      <c r="F2889" s="73" t="n">
        <v>12046</v>
      </c>
      <c r="G2889" s="73" t="n">
        <v>9180</v>
      </c>
      <c r="H2889" s="73" t="n">
        <v>2866</v>
      </c>
      <c r="I2889" s="74" t="n">
        <f aca="false">H2889/F2889</f>
        <v>0.237921301676905</v>
      </c>
      <c r="J2889" s="73" t="n">
        <v>8676</v>
      </c>
      <c r="K2889" s="73" t="n">
        <v>131</v>
      </c>
      <c r="L2889" s="73" t="n">
        <v>373</v>
      </c>
      <c r="M2889" s="73" t="n">
        <v>1468</v>
      </c>
      <c r="N2889" s="73" t="n">
        <v>6822</v>
      </c>
      <c r="O2889" s="73" t="n">
        <f aca="false">J2889-M2889-N2889</f>
        <v>386</v>
      </c>
      <c r="P2889" s="74" t="n">
        <f aca="false">M2889/J2889</f>
        <v>0.169202397418165</v>
      </c>
      <c r="Q2889" s="74" t="n">
        <f aca="false">N2889/J2889</f>
        <v>0.786307053941909</v>
      </c>
      <c r="R2889" s="75" t="n">
        <f aca="false">ABS(P2889-Q2889)*100</f>
        <v>61.7104656523744</v>
      </c>
      <c r="S2889" s="72" t="str">
        <f aca="false">IF(M2889&gt;N2889,"Flávio Bolsonaro",IF(N2889&gt;M2889,"Lula","Empate"))</f>
        <v>Lula</v>
      </c>
      <c r="T2889" s="74" t="n">
        <v>0.841827104567761</v>
      </c>
      <c r="U2889" s="74" t="n">
        <v>0.133761167736253</v>
      </c>
      <c r="V2889" s="72" t="str">
        <f aca="false">IF(S2889="Empate","—",IF((N2889&gt;M2889)&lt;&gt;(T2889&gt;U2889),"Sim","Não"))</f>
        <v>Não</v>
      </c>
    </row>
    <row r="2890" customFormat="false" ht="15" hidden="false" customHeight="false" outlineLevel="0" collapsed="false">
      <c r="A2890" s="72" t="s">
        <v>6051</v>
      </c>
      <c r="B2890" s="72" t="s">
        <v>6052</v>
      </c>
      <c r="C2890" s="72" t="s">
        <v>295</v>
      </c>
      <c r="D2890" s="72" t="s">
        <v>289</v>
      </c>
      <c r="E2890" s="72"/>
      <c r="F2890" s="73" t="n">
        <v>11190</v>
      </c>
      <c r="G2890" s="73" t="n">
        <v>9240</v>
      </c>
      <c r="H2890" s="73" t="n">
        <v>1950</v>
      </c>
      <c r="I2890" s="74" t="n">
        <f aca="false">H2890/F2890</f>
        <v>0.17426273458445</v>
      </c>
      <c r="J2890" s="73" t="n">
        <v>8839</v>
      </c>
      <c r="K2890" s="73" t="n">
        <v>118</v>
      </c>
      <c r="L2890" s="73" t="n">
        <v>283</v>
      </c>
      <c r="M2890" s="73" t="n">
        <v>1848</v>
      </c>
      <c r="N2890" s="73" t="n">
        <v>6686</v>
      </c>
      <c r="O2890" s="73" t="n">
        <f aca="false">J2890-M2890-N2890</f>
        <v>305</v>
      </c>
      <c r="P2890" s="74" t="n">
        <f aca="false">M2890/J2890</f>
        <v>0.209073424595542</v>
      </c>
      <c r="Q2890" s="74" t="n">
        <f aca="false">N2890/J2890</f>
        <v>0.756420409548592</v>
      </c>
      <c r="R2890" s="75" t="n">
        <f aca="false">ABS(P2890-Q2890)*100</f>
        <v>54.7346984953049</v>
      </c>
      <c r="S2890" s="72" t="str">
        <f aca="false">IF(M2890&gt;N2890,"Flávio Bolsonaro",IF(N2890&gt;M2890,"Lula","Empate"))</f>
        <v>Lula</v>
      </c>
      <c r="T2890" s="74" t="n">
        <v>0.777983348751156</v>
      </c>
      <c r="U2890" s="74" t="n">
        <v>0.191489361702128</v>
      </c>
      <c r="V2890" s="72" t="str">
        <f aca="false">IF(S2890="Empate","—",IF((N2890&gt;M2890)&lt;&gt;(T2890&gt;U2890),"Sim","Não"))</f>
        <v>Não</v>
      </c>
    </row>
    <row r="2891" customFormat="false" ht="15" hidden="false" customHeight="false" outlineLevel="0" collapsed="false">
      <c r="A2891" s="72" t="s">
        <v>6053</v>
      </c>
      <c r="B2891" s="72" t="s">
        <v>6054</v>
      </c>
      <c r="C2891" s="72" t="s">
        <v>295</v>
      </c>
      <c r="D2891" s="72" t="s">
        <v>289</v>
      </c>
      <c r="E2891" s="72"/>
      <c r="F2891" s="73" t="n">
        <v>32462</v>
      </c>
      <c r="G2891" s="73" t="n">
        <v>26150</v>
      </c>
      <c r="H2891" s="73" t="n">
        <v>6312</v>
      </c>
      <c r="I2891" s="74" t="n">
        <f aca="false">H2891/F2891</f>
        <v>0.19444273304171</v>
      </c>
      <c r="J2891" s="73" t="n">
        <v>24765</v>
      </c>
      <c r="K2891" s="73" t="n">
        <v>502</v>
      </c>
      <c r="L2891" s="73" t="n">
        <v>883</v>
      </c>
      <c r="M2891" s="73" t="n">
        <v>7567</v>
      </c>
      <c r="N2891" s="73" t="n">
        <v>15821</v>
      </c>
      <c r="O2891" s="73" t="n">
        <f aca="false">J2891-M2891-N2891</f>
        <v>1377</v>
      </c>
      <c r="P2891" s="74" t="n">
        <f aca="false">M2891/J2891</f>
        <v>0.305552190591561</v>
      </c>
      <c r="Q2891" s="74" t="n">
        <f aca="false">N2891/J2891</f>
        <v>0.638845144356955</v>
      </c>
      <c r="R2891" s="75" t="n">
        <f aca="false">ABS(P2891-Q2891)*100</f>
        <v>33.3292953765395</v>
      </c>
      <c r="S2891" s="72" t="str">
        <f aca="false">IF(M2891&gt;N2891,"Flávio Bolsonaro",IF(N2891&gt;M2891,"Lula","Empate"))</f>
        <v>Lula</v>
      </c>
      <c r="T2891" s="74" t="n">
        <v>0.683851434906827</v>
      </c>
      <c r="U2891" s="74" t="n">
        <v>0.267792418233764</v>
      </c>
      <c r="V2891" s="72" t="str">
        <f aca="false">IF(S2891="Empate","—",IF((N2891&gt;M2891)&lt;&gt;(T2891&gt;U2891),"Sim","Não"))</f>
        <v>Não</v>
      </c>
    </row>
    <row r="2892" customFormat="false" ht="15" hidden="false" customHeight="false" outlineLevel="0" collapsed="false">
      <c r="A2892" s="72" t="s">
        <v>6055</v>
      </c>
      <c r="B2892" s="72" t="s">
        <v>6056</v>
      </c>
      <c r="C2892" s="72" t="s">
        <v>295</v>
      </c>
      <c r="D2892" s="72" t="s">
        <v>289</v>
      </c>
      <c r="E2892" s="72"/>
      <c r="F2892" s="73" t="n">
        <v>45789</v>
      </c>
      <c r="G2892" s="73" t="n">
        <v>38601</v>
      </c>
      <c r="H2892" s="73" t="n">
        <v>7188</v>
      </c>
      <c r="I2892" s="74" t="n">
        <f aca="false">H2892/F2892</f>
        <v>0.156980934285527</v>
      </c>
      <c r="J2892" s="73" t="n">
        <v>36388</v>
      </c>
      <c r="K2892" s="73" t="n">
        <v>710</v>
      </c>
      <c r="L2892" s="73" t="n">
        <v>1503</v>
      </c>
      <c r="M2892" s="73" t="n">
        <v>9746</v>
      </c>
      <c r="N2892" s="73" t="n">
        <v>24895</v>
      </c>
      <c r="O2892" s="73" t="n">
        <f aca="false">J2892-M2892-N2892</f>
        <v>1747</v>
      </c>
      <c r="P2892" s="74" t="n">
        <f aca="false">M2892/J2892</f>
        <v>0.267835550181379</v>
      </c>
      <c r="Q2892" s="74" t="n">
        <f aca="false">N2892/J2892</f>
        <v>0.684154116741783</v>
      </c>
      <c r="R2892" s="75" t="n">
        <f aca="false">ABS(P2892-Q2892)*100</f>
        <v>41.6318566560405</v>
      </c>
      <c r="S2892" s="72" t="str">
        <f aca="false">IF(M2892&gt;N2892,"Flávio Bolsonaro",IF(N2892&gt;M2892,"Lula","Empate"))</f>
        <v>Lula</v>
      </c>
      <c r="T2892" s="74" t="n">
        <v>0.706056466302368</v>
      </c>
      <c r="U2892" s="74" t="n">
        <v>0.252020719489982</v>
      </c>
      <c r="V2892" s="72" t="str">
        <f aca="false">IF(S2892="Empate","—",IF((N2892&gt;M2892)&lt;&gt;(T2892&gt;U2892),"Sim","Não"))</f>
        <v>Não</v>
      </c>
    </row>
    <row r="2893" customFormat="false" ht="15" hidden="false" customHeight="false" outlineLevel="0" collapsed="false">
      <c r="A2893" s="72" t="s">
        <v>6057</v>
      </c>
      <c r="B2893" s="72" t="s">
        <v>6058</v>
      </c>
      <c r="C2893" s="72" t="s">
        <v>295</v>
      </c>
      <c r="D2893" s="72" t="s">
        <v>289</v>
      </c>
      <c r="E2893" s="72"/>
      <c r="F2893" s="73" t="n">
        <v>20026</v>
      </c>
      <c r="G2893" s="73" t="n">
        <v>15721</v>
      </c>
      <c r="H2893" s="73" t="n">
        <v>4305</v>
      </c>
      <c r="I2893" s="74" t="n">
        <f aca="false">H2893/F2893</f>
        <v>0.21497053830021</v>
      </c>
      <c r="J2893" s="73" t="n">
        <v>14743</v>
      </c>
      <c r="K2893" s="73" t="n">
        <v>286</v>
      </c>
      <c r="L2893" s="73" t="n">
        <v>692</v>
      </c>
      <c r="M2893" s="73" t="n">
        <v>4843</v>
      </c>
      <c r="N2893" s="73" t="n">
        <v>9088</v>
      </c>
      <c r="O2893" s="73" t="n">
        <f aca="false">J2893-M2893-N2893</f>
        <v>812</v>
      </c>
      <c r="P2893" s="74" t="n">
        <f aca="false">M2893/J2893</f>
        <v>0.328494878925592</v>
      </c>
      <c r="Q2893" s="74" t="n">
        <f aca="false">N2893/J2893</f>
        <v>0.616428135386285</v>
      </c>
      <c r="R2893" s="75" t="n">
        <f aca="false">ABS(P2893-Q2893)*100</f>
        <v>28.7933256460693</v>
      </c>
      <c r="S2893" s="72" t="str">
        <f aca="false">IF(M2893&gt;N2893,"Flávio Bolsonaro",IF(N2893&gt;M2893,"Lula","Empate"))</f>
        <v>Lula</v>
      </c>
      <c r="T2893" s="74" t="n">
        <v>0.650977909103701</v>
      </c>
      <c r="U2893" s="74" t="n">
        <v>0.305825242718447</v>
      </c>
      <c r="V2893" s="72" t="str">
        <f aca="false">IF(S2893="Empate","—",IF((N2893&gt;M2893)&lt;&gt;(T2893&gt;U2893),"Sim","Não"))</f>
        <v>Não</v>
      </c>
    </row>
    <row r="2894" customFormat="false" ht="15" hidden="false" customHeight="false" outlineLevel="0" collapsed="false">
      <c r="A2894" s="72" t="s">
        <v>6059</v>
      </c>
      <c r="B2894" s="72" t="s">
        <v>6060</v>
      </c>
      <c r="C2894" s="72" t="s">
        <v>295</v>
      </c>
      <c r="D2894" s="72" t="s">
        <v>289</v>
      </c>
      <c r="E2894" s="72"/>
      <c r="F2894" s="73" t="n">
        <v>11111</v>
      </c>
      <c r="G2894" s="73" t="n">
        <v>9040</v>
      </c>
      <c r="H2894" s="73" t="n">
        <v>2071</v>
      </c>
      <c r="I2894" s="74" t="n">
        <f aca="false">H2894/F2894</f>
        <v>0.186391863918639</v>
      </c>
      <c r="J2894" s="73" t="n">
        <v>8524</v>
      </c>
      <c r="K2894" s="73" t="n">
        <v>231</v>
      </c>
      <c r="L2894" s="73" t="n">
        <v>285</v>
      </c>
      <c r="M2894" s="73" t="n">
        <v>1954</v>
      </c>
      <c r="N2894" s="73" t="n">
        <v>6219</v>
      </c>
      <c r="O2894" s="73" t="n">
        <f aca="false">J2894-M2894-N2894</f>
        <v>351</v>
      </c>
      <c r="P2894" s="74" t="n">
        <f aca="false">M2894/J2894</f>
        <v>0.2292351008916</v>
      </c>
      <c r="Q2894" s="74" t="n">
        <f aca="false">N2894/J2894</f>
        <v>0.729587048334116</v>
      </c>
      <c r="R2894" s="75" t="n">
        <f aca="false">ABS(P2894-Q2894)*100</f>
        <v>50.0351947442515</v>
      </c>
      <c r="S2894" s="72" t="str">
        <f aca="false">IF(M2894&gt;N2894,"Flávio Bolsonaro",IF(N2894&gt;M2894,"Lula","Empate"))</f>
        <v>Lula</v>
      </c>
      <c r="T2894" s="74" t="n">
        <v>0.761697361871578</v>
      </c>
      <c r="U2894" s="74" t="n">
        <v>0.198481831757093</v>
      </c>
      <c r="V2894" s="72" t="str">
        <f aca="false">IF(S2894="Empate","—",IF((N2894&gt;M2894)&lt;&gt;(T2894&gt;U2894),"Sim","Não"))</f>
        <v>Não</v>
      </c>
    </row>
    <row r="2895" customFormat="false" ht="15" hidden="false" customHeight="false" outlineLevel="0" collapsed="false">
      <c r="A2895" s="72" t="s">
        <v>6061</v>
      </c>
      <c r="B2895" s="72" t="s">
        <v>6062</v>
      </c>
      <c r="C2895" s="72" t="s">
        <v>295</v>
      </c>
      <c r="D2895" s="72" t="s">
        <v>289</v>
      </c>
      <c r="E2895" s="72"/>
      <c r="F2895" s="73" t="n">
        <v>14245</v>
      </c>
      <c r="G2895" s="73" t="n">
        <v>10625</v>
      </c>
      <c r="H2895" s="73" t="n">
        <v>3620</v>
      </c>
      <c r="I2895" s="74" t="n">
        <f aca="false">H2895/F2895</f>
        <v>0.254124254124254</v>
      </c>
      <c r="J2895" s="73" t="n">
        <v>10234</v>
      </c>
      <c r="K2895" s="73" t="n">
        <v>91</v>
      </c>
      <c r="L2895" s="73" t="n">
        <v>300</v>
      </c>
      <c r="M2895" s="73" t="n">
        <v>1131</v>
      </c>
      <c r="N2895" s="73" t="n">
        <v>8703</v>
      </c>
      <c r="O2895" s="73" t="n">
        <f aca="false">J2895-M2895-N2895</f>
        <v>400</v>
      </c>
      <c r="P2895" s="74" t="n">
        <f aca="false">M2895/J2895</f>
        <v>0.110513973031073</v>
      </c>
      <c r="Q2895" s="74" t="n">
        <f aca="false">N2895/J2895</f>
        <v>0.850400625366426</v>
      </c>
      <c r="R2895" s="75" t="n">
        <f aca="false">ABS(P2895-Q2895)*100</f>
        <v>73.9886652335353</v>
      </c>
      <c r="S2895" s="72" t="str">
        <f aca="false">IF(M2895&gt;N2895,"Flávio Bolsonaro",IF(N2895&gt;M2895,"Lula","Empate"))</f>
        <v>Lula</v>
      </c>
      <c r="T2895" s="74" t="n">
        <v>0.884544568395971</v>
      </c>
      <c r="U2895" s="74" t="n">
        <v>0.0922776995559407</v>
      </c>
      <c r="V2895" s="72" t="str">
        <f aca="false">IF(S2895="Empate","—",IF((N2895&gt;M2895)&lt;&gt;(T2895&gt;U2895),"Sim","Não"))</f>
        <v>Não</v>
      </c>
    </row>
    <row r="2896" customFormat="false" ht="15" hidden="false" customHeight="false" outlineLevel="0" collapsed="false">
      <c r="A2896" s="72" t="s">
        <v>6063</v>
      </c>
      <c r="B2896" s="72" t="s">
        <v>6064</v>
      </c>
      <c r="C2896" s="72" t="s">
        <v>295</v>
      </c>
      <c r="D2896" s="72" t="s">
        <v>289</v>
      </c>
      <c r="E2896" s="72"/>
      <c r="F2896" s="73" t="n">
        <v>8002</v>
      </c>
      <c r="G2896" s="73" t="n">
        <v>6210</v>
      </c>
      <c r="H2896" s="73" t="n">
        <v>1792</v>
      </c>
      <c r="I2896" s="74" t="n">
        <f aca="false">H2896/F2896</f>
        <v>0.223944013996501</v>
      </c>
      <c r="J2896" s="73" t="n">
        <v>5916</v>
      </c>
      <c r="K2896" s="73" t="n">
        <v>90</v>
      </c>
      <c r="L2896" s="73" t="n">
        <v>204</v>
      </c>
      <c r="M2896" s="73" t="n">
        <v>1657</v>
      </c>
      <c r="N2896" s="73" t="n">
        <v>4055</v>
      </c>
      <c r="O2896" s="73" t="n">
        <f aca="false">J2896-M2896-N2896</f>
        <v>204</v>
      </c>
      <c r="P2896" s="74" t="n">
        <f aca="false">M2896/J2896</f>
        <v>0.280087897227857</v>
      </c>
      <c r="Q2896" s="74" t="n">
        <f aca="false">N2896/J2896</f>
        <v>0.685429344151454</v>
      </c>
      <c r="R2896" s="75" t="n">
        <f aca="false">ABS(P2896-Q2896)*100</f>
        <v>40.5341446923597</v>
      </c>
      <c r="S2896" s="72" t="str">
        <f aca="false">IF(M2896&gt;N2896,"Flávio Bolsonaro",IF(N2896&gt;M2896,"Lula","Empate"))</f>
        <v>Lula</v>
      </c>
      <c r="T2896" s="74" t="n">
        <v>0.703543503576776</v>
      </c>
      <c r="U2896" s="74" t="n">
        <v>0.265346864082515</v>
      </c>
      <c r="V2896" s="72" t="str">
        <f aca="false">IF(S2896="Empate","—",IF((N2896&gt;M2896)&lt;&gt;(T2896&gt;U2896),"Sim","Não"))</f>
        <v>Não</v>
      </c>
    </row>
    <row r="2897" customFormat="false" ht="15" hidden="false" customHeight="false" outlineLevel="0" collapsed="false">
      <c r="A2897" s="72" t="s">
        <v>6065</v>
      </c>
      <c r="B2897" s="72" t="s">
        <v>6066</v>
      </c>
      <c r="C2897" s="72" t="s">
        <v>295</v>
      </c>
      <c r="D2897" s="72" t="s">
        <v>289</v>
      </c>
      <c r="E2897" s="72"/>
      <c r="F2897" s="73" t="n">
        <v>11941</v>
      </c>
      <c r="G2897" s="73" t="n">
        <v>9077</v>
      </c>
      <c r="H2897" s="73" t="n">
        <v>2864</v>
      </c>
      <c r="I2897" s="74" t="n">
        <f aca="false">H2897/F2897</f>
        <v>0.239845909052843</v>
      </c>
      <c r="J2897" s="73" t="n">
        <v>8653</v>
      </c>
      <c r="K2897" s="73" t="n">
        <v>106</v>
      </c>
      <c r="L2897" s="73" t="n">
        <v>318</v>
      </c>
      <c r="M2897" s="73" t="n">
        <v>1675</v>
      </c>
      <c r="N2897" s="73" t="n">
        <v>6695</v>
      </c>
      <c r="O2897" s="73" t="n">
        <f aca="false">J2897-M2897-N2897</f>
        <v>283</v>
      </c>
      <c r="P2897" s="74" t="n">
        <f aca="false">M2897/J2897</f>
        <v>0.193574482838322</v>
      </c>
      <c r="Q2897" s="74" t="n">
        <f aca="false">N2897/J2897</f>
        <v>0.773720097076159</v>
      </c>
      <c r="R2897" s="75" t="n">
        <f aca="false">ABS(P2897-Q2897)*100</f>
        <v>58.0145614237837</v>
      </c>
      <c r="S2897" s="72" t="str">
        <f aca="false">IF(M2897&gt;N2897,"Flávio Bolsonaro",IF(N2897&gt;M2897,"Lula","Empate"))</f>
        <v>Lula</v>
      </c>
      <c r="T2897" s="74" t="n">
        <v>0.807665260196906</v>
      </c>
      <c r="U2897" s="74" t="n">
        <v>0.1671354899203</v>
      </c>
      <c r="V2897" s="72" t="str">
        <f aca="false">IF(S2897="Empate","—",IF((N2897&gt;M2897)&lt;&gt;(T2897&gt;U2897),"Sim","Não"))</f>
        <v>Não</v>
      </c>
    </row>
    <row r="2898" customFormat="false" ht="15" hidden="false" customHeight="false" outlineLevel="0" collapsed="false">
      <c r="A2898" s="72" t="s">
        <v>6067</v>
      </c>
      <c r="B2898" s="72" t="s">
        <v>6068</v>
      </c>
      <c r="C2898" s="72" t="s">
        <v>295</v>
      </c>
      <c r="D2898" s="72" t="s">
        <v>289</v>
      </c>
      <c r="E2898" s="72"/>
      <c r="F2898" s="73" t="n">
        <v>9938</v>
      </c>
      <c r="G2898" s="73" t="n">
        <v>7779</v>
      </c>
      <c r="H2898" s="73" t="n">
        <v>2159</v>
      </c>
      <c r="I2898" s="74" t="n">
        <f aca="false">H2898/F2898</f>
        <v>0.217246930972027</v>
      </c>
      <c r="J2898" s="73" t="n">
        <v>7496</v>
      </c>
      <c r="K2898" s="73" t="n">
        <v>77</v>
      </c>
      <c r="L2898" s="73" t="n">
        <v>206</v>
      </c>
      <c r="M2898" s="73" t="n">
        <v>944</v>
      </c>
      <c r="N2898" s="73" t="n">
        <v>6275</v>
      </c>
      <c r="O2898" s="73" t="n">
        <f aca="false">J2898-M2898-N2898</f>
        <v>277</v>
      </c>
      <c r="P2898" s="74" t="n">
        <f aca="false">M2898/J2898</f>
        <v>0.125933831376734</v>
      </c>
      <c r="Q2898" s="74" t="n">
        <f aca="false">N2898/J2898</f>
        <v>0.837113127001067</v>
      </c>
      <c r="R2898" s="75" t="n">
        <f aca="false">ABS(P2898-Q2898)*100</f>
        <v>71.1179295624333</v>
      </c>
      <c r="S2898" s="72" t="str">
        <f aca="false">IF(M2898&gt;N2898,"Flávio Bolsonaro",IF(N2898&gt;M2898,"Lula","Empate"))</f>
        <v>Lula</v>
      </c>
      <c r="T2898" s="74" t="n">
        <v>0.860474860335196</v>
      </c>
      <c r="U2898" s="74" t="n">
        <v>0.102234636871508</v>
      </c>
      <c r="V2898" s="72" t="str">
        <f aca="false">IF(S2898="Empate","—",IF((N2898&gt;M2898)&lt;&gt;(T2898&gt;U2898),"Sim","Não"))</f>
        <v>Não</v>
      </c>
    </row>
    <row r="2899" customFormat="false" ht="15" hidden="false" customHeight="false" outlineLevel="0" collapsed="false">
      <c r="A2899" s="72" t="s">
        <v>6069</v>
      </c>
      <c r="B2899" s="72" t="s">
        <v>6070</v>
      </c>
      <c r="C2899" s="72" t="s">
        <v>295</v>
      </c>
      <c r="D2899" s="72" t="s">
        <v>289</v>
      </c>
      <c r="E2899" s="72"/>
      <c r="F2899" s="73" t="n">
        <v>48774</v>
      </c>
      <c r="G2899" s="73" t="n">
        <v>40174</v>
      </c>
      <c r="H2899" s="73" t="n">
        <v>8600</v>
      </c>
      <c r="I2899" s="74" t="n">
        <f aca="false">H2899/F2899</f>
        <v>0.176323451018986</v>
      </c>
      <c r="J2899" s="73" t="n">
        <v>37272</v>
      </c>
      <c r="K2899" s="73" t="n">
        <v>1142</v>
      </c>
      <c r="L2899" s="73" t="n">
        <v>1760</v>
      </c>
      <c r="M2899" s="73" t="n">
        <v>11818</v>
      </c>
      <c r="N2899" s="73" t="n">
        <v>23371</v>
      </c>
      <c r="O2899" s="73" t="n">
        <f aca="false">J2899-M2899-N2899</f>
        <v>2083</v>
      </c>
      <c r="P2899" s="74" t="n">
        <f aca="false">M2899/J2899</f>
        <v>0.317074479502039</v>
      </c>
      <c r="Q2899" s="74" t="n">
        <f aca="false">N2899/J2899</f>
        <v>0.627039064176862</v>
      </c>
      <c r="R2899" s="75" t="n">
        <f aca="false">ABS(P2899-Q2899)*100</f>
        <v>30.9964584674823</v>
      </c>
      <c r="S2899" s="72" t="str">
        <f aca="false">IF(M2899&gt;N2899,"Flávio Bolsonaro",IF(N2899&gt;M2899,"Lula","Empate"))</f>
        <v>Lula</v>
      </c>
      <c r="T2899" s="74" t="n">
        <v>0.634379918371702</v>
      </c>
      <c r="U2899" s="74" t="n">
        <v>0.317016565742791</v>
      </c>
      <c r="V2899" s="72" t="str">
        <f aca="false">IF(S2899="Empate","—",IF((N2899&gt;M2899)&lt;&gt;(T2899&gt;U2899),"Sim","Não"))</f>
        <v>Não</v>
      </c>
    </row>
    <row r="2900" customFormat="false" ht="15" hidden="false" customHeight="false" outlineLevel="0" collapsed="false">
      <c r="A2900" s="72" t="s">
        <v>6071</v>
      </c>
      <c r="B2900" s="72" t="s">
        <v>6072</v>
      </c>
      <c r="C2900" s="72" t="s">
        <v>295</v>
      </c>
      <c r="D2900" s="72" t="s">
        <v>289</v>
      </c>
      <c r="E2900" s="72"/>
      <c r="F2900" s="73" t="n">
        <v>25649</v>
      </c>
      <c r="G2900" s="73" t="n">
        <v>21215</v>
      </c>
      <c r="H2900" s="73" t="n">
        <v>4434</v>
      </c>
      <c r="I2900" s="74" t="n">
        <f aca="false">H2900/F2900</f>
        <v>0.172872236734376</v>
      </c>
      <c r="J2900" s="73" t="n">
        <v>19849</v>
      </c>
      <c r="K2900" s="73" t="n">
        <v>517</v>
      </c>
      <c r="L2900" s="73" t="n">
        <v>849</v>
      </c>
      <c r="M2900" s="73" t="n">
        <v>6506</v>
      </c>
      <c r="N2900" s="73" t="n">
        <v>12367</v>
      </c>
      <c r="O2900" s="73" t="n">
        <f aca="false">J2900-M2900-N2900</f>
        <v>976</v>
      </c>
      <c r="P2900" s="74" t="n">
        <f aca="false">M2900/J2900</f>
        <v>0.327774698977278</v>
      </c>
      <c r="Q2900" s="74" t="n">
        <f aca="false">N2900/J2900</f>
        <v>0.623054058138949</v>
      </c>
      <c r="R2900" s="75" t="n">
        <f aca="false">ABS(P2900-Q2900)*100</f>
        <v>29.5279359161671</v>
      </c>
      <c r="S2900" s="72" t="str">
        <f aca="false">IF(M2900&gt;N2900,"Flávio Bolsonaro",IF(N2900&gt;M2900,"Lula","Empate"))</f>
        <v>Lula</v>
      </c>
      <c r="T2900" s="74" t="n">
        <v>0.614750389623448</v>
      </c>
      <c r="U2900" s="74" t="n">
        <v>0.346538635563823</v>
      </c>
      <c r="V2900" s="72" t="str">
        <f aca="false">IF(S2900="Empate","—",IF((N2900&gt;M2900)&lt;&gt;(T2900&gt;U2900),"Sim","Não"))</f>
        <v>Não</v>
      </c>
    </row>
    <row r="2901" customFormat="false" ht="15" hidden="false" customHeight="false" outlineLevel="0" collapsed="false">
      <c r="A2901" s="72" t="s">
        <v>6073</v>
      </c>
      <c r="B2901" s="72" t="s">
        <v>6074</v>
      </c>
      <c r="C2901" s="72" t="s">
        <v>295</v>
      </c>
      <c r="D2901" s="72" t="s">
        <v>289</v>
      </c>
      <c r="E2901" s="72"/>
      <c r="F2901" s="73" t="n">
        <v>301943</v>
      </c>
      <c r="G2901" s="73" t="n">
        <v>256476</v>
      </c>
      <c r="H2901" s="73" t="n">
        <v>45467</v>
      </c>
      <c r="I2901" s="74" t="n">
        <f aca="false">H2901/F2901</f>
        <v>0.150581401125378</v>
      </c>
      <c r="J2901" s="73" t="n">
        <v>243207</v>
      </c>
      <c r="K2901" s="73" t="n">
        <v>4955</v>
      </c>
      <c r="L2901" s="73" t="n">
        <v>8314</v>
      </c>
      <c r="M2901" s="73" t="n">
        <v>89168</v>
      </c>
      <c r="N2901" s="73" t="n">
        <v>139200</v>
      </c>
      <c r="O2901" s="73" t="n">
        <f aca="false">J2901-M2901-N2901</f>
        <v>14839</v>
      </c>
      <c r="P2901" s="74" t="n">
        <f aca="false">M2901/J2901</f>
        <v>0.366634184048979</v>
      </c>
      <c r="Q2901" s="74" t="n">
        <f aca="false">N2901/J2901</f>
        <v>0.572351947106786</v>
      </c>
      <c r="R2901" s="75" t="n">
        <f aca="false">ABS(P2901-Q2901)*100</f>
        <v>20.5717763057807</v>
      </c>
      <c r="S2901" s="72" t="str">
        <f aca="false">IF(M2901&gt;N2901,"Flávio Bolsonaro",IF(N2901&gt;M2901,"Lula","Empate"))</f>
        <v>Lula</v>
      </c>
      <c r="T2901" s="74" t="n">
        <v>0.570218157823361</v>
      </c>
      <c r="U2901" s="74" t="n">
        <v>0.371932977900843</v>
      </c>
      <c r="V2901" s="72" t="str">
        <f aca="false">IF(S2901="Empate","—",IF((N2901&gt;M2901)&lt;&gt;(T2901&gt;U2901),"Sim","Não"))</f>
        <v>Não</v>
      </c>
    </row>
    <row r="2902" customFormat="false" ht="15" hidden="false" customHeight="false" outlineLevel="0" collapsed="false">
      <c r="A2902" s="72" t="s">
        <v>6075</v>
      </c>
      <c r="B2902" s="72" t="s">
        <v>6076</v>
      </c>
      <c r="C2902" s="72" t="s">
        <v>295</v>
      </c>
      <c r="D2902" s="72" t="s">
        <v>289</v>
      </c>
      <c r="E2902" s="72"/>
      <c r="F2902" s="73" t="n">
        <v>18326</v>
      </c>
      <c r="G2902" s="73" t="n">
        <v>14869</v>
      </c>
      <c r="H2902" s="73" t="n">
        <v>3457</v>
      </c>
      <c r="I2902" s="74" t="n">
        <f aca="false">H2902/F2902</f>
        <v>0.188639092000437</v>
      </c>
      <c r="J2902" s="73" t="n">
        <v>13973</v>
      </c>
      <c r="K2902" s="73" t="n">
        <v>250</v>
      </c>
      <c r="L2902" s="73" t="n">
        <v>646</v>
      </c>
      <c r="M2902" s="73" t="n">
        <v>2665</v>
      </c>
      <c r="N2902" s="73" t="n">
        <v>10699</v>
      </c>
      <c r="O2902" s="73" t="n">
        <f aca="false">J2902-M2902-N2902</f>
        <v>609</v>
      </c>
      <c r="P2902" s="74" t="n">
        <f aca="false">M2902/J2902</f>
        <v>0.190724969584198</v>
      </c>
      <c r="Q2902" s="74" t="n">
        <f aca="false">N2902/J2902</f>
        <v>0.765690975452659</v>
      </c>
      <c r="R2902" s="75" t="n">
        <f aca="false">ABS(P2902-Q2902)*100</f>
        <v>57.4966005868461</v>
      </c>
      <c r="S2902" s="72" t="str">
        <f aca="false">IF(M2902&gt;N2902,"Flávio Bolsonaro",IF(N2902&gt;M2902,"Lula","Empate"))</f>
        <v>Lula</v>
      </c>
      <c r="T2902" s="74" t="n">
        <v>0.772733792312106</v>
      </c>
      <c r="U2902" s="74" t="n">
        <v>0.17390992541595</v>
      </c>
      <c r="V2902" s="72" t="str">
        <f aca="false">IF(S2902="Empate","—",IF((N2902&gt;M2902)&lt;&gt;(T2902&gt;U2902),"Sim","Não"))</f>
        <v>Não</v>
      </c>
    </row>
    <row r="2903" customFormat="false" ht="15" hidden="false" customHeight="false" outlineLevel="0" collapsed="false">
      <c r="A2903" s="72" t="s">
        <v>6077</v>
      </c>
      <c r="B2903" s="72" t="s">
        <v>6078</v>
      </c>
      <c r="C2903" s="72" t="s">
        <v>295</v>
      </c>
      <c r="D2903" s="72" t="s">
        <v>289</v>
      </c>
      <c r="E2903" s="72"/>
      <c r="F2903" s="73" t="n">
        <v>12481</v>
      </c>
      <c r="G2903" s="73" t="n">
        <v>10439</v>
      </c>
      <c r="H2903" s="73" t="n">
        <v>2042</v>
      </c>
      <c r="I2903" s="74" t="n">
        <f aca="false">H2903/F2903</f>
        <v>0.163608685201506</v>
      </c>
      <c r="J2903" s="73" t="n">
        <v>10062</v>
      </c>
      <c r="K2903" s="73" t="n">
        <v>91</v>
      </c>
      <c r="L2903" s="73" t="n">
        <v>286</v>
      </c>
      <c r="M2903" s="73" t="n">
        <v>1975</v>
      </c>
      <c r="N2903" s="73" t="n">
        <v>7581</v>
      </c>
      <c r="O2903" s="73" t="n">
        <f aca="false">J2903-M2903-N2903</f>
        <v>506</v>
      </c>
      <c r="P2903" s="74" t="n">
        <f aca="false">M2903/J2903</f>
        <v>0.196283045120254</v>
      </c>
      <c r="Q2903" s="74" t="n">
        <f aca="false">N2903/J2903</f>
        <v>0.753428741800835</v>
      </c>
      <c r="R2903" s="75" t="n">
        <f aca="false">ABS(P2903-Q2903)*100</f>
        <v>55.7145696680581</v>
      </c>
      <c r="S2903" s="72" t="str">
        <f aca="false">IF(M2903&gt;N2903,"Flávio Bolsonaro",IF(N2903&gt;M2903,"Lula","Empate"))</f>
        <v>Lula</v>
      </c>
      <c r="T2903" s="74" t="n">
        <v>0.793418647166362</v>
      </c>
      <c r="U2903" s="74" t="n">
        <v>0.164963974620927</v>
      </c>
      <c r="V2903" s="72" t="str">
        <f aca="false">IF(S2903="Empate","—",IF((N2903&gt;M2903)&lt;&gt;(T2903&gt;U2903),"Sim","Não"))</f>
        <v>Não</v>
      </c>
    </row>
    <row r="2904" customFormat="false" ht="15" hidden="false" customHeight="false" outlineLevel="0" collapsed="false">
      <c r="A2904" s="72" t="s">
        <v>6079</v>
      </c>
      <c r="B2904" s="72" t="s">
        <v>6080</v>
      </c>
      <c r="C2904" s="72" t="s">
        <v>295</v>
      </c>
      <c r="D2904" s="72" t="s">
        <v>289</v>
      </c>
      <c r="E2904" s="72"/>
      <c r="F2904" s="73" t="n">
        <v>48563</v>
      </c>
      <c r="G2904" s="73" t="n">
        <v>38700</v>
      </c>
      <c r="H2904" s="73" t="n">
        <v>9863</v>
      </c>
      <c r="I2904" s="74" t="n">
        <f aca="false">H2904/F2904</f>
        <v>0.203097008010214</v>
      </c>
      <c r="J2904" s="73" t="n">
        <v>36944</v>
      </c>
      <c r="K2904" s="73" t="n">
        <v>352</v>
      </c>
      <c r="L2904" s="73" t="n">
        <v>1404</v>
      </c>
      <c r="M2904" s="73" t="n">
        <v>5890</v>
      </c>
      <c r="N2904" s="73" t="n">
        <v>29476</v>
      </c>
      <c r="O2904" s="73" t="n">
        <f aca="false">J2904-M2904-N2904</f>
        <v>1578</v>
      </c>
      <c r="P2904" s="74" t="n">
        <f aca="false">M2904/J2904</f>
        <v>0.159430489389346</v>
      </c>
      <c r="Q2904" s="74" t="n">
        <f aca="false">N2904/J2904</f>
        <v>0.797856214811607</v>
      </c>
      <c r="R2904" s="75" t="n">
        <f aca="false">ABS(P2904-Q2904)*100</f>
        <v>63.8425725422261</v>
      </c>
      <c r="S2904" s="72" t="str">
        <f aca="false">IF(M2904&gt;N2904,"Flávio Bolsonaro",IF(N2904&gt;M2904,"Lula","Empate"))</f>
        <v>Lula</v>
      </c>
      <c r="T2904" s="74" t="n">
        <v>0.836701811911694</v>
      </c>
      <c r="U2904" s="74" t="n">
        <v>0.125929276083331</v>
      </c>
      <c r="V2904" s="72" t="str">
        <f aca="false">IF(S2904="Empate","—",IF((N2904&gt;M2904)&lt;&gt;(T2904&gt;U2904),"Sim","Não"))</f>
        <v>Não</v>
      </c>
    </row>
    <row r="2905" customFormat="false" ht="15" hidden="false" customHeight="false" outlineLevel="0" collapsed="false">
      <c r="A2905" s="72" t="s">
        <v>6081</v>
      </c>
      <c r="B2905" s="72" t="s">
        <v>6082</v>
      </c>
      <c r="C2905" s="72" t="s">
        <v>295</v>
      </c>
      <c r="D2905" s="72" t="s">
        <v>289</v>
      </c>
      <c r="E2905" s="72"/>
      <c r="F2905" s="73" t="n">
        <v>40845</v>
      </c>
      <c r="G2905" s="73" t="n">
        <v>32261</v>
      </c>
      <c r="H2905" s="73" t="n">
        <v>8584</v>
      </c>
      <c r="I2905" s="74" t="n">
        <f aca="false">H2905/F2905</f>
        <v>0.210160362345452</v>
      </c>
      <c r="J2905" s="73" t="n">
        <v>30780</v>
      </c>
      <c r="K2905" s="73" t="n">
        <v>548</v>
      </c>
      <c r="L2905" s="73" t="n">
        <v>933</v>
      </c>
      <c r="M2905" s="73" t="n">
        <v>8493</v>
      </c>
      <c r="N2905" s="73" t="n">
        <v>20803</v>
      </c>
      <c r="O2905" s="73" t="n">
        <f aca="false">J2905-M2905-N2905</f>
        <v>1484</v>
      </c>
      <c r="P2905" s="74" t="n">
        <f aca="false">M2905/J2905</f>
        <v>0.275925925925926</v>
      </c>
      <c r="Q2905" s="74" t="n">
        <f aca="false">N2905/J2905</f>
        <v>0.675860948667966</v>
      </c>
      <c r="R2905" s="75" t="n">
        <f aca="false">ABS(P2905-Q2905)*100</f>
        <v>39.993502274204</v>
      </c>
      <c r="S2905" s="72" t="str">
        <f aca="false">IF(M2905&gt;N2905,"Flávio Bolsonaro",IF(N2905&gt;M2905,"Lula","Empate"))</f>
        <v>Lula</v>
      </c>
      <c r="T2905" s="74" t="n">
        <v>0.682973716482715</v>
      </c>
      <c r="U2905" s="74" t="n">
        <v>0.274667727287793</v>
      </c>
      <c r="V2905" s="72" t="str">
        <f aca="false">IF(S2905="Empate","—",IF((N2905&gt;M2905)&lt;&gt;(T2905&gt;U2905),"Sim","Não"))</f>
        <v>Não</v>
      </c>
    </row>
    <row r="2906" customFormat="false" ht="15" hidden="false" customHeight="false" outlineLevel="0" collapsed="false">
      <c r="A2906" s="72" t="s">
        <v>6083</v>
      </c>
      <c r="B2906" s="72" t="s">
        <v>6084</v>
      </c>
      <c r="C2906" s="72" t="s">
        <v>295</v>
      </c>
      <c r="D2906" s="72" t="s">
        <v>289</v>
      </c>
      <c r="E2906" s="72"/>
      <c r="F2906" s="73" t="n">
        <v>6511</v>
      </c>
      <c r="G2906" s="73" t="n">
        <v>4627</v>
      </c>
      <c r="H2906" s="73" t="n">
        <v>1884</v>
      </c>
      <c r="I2906" s="74" t="n">
        <f aca="false">H2906/F2906</f>
        <v>0.28935647365996</v>
      </c>
      <c r="J2906" s="73" t="n">
        <v>4316</v>
      </c>
      <c r="K2906" s="73" t="n">
        <v>73</v>
      </c>
      <c r="L2906" s="73" t="n">
        <v>238</v>
      </c>
      <c r="M2906" s="73" t="n">
        <v>760</v>
      </c>
      <c r="N2906" s="73" t="n">
        <v>3348</v>
      </c>
      <c r="O2906" s="73" t="n">
        <f aca="false">J2906-M2906-N2906</f>
        <v>208</v>
      </c>
      <c r="P2906" s="74" t="n">
        <f aca="false">M2906/J2906</f>
        <v>0.176088971269694</v>
      </c>
      <c r="Q2906" s="74" t="n">
        <f aca="false">N2906/J2906</f>
        <v>0.775718257645969</v>
      </c>
      <c r="R2906" s="75" t="n">
        <f aca="false">ABS(P2906-Q2906)*100</f>
        <v>59.9629286376274</v>
      </c>
      <c r="S2906" s="72" t="str">
        <f aca="false">IF(M2906&gt;N2906,"Flávio Bolsonaro",IF(N2906&gt;M2906,"Lula","Empate"))</f>
        <v>Lula</v>
      </c>
      <c r="T2906" s="74" t="n">
        <v>0.817314571905557</v>
      </c>
      <c r="U2906" s="74" t="n">
        <v>0.145957548294777</v>
      </c>
      <c r="V2906" s="72" t="str">
        <f aca="false">IF(S2906="Empate","—",IF((N2906&gt;M2906)&lt;&gt;(T2906&gt;U2906),"Sim","Não"))</f>
        <v>Não</v>
      </c>
    </row>
    <row r="2907" customFormat="false" ht="15" hidden="false" customHeight="false" outlineLevel="0" collapsed="false">
      <c r="A2907" s="72" t="s">
        <v>6085</v>
      </c>
      <c r="B2907" s="72" t="s">
        <v>6086</v>
      </c>
      <c r="C2907" s="72" t="s">
        <v>295</v>
      </c>
      <c r="D2907" s="72" t="s">
        <v>289</v>
      </c>
      <c r="E2907" s="72"/>
      <c r="F2907" s="73" t="n">
        <v>19612</v>
      </c>
      <c r="G2907" s="73" t="n">
        <v>15960</v>
      </c>
      <c r="H2907" s="73" t="n">
        <v>3652</v>
      </c>
      <c r="I2907" s="74" t="n">
        <f aca="false">H2907/F2907</f>
        <v>0.186212522945136</v>
      </c>
      <c r="J2907" s="73" t="n">
        <v>15124</v>
      </c>
      <c r="K2907" s="73" t="n">
        <v>211</v>
      </c>
      <c r="L2907" s="73" t="n">
        <v>625</v>
      </c>
      <c r="M2907" s="73" t="n">
        <v>3284</v>
      </c>
      <c r="N2907" s="73" t="n">
        <v>11111</v>
      </c>
      <c r="O2907" s="73" t="n">
        <f aca="false">J2907-M2907-N2907</f>
        <v>729</v>
      </c>
      <c r="P2907" s="74" t="n">
        <f aca="false">M2907/J2907</f>
        <v>0.217138323194922</v>
      </c>
      <c r="Q2907" s="74" t="n">
        <f aca="false">N2907/J2907</f>
        <v>0.73466014281936</v>
      </c>
      <c r="R2907" s="75" t="n">
        <f aca="false">ABS(P2907-Q2907)*100</f>
        <v>51.7521819624438</v>
      </c>
      <c r="S2907" s="72" t="str">
        <f aca="false">IF(M2907&gt;N2907,"Flávio Bolsonaro",IF(N2907&gt;M2907,"Lula","Empate"))</f>
        <v>Lula</v>
      </c>
      <c r="T2907" s="74" t="n">
        <v>0.762464947677997</v>
      </c>
      <c r="U2907" s="74" t="n">
        <v>0.204090007523425</v>
      </c>
      <c r="V2907" s="72" t="str">
        <f aca="false">IF(S2907="Empate","—",IF((N2907&gt;M2907)&lt;&gt;(T2907&gt;U2907),"Sim","Não"))</f>
        <v>Não</v>
      </c>
    </row>
    <row r="2908" customFormat="false" ht="15" hidden="false" customHeight="false" outlineLevel="0" collapsed="false">
      <c r="A2908" s="72" t="s">
        <v>6087</v>
      </c>
      <c r="B2908" s="72" t="s">
        <v>6088</v>
      </c>
      <c r="C2908" s="72" t="s">
        <v>295</v>
      </c>
      <c r="D2908" s="72" t="s">
        <v>289</v>
      </c>
      <c r="E2908" s="72"/>
      <c r="F2908" s="73" t="n">
        <v>11943</v>
      </c>
      <c r="G2908" s="73" t="n">
        <v>9847</v>
      </c>
      <c r="H2908" s="73" t="n">
        <v>2096</v>
      </c>
      <c r="I2908" s="74" t="n">
        <f aca="false">H2908/F2908</f>
        <v>0.175500293058695</v>
      </c>
      <c r="J2908" s="73" t="n">
        <v>9252</v>
      </c>
      <c r="K2908" s="73" t="n">
        <v>139</v>
      </c>
      <c r="L2908" s="73" t="n">
        <v>456</v>
      </c>
      <c r="M2908" s="73" t="n">
        <v>1502</v>
      </c>
      <c r="N2908" s="73" t="n">
        <v>7313</v>
      </c>
      <c r="O2908" s="73" t="n">
        <f aca="false">J2908-M2908-N2908</f>
        <v>437</v>
      </c>
      <c r="P2908" s="74" t="n">
        <f aca="false">M2908/J2908</f>
        <v>0.162343277129269</v>
      </c>
      <c r="Q2908" s="74" t="n">
        <f aca="false">N2908/J2908</f>
        <v>0.790423692174665</v>
      </c>
      <c r="R2908" s="75" t="n">
        <f aca="false">ABS(P2908-Q2908)*100</f>
        <v>62.8080415045396</v>
      </c>
      <c r="S2908" s="72" t="str">
        <f aca="false">IF(M2908&gt;N2908,"Flávio Bolsonaro",IF(N2908&gt;M2908,"Lula","Empate"))</f>
        <v>Lula</v>
      </c>
      <c r="T2908" s="74" t="n">
        <v>0.840328027013989</v>
      </c>
      <c r="U2908" s="74" t="n">
        <v>0.128316449589966</v>
      </c>
      <c r="V2908" s="72" t="str">
        <f aca="false">IF(S2908="Empate","—",IF((N2908&gt;M2908)&lt;&gt;(T2908&gt;U2908),"Sim","Não"))</f>
        <v>Não</v>
      </c>
    </row>
    <row r="2909" customFormat="false" ht="15" hidden="false" customHeight="false" outlineLevel="0" collapsed="false">
      <c r="A2909" s="72" t="s">
        <v>6089</v>
      </c>
      <c r="B2909" s="72" t="s">
        <v>6090</v>
      </c>
      <c r="C2909" s="72" t="s">
        <v>295</v>
      </c>
      <c r="D2909" s="72" t="s">
        <v>289</v>
      </c>
      <c r="E2909" s="72"/>
      <c r="F2909" s="73" t="n">
        <v>18517</v>
      </c>
      <c r="G2909" s="73" t="n">
        <v>14812</v>
      </c>
      <c r="H2909" s="73" t="n">
        <v>3705</v>
      </c>
      <c r="I2909" s="74" t="n">
        <f aca="false">H2909/F2909</f>
        <v>0.200086407085381</v>
      </c>
      <c r="J2909" s="73" t="n">
        <v>14412</v>
      </c>
      <c r="K2909" s="73" t="n">
        <v>91</v>
      </c>
      <c r="L2909" s="73" t="n">
        <v>309</v>
      </c>
      <c r="M2909" s="73" t="n">
        <v>1618</v>
      </c>
      <c r="N2909" s="73" t="n">
        <v>12372</v>
      </c>
      <c r="O2909" s="73" t="n">
        <f aca="false">J2909-M2909-N2909</f>
        <v>422</v>
      </c>
      <c r="P2909" s="74" t="n">
        <f aca="false">M2909/J2909</f>
        <v>0.112267554815432</v>
      </c>
      <c r="Q2909" s="74" t="n">
        <f aca="false">N2909/J2909</f>
        <v>0.858451290591174</v>
      </c>
      <c r="R2909" s="75" t="n">
        <f aca="false">ABS(P2909-Q2909)*100</f>
        <v>74.6183735775742</v>
      </c>
      <c r="S2909" s="72" t="str">
        <f aca="false">IF(M2909&gt;N2909,"Flávio Bolsonaro",IF(N2909&gt;M2909,"Lula","Empate"))</f>
        <v>Lula</v>
      </c>
      <c r="T2909" s="74" t="n">
        <v>0.890128633359392</v>
      </c>
      <c r="U2909" s="74" t="n">
        <v>0.0852817852320375</v>
      </c>
      <c r="V2909" s="72" t="str">
        <f aca="false">IF(S2909="Empate","—",IF((N2909&gt;M2909)&lt;&gt;(T2909&gt;U2909),"Sim","Não"))</f>
        <v>Não</v>
      </c>
    </row>
    <row r="2910" customFormat="false" ht="15" hidden="false" customHeight="false" outlineLevel="0" collapsed="false">
      <c r="A2910" s="72" t="s">
        <v>6091</v>
      </c>
      <c r="B2910" s="72" t="s">
        <v>6092</v>
      </c>
      <c r="C2910" s="72" t="s">
        <v>295</v>
      </c>
      <c r="D2910" s="72" t="s">
        <v>289</v>
      </c>
      <c r="E2910" s="72"/>
      <c r="F2910" s="73" t="n">
        <v>26110</v>
      </c>
      <c r="G2910" s="73" t="n">
        <v>21237</v>
      </c>
      <c r="H2910" s="73" t="n">
        <v>4873</v>
      </c>
      <c r="I2910" s="74" t="n">
        <f aca="false">H2910/F2910</f>
        <v>0.186633473764841</v>
      </c>
      <c r="J2910" s="73" t="n">
        <v>20039</v>
      </c>
      <c r="K2910" s="73" t="n">
        <v>378</v>
      </c>
      <c r="L2910" s="73" t="n">
        <v>820</v>
      </c>
      <c r="M2910" s="73" t="n">
        <v>5048</v>
      </c>
      <c r="N2910" s="73" t="n">
        <v>14147</v>
      </c>
      <c r="O2910" s="73" t="n">
        <f aca="false">J2910-M2910-N2910</f>
        <v>844</v>
      </c>
      <c r="P2910" s="74" t="n">
        <f aca="false">M2910/J2910</f>
        <v>0.251908777883128</v>
      </c>
      <c r="Q2910" s="74" t="n">
        <f aca="false">N2910/J2910</f>
        <v>0.705973351963671</v>
      </c>
      <c r="R2910" s="75" t="n">
        <f aca="false">ABS(P2910-Q2910)*100</f>
        <v>45.4064574080543</v>
      </c>
      <c r="S2910" s="72" t="str">
        <f aca="false">IF(M2910&gt;N2910,"Flávio Bolsonaro",IF(N2910&gt;M2910,"Lula","Empate"))</f>
        <v>Lula</v>
      </c>
      <c r="T2910" s="74" t="n">
        <v>0.73996205322804</v>
      </c>
      <c r="U2910" s="74" t="n">
        <v>0.226090969693862</v>
      </c>
      <c r="V2910" s="72" t="str">
        <f aca="false">IF(S2910="Empate","—",IF((N2910&gt;M2910)&lt;&gt;(T2910&gt;U2910),"Sim","Não"))</f>
        <v>Não</v>
      </c>
    </row>
    <row r="2911" customFormat="false" ht="15" hidden="false" customHeight="false" outlineLevel="0" collapsed="false">
      <c r="A2911" s="72" t="s">
        <v>6093</v>
      </c>
      <c r="B2911" s="72" t="s">
        <v>6094</v>
      </c>
      <c r="C2911" s="72" t="s">
        <v>295</v>
      </c>
      <c r="D2911" s="72" t="s">
        <v>289</v>
      </c>
      <c r="E2911" s="72"/>
      <c r="F2911" s="73" t="n">
        <v>45812</v>
      </c>
      <c r="G2911" s="73" t="n">
        <v>38711</v>
      </c>
      <c r="H2911" s="73" t="n">
        <v>7101</v>
      </c>
      <c r="I2911" s="74" t="n">
        <f aca="false">H2911/F2911</f>
        <v>0.155003055967869</v>
      </c>
      <c r="J2911" s="73" t="n">
        <v>36224</v>
      </c>
      <c r="K2911" s="73" t="n">
        <v>967</v>
      </c>
      <c r="L2911" s="73" t="n">
        <v>1520</v>
      </c>
      <c r="M2911" s="73" t="n">
        <v>13362</v>
      </c>
      <c r="N2911" s="73" t="n">
        <v>20935</v>
      </c>
      <c r="O2911" s="73" t="n">
        <f aca="false">J2911-M2911-N2911</f>
        <v>1927</v>
      </c>
      <c r="P2911" s="74" t="n">
        <f aca="false">M2911/J2911</f>
        <v>0.368871466431095</v>
      </c>
      <c r="Q2911" s="74" t="n">
        <f aca="false">N2911/J2911</f>
        <v>0.57793175795053</v>
      </c>
      <c r="R2911" s="75" t="n">
        <f aca="false">ABS(P2911-Q2911)*100</f>
        <v>20.9060291519435</v>
      </c>
      <c r="S2911" s="72" t="str">
        <f aca="false">IF(M2911&gt;N2911,"Flávio Bolsonaro",IF(N2911&gt;M2911,"Lula","Empate"))</f>
        <v>Lula</v>
      </c>
      <c r="T2911" s="74" t="n">
        <v>0.5955091714105</v>
      </c>
      <c r="U2911" s="74" t="n">
        <v>0.364901385774251</v>
      </c>
      <c r="V2911" s="72" t="str">
        <f aca="false">IF(S2911="Empate","—",IF((N2911&gt;M2911)&lt;&gt;(T2911&gt;U2911),"Sim","Não"))</f>
        <v>Não</v>
      </c>
    </row>
    <row r="2912" customFormat="false" ht="15" hidden="false" customHeight="false" outlineLevel="0" collapsed="false">
      <c r="A2912" s="72" t="s">
        <v>6095</v>
      </c>
      <c r="B2912" s="72" t="s">
        <v>5700</v>
      </c>
      <c r="C2912" s="72" t="s">
        <v>295</v>
      </c>
      <c r="D2912" s="72" t="s">
        <v>289</v>
      </c>
      <c r="E2912" s="72"/>
      <c r="F2912" s="73" t="n">
        <v>237186</v>
      </c>
      <c r="G2912" s="73" t="n">
        <v>199179</v>
      </c>
      <c r="H2912" s="73" t="n">
        <v>38007</v>
      </c>
      <c r="I2912" s="74" t="n">
        <f aca="false">H2912/F2912</f>
        <v>0.160241329589436</v>
      </c>
      <c r="J2912" s="73" t="n">
        <v>189472</v>
      </c>
      <c r="K2912" s="73" t="n">
        <v>3697</v>
      </c>
      <c r="L2912" s="73" t="n">
        <v>6010</v>
      </c>
      <c r="M2912" s="73" t="n">
        <v>70764</v>
      </c>
      <c r="N2912" s="73" t="n">
        <v>106250</v>
      </c>
      <c r="O2912" s="73" t="n">
        <f aca="false">J2912-M2912-N2912</f>
        <v>12458</v>
      </c>
      <c r="P2912" s="74" t="n">
        <f aca="false">M2912/J2912</f>
        <v>0.373479986488769</v>
      </c>
      <c r="Q2912" s="74" t="n">
        <f aca="false">N2912/J2912</f>
        <v>0.560768873501098</v>
      </c>
      <c r="R2912" s="75" t="n">
        <f aca="false">ABS(P2912-Q2912)*100</f>
        <v>18.7288887012329</v>
      </c>
      <c r="S2912" s="72" t="str">
        <f aca="false">IF(M2912&gt;N2912,"Flávio Bolsonaro",IF(N2912&gt;M2912,"Lula","Empate"))</f>
        <v>Lula</v>
      </c>
      <c r="T2912" s="74" t="n">
        <v>0.564442305635761</v>
      </c>
      <c r="U2912" s="74" t="n">
        <v>0.37781520692974</v>
      </c>
      <c r="V2912" s="72" t="str">
        <f aca="false">IF(S2912="Empate","—",IF((N2912&gt;M2912)&lt;&gt;(T2912&gt;U2912),"Sim","Não"))</f>
        <v>Não</v>
      </c>
    </row>
    <row r="2913" customFormat="false" ht="15" hidden="false" customHeight="false" outlineLevel="0" collapsed="false">
      <c r="A2913" s="72" t="s">
        <v>6096</v>
      </c>
      <c r="B2913" s="72" t="s">
        <v>6097</v>
      </c>
      <c r="C2913" s="72" t="s">
        <v>295</v>
      </c>
      <c r="D2913" s="72" t="s">
        <v>289</v>
      </c>
      <c r="E2913" s="72"/>
      <c r="F2913" s="73" t="n">
        <v>18714</v>
      </c>
      <c r="G2913" s="73" t="n">
        <v>15179</v>
      </c>
      <c r="H2913" s="73" t="n">
        <v>3535</v>
      </c>
      <c r="I2913" s="74" t="n">
        <f aca="false">H2913/F2913</f>
        <v>0.188896013679598</v>
      </c>
      <c r="J2913" s="73" t="n">
        <v>14223</v>
      </c>
      <c r="K2913" s="73" t="n">
        <v>236</v>
      </c>
      <c r="L2913" s="73" t="n">
        <v>720</v>
      </c>
      <c r="M2913" s="73" t="n">
        <v>2621</v>
      </c>
      <c r="N2913" s="73" t="n">
        <v>11159</v>
      </c>
      <c r="O2913" s="73" t="n">
        <f aca="false">J2913-M2913-N2913</f>
        <v>443</v>
      </c>
      <c r="P2913" s="74" t="n">
        <f aca="false">M2913/J2913</f>
        <v>0.184278984743022</v>
      </c>
      <c r="Q2913" s="74" t="n">
        <f aca="false">N2913/J2913</f>
        <v>0.784574281094003</v>
      </c>
      <c r="R2913" s="75" t="n">
        <f aca="false">ABS(P2913-Q2913)*100</f>
        <v>60.0295296350981</v>
      </c>
      <c r="S2913" s="72" t="str">
        <f aca="false">IF(M2913&gt;N2913,"Flávio Bolsonaro",IF(N2913&gt;M2913,"Lula","Empate"))</f>
        <v>Lula</v>
      </c>
      <c r="T2913" s="74" t="n">
        <v>0.814594516175831</v>
      </c>
      <c r="U2913" s="74" t="n">
        <v>0.148774118671116</v>
      </c>
      <c r="V2913" s="72" t="str">
        <f aca="false">IF(S2913="Empate","—",IF((N2913&gt;M2913)&lt;&gt;(T2913&gt;U2913),"Sim","Não"))</f>
        <v>Não</v>
      </c>
    </row>
    <row r="2914" customFormat="false" ht="15" hidden="false" customHeight="false" outlineLevel="0" collapsed="false">
      <c r="A2914" s="72" t="s">
        <v>6098</v>
      </c>
      <c r="B2914" s="72" t="s">
        <v>6099</v>
      </c>
      <c r="C2914" s="72" t="s">
        <v>295</v>
      </c>
      <c r="D2914" s="72" t="s">
        <v>289</v>
      </c>
      <c r="E2914" s="72"/>
      <c r="F2914" s="73" t="n">
        <v>52492</v>
      </c>
      <c r="G2914" s="73" t="n">
        <v>40222</v>
      </c>
      <c r="H2914" s="73" t="n">
        <v>12270</v>
      </c>
      <c r="I2914" s="74" t="n">
        <f aca="false">H2914/F2914</f>
        <v>0.23374990474739</v>
      </c>
      <c r="J2914" s="73" t="n">
        <v>38647</v>
      </c>
      <c r="K2914" s="73" t="n">
        <v>535</v>
      </c>
      <c r="L2914" s="73" t="n">
        <v>1040</v>
      </c>
      <c r="M2914" s="73" t="n">
        <v>6886</v>
      </c>
      <c r="N2914" s="73" t="n">
        <v>30246</v>
      </c>
      <c r="O2914" s="73" t="n">
        <f aca="false">J2914-M2914-N2914</f>
        <v>1515</v>
      </c>
      <c r="P2914" s="74" t="n">
        <f aca="false">M2914/J2914</f>
        <v>0.178176831319378</v>
      </c>
      <c r="Q2914" s="74" t="n">
        <f aca="false">N2914/J2914</f>
        <v>0.782622195771987</v>
      </c>
      <c r="R2914" s="75" t="n">
        <f aca="false">ABS(P2914-Q2914)*100</f>
        <v>60.444536445261</v>
      </c>
      <c r="S2914" s="72" t="str">
        <f aca="false">IF(M2914&gt;N2914,"Flávio Bolsonaro",IF(N2914&gt;M2914,"Lula","Empate"))</f>
        <v>Lula</v>
      </c>
      <c r="T2914" s="74" t="n">
        <v>0.818184298106825</v>
      </c>
      <c r="U2914" s="74" t="n">
        <v>0.148616945823558</v>
      </c>
      <c r="V2914" s="72" t="str">
        <f aca="false">IF(S2914="Empate","—",IF((N2914&gt;M2914)&lt;&gt;(T2914&gt;U2914),"Sim","Não"))</f>
        <v>Não</v>
      </c>
    </row>
    <row r="2915" customFormat="false" ht="15" hidden="false" customHeight="false" outlineLevel="0" collapsed="false">
      <c r="A2915" s="72" t="s">
        <v>6100</v>
      </c>
      <c r="B2915" s="72" t="s">
        <v>6101</v>
      </c>
      <c r="C2915" s="72" t="s">
        <v>295</v>
      </c>
      <c r="D2915" s="72" t="s">
        <v>289</v>
      </c>
      <c r="E2915" s="72"/>
      <c r="F2915" s="73" t="n">
        <v>249120</v>
      </c>
      <c r="G2915" s="73" t="n">
        <v>203889</v>
      </c>
      <c r="H2915" s="73" t="n">
        <v>45231</v>
      </c>
      <c r="I2915" s="74" t="n">
        <f aca="false">H2915/F2915</f>
        <v>0.181563102119461</v>
      </c>
      <c r="J2915" s="73" t="n">
        <v>193929</v>
      </c>
      <c r="K2915" s="73" t="n">
        <v>3392</v>
      </c>
      <c r="L2915" s="73" t="n">
        <v>6568</v>
      </c>
      <c r="M2915" s="73" t="n">
        <v>63545</v>
      </c>
      <c r="N2915" s="73" t="n">
        <v>116703</v>
      </c>
      <c r="O2915" s="73" t="n">
        <f aca="false">J2915-M2915-N2915</f>
        <v>13681</v>
      </c>
      <c r="P2915" s="74" t="n">
        <f aca="false">M2915/J2915</f>
        <v>0.327671467392706</v>
      </c>
      <c r="Q2915" s="74" t="n">
        <f aca="false">N2915/J2915</f>
        <v>0.601782095509181</v>
      </c>
      <c r="R2915" s="75" t="n">
        <f aca="false">ABS(P2915-Q2915)*100</f>
        <v>27.4110628116476</v>
      </c>
      <c r="S2915" s="72" t="str">
        <f aca="false">IF(M2915&gt;N2915,"Flávio Bolsonaro",IF(N2915&gt;M2915,"Lula","Empate"))</f>
        <v>Lula</v>
      </c>
      <c r="T2915" s="74" t="n">
        <v>0.653089971664609</v>
      </c>
      <c r="U2915" s="74" t="n">
        <v>0.284229532982721</v>
      </c>
      <c r="V2915" s="72" t="str">
        <f aca="false">IF(S2915="Empate","—",IF((N2915&gt;M2915)&lt;&gt;(T2915&gt;U2915),"Sim","Não"))</f>
        <v>Não</v>
      </c>
    </row>
    <row r="2916" customFormat="false" ht="15" hidden="false" customHeight="false" outlineLevel="0" collapsed="false">
      <c r="A2916" s="72" t="s">
        <v>6102</v>
      </c>
      <c r="B2916" s="72" t="s">
        <v>6103</v>
      </c>
      <c r="C2916" s="72" t="s">
        <v>295</v>
      </c>
      <c r="D2916" s="72" t="s">
        <v>289</v>
      </c>
      <c r="E2916" s="72"/>
      <c r="F2916" s="73" t="n">
        <v>26448</v>
      </c>
      <c r="G2916" s="73" t="n">
        <v>20004</v>
      </c>
      <c r="H2916" s="73" t="n">
        <v>6444</v>
      </c>
      <c r="I2916" s="74" t="n">
        <f aca="false">H2916/F2916</f>
        <v>0.243647912885662</v>
      </c>
      <c r="J2916" s="73" t="n">
        <v>19216</v>
      </c>
      <c r="K2916" s="73" t="n">
        <v>250</v>
      </c>
      <c r="L2916" s="73" t="n">
        <v>538</v>
      </c>
      <c r="M2916" s="73" t="n">
        <v>4002</v>
      </c>
      <c r="N2916" s="73" t="n">
        <v>14390</v>
      </c>
      <c r="O2916" s="73" t="n">
        <f aca="false">J2916-M2916-N2916</f>
        <v>824</v>
      </c>
      <c r="P2916" s="74" t="n">
        <f aca="false">M2916/J2916</f>
        <v>0.208263946711074</v>
      </c>
      <c r="Q2916" s="74" t="n">
        <f aca="false">N2916/J2916</f>
        <v>0.748855120732723</v>
      </c>
      <c r="R2916" s="75" t="n">
        <f aca="false">ABS(P2916-Q2916)*100</f>
        <v>54.0591174021649</v>
      </c>
      <c r="S2916" s="72" t="str">
        <f aca="false">IF(M2916&gt;N2916,"Flávio Bolsonaro",IF(N2916&gt;M2916,"Lula","Empate"))</f>
        <v>Lula</v>
      </c>
      <c r="T2916" s="74" t="n">
        <v>0.803447168397388</v>
      </c>
      <c r="U2916" s="74" t="n">
        <v>0.170110266566749</v>
      </c>
      <c r="V2916" s="72" t="str">
        <f aca="false">IF(S2916="Empate","—",IF((N2916&gt;M2916)&lt;&gt;(T2916&gt;U2916),"Sim","Não"))</f>
        <v>Não</v>
      </c>
    </row>
    <row r="2917" customFormat="false" ht="15" hidden="false" customHeight="false" outlineLevel="0" collapsed="false">
      <c r="A2917" s="72" t="s">
        <v>6104</v>
      </c>
      <c r="B2917" s="72" t="s">
        <v>6105</v>
      </c>
      <c r="C2917" s="72" t="s">
        <v>295</v>
      </c>
      <c r="D2917" s="72" t="s">
        <v>289</v>
      </c>
      <c r="E2917" s="72"/>
      <c r="F2917" s="73" t="n">
        <v>20453</v>
      </c>
      <c r="G2917" s="73" t="n">
        <v>17384</v>
      </c>
      <c r="H2917" s="73" t="n">
        <v>3069</v>
      </c>
      <c r="I2917" s="74" t="n">
        <f aca="false">H2917/F2917</f>
        <v>0.150051337212145</v>
      </c>
      <c r="J2917" s="73" t="n">
        <v>16179</v>
      </c>
      <c r="K2917" s="73" t="n">
        <v>451</v>
      </c>
      <c r="L2917" s="73" t="n">
        <v>754</v>
      </c>
      <c r="M2917" s="73" t="n">
        <v>5573</v>
      </c>
      <c r="N2917" s="73" t="n">
        <v>9886</v>
      </c>
      <c r="O2917" s="73" t="n">
        <f aca="false">J2917-M2917-N2917</f>
        <v>720</v>
      </c>
      <c r="P2917" s="74" t="n">
        <f aca="false">M2917/J2917</f>
        <v>0.344458866431794</v>
      </c>
      <c r="Q2917" s="74" t="n">
        <f aca="false">N2917/J2917</f>
        <v>0.611039001174362</v>
      </c>
      <c r="R2917" s="75" t="n">
        <f aca="false">ABS(P2917-Q2917)*100</f>
        <v>26.6580134742568</v>
      </c>
      <c r="S2917" s="72" t="str">
        <f aca="false">IF(M2917&gt;N2917,"Flávio Bolsonaro",IF(N2917&gt;M2917,"Lula","Empate"))</f>
        <v>Lula</v>
      </c>
      <c r="T2917" s="74" t="n">
        <v>0.643922422070025</v>
      </c>
      <c r="U2917" s="74" t="n">
        <v>0.318504768610382</v>
      </c>
      <c r="V2917" s="72" t="str">
        <f aca="false">IF(S2917="Empate","—",IF((N2917&gt;M2917)&lt;&gt;(T2917&gt;U2917),"Sim","Não"))</f>
        <v>Não</v>
      </c>
    </row>
    <row r="2918" customFormat="false" ht="15" hidden="false" customHeight="false" outlineLevel="0" collapsed="false">
      <c r="A2918" s="72" t="s">
        <v>6106</v>
      </c>
      <c r="B2918" s="72" t="s">
        <v>6107</v>
      </c>
      <c r="C2918" s="72" t="s">
        <v>295</v>
      </c>
      <c r="D2918" s="72" t="s">
        <v>289</v>
      </c>
      <c r="E2918" s="72"/>
      <c r="F2918" s="73" t="n">
        <v>10334</v>
      </c>
      <c r="G2918" s="73" t="n">
        <v>7952</v>
      </c>
      <c r="H2918" s="73" t="n">
        <v>2382</v>
      </c>
      <c r="I2918" s="74" t="n">
        <f aca="false">H2918/F2918</f>
        <v>0.230501257983356</v>
      </c>
      <c r="J2918" s="73" t="n">
        <v>7449</v>
      </c>
      <c r="K2918" s="73" t="n">
        <v>147</v>
      </c>
      <c r="L2918" s="73" t="n">
        <v>356</v>
      </c>
      <c r="M2918" s="73" t="n">
        <v>1253</v>
      </c>
      <c r="N2918" s="73" t="n">
        <v>5867</v>
      </c>
      <c r="O2918" s="73" t="n">
        <f aca="false">J2918-M2918-N2918</f>
        <v>329</v>
      </c>
      <c r="P2918" s="74" t="n">
        <f aca="false">M2918/J2918</f>
        <v>0.16821049805343</v>
      </c>
      <c r="Q2918" s="74" t="n">
        <f aca="false">N2918/J2918</f>
        <v>0.787622499664385</v>
      </c>
      <c r="R2918" s="75" t="n">
        <f aca="false">ABS(P2918-Q2918)*100</f>
        <v>61.9412001610954</v>
      </c>
      <c r="S2918" s="72" t="str">
        <f aca="false">IF(M2918&gt;N2918,"Flávio Bolsonaro",IF(N2918&gt;M2918,"Lula","Empate"))</f>
        <v>Lula</v>
      </c>
      <c r="T2918" s="74" t="n">
        <v>0.835140997830803</v>
      </c>
      <c r="U2918" s="74" t="n">
        <v>0.133812364425163</v>
      </c>
      <c r="V2918" s="72" t="str">
        <f aca="false">IF(S2918="Empate","—",IF((N2918&gt;M2918)&lt;&gt;(T2918&gt;U2918),"Sim","Não"))</f>
        <v>Não</v>
      </c>
    </row>
    <row r="2919" customFormat="false" ht="15" hidden="false" customHeight="false" outlineLevel="0" collapsed="false">
      <c r="A2919" s="72" t="s">
        <v>6108</v>
      </c>
      <c r="B2919" s="72" t="s">
        <v>5345</v>
      </c>
      <c r="C2919" s="72" t="s">
        <v>295</v>
      </c>
      <c r="D2919" s="72" t="s">
        <v>289</v>
      </c>
      <c r="E2919" s="72"/>
      <c r="F2919" s="73" t="n">
        <v>11000</v>
      </c>
      <c r="G2919" s="73" t="n">
        <v>8929</v>
      </c>
      <c r="H2919" s="73" t="n">
        <v>2071</v>
      </c>
      <c r="I2919" s="74" t="n">
        <f aca="false">H2919/F2919</f>
        <v>0.188272727272727</v>
      </c>
      <c r="J2919" s="73" t="n">
        <v>8486</v>
      </c>
      <c r="K2919" s="73" t="n">
        <v>160</v>
      </c>
      <c r="L2919" s="73" t="n">
        <v>283</v>
      </c>
      <c r="M2919" s="73" t="n">
        <v>2270</v>
      </c>
      <c r="N2919" s="73" t="n">
        <v>5828</v>
      </c>
      <c r="O2919" s="73" t="n">
        <f aca="false">J2919-M2919-N2919</f>
        <v>388</v>
      </c>
      <c r="P2919" s="74" t="n">
        <f aca="false">M2919/J2919</f>
        <v>0.267499410794249</v>
      </c>
      <c r="Q2919" s="74" t="n">
        <f aca="false">N2919/J2919</f>
        <v>0.686778222955456</v>
      </c>
      <c r="R2919" s="75" t="n">
        <f aca="false">ABS(P2919-Q2919)*100</f>
        <v>41.9278812161207</v>
      </c>
      <c r="S2919" s="72" t="str">
        <f aca="false">IF(M2919&gt;N2919,"Flávio Bolsonaro",IF(N2919&gt;M2919,"Lula","Empate"))</f>
        <v>Lula</v>
      </c>
      <c r="T2919" s="74" t="n">
        <v>0.709167671893848</v>
      </c>
      <c r="U2919" s="74" t="n">
        <v>0.254885404101327</v>
      </c>
      <c r="V2919" s="72" t="str">
        <f aca="false">IF(S2919="Empate","—",IF((N2919&gt;M2919)&lt;&gt;(T2919&gt;U2919),"Sim","Não"))</f>
        <v>Não</v>
      </c>
    </row>
    <row r="2920" customFormat="false" ht="15" hidden="false" customHeight="false" outlineLevel="0" collapsed="false">
      <c r="A2920" s="72" t="s">
        <v>6109</v>
      </c>
      <c r="B2920" s="72" t="s">
        <v>6110</v>
      </c>
      <c r="C2920" s="72" t="s">
        <v>295</v>
      </c>
      <c r="D2920" s="72" t="s">
        <v>289</v>
      </c>
      <c r="E2920" s="72"/>
      <c r="F2920" s="73" t="n">
        <v>15431</v>
      </c>
      <c r="G2920" s="73" t="n">
        <v>11481</v>
      </c>
      <c r="H2920" s="73" t="n">
        <v>3950</v>
      </c>
      <c r="I2920" s="74" t="n">
        <f aca="false">H2920/F2920</f>
        <v>0.255978225649666</v>
      </c>
      <c r="J2920" s="73" t="n">
        <v>10770</v>
      </c>
      <c r="K2920" s="73" t="n">
        <v>213</v>
      </c>
      <c r="L2920" s="73" t="n">
        <v>498</v>
      </c>
      <c r="M2920" s="73" t="n">
        <v>2002</v>
      </c>
      <c r="N2920" s="73" t="n">
        <v>8335</v>
      </c>
      <c r="O2920" s="73" t="n">
        <f aca="false">J2920-M2920-N2920</f>
        <v>433</v>
      </c>
      <c r="P2920" s="74" t="n">
        <f aca="false">M2920/J2920</f>
        <v>0.185886722376973</v>
      </c>
      <c r="Q2920" s="74" t="n">
        <f aca="false">N2920/J2920</f>
        <v>0.773909006499536</v>
      </c>
      <c r="R2920" s="75" t="n">
        <f aca="false">ABS(P2920-Q2920)*100</f>
        <v>58.8022284122563</v>
      </c>
      <c r="S2920" s="72" t="str">
        <f aca="false">IF(M2920&gt;N2920,"Flávio Bolsonaro",IF(N2920&gt;M2920,"Lula","Empate"))</f>
        <v>Lula</v>
      </c>
      <c r="T2920" s="74" t="n">
        <v>0.80011135857461</v>
      </c>
      <c r="U2920" s="74" t="n">
        <v>0.168615441722346</v>
      </c>
      <c r="V2920" s="72" t="str">
        <f aca="false">IF(S2920="Empate","—",IF((N2920&gt;M2920)&lt;&gt;(T2920&gt;U2920),"Sim","Não"))</f>
        <v>Não</v>
      </c>
    </row>
    <row r="2921" customFormat="false" ht="15" hidden="false" customHeight="false" outlineLevel="0" collapsed="false">
      <c r="A2921" s="72" t="s">
        <v>6111</v>
      </c>
      <c r="B2921" s="72" t="s">
        <v>5736</v>
      </c>
      <c r="C2921" s="72" t="s">
        <v>295</v>
      </c>
      <c r="D2921" s="72" t="s">
        <v>289</v>
      </c>
      <c r="E2921" s="72"/>
      <c r="F2921" s="73" t="n">
        <v>6216</v>
      </c>
      <c r="G2921" s="73" t="n">
        <v>5151</v>
      </c>
      <c r="H2921" s="73" t="n">
        <v>1065</v>
      </c>
      <c r="I2921" s="74" t="n">
        <f aca="false">H2921/F2921</f>
        <v>0.171332046332046</v>
      </c>
      <c r="J2921" s="73" t="n">
        <v>5004</v>
      </c>
      <c r="K2921" s="73" t="n">
        <v>37</v>
      </c>
      <c r="L2921" s="73" t="n">
        <v>110</v>
      </c>
      <c r="M2921" s="73" t="n">
        <v>594</v>
      </c>
      <c r="N2921" s="73" t="n">
        <v>4270</v>
      </c>
      <c r="O2921" s="73" t="n">
        <f aca="false">J2921-M2921-N2921</f>
        <v>140</v>
      </c>
      <c r="P2921" s="74" t="n">
        <f aca="false">M2921/J2921</f>
        <v>0.118705035971223</v>
      </c>
      <c r="Q2921" s="74" t="n">
        <f aca="false">N2921/J2921</f>
        <v>0.853317346123102</v>
      </c>
      <c r="R2921" s="75" t="n">
        <f aca="false">ABS(P2921-Q2921)*100</f>
        <v>73.4612310151879</v>
      </c>
      <c r="S2921" s="72" t="str">
        <f aca="false">IF(M2921&gt;N2921,"Flávio Bolsonaro",IF(N2921&gt;M2921,"Lula","Empate"))</f>
        <v>Lula</v>
      </c>
      <c r="T2921" s="74" t="n">
        <v>0.889626556016598</v>
      </c>
      <c r="U2921" s="74" t="n">
        <v>0.0890041493775934</v>
      </c>
      <c r="V2921" s="72" t="str">
        <f aca="false">IF(S2921="Empate","—",IF((N2921&gt;M2921)&lt;&gt;(T2921&gt;U2921),"Sim","Não"))</f>
        <v>Não</v>
      </c>
    </row>
    <row r="2922" customFormat="false" ht="15" hidden="false" customHeight="false" outlineLevel="0" collapsed="false">
      <c r="A2922" s="72" t="s">
        <v>6112</v>
      </c>
      <c r="B2922" s="72" t="s">
        <v>6113</v>
      </c>
      <c r="C2922" s="72" t="s">
        <v>295</v>
      </c>
      <c r="D2922" s="72" t="s">
        <v>289</v>
      </c>
      <c r="E2922" s="72" t="s">
        <v>385</v>
      </c>
      <c r="F2922" s="73" t="n">
        <v>1230407</v>
      </c>
      <c r="G2922" s="73" t="n">
        <v>1034278</v>
      </c>
      <c r="H2922" s="73" t="n">
        <v>196129</v>
      </c>
      <c r="I2922" s="74" t="n">
        <f aca="false">H2922/F2922</f>
        <v>0.159401726420607</v>
      </c>
      <c r="J2922" s="73" t="n">
        <v>983138</v>
      </c>
      <c r="K2922" s="73" t="n">
        <v>19482</v>
      </c>
      <c r="L2922" s="73" t="n">
        <v>31658</v>
      </c>
      <c r="M2922" s="73" t="n">
        <v>377268</v>
      </c>
      <c r="N2922" s="73" t="n">
        <v>543548</v>
      </c>
      <c r="O2922" s="73" t="n">
        <f aca="false">J2922-M2922-N2922</f>
        <v>62322</v>
      </c>
      <c r="P2922" s="74" t="n">
        <f aca="false">M2922/J2922</f>
        <v>0.383738600277886</v>
      </c>
      <c r="Q2922" s="74" t="n">
        <f aca="false">N2922/J2922</f>
        <v>0.552870502411666</v>
      </c>
      <c r="R2922" s="75" t="n">
        <f aca="false">ABS(P2922-Q2922)*100</f>
        <v>16.913190213378</v>
      </c>
      <c r="S2922" s="72" t="str">
        <f aca="false">IF(M2922&gt;N2922,"Flávio Bolsonaro",IF(N2922&gt;M2922,"Lula","Empate"))</f>
        <v>Lula</v>
      </c>
      <c r="T2922" s="74" t="n">
        <v>0.540347307503993</v>
      </c>
      <c r="U2922" s="74" t="n">
        <v>0.39219982823248</v>
      </c>
      <c r="V2922" s="72" t="str">
        <f aca="false">IF(S2922="Empate","—",IF((N2922&gt;M2922)&lt;&gt;(T2922&gt;U2922),"Sim","Não"))</f>
        <v>Não</v>
      </c>
    </row>
    <row r="2923" customFormat="false" ht="15" hidden="false" customHeight="false" outlineLevel="0" collapsed="false">
      <c r="A2923" s="72" t="s">
        <v>6114</v>
      </c>
      <c r="B2923" s="72" t="s">
        <v>6115</v>
      </c>
      <c r="C2923" s="72" t="s">
        <v>295</v>
      </c>
      <c r="D2923" s="72" t="s">
        <v>289</v>
      </c>
      <c r="E2923" s="72"/>
      <c r="F2923" s="73" t="n">
        <v>20962</v>
      </c>
      <c r="G2923" s="73" t="n">
        <v>18231</v>
      </c>
      <c r="H2923" s="73" t="n">
        <v>2731</v>
      </c>
      <c r="I2923" s="74" t="n">
        <f aca="false">H2923/F2923</f>
        <v>0.130283369907452</v>
      </c>
      <c r="J2923" s="73" t="n">
        <v>17153</v>
      </c>
      <c r="K2923" s="73" t="n">
        <v>403</v>
      </c>
      <c r="L2923" s="73" t="n">
        <v>675</v>
      </c>
      <c r="M2923" s="73" t="n">
        <v>5157</v>
      </c>
      <c r="N2923" s="73" t="n">
        <v>11183</v>
      </c>
      <c r="O2923" s="73" t="n">
        <f aca="false">J2923-M2923-N2923</f>
        <v>813</v>
      </c>
      <c r="P2923" s="74" t="n">
        <f aca="false">M2923/J2923</f>
        <v>0.300647117122369</v>
      </c>
      <c r="Q2923" s="74" t="n">
        <f aca="false">N2923/J2923</f>
        <v>0.651955926077071</v>
      </c>
      <c r="R2923" s="75" t="n">
        <f aca="false">ABS(P2923-Q2923)*100</f>
        <v>35.1308808954702</v>
      </c>
      <c r="S2923" s="72" t="str">
        <f aca="false">IF(M2923&gt;N2923,"Flávio Bolsonaro",IF(N2923&gt;M2923,"Lula","Empate"))</f>
        <v>Lula</v>
      </c>
      <c r="T2923" s="74" t="n">
        <v>0.707046812749004</v>
      </c>
      <c r="U2923" s="74" t="n">
        <v>0.255727091633466</v>
      </c>
      <c r="V2923" s="72" t="str">
        <f aca="false">IF(S2923="Empate","—",IF((N2923&gt;M2923)&lt;&gt;(T2923&gt;U2923),"Sim","Não"))</f>
        <v>Não</v>
      </c>
    </row>
    <row r="2924" customFormat="false" ht="15" hidden="false" customHeight="false" outlineLevel="0" collapsed="false">
      <c r="A2924" s="72" t="s">
        <v>6116</v>
      </c>
      <c r="B2924" s="72" t="s">
        <v>6117</v>
      </c>
      <c r="C2924" s="72" t="s">
        <v>295</v>
      </c>
      <c r="D2924" s="72" t="s">
        <v>289</v>
      </c>
      <c r="E2924" s="72"/>
      <c r="F2924" s="73" t="n">
        <v>28323</v>
      </c>
      <c r="G2924" s="73" t="n">
        <v>22196</v>
      </c>
      <c r="H2924" s="73" t="n">
        <v>6127</v>
      </c>
      <c r="I2924" s="74" t="n">
        <f aca="false">H2924/F2924</f>
        <v>0.216325954171521</v>
      </c>
      <c r="J2924" s="73" t="n">
        <v>21084</v>
      </c>
      <c r="K2924" s="73" t="n">
        <v>417</v>
      </c>
      <c r="L2924" s="73" t="n">
        <v>695</v>
      </c>
      <c r="M2924" s="73" t="n">
        <v>5912</v>
      </c>
      <c r="N2924" s="73" t="n">
        <v>14271</v>
      </c>
      <c r="O2924" s="73" t="n">
        <f aca="false">J2924-M2924-N2924</f>
        <v>901</v>
      </c>
      <c r="P2924" s="74" t="n">
        <f aca="false">M2924/J2924</f>
        <v>0.280402200720926</v>
      </c>
      <c r="Q2924" s="74" t="n">
        <f aca="false">N2924/J2924</f>
        <v>0.676863972680706</v>
      </c>
      <c r="R2924" s="75" t="n">
        <f aca="false">ABS(P2924-Q2924)*100</f>
        <v>39.646177195978</v>
      </c>
      <c r="S2924" s="72" t="str">
        <f aca="false">IF(M2924&gt;N2924,"Flávio Bolsonaro",IF(N2924&gt;M2924,"Lula","Empate"))</f>
        <v>Lula</v>
      </c>
      <c r="T2924" s="74" t="n">
        <v>0.683656691877672</v>
      </c>
      <c r="U2924" s="74" t="n">
        <v>0.280452858552168</v>
      </c>
      <c r="V2924" s="72" t="str">
        <f aca="false">IF(S2924="Empate","—",IF((N2924&gt;M2924)&lt;&gt;(T2924&gt;U2924),"Sim","Não"))</f>
        <v>Não</v>
      </c>
    </row>
    <row r="2925" customFormat="false" ht="15" hidden="false" customHeight="false" outlineLevel="0" collapsed="false">
      <c r="A2925" s="72" t="s">
        <v>6118</v>
      </c>
      <c r="B2925" s="72" t="s">
        <v>6119</v>
      </c>
      <c r="C2925" s="72" t="s">
        <v>295</v>
      </c>
      <c r="D2925" s="72" t="s">
        <v>289</v>
      </c>
      <c r="E2925" s="72"/>
      <c r="F2925" s="73" t="n">
        <v>16933</v>
      </c>
      <c r="G2925" s="73" t="n">
        <v>13375</v>
      </c>
      <c r="H2925" s="73" t="n">
        <v>3558</v>
      </c>
      <c r="I2925" s="74" t="n">
        <f aca="false">H2925/F2925</f>
        <v>0.210122246500915</v>
      </c>
      <c r="J2925" s="73" t="n">
        <v>12684</v>
      </c>
      <c r="K2925" s="73" t="n">
        <v>226</v>
      </c>
      <c r="L2925" s="73" t="n">
        <v>465</v>
      </c>
      <c r="M2925" s="73" t="n">
        <v>3363</v>
      </c>
      <c r="N2925" s="73" t="n">
        <v>8823</v>
      </c>
      <c r="O2925" s="73" t="n">
        <f aca="false">J2925-M2925-N2925</f>
        <v>498</v>
      </c>
      <c r="P2925" s="74" t="n">
        <f aca="false">M2925/J2925</f>
        <v>0.265137180700095</v>
      </c>
      <c r="Q2925" s="74" t="n">
        <f aca="false">N2925/J2925</f>
        <v>0.695600756859035</v>
      </c>
      <c r="R2925" s="75" t="n">
        <f aca="false">ABS(P2925-Q2925)*100</f>
        <v>43.046357615894</v>
      </c>
      <c r="S2925" s="72" t="str">
        <f aca="false">IF(M2925&gt;N2925,"Flávio Bolsonaro",IF(N2925&gt;M2925,"Lula","Empate"))</f>
        <v>Lula</v>
      </c>
      <c r="T2925" s="74" t="n">
        <v>0.704923431582414</v>
      </c>
      <c r="U2925" s="74" t="n">
        <v>0.26132059937428</v>
      </c>
      <c r="V2925" s="72" t="str">
        <f aca="false">IF(S2925="Empate","—",IF((N2925&gt;M2925)&lt;&gt;(T2925&gt;U2925),"Sim","Não"))</f>
        <v>Não</v>
      </c>
    </row>
    <row r="2926" customFormat="false" ht="15" hidden="false" customHeight="false" outlineLevel="0" collapsed="false">
      <c r="A2926" s="72" t="s">
        <v>6120</v>
      </c>
      <c r="B2926" s="72" t="s">
        <v>6121</v>
      </c>
      <c r="C2926" s="72" t="s">
        <v>295</v>
      </c>
      <c r="D2926" s="72" t="s">
        <v>289</v>
      </c>
      <c r="E2926" s="72"/>
      <c r="F2926" s="73" t="n">
        <v>11278</v>
      </c>
      <c r="G2926" s="73" t="n">
        <v>9617</v>
      </c>
      <c r="H2926" s="73" t="n">
        <v>1661</v>
      </c>
      <c r="I2926" s="74" t="n">
        <f aca="false">H2926/F2926</f>
        <v>0.147277886150027</v>
      </c>
      <c r="J2926" s="73" t="n">
        <v>8952</v>
      </c>
      <c r="K2926" s="73" t="n">
        <v>260</v>
      </c>
      <c r="L2926" s="73" t="n">
        <v>405</v>
      </c>
      <c r="M2926" s="73" t="n">
        <v>2705</v>
      </c>
      <c r="N2926" s="73" t="n">
        <v>5754</v>
      </c>
      <c r="O2926" s="73" t="n">
        <f aca="false">J2926-M2926-N2926</f>
        <v>493</v>
      </c>
      <c r="P2926" s="74" t="n">
        <f aca="false">M2926/J2926</f>
        <v>0.302167113494191</v>
      </c>
      <c r="Q2926" s="74" t="n">
        <f aca="false">N2926/J2926</f>
        <v>0.642761394101877</v>
      </c>
      <c r="R2926" s="75" t="n">
        <f aca="false">ABS(P2926-Q2926)*100</f>
        <v>34.0594280607685</v>
      </c>
      <c r="S2926" s="72" t="str">
        <f aca="false">IF(M2926&gt;N2926,"Flávio Bolsonaro",IF(N2926&gt;M2926,"Lula","Empate"))</f>
        <v>Lula</v>
      </c>
      <c r="T2926" s="74" t="n">
        <v>0.695838502311943</v>
      </c>
      <c r="U2926" s="74" t="n">
        <v>0.260629299650389</v>
      </c>
      <c r="V2926" s="72" t="str">
        <f aca="false">IF(S2926="Empate","—",IF((N2926&gt;M2926)&lt;&gt;(T2926&gt;U2926),"Sim","Não"))</f>
        <v>Não</v>
      </c>
    </row>
    <row r="2927" customFormat="false" ht="15" hidden="false" customHeight="false" outlineLevel="0" collapsed="false">
      <c r="A2927" s="72" t="s">
        <v>6122</v>
      </c>
      <c r="B2927" s="72" t="s">
        <v>5751</v>
      </c>
      <c r="C2927" s="72" t="s">
        <v>295</v>
      </c>
      <c r="D2927" s="72" t="s">
        <v>289</v>
      </c>
      <c r="E2927" s="72"/>
      <c r="F2927" s="73" t="n">
        <v>7134</v>
      </c>
      <c r="G2927" s="73" t="n">
        <v>5484</v>
      </c>
      <c r="H2927" s="73" t="n">
        <v>1650</v>
      </c>
      <c r="I2927" s="74" t="n">
        <f aca="false">H2927/F2927</f>
        <v>0.231286795626577</v>
      </c>
      <c r="J2927" s="73" t="n">
        <v>5255</v>
      </c>
      <c r="K2927" s="73" t="n">
        <v>70</v>
      </c>
      <c r="L2927" s="73" t="n">
        <v>159</v>
      </c>
      <c r="M2927" s="73" t="n">
        <v>1170</v>
      </c>
      <c r="N2927" s="73" t="n">
        <v>3858</v>
      </c>
      <c r="O2927" s="73" t="n">
        <f aca="false">J2927-M2927-N2927</f>
        <v>227</v>
      </c>
      <c r="P2927" s="74" t="n">
        <f aca="false">M2927/J2927</f>
        <v>0.222645099904853</v>
      </c>
      <c r="Q2927" s="74" t="n">
        <f aca="false">N2927/J2927</f>
        <v>0.734157944814462</v>
      </c>
      <c r="R2927" s="75" t="n">
        <f aca="false">ABS(P2927-Q2927)*100</f>
        <v>51.151284490961</v>
      </c>
      <c r="S2927" s="72" t="str">
        <f aca="false">IF(M2927&gt;N2927,"Flávio Bolsonaro",IF(N2927&gt;M2927,"Lula","Empate"))</f>
        <v>Lula</v>
      </c>
      <c r="T2927" s="74" t="n">
        <v>0.751593587019509</v>
      </c>
      <c r="U2927" s="74" t="n">
        <v>0.211512458953062</v>
      </c>
      <c r="V2927" s="72" t="str">
        <f aca="false">IF(S2927="Empate","—",IF((N2927&gt;M2927)&lt;&gt;(T2927&gt;U2927),"Sim","Não"))</f>
        <v>Não</v>
      </c>
    </row>
    <row r="2928" customFormat="false" ht="15" hidden="false" customHeight="false" outlineLevel="0" collapsed="false">
      <c r="A2928" s="72" t="s">
        <v>6123</v>
      </c>
      <c r="B2928" s="72" t="s">
        <v>6124</v>
      </c>
      <c r="C2928" s="72" t="s">
        <v>295</v>
      </c>
      <c r="D2928" s="72" t="s">
        <v>289</v>
      </c>
      <c r="E2928" s="72"/>
      <c r="F2928" s="73" t="n">
        <v>43388</v>
      </c>
      <c r="G2928" s="73" t="n">
        <v>35137</v>
      </c>
      <c r="H2928" s="73" t="n">
        <v>8251</v>
      </c>
      <c r="I2928" s="74" t="n">
        <f aca="false">H2928/F2928</f>
        <v>0.19016778832857</v>
      </c>
      <c r="J2928" s="73" t="n">
        <v>33801</v>
      </c>
      <c r="K2928" s="73" t="n">
        <v>455</v>
      </c>
      <c r="L2928" s="73" t="n">
        <v>881</v>
      </c>
      <c r="M2928" s="73" t="n">
        <v>7068</v>
      </c>
      <c r="N2928" s="73" t="n">
        <v>25069</v>
      </c>
      <c r="O2928" s="73" t="n">
        <f aca="false">J2928-M2928-N2928</f>
        <v>1664</v>
      </c>
      <c r="P2928" s="74" t="n">
        <f aca="false">M2928/J2928</f>
        <v>0.209106239460371</v>
      </c>
      <c r="Q2928" s="74" t="n">
        <f aca="false">N2928/J2928</f>
        <v>0.741664447797403</v>
      </c>
      <c r="R2928" s="75" t="n">
        <f aca="false">ABS(P2928-Q2928)*100</f>
        <v>53.2558208337032</v>
      </c>
      <c r="S2928" s="72" t="str">
        <f aca="false">IF(M2928&gt;N2928,"Flávio Bolsonaro",IF(N2928&gt;M2928,"Lula","Empate"))</f>
        <v>Lula</v>
      </c>
      <c r="T2928" s="74" t="n">
        <v>0.789587250701273</v>
      </c>
      <c r="U2928" s="74" t="n">
        <v>0.172251163650936</v>
      </c>
      <c r="V2928" s="72" t="str">
        <f aca="false">IF(S2928="Empate","—",IF((N2928&gt;M2928)&lt;&gt;(T2928&gt;U2928),"Sim","Não"))</f>
        <v>Não</v>
      </c>
    </row>
    <row r="2929" customFormat="false" ht="15" hidden="false" customHeight="false" outlineLevel="0" collapsed="false">
      <c r="A2929" s="72" t="s">
        <v>6125</v>
      </c>
      <c r="B2929" s="72" t="s">
        <v>6126</v>
      </c>
      <c r="C2929" s="72" t="s">
        <v>295</v>
      </c>
      <c r="D2929" s="72" t="s">
        <v>289</v>
      </c>
      <c r="E2929" s="72"/>
      <c r="F2929" s="73" t="n">
        <v>13660</v>
      </c>
      <c r="G2929" s="73" t="n">
        <v>9696</v>
      </c>
      <c r="H2929" s="73" t="n">
        <v>3964</v>
      </c>
      <c r="I2929" s="74" t="n">
        <f aca="false">H2929/F2929</f>
        <v>0.290190336749634</v>
      </c>
      <c r="J2929" s="73" t="n">
        <v>9177</v>
      </c>
      <c r="K2929" s="73" t="n">
        <v>138</v>
      </c>
      <c r="L2929" s="73" t="n">
        <v>381</v>
      </c>
      <c r="M2929" s="73" t="n">
        <v>1238</v>
      </c>
      <c r="N2929" s="73" t="n">
        <v>7578</v>
      </c>
      <c r="O2929" s="73" t="n">
        <f aca="false">J2929-M2929-N2929</f>
        <v>361</v>
      </c>
      <c r="P2929" s="74" t="n">
        <f aca="false">M2929/J2929</f>
        <v>0.134902473575242</v>
      </c>
      <c r="Q2929" s="74" t="n">
        <f aca="false">N2929/J2929</f>
        <v>0.825760052304675</v>
      </c>
      <c r="R2929" s="75" t="n">
        <f aca="false">ABS(P2929-Q2929)*100</f>
        <v>69.0857578729432</v>
      </c>
      <c r="S2929" s="72" t="str">
        <f aca="false">IF(M2929&gt;N2929,"Flávio Bolsonaro",IF(N2929&gt;M2929,"Lula","Empate"))</f>
        <v>Lula</v>
      </c>
      <c r="T2929" s="74" t="n">
        <v>0.868334280841387</v>
      </c>
      <c r="U2929" s="74" t="n">
        <v>0.105628197839682</v>
      </c>
      <c r="V2929" s="72" t="str">
        <f aca="false">IF(S2929="Empate","—",IF((N2929&gt;M2929)&lt;&gt;(T2929&gt;U2929),"Sim","Não"))</f>
        <v>Não</v>
      </c>
    </row>
    <row r="2930" customFormat="false" ht="15" hidden="false" customHeight="false" outlineLevel="0" collapsed="false">
      <c r="A2930" s="72" t="s">
        <v>6127</v>
      </c>
      <c r="B2930" s="72" t="s">
        <v>6128</v>
      </c>
      <c r="C2930" s="72" t="s">
        <v>295</v>
      </c>
      <c r="D2930" s="72" t="s">
        <v>289</v>
      </c>
      <c r="E2930" s="72"/>
      <c r="F2930" s="73" t="n">
        <v>16323</v>
      </c>
      <c r="G2930" s="73" t="n">
        <v>13020</v>
      </c>
      <c r="H2930" s="73" t="n">
        <v>3303</v>
      </c>
      <c r="I2930" s="74" t="n">
        <f aca="false">H2930/F2930</f>
        <v>0.202352508730013</v>
      </c>
      <c r="J2930" s="73" t="n">
        <v>12296</v>
      </c>
      <c r="K2930" s="73" t="n">
        <v>238</v>
      </c>
      <c r="L2930" s="73" t="n">
        <v>486</v>
      </c>
      <c r="M2930" s="73" t="n">
        <v>2633</v>
      </c>
      <c r="N2930" s="73" t="n">
        <v>9184</v>
      </c>
      <c r="O2930" s="73" t="n">
        <f aca="false">J2930-M2930-N2930</f>
        <v>479</v>
      </c>
      <c r="P2930" s="74" t="n">
        <f aca="false">M2930/J2930</f>
        <v>0.214134677944047</v>
      </c>
      <c r="Q2930" s="74" t="n">
        <f aca="false">N2930/J2930</f>
        <v>0.746909564085882</v>
      </c>
      <c r="R2930" s="75" t="n">
        <f aca="false">ABS(P2930-Q2930)*100</f>
        <v>53.2774886141835</v>
      </c>
      <c r="S2930" s="72" t="str">
        <f aca="false">IF(M2930&gt;N2930,"Flávio Bolsonaro",IF(N2930&gt;M2930,"Lula","Empate"))</f>
        <v>Lula</v>
      </c>
      <c r="T2930" s="74" t="n">
        <v>0.783757015516672</v>
      </c>
      <c r="U2930" s="74" t="n">
        <v>0.183311323869264</v>
      </c>
      <c r="V2930" s="72" t="str">
        <f aca="false">IF(S2930="Empate","—",IF((N2930&gt;M2930)&lt;&gt;(T2930&gt;U2930),"Sim","Não"))</f>
        <v>Não</v>
      </c>
    </row>
    <row r="2931" customFormat="false" ht="15" hidden="false" customHeight="false" outlineLevel="0" collapsed="false">
      <c r="A2931" s="72" t="s">
        <v>6129</v>
      </c>
      <c r="B2931" s="72" t="s">
        <v>5757</v>
      </c>
      <c r="C2931" s="72" t="s">
        <v>295</v>
      </c>
      <c r="D2931" s="72" t="s">
        <v>289</v>
      </c>
      <c r="E2931" s="72"/>
      <c r="F2931" s="73" t="n">
        <v>12838</v>
      </c>
      <c r="G2931" s="73" t="n">
        <v>10669</v>
      </c>
      <c r="H2931" s="73" t="n">
        <v>2169</v>
      </c>
      <c r="I2931" s="74" t="n">
        <f aca="false">H2931/F2931</f>
        <v>0.168951550085683</v>
      </c>
      <c r="J2931" s="73" t="n">
        <v>10308</v>
      </c>
      <c r="K2931" s="73" t="n">
        <v>89</v>
      </c>
      <c r="L2931" s="73" t="n">
        <v>272</v>
      </c>
      <c r="M2931" s="73" t="n">
        <v>1632</v>
      </c>
      <c r="N2931" s="73" t="n">
        <v>8183</v>
      </c>
      <c r="O2931" s="73" t="n">
        <f aca="false">J2931-M2931-N2931</f>
        <v>493</v>
      </c>
      <c r="P2931" s="74" t="n">
        <f aca="false">M2931/J2931</f>
        <v>0.158323632130384</v>
      </c>
      <c r="Q2931" s="74" t="n">
        <f aca="false">N2931/J2931</f>
        <v>0.793849437330229</v>
      </c>
      <c r="R2931" s="75" t="n">
        <f aca="false">ABS(P2931-Q2931)*100</f>
        <v>63.5525805199845</v>
      </c>
      <c r="S2931" s="72" t="str">
        <f aca="false">IF(M2931&gt;N2931,"Flávio Bolsonaro",IF(N2931&gt;M2931,"Lula","Empate"))</f>
        <v>Lula</v>
      </c>
      <c r="T2931" s="74" t="n">
        <v>0.857215498830469</v>
      </c>
      <c r="U2931" s="74" t="n">
        <v>0.115936133428252</v>
      </c>
      <c r="V2931" s="72" t="str">
        <f aca="false">IF(S2931="Empate","—",IF((N2931&gt;M2931)&lt;&gt;(T2931&gt;U2931),"Sim","Não"))</f>
        <v>Não</v>
      </c>
    </row>
    <row r="2932" customFormat="false" ht="15" hidden="false" customHeight="false" outlineLevel="0" collapsed="false">
      <c r="A2932" s="72" t="s">
        <v>6130</v>
      </c>
      <c r="B2932" s="72" t="s">
        <v>6131</v>
      </c>
      <c r="C2932" s="72" t="s">
        <v>295</v>
      </c>
      <c r="D2932" s="72" t="s">
        <v>289</v>
      </c>
      <c r="E2932" s="72"/>
      <c r="F2932" s="73" t="n">
        <v>9916</v>
      </c>
      <c r="G2932" s="73" t="n">
        <v>8117</v>
      </c>
      <c r="H2932" s="73" t="n">
        <v>1799</v>
      </c>
      <c r="I2932" s="74" t="n">
        <f aca="false">H2932/F2932</f>
        <v>0.181423961274708</v>
      </c>
      <c r="J2932" s="73" t="n">
        <v>7728</v>
      </c>
      <c r="K2932" s="73" t="n">
        <v>94</v>
      </c>
      <c r="L2932" s="73" t="n">
        <v>295</v>
      </c>
      <c r="M2932" s="73" t="n">
        <v>1341</v>
      </c>
      <c r="N2932" s="73" t="n">
        <v>5922</v>
      </c>
      <c r="O2932" s="73" t="n">
        <f aca="false">J2932-M2932-N2932</f>
        <v>465</v>
      </c>
      <c r="P2932" s="74" t="n">
        <f aca="false">M2932/J2932</f>
        <v>0.173524844720497</v>
      </c>
      <c r="Q2932" s="74" t="n">
        <f aca="false">N2932/J2932</f>
        <v>0.766304347826087</v>
      </c>
      <c r="R2932" s="75" t="n">
        <f aca="false">ABS(P2932-Q2932)*100</f>
        <v>59.277950310559</v>
      </c>
      <c r="S2932" s="72" t="str">
        <f aca="false">IF(M2932&gt;N2932,"Flávio Bolsonaro",IF(N2932&gt;M2932,"Lula","Empate"))</f>
        <v>Lula</v>
      </c>
      <c r="T2932" s="74" t="n">
        <v>0.843510919460287</v>
      </c>
      <c r="U2932" s="74" t="n">
        <v>0.127695089720406</v>
      </c>
      <c r="V2932" s="72" t="str">
        <f aca="false">IF(S2932="Empate","—",IF((N2932&gt;M2932)&lt;&gt;(T2932&gt;U2932),"Sim","Não"))</f>
        <v>Não</v>
      </c>
    </row>
    <row r="2933" customFormat="false" ht="15" hidden="false" customHeight="false" outlineLevel="0" collapsed="false">
      <c r="A2933" s="72" t="s">
        <v>6132</v>
      </c>
      <c r="B2933" s="72" t="s">
        <v>6133</v>
      </c>
      <c r="C2933" s="72" t="s">
        <v>295</v>
      </c>
      <c r="D2933" s="72" t="s">
        <v>289</v>
      </c>
      <c r="E2933" s="72"/>
      <c r="F2933" s="73" t="n">
        <v>66108</v>
      </c>
      <c r="G2933" s="73" t="n">
        <v>57086</v>
      </c>
      <c r="H2933" s="73" t="n">
        <v>9022</v>
      </c>
      <c r="I2933" s="74" t="n">
        <f aca="false">H2933/F2933</f>
        <v>0.13647364918013</v>
      </c>
      <c r="J2933" s="73" t="n">
        <v>54721</v>
      </c>
      <c r="K2933" s="73" t="n">
        <v>1063</v>
      </c>
      <c r="L2933" s="73" t="n">
        <v>1302</v>
      </c>
      <c r="M2933" s="73" t="n">
        <v>28844</v>
      </c>
      <c r="N2933" s="73" t="n">
        <v>21949</v>
      </c>
      <c r="O2933" s="73" t="n">
        <f aca="false">J2933-M2933-N2933</f>
        <v>3928</v>
      </c>
      <c r="P2933" s="74" t="n">
        <f aca="false">M2933/J2933</f>
        <v>0.527110250178177</v>
      </c>
      <c r="Q2933" s="74" t="n">
        <f aca="false">N2933/J2933</f>
        <v>0.401107435902122</v>
      </c>
      <c r="R2933" s="75" t="n">
        <f aca="false">ABS(P2933-Q2933)*100</f>
        <v>12.6002814276055</v>
      </c>
      <c r="S2933" s="72" t="str">
        <f aca="false">IF(M2933&gt;N2933,"Flávio Bolsonaro",IF(N2933&gt;M2933,"Lula","Empate"))</f>
        <v>Flávio Bolsonaro</v>
      </c>
      <c r="T2933" s="74" t="n">
        <v>0.461135730812973</v>
      </c>
      <c r="U2933" s="74" t="n">
        <v>0.483097376367701</v>
      </c>
      <c r="V2933" s="72" t="str">
        <f aca="false">IF(S2933="Empate","—",IF((N2933&gt;M2933)&lt;&gt;(T2933&gt;U2933),"Sim","Não"))</f>
        <v>Não</v>
      </c>
    </row>
    <row r="2934" customFormat="false" ht="15" hidden="false" customHeight="false" outlineLevel="0" collapsed="false">
      <c r="A2934" s="72" t="s">
        <v>6134</v>
      </c>
      <c r="B2934" s="72" t="s">
        <v>6135</v>
      </c>
      <c r="C2934" s="72" t="s">
        <v>295</v>
      </c>
      <c r="D2934" s="72" t="s">
        <v>289</v>
      </c>
      <c r="E2934" s="72"/>
      <c r="F2934" s="73" t="n">
        <v>12092</v>
      </c>
      <c r="G2934" s="73" t="n">
        <v>9822</v>
      </c>
      <c r="H2934" s="73" t="n">
        <v>2270</v>
      </c>
      <c r="I2934" s="74" t="n">
        <f aca="false">H2934/F2934</f>
        <v>0.187727423089646</v>
      </c>
      <c r="J2934" s="73" t="n">
        <v>9468</v>
      </c>
      <c r="K2934" s="73" t="n">
        <v>59</v>
      </c>
      <c r="L2934" s="73" t="n">
        <v>295</v>
      </c>
      <c r="M2934" s="73" t="n">
        <v>1575</v>
      </c>
      <c r="N2934" s="73" t="n">
        <v>7455</v>
      </c>
      <c r="O2934" s="73" t="n">
        <f aca="false">J2934-M2934-N2934</f>
        <v>438</v>
      </c>
      <c r="P2934" s="74" t="n">
        <f aca="false">M2934/J2934</f>
        <v>0.166349809885932</v>
      </c>
      <c r="Q2934" s="74" t="n">
        <f aca="false">N2934/J2934</f>
        <v>0.787389100126743</v>
      </c>
      <c r="R2934" s="75" t="n">
        <f aca="false">ABS(P2934-Q2934)*100</f>
        <v>62.1039290240811</v>
      </c>
      <c r="S2934" s="72" t="str">
        <f aca="false">IF(M2934&gt;N2934,"Flávio Bolsonaro",IF(N2934&gt;M2934,"Lula","Empate"))</f>
        <v>Lula</v>
      </c>
      <c r="T2934" s="74" t="n">
        <v>0.845293670611226</v>
      </c>
      <c r="U2934" s="74" t="n">
        <v>0.10889154272066</v>
      </c>
      <c r="V2934" s="72" t="str">
        <f aca="false">IF(S2934="Empate","—",IF((N2934&gt;M2934)&lt;&gt;(T2934&gt;U2934),"Sim","Não"))</f>
        <v>Não</v>
      </c>
    </row>
    <row r="2935" customFormat="false" ht="15" hidden="false" customHeight="false" outlineLevel="0" collapsed="false">
      <c r="A2935" s="72" t="s">
        <v>6136</v>
      </c>
      <c r="B2935" s="72" t="s">
        <v>6137</v>
      </c>
      <c r="C2935" s="72" t="s">
        <v>295</v>
      </c>
      <c r="D2935" s="72" t="s">
        <v>289</v>
      </c>
      <c r="E2935" s="72"/>
      <c r="F2935" s="73" t="n">
        <v>30641</v>
      </c>
      <c r="G2935" s="73" t="n">
        <v>25388</v>
      </c>
      <c r="H2935" s="73" t="n">
        <v>5253</v>
      </c>
      <c r="I2935" s="74" t="n">
        <f aca="false">H2935/F2935</f>
        <v>0.171436963545576</v>
      </c>
      <c r="J2935" s="73" t="n">
        <v>24391</v>
      </c>
      <c r="K2935" s="73" t="n">
        <v>283</v>
      </c>
      <c r="L2935" s="73" t="n">
        <v>714</v>
      </c>
      <c r="M2935" s="73" t="n">
        <v>4687</v>
      </c>
      <c r="N2935" s="73" t="n">
        <v>18695</v>
      </c>
      <c r="O2935" s="73" t="n">
        <f aca="false">J2935-M2935-N2935</f>
        <v>1009</v>
      </c>
      <c r="P2935" s="74" t="n">
        <f aca="false">M2935/J2935</f>
        <v>0.192161043007667</v>
      </c>
      <c r="Q2935" s="74" t="n">
        <f aca="false">N2935/J2935</f>
        <v>0.766471239391579</v>
      </c>
      <c r="R2935" s="75" t="n">
        <f aca="false">ABS(P2935-Q2935)*100</f>
        <v>57.4310196383912</v>
      </c>
      <c r="S2935" s="72" t="str">
        <f aca="false">IF(M2935&gt;N2935,"Flávio Bolsonaro",IF(N2935&gt;M2935,"Lula","Empate"))</f>
        <v>Lula</v>
      </c>
      <c r="T2935" s="74" t="n">
        <v>0.809489019725815</v>
      </c>
      <c r="U2935" s="74" t="n">
        <v>0.149598177833169</v>
      </c>
      <c r="V2935" s="72" t="str">
        <f aca="false">IF(S2935="Empate","—",IF((N2935&gt;M2935)&lt;&gt;(T2935&gt;U2935),"Sim","Não"))</f>
        <v>Não</v>
      </c>
    </row>
    <row r="2936" customFormat="false" ht="15" hidden="false" customHeight="false" outlineLevel="0" collapsed="false">
      <c r="A2936" s="72" t="s">
        <v>6138</v>
      </c>
      <c r="B2936" s="72" t="s">
        <v>6139</v>
      </c>
      <c r="C2936" s="72" t="s">
        <v>295</v>
      </c>
      <c r="D2936" s="72" t="s">
        <v>289</v>
      </c>
      <c r="E2936" s="72"/>
      <c r="F2936" s="73" t="n">
        <v>11524</v>
      </c>
      <c r="G2936" s="73" t="n">
        <v>9436</v>
      </c>
      <c r="H2936" s="73" t="n">
        <v>2088</v>
      </c>
      <c r="I2936" s="74" t="n">
        <f aca="false">H2936/F2936</f>
        <v>0.18118708781673</v>
      </c>
      <c r="J2936" s="73" t="n">
        <v>8847</v>
      </c>
      <c r="K2936" s="73" t="n">
        <v>222</v>
      </c>
      <c r="L2936" s="73" t="n">
        <v>367</v>
      </c>
      <c r="M2936" s="73" t="n">
        <v>2553</v>
      </c>
      <c r="N2936" s="73" t="n">
        <v>5875</v>
      </c>
      <c r="O2936" s="73" t="n">
        <f aca="false">J2936-M2936-N2936</f>
        <v>419</v>
      </c>
      <c r="P2936" s="74" t="n">
        <f aca="false">M2936/J2936</f>
        <v>0.288572397422855</v>
      </c>
      <c r="Q2936" s="74" t="n">
        <f aca="false">N2936/J2936</f>
        <v>0.664066915338533</v>
      </c>
      <c r="R2936" s="75" t="n">
        <f aca="false">ABS(P2936-Q2936)*100</f>
        <v>37.5494517915678</v>
      </c>
      <c r="S2936" s="72" t="str">
        <f aca="false">IF(M2936&gt;N2936,"Flávio Bolsonaro",IF(N2936&gt;M2936,"Lula","Empate"))</f>
        <v>Lula</v>
      </c>
      <c r="T2936" s="74" t="n">
        <v>0.697257509200997</v>
      </c>
      <c r="U2936" s="74" t="n">
        <v>0.264751276267363</v>
      </c>
      <c r="V2936" s="72" t="str">
        <f aca="false">IF(S2936="Empate","—",IF((N2936&gt;M2936)&lt;&gt;(T2936&gt;U2936),"Sim","Não"))</f>
        <v>Não</v>
      </c>
    </row>
    <row r="2937" customFormat="false" ht="15" hidden="false" customHeight="false" outlineLevel="0" collapsed="false">
      <c r="A2937" s="72" t="s">
        <v>6140</v>
      </c>
      <c r="B2937" s="72" t="s">
        <v>1442</v>
      </c>
      <c r="C2937" s="72" t="s">
        <v>295</v>
      </c>
      <c r="D2937" s="72" t="s">
        <v>289</v>
      </c>
      <c r="E2937" s="72"/>
      <c r="F2937" s="73" t="n">
        <v>8044</v>
      </c>
      <c r="G2937" s="73" t="n">
        <v>6380</v>
      </c>
      <c r="H2937" s="73" t="n">
        <v>1664</v>
      </c>
      <c r="I2937" s="74" t="n">
        <f aca="false">H2937/F2937</f>
        <v>0.206862257583292</v>
      </c>
      <c r="J2937" s="73" t="n">
        <v>6073</v>
      </c>
      <c r="K2937" s="73" t="n">
        <v>90</v>
      </c>
      <c r="L2937" s="73" t="n">
        <v>217</v>
      </c>
      <c r="M2937" s="73" t="n">
        <v>1133</v>
      </c>
      <c r="N2937" s="73" t="n">
        <v>4646</v>
      </c>
      <c r="O2937" s="73" t="n">
        <f aca="false">J2937-M2937-N2937</f>
        <v>294</v>
      </c>
      <c r="P2937" s="74" t="n">
        <f aca="false">M2937/J2937</f>
        <v>0.186563477688128</v>
      </c>
      <c r="Q2937" s="74" t="n">
        <f aca="false">N2937/J2937</f>
        <v>0.765025522805862</v>
      </c>
      <c r="R2937" s="75" t="n">
        <f aca="false">ABS(P2937-Q2937)*100</f>
        <v>57.8462045117734</v>
      </c>
      <c r="S2937" s="72" t="str">
        <f aca="false">IF(M2937&gt;N2937,"Flávio Bolsonaro",IF(N2937&gt;M2937,"Lula","Empate"))</f>
        <v>Lula</v>
      </c>
      <c r="T2937" s="74" t="n">
        <v>0.821805006587615</v>
      </c>
      <c r="U2937" s="74" t="n">
        <v>0.141469038208169</v>
      </c>
      <c r="V2937" s="72" t="str">
        <f aca="false">IF(S2937="Empate","—",IF((N2937&gt;M2937)&lt;&gt;(T2937&gt;U2937),"Sim","Não"))</f>
        <v>Não</v>
      </c>
    </row>
    <row r="2938" customFormat="false" ht="15" hidden="false" customHeight="false" outlineLevel="0" collapsed="false">
      <c r="A2938" s="72" t="s">
        <v>6141</v>
      </c>
      <c r="B2938" s="72" t="s">
        <v>6142</v>
      </c>
      <c r="C2938" s="72" t="s">
        <v>295</v>
      </c>
      <c r="D2938" s="72" t="s">
        <v>289</v>
      </c>
      <c r="E2938" s="72"/>
      <c r="F2938" s="73" t="n">
        <v>63665</v>
      </c>
      <c r="G2938" s="73" t="n">
        <v>51945</v>
      </c>
      <c r="H2938" s="73" t="n">
        <v>11720</v>
      </c>
      <c r="I2938" s="74" t="n">
        <f aca="false">H2938/F2938</f>
        <v>0.184088588706511</v>
      </c>
      <c r="J2938" s="73" t="n">
        <v>49485</v>
      </c>
      <c r="K2938" s="73" t="n">
        <v>685</v>
      </c>
      <c r="L2938" s="73" t="n">
        <v>1775</v>
      </c>
      <c r="M2938" s="73" t="n">
        <v>11797</v>
      </c>
      <c r="N2938" s="73" t="n">
        <v>34785</v>
      </c>
      <c r="O2938" s="73" t="n">
        <f aca="false">J2938-M2938-N2938</f>
        <v>2903</v>
      </c>
      <c r="P2938" s="74" t="n">
        <f aca="false">M2938/J2938</f>
        <v>0.23839547337577</v>
      </c>
      <c r="Q2938" s="74" t="n">
        <f aca="false">N2938/J2938</f>
        <v>0.702940284934829</v>
      </c>
      <c r="R2938" s="75" t="n">
        <f aca="false">ABS(P2938-Q2938)*100</f>
        <v>46.4544811559058</v>
      </c>
      <c r="S2938" s="72" t="str">
        <f aca="false">IF(M2938&gt;N2938,"Flávio Bolsonaro",IF(N2938&gt;M2938,"Lula","Empate"))</f>
        <v>Lula</v>
      </c>
      <c r="T2938" s="74" t="n">
        <v>0.766122966496895</v>
      </c>
      <c r="U2938" s="74" t="n">
        <v>0.202522940708744</v>
      </c>
      <c r="V2938" s="72" t="str">
        <f aca="false">IF(S2938="Empate","—",IF((N2938&gt;M2938)&lt;&gt;(T2938&gt;U2938),"Sim","Não"))</f>
        <v>Não</v>
      </c>
    </row>
    <row r="2939" customFormat="false" ht="15" hidden="false" customHeight="false" outlineLevel="0" collapsed="false">
      <c r="A2939" s="72" t="s">
        <v>6143</v>
      </c>
      <c r="B2939" s="72" t="s">
        <v>6144</v>
      </c>
      <c r="C2939" s="72" t="s">
        <v>295</v>
      </c>
      <c r="D2939" s="72" t="s">
        <v>289</v>
      </c>
      <c r="E2939" s="72"/>
      <c r="F2939" s="73" t="n">
        <v>17061</v>
      </c>
      <c r="G2939" s="73" t="n">
        <v>12818</v>
      </c>
      <c r="H2939" s="73" t="n">
        <v>4243</v>
      </c>
      <c r="I2939" s="74" t="n">
        <f aca="false">H2939/F2939</f>
        <v>0.248695856045953</v>
      </c>
      <c r="J2939" s="73" t="n">
        <v>12287</v>
      </c>
      <c r="K2939" s="73" t="n">
        <v>112</v>
      </c>
      <c r="L2939" s="73" t="n">
        <v>419</v>
      </c>
      <c r="M2939" s="73" t="n">
        <v>1846</v>
      </c>
      <c r="N2939" s="73" t="n">
        <v>9943</v>
      </c>
      <c r="O2939" s="73" t="n">
        <f aca="false">J2939-M2939-N2939</f>
        <v>498</v>
      </c>
      <c r="P2939" s="74" t="n">
        <f aca="false">M2939/J2939</f>
        <v>0.150240091153251</v>
      </c>
      <c r="Q2939" s="74" t="n">
        <f aca="false">N2939/J2939</f>
        <v>0.809229266704647</v>
      </c>
      <c r="R2939" s="75" t="n">
        <f aca="false">ABS(P2939-Q2939)*100</f>
        <v>65.8989175551396</v>
      </c>
      <c r="S2939" s="72" t="str">
        <f aca="false">IF(M2939&gt;N2939,"Flávio Bolsonaro",IF(N2939&gt;M2939,"Lula","Empate"))</f>
        <v>Lula</v>
      </c>
      <c r="T2939" s="74" t="n">
        <v>0.874594779047944</v>
      </c>
      <c r="U2939" s="74" t="n">
        <v>0.0872717966217369</v>
      </c>
      <c r="V2939" s="72" t="str">
        <f aca="false">IF(S2939="Empate","—",IF((N2939&gt;M2939)&lt;&gt;(T2939&gt;U2939),"Sim","Não"))</f>
        <v>Não</v>
      </c>
    </row>
    <row r="2940" customFormat="false" ht="15" hidden="false" customHeight="false" outlineLevel="0" collapsed="false">
      <c r="A2940" s="72" t="s">
        <v>6145</v>
      </c>
      <c r="B2940" s="72" t="s">
        <v>6146</v>
      </c>
      <c r="C2940" s="72" t="s">
        <v>295</v>
      </c>
      <c r="D2940" s="72" t="s">
        <v>289</v>
      </c>
      <c r="E2940" s="72"/>
      <c r="F2940" s="73" t="n">
        <v>27423</v>
      </c>
      <c r="G2940" s="73" t="n">
        <v>20935</v>
      </c>
      <c r="H2940" s="73" t="n">
        <v>6488</v>
      </c>
      <c r="I2940" s="74" t="n">
        <f aca="false">H2940/F2940</f>
        <v>0.236589723954345</v>
      </c>
      <c r="J2940" s="73" t="n">
        <v>20080</v>
      </c>
      <c r="K2940" s="73" t="n">
        <v>239</v>
      </c>
      <c r="L2940" s="73" t="n">
        <v>616</v>
      </c>
      <c r="M2940" s="73" t="n">
        <v>3071</v>
      </c>
      <c r="N2940" s="73" t="n">
        <v>16273</v>
      </c>
      <c r="O2940" s="73" t="n">
        <f aca="false">J2940-M2940-N2940</f>
        <v>736</v>
      </c>
      <c r="P2940" s="74" t="n">
        <f aca="false">M2940/J2940</f>
        <v>0.152938247011952</v>
      </c>
      <c r="Q2940" s="74" t="n">
        <f aca="false">N2940/J2940</f>
        <v>0.810408366533865</v>
      </c>
      <c r="R2940" s="75" t="n">
        <f aca="false">ABS(P2940-Q2940)*100</f>
        <v>65.7470119521912</v>
      </c>
      <c r="S2940" s="72" t="str">
        <f aca="false">IF(M2940&gt;N2940,"Flávio Bolsonaro",IF(N2940&gt;M2940,"Lula","Empate"))</f>
        <v>Lula</v>
      </c>
      <c r="T2940" s="74" t="n">
        <v>0.841931109302956</v>
      </c>
      <c r="U2940" s="74" t="n">
        <v>0.128125847572552</v>
      </c>
      <c r="V2940" s="72" t="str">
        <f aca="false">IF(S2940="Empate","—",IF((N2940&gt;M2940)&lt;&gt;(T2940&gt;U2940),"Sim","Não"))</f>
        <v>Não</v>
      </c>
    </row>
    <row r="2941" customFormat="false" ht="15" hidden="false" customHeight="false" outlineLevel="0" collapsed="false">
      <c r="A2941" s="72" t="s">
        <v>6147</v>
      </c>
      <c r="B2941" s="72" t="s">
        <v>6148</v>
      </c>
      <c r="C2941" s="72" t="s">
        <v>295</v>
      </c>
      <c r="D2941" s="72" t="s">
        <v>289</v>
      </c>
      <c r="E2941" s="72"/>
      <c r="F2941" s="73" t="n">
        <v>28560</v>
      </c>
      <c r="G2941" s="73" t="n">
        <v>22605</v>
      </c>
      <c r="H2941" s="73" t="n">
        <v>5955</v>
      </c>
      <c r="I2941" s="74" t="n">
        <f aca="false">H2941/F2941</f>
        <v>0.208508403361345</v>
      </c>
      <c r="J2941" s="73" t="n">
        <v>21422</v>
      </c>
      <c r="K2941" s="73" t="n">
        <v>458</v>
      </c>
      <c r="L2941" s="73" t="n">
        <v>725</v>
      </c>
      <c r="M2941" s="73" t="n">
        <v>6642</v>
      </c>
      <c r="N2941" s="73" t="n">
        <v>13760</v>
      </c>
      <c r="O2941" s="73" t="n">
        <f aca="false">J2941-M2941-N2941</f>
        <v>1020</v>
      </c>
      <c r="P2941" s="74" t="n">
        <f aca="false">M2941/J2941</f>
        <v>0.310055083558958</v>
      </c>
      <c r="Q2941" s="74" t="n">
        <f aca="false">N2941/J2941</f>
        <v>0.64233031462982</v>
      </c>
      <c r="R2941" s="75" t="n">
        <f aca="false">ABS(P2941-Q2941)*100</f>
        <v>33.2275231070862</v>
      </c>
      <c r="S2941" s="72" t="str">
        <f aca="false">IF(M2941&gt;N2941,"Flávio Bolsonaro",IF(N2941&gt;M2941,"Lula","Empate"))</f>
        <v>Lula</v>
      </c>
      <c r="T2941" s="74" t="n">
        <v>0.655354091513195</v>
      </c>
      <c r="U2941" s="74" t="n">
        <v>0.310233529523448</v>
      </c>
      <c r="V2941" s="72" t="str">
        <f aca="false">IF(S2941="Empate","—",IF((N2941&gt;M2941)&lt;&gt;(T2941&gt;U2941),"Sim","Não"))</f>
        <v>Não</v>
      </c>
    </row>
    <row r="2942" customFormat="false" ht="15" hidden="false" customHeight="false" outlineLevel="0" collapsed="false">
      <c r="A2942" s="72" t="s">
        <v>6149</v>
      </c>
      <c r="B2942" s="72" t="s">
        <v>6150</v>
      </c>
      <c r="C2942" s="72" t="s">
        <v>295</v>
      </c>
      <c r="D2942" s="72" t="s">
        <v>289</v>
      </c>
      <c r="E2942" s="72"/>
      <c r="F2942" s="73" t="n">
        <v>5531</v>
      </c>
      <c r="G2942" s="73" t="n">
        <v>4434</v>
      </c>
      <c r="H2942" s="73" t="n">
        <v>1097</v>
      </c>
      <c r="I2942" s="74" t="n">
        <f aca="false">H2942/F2942</f>
        <v>0.19833664798409</v>
      </c>
      <c r="J2942" s="73" t="n">
        <v>4284</v>
      </c>
      <c r="K2942" s="73" t="n">
        <v>41</v>
      </c>
      <c r="L2942" s="73" t="n">
        <v>109</v>
      </c>
      <c r="M2942" s="73" t="n">
        <v>547</v>
      </c>
      <c r="N2942" s="73" t="n">
        <v>3621</v>
      </c>
      <c r="O2942" s="73" t="n">
        <f aca="false">J2942-M2942-N2942</f>
        <v>116</v>
      </c>
      <c r="P2942" s="74" t="n">
        <f aca="false">M2942/J2942</f>
        <v>0.127684407096172</v>
      </c>
      <c r="Q2942" s="74" t="n">
        <f aca="false">N2942/J2942</f>
        <v>0.845238095238095</v>
      </c>
      <c r="R2942" s="75" t="n">
        <f aca="false">ABS(P2942-Q2942)*100</f>
        <v>71.7553688141923</v>
      </c>
      <c r="S2942" s="72" t="str">
        <f aca="false">IF(M2942&gt;N2942,"Flávio Bolsonaro",IF(N2942&gt;M2942,"Lula","Empate"))</f>
        <v>Lula</v>
      </c>
      <c r="T2942" s="74" t="n">
        <v>0.880066366437544</v>
      </c>
      <c r="U2942" s="74" t="n">
        <v>0.104527139132496</v>
      </c>
      <c r="V2942" s="72" t="str">
        <f aca="false">IF(S2942="Empate","—",IF((N2942&gt;M2942)&lt;&gt;(T2942&gt;U2942),"Sim","Não"))</f>
        <v>Não</v>
      </c>
    </row>
    <row r="2943" customFormat="false" ht="15" hidden="false" customHeight="false" outlineLevel="0" collapsed="false">
      <c r="A2943" s="72" t="s">
        <v>6151</v>
      </c>
      <c r="B2943" s="72" t="s">
        <v>6152</v>
      </c>
      <c r="C2943" s="72" t="s">
        <v>295</v>
      </c>
      <c r="D2943" s="72" t="s">
        <v>289</v>
      </c>
      <c r="E2943" s="72"/>
      <c r="F2943" s="73" t="n">
        <v>48477</v>
      </c>
      <c r="G2943" s="73" t="n">
        <v>40557</v>
      </c>
      <c r="H2943" s="73" t="n">
        <v>7920</v>
      </c>
      <c r="I2943" s="74" t="n">
        <f aca="false">H2943/F2943</f>
        <v>0.163376446562287</v>
      </c>
      <c r="J2943" s="73" t="n">
        <v>38186</v>
      </c>
      <c r="K2943" s="73" t="n">
        <v>931</v>
      </c>
      <c r="L2943" s="73" t="n">
        <v>1440</v>
      </c>
      <c r="M2943" s="73" t="n">
        <v>12256</v>
      </c>
      <c r="N2943" s="73" t="n">
        <v>23893</v>
      </c>
      <c r="O2943" s="73" t="n">
        <f aca="false">J2943-M2943-N2943</f>
        <v>2037</v>
      </c>
      <c r="P2943" s="74" t="n">
        <f aca="false">M2943/J2943</f>
        <v>0.320955323940711</v>
      </c>
      <c r="Q2943" s="74" t="n">
        <f aca="false">N2943/J2943</f>
        <v>0.625700518514639</v>
      </c>
      <c r="R2943" s="75" t="n">
        <f aca="false">ABS(P2943-Q2943)*100</f>
        <v>30.4745194573928</v>
      </c>
      <c r="S2943" s="72" t="str">
        <f aca="false">IF(M2943&gt;N2943,"Flávio Bolsonaro",IF(N2943&gt;M2943,"Lula","Empate"))</f>
        <v>Lula</v>
      </c>
      <c r="T2943" s="74" t="n">
        <v>0.679574538806714</v>
      </c>
      <c r="U2943" s="74" t="n">
        <v>0.28239432718409</v>
      </c>
      <c r="V2943" s="72" t="str">
        <f aca="false">IF(S2943="Empate","—",IF((N2943&gt;M2943)&lt;&gt;(T2943&gt;U2943),"Sim","Não"))</f>
        <v>Não</v>
      </c>
    </row>
    <row r="2944" customFormat="false" ht="15" hidden="false" customHeight="false" outlineLevel="0" collapsed="false">
      <c r="A2944" s="72" t="s">
        <v>6153</v>
      </c>
      <c r="B2944" s="72" t="s">
        <v>6154</v>
      </c>
      <c r="C2944" s="72" t="s">
        <v>295</v>
      </c>
      <c r="D2944" s="72" t="s">
        <v>289</v>
      </c>
      <c r="E2944" s="72"/>
      <c r="F2944" s="73" t="n">
        <v>7832</v>
      </c>
      <c r="G2944" s="73" t="n">
        <v>5936</v>
      </c>
      <c r="H2944" s="73" t="n">
        <v>1896</v>
      </c>
      <c r="I2944" s="74" t="n">
        <f aca="false">H2944/F2944</f>
        <v>0.242083758937692</v>
      </c>
      <c r="J2944" s="73" t="n">
        <v>5555</v>
      </c>
      <c r="K2944" s="73" t="n">
        <v>104</v>
      </c>
      <c r="L2944" s="73" t="n">
        <v>277</v>
      </c>
      <c r="M2944" s="73" t="n">
        <v>1160</v>
      </c>
      <c r="N2944" s="73" t="n">
        <v>4156</v>
      </c>
      <c r="O2944" s="73" t="n">
        <f aca="false">J2944-M2944-N2944</f>
        <v>239</v>
      </c>
      <c r="P2944" s="74" t="n">
        <f aca="false">M2944/J2944</f>
        <v>0.208820882088209</v>
      </c>
      <c r="Q2944" s="74" t="n">
        <f aca="false">N2944/J2944</f>
        <v>0.748154815481548</v>
      </c>
      <c r="R2944" s="75" t="n">
        <f aca="false">ABS(P2944-Q2944)*100</f>
        <v>53.9333933393339</v>
      </c>
      <c r="S2944" s="72" t="str">
        <f aca="false">IF(M2944&gt;N2944,"Flávio Bolsonaro",IF(N2944&gt;M2944,"Lula","Empate"))</f>
        <v>Lula</v>
      </c>
      <c r="T2944" s="74" t="n">
        <v>0.769388899271164</v>
      </c>
      <c r="U2944" s="74" t="n">
        <v>0.195290599887871</v>
      </c>
      <c r="V2944" s="72" t="str">
        <f aca="false">IF(S2944="Empate","—",IF((N2944&gt;M2944)&lt;&gt;(T2944&gt;U2944),"Sim","Não"))</f>
        <v>Não</v>
      </c>
    </row>
    <row r="2945" customFormat="false" ht="15" hidden="false" customHeight="false" outlineLevel="0" collapsed="false">
      <c r="A2945" s="72" t="s">
        <v>6155</v>
      </c>
      <c r="B2945" s="72" t="s">
        <v>6156</v>
      </c>
      <c r="C2945" s="72" t="s">
        <v>295</v>
      </c>
      <c r="D2945" s="72" t="s">
        <v>289</v>
      </c>
      <c r="E2945" s="72"/>
      <c r="F2945" s="73" t="n">
        <v>38192</v>
      </c>
      <c r="G2945" s="73" t="n">
        <v>29004</v>
      </c>
      <c r="H2945" s="73" t="n">
        <v>9188</v>
      </c>
      <c r="I2945" s="74" t="n">
        <f aca="false">H2945/F2945</f>
        <v>0.240573942186845</v>
      </c>
      <c r="J2945" s="73" t="n">
        <v>27446</v>
      </c>
      <c r="K2945" s="73" t="n">
        <v>528</v>
      </c>
      <c r="L2945" s="73" t="n">
        <v>1030</v>
      </c>
      <c r="M2945" s="73" t="n">
        <v>6778</v>
      </c>
      <c r="N2945" s="73" t="n">
        <v>19371</v>
      </c>
      <c r="O2945" s="73" t="n">
        <f aca="false">J2945-M2945-N2945</f>
        <v>1297</v>
      </c>
      <c r="P2945" s="74" t="n">
        <f aca="false">M2945/J2945</f>
        <v>0.246957662318735</v>
      </c>
      <c r="Q2945" s="74" t="n">
        <f aca="false">N2945/J2945</f>
        <v>0.705785906871675</v>
      </c>
      <c r="R2945" s="75" t="n">
        <f aca="false">ABS(P2945-Q2945)*100</f>
        <v>45.882824455294</v>
      </c>
      <c r="S2945" s="72" t="str">
        <f aca="false">IF(M2945&gt;N2945,"Flávio Bolsonaro",IF(N2945&gt;M2945,"Lula","Empate"))</f>
        <v>Lula</v>
      </c>
      <c r="T2945" s="74" t="n">
        <v>0.737743426536334</v>
      </c>
      <c r="U2945" s="74" t="n">
        <v>0.224558611805713</v>
      </c>
      <c r="V2945" s="72" t="str">
        <f aca="false">IF(S2945="Empate","—",IF((N2945&gt;M2945)&lt;&gt;(T2945&gt;U2945),"Sim","Não"))</f>
        <v>Não</v>
      </c>
    </row>
    <row r="2946" customFormat="false" ht="15" hidden="false" customHeight="false" outlineLevel="0" collapsed="false">
      <c r="A2946" s="72" t="s">
        <v>6157</v>
      </c>
      <c r="B2946" s="72" t="s">
        <v>6158</v>
      </c>
      <c r="C2946" s="72" t="s">
        <v>295</v>
      </c>
      <c r="D2946" s="72" t="s">
        <v>289</v>
      </c>
      <c r="E2946" s="72"/>
      <c r="F2946" s="73" t="n">
        <v>30888</v>
      </c>
      <c r="G2946" s="73" t="n">
        <v>26174</v>
      </c>
      <c r="H2946" s="73" t="n">
        <v>4714</v>
      </c>
      <c r="I2946" s="74" t="n">
        <f aca="false">H2946/F2946</f>
        <v>0.152615902615903</v>
      </c>
      <c r="J2946" s="73" t="n">
        <v>24457</v>
      </c>
      <c r="K2946" s="73" t="n">
        <v>582</v>
      </c>
      <c r="L2946" s="73" t="n">
        <v>1135</v>
      </c>
      <c r="M2946" s="73" t="n">
        <v>5396</v>
      </c>
      <c r="N2946" s="73" t="n">
        <v>17925</v>
      </c>
      <c r="O2946" s="73" t="n">
        <f aca="false">J2946-M2946-N2946</f>
        <v>1136</v>
      </c>
      <c r="P2946" s="74" t="n">
        <f aca="false">M2946/J2946</f>
        <v>0.220632129860572</v>
      </c>
      <c r="Q2946" s="74" t="n">
        <f aca="false">N2946/J2946</f>
        <v>0.732919000695098</v>
      </c>
      <c r="R2946" s="75" t="n">
        <f aca="false">ABS(P2946-Q2946)*100</f>
        <v>51.2286870834526</v>
      </c>
      <c r="S2946" s="72" t="str">
        <f aca="false">IF(M2946&gt;N2946,"Flávio Bolsonaro",IF(N2946&gt;M2946,"Lula","Empate"))</f>
        <v>Lula</v>
      </c>
      <c r="T2946" s="74" t="n">
        <v>0.76169584475849</v>
      </c>
      <c r="U2946" s="74" t="n">
        <v>0.197553258806159</v>
      </c>
      <c r="V2946" s="72" t="str">
        <f aca="false">IF(S2946="Empate","—",IF((N2946&gt;M2946)&lt;&gt;(T2946&gt;U2946),"Sim","Não"))</f>
        <v>Não</v>
      </c>
    </row>
    <row r="2947" customFormat="false" ht="15" hidden="false" customHeight="false" outlineLevel="0" collapsed="false">
      <c r="A2947" s="72" t="s">
        <v>6159</v>
      </c>
      <c r="B2947" s="72" t="s">
        <v>6160</v>
      </c>
      <c r="C2947" s="72" t="s">
        <v>295</v>
      </c>
      <c r="D2947" s="72" t="s">
        <v>289</v>
      </c>
      <c r="E2947" s="72"/>
      <c r="F2947" s="73" t="n">
        <v>17631</v>
      </c>
      <c r="G2947" s="73" t="n">
        <v>14450</v>
      </c>
      <c r="H2947" s="73" t="n">
        <v>3181</v>
      </c>
      <c r="I2947" s="74" t="n">
        <f aca="false">H2947/F2947</f>
        <v>0.180420849639839</v>
      </c>
      <c r="J2947" s="73" t="n">
        <v>13525</v>
      </c>
      <c r="K2947" s="73" t="n">
        <v>284</v>
      </c>
      <c r="L2947" s="73" t="n">
        <v>641</v>
      </c>
      <c r="M2947" s="73" t="n">
        <v>3343</v>
      </c>
      <c r="N2947" s="73" t="n">
        <v>9591</v>
      </c>
      <c r="O2947" s="73" t="n">
        <f aca="false">J2947-M2947-N2947</f>
        <v>591</v>
      </c>
      <c r="P2947" s="74" t="n">
        <f aca="false">M2947/J2947</f>
        <v>0.247171903881701</v>
      </c>
      <c r="Q2947" s="74" t="n">
        <f aca="false">N2947/J2947</f>
        <v>0.70913123844732</v>
      </c>
      <c r="R2947" s="75" t="n">
        <f aca="false">ABS(P2947-Q2947)*100</f>
        <v>46.1959334565619</v>
      </c>
      <c r="S2947" s="72" t="str">
        <f aca="false">IF(M2947&gt;N2947,"Flávio Bolsonaro",IF(N2947&gt;M2947,"Lula","Empate"))</f>
        <v>Lula</v>
      </c>
      <c r="T2947" s="74" t="n">
        <v>0.725729079418259</v>
      </c>
      <c r="U2947" s="74" t="n">
        <v>0.235132871392675</v>
      </c>
      <c r="V2947" s="72" t="str">
        <f aca="false">IF(S2947="Empate","—",IF((N2947&gt;M2947)&lt;&gt;(T2947&gt;U2947),"Sim","Não"))</f>
        <v>Não</v>
      </c>
    </row>
    <row r="2948" customFormat="false" ht="15" hidden="false" customHeight="false" outlineLevel="0" collapsed="false">
      <c r="A2948" s="72" t="s">
        <v>6161</v>
      </c>
      <c r="B2948" s="72" t="s">
        <v>6162</v>
      </c>
      <c r="C2948" s="72" t="s">
        <v>295</v>
      </c>
      <c r="D2948" s="72" t="s">
        <v>289</v>
      </c>
      <c r="E2948" s="72"/>
      <c r="F2948" s="73" t="n">
        <v>17746</v>
      </c>
      <c r="G2948" s="73" t="n">
        <v>13369</v>
      </c>
      <c r="H2948" s="73" t="n">
        <v>4377</v>
      </c>
      <c r="I2948" s="74" t="n">
        <f aca="false">H2948/F2948</f>
        <v>0.246647131748</v>
      </c>
      <c r="J2948" s="73" t="n">
        <v>12660</v>
      </c>
      <c r="K2948" s="73" t="n">
        <v>279</v>
      </c>
      <c r="L2948" s="73" t="n">
        <v>430</v>
      </c>
      <c r="M2948" s="73" t="n">
        <v>4845</v>
      </c>
      <c r="N2948" s="73" t="n">
        <v>7302</v>
      </c>
      <c r="O2948" s="73" t="n">
        <f aca="false">J2948-M2948-N2948</f>
        <v>513</v>
      </c>
      <c r="P2948" s="74" t="n">
        <f aca="false">M2948/J2948</f>
        <v>0.382701421800948</v>
      </c>
      <c r="Q2948" s="74" t="n">
        <f aca="false">N2948/J2948</f>
        <v>0.576777251184834</v>
      </c>
      <c r="R2948" s="75" t="n">
        <f aca="false">ABS(P2948-Q2948)*100</f>
        <v>19.4075829383886</v>
      </c>
      <c r="S2948" s="72" t="str">
        <f aca="false">IF(M2948&gt;N2948,"Flávio Bolsonaro",IF(N2948&gt;M2948,"Lula","Empate"))</f>
        <v>Lula</v>
      </c>
      <c r="T2948" s="74" t="n">
        <v>0.579106020153303</v>
      </c>
      <c r="U2948" s="74" t="n">
        <v>0.393333907501507</v>
      </c>
      <c r="V2948" s="72" t="str">
        <f aca="false">IF(S2948="Empate","—",IF((N2948&gt;M2948)&lt;&gt;(T2948&gt;U2948),"Sim","Não"))</f>
        <v>Não</v>
      </c>
    </row>
    <row r="2949" customFormat="false" ht="15" hidden="false" customHeight="false" outlineLevel="0" collapsed="false">
      <c r="A2949" s="72" t="s">
        <v>6163</v>
      </c>
      <c r="B2949" s="72" t="s">
        <v>6164</v>
      </c>
      <c r="C2949" s="72" t="s">
        <v>295</v>
      </c>
      <c r="D2949" s="72" t="s">
        <v>289</v>
      </c>
      <c r="E2949" s="72"/>
      <c r="F2949" s="73" t="n">
        <v>28341</v>
      </c>
      <c r="G2949" s="73" t="n">
        <v>21738</v>
      </c>
      <c r="H2949" s="73" t="n">
        <v>6603</v>
      </c>
      <c r="I2949" s="74" t="n">
        <f aca="false">H2949/F2949</f>
        <v>0.232984016089764</v>
      </c>
      <c r="J2949" s="73" t="n">
        <v>20566</v>
      </c>
      <c r="K2949" s="73" t="n">
        <v>236</v>
      </c>
      <c r="L2949" s="73" t="n">
        <v>936</v>
      </c>
      <c r="M2949" s="73" t="n">
        <v>3081</v>
      </c>
      <c r="N2949" s="73" t="n">
        <v>16729</v>
      </c>
      <c r="O2949" s="73" t="n">
        <f aca="false">J2949-M2949-N2949</f>
        <v>756</v>
      </c>
      <c r="P2949" s="74" t="n">
        <f aca="false">M2949/J2949</f>
        <v>0.149810366624526</v>
      </c>
      <c r="Q2949" s="74" t="n">
        <f aca="false">N2949/J2949</f>
        <v>0.81342993289896</v>
      </c>
      <c r="R2949" s="75" t="n">
        <f aca="false">ABS(P2949-Q2949)*100</f>
        <v>66.3619566274434</v>
      </c>
      <c r="S2949" s="72" t="str">
        <f aca="false">IF(M2949&gt;N2949,"Flávio Bolsonaro",IF(N2949&gt;M2949,"Lula","Empate"))</f>
        <v>Lula</v>
      </c>
      <c r="T2949" s="74" t="n">
        <v>0.86121682915385</v>
      </c>
      <c r="U2949" s="74" t="n">
        <v>0.109900422292894</v>
      </c>
      <c r="V2949" s="72" t="str">
        <f aca="false">IF(S2949="Empate","—",IF((N2949&gt;M2949)&lt;&gt;(T2949&gt;U2949),"Sim","Não"))</f>
        <v>Não</v>
      </c>
    </row>
    <row r="2950" customFormat="false" ht="15" hidden="false" customHeight="false" outlineLevel="0" collapsed="false">
      <c r="A2950" s="72" t="s">
        <v>6165</v>
      </c>
      <c r="B2950" s="72" t="s">
        <v>6166</v>
      </c>
      <c r="C2950" s="72" t="s">
        <v>295</v>
      </c>
      <c r="D2950" s="72" t="s">
        <v>289</v>
      </c>
      <c r="E2950" s="72"/>
      <c r="F2950" s="73" t="n">
        <v>24100</v>
      </c>
      <c r="G2950" s="73" t="n">
        <v>19398</v>
      </c>
      <c r="H2950" s="73" t="n">
        <v>4702</v>
      </c>
      <c r="I2950" s="74" t="n">
        <f aca="false">H2950/F2950</f>
        <v>0.195103734439834</v>
      </c>
      <c r="J2950" s="73" t="n">
        <v>18520</v>
      </c>
      <c r="K2950" s="73" t="n">
        <v>276</v>
      </c>
      <c r="L2950" s="73" t="n">
        <v>602</v>
      </c>
      <c r="M2950" s="73" t="n">
        <v>3901</v>
      </c>
      <c r="N2950" s="73" t="n">
        <v>13817</v>
      </c>
      <c r="O2950" s="73" t="n">
        <f aca="false">J2950-M2950-N2950</f>
        <v>802</v>
      </c>
      <c r="P2950" s="74" t="n">
        <f aca="false">M2950/J2950</f>
        <v>0.210637149028078</v>
      </c>
      <c r="Q2950" s="74" t="n">
        <f aca="false">N2950/J2950</f>
        <v>0.746058315334773</v>
      </c>
      <c r="R2950" s="75" t="n">
        <f aca="false">ABS(P2950-Q2950)*100</f>
        <v>53.5421166306696</v>
      </c>
      <c r="S2950" s="72" t="str">
        <f aca="false">IF(M2950&gt;N2950,"Flávio Bolsonaro",IF(N2950&gt;M2950,"Lula","Empate"))</f>
        <v>Lula</v>
      </c>
      <c r="T2950" s="74" t="n">
        <v>0.788385269121813</v>
      </c>
      <c r="U2950" s="74" t="n">
        <v>0.182039660056657</v>
      </c>
      <c r="V2950" s="72" t="str">
        <f aca="false">IF(S2950="Empate","—",IF((N2950&gt;M2950)&lt;&gt;(T2950&gt;U2950),"Sim","Não"))</f>
        <v>Não</v>
      </c>
    </row>
    <row r="2951" customFormat="false" ht="15" hidden="false" customHeight="false" outlineLevel="0" collapsed="false">
      <c r="A2951" s="72" t="s">
        <v>6167</v>
      </c>
      <c r="B2951" s="72" t="s">
        <v>6168</v>
      </c>
      <c r="C2951" s="72" t="s">
        <v>295</v>
      </c>
      <c r="D2951" s="72" t="s">
        <v>289</v>
      </c>
      <c r="E2951" s="72"/>
      <c r="F2951" s="73" t="n">
        <v>18178</v>
      </c>
      <c r="G2951" s="73" t="n">
        <v>14186</v>
      </c>
      <c r="H2951" s="73" t="n">
        <v>3992</v>
      </c>
      <c r="I2951" s="74" t="n">
        <f aca="false">H2951/F2951</f>
        <v>0.21960611728463</v>
      </c>
      <c r="J2951" s="73" t="n">
        <v>13461</v>
      </c>
      <c r="K2951" s="73" t="n">
        <v>203</v>
      </c>
      <c r="L2951" s="73" t="n">
        <v>522</v>
      </c>
      <c r="M2951" s="73" t="n">
        <v>1951</v>
      </c>
      <c r="N2951" s="73" t="n">
        <v>10944</v>
      </c>
      <c r="O2951" s="73" t="n">
        <f aca="false">J2951-M2951-N2951</f>
        <v>566</v>
      </c>
      <c r="P2951" s="74" t="n">
        <f aca="false">M2951/J2951</f>
        <v>0.144937226060471</v>
      </c>
      <c r="Q2951" s="74" t="n">
        <f aca="false">N2951/J2951</f>
        <v>0.813015377757968</v>
      </c>
      <c r="R2951" s="75" t="n">
        <f aca="false">ABS(P2951-Q2951)*100</f>
        <v>66.8078151697497</v>
      </c>
      <c r="S2951" s="72" t="str">
        <f aca="false">IF(M2951&gt;N2951,"Flávio Bolsonaro",IF(N2951&gt;M2951,"Lula","Empate"))</f>
        <v>Lula</v>
      </c>
      <c r="T2951" s="74" t="n">
        <v>0.848664465786315</v>
      </c>
      <c r="U2951" s="74" t="n">
        <v>0.122298919567827</v>
      </c>
      <c r="V2951" s="72" t="str">
        <f aca="false">IF(S2951="Empate","—",IF((N2951&gt;M2951)&lt;&gt;(T2951&gt;U2951),"Sim","Não"))</f>
        <v>Não</v>
      </c>
    </row>
    <row r="2952" customFormat="false" ht="15" hidden="false" customHeight="false" outlineLevel="0" collapsed="false">
      <c r="A2952" s="72" t="s">
        <v>6169</v>
      </c>
      <c r="B2952" s="72" t="s">
        <v>6170</v>
      </c>
      <c r="C2952" s="72" t="s">
        <v>295</v>
      </c>
      <c r="D2952" s="72" t="s">
        <v>289</v>
      </c>
      <c r="E2952" s="72"/>
      <c r="F2952" s="73" t="n">
        <v>83623</v>
      </c>
      <c r="G2952" s="73" t="n">
        <v>70450</v>
      </c>
      <c r="H2952" s="73" t="n">
        <v>13173</v>
      </c>
      <c r="I2952" s="74" t="n">
        <f aca="false">H2952/F2952</f>
        <v>0.157528431173242</v>
      </c>
      <c r="J2952" s="73" t="n">
        <v>66341</v>
      </c>
      <c r="K2952" s="73" t="n">
        <v>1457</v>
      </c>
      <c r="L2952" s="73" t="n">
        <v>2652</v>
      </c>
      <c r="M2952" s="73" t="n">
        <v>22712</v>
      </c>
      <c r="N2952" s="73" t="n">
        <v>39605</v>
      </c>
      <c r="O2952" s="73" t="n">
        <f aca="false">J2952-M2952-N2952</f>
        <v>4024</v>
      </c>
      <c r="P2952" s="74" t="n">
        <f aca="false">M2952/J2952</f>
        <v>0.342352391432146</v>
      </c>
      <c r="Q2952" s="74" t="n">
        <f aca="false">N2952/J2952</f>
        <v>0.596991302512775</v>
      </c>
      <c r="R2952" s="75" t="n">
        <f aca="false">ABS(P2952-Q2952)*100</f>
        <v>25.4638911080629</v>
      </c>
      <c r="S2952" s="72" t="str">
        <f aca="false">IF(M2952&gt;N2952,"Flávio Bolsonaro",IF(N2952&gt;M2952,"Lula","Empate"))</f>
        <v>Lula</v>
      </c>
      <c r="T2952" s="74" t="n">
        <v>0.604940213971051</v>
      </c>
      <c r="U2952" s="74" t="n">
        <v>0.343517935808685</v>
      </c>
      <c r="V2952" s="72" t="str">
        <f aca="false">IF(S2952="Empate","—",IF((N2952&gt;M2952)&lt;&gt;(T2952&gt;U2952),"Sim","Não"))</f>
        <v>Não</v>
      </c>
    </row>
    <row r="2953" customFormat="false" ht="15" hidden="false" customHeight="false" outlineLevel="0" collapsed="false">
      <c r="A2953" s="72" t="s">
        <v>6171</v>
      </c>
      <c r="B2953" s="72" t="s">
        <v>6172</v>
      </c>
      <c r="C2953" s="72" t="s">
        <v>295</v>
      </c>
      <c r="D2953" s="72" t="s">
        <v>289</v>
      </c>
      <c r="E2953" s="72"/>
      <c r="F2953" s="73" t="n">
        <v>14551</v>
      </c>
      <c r="G2953" s="73" t="n">
        <v>11709</v>
      </c>
      <c r="H2953" s="73" t="n">
        <v>2842</v>
      </c>
      <c r="I2953" s="74" t="n">
        <f aca="false">H2953/F2953</f>
        <v>0.19531303690468</v>
      </c>
      <c r="J2953" s="73" t="n">
        <v>11042</v>
      </c>
      <c r="K2953" s="73" t="n">
        <v>184</v>
      </c>
      <c r="L2953" s="73" t="n">
        <v>483</v>
      </c>
      <c r="M2953" s="73" t="n">
        <v>2819</v>
      </c>
      <c r="N2953" s="73" t="n">
        <v>7759</v>
      </c>
      <c r="O2953" s="73" t="n">
        <f aca="false">J2953-M2953-N2953</f>
        <v>464</v>
      </c>
      <c r="P2953" s="74" t="n">
        <f aca="false">M2953/J2953</f>
        <v>0.255297953269335</v>
      </c>
      <c r="Q2953" s="74" t="n">
        <f aca="false">N2953/J2953</f>
        <v>0.70268067379098</v>
      </c>
      <c r="R2953" s="75" t="n">
        <f aca="false">ABS(P2953-Q2953)*100</f>
        <v>44.7382720521645</v>
      </c>
      <c r="S2953" s="72" t="str">
        <f aca="false">IF(M2953&gt;N2953,"Flávio Bolsonaro",IF(N2953&gt;M2953,"Lula","Empate"))</f>
        <v>Lula</v>
      </c>
      <c r="T2953" s="74" t="n">
        <v>0.752839575706374</v>
      </c>
      <c r="U2953" s="74" t="n">
        <v>0.209893926593448</v>
      </c>
      <c r="V2953" s="72" t="str">
        <f aca="false">IF(S2953="Empate","—",IF((N2953&gt;M2953)&lt;&gt;(T2953&gt;U2953),"Sim","Não"))</f>
        <v>Não</v>
      </c>
    </row>
    <row r="2954" customFormat="false" ht="15" hidden="false" customHeight="false" outlineLevel="0" collapsed="false">
      <c r="A2954" s="72" t="s">
        <v>6173</v>
      </c>
      <c r="B2954" s="72" t="s">
        <v>6174</v>
      </c>
      <c r="C2954" s="72" t="s">
        <v>295</v>
      </c>
      <c r="D2954" s="72" t="s">
        <v>289</v>
      </c>
      <c r="E2954" s="72"/>
      <c r="F2954" s="73" t="n">
        <v>21365</v>
      </c>
      <c r="G2954" s="73" t="n">
        <v>17300</v>
      </c>
      <c r="H2954" s="73" t="n">
        <v>4065</v>
      </c>
      <c r="I2954" s="74" t="n">
        <f aca="false">H2954/F2954</f>
        <v>0.190264451205242</v>
      </c>
      <c r="J2954" s="73" t="n">
        <v>16682</v>
      </c>
      <c r="K2954" s="73" t="n">
        <v>218</v>
      </c>
      <c r="L2954" s="73" t="n">
        <v>400</v>
      </c>
      <c r="M2954" s="73" t="n">
        <v>3527</v>
      </c>
      <c r="N2954" s="73" t="n">
        <v>12416</v>
      </c>
      <c r="O2954" s="73" t="n">
        <f aca="false">J2954-M2954-N2954</f>
        <v>739</v>
      </c>
      <c r="P2954" s="74" t="n">
        <f aca="false">M2954/J2954</f>
        <v>0.211425488550534</v>
      </c>
      <c r="Q2954" s="74" t="n">
        <f aca="false">N2954/J2954</f>
        <v>0.744275266754586</v>
      </c>
      <c r="R2954" s="75" t="n">
        <f aca="false">ABS(P2954-Q2954)*100</f>
        <v>53.2849778204052</v>
      </c>
      <c r="S2954" s="72" t="str">
        <f aca="false">IF(M2954&gt;N2954,"Flávio Bolsonaro",IF(N2954&gt;M2954,"Lula","Empate"))</f>
        <v>Lula</v>
      </c>
      <c r="T2954" s="74" t="n">
        <v>0.824666708788779</v>
      </c>
      <c r="U2954" s="74" t="n">
        <v>0.149617741833576</v>
      </c>
      <c r="V2954" s="72" t="str">
        <f aca="false">IF(S2954="Empate","—",IF((N2954&gt;M2954)&lt;&gt;(T2954&gt;U2954),"Sim","Não"))</f>
        <v>Não</v>
      </c>
    </row>
    <row r="2955" customFormat="false" ht="15" hidden="false" customHeight="false" outlineLevel="0" collapsed="false">
      <c r="A2955" s="72" t="s">
        <v>6175</v>
      </c>
      <c r="B2955" s="72" t="s">
        <v>6176</v>
      </c>
      <c r="C2955" s="72" t="s">
        <v>295</v>
      </c>
      <c r="D2955" s="72" t="s">
        <v>289</v>
      </c>
      <c r="E2955" s="72"/>
      <c r="F2955" s="73" t="n">
        <v>11013</v>
      </c>
      <c r="G2955" s="73" t="n">
        <v>9083</v>
      </c>
      <c r="H2955" s="73" t="n">
        <v>1930</v>
      </c>
      <c r="I2955" s="74" t="n">
        <f aca="false">H2955/F2955</f>
        <v>0.175247434849723</v>
      </c>
      <c r="J2955" s="73" t="n">
        <v>8455</v>
      </c>
      <c r="K2955" s="73" t="n">
        <v>248</v>
      </c>
      <c r="L2955" s="73" t="n">
        <v>380</v>
      </c>
      <c r="M2955" s="73" t="n">
        <v>2047</v>
      </c>
      <c r="N2955" s="73" t="n">
        <v>5938</v>
      </c>
      <c r="O2955" s="73" t="n">
        <f aca="false">J2955-M2955-N2955</f>
        <v>470</v>
      </c>
      <c r="P2955" s="74" t="n">
        <f aca="false">M2955/J2955</f>
        <v>0.242105263157895</v>
      </c>
      <c r="Q2955" s="74" t="n">
        <f aca="false">N2955/J2955</f>
        <v>0.702306327616795</v>
      </c>
      <c r="R2955" s="75" t="n">
        <f aca="false">ABS(P2955-Q2955)*100</f>
        <v>46.02010644589</v>
      </c>
      <c r="S2955" s="72" t="str">
        <f aca="false">IF(M2955&gt;N2955,"Flávio Bolsonaro",IF(N2955&gt;M2955,"Lula","Empate"))</f>
        <v>Lula</v>
      </c>
      <c r="T2955" s="74" t="n">
        <v>0.758266818700114</v>
      </c>
      <c r="U2955" s="74" t="n">
        <v>0.193969339921449</v>
      </c>
      <c r="V2955" s="72" t="str">
        <f aca="false">IF(S2955="Empate","—",IF((N2955&gt;M2955)&lt;&gt;(T2955&gt;U2955),"Sim","Não"))</f>
        <v>Não</v>
      </c>
    </row>
    <row r="2956" customFormat="false" ht="15" hidden="false" customHeight="false" outlineLevel="0" collapsed="false">
      <c r="A2956" s="72" t="s">
        <v>6177</v>
      </c>
      <c r="B2956" s="72" t="s">
        <v>6178</v>
      </c>
      <c r="C2956" s="72" t="s">
        <v>295</v>
      </c>
      <c r="D2956" s="72" t="s">
        <v>289</v>
      </c>
      <c r="E2956" s="72"/>
      <c r="F2956" s="73" t="n">
        <v>18225</v>
      </c>
      <c r="G2956" s="73" t="n">
        <v>14400</v>
      </c>
      <c r="H2956" s="73" t="n">
        <v>3825</v>
      </c>
      <c r="I2956" s="74" t="n">
        <f aca="false">H2956/F2956</f>
        <v>0.209876543209877</v>
      </c>
      <c r="J2956" s="73" t="n">
        <v>13862</v>
      </c>
      <c r="K2956" s="73" t="n">
        <v>117</v>
      </c>
      <c r="L2956" s="73" t="n">
        <v>421</v>
      </c>
      <c r="M2956" s="73" t="n">
        <v>1930</v>
      </c>
      <c r="N2956" s="73" t="n">
        <v>11478</v>
      </c>
      <c r="O2956" s="73" t="n">
        <f aca="false">J2956-M2956-N2956</f>
        <v>454</v>
      </c>
      <c r="P2956" s="74" t="n">
        <f aca="false">M2956/J2956</f>
        <v>0.139229548405713</v>
      </c>
      <c r="Q2956" s="74" t="n">
        <f aca="false">N2956/J2956</f>
        <v>0.82801904487087</v>
      </c>
      <c r="R2956" s="75" t="n">
        <f aca="false">ABS(P2956-Q2956)*100</f>
        <v>68.8789496465157</v>
      </c>
      <c r="S2956" s="72" t="str">
        <f aca="false">IF(M2956&gt;N2956,"Flávio Bolsonaro",IF(N2956&gt;M2956,"Lula","Empate"))</f>
        <v>Lula</v>
      </c>
      <c r="T2956" s="74" t="n">
        <v>0.859153846153846</v>
      </c>
      <c r="U2956" s="74" t="n">
        <v>0.113846153846154</v>
      </c>
      <c r="V2956" s="72" t="str">
        <f aca="false">IF(S2956="Empate","—",IF((N2956&gt;M2956)&lt;&gt;(T2956&gt;U2956),"Sim","Não"))</f>
        <v>Não</v>
      </c>
    </row>
    <row r="2957" customFormat="false" ht="15" hidden="false" customHeight="false" outlineLevel="0" collapsed="false">
      <c r="A2957" s="72" t="s">
        <v>6179</v>
      </c>
      <c r="B2957" s="72" t="s">
        <v>6180</v>
      </c>
      <c r="C2957" s="72" t="s">
        <v>295</v>
      </c>
      <c r="D2957" s="72" t="s">
        <v>289</v>
      </c>
      <c r="E2957" s="72"/>
      <c r="F2957" s="73" t="n">
        <v>20268</v>
      </c>
      <c r="G2957" s="73" t="n">
        <v>15977</v>
      </c>
      <c r="H2957" s="73" t="n">
        <v>4291</v>
      </c>
      <c r="I2957" s="74" t="n">
        <f aca="false">H2957/F2957</f>
        <v>0.211713045194395</v>
      </c>
      <c r="J2957" s="73" t="n">
        <v>15248</v>
      </c>
      <c r="K2957" s="73" t="n">
        <v>240</v>
      </c>
      <c r="L2957" s="73" t="n">
        <v>489</v>
      </c>
      <c r="M2957" s="73" t="n">
        <v>4895</v>
      </c>
      <c r="N2957" s="73" t="n">
        <v>9800</v>
      </c>
      <c r="O2957" s="73" t="n">
        <f aca="false">J2957-M2957-N2957</f>
        <v>553</v>
      </c>
      <c r="P2957" s="74" t="n">
        <f aca="false">M2957/J2957</f>
        <v>0.321025708289612</v>
      </c>
      <c r="Q2957" s="74" t="n">
        <f aca="false">N2957/J2957</f>
        <v>0.642707240293809</v>
      </c>
      <c r="R2957" s="75" t="n">
        <f aca="false">ABS(P2957-Q2957)*100</f>
        <v>32.1681532004197</v>
      </c>
      <c r="S2957" s="72" t="str">
        <f aca="false">IF(M2957&gt;N2957,"Flávio Bolsonaro",IF(N2957&gt;M2957,"Lula","Empate"))</f>
        <v>Lula</v>
      </c>
      <c r="T2957" s="74" t="n">
        <v>0.660764012852553</v>
      </c>
      <c r="U2957" s="74" t="n">
        <v>0.30689039628704</v>
      </c>
      <c r="V2957" s="72" t="str">
        <f aca="false">IF(S2957="Empate","—",IF((N2957&gt;M2957)&lt;&gt;(T2957&gt;U2957),"Sim","Não"))</f>
        <v>Não</v>
      </c>
    </row>
    <row r="2958" customFormat="false" ht="15" hidden="false" customHeight="false" outlineLevel="0" collapsed="false">
      <c r="A2958" s="72" t="s">
        <v>6181</v>
      </c>
      <c r="B2958" s="72" t="s">
        <v>6182</v>
      </c>
      <c r="C2958" s="72" t="s">
        <v>295</v>
      </c>
      <c r="D2958" s="72" t="s">
        <v>289</v>
      </c>
      <c r="E2958" s="72"/>
      <c r="F2958" s="73" t="n">
        <v>22236</v>
      </c>
      <c r="G2958" s="73" t="n">
        <v>18944</v>
      </c>
      <c r="H2958" s="73" t="n">
        <v>3292</v>
      </c>
      <c r="I2958" s="74" t="n">
        <f aca="false">H2958/F2958</f>
        <v>0.148048210109732</v>
      </c>
      <c r="J2958" s="73" t="n">
        <v>18129</v>
      </c>
      <c r="K2958" s="73" t="n">
        <v>312</v>
      </c>
      <c r="L2958" s="73" t="n">
        <v>503</v>
      </c>
      <c r="M2958" s="73" t="n">
        <v>8137</v>
      </c>
      <c r="N2958" s="73" t="n">
        <v>9132</v>
      </c>
      <c r="O2958" s="73" t="n">
        <f aca="false">J2958-M2958-N2958</f>
        <v>860</v>
      </c>
      <c r="P2958" s="74" t="n">
        <f aca="false">M2958/J2958</f>
        <v>0.448838876937503</v>
      </c>
      <c r="Q2958" s="74" t="n">
        <f aca="false">N2958/J2958</f>
        <v>0.503723316233659</v>
      </c>
      <c r="R2958" s="75" t="n">
        <f aca="false">ABS(P2958-Q2958)*100</f>
        <v>5.48844392961553</v>
      </c>
      <c r="S2958" s="72" t="str">
        <f aca="false">IF(M2958&gt;N2958,"Flávio Bolsonaro",IF(N2958&gt;M2958,"Lula","Empate"))</f>
        <v>Lula</v>
      </c>
      <c r="T2958" s="74" t="n">
        <v>0.562417949635995</v>
      </c>
      <c r="U2958" s="74" t="n">
        <v>0.404403866809882</v>
      </c>
      <c r="V2958" s="72" t="str">
        <f aca="false">IF(S2958="Empate","—",IF((N2958&gt;M2958)&lt;&gt;(T2958&gt;U2958),"Sim","Não"))</f>
        <v>Não</v>
      </c>
    </row>
    <row r="2959" customFormat="false" ht="15" hidden="false" customHeight="false" outlineLevel="0" collapsed="false">
      <c r="A2959" s="72" t="s">
        <v>6183</v>
      </c>
      <c r="B2959" s="72" t="s">
        <v>6184</v>
      </c>
      <c r="C2959" s="72" t="s">
        <v>295</v>
      </c>
      <c r="D2959" s="72" t="s">
        <v>289</v>
      </c>
      <c r="E2959" s="72"/>
      <c r="F2959" s="73" t="n">
        <v>6630</v>
      </c>
      <c r="G2959" s="73" t="n">
        <v>5302</v>
      </c>
      <c r="H2959" s="73" t="n">
        <v>1328</v>
      </c>
      <c r="I2959" s="74" t="n">
        <f aca="false">H2959/F2959</f>
        <v>0.200301659125189</v>
      </c>
      <c r="J2959" s="73" t="n">
        <v>5022</v>
      </c>
      <c r="K2959" s="73" t="n">
        <v>80</v>
      </c>
      <c r="L2959" s="73" t="n">
        <v>200</v>
      </c>
      <c r="M2959" s="73" t="n">
        <v>898</v>
      </c>
      <c r="N2959" s="73" t="n">
        <v>3910</v>
      </c>
      <c r="O2959" s="73" t="n">
        <f aca="false">J2959-M2959-N2959</f>
        <v>214</v>
      </c>
      <c r="P2959" s="74" t="n">
        <f aca="false">M2959/J2959</f>
        <v>0.178813221823975</v>
      </c>
      <c r="Q2959" s="74" t="n">
        <f aca="false">N2959/J2959</f>
        <v>0.778574273197929</v>
      </c>
      <c r="R2959" s="75" t="n">
        <f aca="false">ABS(P2959-Q2959)*100</f>
        <v>59.9761051373955</v>
      </c>
      <c r="S2959" s="72" t="str">
        <f aca="false">IF(M2959&gt;N2959,"Flávio Bolsonaro",IF(N2959&gt;M2959,"Lula","Empate"))</f>
        <v>Lula</v>
      </c>
      <c r="T2959" s="74" t="n">
        <v>0.824456753302088</v>
      </c>
      <c r="U2959" s="74" t="n">
        <v>0.148274392841926</v>
      </c>
      <c r="V2959" s="72" t="str">
        <f aca="false">IF(S2959="Empate","—",IF((N2959&gt;M2959)&lt;&gt;(T2959&gt;U2959),"Sim","Não"))</f>
        <v>Não</v>
      </c>
    </row>
    <row r="2960" customFormat="false" ht="15" hidden="false" customHeight="false" outlineLevel="0" collapsed="false">
      <c r="A2960" s="72" t="s">
        <v>6185</v>
      </c>
      <c r="B2960" s="72" t="s">
        <v>1535</v>
      </c>
      <c r="C2960" s="72" t="s">
        <v>295</v>
      </c>
      <c r="D2960" s="72" t="s">
        <v>289</v>
      </c>
      <c r="E2960" s="72"/>
      <c r="F2960" s="73" t="n">
        <v>8841</v>
      </c>
      <c r="G2960" s="73" t="n">
        <v>7274</v>
      </c>
      <c r="H2960" s="73" t="n">
        <v>1567</v>
      </c>
      <c r="I2960" s="74" t="n">
        <f aca="false">H2960/F2960</f>
        <v>0.177242393394412</v>
      </c>
      <c r="J2960" s="73" t="n">
        <v>7067</v>
      </c>
      <c r="K2960" s="73" t="n">
        <v>80</v>
      </c>
      <c r="L2960" s="73" t="n">
        <v>127</v>
      </c>
      <c r="M2960" s="73" t="n">
        <v>634</v>
      </c>
      <c r="N2960" s="73" t="n">
        <v>6165</v>
      </c>
      <c r="O2960" s="73" t="n">
        <f aca="false">J2960-M2960-N2960</f>
        <v>268</v>
      </c>
      <c r="P2960" s="74" t="n">
        <f aca="false">M2960/J2960</f>
        <v>0.0897127493986133</v>
      </c>
      <c r="Q2960" s="74" t="n">
        <f aca="false">N2960/J2960</f>
        <v>0.872364511107967</v>
      </c>
      <c r="R2960" s="75" t="n">
        <f aca="false">ABS(P2960-Q2960)*100</f>
        <v>78.2651761709353</v>
      </c>
      <c r="S2960" s="72" t="str">
        <f aca="false">IF(M2960&gt;N2960,"Flávio Bolsonaro",IF(N2960&gt;M2960,"Lula","Empate"))</f>
        <v>Lula</v>
      </c>
      <c r="T2960" s="74" t="n">
        <v>0.902761282660333</v>
      </c>
      <c r="U2960" s="74" t="n">
        <v>0.0682897862232779</v>
      </c>
      <c r="V2960" s="72" t="str">
        <f aca="false">IF(S2960="Empate","—",IF((N2960&gt;M2960)&lt;&gt;(T2960&gt;U2960),"Sim","Não"))</f>
        <v>Não</v>
      </c>
    </row>
    <row r="2961" customFormat="false" ht="15" hidden="false" customHeight="false" outlineLevel="0" collapsed="false">
      <c r="A2961" s="72" t="s">
        <v>6186</v>
      </c>
      <c r="B2961" s="72" t="s">
        <v>6187</v>
      </c>
      <c r="C2961" s="72" t="s">
        <v>295</v>
      </c>
      <c r="D2961" s="72" t="s">
        <v>289</v>
      </c>
      <c r="E2961" s="72"/>
      <c r="F2961" s="73" t="n">
        <v>42020</v>
      </c>
      <c r="G2961" s="73" t="n">
        <v>33968</v>
      </c>
      <c r="H2961" s="73" t="n">
        <v>8052</v>
      </c>
      <c r="I2961" s="74" t="n">
        <f aca="false">H2961/F2961</f>
        <v>0.191623036649215</v>
      </c>
      <c r="J2961" s="73" t="n">
        <v>32096</v>
      </c>
      <c r="K2961" s="73" t="n">
        <v>618</v>
      </c>
      <c r="L2961" s="73" t="n">
        <v>1254</v>
      </c>
      <c r="M2961" s="73" t="n">
        <v>9840</v>
      </c>
      <c r="N2961" s="73" t="n">
        <v>20430</v>
      </c>
      <c r="O2961" s="73" t="n">
        <f aca="false">J2961-M2961-N2961</f>
        <v>1826</v>
      </c>
      <c r="P2961" s="74" t="n">
        <f aca="false">M2961/J2961</f>
        <v>0.306580259222333</v>
      </c>
      <c r="Q2961" s="74" t="n">
        <f aca="false">N2961/J2961</f>
        <v>0.636527916251246</v>
      </c>
      <c r="R2961" s="75" t="n">
        <f aca="false">ABS(P2961-Q2961)*100</f>
        <v>32.9947657028913</v>
      </c>
      <c r="S2961" s="72" t="str">
        <f aca="false">IF(M2961&gt;N2961,"Flávio Bolsonaro",IF(N2961&gt;M2961,"Lula","Empate"))</f>
        <v>Lula</v>
      </c>
      <c r="T2961" s="74" t="n">
        <v>0.656701030927835</v>
      </c>
      <c r="U2961" s="74" t="n">
        <v>0.29784442361762</v>
      </c>
      <c r="V2961" s="72" t="str">
        <f aca="false">IF(S2961="Empate","—",IF((N2961&gt;M2961)&lt;&gt;(T2961&gt;U2961),"Sim","Não"))</f>
        <v>Não</v>
      </c>
    </row>
    <row r="2962" customFormat="false" ht="15" hidden="false" customHeight="false" outlineLevel="0" collapsed="false">
      <c r="A2962" s="72" t="s">
        <v>6188</v>
      </c>
      <c r="B2962" s="72" t="s">
        <v>6189</v>
      </c>
      <c r="C2962" s="72" t="s">
        <v>295</v>
      </c>
      <c r="D2962" s="72" t="s">
        <v>289</v>
      </c>
      <c r="E2962" s="72"/>
      <c r="F2962" s="73" t="n">
        <v>35207</v>
      </c>
      <c r="G2962" s="73" t="n">
        <v>30181</v>
      </c>
      <c r="H2962" s="73" t="n">
        <v>5026</v>
      </c>
      <c r="I2962" s="74" t="n">
        <f aca="false">H2962/F2962</f>
        <v>0.142755701991081</v>
      </c>
      <c r="J2962" s="73" t="n">
        <v>29107</v>
      </c>
      <c r="K2962" s="73" t="n">
        <v>466</v>
      </c>
      <c r="L2962" s="73" t="n">
        <v>608</v>
      </c>
      <c r="M2962" s="73" t="n">
        <v>13043</v>
      </c>
      <c r="N2962" s="73" t="n">
        <v>14612</v>
      </c>
      <c r="O2962" s="73" t="n">
        <f aca="false">J2962-M2962-N2962</f>
        <v>1452</v>
      </c>
      <c r="P2962" s="74" t="n">
        <f aca="false">M2962/J2962</f>
        <v>0.448105266774315</v>
      </c>
      <c r="Q2962" s="74" t="n">
        <f aca="false">N2962/J2962</f>
        <v>0.502009825815096</v>
      </c>
      <c r="R2962" s="75" t="n">
        <f aca="false">ABS(P2962-Q2962)*100</f>
        <v>5.39045590407806</v>
      </c>
      <c r="S2962" s="72" t="str">
        <f aca="false">IF(M2962&gt;N2962,"Flávio Bolsonaro",IF(N2962&gt;M2962,"Lula","Empate"))</f>
        <v>Lula</v>
      </c>
      <c r="T2962" s="74" t="n">
        <v>0.54580713182965</v>
      </c>
      <c r="U2962" s="74" t="n">
        <v>0.419475091313025</v>
      </c>
      <c r="V2962" s="72" t="str">
        <f aca="false">IF(S2962="Empate","—",IF((N2962&gt;M2962)&lt;&gt;(T2962&gt;U2962),"Sim","Não"))</f>
        <v>Não</v>
      </c>
    </row>
    <row r="2963" customFormat="false" ht="15" hidden="false" customHeight="false" outlineLevel="0" collapsed="false">
      <c r="A2963" s="72" t="s">
        <v>6190</v>
      </c>
      <c r="B2963" s="72" t="s">
        <v>6191</v>
      </c>
      <c r="C2963" s="72" t="s">
        <v>295</v>
      </c>
      <c r="D2963" s="72" t="s">
        <v>289</v>
      </c>
      <c r="E2963" s="72"/>
      <c r="F2963" s="73" t="n">
        <v>12070</v>
      </c>
      <c r="G2963" s="73" t="n">
        <v>10037</v>
      </c>
      <c r="H2963" s="73" t="n">
        <v>2033</v>
      </c>
      <c r="I2963" s="74" t="n">
        <f aca="false">H2963/F2963</f>
        <v>0.168434134217067</v>
      </c>
      <c r="J2963" s="73" t="n">
        <v>9456</v>
      </c>
      <c r="K2963" s="73" t="n">
        <v>216</v>
      </c>
      <c r="L2963" s="73" t="n">
        <v>365</v>
      </c>
      <c r="M2963" s="73" t="n">
        <v>2652</v>
      </c>
      <c r="N2963" s="73" t="n">
        <v>6394</v>
      </c>
      <c r="O2963" s="73" t="n">
        <f aca="false">J2963-M2963-N2963</f>
        <v>410</v>
      </c>
      <c r="P2963" s="74" t="n">
        <f aca="false">M2963/J2963</f>
        <v>0.280456852791878</v>
      </c>
      <c r="Q2963" s="74" t="n">
        <f aca="false">N2963/J2963</f>
        <v>0.676184433164129</v>
      </c>
      <c r="R2963" s="75" t="n">
        <f aca="false">ABS(P2963-Q2963)*100</f>
        <v>39.572758037225</v>
      </c>
      <c r="S2963" s="72" t="str">
        <f aca="false">IF(M2963&gt;N2963,"Flávio Bolsonaro",IF(N2963&gt;M2963,"Lula","Empate"))</f>
        <v>Lula</v>
      </c>
      <c r="T2963" s="74" t="n">
        <v>0.688941655359566</v>
      </c>
      <c r="U2963" s="74" t="n">
        <v>0.277702397105382</v>
      </c>
      <c r="V2963" s="72" t="str">
        <f aca="false">IF(S2963="Empate","—",IF((N2963&gt;M2963)&lt;&gt;(T2963&gt;U2963),"Sim","Não"))</f>
        <v>Não</v>
      </c>
    </row>
    <row r="2964" customFormat="false" ht="15" hidden="false" customHeight="false" outlineLevel="0" collapsed="false">
      <c r="A2964" s="72" t="s">
        <v>6192</v>
      </c>
      <c r="B2964" s="72" t="s">
        <v>2564</v>
      </c>
      <c r="C2964" s="72" t="s">
        <v>295</v>
      </c>
      <c r="D2964" s="72" t="s">
        <v>289</v>
      </c>
      <c r="E2964" s="72"/>
      <c r="F2964" s="73" t="n">
        <v>25102</v>
      </c>
      <c r="G2964" s="73" t="n">
        <v>18950</v>
      </c>
      <c r="H2964" s="73" t="n">
        <v>6152</v>
      </c>
      <c r="I2964" s="74" t="n">
        <f aca="false">H2964/F2964</f>
        <v>0.245080073300932</v>
      </c>
      <c r="J2964" s="73" t="n">
        <v>18100</v>
      </c>
      <c r="K2964" s="73" t="n">
        <v>203</v>
      </c>
      <c r="L2964" s="73" t="n">
        <v>647</v>
      </c>
      <c r="M2964" s="73" t="n">
        <v>5094</v>
      </c>
      <c r="N2964" s="73" t="n">
        <v>12140</v>
      </c>
      <c r="O2964" s="73" t="n">
        <f aca="false">J2964-M2964-N2964</f>
        <v>866</v>
      </c>
      <c r="P2964" s="74" t="n">
        <f aca="false">M2964/J2964</f>
        <v>0.281436464088398</v>
      </c>
      <c r="Q2964" s="74" t="n">
        <f aca="false">N2964/J2964</f>
        <v>0.670718232044199</v>
      </c>
      <c r="R2964" s="75" t="n">
        <f aca="false">ABS(P2964-Q2964)*100</f>
        <v>38.9281767955801</v>
      </c>
      <c r="S2964" s="72" t="str">
        <f aca="false">IF(M2964&gt;N2964,"Flávio Bolsonaro",IF(N2964&gt;M2964,"Lula","Empate"))</f>
        <v>Lula</v>
      </c>
      <c r="T2964" s="74" t="n">
        <v>0.733177681992337</v>
      </c>
      <c r="U2964" s="74" t="n">
        <v>0.219468390804598</v>
      </c>
      <c r="V2964" s="72" t="str">
        <f aca="false">IF(S2964="Empate","—",IF((N2964&gt;M2964)&lt;&gt;(T2964&gt;U2964),"Sim","Não"))</f>
        <v>Não</v>
      </c>
    </row>
    <row r="2965" customFormat="false" ht="15" hidden="false" customHeight="false" outlineLevel="0" collapsed="false">
      <c r="A2965" s="72" t="s">
        <v>6193</v>
      </c>
      <c r="B2965" s="72" t="s">
        <v>5849</v>
      </c>
      <c r="C2965" s="72" t="s">
        <v>295</v>
      </c>
      <c r="D2965" s="72" t="s">
        <v>289</v>
      </c>
      <c r="E2965" s="72"/>
      <c r="F2965" s="73" t="n">
        <v>12186</v>
      </c>
      <c r="G2965" s="73" t="n">
        <v>10073</v>
      </c>
      <c r="H2965" s="73" t="n">
        <v>2113</v>
      </c>
      <c r="I2965" s="74" t="n">
        <f aca="false">H2965/F2965</f>
        <v>0.173395699983588</v>
      </c>
      <c r="J2965" s="73" t="n">
        <v>9607</v>
      </c>
      <c r="K2965" s="73" t="n">
        <v>117</v>
      </c>
      <c r="L2965" s="73" t="n">
        <v>349</v>
      </c>
      <c r="M2965" s="73" t="n">
        <v>1636</v>
      </c>
      <c r="N2965" s="73" t="n">
        <v>7422</v>
      </c>
      <c r="O2965" s="73" t="n">
        <f aca="false">J2965-M2965-N2965</f>
        <v>549</v>
      </c>
      <c r="P2965" s="74" t="n">
        <f aca="false">M2965/J2965</f>
        <v>0.170292495055689</v>
      </c>
      <c r="Q2965" s="74" t="n">
        <f aca="false">N2965/J2965</f>
        <v>0.772561673779536</v>
      </c>
      <c r="R2965" s="75" t="n">
        <f aca="false">ABS(P2965-Q2965)*100</f>
        <v>60.2269178723847</v>
      </c>
      <c r="S2965" s="72" t="str">
        <f aca="false">IF(M2965&gt;N2965,"Flávio Bolsonaro",IF(N2965&gt;M2965,"Lula","Empate"))</f>
        <v>Lula</v>
      </c>
      <c r="T2965" s="74" t="n">
        <v>0.831479421579533</v>
      </c>
      <c r="U2965" s="74" t="n">
        <v>0.1293659621802</v>
      </c>
      <c r="V2965" s="72" t="str">
        <f aca="false">IF(S2965="Empate","—",IF((N2965&gt;M2965)&lt;&gt;(T2965&gt;U2965),"Sim","Não"))</f>
        <v>Não</v>
      </c>
    </row>
    <row r="2966" customFormat="false" ht="15" hidden="false" customHeight="false" outlineLevel="0" collapsed="false">
      <c r="A2966" s="72" t="s">
        <v>6194</v>
      </c>
      <c r="B2966" s="72" t="s">
        <v>6195</v>
      </c>
      <c r="C2966" s="72" t="s">
        <v>295</v>
      </c>
      <c r="D2966" s="72" t="s">
        <v>289</v>
      </c>
      <c r="E2966" s="72"/>
      <c r="F2966" s="73" t="n">
        <v>16635</v>
      </c>
      <c r="G2966" s="73" t="n">
        <v>12921</v>
      </c>
      <c r="H2966" s="73" t="n">
        <v>3714</v>
      </c>
      <c r="I2966" s="74" t="n">
        <f aca="false">H2966/F2966</f>
        <v>0.223264201983769</v>
      </c>
      <c r="J2966" s="73" t="n">
        <v>12111</v>
      </c>
      <c r="K2966" s="73" t="n">
        <v>158</v>
      </c>
      <c r="L2966" s="73" t="n">
        <v>652</v>
      </c>
      <c r="M2966" s="73" t="n">
        <v>2330</v>
      </c>
      <c r="N2966" s="73" t="n">
        <v>9268</v>
      </c>
      <c r="O2966" s="73" t="n">
        <f aca="false">J2966-M2966-N2966</f>
        <v>513</v>
      </c>
      <c r="P2966" s="74" t="n">
        <f aca="false">M2966/J2966</f>
        <v>0.192387086120056</v>
      </c>
      <c r="Q2966" s="74" t="n">
        <f aca="false">N2966/J2966</f>
        <v>0.765254727107588</v>
      </c>
      <c r="R2966" s="75" t="n">
        <f aca="false">ABS(P2966-Q2966)*100</f>
        <v>57.2867640987532</v>
      </c>
      <c r="S2966" s="72" t="str">
        <f aca="false">IF(M2966&gt;N2966,"Flávio Bolsonaro",IF(N2966&gt;M2966,"Lula","Empate"))</f>
        <v>Lula</v>
      </c>
      <c r="T2966" s="74" t="n">
        <v>0.812916453100974</v>
      </c>
      <c r="U2966" s="74" t="n">
        <v>0.14633521271143</v>
      </c>
      <c r="V2966" s="72" t="str">
        <f aca="false">IF(S2966="Empate","—",IF((N2966&gt;M2966)&lt;&gt;(T2966&gt;U2966),"Sim","Não"))</f>
        <v>Não</v>
      </c>
    </row>
    <row r="2967" customFormat="false" ht="15" hidden="false" customHeight="false" outlineLevel="0" collapsed="false">
      <c r="A2967" s="72" t="s">
        <v>6196</v>
      </c>
      <c r="B2967" s="72" t="s">
        <v>6197</v>
      </c>
      <c r="C2967" s="72" t="s">
        <v>295</v>
      </c>
      <c r="D2967" s="72" t="s">
        <v>289</v>
      </c>
      <c r="E2967" s="72"/>
      <c r="F2967" s="73" t="n">
        <v>7990</v>
      </c>
      <c r="G2967" s="73" t="n">
        <v>6481</v>
      </c>
      <c r="H2967" s="73" t="n">
        <v>1509</v>
      </c>
      <c r="I2967" s="74" t="n">
        <f aca="false">H2967/F2967</f>
        <v>0.188861076345432</v>
      </c>
      <c r="J2967" s="73" t="n">
        <v>6303</v>
      </c>
      <c r="K2967" s="73" t="n">
        <v>69</v>
      </c>
      <c r="L2967" s="73" t="n">
        <v>109</v>
      </c>
      <c r="M2967" s="73" t="n">
        <v>952</v>
      </c>
      <c r="N2967" s="73" t="n">
        <v>5171</v>
      </c>
      <c r="O2967" s="73" t="n">
        <f aca="false">J2967-M2967-N2967</f>
        <v>180</v>
      </c>
      <c r="P2967" s="74" t="n">
        <f aca="false">M2967/J2967</f>
        <v>0.151039187688402</v>
      </c>
      <c r="Q2967" s="74" t="n">
        <f aca="false">N2967/J2967</f>
        <v>0.820402982706648</v>
      </c>
      <c r="R2967" s="75" t="n">
        <f aca="false">ABS(P2967-Q2967)*100</f>
        <v>66.9363795018245</v>
      </c>
      <c r="S2967" s="72" t="str">
        <f aca="false">IF(M2967&gt;N2967,"Flávio Bolsonaro",IF(N2967&gt;M2967,"Lula","Empate"))</f>
        <v>Lula</v>
      </c>
      <c r="T2967" s="74" t="n">
        <v>0.853063178047224</v>
      </c>
      <c r="U2967" s="74" t="n">
        <v>0.120134014039566</v>
      </c>
      <c r="V2967" s="72" t="str">
        <f aca="false">IF(S2967="Empate","—",IF((N2967&gt;M2967)&lt;&gt;(T2967&gt;U2967),"Sim","Não"))</f>
        <v>Não</v>
      </c>
    </row>
    <row r="2968" customFormat="false" ht="15" hidden="false" customHeight="false" outlineLevel="0" collapsed="false">
      <c r="A2968" s="72" t="s">
        <v>6198</v>
      </c>
      <c r="B2968" s="72" t="s">
        <v>6199</v>
      </c>
      <c r="C2968" s="72" t="s">
        <v>295</v>
      </c>
      <c r="D2968" s="72" t="s">
        <v>289</v>
      </c>
      <c r="E2968" s="72"/>
      <c r="F2968" s="73" t="n">
        <v>14784</v>
      </c>
      <c r="G2968" s="73" t="n">
        <v>11906</v>
      </c>
      <c r="H2968" s="73" t="n">
        <v>2878</v>
      </c>
      <c r="I2968" s="74" t="n">
        <f aca="false">H2968/F2968</f>
        <v>0.194669913419913</v>
      </c>
      <c r="J2968" s="73" t="n">
        <v>11370</v>
      </c>
      <c r="K2968" s="73" t="n">
        <v>166</v>
      </c>
      <c r="L2968" s="73" t="n">
        <v>370</v>
      </c>
      <c r="M2968" s="73" t="n">
        <v>2303</v>
      </c>
      <c r="N2968" s="73" t="n">
        <v>8562</v>
      </c>
      <c r="O2968" s="73" t="n">
        <f aca="false">J2968-M2968-N2968</f>
        <v>505</v>
      </c>
      <c r="P2968" s="74" t="n">
        <f aca="false">M2968/J2968</f>
        <v>0.202550571679859</v>
      </c>
      <c r="Q2968" s="74" t="n">
        <f aca="false">N2968/J2968</f>
        <v>0.753034300791557</v>
      </c>
      <c r="R2968" s="75" t="n">
        <f aca="false">ABS(P2968-Q2968)*100</f>
        <v>55.0483729111698</v>
      </c>
      <c r="S2968" s="72" t="str">
        <f aca="false">IF(M2968&gt;N2968,"Flávio Bolsonaro",IF(N2968&gt;M2968,"Lula","Empate"))</f>
        <v>Lula</v>
      </c>
      <c r="T2968" s="74" t="n">
        <v>0.806119584541967</v>
      </c>
      <c r="U2968" s="74" t="n">
        <v>0.155141761018059</v>
      </c>
      <c r="V2968" s="72" t="str">
        <f aca="false">IF(S2968="Empate","—",IF((N2968&gt;M2968)&lt;&gt;(T2968&gt;U2968),"Sim","Não"))</f>
        <v>Não</v>
      </c>
    </row>
    <row r="2969" customFormat="false" ht="15" hidden="false" customHeight="false" outlineLevel="0" collapsed="false">
      <c r="A2969" s="72" t="s">
        <v>6200</v>
      </c>
      <c r="B2969" s="72" t="s">
        <v>6201</v>
      </c>
      <c r="C2969" s="72" t="s">
        <v>295</v>
      </c>
      <c r="D2969" s="72" t="s">
        <v>289</v>
      </c>
      <c r="E2969" s="72"/>
      <c r="F2969" s="73" t="n">
        <v>8411</v>
      </c>
      <c r="G2969" s="73" t="n">
        <v>6797</v>
      </c>
      <c r="H2969" s="73" t="n">
        <v>1614</v>
      </c>
      <c r="I2969" s="74" t="n">
        <f aca="false">H2969/F2969</f>
        <v>0.191891570562359</v>
      </c>
      <c r="J2969" s="73" t="n">
        <v>6519</v>
      </c>
      <c r="K2969" s="73" t="n">
        <v>74</v>
      </c>
      <c r="L2969" s="73" t="n">
        <v>204</v>
      </c>
      <c r="M2969" s="73" t="n">
        <v>864</v>
      </c>
      <c r="N2969" s="73" t="n">
        <v>5392</v>
      </c>
      <c r="O2969" s="73" t="n">
        <f aca="false">J2969-M2969-N2969</f>
        <v>263</v>
      </c>
      <c r="P2969" s="74" t="n">
        <f aca="false">M2969/J2969</f>
        <v>0.132535664979291</v>
      </c>
      <c r="Q2969" s="74" t="n">
        <f aca="false">N2969/J2969</f>
        <v>0.827120724037429</v>
      </c>
      <c r="R2969" s="75" t="n">
        <f aca="false">ABS(P2969-Q2969)*100</f>
        <v>69.4585059058138</v>
      </c>
      <c r="S2969" s="72" t="str">
        <f aca="false">IF(M2969&gt;N2969,"Flávio Bolsonaro",IF(N2969&gt;M2969,"Lula","Empate"))</f>
        <v>Lula</v>
      </c>
      <c r="T2969" s="74" t="n">
        <v>0.865615245605389</v>
      </c>
      <c r="U2969" s="74" t="n">
        <v>0.0992278626581239</v>
      </c>
      <c r="V2969" s="72" t="str">
        <f aca="false">IF(S2969="Empate","—",IF((N2969&gt;M2969)&lt;&gt;(T2969&gt;U2969),"Sim","Não"))</f>
        <v>Não</v>
      </c>
    </row>
    <row r="2970" customFormat="false" ht="15" hidden="false" customHeight="false" outlineLevel="0" collapsed="false">
      <c r="A2970" s="72" t="s">
        <v>6202</v>
      </c>
      <c r="B2970" s="72" t="s">
        <v>6203</v>
      </c>
      <c r="C2970" s="72" t="s">
        <v>295</v>
      </c>
      <c r="D2970" s="72" t="s">
        <v>289</v>
      </c>
      <c r="E2970" s="72"/>
      <c r="F2970" s="73" t="n">
        <v>8292</v>
      </c>
      <c r="G2970" s="73" t="n">
        <v>6854</v>
      </c>
      <c r="H2970" s="73" t="n">
        <v>1438</v>
      </c>
      <c r="I2970" s="74" t="n">
        <f aca="false">H2970/F2970</f>
        <v>0.173420164013507</v>
      </c>
      <c r="J2970" s="73" t="n">
        <v>6505</v>
      </c>
      <c r="K2970" s="73" t="n">
        <v>109</v>
      </c>
      <c r="L2970" s="73" t="n">
        <v>240</v>
      </c>
      <c r="M2970" s="73" t="n">
        <v>1394</v>
      </c>
      <c r="N2970" s="73" t="n">
        <v>4812</v>
      </c>
      <c r="O2970" s="73" t="n">
        <f aca="false">J2970-M2970-N2970</f>
        <v>299</v>
      </c>
      <c r="P2970" s="74" t="n">
        <f aca="false">M2970/J2970</f>
        <v>0.214296694850115</v>
      </c>
      <c r="Q2970" s="74" t="n">
        <f aca="false">N2970/J2970</f>
        <v>0.739738662567256</v>
      </c>
      <c r="R2970" s="75" t="n">
        <f aca="false">ABS(P2970-Q2970)*100</f>
        <v>52.5441967717141</v>
      </c>
      <c r="S2970" s="72" t="str">
        <f aca="false">IF(M2970&gt;N2970,"Flávio Bolsonaro",IF(N2970&gt;M2970,"Lula","Empate"))</f>
        <v>Lula</v>
      </c>
      <c r="T2970" s="74" t="n">
        <v>0.789270097544568</v>
      </c>
      <c r="U2970" s="74" t="n">
        <v>0.170366633030609</v>
      </c>
      <c r="V2970" s="72" t="str">
        <f aca="false">IF(S2970="Empate","—",IF((N2970&gt;M2970)&lt;&gt;(T2970&gt;U2970),"Sim","Não"))</f>
        <v>Não</v>
      </c>
    </row>
    <row r="2971" customFormat="false" ht="15" hidden="false" customHeight="false" outlineLevel="0" collapsed="false">
      <c r="A2971" s="72" t="s">
        <v>6204</v>
      </c>
      <c r="B2971" s="72" t="s">
        <v>6205</v>
      </c>
      <c r="C2971" s="72" t="s">
        <v>295</v>
      </c>
      <c r="D2971" s="72" t="s">
        <v>289</v>
      </c>
      <c r="E2971" s="72"/>
      <c r="F2971" s="73" t="n">
        <v>16698</v>
      </c>
      <c r="G2971" s="73" t="n">
        <v>14408</v>
      </c>
      <c r="H2971" s="73" t="n">
        <v>2290</v>
      </c>
      <c r="I2971" s="74" t="n">
        <f aca="false">H2971/F2971</f>
        <v>0.137142172715295</v>
      </c>
      <c r="J2971" s="73" t="n">
        <v>13758</v>
      </c>
      <c r="K2971" s="73" t="n">
        <v>221</v>
      </c>
      <c r="L2971" s="73" t="n">
        <v>429</v>
      </c>
      <c r="M2971" s="73" t="n">
        <v>4323</v>
      </c>
      <c r="N2971" s="73" t="n">
        <v>8792</v>
      </c>
      <c r="O2971" s="73" t="n">
        <f aca="false">J2971-M2971-N2971</f>
        <v>643</v>
      </c>
      <c r="P2971" s="74" t="n">
        <f aca="false">M2971/J2971</f>
        <v>0.314217182730048</v>
      </c>
      <c r="Q2971" s="74" t="n">
        <f aca="false">N2971/J2971</f>
        <v>0.639046373019334</v>
      </c>
      <c r="R2971" s="75" t="n">
        <f aca="false">ABS(P2971-Q2971)*100</f>
        <v>32.4829190289286</v>
      </c>
      <c r="S2971" s="72" t="str">
        <f aca="false">IF(M2971&gt;N2971,"Flávio Bolsonaro",IF(N2971&gt;M2971,"Lula","Empate"))</f>
        <v>Lula</v>
      </c>
      <c r="T2971" s="74" t="n">
        <v>0.693428319859121</v>
      </c>
      <c r="U2971" s="74" t="n">
        <v>0.271752181221484</v>
      </c>
      <c r="V2971" s="72" t="str">
        <f aca="false">IF(S2971="Empate","—",IF((N2971&gt;M2971)&lt;&gt;(T2971&gt;U2971),"Sim","Não"))</f>
        <v>Não</v>
      </c>
    </row>
    <row r="2972" customFormat="false" ht="15" hidden="false" customHeight="false" outlineLevel="0" collapsed="false">
      <c r="A2972" s="72" t="s">
        <v>6206</v>
      </c>
      <c r="B2972" s="72" t="s">
        <v>6207</v>
      </c>
      <c r="C2972" s="72" t="s">
        <v>295</v>
      </c>
      <c r="D2972" s="72" t="s">
        <v>289</v>
      </c>
      <c r="E2972" s="72"/>
      <c r="F2972" s="73" t="n">
        <v>22237</v>
      </c>
      <c r="G2972" s="73" t="n">
        <v>17622</v>
      </c>
      <c r="H2972" s="73" t="n">
        <v>4615</v>
      </c>
      <c r="I2972" s="74" t="n">
        <f aca="false">H2972/F2972</f>
        <v>0.207536987903044</v>
      </c>
      <c r="J2972" s="73" t="n">
        <v>16533</v>
      </c>
      <c r="K2972" s="73" t="n">
        <v>347</v>
      </c>
      <c r="L2972" s="73" t="n">
        <v>742</v>
      </c>
      <c r="M2972" s="73" t="n">
        <v>5046</v>
      </c>
      <c r="N2972" s="73" t="n">
        <v>10651</v>
      </c>
      <c r="O2972" s="73" t="n">
        <f aca="false">J2972-M2972-N2972</f>
        <v>836</v>
      </c>
      <c r="P2972" s="74" t="n">
        <f aca="false">M2972/J2972</f>
        <v>0.305207766285611</v>
      </c>
      <c r="Q2972" s="74" t="n">
        <f aca="false">N2972/J2972</f>
        <v>0.644226698118914</v>
      </c>
      <c r="R2972" s="75" t="n">
        <f aca="false">ABS(P2972-Q2972)*100</f>
        <v>33.9018931833303</v>
      </c>
      <c r="S2972" s="72" t="str">
        <f aca="false">IF(M2972&gt;N2972,"Flávio Bolsonaro",IF(N2972&gt;M2972,"Lula","Empate"))</f>
        <v>Lula</v>
      </c>
      <c r="T2972" s="74" t="n">
        <v>0.663654803614236</v>
      </c>
      <c r="U2972" s="74" t="n">
        <v>0.297867109226136</v>
      </c>
      <c r="V2972" s="72" t="str">
        <f aca="false">IF(S2972="Empate","—",IF((N2972&gt;M2972)&lt;&gt;(T2972&gt;U2972),"Sim","Não"))</f>
        <v>Não</v>
      </c>
    </row>
    <row r="2973" customFormat="false" ht="15" hidden="false" customHeight="false" outlineLevel="0" collapsed="false">
      <c r="A2973" s="72" t="s">
        <v>6208</v>
      </c>
      <c r="B2973" s="72" t="s">
        <v>6209</v>
      </c>
      <c r="C2973" s="72" t="s">
        <v>295</v>
      </c>
      <c r="D2973" s="72" t="s">
        <v>289</v>
      </c>
      <c r="E2973" s="72"/>
      <c r="F2973" s="73" t="n">
        <v>103948</v>
      </c>
      <c r="G2973" s="73" t="n">
        <v>87823</v>
      </c>
      <c r="H2973" s="73" t="n">
        <v>16125</v>
      </c>
      <c r="I2973" s="74" t="n">
        <f aca="false">H2973/F2973</f>
        <v>0.155125639742948</v>
      </c>
      <c r="J2973" s="73" t="n">
        <v>82586</v>
      </c>
      <c r="K2973" s="73" t="n">
        <v>1998</v>
      </c>
      <c r="L2973" s="73" t="n">
        <v>3239</v>
      </c>
      <c r="M2973" s="73" t="n">
        <v>32439</v>
      </c>
      <c r="N2973" s="73" t="n">
        <v>45410</v>
      </c>
      <c r="O2973" s="73" t="n">
        <f aca="false">J2973-M2973-N2973</f>
        <v>4737</v>
      </c>
      <c r="P2973" s="74" t="n">
        <f aca="false">M2973/J2973</f>
        <v>0.392790545613058</v>
      </c>
      <c r="Q2973" s="74" t="n">
        <f aca="false">N2973/J2973</f>
        <v>0.549851064345046</v>
      </c>
      <c r="R2973" s="75" t="n">
        <f aca="false">ABS(P2973-Q2973)*100</f>
        <v>15.7060518731988</v>
      </c>
      <c r="S2973" s="72" t="str">
        <f aca="false">IF(M2973&gt;N2973,"Flávio Bolsonaro",IF(N2973&gt;M2973,"Lula","Empate"))</f>
        <v>Lula</v>
      </c>
      <c r="T2973" s="74" t="n">
        <v>0.57159063992121</v>
      </c>
      <c r="U2973" s="74" t="n">
        <v>0.379651677408899</v>
      </c>
      <c r="V2973" s="72" t="str">
        <f aca="false">IF(S2973="Empate","—",IF((N2973&gt;M2973)&lt;&gt;(T2973&gt;U2973),"Sim","Não"))</f>
        <v>Não</v>
      </c>
    </row>
    <row r="2974" customFormat="false" ht="15" hidden="false" customHeight="false" outlineLevel="0" collapsed="false">
      <c r="A2974" s="72" t="s">
        <v>6210</v>
      </c>
      <c r="B2974" s="72" t="s">
        <v>6211</v>
      </c>
      <c r="C2974" s="72" t="s">
        <v>295</v>
      </c>
      <c r="D2974" s="72" t="s">
        <v>289</v>
      </c>
      <c r="E2974" s="72"/>
      <c r="F2974" s="73" t="n">
        <v>11213</v>
      </c>
      <c r="G2974" s="73" t="n">
        <v>8575</v>
      </c>
      <c r="H2974" s="73" t="n">
        <v>2638</v>
      </c>
      <c r="I2974" s="74" t="n">
        <f aca="false">H2974/F2974</f>
        <v>0.235262641576741</v>
      </c>
      <c r="J2974" s="73" t="n">
        <v>8074</v>
      </c>
      <c r="K2974" s="73" t="n">
        <v>178</v>
      </c>
      <c r="L2974" s="73" t="n">
        <v>323</v>
      </c>
      <c r="M2974" s="73" t="n">
        <v>2137</v>
      </c>
      <c r="N2974" s="73" t="n">
        <v>5583</v>
      </c>
      <c r="O2974" s="73" t="n">
        <f aca="false">J2974-M2974-N2974</f>
        <v>354</v>
      </c>
      <c r="P2974" s="74" t="n">
        <f aca="false">M2974/J2974</f>
        <v>0.264676740153579</v>
      </c>
      <c r="Q2974" s="74" t="n">
        <f aca="false">N2974/J2974</f>
        <v>0.691478820906614</v>
      </c>
      <c r="R2974" s="75" t="n">
        <f aca="false">ABS(P2974-Q2974)*100</f>
        <v>42.6802080753035</v>
      </c>
      <c r="S2974" s="72" t="str">
        <f aca="false">IF(M2974&gt;N2974,"Flávio Bolsonaro",IF(N2974&gt;M2974,"Lula","Empate"))</f>
        <v>Lula</v>
      </c>
      <c r="T2974" s="74" t="n">
        <v>0.688136975132491</v>
      </c>
      <c r="U2974" s="74" t="n">
        <v>0.264709879059655</v>
      </c>
      <c r="V2974" s="72" t="str">
        <f aca="false">IF(S2974="Empate","—",IF((N2974&gt;M2974)&lt;&gt;(T2974&gt;U2974),"Sim","Não"))</f>
        <v>Não</v>
      </c>
    </row>
    <row r="2975" customFormat="false" ht="15" hidden="false" customHeight="false" outlineLevel="0" collapsed="false">
      <c r="A2975" s="72" t="s">
        <v>6212</v>
      </c>
      <c r="B2975" s="72" t="s">
        <v>6213</v>
      </c>
      <c r="C2975" s="72" t="s">
        <v>295</v>
      </c>
      <c r="D2975" s="72" t="s">
        <v>289</v>
      </c>
      <c r="E2975" s="72"/>
      <c r="F2975" s="73" t="n">
        <v>20198</v>
      </c>
      <c r="G2975" s="73" t="n">
        <v>15647</v>
      </c>
      <c r="H2975" s="73" t="n">
        <v>4551</v>
      </c>
      <c r="I2975" s="74" t="n">
        <f aca="false">H2975/F2975</f>
        <v>0.225319338548371</v>
      </c>
      <c r="J2975" s="73" t="n">
        <v>14781</v>
      </c>
      <c r="K2975" s="73" t="n">
        <v>349</v>
      </c>
      <c r="L2975" s="73" t="n">
        <v>517</v>
      </c>
      <c r="M2975" s="73" t="n">
        <v>3432</v>
      </c>
      <c r="N2975" s="73" t="n">
        <v>10808</v>
      </c>
      <c r="O2975" s="73" t="n">
        <f aca="false">J2975-M2975-N2975</f>
        <v>541</v>
      </c>
      <c r="P2975" s="74" t="n">
        <f aca="false">M2975/J2975</f>
        <v>0.232189973614776</v>
      </c>
      <c r="Q2975" s="74" t="n">
        <f aca="false">N2975/J2975</f>
        <v>0.731208984507138</v>
      </c>
      <c r="R2975" s="75" t="n">
        <f aca="false">ABS(P2975-Q2975)*100</f>
        <v>49.9019010892362</v>
      </c>
      <c r="S2975" s="72" t="str">
        <f aca="false">IF(M2975&gt;N2975,"Flávio Bolsonaro",IF(N2975&gt;M2975,"Lula","Empate"))</f>
        <v>Lula</v>
      </c>
      <c r="T2975" s="74" t="n">
        <v>0.731382619272875</v>
      </c>
      <c r="U2975" s="74" t="n">
        <v>0.239491823219354</v>
      </c>
      <c r="V2975" s="72" t="str">
        <f aca="false">IF(S2975="Empate","—",IF((N2975&gt;M2975)&lt;&gt;(T2975&gt;U2975),"Sim","Não"))</f>
        <v>Não</v>
      </c>
    </row>
    <row r="2976" customFormat="false" ht="15" hidden="false" customHeight="false" outlineLevel="0" collapsed="false">
      <c r="A2976" s="72" t="s">
        <v>6214</v>
      </c>
      <c r="B2976" s="72" t="s">
        <v>6215</v>
      </c>
      <c r="C2976" s="72" t="s">
        <v>295</v>
      </c>
      <c r="D2976" s="72" t="s">
        <v>289</v>
      </c>
      <c r="E2976" s="72"/>
      <c r="F2976" s="73" t="n">
        <v>35255</v>
      </c>
      <c r="G2976" s="73" t="n">
        <v>25568</v>
      </c>
      <c r="H2976" s="73" t="n">
        <v>9687</v>
      </c>
      <c r="I2976" s="74" t="n">
        <f aca="false">H2976/F2976</f>
        <v>0.274769536235995</v>
      </c>
      <c r="J2976" s="73" t="n">
        <v>24199</v>
      </c>
      <c r="K2976" s="73" t="n">
        <v>345</v>
      </c>
      <c r="L2976" s="73" t="n">
        <v>1024</v>
      </c>
      <c r="M2976" s="73" t="n">
        <v>5239</v>
      </c>
      <c r="N2976" s="73" t="n">
        <v>17727</v>
      </c>
      <c r="O2976" s="73" t="n">
        <f aca="false">J2976-M2976-N2976</f>
        <v>1233</v>
      </c>
      <c r="P2976" s="74" t="n">
        <f aca="false">M2976/J2976</f>
        <v>0.216496549444192</v>
      </c>
      <c r="Q2976" s="74" t="n">
        <f aca="false">N2976/J2976</f>
        <v>0.732550931856688</v>
      </c>
      <c r="R2976" s="75" t="n">
        <f aca="false">ABS(P2976-Q2976)*100</f>
        <v>51.6054382412496</v>
      </c>
      <c r="S2976" s="72" t="str">
        <f aca="false">IF(M2976&gt;N2976,"Flávio Bolsonaro",IF(N2976&gt;M2976,"Lula","Empate"))</f>
        <v>Lula</v>
      </c>
      <c r="T2976" s="74" t="n">
        <v>0.778304370721432</v>
      </c>
      <c r="U2976" s="74" t="n">
        <v>0.192820782868176</v>
      </c>
      <c r="V2976" s="72" t="str">
        <f aca="false">IF(S2976="Empate","—",IF((N2976&gt;M2976)&lt;&gt;(T2976&gt;U2976),"Sim","Não"))</f>
        <v>Não</v>
      </c>
    </row>
    <row r="2977" customFormat="false" ht="15" hidden="false" customHeight="false" outlineLevel="0" collapsed="false">
      <c r="A2977" s="72" t="s">
        <v>6216</v>
      </c>
      <c r="B2977" s="72" t="s">
        <v>6217</v>
      </c>
      <c r="C2977" s="72" t="s">
        <v>315</v>
      </c>
      <c r="D2977" s="72" t="s">
        <v>289</v>
      </c>
      <c r="E2977" s="72"/>
      <c r="F2977" s="73" t="n">
        <v>6390</v>
      </c>
      <c r="G2977" s="73" t="n">
        <v>5747</v>
      </c>
      <c r="H2977" s="73" t="n">
        <v>643</v>
      </c>
      <c r="I2977" s="74" t="n">
        <f aca="false">H2977/F2977</f>
        <v>0.100625978090767</v>
      </c>
      <c r="J2977" s="73" t="n">
        <v>5443</v>
      </c>
      <c r="K2977" s="73" t="n">
        <v>118</v>
      </c>
      <c r="L2977" s="73" t="n">
        <v>186</v>
      </c>
      <c r="M2977" s="73" t="n">
        <v>793</v>
      </c>
      <c r="N2977" s="73" t="n">
        <v>4315</v>
      </c>
      <c r="O2977" s="73" t="n">
        <f aca="false">J2977-M2977-N2977</f>
        <v>335</v>
      </c>
      <c r="P2977" s="74" t="n">
        <f aca="false">M2977/J2977</f>
        <v>0.145691714128238</v>
      </c>
      <c r="Q2977" s="74" t="n">
        <f aca="false">N2977/J2977</f>
        <v>0.792761344846592</v>
      </c>
      <c r="R2977" s="75" t="n">
        <f aca="false">ABS(P2977-Q2977)*100</f>
        <v>64.7069630718354</v>
      </c>
      <c r="S2977" s="72" t="str">
        <f aca="false">IF(M2977&gt;N2977,"Flávio Bolsonaro",IF(N2977&gt;M2977,"Lula","Empate"))</f>
        <v>Lula</v>
      </c>
      <c r="T2977" s="74" t="n">
        <v>0.876792452830189</v>
      </c>
      <c r="U2977" s="74" t="n">
        <v>0.0845283018867925</v>
      </c>
      <c r="V2977" s="72" t="str">
        <f aca="false">IF(S2977="Empate","—",IF((N2977&gt;M2977)&lt;&gt;(T2977&gt;U2977),"Sim","Não"))</f>
        <v>Não</v>
      </c>
    </row>
    <row r="2978" customFormat="false" ht="15" hidden="false" customHeight="false" outlineLevel="0" collapsed="false">
      <c r="A2978" s="72" t="s">
        <v>6218</v>
      </c>
      <c r="B2978" s="72" t="s">
        <v>6219</v>
      </c>
      <c r="C2978" s="72" t="s">
        <v>315</v>
      </c>
      <c r="D2978" s="72" t="s">
        <v>289</v>
      </c>
      <c r="E2978" s="72"/>
      <c r="F2978" s="73" t="n">
        <v>5547</v>
      </c>
      <c r="G2978" s="73" t="n">
        <v>4473</v>
      </c>
      <c r="H2978" s="73" t="n">
        <v>1074</v>
      </c>
      <c r="I2978" s="74" t="n">
        <f aca="false">H2978/F2978</f>
        <v>0.193618171984857</v>
      </c>
      <c r="J2978" s="73" t="n">
        <v>4325</v>
      </c>
      <c r="K2978" s="73" t="n">
        <v>34</v>
      </c>
      <c r="L2978" s="73" t="n">
        <v>114</v>
      </c>
      <c r="M2978" s="73" t="n">
        <v>792</v>
      </c>
      <c r="N2978" s="73" t="n">
        <v>3373</v>
      </c>
      <c r="O2978" s="73" t="n">
        <f aca="false">J2978-M2978-N2978</f>
        <v>160</v>
      </c>
      <c r="P2978" s="74" t="n">
        <f aca="false">M2978/J2978</f>
        <v>0.183121387283237</v>
      </c>
      <c r="Q2978" s="74" t="n">
        <f aca="false">N2978/J2978</f>
        <v>0.779884393063584</v>
      </c>
      <c r="R2978" s="75" t="n">
        <f aca="false">ABS(P2978-Q2978)*100</f>
        <v>59.6763005780347</v>
      </c>
      <c r="S2978" s="72" t="str">
        <f aca="false">IF(M2978&gt;N2978,"Flávio Bolsonaro",IF(N2978&gt;M2978,"Lula","Empate"))</f>
        <v>Lula</v>
      </c>
      <c r="T2978" s="74" t="n">
        <v>0.810705973622964</v>
      </c>
      <c r="U2978" s="74" t="n">
        <v>0.140160331005948</v>
      </c>
      <c r="V2978" s="72" t="str">
        <f aca="false">IF(S2978="Empate","—",IF((N2978&gt;M2978)&lt;&gt;(T2978&gt;U2978),"Sim","Não"))</f>
        <v>Não</v>
      </c>
    </row>
    <row r="2979" customFormat="false" ht="15" hidden="false" customHeight="false" outlineLevel="0" collapsed="false">
      <c r="A2979" s="72" t="s">
        <v>6220</v>
      </c>
      <c r="B2979" s="72" t="s">
        <v>6221</v>
      </c>
      <c r="C2979" s="72" t="s">
        <v>315</v>
      </c>
      <c r="D2979" s="72" t="s">
        <v>289</v>
      </c>
      <c r="E2979" s="72"/>
      <c r="F2979" s="73" t="n">
        <v>6145</v>
      </c>
      <c r="G2979" s="73" t="n">
        <v>5327</v>
      </c>
      <c r="H2979" s="73" t="n">
        <v>818</v>
      </c>
      <c r="I2979" s="74" t="n">
        <f aca="false">H2979/F2979</f>
        <v>0.133116354759967</v>
      </c>
      <c r="J2979" s="73" t="n">
        <v>5034</v>
      </c>
      <c r="K2979" s="73" t="n">
        <v>70</v>
      </c>
      <c r="L2979" s="73" t="n">
        <v>223</v>
      </c>
      <c r="M2979" s="73" t="n">
        <v>1249</v>
      </c>
      <c r="N2979" s="73" t="n">
        <v>3537</v>
      </c>
      <c r="O2979" s="73" t="n">
        <f aca="false">J2979-M2979-N2979</f>
        <v>248</v>
      </c>
      <c r="P2979" s="74" t="n">
        <f aca="false">M2979/J2979</f>
        <v>0.248112832737386</v>
      </c>
      <c r="Q2979" s="74" t="n">
        <f aca="false">N2979/J2979</f>
        <v>0.702622169249106</v>
      </c>
      <c r="R2979" s="75" t="n">
        <f aca="false">ABS(P2979-Q2979)*100</f>
        <v>45.450933651172</v>
      </c>
      <c r="S2979" s="72" t="str">
        <f aca="false">IF(M2979&gt;N2979,"Flávio Bolsonaro",IF(N2979&gt;M2979,"Lula","Empate"))</f>
        <v>Lula</v>
      </c>
      <c r="T2979" s="74" t="n">
        <v>0.747847478474785</v>
      </c>
      <c r="U2979" s="74" t="n">
        <v>0.20069700697007</v>
      </c>
      <c r="V2979" s="72" t="str">
        <f aca="false">IF(S2979="Empate","—",IF((N2979&gt;M2979)&lt;&gt;(T2979&gt;U2979),"Sim","Não"))</f>
        <v>Não</v>
      </c>
    </row>
    <row r="2980" customFormat="false" ht="15" hidden="false" customHeight="false" outlineLevel="0" collapsed="false">
      <c r="A2980" s="72" t="s">
        <v>6222</v>
      </c>
      <c r="B2980" s="72" t="s">
        <v>6223</v>
      </c>
      <c r="C2980" s="72" t="s">
        <v>315</v>
      </c>
      <c r="D2980" s="72" t="s">
        <v>289</v>
      </c>
      <c r="E2980" s="72"/>
      <c r="F2980" s="73" t="n">
        <v>4534</v>
      </c>
      <c r="G2980" s="73" t="n">
        <v>3602</v>
      </c>
      <c r="H2980" s="73" t="n">
        <v>932</v>
      </c>
      <c r="I2980" s="74" t="n">
        <f aca="false">H2980/F2980</f>
        <v>0.205558006175562</v>
      </c>
      <c r="J2980" s="73" t="n">
        <v>3511</v>
      </c>
      <c r="K2980" s="73" t="n">
        <v>18</v>
      </c>
      <c r="L2980" s="73" t="n">
        <v>73</v>
      </c>
      <c r="M2980" s="73" t="n">
        <v>864</v>
      </c>
      <c r="N2980" s="73" t="n">
        <v>2512</v>
      </c>
      <c r="O2980" s="73" t="n">
        <f aca="false">J2980-M2980-N2980</f>
        <v>135</v>
      </c>
      <c r="P2980" s="74" t="n">
        <f aca="false">M2980/J2980</f>
        <v>0.246083736827115</v>
      </c>
      <c r="Q2980" s="74" t="n">
        <f aca="false">N2980/J2980</f>
        <v>0.715465679293649</v>
      </c>
      <c r="R2980" s="75" t="n">
        <f aca="false">ABS(P2980-Q2980)*100</f>
        <v>46.9381942466534</v>
      </c>
      <c r="S2980" s="72" t="str">
        <f aca="false">IF(M2980&gt;N2980,"Flávio Bolsonaro",IF(N2980&gt;M2980,"Lula","Empate"))</f>
        <v>Lula</v>
      </c>
      <c r="T2980" s="74" t="n">
        <v>0.786135693215339</v>
      </c>
      <c r="U2980" s="74" t="n">
        <v>0.173156342182891</v>
      </c>
      <c r="V2980" s="72" t="str">
        <f aca="false">IF(S2980="Empate","—",IF((N2980&gt;M2980)&lt;&gt;(T2980&gt;U2980),"Sim","Não"))</f>
        <v>Não</v>
      </c>
    </row>
    <row r="2981" customFormat="false" ht="15" hidden="false" customHeight="false" outlineLevel="0" collapsed="false">
      <c r="A2981" s="72" t="s">
        <v>6224</v>
      </c>
      <c r="B2981" s="72" t="s">
        <v>6225</v>
      </c>
      <c r="C2981" s="72" t="s">
        <v>315</v>
      </c>
      <c r="D2981" s="72" t="s">
        <v>289</v>
      </c>
      <c r="E2981" s="72"/>
      <c r="F2981" s="73" t="n">
        <v>12857</v>
      </c>
      <c r="G2981" s="73" t="n">
        <v>11129</v>
      </c>
      <c r="H2981" s="73" t="n">
        <v>1728</v>
      </c>
      <c r="I2981" s="74" t="n">
        <f aca="false">H2981/F2981</f>
        <v>0.134401493349926</v>
      </c>
      <c r="J2981" s="73" t="n">
        <v>10756</v>
      </c>
      <c r="K2981" s="73" t="n">
        <v>106</v>
      </c>
      <c r="L2981" s="73" t="n">
        <v>267</v>
      </c>
      <c r="M2981" s="73" t="n">
        <v>1876</v>
      </c>
      <c r="N2981" s="73" t="n">
        <v>8458</v>
      </c>
      <c r="O2981" s="73" t="n">
        <f aca="false">J2981-M2981-N2981</f>
        <v>422</v>
      </c>
      <c r="P2981" s="74" t="n">
        <f aca="false">M2981/J2981</f>
        <v>0.174414280401636</v>
      </c>
      <c r="Q2981" s="74" t="n">
        <f aca="false">N2981/J2981</f>
        <v>0.786351803644478</v>
      </c>
      <c r="R2981" s="75" t="n">
        <f aca="false">ABS(P2981-Q2981)*100</f>
        <v>61.1937523242841</v>
      </c>
      <c r="S2981" s="72" t="str">
        <f aca="false">IF(M2981&gt;N2981,"Flávio Bolsonaro",IF(N2981&gt;M2981,"Lula","Empate"))</f>
        <v>Lula</v>
      </c>
      <c r="T2981" s="74" t="n">
        <v>0.80469968798752</v>
      </c>
      <c r="U2981" s="74" t="n">
        <v>0.140600624024961</v>
      </c>
      <c r="V2981" s="72" t="str">
        <f aca="false">IF(S2981="Empate","—",IF((N2981&gt;M2981)&lt;&gt;(T2981&gt;U2981),"Sim","Não"))</f>
        <v>Não</v>
      </c>
    </row>
    <row r="2982" customFormat="false" ht="15" hidden="false" customHeight="false" outlineLevel="0" collapsed="false">
      <c r="A2982" s="72" t="s">
        <v>6226</v>
      </c>
      <c r="B2982" s="72" t="s">
        <v>6227</v>
      </c>
      <c r="C2982" s="72" t="s">
        <v>315</v>
      </c>
      <c r="D2982" s="72" t="s">
        <v>289</v>
      </c>
      <c r="E2982" s="72"/>
      <c r="F2982" s="73" t="n">
        <v>37002</v>
      </c>
      <c r="G2982" s="73" t="n">
        <v>31884</v>
      </c>
      <c r="H2982" s="73" t="n">
        <v>5118</v>
      </c>
      <c r="I2982" s="74" t="n">
        <f aca="false">H2982/F2982</f>
        <v>0.13831684773796</v>
      </c>
      <c r="J2982" s="73" t="n">
        <v>30516</v>
      </c>
      <c r="K2982" s="73" t="n">
        <v>452</v>
      </c>
      <c r="L2982" s="73" t="n">
        <v>916</v>
      </c>
      <c r="M2982" s="73" t="n">
        <v>5950</v>
      </c>
      <c r="N2982" s="73" t="n">
        <v>23026</v>
      </c>
      <c r="O2982" s="73" t="n">
        <f aca="false">J2982-M2982-N2982</f>
        <v>1540</v>
      </c>
      <c r="P2982" s="74" t="n">
        <f aca="false">M2982/J2982</f>
        <v>0.194979682789356</v>
      </c>
      <c r="Q2982" s="74" t="n">
        <f aca="false">N2982/J2982</f>
        <v>0.754554987547516</v>
      </c>
      <c r="R2982" s="75" t="n">
        <f aca="false">ABS(P2982-Q2982)*100</f>
        <v>55.957530475816</v>
      </c>
      <c r="S2982" s="72" t="str">
        <f aca="false">IF(M2982&gt;N2982,"Flávio Bolsonaro",IF(N2982&gt;M2982,"Lula","Empate"))</f>
        <v>Lula</v>
      </c>
      <c r="T2982" s="74" t="n">
        <v>0.807618642264312</v>
      </c>
      <c r="U2982" s="74" t="n">
        <v>0.1413066609917</v>
      </c>
      <c r="V2982" s="72" t="str">
        <f aca="false">IF(S2982="Empate","—",IF((N2982&gt;M2982)&lt;&gt;(T2982&gt;U2982),"Sim","Não"))</f>
        <v>Não</v>
      </c>
    </row>
    <row r="2983" customFormat="false" ht="15" hidden="false" customHeight="false" outlineLevel="0" collapsed="false">
      <c r="A2983" s="72" t="s">
        <v>6228</v>
      </c>
      <c r="B2983" s="72" t="s">
        <v>6229</v>
      </c>
      <c r="C2983" s="72" t="s">
        <v>315</v>
      </c>
      <c r="D2983" s="72" t="s">
        <v>289</v>
      </c>
      <c r="E2983" s="72"/>
      <c r="F2983" s="73" t="n">
        <v>4659</v>
      </c>
      <c r="G2983" s="73" t="n">
        <v>3822</v>
      </c>
      <c r="H2983" s="73" t="n">
        <v>837</v>
      </c>
      <c r="I2983" s="74" t="n">
        <f aca="false">H2983/F2983</f>
        <v>0.179652285898261</v>
      </c>
      <c r="J2983" s="73" t="n">
        <v>3693</v>
      </c>
      <c r="K2983" s="73" t="n">
        <v>22</v>
      </c>
      <c r="L2983" s="73" t="n">
        <v>107</v>
      </c>
      <c r="M2983" s="73" t="n">
        <v>824</v>
      </c>
      <c r="N2983" s="73" t="n">
        <v>2725</v>
      </c>
      <c r="O2983" s="73" t="n">
        <f aca="false">J2983-M2983-N2983</f>
        <v>144</v>
      </c>
      <c r="P2983" s="74" t="n">
        <f aca="false">M2983/J2983</f>
        <v>0.223124830760899</v>
      </c>
      <c r="Q2983" s="74" t="n">
        <f aca="false">N2983/J2983</f>
        <v>0.737882480368264</v>
      </c>
      <c r="R2983" s="75" t="n">
        <f aca="false">ABS(P2983-Q2983)*100</f>
        <v>51.4757649607365</v>
      </c>
      <c r="S2983" s="72" t="str">
        <f aca="false">IF(M2983&gt;N2983,"Flávio Bolsonaro",IF(N2983&gt;M2983,"Lula","Empate"))</f>
        <v>Lula</v>
      </c>
      <c r="T2983" s="74" t="n">
        <v>0.804898889205355</v>
      </c>
      <c r="U2983" s="74" t="n">
        <v>0.155226431216178</v>
      </c>
      <c r="V2983" s="72" t="str">
        <f aca="false">IF(S2983="Empate","—",IF((N2983&gt;M2983)&lt;&gt;(T2983&gt;U2983),"Sim","Não"))</f>
        <v>Não</v>
      </c>
    </row>
    <row r="2984" customFormat="false" ht="15" hidden="false" customHeight="false" outlineLevel="0" collapsed="false">
      <c r="A2984" s="72" t="s">
        <v>6230</v>
      </c>
      <c r="B2984" s="72" t="s">
        <v>6231</v>
      </c>
      <c r="C2984" s="72" t="s">
        <v>315</v>
      </c>
      <c r="D2984" s="72" t="s">
        <v>289</v>
      </c>
      <c r="E2984" s="72"/>
      <c r="F2984" s="73" t="n">
        <v>16004</v>
      </c>
      <c r="G2984" s="73" t="n">
        <v>12811</v>
      </c>
      <c r="H2984" s="73" t="n">
        <v>3193</v>
      </c>
      <c r="I2984" s="74" t="n">
        <f aca="false">H2984/F2984</f>
        <v>0.199512621844539</v>
      </c>
      <c r="J2984" s="73" t="n">
        <v>12338</v>
      </c>
      <c r="K2984" s="73" t="n">
        <v>125</v>
      </c>
      <c r="L2984" s="73" t="n">
        <v>348</v>
      </c>
      <c r="M2984" s="73" t="n">
        <v>1905</v>
      </c>
      <c r="N2984" s="73" t="n">
        <v>10090</v>
      </c>
      <c r="O2984" s="73" t="n">
        <f aca="false">J2984-M2984-N2984</f>
        <v>343</v>
      </c>
      <c r="P2984" s="74" t="n">
        <f aca="false">M2984/J2984</f>
        <v>0.154401037445291</v>
      </c>
      <c r="Q2984" s="74" t="n">
        <f aca="false">N2984/J2984</f>
        <v>0.817798670773221</v>
      </c>
      <c r="R2984" s="75" t="n">
        <f aca="false">ABS(P2984-Q2984)*100</f>
        <v>66.339763332793</v>
      </c>
      <c r="S2984" s="72" t="str">
        <f aca="false">IF(M2984&gt;N2984,"Flávio Bolsonaro",IF(N2984&gt;M2984,"Lula","Empate"))</f>
        <v>Lula</v>
      </c>
      <c r="T2984" s="74" t="n">
        <v>0.825138474648487</v>
      </c>
      <c r="U2984" s="74" t="n">
        <v>0.130975713677035</v>
      </c>
      <c r="V2984" s="72" t="str">
        <f aca="false">IF(S2984="Empate","—",IF((N2984&gt;M2984)&lt;&gt;(T2984&gt;U2984),"Sim","Não"))</f>
        <v>Não</v>
      </c>
    </row>
    <row r="2985" customFormat="false" ht="15" hidden="false" customHeight="false" outlineLevel="0" collapsed="false">
      <c r="A2985" s="72" t="s">
        <v>6232</v>
      </c>
      <c r="B2985" s="72" t="s">
        <v>6233</v>
      </c>
      <c r="C2985" s="72" t="s">
        <v>315</v>
      </c>
      <c r="D2985" s="72" t="s">
        <v>289</v>
      </c>
      <c r="E2985" s="72"/>
      <c r="F2985" s="73" t="n">
        <v>6640</v>
      </c>
      <c r="G2985" s="73" t="n">
        <v>5444</v>
      </c>
      <c r="H2985" s="73" t="n">
        <v>1196</v>
      </c>
      <c r="I2985" s="74" t="n">
        <f aca="false">H2985/F2985</f>
        <v>0.180120481927711</v>
      </c>
      <c r="J2985" s="73" t="n">
        <v>5233</v>
      </c>
      <c r="K2985" s="73" t="n">
        <v>50</v>
      </c>
      <c r="L2985" s="73" t="n">
        <v>161</v>
      </c>
      <c r="M2985" s="73" t="n">
        <v>1006</v>
      </c>
      <c r="N2985" s="73" t="n">
        <v>4025</v>
      </c>
      <c r="O2985" s="73" t="n">
        <f aca="false">J2985-M2985-N2985</f>
        <v>202</v>
      </c>
      <c r="P2985" s="74" t="n">
        <f aca="false">M2985/J2985</f>
        <v>0.192241544047392</v>
      </c>
      <c r="Q2985" s="74" t="n">
        <f aca="false">N2985/J2985</f>
        <v>0.769157271163768</v>
      </c>
      <c r="R2985" s="75" t="n">
        <f aca="false">ABS(P2985-Q2985)*100</f>
        <v>57.6915727116377</v>
      </c>
      <c r="S2985" s="72" t="str">
        <f aca="false">IF(M2985&gt;N2985,"Flávio Bolsonaro",IF(N2985&gt;M2985,"Lula","Empate"))</f>
        <v>Lula</v>
      </c>
      <c r="T2985" s="74" t="n">
        <v>0.792255566311714</v>
      </c>
      <c r="U2985" s="74" t="n">
        <v>0.165150048402711</v>
      </c>
      <c r="V2985" s="72" t="str">
        <f aca="false">IF(S2985="Empate","—",IF((N2985&gt;M2985)&lt;&gt;(T2985&gt;U2985),"Sim","Não"))</f>
        <v>Não</v>
      </c>
    </row>
    <row r="2986" customFormat="false" ht="15" hidden="false" customHeight="false" outlineLevel="0" collapsed="false">
      <c r="A2986" s="72" t="s">
        <v>6234</v>
      </c>
      <c r="B2986" s="72" t="s">
        <v>6235</v>
      </c>
      <c r="C2986" s="72" t="s">
        <v>315</v>
      </c>
      <c r="D2986" s="72" t="s">
        <v>289</v>
      </c>
      <c r="E2986" s="72"/>
      <c r="F2986" s="73" t="n">
        <v>3064</v>
      </c>
      <c r="G2986" s="73" t="n">
        <v>2499</v>
      </c>
      <c r="H2986" s="73" t="n">
        <v>565</v>
      </c>
      <c r="I2986" s="74" t="n">
        <f aca="false">H2986/F2986</f>
        <v>0.184399477806789</v>
      </c>
      <c r="J2986" s="73" t="n">
        <v>2423</v>
      </c>
      <c r="K2986" s="73" t="n">
        <v>24</v>
      </c>
      <c r="L2986" s="73" t="n">
        <v>52</v>
      </c>
      <c r="M2986" s="73" t="n">
        <v>837</v>
      </c>
      <c r="N2986" s="73" t="n">
        <v>1517</v>
      </c>
      <c r="O2986" s="73" t="n">
        <f aca="false">J2986-M2986-N2986</f>
        <v>69</v>
      </c>
      <c r="P2986" s="74" t="n">
        <f aca="false">M2986/J2986</f>
        <v>0.345439537763104</v>
      </c>
      <c r="Q2986" s="74" t="n">
        <f aca="false">N2986/J2986</f>
        <v>0.62608336772596</v>
      </c>
      <c r="R2986" s="75" t="n">
        <f aca="false">ABS(P2986-Q2986)*100</f>
        <v>28.0643829962856</v>
      </c>
      <c r="S2986" s="72" t="str">
        <f aca="false">IF(M2986&gt;N2986,"Flávio Bolsonaro",IF(N2986&gt;M2986,"Lula","Empate"))</f>
        <v>Lula</v>
      </c>
      <c r="T2986" s="74" t="n">
        <v>0.702072538860104</v>
      </c>
      <c r="U2986" s="74" t="n">
        <v>0.253022452504318</v>
      </c>
      <c r="V2986" s="72" t="str">
        <f aca="false">IF(S2986="Empate","—",IF((N2986&gt;M2986)&lt;&gt;(T2986&gt;U2986),"Sim","Não"))</f>
        <v>Não</v>
      </c>
    </row>
    <row r="2987" customFormat="false" ht="15" hidden="false" customHeight="false" outlineLevel="0" collapsed="false">
      <c r="A2987" s="72" t="s">
        <v>6236</v>
      </c>
      <c r="B2987" s="72" t="s">
        <v>6237</v>
      </c>
      <c r="C2987" s="72" t="s">
        <v>315</v>
      </c>
      <c r="D2987" s="72" t="s">
        <v>289</v>
      </c>
      <c r="E2987" s="72"/>
      <c r="F2987" s="73" t="n">
        <v>7166</v>
      </c>
      <c r="G2987" s="73" t="n">
        <v>6061</v>
      </c>
      <c r="H2987" s="73" t="n">
        <v>1105</v>
      </c>
      <c r="I2987" s="74" t="n">
        <f aca="false">H2987/F2987</f>
        <v>0.154200390734022</v>
      </c>
      <c r="J2987" s="73" t="n">
        <v>5853</v>
      </c>
      <c r="K2987" s="73" t="n">
        <v>39</v>
      </c>
      <c r="L2987" s="73" t="n">
        <v>169</v>
      </c>
      <c r="M2987" s="73" t="n">
        <v>765</v>
      </c>
      <c r="N2987" s="73" t="n">
        <v>4957</v>
      </c>
      <c r="O2987" s="73" t="n">
        <f aca="false">J2987-M2987-N2987</f>
        <v>131</v>
      </c>
      <c r="P2987" s="74" t="n">
        <f aca="false">M2987/J2987</f>
        <v>0.13070220399795</v>
      </c>
      <c r="Q2987" s="74" t="n">
        <f aca="false">N2987/J2987</f>
        <v>0.846916111395865</v>
      </c>
      <c r="R2987" s="75" t="n">
        <f aca="false">ABS(P2987-Q2987)*100</f>
        <v>71.6213907397916</v>
      </c>
      <c r="S2987" s="72" t="str">
        <f aca="false">IF(M2987&gt;N2987,"Flávio Bolsonaro",IF(N2987&gt;M2987,"Lula","Empate"))</f>
        <v>Lula</v>
      </c>
      <c r="T2987" s="74" t="n">
        <v>0.859182580760307</v>
      </c>
      <c r="U2987" s="74" t="n">
        <v>0.103872925218633</v>
      </c>
      <c r="V2987" s="72" t="str">
        <f aca="false">IF(S2987="Empate","—",IF((N2987&gt;M2987)&lt;&gt;(T2987&gt;U2987),"Sim","Não"))</f>
        <v>Não</v>
      </c>
    </row>
    <row r="2988" customFormat="false" ht="15" hidden="false" customHeight="false" outlineLevel="0" collapsed="false">
      <c r="A2988" s="72" t="s">
        <v>6238</v>
      </c>
      <c r="B2988" s="72" t="s">
        <v>6239</v>
      </c>
      <c r="C2988" s="72" t="s">
        <v>315</v>
      </c>
      <c r="D2988" s="72" t="s">
        <v>289</v>
      </c>
      <c r="E2988" s="72"/>
      <c r="F2988" s="73" t="n">
        <v>5575</v>
      </c>
      <c r="G2988" s="73" t="n">
        <v>4487</v>
      </c>
      <c r="H2988" s="73" t="n">
        <v>1088</v>
      </c>
      <c r="I2988" s="74" t="n">
        <f aca="false">H2988/F2988</f>
        <v>0.195156950672646</v>
      </c>
      <c r="J2988" s="73" t="n">
        <v>4310</v>
      </c>
      <c r="K2988" s="73" t="n">
        <v>40</v>
      </c>
      <c r="L2988" s="73" t="n">
        <v>137</v>
      </c>
      <c r="M2988" s="73" t="n">
        <v>735</v>
      </c>
      <c r="N2988" s="73" t="n">
        <v>3445</v>
      </c>
      <c r="O2988" s="73" t="n">
        <f aca="false">J2988-M2988-N2988</f>
        <v>130</v>
      </c>
      <c r="P2988" s="74" t="n">
        <f aca="false">M2988/J2988</f>
        <v>0.170533642691415</v>
      </c>
      <c r="Q2988" s="74" t="n">
        <f aca="false">N2988/J2988</f>
        <v>0.799303944315545</v>
      </c>
      <c r="R2988" s="75" t="n">
        <f aca="false">ABS(P2988-Q2988)*100</f>
        <v>62.877030162413</v>
      </c>
      <c r="S2988" s="72" t="str">
        <f aca="false">IF(M2988&gt;N2988,"Flávio Bolsonaro",IF(N2988&gt;M2988,"Lula","Empate"))</f>
        <v>Lula</v>
      </c>
      <c r="T2988" s="74" t="n">
        <v>0.835372893096283</v>
      </c>
      <c r="U2988" s="74" t="n">
        <v>0.130223966751328</v>
      </c>
      <c r="V2988" s="72" t="str">
        <f aca="false">IF(S2988="Empate","—",IF((N2988&gt;M2988)&lt;&gt;(T2988&gt;U2988),"Sim","Não"))</f>
        <v>Não</v>
      </c>
    </row>
    <row r="2989" customFormat="false" ht="15" hidden="false" customHeight="false" outlineLevel="0" collapsed="false">
      <c r="A2989" s="72" t="s">
        <v>6240</v>
      </c>
      <c r="B2989" s="72" t="s">
        <v>6241</v>
      </c>
      <c r="C2989" s="72" t="s">
        <v>315</v>
      </c>
      <c r="D2989" s="72" t="s">
        <v>289</v>
      </c>
      <c r="E2989" s="72"/>
      <c r="F2989" s="73" t="n">
        <v>4352</v>
      </c>
      <c r="G2989" s="73" t="n">
        <v>3928</v>
      </c>
      <c r="H2989" s="73" t="n">
        <v>424</v>
      </c>
      <c r="I2989" s="74" t="n">
        <f aca="false">H2989/F2989</f>
        <v>0.0974264705882353</v>
      </c>
      <c r="J2989" s="73" t="n">
        <v>3781</v>
      </c>
      <c r="K2989" s="73" t="n">
        <v>34</v>
      </c>
      <c r="L2989" s="73" t="n">
        <v>113</v>
      </c>
      <c r="M2989" s="73" t="n">
        <v>682</v>
      </c>
      <c r="N2989" s="73" t="n">
        <v>2937</v>
      </c>
      <c r="O2989" s="73" t="n">
        <f aca="false">J2989-M2989-N2989</f>
        <v>162</v>
      </c>
      <c r="P2989" s="74" t="n">
        <f aca="false">M2989/J2989</f>
        <v>0.180375562020629</v>
      </c>
      <c r="Q2989" s="74" t="n">
        <f aca="false">N2989/J2989</f>
        <v>0.776778629992066</v>
      </c>
      <c r="R2989" s="75" t="n">
        <f aca="false">ABS(P2989-Q2989)*100</f>
        <v>59.6403067971436</v>
      </c>
      <c r="S2989" s="72" t="str">
        <f aca="false">IF(M2989&gt;N2989,"Flávio Bolsonaro",IF(N2989&gt;M2989,"Lula","Empate"))</f>
        <v>Lula</v>
      </c>
      <c r="T2989" s="74" t="n">
        <v>0.819993771410776</v>
      </c>
      <c r="U2989" s="74" t="n">
        <v>0.142011834319527</v>
      </c>
      <c r="V2989" s="72" t="str">
        <f aca="false">IF(S2989="Empate","—",IF((N2989&gt;M2989)&lt;&gt;(T2989&gt;U2989),"Sim","Não"))</f>
        <v>Não</v>
      </c>
    </row>
    <row r="2990" customFormat="false" ht="15" hidden="false" customHeight="false" outlineLevel="0" collapsed="false">
      <c r="A2990" s="72" t="s">
        <v>6242</v>
      </c>
      <c r="B2990" s="72" t="s">
        <v>6243</v>
      </c>
      <c r="C2990" s="72" t="s">
        <v>315</v>
      </c>
      <c r="D2990" s="72" t="s">
        <v>289</v>
      </c>
      <c r="E2990" s="72"/>
      <c r="F2990" s="73" t="n">
        <v>4367</v>
      </c>
      <c r="G2990" s="73" t="n">
        <v>3660</v>
      </c>
      <c r="H2990" s="73" t="n">
        <v>707</v>
      </c>
      <c r="I2990" s="74" t="n">
        <f aca="false">H2990/F2990</f>
        <v>0.161896038470346</v>
      </c>
      <c r="J2990" s="73" t="n">
        <v>3526</v>
      </c>
      <c r="K2990" s="73" t="n">
        <v>22</v>
      </c>
      <c r="L2990" s="73" t="n">
        <v>112</v>
      </c>
      <c r="M2990" s="73" t="n">
        <v>534</v>
      </c>
      <c r="N2990" s="73" t="n">
        <v>2858</v>
      </c>
      <c r="O2990" s="73" t="n">
        <f aca="false">J2990-M2990-N2990</f>
        <v>134</v>
      </c>
      <c r="P2990" s="74" t="n">
        <f aca="false">M2990/J2990</f>
        <v>0.151446398184912</v>
      </c>
      <c r="Q2990" s="74" t="n">
        <f aca="false">N2990/J2990</f>
        <v>0.810550198525241</v>
      </c>
      <c r="R2990" s="75" t="n">
        <f aca="false">ABS(P2990-Q2990)*100</f>
        <v>65.9103800340329</v>
      </c>
      <c r="S2990" s="72" t="str">
        <f aca="false">IF(M2990&gt;N2990,"Flávio Bolsonaro",IF(N2990&gt;M2990,"Lula","Empate"))</f>
        <v>Lula</v>
      </c>
      <c r="T2990" s="74" t="n">
        <v>0.818706346796234</v>
      </c>
      <c r="U2990" s="74" t="n">
        <v>0.124202854539933</v>
      </c>
      <c r="V2990" s="72" t="str">
        <f aca="false">IF(S2990="Empate","—",IF((N2990&gt;M2990)&lt;&gt;(T2990&gt;U2990),"Sim","Não"))</f>
        <v>Não</v>
      </c>
    </row>
    <row r="2991" customFormat="false" ht="15" hidden="false" customHeight="false" outlineLevel="0" collapsed="false">
      <c r="A2991" s="72" t="s">
        <v>6244</v>
      </c>
      <c r="B2991" s="72" t="s">
        <v>6245</v>
      </c>
      <c r="C2991" s="72" t="s">
        <v>315</v>
      </c>
      <c r="D2991" s="72" t="s">
        <v>289</v>
      </c>
      <c r="E2991" s="72"/>
      <c r="F2991" s="73" t="n">
        <v>7632</v>
      </c>
      <c r="G2991" s="73" t="n">
        <v>5432</v>
      </c>
      <c r="H2991" s="73" t="n">
        <v>2200</v>
      </c>
      <c r="I2991" s="74" t="n">
        <f aca="false">H2991/F2991</f>
        <v>0.288259958071279</v>
      </c>
      <c r="J2991" s="73" t="n">
        <v>5161</v>
      </c>
      <c r="K2991" s="73" t="n">
        <v>70</v>
      </c>
      <c r="L2991" s="73" t="n">
        <v>201</v>
      </c>
      <c r="M2991" s="73" t="n">
        <v>725</v>
      </c>
      <c r="N2991" s="73" t="n">
        <v>4225</v>
      </c>
      <c r="O2991" s="73" t="n">
        <f aca="false">J2991-M2991-N2991</f>
        <v>211</v>
      </c>
      <c r="P2991" s="74" t="n">
        <f aca="false">M2991/J2991</f>
        <v>0.140476651811664</v>
      </c>
      <c r="Q2991" s="74" t="n">
        <f aca="false">N2991/J2991</f>
        <v>0.818639798488665</v>
      </c>
      <c r="R2991" s="75" t="n">
        <f aca="false">ABS(P2991-Q2991)*100</f>
        <v>67.8163146677001</v>
      </c>
      <c r="S2991" s="72" t="str">
        <f aca="false">IF(M2991&gt;N2991,"Flávio Bolsonaro",IF(N2991&gt;M2991,"Lula","Empate"))</f>
        <v>Lula</v>
      </c>
      <c r="T2991" s="74" t="n">
        <v>0.862854858056777</v>
      </c>
      <c r="U2991" s="74" t="n">
        <v>0.0885645741703319</v>
      </c>
      <c r="V2991" s="72" t="str">
        <f aca="false">IF(S2991="Empate","—",IF((N2991&gt;M2991)&lt;&gt;(T2991&gt;U2991),"Sim","Não"))</f>
        <v>Não</v>
      </c>
    </row>
    <row r="2992" customFormat="false" ht="15" hidden="false" customHeight="false" outlineLevel="0" collapsed="false">
      <c r="A2992" s="72" t="s">
        <v>6246</v>
      </c>
      <c r="B2992" s="72" t="s">
        <v>6247</v>
      </c>
      <c r="C2992" s="72" t="s">
        <v>315</v>
      </c>
      <c r="D2992" s="72" t="s">
        <v>289</v>
      </c>
      <c r="E2992" s="72"/>
      <c r="F2992" s="73" t="n">
        <v>9563</v>
      </c>
      <c r="G2992" s="73" t="n">
        <v>7521</v>
      </c>
      <c r="H2992" s="73" t="n">
        <v>2042</v>
      </c>
      <c r="I2992" s="74" t="n">
        <f aca="false">H2992/F2992</f>
        <v>0.213531318623863</v>
      </c>
      <c r="J2992" s="73" t="n">
        <v>7205</v>
      </c>
      <c r="K2992" s="73" t="n">
        <v>51</v>
      </c>
      <c r="L2992" s="73" t="n">
        <v>265</v>
      </c>
      <c r="M2992" s="73" t="n">
        <v>1751</v>
      </c>
      <c r="N2992" s="73" t="n">
        <v>5070</v>
      </c>
      <c r="O2992" s="73" t="n">
        <f aca="false">J2992-M2992-N2992</f>
        <v>384</v>
      </c>
      <c r="P2992" s="74" t="n">
        <f aca="false">M2992/J2992</f>
        <v>0.243025676613463</v>
      </c>
      <c r="Q2992" s="74" t="n">
        <f aca="false">N2992/J2992</f>
        <v>0.703678001387925</v>
      </c>
      <c r="R2992" s="75" t="n">
        <f aca="false">ABS(P2992-Q2992)*100</f>
        <v>46.0652324774462</v>
      </c>
      <c r="S2992" s="72" t="str">
        <f aca="false">IF(M2992&gt;N2992,"Flávio Bolsonaro",IF(N2992&gt;M2992,"Lula","Empate"))</f>
        <v>Lula</v>
      </c>
      <c r="T2992" s="74" t="n">
        <v>0.737857142857143</v>
      </c>
      <c r="U2992" s="74" t="n">
        <v>0.198857142857143</v>
      </c>
      <c r="V2992" s="72" t="str">
        <f aca="false">IF(S2992="Empate","—",IF((N2992&gt;M2992)&lt;&gt;(T2992&gt;U2992),"Sim","Não"))</f>
        <v>Não</v>
      </c>
    </row>
    <row r="2993" customFormat="false" ht="15" hidden="false" customHeight="false" outlineLevel="0" collapsed="false">
      <c r="A2993" s="72" t="s">
        <v>6248</v>
      </c>
      <c r="B2993" s="72" t="s">
        <v>6249</v>
      </c>
      <c r="C2993" s="72" t="s">
        <v>315</v>
      </c>
      <c r="D2993" s="72" t="s">
        <v>289</v>
      </c>
      <c r="E2993" s="72"/>
      <c r="F2993" s="73" t="n">
        <v>11444</v>
      </c>
      <c r="G2993" s="73" t="n">
        <v>9665</v>
      </c>
      <c r="H2993" s="73" t="n">
        <v>1779</v>
      </c>
      <c r="I2993" s="74" t="n">
        <f aca="false">H2993/F2993</f>
        <v>0.155452638937434</v>
      </c>
      <c r="J2993" s="73" t="n">
        <v>9282</v>
      </c>
      <c r="K2993" s="73" t="n">
        <v>84</v>
      </c>
      <c r="L2993" s="73" t="n">
        <v>299</v>
      </c>
      <c r="M2993" s="73" t="n">
        <v>3764</v>
      </c>
      <c r="N2993" s="73" t="n">
        <v>4996</v>
      </c>
      <c r="O2993" s="73" t="n">
        <f aca="false">J2993-M2993-N2993</f>
        <v>522</v>
      </c>
      <c r="P2993" s="74" t="n">
        <f aca="false">M2993/J2993</f>
        <v>0.405516052574876</v>
      </c>
      <c r="Q2993" s="74" t="n">
        <f aca="false">N2993/J2993</f>
        <v>0.538246067657832</v>
      </c>
      <c r="R2993" s="75" t="n">
        <f aca="false">ABS(P2993-Q2993)*100</f>
        <v>13.2730015082956</v>
      </c>
      <c r="S2993" s="72" t="str">
        <f aca="false">IF(M2993&gt;N2993,"Flávio Bolsonaro",IF(N2993&gt;M2993,"Lula","Empate"))</f>
        <v>Lula</v>
      </c>
      <c r="T2993" s="74" t="n">
        <v>0.690641353291956</v>
      </c>
      <c r="U2993" s="74" t="n">
        <v>0.268954606304004</v>
      </c>
      <c r="V2993" s="72" t="str">
        <f aca="false">IF(S2993="Empate","—",IF((N2993&gt;M2993)&lt;&gt;(T2993&gt;U2993),"Sim","Não"))</f>
        <v>Não</v>
      </c>
    </row>
    <row r="2994" customFormat="false" ht="15" hidden="false" customHeight="false" outlineLevel="0" collapsed="false">
      <c r="A2994" s="72" t="s">
        <v>6250</v>
      </c>
      <c r="B2994" s="72" t="s">
        <v>6251</v>
      </c>
      <c r="C2994" s="72" t="s">
        <v>315</v>
      </c>
      <c r="D2994" s="72" t="s">
        <v>289</v>
      </c>
      <c r="E2994" s="72"/>
      <c r="F2994" s="73" t="n">
        <v>3576</v>
      </c>
      <c r="G2994" s="73" t="n">
        <v>2879</v>
      </c>
      <c r="H2994" s="73" t="n">
        <v>697</v>
      </c>
      <c r="I2994" s="74" t="n">
        <f aca="false">H2994/F2994</f>
        <v>0.194910514541387</v>
      </c>
      <c r="J2994" s="73" t="n">
        <v>2699</v>
      </c>
      <c r="K2994" s="73" t="n">
        <v>45</v>
      </c>
      <c r="L2994" s="73" t="n">
        <v>135</v>
      </c>
      <c r="M2994" s="73" t="n">
        <v>468</v>
      </c>
      <c r="N2994" s="73" t="n">
        <v>2172</v>
      </c>
      <c r="O2994" s="73" t="n">
        <f aca="false">J2994-M2994-N2994</f>
        <v>59</v>
      </c>
      <c r="P2994" s="74" t="n">
        <f aca="false">M2994/J2994</f>
        <v>0.17339755464987</v>
      </c>
      <c r="Q2994" s="74" t="n">
        <f aca="false">N2994/J2994</f>
        <v>0.804742497221193</v>
      </c>
      <c r="R2994" s="75" t="n">
        <f aca="false">ABS(P2994-Q2994)*100</f>
        <v>63.1344942571323</v>
      </c>
      <c r="S2994" s="72" t="str">
        <f aca="false">IF(M2994&gt;N2994,"Flávio Bolsonaro",IF(N2994&gt;M2994,"Lula","Empate"))</f>
        <v>Lula</v>
      </c>
      <c r="T2994" s="74" t="n">
        <v>0.831429696730996</v>
      </c>
      <c r="U2994" s="74" t="n">
        <v>0.129184718393068</v>
      </c>
      <c r="V2994" s="72" t="str">
        <f aca="false">IF(S2994="Empate","—",IF((N2994&gt;M2994)&lt;&gt;(T2994&gt;U2994),"Sim","Não"))</f>
        <v>Não</v>
      </c>
    </row>
    <row r="2995" customFormat="false" ht="15" hidden="false" customHeight="false" outlineLevel="0" collapsed="false">
      <c r="A2995" s="72" t="s">
        <v>6252</v>
      </c>
      <c r="B2995" s="72" t="s">
        <v>6253</v>
      </c>
      <c r="C2995" s="72" t="s">
        <v>315</v>
      </c>
      <c r="D2995" s="72" t="s">
        <v>289</v>
      </c>
      <c r="E2995" s="72"/>
      <c r="F2995" s="73" t="n">
        <v>38201</v>
      </c>
      <c r="G2995" s="73" t="n">
        <v>30941</v>
      </c>
      <c r="H2995" s="73" t="n">
        <v>7260</v>
      </c>
      <c r="I2995" s="74" t="n">
        <f aca="false">H2995/F2995</f>
        <v>0.190047380958614</v>
      </c>
      <c r="J2995" s="73" t="n">
        <v>29626</v>
      </c>
      <c r="K2995" s="73" t="n">
        <v>444</v>
      </c>
      <c r="L2995" s="73" t="n">
        <v>871</v>
      </c>
      <c r="M2995" s="73" t="n">
        <v>6806</v>
      </c>
      <c r="N2995" s="73" t="n">
        <v>21523</v>
      </c>
      <c r="O2995" s="73" t="n">
        <f aca="false">J2995-M2995-N2995</f>
        <v>1297</v>
      </c>
      <c r="P2995" s="74" t="n">
        <f aca="false">M2995/J2995</f>
        <v>0.229730642003645</v>
      </c>
      <c r="Q2995" s="74" t="n">
        <f aca="false">N2995/J2995</f>
        <v>0.726490245055019</v>
      </c>
      <c r="R2995" s="75" t="n">
        <f aca="false">ABS(P2995-Q2995)*100</f>
        <v>49.6759603051374</v>
      </c>
      <c r="S2995" s="72" t="str">
        <f aca="false">IF(M2995&gt;N2995,"Flávio Bolsonaro",IF(N2995&gt;M2995,"Lula","Empate"))</f>
        <v>Lula</v>
      </c>
      <c r="T2995" s="74" t="n">
        <v>0.759365471177581</v>
      </c>
      <c r="U2995" s="74" t="n">
        <v>0.189814142587484</v>
      </c>
      <c r="V2995" s="72" t="str">
        <f aca="false">IF(S2995="Empate","—",IF((N2995&gt;M2995)&lt;&gt;(T2995&gt;U2995),"Sim","Não"))</f>
        <v>Não</v>
      </c>
    </row>
    <row r="2996" customFormat="false" ht="15" hidden="false" customHeight="false" outlineLevel="0" collapsed="false">
      <c r="A2996" s="72" t="s">
        <v>6254</v>
      </c>
      <c r="B2996" s="72" t="s">
        <v>6255</v>
      </c>
      <c r="C2996" s="72" t="s">
        <v>315</v>
      </c>
      <c r="D2996" s="72" t="s">
        <v>289</v>
      </c>
      <c r="E2996" s="72"/>
      <c r="F2996" s="73" t="n">
        <v>3633</v>
      </c>
      <c r="G2996" s="73" t="n">
        <v>2617</v>
      </c>
      <c r="H2996" s="73" t="n">
        <v>1016</v>
      </c>
      <c r="I2996" s="74" t="n">
        <f aca="false">H2996/F2996</f>
        <v>0.279658684282962</v>
      </c>
      <c r="J2996" s="73" t="n">
        <v>2534</v>
      </c>
      <c r="K2996" s="73" t="n">
        <v>23</v>
      </c>
      <c r="L2996" s="73" t="n">
        <v>60</v>
      </c>
      <c r="M2996" s="73" t="n">
        <v>565</v>
      </c>
      <c r="N2996" s="73" t="n">
        <v>1816</v>
      </c>
      <c r="O2996" s="73" t="n">
        <f aca="false">J2996-M2996-N2996</f>
        <v>153</v>
      </c>
      <c r="P2996" s="74" t="n">
        <f aca="false">M2996/J2996</f>
        <v>0.222967640094712</v>
      </c>
      <c r="Q2996" s="74" t="n">
        <f aca="false">N2996/J2996</f>
        <v>0.716653512233623</v>
      </c>
      <c r="R2996" s="75" t="n">
        <f aca="false">ABS(P2996-Q2996)*100</f>
        <v>49.3685872138911</v>
      </c>
      <c r="S2996" s="72" t="str">
        <f aca="false">IF(M2996&gt;N2996,"Flávio Bolsonaro",IF(N2996&gt;M2996,"Lula","Empate"))</f>
        <v>Lula</v>
      </c>
      <c r="T2996" s="74" t="n">
        <v>0.771950271950272</v>
      </c>
      <c r="U2996" s="74" t="n">
        <v>0.174825174825175</v>
      </c>
      <c r="V2996" s="72" t="str">
        <f aca="false">IF(S2996="Empate","—",IF((N2996&gt;M2996)&lt;&gt;(T2996&gt;U2996),"Sim","Não"))</f>
        <v>Não</v>
      </c>
    </row>
    <row r="2997" customFormat="false" ht="15" hidden="false" customHeight="false" outlineLevel="0" collapsed="false">
      <c r="A2997" s="72" t="s">
        <v>6256</v>
      </c>
      <c r="B2997" s="72" t="s">
        <v>6257</v>
      </c>
      <c r="C2997" s="72" t="s">
        <v>315</v>
      </c>
      <c r="D2997" s="72" t="s">
        <v>289</v>
      </c>
      <c r="E2997" s="72"/>
      <c r="F2997" s="73" t="n">
        <v>6411</v>
      </c>
      <c r="G2997" s="73" t="n">
        <v>5132</v>
      </c>
      <c r="H2997" s="73" t="n">
        <v>1279</v>
      </c>
      <c r="I2997" s="74" t="n">
        <f aca="false">H2997/F2997</f>
        <v>0.199500857900484</v>
      </c>
      <c r="J2997" s="73" t="n">
        <v>5014</v>
      </c>
      <c r="K2997" s="73" t="n">
        <v>49</v>
      </c>
      <c r="L2997" s="73" t="n">
        <v>69</v>
      </c>
      <c r="M2997" s="73" t="n">
        <v>1375</v>
      </c>
      <c r="N2997" s="73" t="n">
        <v>3441</v>
      </c>
      <c r="O2997" s="73" t="n">
        <f aca="false">J2997-M2997-N2997</f>
        <v>198</v>
      </c>
      <c r="P2997" s="74" t="n">
        <f aca="false">M2997/J2997</f>
        <v>0.274232149980056</v>
      </c>
      <c r="Q2997" s="74" t="n">
        <f aca="false">N2997/J2997</f>
        <v>0.686278420422816</v>
      </c>
      <c r="R2997" s="75" t="n">
        <f aca="false">ABS(P2997-Q2997)*100</f>
        <v>41.204627044276</v>
      </c>
      <c r="S2997" s="72" t="str">
        <f aca="false">IF(M2997&gt;N2997,"Flávio Bolsonaro",IF(N2997&gt;M2997,"Lula","Empate"))</f>
        <v>Lula</v>
      </c>
      <c r="T2997" s="74" t="n">
        <v>0.722048300536673</v>
      </c>
      <c r="U2997" s="74" t="n">
        <v>0.232110912343471</v>
      </c>
      <c r="V2997" s="72" t="str">
        <f aca="false">IF(S2997="Empate","—",IF((N2997&gt;M2997)&lt;&gt;(T2997&gt;U2997),"Sim","Não"))</f>
        <v>Não</v>
      </c>
    </row>
    <row r="2998" customFormat="false" ht="15" hidden="false" customHeight="false" outlineLevel="0" collapsed="false">
      <c r="A2998" s="72" t="s">
        <v>6258</v>
      </c>
      <c r="B2998" s="72" t="s">
        <v>409</v>
      </c>
      <c r="C2998" s="72" t="s">
        <v>315</v>
      </c>
      <c r="D2998" s="72" t="s">
        <v>289</v>
      </c>
      <c r="E2998" s="72"/>
      <c r="F2998" s="73" t="n">
        <v>22539</v>
      </c>
      <c r="G2998" s="73" t="n">
        <v>17104</v>
      </c>
      <c r="H2998" s="73" t="n">
        <v>5435</v>
      </c>
      <c r="I2998" s="74" t="n">
        <f aca="false">H2998/F2998</f>
        <v>0.241137583743733</v>
      </c>
      <c r="J2998" s="73" t="n">
        <v>16207</v>
      </c>
      <c r="K2998" s="73" t="n">
        <v>262</v>
      </c>
      <c r="L2998" s="73" t="n">
        <v>635</v>
      </c>
      <c r="M2998" s="73" t="n">
        <v>4032</v>
      </c>
      <c r="N2998" s="73" t="n">
        <v>11524</v>
      </c>
      <c r="O2998" s="73" t="n">
        <f aca="false">J2998-M2998-N2998</f>
        <v>651</v>
      </c>
      <c r="P2998" s="74" t="n">
        <f aca="false">M2998/J2998</f>
        <v>0.24878139075708</v>
      </c>
      <c r="Q2998" s="74" t="n">
        <f aca="false">N2998/J2998</f>
        <v>0.711050780526933</v>
      </c>
      <c r="R2998" s="75" t="n">
        <f aca="false">ABS(P2998-Q2998)*100</f>
        <v>46.2269389769853</v>
      </c>
      <c r="S2998" s="72" t="str">
        <f aca="false">IF(M2998&gt;N2998,"Flávio Bolsonaro",IF(N2998&gt;M2998,"Lula","Empate"))</f>
        <v>Lula</v>
      </c>
      <c r="T2998" s="74" t="n">
        <v>0.736398515629914</v>
      </c>
      <c r="U2998" s="74" t="n">
        <v>0.210516384678282</v>
      </c>
      <c r="V2998" s="72" t="str">
        <f aca="false">IF(S2998="Empate","—",IF((N2998&gt;M2998)&lt;&gt;(T2998&gt;U2998),"Sim","Não"))</f>
        <v>Não</v>
      </c>
    </row>
    <row r="2999" customFormat="false" ht="15" hidden="false" customHeight="false" outlineLevel="0" collapsed="false">
      <c r="A2999" s="72" t="s">
        <v>6259</v>
      </c>
      <c r="B2999" s="72" t="s">
        <v>6260</v>
      </c>
      <c r="C2999" s="72" t="s">
        <v>315</v>
      </c>
      <c r="D2999" s="72" t="s">
        <v>289</v>
      </c>
      <c r="E2999" s="72"/>
      <c r="F2999" s="73" t="n">
        <v>3462</v>
      </c>
      <c r="G2999" s="73" t="n">
        <v>3209</v>
      </c>
      <c r="H2999" s="73" t="n">
        <v>253</v>
      </c>
      <c r="I2999" s="74" t="n">
        <f aca="false">H2999/F2999</f>
        <v>0.0730791450028885</v>
      </c>
      <c r="J2999" s="73" t="n">
        <v>2917</v>
      </c>
      <c r="K2999" s="73" t="n">
        <v>76</v>
      </c>
      <c r="L2999" s="73" t="n">
        <v>216</v>
      </c>
      <c r="M2999" s="73" t="n">
        <v>514</v>
      </c>
      <c r="N2999" s="73" t="n">
        <v>2195</v>
      </c>
      <c r="O2999" s="73" t="n">
        <f aca="false">J2999-M2999-N2999</f>
        <v>208</v>
      </c>
      <c r="P2999" s="74" t="n">
        <f aca="false">M2999/J2999</f>
        <v>0.176208433321906</v>
      </c>
      <c r="Q2999" s="74" t="n">
        <f aca="false">N2999/J2999</f>
        <v>0.752485430236544</v>
      </c>
      <c r="R2999" s="75" t="n">
        <f aca="false">ABS(P2999-Q2999)*100</f>
        <v>57.6276996914638</v>
      </c>
      <c r="S2999" s="72" t="str">
        <f aca="false">IF(M2999&gt;N2999,"Flávio Bolsonaro",IF(N2999&gt;M2999,"Lula","Empate"))</f>
        <v>Lula</v>
      </c>
      <c r="T2999" s="74" t="n">
        <v>0.791638108293352</v>
      </c>
      <c r="U2999" s="74" t="n">
        <v>0.110006854009596</v>
      </c>
      <c r="V2999" s="72" t="str">
        <f aca="false">IF(S2999="Empate","—",IF((N2999&gt;M2999)&lt;&gt;(T2999&gt;U2999),"Sim","Não"))</f>
        <v>Não</v>
      </c>
    </row>
    <row r="3000" customFormat="false" ht="15" hidden="false" customHeight="false" outlineLevel="0" collapsed="false">
      <c r="A3000" s="72" t="s">
        <v>6261</v>
      </c>
      <c r="B3000" s="72" t="s">
        <v>6262</v>
      </c>
      <c r="C3000" s="72" t="s">
        <v>315</v>
      </c>
      <c r="D3000" s="72" t="s">
        <v>289</v>
      </c>
      <c r="E3000" s="72"/>
      <c r="F3000" s="73" t="n">
        <v>3328</v>
      </c>
      <c r="G3000" s="73" t="n">
        <v>2990</v>
      </c>
      <c r="H3000" s="73" t="n">
        <v>338</v>
      </c>
      <c r="I3000" s="74" t="n">
        <f aca="false">H3000/F3000</f>
        <v>0.1015625</v>
      </c>
      <c r="J3000" s="73" t="n">
        <v>2849</v>
      </c>
      <c r="K3000" s="73" t="n">
        <v>42</v>
      </c>
      <c r="L3000" s="73" t="n">
        <v>99</v>
      </c>
      <c r="M3000" s="73" t="n">
        <v>570</v>
      </c>
      <c r="N3000" s="73" t="n">
        <v>2161</v>
      </c>
      <c r="O3000" s="73" t="n">
        <f aca="false">J3000-M3000-N3000</f>
        <v>118</v>
      </c>
      <c r="P3000" s="74" t="n">
        <f aca="false">M3000/J3000</f>
        <v>0.2000702000702</v>
      </c>
      <c r="Q3000" s="74" t="n">
        <f aca="false">N3000/J3000</f>
        <v>0.758511758511759</v>
      </c>
      <c r="R3000" s="75" t="n">
        <f aca="false">ABS(P3000-Q3000)*100</f>
        <v>55.8441558441559</v>
      </c>
      <c r="S3000" s="72" t="str">
        <f aca="false">IF(M3000&gt;N3000,"Flávio Bolsonaro",IF(N3000&gt;M3000,"Lula","Empate"))</f>
        <v>Lula</v>
      </c>
      <c r="T3000" s="74" t="n">
        <v>0.815526210484194</v>
      </c>
      <c r="U3000" s="74" t="n">
        <v>0.131652661064426</v>
      </c>
      <c r="V3000" s="72" t="str">
        <f aca="false">IF(S3000="Empate","—",IF((N3000&gt;M3000)&lt;&gt;(T3000&gt;U3000),"Sim","Não"))</f>
        <v>Não</v>
      </c>
    </row>
    <row r="3001" customFormat="false" ht="15" hidden="false" customHeight="false" outlineLevel="0" collapsed="false">
      <c r="A3001" s="72" t="s">
        <v>6263</v>
      </c>
      <c r="B3001" s="72" t="s">
        <v>6264</v>
      </c>
      <c r="C3001" s="72" t="s">
        <v>315</v>
      </c>
      <c r="D3001" s="72" t="s">
        <v>289</v>
      </c>
      <c r="E3001" s="72"/>
      <c r="F3001" s="73" t="n">
        <v>9612</v>
      </c>
      <c r="G3001" s="73" t="n">
        <v>7965</v>
      </c>
      <c r="H3001" s="73" t="n">
        <v>1647</v>
      </c>
      <c r="I3001" s="74" t="n">
        <f aca="false">H3001/F3001</f>
        <v>0.171348314606742</v>
      </c>
      <c r="J3001" s="73" t="n">
        <v>7658</v>
      </c>
      <c r="K3001" s="73" t="n">
        <v>81</v>
      </c>
      <c r="L3001" s="73" t="n">
        <v>226</v>
      </c>
      <c r="M3001" s="73" t="n">
        <v>1172</v>
      </c>
      <c r="N3001" s="73" t="n">
        <v>6156</v>
      </c>
      <c r="O3001" s="73" t="n">
        <f aca="false">J3001-M3001-N3001</f>
        <v>330</v>
      </c>
      <c r="P3001" s="74" t="n">
        <f aca="false">M3001/J3001</f>
        <v>0.153042569861583</v>
      </c>
      <c r="Q3001" s="74" t="n">
        <f aca="false">N3001/J3001</f>
        <v>0.803865238965787</v>
      </c>
      <c r="R3001" s="75" t="n">
        <f aca="false">ABS(P3001-Q3001)*100</f>
        <v>65.0822669104205</v>
      </c>
      <c r="S3001" s="72" t="str">
        <f aca="false">IF(M3001&gt;N3001,"Flávio Bolsonaro",IF(N3001&gt;M3001,"Lula","Empate"))</f>
        <v>Lula</v>
      </c>
      <c r="T3001" s="74" t="n">
        <v>0.83984479529034</v>
      </c>
      <c r="U3001" s="74" t="n">
        <v>0.108910891089109</v>
      </c>
      <c r="V3001" s="72" t="str">
        <f aca="false">IF(S3001="Empate","—",IF((N3001&gt;M3001)&lt;&gt;(T3001&gt;U3001),"Sim","Não"))</f>
        <v>Não</v>
      </c>
    </row>
    <row r="3002" customFormat="false" ht="15" hidden="false" customHeight="false" outlineLevel="0" collapsed="false">
      <c r="A3002" s="72" t="s">
        <v>6265</v>
      </c>
      <c r="B3002" s="72" t="s">
        <v>6266</v>
      </c>
      <c r="C3002" s="72" t="s">
        <v>315</v>
      </c>
      <c r="D3002" s="72" t="s">
        <v>289</v>
      </c>
      <c r="E3002" s="72"/>
      <c r="F3002" s="73" t="n">
        <v>4969</v>
      </c>
      <c r="G3002" s="73" t="n">
        <v>4153</v>
      </c>
      <c r="H3002" s="73" t="n">
        <v>816</v>
      </c>
      <c r="I3002" s="74" t="n">
        <f aca="false">H3002/F3002</f>
        <v>0.164218152545784</v>
      </c>
      <c r="J3002" s="73" t="n">
        <v>3988</v>
      </c>
      <c r="K3002" s="73" t="n">
        <v>38</v>
      </c>
      <c r="L3002" s="73" t="n">
        <v>127</v>
      </c>
      <c r="M3002" s="73" t="n">
        <v>1054</v>
      </c>
      <c r="N3002" s="73" t="n">
        <v>2718</v>
      </c>
      <c r="O3002" s="73" t="n">
        <f aca="false">J3002-M3002-N3002</f>
        <v>216</v>
      </c>
      <c r="P3002" s="74" t="n">
        <f aca="false">M3002/J3002</f>
        <v>0.264292878635908</v>
      </c>
      <c r="Q3002" s="74" t="n">
        <f aca="false">N3002/J3002</f>
        <v>0.681544633901705</v>
      </c>
      <c r="R3002" s="75" t="n">
        <f aca="false">ABS(P3002-Q3002)*100</f>
        <v>41.7251755265798</v>
      </c>
      <c r="S3002" s="72" t="str">
        <f aca="false">IF(M3002&gt;N3002,"Flávio Bolsonaro",IF(N3002&gt;M3002,"Lula","Empate"))</f>
        <v>Lula</v>
      </c>
      <c r="T3002" s="74" t="n">
        <v>0.743353228431905</v>
      </c>
      <c r="U3002" s="74" t="n">
        <v>0.200488334237656</v>
      </c>
      <c r="V3002" s="72" t="str">
        <f aca="false">IF(S3002="Empate","—",IF((N3002&gt;M3002)&lt;&gt;(T3002&gt;U3002),"Sim","Não"))</f>
        <v>Não</v>
      </c>
    </row>
    <row r="3003" customFormat="false" ht="15" hidden="false" customHeight="false" outlineLevel="0" collapsed="false">
      <c r="A3003" s="72" t="s">
        <v>6267</v>
      </c>
      <c r="B3003" s="72" t="s">
        <v>6268</v>
      </c>
      <c r="C3003" s="72" t="s">
        <v>315</v>
      </c>
      <c r="D3003" s="72" t="s">
        <v>289</v>
      </c>
      <c r="E3003" s="72"/>
      <c r="F3003" s="73" t="n">
        <v>5865</v>
      </c>
      <c r="G3003" s="73" t="n">
        <v>5058</v>
      </c>
      <c r="H3003" s="73" t="n">
        <v>807</v>
      </c>
      <c r="I3003" s="74" t="n">
        <f aca="false">H3003/F3003</f>
        <v>0.137595907928389</v>
      </c>
      <c r="J3003" s="73" t="n">
        <v>4858</v>
      </c>
      <c r="K3003" s="73" t="n">
        <v>32</v>
      </c>
      <c r="L3003" s="73" t="n">
        <v>168</v>
      </c>
      <c r="M3003" s="73" t="n">
        <v>605</v>
      </c>
      <c r="N3003" s="73" t="n">
        <v>3969</v>
      </c>
      <c r="O3003" s="73" t="n">
        <f aca="false">J3003-M3003-N3003</f>
        <v>284</v>
      </c>
      <c r="P3003" s="74" t="n">
        <f aca="false">M3003/J3003</f>
        <v>0.124536846438864</v>
      </c>
      <c r="Q3003" s="74" t="n">
        <f aca="false">N3003/J3003</f>
        <v>0.81700288184438</v>
      </c>
      <c r="R3003" s="75" t="n">
        <f aca="false">ABS(P3003-Q3003)*100</f>
        <v>69.2466035405517</v>
      </c>
      <c r="S3003" s="72" t="str">
        <f aca="false">IF(M3003&gt;N3003,"Flávio Bolsonaro",IF(N3003&gt;M3003,"Lula","Empate"))</f>
        <v>Lula</v>
      </c>
      <c r="T3003" s="74" t="n">
        <v>0.888303959716182</v>
      </c>
      <c r="U3003" s="74" t="n">
        <v>0.0725566491187915</v>
      </c>
      <c r="V3003" s="72" t="str">
        <f aca="false">IF(S3003="Empate","—",IF((N3003&gt;M3003)&lt;&gt;(T3003&gt;U3003),"Sim","Não"))</f>
        <v>Não</v>
      </c>
    </row>
    <row r="3004" customFormat="false" ht="15" hidden="false" customHeight="false" outlineLevel="0" collapsed="false">
      <c r="A3004" s="72" t="s">
        <v>6269</v>
      </c>
      <c r="B3004" s="72" t="s">
        <v>6270</v>
      </c>
      <c r="C3004" s="72" t="s">
        <v>315</v>
      </c>
      <c r="D3004" s="72" t="s">
        <v>289</v>
      </c>
      <c r="E3004" s="72"/>
      <c r="F3004" s="73" t="n">
        <v>6884</v>
      </c>
      <c r="G3004" s="73" t="n">
        <v>5570</v>
      </c>
      <c r="H3004" s="73" t="n">
        <v>1314</v>
      </c>
      <c r="I3004" s="74" t="n">
        <f aca="false">H3004/F3004</f>
        <v>0.190877396862289</v>
      </c>
      <c r="J3004" s="73" t="n">
        <v>5351</v>
      </c>
      <c r="K3004" s="73" t="n">
        <v>68</v>
      </c>
      <c r="L3004" s="73" t="n">
        <v>151</v>
      </c>
      <c r="M3004" s="73" t="n">
        <v>1055</v>
      </c>
      <c r="N3004" s="73" t="n">
        <v>4079</v>
      </c>
      <c r="O3004" s="73" t="n">
        <f aca="false">J3004-M3004-N3004</f>
        <v>217</v>
      </c>
      <c r="P3004" s="74" t="n">
        <f aca="false">M3004/J3004</f>
        <v>0.197159409456176</v>
      </c>
      <c r="Q3004" s="74" t="n">
        <f aca="false">N3004/J3004</f>
        <v>0.762287422911605</v>
      </c>
      <c r="R3004" s="75" t="n">
        <f aca="false">ABS(P3004-Q3004)*100</f>
        <v>56.5128013455429</v>
      </c>
      <c r="S3004" s="72" t="str">
        <f aca="false">IF(M3004&gt;N3004,"Flávio Bolsonaro",IF(N3004&gt;M3004,"Lula","Empate"))</f>
        <v>Lula</v>
      </c>
      <c r="T3004" s="74" t="n">
        <v>0.784100246507806</v>
      </c>
      <c r="U3004" s="74" t="n">
        <v>0.15797041906327</v>
      </c>
      <c r="V3004" s="72" t="str">
        <f aca="false">IF(S3004="Empate","—",IF((N3004&gt;M3004)&lt;&gt;(T3004&gt;U3004),"Sim","Não"))</f>
        <v>Não</v>
      </c>
    </row>
    <row r="3005" customFormat="false" ht="15" hidden="false" customHeight="false" outlineLevel="0" collapsed="false">
      <c r="A3005" s="72" t="s">
        <v>6271</v>
      </c>
      <c r="B3005" s="72" t="s">
        <v>6272</v>
      </c>
      <c r="C3005" s="72" t="s">
        <v>315</v>
      </c>
      <c r="D3005" s="72" t="s">
        <v>289</v>
      </c>
      <c r="E3005" s="72"/>
      <c r="F3005" s="73" t="n">
        <v>5573</v>
      </c>
      <c r="G3005" s="73" t="n">
        <v>4788</v>
      </c>
      <c r="H3005" s="73" t="n">
        <v>785</v>
      </c>
      <c r="I3005" s="74" t="n">
        <f aca="false">H3005/F3005</f>
        <v>0.140857706800646</v>
      </c>
      <c r="J3005" s="73" t="n">
        <v>4654</v>
      </c>
      <c r="K3005" s="73" t="n">
        <v>52</v>
      </c>
      <c r="L3005" s="73" t="n">
        <v>82</v>
      </c>
      <c r="M3005" s="73" t="n">
        <v>890</v>
      </c>
      <c r="N3005" s="73" t="n">
        <v>3541</v>
      </c>
      <c r="O3005" s="73" t="n">
        <f aca="false">J3005-M3005-N3005</f>
        <v>223</v>
      </c>
      <c r="P3005" s="74" t="n">
        <f aca="false">M3005/J3005</f>
        <v>0.191233347657929</v>
      </c>
      <c r="Q3005" s="74" t="n">
        <f aca="false">N3005/J3005</f>
        <v>0.760850880962613</v>
      </c>
      <c r="R3005" s="75" t="n">
        <f aca="false">ABS(P3005-Q3005)*100</f>
        <v>56.9617533304684</v>
      </c>
      <c r="S3005" s="72" t="str">
        <f aca="false">IF(M3005&gt;N3005,"Flávio Bolsonaro",IF(N3005&gt;M3005,"Lula","Empate"))</f>
        <v>Lula</v>
      </c>
      <c r="T3005" s="74" t="n">
        <v>0.772931654676259</v>
      </c>
      <c r="U3005" s="74" t="n">
        <v>0.181429856115108</v>
      </c>
      <c r="V3005" s="72" t="str">
        <f aca="false">IF(S3005="Empate","—",IF((N3005&gt;M3005)&lt;&gt;(T3005&gt;U3005),"Sim","Não"))</f>
        <v>Não</v>
      </c>
    </row>
    <row r="3006" customFormat="false" ht="15" hidden="false" customHeight="false" outlineLevel="0" collapsed="false">
      <c r="A3006" s="72" t="s">
        <v>6273</v>
      </c>
      <c r="B3006" s="72" t="s">
        <v>2175</v>
      </c>
      <c r="C3006" s="72" t="s">
        <v>315</v>
      </c>
      <c r="D3006" s="72" t="s">
        <v>289</v>
      </c>
      <c r="E3006" s="72"/>
      <c r="F3006" s="73" t="n">
        <v>19900</v>
      </c>
      <c r="G3006" s="73" t="n">
        <v>16790</v>
      </c>
      <c r="H3006" s="73" t="n">
        <v>3110</v>
      </c>
      <c r="I3006" s="74" t="n">
        <f aca="false">H3006/F3006</f>
        <v>0.156281407035176</v>
      </c>
      <c r="J3006" s="73" t="n">
        <v>16107</v>
      </c>
      <c r="K3006" s="73" t="n">
        <v>198</v>
      </c>
      <c r="L3006" s="73" t="n">
        <v>485</v>
      </c>
      <c r="M3006" s="73" t="n">
        <v>6023</v>
      </c>
      <c r="N3006" s="73" t="n">
        <v>9349</v>
      </c>
      <c r="O3006" s="73" t="n">
        <f aca="false">J3006-M3006-N3006</f>
        <v>735</v>
      </c>
      <c r="P3006" s="74" t="n">
        <f aca="false">M3006/J3006</f>
        <v>0.373936797665611</v>
      </c>
      <c r="Q3006" s="74" t="n">
        <f aca="false">N3006/J3006</f>
        <v>0.580430868566462</v>
      </c>
      <c r="R3006" s="75" t="n">
        <f aca="false">ABS(P3006-Q3006)*100</f>
        <v>20.6494070900851</v>
      </c>
      <c r="S3006" s="72" t="str">
        <f aca="false">IF(M3006&gt;N3006,"Flávio Bolsonaro",IF(N3006&gt;M3006,"Lula","Empate"))</f>
        <v>Lula</v>
      </c>
      <c r="T3006" s="74" t="n">
        <v>0.675887265135699</v>
      </c>
      <c r="U3006" s="74" t="n">
        <v>0.271724947807933</v>
      </c>
      <c r="V3006" s="72" t="str">
        <f aca="false">IF(S3006="Empate","—",IF((N3006&gt;M3006)&lt;&gt;(T3006&gt;U3006),"Sim","Não"))</f>
        <v>Não</v>
      </c>
    </row>
    <row r="3007" customFormat="false" ht="15" hidden="false" customHeight="false" outlineLevel="0" collapsed="false">
      <c r="A3007" s="72" t="s">
        <v>6274</v>
      </c>
      <c r="B3007" s="72" t="s">
        <v>6275</v>
      </c>
      <c r="C3007" s="72" t="s">
        <v>315</v>
      </c>
      <c r="D3007" s="72" t="s">
        <v>289</v>
      </c>
      <c r="E3007" s="72"/>
      <c r="F3007" s="73" t="n">
        <v>6778</v>
      </c>
      <c r="G3007" s="73" t="n">
        <v>5777</v>
      </c>
      <c r="H3007" s="73" t="n">
        <v>1001</v>
      </c>
      <c r="I3007" s="74" t="n">
        <f aca="false">H3007/F3007</f>
        <v>0.147683682502213</v>
      </c>
      <c r="J3007" s="73" t="n">
        <v>5471</v>
      </c>
      <c r="K3007" s="73" t="n">
        <v>70</v>
      </c>
      <c r="L3007" s="73" t="n">
        <v>236</v>
      </c>
      <c r="M3007" s="73" t="n">
        <v>1365</v>
      </c>
      <c r="N3007" s="73" t="n">
        <v>3906</v>
      </c>
      <c r="O3007" s="73" t="n">
        <f aca="false">J3007-M3007-N3007</f>
        <v>200</v>
      </c>
      <c r="P3007" s="74" t="n">
        <f aca="false">M3007/J3007</f>
        <v>0.249497349661853</v>
      </c>
      <c r="Q3007" s="74" t="n">
        <f aca="false">N3007/J3007</f>
        <v>0.713946262109304</v>
      </c>
      <c r="R3007" s="75" t="n">
        <f aca="false">ABS(P3007-Q3007)*100</f>
        <v>46.444891244745</v>
      </c>
      <c r="S3007" s="72" t="str">
        <f aca="false">IF(M3007&gt;N3007,"Flávio Bolsonaro",IF(N3007&gt;M3007,"Lula","Empate"))</f>
        <v>Lula</v>
      </c>
      <c r="T3007" s="74" t="n">
        <v>0.777463651050081</v>
      </c>
      <c r="U3007" s="74" t="n">
        <v>0.183360258481422</v>
      </c>
      <c r="V3007" s="72" t="str">
        <f aca="false">IF(S3007="Empate","—",IF((N3007&gt;M3007)&lt;&gt;(T3007&gt;U3007),"Sim","Não"))</f>
        <v>Não</v>
      </c>
    </row>
    <row r="3008" customFormat="false" ht="15" hidden="false" customHeight="false" outlineLevel="0" collapsed="false">
      <c r="A3008" s="72" t="s">
        <v>6276</v>
      </c>
      <c r="B3008" s="72" t="s">
        <v>6277</v>
      </c>
      <c r="C3008" s="72" t="s">
        <v>315</v>
      </c>
      <c r="D3008" s="72" t="s">
        <v>289</v>
      </c>
      <c r="E3008" s="72"/>
      <c r="F3008" s="73" t="n">
        <v>4967</v>
      </c>
      <c r="G3008" s="73" t="n">
        <v>4167</v>
      </c>
      <c r="H3008" s="73" t="n">
        <v>800</v>
      </c>
      <c r="I3008" s="74" t="n">
        <f aca="false">H3008/F3008</f>
        <v>0.161063015904973</v>
      </c>
      <c r="J3008" s="73" t="n">
        <v>4000</v>
      </c>
      <c r="K3008" s="73" t="n">
        <v>35</v>
      </c>
      <c r="L3008" s="73" t="n">
        <v>132</v>
      </c>
      <c r="M3008" s="73" t="n">
        <v>344</v>
      </c>
      <c r="N3008" s="73" t="n">
        <v>3549</v>
      </c>
      <c r="O3008" s="73" t="n">
        <f aca="false">J3008-M3008-N3008</f>
        <v>107</v>
      </c>
      <c r="P3008" s="74" t="n">
        <f aca="false">M3008/J3008</f>
        <v>0.086</v>
      </c>
      <c r="Q3008" s="74" t="n">
        <f aca="false">N3008/J3008</f>
        <v>0.88725</v>
      </c>
      <c r="R3008" s="75" t="n">
        <f aca="false">ABS(P3008-Q3008)*100</f>
        <v>80.125</v>
      </c>
      <c r="S3008" s="72" t="str">
        <f aca="false">IF(M3008&gt;N3008,"Flávio Bolsonaro",IF(N3008&gt;M3008,"Lula","Empate"))</f>
        <v>Lula</v>
      </c>
      <c r="T3008" s="74" t="n">
        <v>0.896744659206511</v>
      </c>
      <c r="U3008" s="74" t="n">
        <v>0.0645981688708037</v>
      </c>
      <c r="V3008" s="72" t="str">
        <f aca="false">IF(S3008="Empate","—",IF((N3008&gt;M3008)&lt;&gt;(T3008&gt;U3008),"Sim","Não"))</f>
        <v>Não</v>
      </c>
    </row>
    <row r="3009" customFormat="false" ht="15" hidden="false" customHeight="false" outlineLevel="0" collapsed="false">
      <c r="A3009" s="72" t="s">
        <v>6278</v>
      </c>
      <c r="B3009" s="72" t="s">
        <v>6279</v>
      </c>
      <c r="C3009" s="72" t="s">
        <v>315</v>
      </c>
      <c r="D3009" s="72" t="s">
        <v>289</v>
      </c>
      <c r="E3009" s="72"/>
      <c r="F3009" s="73" t="n">
        <v>6086</v>
      </c>
      <c r="G3009" s="73" t="n">
        <v>4762</v>
      </c>
      <c r="H3009" s="73" t="n">
        <v>1324</v>
      </c>
      <c r="I3009" s="74" t="n">
        <f aca="false">H3009/F3009</f>
        <v>0.217548471902728</v>
      </c>
      <c r="J3009" s="73" t="n">
        <v>4590</v>
      </c>
      <c r="K3009" s="73" t="n">
        <v>54</v>
      </c>
      <c r="L3009" s="73" t="n">
        <v>118</v>
      </c>
      <c r="M3009" s="73" t="n">
        <v>698</v>
      </c>
      <c r="N3009" s="73" t="n">
        <v>3701</v>
      </c>
      <c r="O3009" s="73" t="n">
        <f aca="false">J3009-M3009-N3009</f>
        <v>191</v>
      </c>
      <c r="P3009" s="74" t="n">
        <f aca="false">M3009/J3009</f>
        <v>0.152069716775599</v>
      </c>
      <c r="Q3009" s="74" t="n">
        <f aca="false">N3009/J3009</f>
        <v>0.806318082788671</v>
      </c>
      <c r="R3009" s="75" t="n">
        <f aca="false">ABS(P3009-Q3009)*100</f>
        <v>65.4248366013072</v>
      </c>
      <c r="S3009" s="72" t="str">
        <f aca="false">IF(M3009&gt;N3009,"Flávio Bolsonaro",IF(N3009&gt;M3009,"Lula","Empate"))</f>
        <v>Lula</v>
      </c>
      <c r="T3009" s="74" t="n">
        <v>0.833822091886608</v>
      </c>
      <c r="U3009" s="74" t="n">
        <v>0.120967741935484</v>
      </c>
      <c r="V3009" s="72" t="str">
        <f aca="false">IF(S3009="Empate","—",IF((N3009&gt;M3009)&lt;&gt;(T3009&gt;U3009),"Sim","Não"))</f>
        <v>Não</v>
      </c>
    </row>
    <row r="3010" customFormat="false" ht="15" hidden="false" customHeight="false" outlineLevel="0" collapsed="false">
      <c r="A3010" s="72" t="s">
        <v>6280</v>
      </c>
      <c r="B3010" s="72" t="s">
        <v>6281</v>
      </c>
      <c r="C3010" s="72" t="s">
        <v>315</v>
      </c>
      <c r="D3010" s="72" t="s">
        <v>289</v>
      </c>
      <c r="E3010" s="72"/>
      <c r="F3010" s="73" t="n">
        <v>8739</v>
      </c>
      <c r="G3010" s="73" t="n">
        <v>6773</v>
      </c>
      <c r="H3010" s="73" t="n">
        <v>1966</v>
      </c>
      <c r="I3010" s="74" t="n">
        <f aca="false">H3010/F3010</f>
        <v>0.224968531868635</v>
      </c>
      <c r="J3010" s="73" t="n">
        <v>6436</v>
      </c>
      <c r="K3010" s="73" t="n">
        <v>87</v>
      </c>
      <c r="L3010" s="73" t="n">
        <v>250</v>
      </c>
      <c r="M3010" s="73" t="n">
        <v>1122</v>
      </c>
      <c r="N3010" s="73" t="n">
        <v>5054</v>
      </c>
      <c r="O3010" s="73" t="n">
        <f aca="false">J3010-M3010-N3010</f>
        <v>260</v>
      </c>
      <c r="P3010" s="74" t="n">
        <f aca="false">M3010/J3010</f>
        <v>0.174331883157241</v>
      </c>
      <c r="Q3010" s="74" t="n">
        <f aca="false">N3010/J3010</f>
        <v>0.785270354257303</v>
      </c>
      <c r="R3010" s="75" t="n">
        <f aca="false">ABS(P3010-Q3010)*100</f>
        <v>61.0938471100062</v>
      </c>
      <c r="S3010" s="72" t="str">
        <f aca="false">IF(M3010&gt;N3010,"Flávio Bolsonaro",IF(N3010&gt;M3010,"Lula","Empate"))</f>
        <v>Lula</v>
      </c>
      <c r="T3010" s="74" t="n">
        <v>0.816906287891911</v>
      </c>
      <c r="U3010" s="74" t="n">
        <v>0.140481552052659</v>
      </c>
      <c r="V3010" s="72" t="str">
        <f aca="false">IF(S3010="Empate","—",IF((N3010&gt;M3010)&lt;&gt;(T3010&gt;U3010),"Sim","Não"))</f>
        <v>Não</v>
      </c>
    </row>
    <row r="3011" customFormat="false" ht="15" hidden="false" customHeight="false" outlineLevel="0" collapsed="false">
      <c r="A3011" s="72" t="s">
        <v>6282</v>
      </c>
      <c r="B3011" s="72" t="s">
        <v>6283</v>
      </c>
      <c r="C3011" s="72" t="s">
        <v>315</v>
      </c>
      <c r="D3011" s="72" t="s">
        <v>289</v>
      </c>
      <c r="E3011" s="72"/>
      <c r="F3011" s="73" t="n">
        <v>3894</v>
      </c>
      <c r="G3011" s="73" t="n">
        <v>3153</v>
      </c>
      <c r="H3011" s="73" t="n">
        <v>741</v>
      </c>
      <c r="I3011" s="74" t="n">
        <f aca="false">H3011/F3011</f>
        <v>0.190292758089368</v>
      </c>
      <c r="J3011" s="73" t="n">
        <v>3035</v>
      </c>
      <c r="K3011" s="73" t="n">
        <v>17</v>
      </c>
      <c r="L3011" s="73" t="n">
        <v>101</v>
      </c>
      <c r="M3011" s="73" t="n">
        <v>379</v>
      </c>
      <c r="N3011" s="73" t="n">
        <v>2605</v>
      </c>
      <c r="O3011" s="73" t="n">
        <f aca="false">J3011-M3011-N3011</f>
        <v>51</v>
      </c>
      <c r="P3011" s="74" t="n">
        <f aca="false">M3011/J3011</f>
        <v>0.124876441515651</v>
      </c>
      <c r="Q3011" s="74" t="n">
        <f aca="false">N3011/J3011</f>
        <v>0.85831960461285</v>
      </c>
      <c r="R3011" s="75" t="n">
        <f aca="false">ABS(P3011-Q3011)*100</f>
        <v>73.3443163097199</v>
      </c>
      <c r="S3011" s="72" t="str">
        <f aca="false">IF(M3011&gt;N3011,"Flávio Bolsonaro",IF(N3011&gt;M3011,"Lula","Empate"))</f>
        <v>Lula</v>
      </c>
      <c r="T3011" s="74" t="n">
        <v>0.898754914809961</v>
      </c>
      <c r="U3011" s="74" t="n">
        <v>0.0825688073394496</v>
      </c>
      <c r="V3011" s="72" t="str">
        <f aca="false">IF(S3011="Empate","—",IF((N3011&gt;M3011)&lt;&gt;(T3011&gt;U3011),"Sim","Não"))</f>
        <v>Não</v>
      </c>
    </row>
    <row r="3012" customFormat="false" ht="15" hidden="false" customHeight="false" outlineLevel="0" collapsed="false">
      <c r="A3012" s="72" t="s">
        <v>6284</v>
      </c>
      <c r="B3012" s="72" t="s">
        <v>6285</v>
      </c>
      <c r="C3012" s="72" t="s">
        <v>315</v>
      </c>
      <c r="D3012" s="72" t="s">
        <v>289</v>
      </c>
      <c r="E3012" s="72"/>
      <c r="F3012" s="73" t="n">
        <v>17653</v>
      </c>
      <c r="G3012" s="73" t="n">
        <v>14865</v>
      </c>
      <c r="H3012" s="73" t="n">
        <v>2788</v>
      </c>
      <c r="I3012" s="74" t="n">
        <f aca="false">H3012/F3012</f>
        <v>0.157933495723107</v>
      </c>
      <c r="J3012" s="73" t="n">
        <v>14180</v>
      </c>
      <c r="K3012" s="73" t="n">
        <v>216</v>
      </c>
      <c r="L3012" s="73" t="n">
        <v>469</v>
      </c>
      <c r="M3012" s="73" t="n">
        <v>3553</v>
      </c>
      <c r="N3012" s="73" t="n">
        <v>9990</v>
      </c>
      <c r="O3012" s="73" t="n">
        <f aca="false">J3012-M3012-N3012</f>
        <v>637</v>
      </c>
      <c r="P3012" s="74" t="n">
        <f aca="false">M3012/J3012</f>
        <v>0.250564174894217</v>
      </c>
      <c r="Q3012" s="74" t="n">
        <f aca="false">N3012/J3012</f>
        <v>0.704513399153738</v>
      </c>
      <c r="R3012" s="75" t="n">
        <f aca="false">ABS(P3012-Q3012)*100</f>
        <v>45.394922425952</v>
      </c>
      <c r="S3012" s="72" t="str">
        <f aca="false">IF(M3012&gt;N3012,"Flávio Bolsonaro",IF(N3012&gt;M3012,"Lula","Empate"))</f>
        <v>Lula</v>
      </c>
      <c r="T3012" s="74" t="n">
        <v>0.724964099463382</v>
      </c>
      <c r="U3012" s="74" t="n">
        <v>0.233466858136195</v>
      </c>
      <c r="V3012" s="72" t="str">
        <f aca="false">IF(S3012="Empate","—",IF((N3012&gt;M3012)&lt;&gt;(T3012&gt;U3012),"Sim","Não"))</f>
        <v>Não</v>
      </c>
    </row>
    <row r="3013" customFormat="false" ht="15" hidden="false" customHeight="false" outlineLevel="0" collapsed="false">
      <c r="A3013" s="72" t="s">
        <v>6286</v>
      </c>
      <c r="B3013" s="72" t="s">
        <v>6287</v>
      </c>
      <c r="C3013" s="72" t="s">
        <v>315</v>
      </c>
      <c r="D3013" s="72" t="s">
        <v>289</v>
      </c>
      <c r="E3013" s="72"/>
      <c r="F3013" s="73" t="n">
        <v>6972</v>
      </c>
      <c r="G3013" s="73" t="n">
        <v>6022</v>
      </c>
      <c r="H3013" s="73" t="n">
        <v>950</v>
      </c>
      <c r="I3013" s="74" t="n">
        <f aca="false">H3013/F3013</f>
        <v>0.136259323006311</v>
      </c>
      <c r="J3013" s="73" t="n">
        <v>5844</v>
      </c>
      <c r="K3013" s="73" t="n">
        <v>62</v>
      </c>
      <c r="L3013" s="73" t="n">
        <v>116</v>
      </c>
      <c r="M3013" s="73" t="n">
        <v>917</v>
      </c>
      <c r="N3013" s="73" t="n">
        <v>4749</v>
      </c>
      <c r="O3013" s="73" t="n">
        <f aca="false">J3013-M3013-N3013</f>
        <v>178</v>
      </c>
      <c r="P3013" s="74" t="n">
        <f aca="false">M3013/J3013</f>
        <v>0.156913073237509</v>
      </c>
      <c r="Q3013" s="74" t="n">
        <f aca="false">N3013/J3013</f>
        <v>0.812628336755647</v>
      </c>
      <c r="R3013" s="75" t="n">
        <f aca="false">ABS(P3013-Q3013)*100</f>
        <v>65.5715263518138</v>
      </c>
      <c r="S3013" s="72" t="str">
        <f aca="false">IF(M3013&gt;N3013,"Flávio Bolsonaro",IF(N3013&gt;M3013,"Lula","Empate"))</f>
        <v>Lula</v>
      </c>
      <c r="T3013" s="74" t="n">
        <v>0.85514190932547</v>
      </c>
      <c r="U3013" s="74" t="n">
        <v>0.0982307408772577</v>
      </c>
      <c r="V3013" s="72" t="str">
        <f aca="false">IF(S3013="Empate","—",IF((N3013&gt;M3013)&lt;&gt;(T3013&gt;U3013),"Sim","Não"))</f>
        <v>Não</v>
      </c>
    </row>
    <row r="3014" customFormat="false" ht="15" hidden="false" customHeight="false" outlineLevel="0" collapsed="false">
      <c r="A3014" s="72" t="s">
        <v>6288</v>
      </c>
      <c r="B3014" s="72" t="s">
        <v>6289</v>
      </c>
      <c r="C3014" s="72" t="s">
        <v>315</v>
      </c>
      <c r="D3014" s="72" t="s">
        <v>289</v>
      </c>
      <c r="E3014" s="72"/>
      <c r="F3014" s="73" t="n">
        <v>9837</v>
      </c>
      <c r="G3014" s="73" t="n">
        <v>7722</v>
      </c>
      <c r="H3014" s="73" t="n">
        <v>2115</v>
      </c>
      <c r="I3014" s="74" t="n">
        <f aca="false">H3014/F3014</f>
        <v>0.215004574565416</v>
      </c>
      <c r="J3014" s="73" t="n">
        <v>7403</v>
      </c>
      <c r="K3014" s="73" t="n">
        <v>114</v>
      </c>
      <c r="L3014" s="73" t="n">
        <v>205</v>
      </c>
      <c r="M3014" s="73" t="n">
        <v>1060</v>
      </c>
      <c r="N3014" s="73" t="n">
        <v>6010</v>
      </c>
      <c r="O3014" s="73" t="n">
        <f aca="false">J3014-M3014-N3014</f>
        <v>333</v>
      </c>
      <c r="P3014" s="74" t="n">
        <f aca="false">M3014/J3014</f>
        <v>0.143185195191139</v>
      </c>
      <c r="Q3014" s="74" t="n">
        <f aca="false">N3014/J3014</f>
        <v>0.811833040659192</v>
      </c>
      <c r="R3014" s="75" t="n">
        <f aca="false">ABS(P3014-Q3014)*100</f>
        <v>66.8647845468054</v>
      </c>
      <c r="S3014" s="72" t="str">
        <f aca="false">IF(M3014&gt;N3014,"Flávio Bolsonaro",IF(N3014&gt;M3014,"Lula","Empate"))</f>
        <v>Lula</v>
      </c>
      <c r="T3014" s="74" t="n">
        <v>0.849134849134849</v>
      </c>
      <c r="U3014" s="74" t="n">
        <v>0.0973830973830974</v>
      </c>
      <c r="V3014" s="72" t="str">
        <f aca="false">IF(S3014="Empate","—",IF((N3014&gt;M3014)&lt;&gt;(T3014&gt;U3014),"Sim","Não"))</f>
        <v>Não</v>
      </c>
    </row>
    <row r="3015" customFormat="false" ht="15" hidden="false" customHeight="false" outlineLevel="0" collapsed="false">
      <c r="A3015" s="72" t="s">
        <v>6290</v>
      </c>
      <c r="B3015" s="72" t="s">
        <v>6291</v>
      </c>
      <c r="C3015" s="72" t="s">
        <v>315</v>
      </c>
      <c r="D3015" s="72" t="s">
        <v>289</v>
      </c>
      <c r="E3015" s="72"/>
      <c r="F3015" s="73" t="n">
        <v>3662</v>
      </c>
      <c r="G3015" s="73" t="n">
        <v>2947</v>
      </c>
      <c r="H3015" s="73" t="n">
        <v>715</v>
      </c>
      <c r="I3015" s="74" t="n">
        <f aca="false">H3015/F3015</f>
        <v>0.195248498088476</v>
      </c>
      <c r="J3015" s="73" t="n">
        <v>2795</v>
      </c>
      <c r="K3015" s="73" t="n">
        <v>31</v>
      </c>
      <c r="L3015" s="73" t="n">
        <v>121</v>
      </c>
      <c r="M3015" s="73" t="n">
        <v>387</v>
      </c>
      <c r="N3015" s="73" t="n">
        <v>2349</v>
      </c>
      <c r="O3015" s="73" t="n">
        <f aca="false">J3015-M3015-N3015</f>
        <v>59</v>
      </c>
      <c r="P3015" s="74" t="n">
        <f aca="false">M3015/J3015</f>
        <v>0.138461538461538</v>
      </c>
      <c r="Q3015" s="74" t="n">
        <f aca="false">N3015/J3015</f>
        <v>0.840429338103757</v>
      </c>
      <c r="R3015" s="75" t="n">
        <f aca="false">ABS(P3015-Q3015)*100</f>
        <v>70.1967799642218</v>
      </c>
      <c r="S3015" s="72" t="str">
        <f aca="false">IF(M3015&gt;N3015,"Flávio Bolsonaro",IF(N3015&gt;M3015,"Lula","Empate"))</f>
        <v>Lula</v>
      </c>
      <c r="T3015" s="74" t="n">
        <v>0.829392506365951</v>
      </c>
      <c r="U3015" s="74" t="n">
        <v>0.113859585303747</v>
      </c>
      <c r="V3015" s="72" t="str">
        <f aca="false">IF(S3015="Empate","—",IF((N3015&gt;M3015)&lt;&gt;(T3015&gt;U3015),"Sim","Não"))</f>
        <v>Não</v>
      </c>
    </row>
    <row r="3016" customFormat="false" ht="15" hidden="false" customHeight="false" outlineLevel="0" collapsed="false">
      <c r="A3016" s="72" t="s">
        <v>6292</v>
      </c>
      <c r="B3016" s="72" t="s">
        <v>6293</v>
      </c>
      <c r="C3016" s="72" t="s">
        <v>315</v>
      </c>
      <c r="D3016" s="72" t="s">
        <v>289</v>
      </c>
      <c r="E3016" s="72"/>
      <c r="F3016" s="73" t="n">
        <v>7643</v>
      </c>
      <c r="G3016" s="73" t="n">
        <v>6466</v>
      </c>
      <c r="H3016" s="73" t="n">
        <v>1177</v>
      </c>
      <c r="I3016" s="74" t="n">
        <f aca="false">H3016/F3016</f>
        <v>0.15399712154913</v>
      </c>
      <c r="J3016" s="73" t="n">
        <v>6227</v>
      </c>
      <c r="K3016" s="73" t="n">
        <v>90</v>
      </c>
      <c r="L3016" s="73" t="n">
        <v>149</v>
      </c>
      <c r="M3016" s="73" t="n">
        <v>1453</v>
      </c>
      <c r="N3016" s="73" t="n">
        <v>4555</v>
      </c>
      <c r="O3016" s="73" t="n">
        <f aca="false">J3016-M3016-N3016</f>
        <v>219</v>
      </c>
      <c r="P3016" s="74" t="n">
        <f aca="false">M3016/J3016</f>
        <v>0.233338686365826</v>
      </c>
      <c r="Q3016" s="74" t="n">
        <f aca="false">N3016/J3016</f>
        <v>0.731491890155773</v>
      </c>
      <c r="R3016" s="75" t="n">
        <f aca="false">ABS(P3016-Q3016)*100</f>
        <v>49.8153203789947</v>
      </c>
      <c r="S3016" s="72" t="str">
        <f aca="false">IF(M3016&gt;N3016,"Flávio Bolsonaro",IF(N3016&gt;M3016,"Lula","Empate"))</f>
        <v>Lula</v>
      </c>
      <c r="T3016" s="74" t="n">
        <v>0.782234957020057</v>
      </c>
      <c r="U3016" s="74" t="n">
        <v>0.177292263610315</v>
      </c>
      <c r="V3016" s="72" t="str">
        <f aca="false">IF(S3016="Empate","—",IF((N3016&gt;M3016)&lt;&gt;(T3016&gt;U3016),"Sim","Não"))</f>
        <v>Não</v>
      </c>
    </row>
    <row r="3017" customFormat="false" ht="15" hidden="false" customHeight="false" outlineLevel="0" collapsed="false">
      <c r="A3017" s="72" t="s">
        <v>6294</v>
      </c>
      <c r="B3017" s="72" t="s">
        <v>6295</v>
      </c>
      <c r="C3017" s="72" t="s">
        <v>315</v>
      </c>
      <c r="D3017" s="72" t="s">
        <v>289</v>
      </c>
      <c r="E3017" s="72"/>
      <c r="F3017" s="73" t="n">
        <v>5176</v>
      </c>
      <c r="G3017" s="73" t="n">
        <v>4430</v>
      </c>
      <c r="H3017" s="73" t="n">
        <v>746</v>
      </c>
      <c r="I3017" s="74" t="n">
        <f aca="false">H3017/F3017</f>
        <v>0.144126738794436</v>
      </c>
      <c r="J3017" s="73" t="n">
        <v>4309</v>
      </c>
      <c r="K3017" s="73" t="n">
        <v>46</v>
      </c>
      <c r="L3017" s="73" t="n">
        <v>75</v>
      </c>
      <c r="M3017" s="73" t="n">
        <v>786</v>
      </c>
      <c r="N3017" s="73" t="n">
        <v>3290</v>
      </c>
      <c r="O3017" s="73" t="n">
        <f aca="false">J3017-M3017-N3017</f>
        <v>233</v>
      </c>
      <c r="P3017" s="74" t="n">
        <f aca="false">M3017/J3017</f>
        <v>0.182408911580413</v>
      </c>
      <c r="Q3017" s="74" t="n">
        <f aca="false">N3017/J3017</f>
        <v>0.763518217683917</v>
      </c>
      <c r="R3017" s="75" t="n">
        <f aca="false">ABS(P3017-Q3017)*100</f>
        <v>58.1109306103504</v>
      </c>
      <c r="S3017" s="72" t="str">
        <f aca="false">IF(M3017&gt;N3017,"Flávio Bolsonaro",IF(N3017&gt;M3017,"Lula","Empate"))</f>
        <v>Lula</v>
      </c>
      <c r="T3017" s="74" t="n">
        <v>0.811294117647059</v>
      </c>
      <c r="U3017" s="74" t="n">
        <v>0.129176470588235</v>
      </c>
      <c r="V3017" s="72" t="str">
        <f aca="false">IF(S3017="Empate","—",IF((N3017&gt;M3017)&lt;&gt;(T3017&gt;U3017),"Sim","Não"))</f>
        <v>Não</v>
      </c>
    </row>
    <row r="3018" customFormat="false" ht="15" hidden="false" customHeight="false" outlineLevel="0" collapsed="false">
      <c r="A3018" s="72" t="s">
        <v>6296</v>
      </c>
      <c r="B3018" s="72" t="s">
        <v>6297</v>
      </c>
      <c r="C3018" s="72" t="s">
        <v>315</v>
      </c>
      <c r="D3018" s="72" t="s">
        <v>289</v>
      </c>
      <c r="E3018" s="72"/>
      <c r="F3018" s="73" t="n">
        <v>5376</v>
      </c>
      <c r="G3018" s="73" t="n">
        <v>4237</v>
      </c>
      <c r="H3018" s="73" t="n">
        <v>1139</v>
      </c>
      <c r="I3018" s="74" t="n">
        <f aca="false">H3018/F3018</f>
        <v>0.21186755952381</v>
      </c>
      <c r="J3018" s="73" t="n">
        <v>4045</v>
      </c>
      <c r="K3018" s="73" t="n">
        <v>43</v>
      </c>
      <c r="L3018" s="73" t="n">
        <v>149</v>
      </c>
      <c r="M3018" s="73" t="n">
        <v>429</v>
      </c>
      <c r="N3018" s="73" t="n">
        <v>3523</v>
      </c>
      <c r="O3018" s="73" t="n">
        <f aca="false">J3018-M3018-N3018</f>
        <v>93</v>
      </c>
      <c r="P3018" s="74" t="n">
        <f aca="false">M3018/J3018</f>
        <v>0.106056860321384</v>
      </c>
      <c r="Q3018" s="74" t="n">
        <f aca="false">N3018/J3018</f>
        <v>0.870951792336218</v>
      </c>
      <c r="R3018" s="75" t="n">
        <f aca="false">ABS(P3018-Q3018)*100</f>
        <v>76.4894932014833</v>
      </c>
      <c r="S3018" s="72" t="str">
        <f aca="false">IF(M3018&gt;N3018,"Flávio Bolsonaro",IF(N3018&gt;M3018,"Lula","Empate"))</f>
        <v>Lula</v>
      </c>
      <c r="T3018" s="74" t="n">
        <v>0.909204602301151</v>
      </c>
      <c r="U3018" s="74" t="n">
        <v>0.0662831415707854</v>
      </c>
      <c r="V3018" s="72" t="str">
        <f aca="false">IF(S3018="Empate","—",IF((N3018&gt;M3018)&lt;&gt;(T3018&gt;U3018),"Sim","Não"))</f>
        <v>Não</v>
      </c>
    </row>
    <row r="3019" customFormat="false" ht="15" hidden="false" customHeight="false" outlineLevel="0" collapsed="false">
      <c r="A3019" s="72" t="s">
        <v>6298</v>
      </c>
      <c r="B3019" s="72" t="s">
        <v>6299</v>
      </c>
      <c r="C3019" s="72" t="s">
        <v>315</v>
      </c>
      <c r="D3019" s="72" t="s">
        <v>289</v>
      </c>
      <c r="E3019" s="72"/>
      <c r="F3019" s="73" t="n">
        <v>4536</v>
      </c>
      <c r="G3019" s="73" t="n">
        <v>3982</v>
      </c>
      <c r="H3019" s="73" t="n">
        <v>554</v>
      </c>
      <c r="I3019" s="74" t="n">
        <f aca="false">H3019/F3019</f>
        <v>0.122134038800705</v>
      </c>
      <c r="J3019" s="73" t="n">
        <v>3792</v>
      </c>
      <c r="K3019" s="73" t="n">
        <v>37</v>
      </c>
      <c r="L3019" s="73" t="n">
        <v>153</v>
      </c>
      <c r="M3019" s="73" t="n">
        <v>654</v>
      </c>
      <c r="N3019" s="73" t="n">
        <v>2978</v>
      </c>
      <c r="O3019" s="73" t="n">
        <f aca="false">J3019-M3019-N3019</f>
        <v>160</v>
      </c>
      <c r="P3019" s="74" t="n">
        <f aca="false">M3019/J3019</f>
        <v>0.17246835443038</v>
      </c>
      <c r="Q3019" s="74" t="n">
        <f aca="false">N3019/J3019</f>
        <v>0.785337552742616</v>
      </c>
      <c r="R3019" s="75" t="n">
        <f aca="false">ABS(P3019-Q3019)*100</f>
        <v>61.2869198312236</v>
      </c>
      <c r="S3019" s="72" t="str">
        <f aca="false">IF(M3019&gt;N3019,"Flávio Bolsonaro",IF(N3019&gt;M3019,"Lula","Empate"))</f>
        <v>Lula</v>
      </c>
      <c r="T3019" s="74" t="n">
        <v>0.876311430149089</v>
      </c>
      <c r="U3019" s="74" t="n">
        <v>0.0905577029265599</v>
      </c>
      <c r="V3019" s="72" t="str">
        <f aca="false">IF(S3019="Empate","—",IF((N3019&gt;M3019)&lt;&gt;(T3019&gt;U3019),"Sim","Não"))</f>
        <v>Não</v>
      </c>
    </row>
    <row r="3020" customFormat="false" ht="15" hidden="false" customHeight="false" outlineLevel="0" collapsed="false">
      <c r="A3020" s="72" t="s">
        <v>6300</v>
      </c>
      <c r="B3020" s="72" t="s">
        <v>6301</v>
      </c>
      <c r="C3020" s="72" t="s">
        <v>315</v>
      </c>
      <c r="D3020" s="72" t="s">
        <v>289</v>
      </c>
      <c r="E3020" s="72"/>
      <c r="F3020" s="73" t="n">
        <v>5304</v>
      </c>
      <c r="G3020" s="73" t="n">
        <v>4465</v>
      </c>
      <c r="H3020" s="73" t="n">
        <v>839</v>
      </c>
      <c r="I3020" s="74" t="n">
        <f aca="false">H3020/F3020</f>
        <v>0.158182503770739</v>
      </c>
      <c r="J3020" s="73" t="n">
        <v>4236</v>
      </c>
      <c r="K3020" s="73" t="n">
        <v>56</v>
      </c>
      <c r="L3020" s="73" t="n">
        <v>173</v>
      </c>
      <c r="M3020" s="73" t="n">
        <v>571</v>
      </c>
      <c r="N3020" s="73" t="n">
        <v>3478</v>
      </c>
      <c r="O3020" s="73" t="n">
        <f aca="false">J3020-M3020-N3020</f>
        <v>187</v>
      </c>
      <c r="P3020" s="74" t="n">
        <f aca="false">M3020/J3020</f>
        <v>0.134796978281398</v>
      </c>
      <c r="Q3020" s="74" t="n">
        <f aca="false">N3020/J3020</f>
        <v>0.821057601510859</v>
      </c>
      <c r="R3020" s="75" t="n">
        <f aca="false">ABS(P3020-Q3020)*100</f>
        <v>68.6260623229462</v>
      </c>
      <c r="S3020" s="72" t="str">
        <f aca="false">IF(M3020&gt;N3020,"Flávio Bolsonaro",IF(N3020&gt;M3020,"Lula","Empate"))</f>
        <v>Lula</v>
      </c>
      <c r="T3020" s="74" t="n">
        <v>0.848382923673997</v>
      </c>
      <c r="U3020" s="74" t="n">
        <v>0.102457956015524</v>
      </c>
      <c r="V3020" s="72" t="str">
        <f aca="false">IF(S3020="Empate","—",IF((N3020&gt;M3020)&lt;&gt;(T3020&gt;U3020),"Sim","Não"))</f>
        <v>Não</v>
      </c>
    </row>
    <row r="3021" customFormat="false" ht="15" hidden="false" customHeight="false" outlineLevel="0" collapsed="false">
      <c r="A3021" s="72" t="s">
        <v>6302</v>
      </c>
      <c r="B3021" s="72" t="s">
        <v>6303</v>
      </c>
      <c r="C3021" s="72" t="s">
        <v>315</v>
      </c>
      <c r="D3021" s="72" t="s">
        <v>289</v>
      </c>
      <c r="E3021" s="72"/>
      <c r="F3021" s="73" t="n">
        <v>5863</v>
      </c>
      <c r="G3021" s="73" t="n">
        <v>4699</v>
      </c>
      <c r="H3021" s="73" t="n">
        <v>1164</v>
      </c>
      <c r="I3021" s="74" t="n">
        <f aca="false">H3021/F3021</f>
        <v>0.19853317414293</v>
      </c>
      <c r="J3021" s="73" t="n">
        <v>4500</v>
      </c>
      <c r="K3021" s="73" t="n">
        <v>59</v>
      </c>
      <c r="L3021" s="73" t="n">
        <v>140</v>
      </c>
      <c r="M3021" s="73" t="n">
        <v>1007</v>
      </c>
      <c r="N3021" s="73" t="n">
        <v>3349</v>
      </c>
      <c r="O3021" s="73" t="n">
        <f aca="false">J3021-M3021-N3021</f>
        <v>144</v>
      </c>
      <c r="P3021" s="74" t="n">
        <f aca="false">M3021/J3021</f>
        <v>0.223777777777778</v>
      </c>
      <c r="Q3021" s="74" t="n">
        <f aca="false">N3021/J3021</f>
        <v>0.744222222222222</v>
      </c>
      <c r="R3021" s="75" t="n">
        <f aca="false">ABS(P3021-Q3021)*100</f>
        <v>52.0444444444445</v>
      </c>
      <c r="S3021" s="72" t="str">
        <f aca="false">IF(M3021&gt;N3021,"Flávio Bolsonaro",IF(N3021&gt;M3021,"Lula","Empate"))</f>
        <v>Lula</v>
      </c>
      <c r="T3021" s="74" t="n">
        <v>0.791187270501836</v>
      </c>
      <c r="U3021" s="74" t="n">
        <v>0.158873929008568</v>
      </c>
      <c r="V3021" s="72" t="str">
        <f aca="false">IF(S3021="Empate","—",IF((N3021&gt;M3021)&lt;&gt;(T3021&gt;U3021),"Sim","Não"))</f>
        <v>Não</v>
      </c>
    </row>
    <row r="3022" customFormat="false" ht="15" hidden="false" customHeight="false" outlineLevel="0" collapsed="false">
      <c r="A3022" s="72" t="s">
        <v>6304</v>
      </c>
      <c r="B3022" s="72" t="s">
        <v>6305</v>
      </c>
      <c r="C3022" s="72" t="s">
        <v>315</v>
      </c>
      <c r="D3022" s="72" t="s">
        <v>289</v>
      </c>
      <c r="E3022" s="72"/>
      <c r="F3022" s="73" t="n">
        <v>35864</v>
      </c>
      <c r="G3022" s="73" t="n">
        <v>30407</v>
      </c>
      <c r="H3022" s="73" t="n">
        <v>5457</v>
      </c>
      <c r="I3022" s="74" t="n">
        <f aca="false">H3022/F3022</f>
        <v>0.15215815302253</v>
      </c>
      <c r="J3022" s="73" t="n">
        <v>29058</v>
      </c>
      <c r="K3022" s="73" t="n">
        <v>456</v>
      </c>
      <c r="L3022" s="73" t="n">
        <v>893</v>
      </c>
      <c r="M3022" s="73" t="n">
        <v>6975</v>
      </c>
      <c r="N3022" s="73" t="n">
        <v>20616</v>
      </c>
      <c r="O3022" s="73" t="n">
        <f aca="false">J3022-M3022-N3022</f>
        <v>1467</v>
      </c>
      <c r="P3022" s="74" t="n">
        <f aca="false">M3022/J3022</f>
        <v>0.24003716704522</v>
      </c>
      <c r="Q3022" s="74" t="n">
        <f aca="false">N3022/J3022</f>
        <v>0.709477596531076</v>
      </c>
      <c r="R3022" s="75" t="n">
        <f aca="false">ABS(P3022-Q3022)*100</f>
        <v>46.9440429485856</v>
      </c>
      <c r="S3022" s="72" t="str">
        <f aca="false">IF(M3022&gt;N3022,"Flávio Bolsonaro",IF(N3022&gt;M3022,"Lula","Empate"))</f>
        <v>Lula</v>
      </c>
      <c r="T3022" s="74" t="n">
        <v>0.728559770074158</v>
      </c>
      <c r="U3022" s="74" t="n">
        <v>0.210623425469255</v>
      </c>
      <c r="V3022" s="72" t="str">
        <f aca="false">IF(S3022="Empate","—",IF((N3022&gt;M3022)&lt;&gt;(T3022&gt;U3022),"Sim","Não"))</f>
        <v>Não</v>
      </c>
    </row>
    <row r="3023" customFormat="false" ht="15" hidden="false" customHeight="false" outlineLevel="0" collapsed="false">
      <c r="A3023" s="72" t="s">
        <v>6306</v>
      </c>
      <c r="B3023" s="72" t="s">
        <v>6307</v>
      </c>
      <c r="C3023" s="72" t="s">
        <v>315</v>
      </c>
      <c r="D3023" s="72" t="s">
        <v>289</v>
      </c>
      <c r="E3023" s="72"/>
      <c r="F3023" s="73" t="n">
        <v>3447</v>
      </c>
      <c r="G3023" s="73" t="n">
        <v>2724</v>
      </c>
      <c r="H3023" s="73" t="n">
        <v>723</v>
      </c>
      <c r="I3023" s="74" t="n">
        <f aca="false">H3023/F3023</f>
        <v>0.209747606614447</v>
      </c>
      <c r="J3023" s="73" t="n">
        <v>2630</v>
      </c>
      <c r="K3023" s="73" t="n">
        <v>30</v>
      </c>
      <c r="L3023" s="73" t="n">
        <v>64</v>
      </c>
      <c r="M3023" s="73" t="n">
        <v>596</v>
      </c>
      <c r="N3023" s="73" t="n">
        <v>1968</v>
      </c>
      <c r="O3023" s="73" t="n">
        <f aca="false">J3023-M3023-N3023</f>
        <v>66</v>
      </c>
      <c r="P3023" s="74" t="n">
        <f aca="false">M3023/J3023</f>
        <v>0.226615969581749</v>
      </c>
      <c r="Q3023" s="74" t="n">
        <f aca="false">N3023/J3023</f>
        <v>0.74828897338403</v>
      </c>
      <c r="R3023" s="75" t="n">
        <f aca="false">ABS(P3023-Q3023)*100</f>
        <v>52.1673003802281</v>
      </c>
      <c r="S3023" s="72" t="str">
        <f aca="false">IF(M3023&gt;N3023,"Flávio Bolsonaro",IF(N3023&gt;M3023,"Lula","Empate"))</f>
        <v>Lula</v>
      </c>
      <c r="T3023" s="74" t="n">
        <v>0.824074074074074</v>
      </c>
      <c r="U3023" s="74" t="n">
        <v>0.134259259259259</v>
      </c>
      <c r="V3023" s="72" t="str">
        <f aca="false">IF(S3023="Empate","—",IF((N3023&gt;M3023)&lt;&gt;(T3023&gt;U3023),"Sim","Não"))</f>
        <v>Não</v>
      </c>
    </row>
    <row r="3024" customFormat="false" ht="15" hidden="false" customHeight="false" outlineLevel="0" collapsed="false">
      <c r="A3024" s="72" t="s">
        <v>6308</v>
      </c>
      <c r="B3024" s="72" t="s">
        <v>6309</v>
      </c>
      <c r="C3024" s="72" t="s">
        <v>315</v>
      </c>
      <c r="D3024" s="72" t="s">
        <v>289</v>
      </c>
      <c r="E3024" s="72"/>
      <c r="F3024" s="73" t="n">
        <v>16253</v>
      </c>
      <c r="G3024" s="73" t="n">
        <v>12666</v>
      </c>
      <c r="H3024" s="73" t="n">
        <v>3587</v>
      </c>
      <c r="I3024" s="74" t="n">
        <f aca="false">H3024/F3024</f>
        <v>0.22069771734449</v>
      </c>
      <c r="J3024" s="73" t="n">
        <v>12002</v>
      </c>
      <c r="K3024" s="73" t="n">
        <v>158</v>
      </c>
      <c r="L3024" s="73" t="n">
        <v>506</v>
      </c>
      <c r="M3024" s="73" t="n">
        <v>2803</v>
      </c>
      <c r="N3024" s="73" t="n">
        <v>8739</v>
      </c>
      <c r="O3024" s="73" t="n">
        <f aca="false">J3024-M3024-N3024</f>
        <v>460</v>
      </c>
      <c r="P3024" s="74" t="n">
        <f aca="false">M3024/J3024</f>
        <v>0.233544409265123</v>
      </c>
      <c r="Q3024" s="74" t="n">
        <f aca="false">N3024/J3024</f>
        <v>0.728128645225796</v>
      </c>
      <c r="R3024" s="75" t="n">
        <f aca="false">ABS(P3024-Q3024)*100</f>
        <v>49.4584235960673</v>
      </c>
      <c r="S3024" s="72" t="str">
        <f aca="false">IF(M3024&gt;N3024,"Flávio Bolsonaro",IF(N3024&gt;M3024,"Lula","Empate"))</f>
        <v>Lula</v>
      </c>
      <c r="T3024" s="74" t="n">
        <v>0.777730156008915</v>
      </c>
      <c r="U3024" s="74" t="n">
        <v>0.171266929538831</v>
      </c>
      <c r="V3024" s="72" t="str">
        <f aca="false">IF(S3024="Empate","—",IF((N3024&gt;M3024)&lt;&gt;(T3024&gt;U3024),"Sim","Não"))</f>
        <v>Não</v>
      </c>
    </row>
    <row r="3025" customFormat="false" ht="15" hidden="false" customHeight="false" outlineLevel="0" collapsed="false">
      <c r="A3025" s="72" t="s">
        <v>6310</v>
      </c>
      <c r="B3025" s="72" t="s">
        <v>6311</v>
      </c>
      <c r="C3025" s="72" t="s">
        <v>315</v>
      </c>
      <c r="D3025" s="72" t="s">
        <v>289</v>
      </c>
      <c r="E3025" s="72"/>
      <c r="F3025" s="73" t="n">
        <v>4054</v>
      </c>
      <c r="G3025" s="73" t="n">
        <v>3502</v>
      </c>
      <c r="H3025" s="73" t="n">
        <v>552</v>
      </c>
      <c r="I3025" s="74" t="n">
        <f aca="false">H3025/F3025</f>
        <v>0.136161815490873</v>
      </c>
      <c r="J3025" s="73" t="n">
        <v>3336</v>
      </c>
      <c r="K3025" s="73" t="n">
        <v>28</v>
      </c>
      <c r="L3025" s="73" t="n">
        <v>138</v>
      </c>
      <c r="M3025" s="73" t="n">
        <v>416</v>
      </c>
      <c r="N3025" s="73" t="n">
        <v>2776</v>
      </c>
      <c r="O3025" s="73" t="n">
        <f aca="false">J3025-M3025-N3025</f>
        <v>144</v>
      </c>
      <c r="P3025" s="74" t="n">
        <f aca="false">M3025/J3025</f>
        <v>0.124700239808153</v>
      </c>
      <c r="Q3025" s="74" t="n">
        <f aca="false">N3025/J3025</f>
        <v>0.832134292565947</v>
      </c>
      <c r="R3025" s="75" t="n">
        <f aca="false">ABS(P3025-Q3025)*100</f>
        <v>70.7434052757794</v>
      </c>
      <c r="S3025" s="72" t="str">
        <f aca="false">IF(M3025&gt;N3025,"Flávio Bolsonaro",IF(N3025&gt;M3025,"Lula","Empate"))</f>
        <v>Lula</v>
      </c>
      <c r="T3025" s="74" t="n">
        <v>0.905773059057731</v>
      </c>
      <c r="U3025" s="74" t="n">
        <v>0.0703384207033842</v>
      </c>
      <c r="V3025" s="72" t="str">
        <f aca="false">IF(S3025="Empate","—",IF((N3025&gt;M3025)&lt;&gt;(T3025&gt;U3025),"Sim","Não"))</f>
        <v>Não</v>
      </c>
    </row>
    <row r="3026" customFormat="false" ht="15" hidden="false" customHeight="false" outlineLevel="0" collapsed="false">
      <c r="A3026" s="72" t="s">
        <v>6312</v>
      </c>
      <c r="B3026" s="72" t="s">
        <v>6313</v>
      </c>
      <c r="C3026" s="72" t="s">
        <v>315</v>
      </c>
      <c r="D3026" s="72" t="s">
        <v>289</v>
      </c>
      <c r="E3026" s="72"/>
      <c r="F3026" s="73" t="n">
        <v>10509</v>
      </c>
      <c r="G3026" s="73" t="n">
        <v>8397</v>
      </c>
      <c r="H3026" s="73" t="n">
        <v>2112</v>
      </c>
      <c r="I3026" s="74" t="n">
        <f aca="false">H3026/F3026</f>
        <v>0.200970596631459</v>
      </c>
      <c r="J3026" s="73" t="n">
        <v>7956</v>
      </c>
      <c r="K3026" s="73" t="n">
        <v>121</v>
      </c>
      <c r="L3026" s="73" t="n">
        <v>320</v>
      </c>
      <c r="M3026" s="73" t="n">
        <v>1419</v>
      </c>
      <c r="N3026" s="73" t="n">
        <v>6107</v>
      </c>
      <c r="O3026" s="73" t="n">
        <f aca="false">J3026-M3026-N3026</f>
        <v>430</v>
      </c>
      <c r="P3026" s="74" t="n">
        <f aca="false">M3026/J3026</f>
        <v>0.178355957767722</v>
      </c>
      <c r="Q3026" s="74" t="n">
        <f aca="false">N3026/J3026</f>
        <v>0.767596782302665</v>
      </c>
      <c r="R3026" s="75" t="n">
        <f aca="false">ABS(P3026-Q3026)*100</f>
        <v>58.9240824534942</v>
      </c>
      <c r="S3026" s="72" t="str">
        <f aca="false">IF(M3026&gt;N3026,"Flávio Bolsonaro",IF(N3026&gt;M3026,"Lula","Empate"))</f>
        <v>Lula</v>
      </c>
      <c r="T3026" s="74" t="n">
        <v>0.801849921834289</v>
      </c>
      <c r="U3026" s="74" t="n">
        <v>0.139395518499218</v>
      </c>
      <c r="V3026" s="72" t="str">
        <f aca="false">IF(S3026="Empate","—",IF((N3026&gt;M3026)&lt;&gt;(T3026&gt;U3026),"Sim","Não"))</f>
        <v>Não</v>
      </c>
    </row>
    <row r="3027" customFormat="false" ht="15" hidden="false" customHeight="false" outlineLevel="0" collapsed="false">
      <c r="A3027" s="72" t="s">
        <v>6314</v>
      </c>
      <c r="B3027" s="72" t="s">
        <v>4757</v>
      </c>
      <c r="C3027" s="72" t="s">
        <v>315</v>
      </c>
      <c r="D3027" s="72" t="s">
        <v>289</v>
      </c>
      <c r="E3027" s="72"/>
      <c r="F3027" s="73" t="n">
        <v>8414</v>
      </c>
      <c r="G3027" s="73" t="n">
        <v>6917</v>
      </c>
      <c r="H3027" s="73" t="n">
        <v>1497</v>
      </c>
      <c r="I3027" s="74" t="n">
        <f aca="false">H3027/F3027</f>
        <v>0.177917756120751</v>
      </c>
      <c r="J3027" s="73" t="n">
        <v>6611</v>
      </c>
      <c r="K3027" s="73" t="n">
        <v>69</v>
      </c>
      <c r="L3027" s="73" t="n">
        <v>237</v>
      </c>
      <c r="M3027" s="73" t="n">
        <v>1087</v>
      </c>
      <c r="N3027" s="73" t="n">
        <v>5324</v>
      </c>
      <c r="O3027" s="73" t="n">
        <f aca="false">J3027-M3027-N3027</f>
        <v>200</v>
      </c>
      <c r="P3027" s="74" t="n">
        <f aca="false">M3027/J3027</f>
        <v>0.16442293147784</v>
      </c>
      <c r="Q3027" s="74" t="n">
        <f aca="false">N3027/J3027</f>
        <v>0.805324459234609</v>
      </c>
      <c r="R3027" s="75" t="n">
        <f aca="false">ABS(P3027-Q3027)*100</f>
        <v>64.0901527756769</v>
      </c>
      <c r="S3027" s="72" t="str">
        <f aca="false">IF(M3027&gt;N3027,"Flávio Bolsonaro",IF(N3027&gt;M3027,"Lula","Empate"))</f>
        <v>Lula</v>
      </c>
      <c r="T3027" s="74" t="n">
        <v>0.839886309805779</v>
      </c>
      <c r="U3027" s="74" t="n">
        <v>0.11621664298121</v>
      </c>
      <c r="V3027" s="72" t="str">
        <f aca="false">IF(S3027="Empate","—",IF((N3027&gt;M3027)&lt;&gt;(T3027&gt;U3027),"Sim","Não"))</f>
        <v>Não</v>
      </c>
    </row>
    <row r="3028" customFormat="false" ht="15" hidden="false" customHeight="false" outlineLevel="0" collapsed="false">
      <c r="A3028" s="72" t="s">
        <v>6315</v>
      </c>
      <c r="B3028" s="72" t="s">
        <v>6316</v>
      </c>
      <c r="C3028" s="72" t="s">
        <v>315</v>
      </c>
      <c r="D3028" s="72" t="s">
        <v>289</v>
      </c>
      <c r="E3028" s="72"/>
      <c r="F3028" s="73" t="n">
        <v>5366</v>
      </c>
      <c r="G3028" s="73" t="n">
        <v>4442</v>
      </c>
      <c r="H3028" s="73" t="n">
        <v>924</v>
      </c>
      <c r="I3028" s="74" t="n">
        <f aca="false">H3028/F3028</f>
        <v>0.172195303764443</v>
      </c>
      <c r="J3028" s="73" t="n">
        <v>4170</v>
      </c>
      <c r="K3028" s="73" t="n">
        <v>50</v>
      </c>
      <c r="L3028" s="73" t="n">
        <v>222</v>
      </c>
      <c r="M3028" s="73" t="n">
        <v>1115</v>
      </c>
      <c r="N3028" s="73" t="n">
        <v>2861</v>
      </c>
      <c r="O3028" s="73" t="n">
        <f aca="false">J3028-M3028-N3028</f>
        <v>194</v>
      </c>
      <c r="P3028" s="74" t="n">
        <f aca="false">M3028/J3028</f>
        <v>0.267386091127098</v>
      </c>
      <c r="Q3028" s="74" t="n">
        <f aca="false">N3028/J3028</f>
        <v>0.686091127098321</v>
      </c>
      <c r="R3028" s="75" t="n">
        <f aca="false">ABS(P3028-Q3028)*100</f>
        <v>41.8705035971223</v>
      </c>
      <c r="S3028" s="72" t="str">
        <f aca="false">IF(M3028&gt;N3028,"Flávio Bolsonaro",IF(N3028&gt;M3028,"Lula","Empate"))</f>
        <v>Lula</v>
      </c>
      <c r="T3028" s="74" t="n">
        <v>0.758411333164685</v>
      </c>
      <c r="U3028" s="74" t="n">
        <v>0.192512016190235</v>
      </c>
      <c r="V3028" s="72" t="str">
        <f aca="false">IF(S3028="Empate","—",IF((N3028&gt;M3028)&lt;&gt;(T3028&gt;U3028),"Sim","Não"))</f>
        <v>Não</v>
      </c>
    </row>
    <row r="3029" customFormat="false" ht="15" hidden="false" customHeight="false" outlineLevel="0" collapsed="false">
      <c r="A3029" s="72" t="s">
        <v>6317</v>
      </c>
      <c r="B3029" s="72" t="s">
        <v>6318</v>
      </c>
      <c r="C3029" s="72" t="s">
        <v>315</v>
      </c>
      <c r="D3029" s="72" t="s">
        <v>289</v>
      </c>
      <c r="E3029" s="72"/>
      <c r="F3029" s="73" t="n">
        <v>5023</v>
      </c>
      <c r="G3029" s="73" t="n">
        <v>4249</v>
      </c>
      <c r="H3029" s="73" t="n">
        <v>774</v>
      </c>
      <c r="I3029" s="74" t="n">
        <f aca="false">H3029/F3029</f>
        <v>0.154091180569381</v>
      </c>
      <c r="J3029" s="73" t="n">
        <v>4087</v>
      </c>
      <c r="K3029" s="73" t="n">
        <v>41</v>
      </c>
      <c r="L3029" s="73" t="n">
        <v>121</v>
      </c>
      <c r="M3029" s="73" t="n">
        <v>617</v>
      </c>
      <c r="N3029" s="73" t="n">
        <v>3235</v>
      </c>
      <c r="O3029" s="73" t="n">
        <f aca="false">J3029-M3029-N3029</f>
        <v>235</v>
      </c>
      <c r="P3029" s="74" t="n">
        <f aca="false">M3029/J3029</f>
        <v>0.15096647908001</v>
      </c>
      <c r="Q3029" s="74" t="n">
        <f aca="false">N3029/J3029</f>
        <v>0.791534132615611</v>
      </c>
      <c r="R3029" s="75" t="n">
        <f aca="false">ABS(P3029-Q3029)*100</f>
        <v>64.0567653535601</v>
      </c>
      <c r="S3029" s="72" t="str">
        <f aca="false">IF(M3029&gt;N3029,"Flávio Bolsonaro",IF(N3029&gt;M3029,"Lula","Empate"))</f>
        <v>Lula</v>
      </c>
      <c r="T3029" s="74" t="n">
        <v>0.861868219105584</v>
      </c>
      <c r="U3029" s="74" t="n">
        <v>0.0939401958189997</v>
      </c>
      <c r="V3029" s="72" t="str">
        <f aca="false">IF(S3029="Empate","—",IF((N3029&gt;M3029)&lt;&gt;(T3029&gt;U3029),"Sim","Não"))</f>
        <v>Não</v>
      </c>
    </row>
    <row r="3030" customFormat="false" ht="15" hidden="false" customHeight="false" outlineLevel="0" collapsed="false">
      <c r="A3030" s="72" t="s">
        <v>6319</v>
      </c>
      <c r="B3030" s="72" t="s">
        <v>6320</v>
      </c>
      <c r="C3030" s="72" t="s">
        <v>315</v>
      </c>
      <c r="D3030" s="72" t="s">
        <v>289</v>
      </c>
      <c r="E3030" s="72"/>
      <c r="F3030" s="73" t="n">
        <v>16956</v>
      </c>
      <c r="G3030" s="73" t="n">
        <v>12983</v>
      </c>
      <c r="H3030" s="73" t="n">
        <v>3973</v>
      </c>
      <c r="I3030" s="74" t="n">
        <f aca="false">H3030/F3030</f>
        <v>0.234312337815523</v>
      </c>
      <c r="J3030" s="73" t="n">
        <v>12372</v>
      </c>
      <c r="K3030" s="73" t="n">
        <v>191</v>
      </c>
      <c r="L3030" s="73" t="n">
        <v>420</v>
      </c>
      <c r="M3030" s="73" t="n">
        <v>3228</v>
      </c>
      <c r="N3030" s="73" t="n">
        <v>8570</v>
      </c>
      <c r="O3030" s="73" t="n">
        <f aca="false">J3030-M3030-N3030</f>
        <v>574</v>
      </c>
      <c r="P3030" s="74" t="n">
        <f aca="false">M3030/J3030</f>
        <v>0.260911736178468</v>
      </c>
      <c r="Q3030" s="74" t="n">
        <f aca="false">N3030/J3030</f>
        <v>0.692693178144197</v>
      </c>
      <c r="R3030" s="75" t="n">
        <f aca="false">ABS(P3030-Q3030)*100</f>
        <v>43.1781441965729</v>
      </c>
      <c r="S3030" s="72" t="str">
        <f aca="false">IF(M3030&gt;N3030,"Flávio Bolsonaro",IF(N3030&gt;M3030,"Lula","Empate"))</f>
        <v>Lula</v>
      </c>
      <c r="T3030" s="74" t="n">
        <v>0.746191193705006</v>
      </c>
      <c r="U3030" s="74" t="n">
        <v>0.20366649924661</v>
      </c>
      <c r="V3030" s="72" t="str">
        <f aca="false">IF(S3030="Empate","—",IF((N3030&gt;M3030)&lt;&gt;(T3030&gt;U3030),"Sim","Não"))</f>
        <v>Não</v>
      </c>
    </row>
    <row r="3031" customFormat="false" ht="15" hidden="false" customHeight="false" outlineLevel="0" collapsed="false">
      <c r="A3031" s="72" t="s">
        <v>6321</v>
      </c>
      <c r="B3031" s="72" t="s">
        <v>6322</v>
      </c>
      <c r="C3031" s="72" t="s">
        <v>315</v>
      </c>
      <c r="D3031" s="72" t="s">
        <v>289</v>
      </c>
      <c r="E3031" s="72"/>
      <c r="F3031" s="73" t="n">
        <v>5777</v>
      </c>
      <c r="G3031" s="73" t="n">
        <v>4982</v>
      </c>
      <c r="H3031" s="73" t="n">
        <v>795</v>
      </c>
      <c r="I3031" s="74" t="n">
        <f aca="false">H3031/F3031</f>
        <v>0.137614678899083</v>
      </c>
      <c r="J3031" s="73" t="n">
        <v>4720</v>
      </c>
      <c r="K3031" s="73" t="n">
        <v>61</v>
      </c>
      <c r="L3031" s="73" t="n">
        <v>201</v>
      </c>
      <c r="M3031" s="73" t="n">
        <v>884</v>
      </c>
      <c r="N3031" s="73" t="n">
        <v>3632</v>
      </c>
      <c r="O3031" s="73" t="n">
        <f aca="false">J3031-M3031-N3031</f>
        <v>204</v>
      </c>
      <c r="P3031" s="74" t="n">
        <f aca="false">M3031/J3031</f>
        <v>0.18728813559322</v>
      </c>
      <c r="Q3031" s="74" t="n">
        <f aca="false">N3031/J3031</f>
        <v>0.769491525423729</v>
      </c>
      <c r="R3031" s="75" t="n">
        <f aca="false">ABS(P3031-Q3031)*100</f>
        <v>58.2203389830508</v>
      </c>
      <c r="S3031" s="72" t="str">
        <f aca="false">IF(M3031&gt;N3031,"Flávio Bolsonaro",IF(N3031&gt;M3031,"Lula","Empate"))</f>
        <v>Lula</v>
      </c>
      <c r="T3031" s="74" t="n">
        <v>0.809090909090909</v>
      </c>
      <c r="U3031" s="74" t="n">
        <v>0.129772727272727</v>
      </c>
      <c r="V3031" s="72" t="str">
        <f aca="false">IF(S3031="Empate","—",IF((N3031&gt;M3031)&lt;&gt;(T3031&gt;U3031),"Sim","Não"))</f>
        <v>Não</v>
      </c>
    </row>
    <row r="3032" customFormat="false" ht="15" hidden="false" customHeight="false" outlineLevel="0" collapsed="false">
      <c r="A3032" s="72" t="s">
        <v>6323</v>
      </c>
      <c r="B3032" s="72" t="s">
        <v>6324</v>
      </c>
      <c r="C3032" s="72" t="s">
        <v>315</v>
      </c>
      <c r="D3032" s="72" t="s">
        <v>289</v>
      </c>
      <c r="E3032" s="72"/>
      <c r="F3032" s="73" t="n">
        <v>23420</v>
      </c>
      <c r="G3032" s="73" t="n">
        <v>19665</v>
      </c>
      <c r="H3032" s="73" t="n">
        <v>3755</v>
      </c>
      <c r="I3032" s="74" t="n">
        <f aca="false">H3032/F3032</f>
        <v>0.160333048676345</v>
      </c>
      <c r="J3032" s="73" t="n">
        <v>18538</v>
      </c>
      <c r="K3032" s="73" t="n">
        <v>342</v>
      </c>
      <c r="L3032" s="73" t="n">
        <v>785</v>
      </c>
      <c r="M3032" s="73" t="n">
        <v>5217</v>
      </c>
      <c r="N3032" s="73" t="n">
        <v>12569</v>
      </c>
      <c r="O3032" s="73" t="n">
        <f aca="false">J3032-M3032-N3032</f>
        <v>752</v>
      </c>
      <c r="P3032" s="74" t="n">
        <f aca="false">M3032/J3032</f>
        <v>0.281421944114791</v>
      </c>
      <c r="Q3032" s="74" t="n">
        <f aca="false">N3032/J3032</f>
        <v>0.678012730607401</v>
      </c>
      <c r="R3032" s="75" t="n">
        <f aca="false">ABS(P3032-Q3032)*100</f>
        <v>39.659078649261</v>
      </c>
      <c r="S3032" s="72" t="str">
        <f aca="false">IF(M3032&gt;N3032,"Flávio Bolsonaro",IF(N3032&gt;M3032,"Lula","Empate"))</f>
        <v>Lula</v>
      </c>
      <c r="T3032" s="74" t="n">
        <v>0.764837558230988</v>
      </c>
      <c r="U3032" s="74" t="n">
        <v>0.188335652489564</v>
      </c>
      <c r="V3032" s="72" t="str">
        <f aca="false">IF(S3032="Empate","—",IF((N3032&gt;M3032)&lt;&gt;(T3032&gt;U3032),"Sim","Não"))</f>
        <v>Não</v>
      </c>
    </row>
    <row r="3033" customFormat="false" ht="15" hidden="false" customHeight="false" outlineLevel="0" collapsed="false">
      <c r="A3033" s="72" t="s">
        <v>6325</v>
      </c>
      <c r="B3033" s="72" t="s">
        <v>6326</v>
      </c>
      <c r="C3033" s="72" t="s">
        <v>315</v>
      </c>
      <c r="D3033" s="72" t="s">
        <v>289</v>
      </c>
      <c r="E3033" s="72"/>
      <c r="F3033" s="73" t="n">
        <v>4645</v>
      </c>
      <c r="G3033" s="73" t="n">
        <v>3589</v>
      </c>
      <c r="H3033" s="73" t="n">
        <v>1056</v>
      </c>
      <c r="I3033" s="74" t="n">
        <f aca="false">H3033/F3033</f>
        <v>0.227341227125942</v>
      </c>
      <c r="J3033" s="73" t="n">
        <v>3370</v>
      </c>
      <c r="K3033" s="73" t="n">
        <v>63</v>
      </c>
      <c r="L3033" s="73" t="n">
        <v>156</v>
      </c>
      <c r="M3033" s="73" t="n">
        <v>485</v>
      </c>
      <c r="N3033" s="73" t="n">
        <v>2737</v>
      </c>
      <c r="O3033" s="73" t="n">
        <f aca="false">J3033-M3033-N3033</f>
        <v>148</v>
      </c>
      <c r="P3033" s="74" t="n">
        <f aca="false">M3033/J3033</f>
        <v>0.143916913946588</v>
      </c>
      <c r="Q3033" s="74" t="n">
        <f aca="false">N3033/J3033</f>
        <v>0.812166172106825</v>
      </c>
      <c r="R3033" s="75" t="n">
        <f aca="false">ABS(P3033-Q3033)*100</f>
        <v>66.8249258160237</v>
      </c>
      <c r="S3033" s="72" t="str">
        <f aca="false">IF(M3033&gt;N3033,"Flávio Bolsonaro",IF(N3033&gt;M3033,"Lula","Empate"))</f>
        <v>Lula</v>
      </c>
      <c r="T3033" s="74" t="n">
        <v>0.871733253229198</v>
      </c>
      <c r="U3033" s="74" t="n">
        <v>0.093121057374587</v>
      </c>
      <c r="V3033" s="72" t="str">
        <f aca="false">IF(S3033="Empate","—",IF((N3033&gt;M3033)&lt;&gt;(T3033&gt;U3033),"Sim","Não"))</f>
        <v>Não</v>
      </c>
    </row>
    <row r="3034" customFormat="false" ht="15" hidden="false" customHeight="false" outlineLevel="0" collapsed="false">
      <c r="A3034" s="72" t="s">
        <v>6327</v>
      </c>
      <c r="B3034" s="72" t="s">
        <v>6328</v>
      </c>
      <c r="C3034" s="72" t="s">
        <v>315</v>
      </c>
      <c r="D3034" s="72" t="s">
        <v>289</v>
      </c>
      <c r="E3034" s="72"/>
      <c r="F3034" s="73" t="n">
        <v>5586</v>
      </c>
      <c r="G3034" s="73" t="n">
        <v>4614</v>
      </c>
      <c r="H3034" s="73" t="n">
        <v>972</v>
      </c>
      <c r="I3034" s="74" t="n">
        <f aca="false">H3034/F3034</f>
        <v>0.174006444683136</v>
      </c>
      <c r="J3034" s="73" t="n">
        <v>4341</v>
      </c>
      <c r="K3034" s="73" t="n">
        <v>113</v>
      </c>
      <c r="L3034" s="73" t="n">
        <v>160</v>
      </c>
      <c r="M3034" s="73" t="n">
        <v>597</v>
      </c>
      <c r="N3034" s="73" t="n">
        <v>3550</v>
      </c>
      <c r="O3034" s="73" t="n">
        <f aca="false">J3034-M3034-N3034</f>
        <v>194</v>
      </c>
      <c r="P3034" s="74" t="n">
        <f aca="false">M3034/J3034</f>
        <v>0.13752591568763</v>
      </c>
      <c r="Q3034" s="74" t="n">
        <f aca="false">N3034/J3034</f>
        <v>0.817783920755586</v>
      </c>
      <c r="R3034" s="75" t="n">
        <f aca="false">ABS(P3034-Q3034)*100</f>
        <v>68.0258005067957</v>
      </c>
      <c r="S3034" s="72" t="str">
        <f aca="false">IF(M3034&gt;N3034,"Flávio Bolsonaro",IF(N3034&gt;M3034,"Lula","Empate"))</f>
        <v>Lula</v>
      </c>
      <c r="T3034" s="74" t="n">
        <v>0.88967803030303</v>
      </c>
      <c r="U3034" s="74" t="n">
        <v>0.071969696969697</v>
      </c>
      <c r="V3034" s="72" t="str">
        <f aca="false">IF(S3034="Empate","—",IF((N3034&gt;M3034)&lt;&gt;(T3034&gt;U3034),"Sim","Não"))</f>
        <v>Não</v>
      </c>
    </row>
    <row r="3035" customFormat="false" ht="15" hidden="false" customHeight="false" outlineLevel="0" collapsed="false">
      <c r="A3035" s="72" t="s">
        <v>6329</v>
      </c>
      <c r="B3035" s="72" t="s">
        <v>6330</v>
      </c>
      <c r="C3035" s="72" t="s">
        <v>315</v>
      </c>
      <c r="D3035" s="72" t="s">
        <v>289</v>
      </c>
      <c r="E3035" s="72"/>
      <c r="F3035" s="73" t="n">
        <v>5672</v>
      </c>
      <c r="G3035" s="73" t="n">
        <v>5048</v>
      </c>
      <c r="H3035" s="73" t="n">
        <v>624</v>
      </c>
      <c r="I3035" s="74" t="n">
        <f aca="false">H3035/F3035</f>
        <v>0.110014104372355</v>
      </c>
      <c r="J3035" s="73" t="n">
        <v>4853</v>
      </c>
      <c r="K3035" s="73" t="n">
        <v>43</v>
      </c>
      <c r="L3035" s="73" t="n">
        <v>152</v>
      </c>
      <c r="M3035" s="73" t="n">
        <v>991</v>
      </c>
      <c r="N3035" s="73" t="n">
        <v>3652</v>
      </c>
      <c r="O3035" s="73" t="n">
        <f aca="false">J3035-M3035-N3035</f>
        <v>210</v>
      </c>
      <c r="P3035" s="74" t="n">
        <f aca="false">M3035/J3035</f>
        <v>0.204203585411086</v>
      </c>
      <c r="Q3035" s="74" t="n">
        <f aca="false">N3035/J3035</f>
        <v>0.752524211827735</v>
      </c>
      <c r="R3035" s="75" t="n">
        <f aca="false">ABS(P3035-Q3035)*100</f>
        <v>54.832062641665</v>
      </c>
      <c r="S3035" s="72" t="str">
        <f aca="false">IF(M3035&gt;N3035,"Flávio Bolsonaro",IF(N3035&gt;M3035,"Lula","Empate"))</f>
        <v>Lula</v>
      </c>
      <c r="T3035" s="74" t="n">
        <v>0.785501943745712</v>
      </c>
      <c r="U3035" s="74" t="n">
        <v>0.161445232106106</v>
      </c>
      <c r="V3035" s="72" t="str">
        <f aca="false">IF(S3035="Empate","—",IF((N3035&gt;M3035)&lt;&gt;(T3035&gt;U3035),"Sim","Não"))</f>
        <v>Não</v>
      </c>
    </row>
    <row r="3036" customFormat="false" ht="15" hidden="false" customHeight="false" outlineLevel="0" collapsed="false">
      <c r="A3036" s="72" t="s">
        <v>6331</v>
      </c>
      <c r="B3036" s="72" t="s">
        <v>6332</v>
      </c>
      <c r="C3036" s="72" t="s">
        <v>315</v>
      </c>
      <c r="D3036" s="72" t="s">
        <v>289</v>
      </c>
      <c r="E3036" s="72"/>
      <c r="F3036" s="73" t="n">
        <v>5574</v>
      </c>
      <c r="G3036" s="73" t="n">
        <v>4441</v>
      </c>
      <c r="H3036" s="73" t="n">
        <v>1133</v>
      </c>
      <c r="I3036" s="74" t="n">
        <f aca="false">H3036/F3036</f>
        <v>0.203265159669896</v>
      </c>
      <c r="J3036" s="73" t="n">
        <v>4284</v>
      </c>
      <c r="K3036" s="73" t="n">
        <v>33</v>
      </c>
      <c r="L3036" s="73" t="n">
        <v>124</v>
      </c>
      <c r="M3036" s="73" t="n">
        <v>960</v>
      </c>
      <c r="N3036" s="73" t="n">
        <v>3182</v>
      </c>
      <c r="O3036" s="73" t="n">
        <f aca="false">J3036-M3036-N3036</f>
        <v>142</v>
      </c>
      <c r="P3036" s="74" t="n">
        <f aca="false">M3036/J3036</f>
        <v>0.224089635854342</v>
      </c>
      <c r="Q3036" s="74" t="n">
        <f aca="false">N3036/J3036</f>
        <v>0.742763772175537</v>
      </c>
      <c r="R3036" s="75" t="n">
        <f aca="false">ABS(P3036-Q3036)*100</f>
        <v>51.8674136321195</v>
      </c>
      <c r="S3036" s="72" t="str">
        <f aca="false">IF(M3036&gt;N3036,"Flávio Bolsonaro",IF(N3036&gt;M3036,"Lula","Empate"))</f>
        <v>Lula</v>
      </c>
      <c r="T3036" s="74" t="n">
        <v>0.784683141668706</v>
      </c>
      <c r="U3036" s="74" t="n">
        <v>0.17910447761194</v>
      </c>
      <c r="V3036" s="72" t="str">
        <f aca="false">IF(S3036="Empate","—",IF((N3036&gt;M3036)&lt;&gt;(T3036&gt;U3036),"Sim","Não"))</f>
        <v>Não</v>
      </c>
    </row>
    <row r="3037" customFormat="false" ht="15" hidden="false" customHeight="false" outlineLevel="0" collapsed="false">
      <c r="A3037" s="72" t="s">
        <v>6333</v>
      </c>
      <c r="B3037" s="72" t="s">
        <v>6334</v>
      </c>
      <c r="C3037" s="72" t="s">
        <v>315</v>
      </c>
      <c r="D3037" s="72" t="s">
        <v>289</v>
      </c>
      <c r="E3037" s="72"/>
      <c r="F3037" s="73" t="n">
        <v>6180</v>
      </c>
      <c r="G3037" s="73" t="n">
        <v>4803</v>
      </c>
      <c r="H3037" s="73" t="n">
        <v>1377</v>
      </c>
      <c r="I3037" s="74" t="n">
        <f aca="false">H3037/F3037</f>
        <v>0.222815533980583</v>
      </c>
      <c r="J3037" s="73" t="n">
        <v>4626</v>
      </c>
      <c r="K3037" s="73" t="n">
        <v>37</v>
      </c>
      <c r="L3037" s="73" t="n">
        <v>140</v>
      </c>
      <c r="M3037" s="73" t="n">
        <v>669</v>
      </c>
      <c r="N3037" s="73" t="n">
        <v>3861</v>
      </c>
      <c r="O3037" s="73" t="n">
        <f aca="false">J3037-M3037-N3037</f>
        <v>96</v>
      </c>
      <c r="P3037" s="74" t="n">
        <f aca="false">M3037/J3037</f>
        <v>0.14461738002594</v>
      </c>
      <c r="Q3037" s="74" t="n">
        <f aca="false">N3037/J3037</f>
        <v>0.834630350194553</v>
      </c>
      <c r="R3037" s="75" t="n">
        <f aca="false">ABS(P3037-Q3037)*100</f>
        <v>69.0012970168612</v>
      </c>
      <c r="S3037" s="72" t="str">
        <f aca="false">IF(M3037&gt;N3037,"Flávio Bolsonaro",IF(N3037&gt;M3037,"Lula","Empate"))</f>
        <v>Lula</v>
      </c>
      <c r="T3037" s="74" t="n">
        <v>0.844574146130566</v>
      </c>
      <c r="U3037" s="74" t="n">
        <v>0.118244703847817</v>
      </c>
      <c r="V3037" s="72" t="str">
        <f aca="false">IF(S3037="Empate","—",IF((N3037&gt;M3037)&lt;&gt;(T3037&gt;U3037),"Sim","Não"))</f>
        <v>Não</v>
      </c>
    </row>
    <row r="3038" customFormat="false" ht="15" hidden="false" customHeight="false" outlineLevel="0" collapsed="false">
      <c r="A3038" s="72" t="s">
        <v>6335</v>
      </c>
      <c r="B3038" s="72" t="s">
        <v>6336</v>
      </c>
      <c r="C3038" s="72" t="s">
        <v>315</v>
      </c>
      <c r="D3038" s="72" t="s">
        <v>289</v>
      </c>
      <c r="E3038" s="72"/>
      <c r="F3038" s="73" t="n">
        <v>5002</v>
      </c>
      <c r="G3038" s="73" t="n">
        <v>4212</v>
      </c>
      <c r="H3038" s="73" t="n">
        <v>790</v>
      </c>
      <c r="I3038" s="74" t="n">
        <f aca="false">H3038/F3038</f>
        <v>0.157936825269892</v>
      </c>
      <c r="J3038" s="73" t="n">
        <v>3967</v>
      </c>
      <c r="K3038" s="73" t="n">
        <v>46</v>
      </c>
      <c r="L3038" s="73" t="n">
        <v>199</v>
      </c>
      <c r="M3038" s="73" t="n">
        <v>819</v>
      </c>
      <c r="N3038" s="73" t="n">
        <v>2949</v>
      </c>
      <c r="O3038" s="73" t="n">
        <f aca="false">J3038-M3038-N3038</f>
        <v>199</v>
      </c>
      <c r="P3038" s="74" t="n">
        <f aca="false">M3038/J3038</f>
        <v>0.206453239223595</v>
      </c>
      <c r="Q3038" s="74" t="n">
        <f aca="false">N3038/J3038</f>
        <v>0.743382908999244</v>
      </c>
      <c r="R3038" s="75" t="n">
        <f aca="false">ABS(P3038-Q3038)*100</f>
        <v>53.6929669775649</v>
      </c>
      <c r="S3038" s="72" t="str">
        <f aca="false">IF(M3038&gt;N3038,"Flávio Bolsonaro",IF(N3038&gt;M3038,"Lula","Empate"))</f>
        <v>Lula</v>
      </c>
      <c r="T3038" s="74" t="n">
        <v>0.814042786615469</v>
      </c>
      <c r="U3038" s="74" t="n">
        <v>0.127262753702688</v>
      </c>
      <c r="V3038" s="72" t="str">
        <f aca="false">IF(S3038="Empate","—",IF((N3038&gt;M3038)&lt;&gt;(T3038&gt;U3038),"Sim","Não"))</f>
        <v>Não</v>
      </c>
    </row>
    <row r="3039" customFormat="false" ht="15" hidden="false" customHeight="false" outlineLevel="0" collapsed="false">
      <c r="A3039" s="72" t="s">
        <v>6337</v>
      </c>
      <c r="B3039" s="72" t="s">
        <v>6338</v>
      </c>
      <c r="C3039" s="72" t="s">
        <v>315</v>
      </c>
      <c r="D3039" s="72" t="s">
        <v>289</v>
      </c>
      <c r="E3039" s="72"/>
      <c r="F3039" s="73" t="n">
        <v>5395</v>
      </c>
      <c r="G3039" s="73" t="n">
        <v>4679</v>
      </c>
      <c r="H3039" s="73" t="n">
        <v>716</v>
      </c>
      <c r="I3039" s="74" t="n">
        <f aca="false">H3039/F3039</f>
        <v>0.132715477293791</v>
      </c>
      <c r="J3039" s="73" t="n">
        <v>4526</v>
      </c>
      <c r="K3039" s="73" t="n">
        <v>48</v>
      </c>
      <c r="L3039" s="73" t="n">
        <v>105</v>
      </c>
      <c r="M3039" s="73" t="n">
        <v>588</v>
      </c>
      <c r="N3039" s="73" t="n">
        <v>3773</v>
      </c>
      <c r="O3039" s="73" t="n">
        <f aca="false">J3039-M3039-N3039</f>
        <v>165</v>
      </c>
      <c r="P3039" s="74" t="n">
        <f aca="false">M3039/J3039</f>
        <v>0.129916040653999</v>
      </c>
      <c r="Q3039" s="74" t="n">
        <f aca="false">N3039/J3039</f>
        <v>0.833627927529828</v>
      </c>
      <c r="R3039" s="75" t="n">
        <f aca="false">ABS(P3039-Q3039)*100</f>
        <v>70.3711886875829</v>
      </c>
      <c r="S3039" s="72" t="str">
        <f aca="false">IF(M3039&gt;N3039,"Flávio Bolsonaro",IF(N3039&gt;M3039,"Lula","Empate"))</f>
        <v>Lula</v>
      </c>
      <c r="T3039" s="74" t="n">
        <v>0.893632958801498</v>
      </c>
      <c r="U3039" s="74" t="n">
        <v>0.0711610486891386</v>
      </c>
      <c r="V3039" s="72" t="str">
        <f aca="false">IF(S3039="Empate","—",IF((N3039&gt;M3039)&lt;&gt;(T3039&gt;U3039),"Sim","Não"))</f>
        <v>Não</v>
      </c>
    </row>
    <row r="3040" customFormat="false" ht="15" hidden="false" customHeight="false" outlineLevel="0" collapsed="false">
      <c r="A3040" s="72" t="s">
        <v>6339</v>
      </c>
      <c r="B3040" s="72" t="s">
        <v>6340</v>
      </c>
      <c r="C3040" s="72" t="s">
        <v>315</v>
      </c>
      <c r="D3040" s="72" t="s">
        <v>289</v>
      </c>
      <c r="E3040" s="72"/>
      <c r="F3040" s="73" t="n">
        <v>21194</v>
      </c>
      <c r="G3040" s="73" t="n">
        <v>16843</v>
      </c>
      <c r="H3040" s="73" t="n">
        <v>4351</v>
      </c>
      <c r="I3040" s="74" t="n">
        <f aca="false">H3040/F3040</f>
        <v>0.205293951118241</v>
      </c>
      <c r="J3040" s="73" t="n">
        <v>16049</v>
      </c>
      <c r="K3040" s="73" t="n">
        <v>201</v>
      </c>
      <c r="L3040" s="73" t="n">
        <v>593</v>
      </c>
      <c r="M3040" s="73" t="n">
        <v>4663</v>
      </c>
      <c r="N3040" s="73" t="n">
        <v>10577</v>
      </c>
      <c r="O3040" s="73" t="n">
        <f aca="false">J3040-M3040-N3040</f>
        <v>809</v>
      </c>
      <c r="P3040" s="74" t="n">
        <f aca="false">M3040/J3040</f>
        <v>0.290547697675868</v>
      </c>
      <c r="Q3040" s="74" t="n">
        <f aca="false">N3040/J3040</f>
        <v>0.659044177207303</v>
      </c>
      <c r="R3040" s="75" t="n">
        <f aca="false">ABS(P3040-Q3040)*100</f>
        <v>36.8496479531435</v>
      </c>
      <c r="S3040" s="72" t="str">
        <f aca="false">IF(M3040&gt;N3040,"Flávio Bolsonaro",IF(N3040&gt;M3040,"Lula","Empate"))</f>
        <v>Lula</v>
      </c>
      <c r="T3040" s="74" t="n">
        <v>0.713120062168113</v>
      </c>
      <c r="U3040" s="74" t="n">
        <v>0.231187669990934</v>
      </c>
      <c r="V3040" s="72" t="str">
        <f aca="false">IF(S3040="Empate","—",IF((N3040&gt;M3040)&lt;&gt;(T3040&gt;U3040),"Sim","Não"))</f>
        <v>Não</v>
      </c>
    </row>
    <row r="3041" customFormat="false" ht="15" hidden="false" customHeight="false" outlineLevel="0" collapsed="false">
      <c r="A3041" s="72" t="s">
        <v>6341</v>
      </c>
      <c r="B3041" s="72" t="s">
        <v>6342</v>
      </c>
      <c r="C3041" s="72" t="s">
        <v>315</v>
      </c>
      <c r="D3041" s="72" t="s">
        <v>289</v>
      </c>
      <c r="E3041" s="72"/>
      <c r="F3041" s="73" t="n">
        <v>6237</v>
      </c>
      <c r="G3041" s="73" t="n">
        <v>4895</v>
      </c>
      <c r="H3041" s="73" t="n">
        <v>1342</v>
      </c>
      <c r="I3041" s="74" t="n">
        <f aca="false">H3041/F3041</f>
        <v>0.215167548500882</v>
      </c>
      <c r="J3041" s="73" t="n">
        <v>4681</v>
      </c>
      <c r="K3041" s="73" t="n">
        <v>42</v>
      </c>
      <c r="L3041" s="73" t="n">
        <v>172</v>
      </c>
      <c r="M3041" s="73" t="n">
        <v>912</v>
      </c>
      <c r="N3041" s="73" t="n">
        <v>3580</v>
      </c>
      <c r="O3041" s="73" t="n">
        <f aca="false">J3041-M3041-N3041</f>
        <v>189</v>
      </c>
      <c r="P3041" s="74" t="n">
        <f aca="false">M3041/J3041</f>
        <v>0.194830164494766</v>
      </c>
      <c r="Q3041" s="74" t="n">
        <f aca="false">N3041/J3041</f>
        <v>0.76479384746849</v>
      </c>
      <c r="R3041" s="75" t="n">
        <f aca="false">ABS(P3041-Q3041)*100</f>
        <v>56.9963682973724</v>
      </c>
      <c r="S3041" s="72" t="str">
        <f aca="false">IF(M3041&gt;N3041,"Flávio Bolsonaro",IF(N3041&gt;M3041,"Lula","Empate"))</f>
        <v>Lula</v>
      </c>
      <c r="T3041" s="74" t="n">
        <v>0.822027889387852</v>
      </c>
      <c r="U3041" s="74" t="n">
        <v>0.130701961711179</v>
      </c>
      <c r="V3041" s="72" t="str">
        <f aca="false">IF(S3041="Empate","—",IF((N3041&gt;M3041)&lt;&gt;(T3041&gt;U3041),"Sim","Não"))</f>
        <v>Não</v>
      </c>
    </row>
    <row r="3042" customFormat="false" ht="15" hidden="false" customHeight="false" outlineLevel="0" collapsed="false">
      <c r="A3042" s="72" t="s">
        <v>6343</v>
      </c>
      <c r="B3042" s="72" t="s">
        <v>6344</v>
      </c>
      <c r="C3042" s="72" t="s">
        <v>315</v>
      </c>
      <c r="D3042" s="72" t="s">
        <v>289</v>
      </c>
      <c r="E3042" s="72"/>
      <c r="F3042" s="73" t="n">
        <v>8594</v>
      </c>
      <c r="G3042" s="73" t="n">
        <v>7113</v>
      </c>
      <c r="H3042" s="73" t="n">
        <v>1481</v>
      </c>
      <c r="I3042" s="74" t="n">
        <f aca="false">H3042/F3042</f>
        <v>0.17232953223179</v>
      </c>
      <c r="J3042" s="73" t="n">
        <v>6836</v>
      </c>
      <c r="K3042" s="73" t="n">
        <v>71</v>
      </c>
      <c r="L3042" s="73" t="n">
        <v>206</v>
      </c>
      <c r="M3042" s="73" t="n">
        <v>1679</v>
      </c>
      <c r="N3042" s="73" t="n">
        <v>4894</v>
      </c>
      <c r="O3042" s="73" t="n">
        <f aca="false">J3042-M3042-N3042</f>
        <v>263</v>
      </c>
      <c r="P3042" s="74" t="n">
        <f aca="false">M3042/J3042</f>
        <v>0.245611468695143</v>
      </c>
      <c r="Q3042" s="74" t="n">
        <f aca="false">N3042/J3042</f>
        <v>0.715915740198947</v>
      </c>
      <c r="R3042" s="75" t="n">
        <f aca="false">ABS(P3042-Q3042)*100</f>
        <v>47.0304271503803</v>
      </c>
      <c r="S3042" s="72" t="str">
        <f aca="false">IF(M3042&gt;N3042,"Flávio Bolsonaro",IF(N3042&gt;M3042,"Lula","Empate"))</f>
        <v>Lula</v>
      </c>
      <c r="T3042" s="74" t="n">
        <v>0.794705294705295</v>
      </c>
      <c r="U3042" s="74" t="n">
        <v>0.170829170829171</v>
      </c>
      <c r="V3042" s="72" t="str">
        <f aca="false">IF(S3042="Empate","—",IF((N3042&gt;M3042)&lt;&gt;(T3042&gt;U3042),"Sim","Não"))</f>
        <v>Não</v>
      </c>
    </row>
    <row r="3043" customFormat="false" ht="15" hidden="false" customHeight="false" outlineLevel="0" collapsed="false">
      <c r="A3043" s="72" t="s">
        <v>6345</v>
      </c>
      <c r="B3043" s="72" t="s">
        <v>6346</v>
      </c>
      <c r="C3043" s="72" t="s">
        <v>315</v>
      </c>
      <c r="D3043" s="72" t="s">
        <v>289</v>
      </c>
      <c r="E3043" s="72"/>
      <c r="F3043" s="73" t="n">
        <v>9386</v>
      </c>
      <c r="G3043" s="73" t="n">
        <v>7660</v>
      </c>
      <c r="H3043" s="73" t="n">
        <v>1726</v>
      </c>
      <c r="I3043" s="74" t="n">
        <f aca="false">H3043/F3043</f>
        <v>0.183890901342425</v>
      </c>
      <c r="J3043" s="73" t="n">
        <v>7351</v>
      </c>
      <c r="K3043" s="73" t="n">
        <v>81</v>
      </c>
      <c r="L3043" s="73" t="n">
        <v>228</v>
      </c>
      <c r="M3043" s="73" t="n">
        <v>1968</v>
      </c>
      <c r="N3043" s="73" t="n">
        <v>5040</v>
      </c>
      <c r="O3043" s="73" t="n">
        <f aca="false">J3043-M3043-N3043</f>
        <v>343</v>
      </c>
      <c r="P3043" s="74" t="n">
        <f aca="false">M3043/J3043</f>
        <v>0.267718677730921</v>
      </c>
      <c r="Q3043" s="74" t="n">
        <f aca="false">N3043/J3043</f>
        <v>0.685621003945041</v>
      </c>
      <c r="R3043" s="75" t="n">
        <f aca="false">ABS(P3043-Q3043)*100</f>
        <v>41.7902326214121</v>
      </c>
      <c r="S3043" s="72" t="str">
        <f aca="false">IF(M3043&gt;N3043,"Flávio Bolsonaro",IF(N3043&gt;M3043,"Lula","Empate"))</f>
        <v>Lula</v>
      </c>
      <c r="T3043" s="74" t="n">
        <v>0.74499195788858</v>
      </c>
      <c r="U3043" s="74" t="n">
        <v>0.212896622313204</v>
      </c>
      <c r="V3043" s="72" t="str">
        <f aca="false">IF(S3043="Empate","—",IF((N3043&gt;M3043)&lt;&gt;(T3043&gt;U3043),"Sim","Não"))</f>
        <v>Não</v>
      </c>
    </row>
    <row r="3044" customFormat="false" ht="15" hidden="false" customHeight="false" outlineLevel="0" collapsed="false">
      <c r="A3044" s="72" t="s">
        <v>6347</v>
      </c>
      <c r="B3044" s="72" t="s">
        <v>6348</v>
      </c>
      <c r="C3044" s="72" t="s">
        <v>315</v>
      </c>
      <c r="D3044" s="72" t="s">
        <v>289</v>
      </c>
      <c r="E3044" s="72"/>
      <c r="F3044" s="73" t="n">
        <v>6287</v>
      </c>
      <c r="G3044" s="73" t="n">
        <v>5394</v>
      </c>
      <c r="H3044" s="73" t="n">
        <v>893</v>
      </c>
      <c r="I3044" s="74" t="n">
        <f aca="false">H3044/F3044</f>
        <v>0.142039128360108</v>
      </c>
      <c r="J3044" s="73" t="n">
        <v>5218</v>
      </c>
      <c r="K3044" s="73" t="n">
        <v>38</v>
      </c>
      <c r="L3044" s="73" t="n">
        <v>138</v>
      </c>
      <c r="M3044" s="73" t="n">
        <v>1233</v>
      </c>
      <c r="N3044" s="73" t="n">
        <v>3786</v>
      </c>
      <c r="O3044" s="73" t="n">
        <f aca="false">J3044-M3044-N3044</f>
        <v>199</v>
      </c>
      <c r="P3044" s="74" t="n">
        <f aca="false">M3044/J3044</f>
        <v>0.236297431966271</v>
      </c>
      <c r="Q3044" s="74" t="n">
        <f aca="false">N3044/J3044</f>
        <v>0.725565350709084</v>
      </c>
      <c r="R3044" s="75" t="n">
        <f aca="false">ABS(P3044-Q3044)*100</f>
        <v>48.9267918742813</v>
      </c>
      <c r="S3044" s="72" t="str">
        <f aca="false">IF(M3044&gt;N3044,"Flávio Bolsonaro",IF(N3044&gt;M3044,"Lula","Empate"))</f>
        <v>Lula</v>
      </c>
      <c r="T3044" s="74" t="n">
        <v>0.815697266993693</v>
      </c>
      <c r="U3044" s="74" t="n">
        <v>0.150432142022892</v>
      </c>
      <c r="V3044" s="72" t="str">
        <f aca="false">IF(S3044="Empate","—",IF((N3044&gt;M3044)&lt;&gt;(T3044&gt;U3044),"Sim","Não"))</f>
        <v>Não</v>
      </c>
    </row>
    <row r="3045" customFormat="false" ht="15" hidden="false" customHeight="false" outlineLevel="0" collapsed="false">
      <c r="A3045" s="72" t="s">
        <v>6349</v>
      </c>
      <c r="B3045" s="72" t="s">
        <v>6350</v>
      </c>
      <c r="C3045" s="72" t="s">
        <v>315</v>
      </c>
      <c r="D3045" s="72" t="s">
        <v>289</v>
      </c>
      <c r="E3045" s="72"/>
      <c r="F3045" s="73" t="n">
        <v>5409</v>
      </c>
      <c r="G3045" s="73" t="n">
        <v>4659</v>
      </c>
      <c r="H3045" s="73" t="n">
        <v>750</v>
      </c>
      <c r="I3045" s="74" t="n">
        <f aca="false">H3045/F3045</f>
        <v>0.138657792567942</v>
      </c>
      <c r="J3045" s="73" t="n">
        <v>4496</v>
      </c>
      <c r="K3045" s="73" t="n">
        <v>58</v>
      </c>
      <c r="L3045" s="73" t="n">
        <v>105</v>
      </c>
      <c r="M3045" s="73" t="n">
        <v>528</v>
      </c>
      <c r="N3045" s="73" t="n">
        <v>3797</v>
      </c>
      <c r="O3045" s="73" t="n">
        <f aca="false">J3045-M3045-N3045</f>
        <v>171</v>
      </c>
      <c r="P3045" s="74" t="n">
        <f aca="false">M3045/J3045</f>
        <v>0.117437722419929</v>
      </c>
      <c r="Q3045" s="74" t="n">
        <f aca="false">N3045/J3045</f>
        <v>0.84452846975089</v>
      </c>
      <c r="R3045" s="75" t="n">
        <f aca="false">ABS(P3045-Q3045)*100</f>
        <v>72.7090747330961</v>
      </c>
      <c r="S3045" s="72" t="str">
        <f aca="false">IF(M3045&gt;N3045,"Flávio Bolsonaro",IF(N3045&gt;M3045,"Lula","Empate"))</f>
        <v>Lula</v>
      </c>
      <c r="T3045" s="74" t="n">
        <v>0.900614480363345</v>
      </c>
      <c r="U3045" s="74" t="n">
        <v>0.074271974352124</v>
      </c>
      <c r="V3045" s="72" t="str">
        <f aca="false">IF(S3045="Empate","—",IF((N3045&gt;M3045)&lt;&gt;(T3045&gt;U3045),"Sim","Não"))</f>
        <v>Não</v>
      </c>
    </row>
    <row r="3046" customFormat="false" ht="15" hidden="false" customHeight="false" outlineLevel="0" collapsed="false">
      <c r="A3046" s="72" t="s">
        <v>6351</v>
      </c>
      <c r="B3046" s="72" t="s">
        <v>6352</v>
      </c>
      <c r="C3046" s="72" t="s">
        <v>315</v>
      </c>
      <c r="D3046" s="72" t="s">
        <v>289</v>
      </c>
      <c r="E3046" s="72"/>
      <c r="F3046" s="73" t="n">
        <v>5297</v>
      </c>
      <c r="G3046" s="73" t="n">
        <v>4516</v>
      </c>
      <c r="H3046" s="73" t="n">
        <v>781</v>
      </c>
      <c r="I3046" s="74" t="n">
        <f aca="false">H3046/F3046</f>
        <v>0.147441948272607</v>
      </c>
      <c r="J3046" s="73" t="n">
        <v>4398</v>
      </c>
      <c r="K3046" s="73" t="n">
        <v>23</v>
      </c>
      <c r="L3046" s="73" t="n">
        <v>95</v>
      </c>
      <c r="M3046" s="73" t="n">
        <v>673</v>
      </c>
      <c r="N3046" s="73" t="n">
        <v>3589</v>
      </c>
      <c r="O3046" s="73" t="n">
        <f aca="false">J3046-M3046-N3046</f>
        <v>136</v>
      </c>
      <c r="P3046" s="74" t="n">
        <f aca="false">M3046/J3046</f>
        <v>0.153024101864484</v>
      </c>
      <c r="Q3046" s="74" t="n">
        <f aca="false">N3046/J3046</f>
        <v>0.816052751250568</v>
      </c>
      <c r="R3046" s="75" t="n">
        <f aca="false">ABS(P3046-Q3046)*100</f>
        <v>66.3028649386085</v>
      </c>
      <c r="S3046" s="72" t="str">
        <f aca="false">IF(M3046&gt;N3046,"Flávio Bolsonaro",IF(N3046&gt;M3046,"Lula","Empate"))</f>
        <v>Lula</v>
      </c>
      <c r="T3046" s="74" t="n">
        <v>0.843703334992534</v>
      </c>
      <c r="U3046" s="74" t="n">
        <v>0.12045793927327</v>
      </c>
      <c r="V3046" s="72" t="str">
        <f aca="false">IF(S3046="Empate","—",IF((N3046&gt;M3046)&lt;&gt;(T3046&gt;U3046),"Sim","Não"))</f>
        <v>Não</v>
      </c>
    </row>
    <row r="3047" customFormat="false" ht="15" hidden="false" customHeight="false" outlineLevel="0" collapsed="false">
      <c r="A3047" s="72" t="s">
        <v>6353</v>
      </c>
      <c r="B3047" s="72" t="s">
        <v>6354</v>
      </c>
      <c r="C3047" s="72" t="s">
        <v>315</v>
      </c>
      <c r="D3047" s="72" t="s">
        <v>289</v>
      </c>
      <c r="E3047" s="72"/>
      <c r="F3047" s="73" t="n">
        <v>13788</v>
      </c>
      <c r="G3047" s="73" t="n">
        <v>11883</v>
      </c>
      <c r="H3047" s="73" t="n">
        <v>1905</v>
      </c>
      <c r="I3047" s="74" t="n">
        <f aca="false">H3047/F3047</f>
        <v>0.1381636205396</v>
      </c>
      <c r="J3047" s="73" t="n">
        <v>11419</v>
      </c>
      <c r="K3047" s="73" t="n">
        <v>159</v>
      </c>
      <c r="L3047" s="73" t="n">
        <v>305</v>
      </c>
      <c r="M3047" s="73" t="n">
        <v>2594</v>
      </c>
      <c r="N3047" s="73" t="n">
        <v>8346</v>
      </c>
      <c r="O3047" s="73" t="n">
        <f aca="false">J3047-M3047-N3047</f>
        <v>479</v>
      </c>
      <c r="P3047" s="74" t="n">
        <f aca="false">M3047/J3047</f>
        <v>0.227165250897627</v>
      </c>
      <c r="Q3047" s="74" t="n">
        <f aca="false">N3047/J3047</f>
        <v>0.730887117961293</v>
      </c>
      <c r="R3047" s="75" t="n">
        <f aca="false">ABS(P3047-Q3047)*100</f>
        <v>50.3721867063666</v>
      </c>
      <c r="S3047" s="72" t="str">
        <f aca="false">IF(M3047&gt;N3047,"Flávio Bolsonaro",IF(N3047&gt;M3047,"Lula","Empate"))</f>
        <v>Lula</v>
      </c>
      <c r="T3047" s="74" t="n">
        <v>0.756272401433692</v>
      </c>
      <c r="U3047" s="74" t="n">
        <v>0.19242191500256</v>
      </c>
      <c r="V3047" s="72" t="str">
        <f aca="false">IF(S3047="Empate","—",IF((N3047&gt;M3047)&lt;&gt;(T3047&gt;U3047),"Sim","Não"))</f>
        <v>Não</v>
      </c>
    </row>
    <row r="3048" customFormat="false" ht="15" hidden="false" customHeight="false" outlineLevel="0" collapsed="false">
      <c r="A3048" s="72" t="s">
        <v>6355</v>
      </c>
      <c r="B3048" s="72" t="s">
        <v>6356</v>
      </c>
      <c r="C3048" s="72" t="s">
        <v>315</v>
      </c>
      <c r="D3048" s="72" t="s">
        <v>289</v>
      </c>
      <c r="E3048" s="72"/>
      <c r="F3048" s="73" t="n">
        <v>6674</v>
      </c>
      <c r="G3048" s="73" t="n">
        <v>5522</v>
      </c>
      <c r="H3048" s="73" t="n">
        <v>1152</v>
      </c>
      <c r="I3048" s="74" t="n">
        <f aca="false">H3048/F3048</f>
        <v>0.172610128858256</v>
      </c>
      <c r="J3048" s="73" t="n">
        <v>5389</v>
      </c>
      <c r="K3048" s="73" t="n">
        <v>48</v>
      </c>
      <c r="L3048" s="73" t="n">
        <v>85</v>
      </c>
      <c r="M3048" s="73" t="n">
        <v>659</v>
      </c>
      <c r="N3048" s="73" t="n">
        <v>4615</v>
      </c>
      <c r="O3048" s="73" t="n">
        <f aca="false">J3048-M3048-N3048</f>
        <v>115</v>
      </c>
      <c r="P3048" s="74" t="n">
        <f aca="false">M3048/J3048</f>
        <v>0.122286138430135</v>
      </c>
      <c r="Q3048" s="74" t="n">
        <f aca="false">N3048/J3048</f>
        <v>0.856374095379477</v>
      </c>
      <c r="R3048" s="75" t="n">
        <f aca="false">ABS(P3048-Q3048)*100</f>
        <v>73.4087956949341</v>
      </c>
      <c r="S3048" s="72" t="str">
        <f aca="false">IF(M3048&gt;N3048,"Flávio Bolsonaro",IF(N3048&gt;M3048,"Lula","Empate"))</f>
        <v>Lula</v>
      </c>
      <c r="T3048" s="74" t="n">
        <v>0.871561530506722</v>
      </c>
      <c r="U3048" s="74" t="n">
        <v>0.0870734229576008</v>
      </c>
      <c r="V3048" s="72" t="str">
        <f aca="false">IF(S3048="Empate","—",IF((N3048&gt;M3048)&lt;&gt;(T3048&gt;U3048),"Sim","Não"))</f>
        <v>Não</v>
      </c>
    </row>
    <row r="3049" customFormat="false" ht="15" hidden="false" customHeight="false" outlineLevel="0" collapsed="false">
      <c r="A3049" s="72" t="s">
        <v>6357</v>
      </c>
      <c r="B3049" s="72" t="s">
        <v>6358</v>
      </c>
      <c r="C3049" s="72" t="s">
        <v>315</v>
      </c>
      <c r="D3049" s="72" t="s">
        <v>289</v>
      </c>
      <c r="E3049" s="72"/>
      <c r="F3049" s="73" t="n">
        <v>6542</v>
      </c>
      <c r="G3049" s="73" t="n">
        <v>5763</v>
      </c>
      <c r="H3049" s="73" t="n">
        <v>779</v>
      </c>
      <c r="I3049" s="74" t="n">
        <f aca="false">H3049/F3049</f>
        <v>0.119076734943442</v>
      </c>
      <c r="J3049" s="73" t="n">
        <v>5533</v>
      </c>
      <c r="K3049" s="73" t="n">
        <v>87</v>
      </c>
      <c r="L3049" s="73" t="n">
        <v>143</v>
      </c>
      <c r="M3049" s="73" t="n">
        <v>1136</v>
      </c>
      <c r="N3049" s="73" t="n">
        <v>4187</v>
      </c>
      <c r="O3049" s="73" t="n">
        <f aca="false">J3049-M3049-N3049</f>
        <v>210</v>
      </c>
      <c r="P3049" s="74" t="n">
        <f aca="false">M3049/J3049</f>
        <v>0.205313573106814</v>
      </c>
      <c r="Q3049" s="74" t="n">
        <f aca="false">N3049/J3049</f>
        <v>0.756732333273089</v>
      </c>
      <c r="R3049" s="75" t="n">
        <f aca="false">ABS(P3049-Q3049)*100</f>
        <v>55.1418760166275</v>
      </c>
      <c r="S3049" s="72" t="str">
        <f aca="false">IF(M3049&gt;N3049,"Flávio Bolsonaro",IF(N3049&gt;M3049,"Lula","Empate"))</f>
        <v>Lula</v>
      </c>
      <c r="T3049" s="74" t="n">
        <v>0.794710806697108</v>
      </c>
      <c r="U3049" s="74" t="n">
        <v>0.159246575342466</v>
      </c>
      <c r="V3049" s="72" t="str">
        <f aca="false">IF(S3049="Empate","—",IF((N3049&gt;M3049)&lt;&gt;(T3049&gt;U3049),"Sim","Não"))</f>
        <v>Não</v>
      </c>
    </row>
    <row r="3050" customFormat="false" ht="15" hidden="false" customHeight="false" outlineLevel="0" collapsed="false">
      <c r="A3050" s="72" t="s">
        <v>6359</v>
      </c>
      <c r="B3050" s="72" t="s">
        <v>6360</v>
      </c>
      <c r="C3050" s="72" t="s">
        <v>315</v>
      </c>
      <c r="D3050" s="72" t="s">
        <v>289</v>
      </c>
      <c r="E3050" s="72"/>
      <c r="F3050" s="73" t="n">
        <v>7564</v>
      </c>
      <c r="G3050" s="73" t="n">
        <v>6465</v>
      </c>
      <c r="H3050" s="73" t="n">
        <v>1099</v>
      </c>
      <c r="I3050" s="74" t="n">
        <f aca="false">H3050/F3050</f>
        <v>0.145293495505024</v>
      </c>
      <c r="J3050" s="73" t="n">
        <v>6235</v>
      </c>
      <c r="K3050" s="73" t="n">
        <v>45</v>
      </c>
      <c r="L3050" s="73" t="n">
        <v>185</v>
      </c>
      <c r="M3050" s="73" t="n">
        <v>852</v>
      </c>
      <c r="N3050" s="73" t="n">
        <v>5136</v>
      </c>
      <c r="O3050" s="73" t="n">
        <f aca="false">J3050-M3050-N3050</f>
        <v>247</v>
      </c>
      <c r="P3050" s="74" t="n">
        <f aca="false">M3050/J3050</f>
        <v>0.136647955092221</v>
      </c>
      <c r="Q3050" s="74" t="n">
        <f aca="false">N3050/J3050</f>
        <v>0.82373696872494</v>
      </c>
      <c r="R3050" s="75" t="n">
        <f aca="false">ABS(P3050-Q3050)*100</f>
        <v>68.7089013632719</v>
      </c>
      <c r="S3050" s="72" t="str">
        <f aca="false">IF(M3050&gt;N3050,"Flávio Bolsonaro",IF(N3050&gt;M3050,"Lula","Empate"))</f>
        <v>Lula</v>
      </c>
      <c r="T3050" s="74" t="n">
        <v>0.888159002863399</v>
      </c>
      <c r="U3050" s="74" t="n">
        <v>0.0752905507832238</v>
      </c>
      <c r="V3050" s="72" t="str">
        <f aca="false">IF(S3050="Empate","—",IF((N3050&gt;M3050)&lt;&gt;(T3050&gt;U3050),"Sim","Não"))</f>
        <v>Não</v>
      </c>
    </row>
    <row r="3051" customFormat="false" ht="15" hidden="false" customHeight="false" outlineLevel="0" collapsed="false">
      <c r="A3051" s="72" t="s">
        <v>6361</v>
      </c>
      <c r="B3051" s="72" t="s">
        <v>6362</v>
      </c>
      <c r="C3051" s="72" t="s">
        <v>315</v>
      </c>
      <c r="D3051" s="72" t="s">
        <v>289</v>
      </c>
      <c r="E3051" s="72"/>
      <c r="F3051" s="73" t="n">
        <v>4268</v>
      </c>
      <c r="G3051" s="73" t="n">
        <v>3438</v>
      </c>
      <c r="H3051" s="73" t="n">
        <v>830</v>
      </c>
      <c r="I3051" s="74" t="n">
        <f aca="false">H3051/F3051</f>
        <v>0.194470477975633</v>
      </c>
      <c r="J3051" s="73" t="n">
        <v>3319</v>
      </c>
      <c r="K3051" s="73" t="n">
        <v>36</v>
      </c>
      <c r="L3051" s="73" t="n">
        <v>83</v>
      </c>
      <c r="M3051" s="73" t="n">
        <v>504</v>
      </c>
      <c r="N3051" s="73" t="n">
        <v>2707</v>
      </c>
      <c r="O3051" s="73" t="n">
        <f aca="false">J3051-M3051-N3051</f>
        <v>108</v>
      </c>
      <c r="P3051" s="74" t="n">
        <f aca="false">M3051/J3051</f>
        <v>0.151852967761374</v>
      </c>
      <c r="Q3051" s="74" t="n">
        <f aca="false">N3051/J3051</f>
        <v>0.815607110575475</v>
      </c>
      <c r="R3051" s="75" t="n">
        <f aca="false">ABS(P3051-Q3051)*100</f>
        <v>66.3754142814101</v>
      </c>
      <c r="S3051" s="72" t="str">
        <f aca="false">IF(M3051&gt;N3051,"Flávio Bolsonaro",IF(N3051&gt;M3051,"Lula","Empate"))</f>
        <v>Lula</v>
      </c>
      <c r="T3051" s="74" t="n">
        <v>0.860386621663087</v>
      </c>
      <c r="U3051" s="74" t="n">
        <v>0.101258054617981</v>
      </c>
      <c r="V3051" s="72" t="str">
        <f aca="false">IF(S3051="Empate","—",IF((N3051&gt;M3051)&lt;&gt;(T3051&gt;U3051),"Sim","Não"))</f>
        <v>Não</v>
      </c>
    </row>
    <row r="3052" customFormat="false" ht="15" hidden="false" customHeight="false" outlineLevel="0" collapsed="false">
      <c r="A3052" s="72" t="s">
        <v>6363</v>
      </c>
      <c r="B3052" s="72" t="s">
        <v>6364</v>
      </c>
      <c r="C3052" s="72" t="s">
        <v>315</v>
      </c>
      <c r="D3052" s="72" t="s">
        <v>289</v>
      </c>
      <c r="E3052" s="72"/>
      <c r="F3052" s="73" t="n">
        <v>13416</v>
      </c>
      <c r="G3052" s="73" t="n">
        <v>10631</v>
      </c>
      <c r="H3052" s="73" t="n">
        <v>2785</v>
      </c>
      <c r="I3052" s="74" t="n">
        <f aca="false">H3052/F3052</f>
        <v>0.207587954680978</v>
      </c>
      <c r="J3052" s="73" t="n">
        <v>10178</v>
      </c>
      <c r="K3052" s="73" t="n">
        <v>91</v>
      </c>
      <c r="L3052" s="73" t="n">
        <v>362</v>
      </c>
      <c r="M3052" s="73" t="n">
        <v>1712</v>
      </c>
      <c r="N3052" s="73" t="n">
        <v>8078</v>
      </c>
      <c r="O3052" s="73" t="n">
        <f aca="false">J3052-M3052-N3052</f>
        <v>388</v>
      </c>
      <c r="P3052" s="74" t="n">
        <f aca="false">M3052/J3052</f>
        <v>0.168205934368245</v>
      </c>
      <c r="Q3052" s="74" t="n">
        <f aca="false">N3052/J3052</f>
        <v>0.793672627235213</v>
      </c>
      <c r="R3052" s="75" t="n">
        <f aca="false">ABS(P3052-Q3052)*100</f>
        <v>62.5466692866968</v>
      </c>
      <c r="S3052" s="72" t="str">
        <f aca="false">IF(M3052&gt;N3052,"Flávio Bolsonaro",IF(N3052&gt;M3052,"Lula","Empate"))</f>
        <v>Lula</v>
      </c>
      <c r="T3052" s="74" t="n">
        <v>0.836901763224181</v>
      </c>
      <c r="U3052" s="74" t="n">
        <v>0.115449202350966</v>
      </c>
      <c r="V3052" s="72" t="str">
        <f aca="false">IF(S3052="Empate","—",IF((N3052&gt;M3052)&lt;&gt;(T3052&gt;U3052),"Sim","Não"))</f>
        <v>Não</v>
      </c>
    </row>
    <row r="3053" customFormat="false" ht="15" hidden="false" customHeight="false" outlineLevel="0" collapsed="false">
      <c r="A3053" s="72" t="s">
        <v>6365</v>
      </c>
      <c r="B3053" s="72" t="s">
        <v>6366</v>
      </c>
      <c r="C3053" s="72" t="s">
        <v>315</v>
      </c>
      <c r="D3053" s="72" t="s">
        <v>289</v>
      </c>
      <c r="E3053" s="72"/>
      <c r="F3053" s="73" t="n">
        <v>4015</v>
      </c>
      <c r="G3053" s="73" t="n">
        <v>3090</v>
      </c>
      <c r="H3053" s="73" t="n">
        <v>925</v>
      </c>
      <c r="I3053" s="74" t="n">
        <f aca="false">H3053/F3053</f>
        <v>0.230386052303861</v>
      </c>
      <c r="J3053" s="73" t="n">
        <v>2945</v>
      </c>
      <c r="K3053" s="73" t="n">
        <v>43</v>
      </c>
      <c r="L3053" s="73" t="n">
        <v>102</v>
      </c>
      <c r="M3053" s="73" t="n">
        <v>573</v>
      </c>
      <c r="N3053" s="73" t="n">
        <v>2265</v>
      </c>
      <c r="O3053" s="73" t="n">
        <f aca="false">J3053-M3053-N3053</f>
        <v>107</v>
      </c>
      <c r="P3053" s="74" t="n">
        <f aca="false">M3053/J3053</f>
        <v>0.194567062818336</v>
      </c>
      <c r="Q3053" s="74" t="n">
        <f aca="false">N3053/J3053</f>
        <v>0.769100169779287</v>
      </c>
      <c r="R3053" s="75" t="n">
        <f aca="false">ABS(P3053-Q3053)*100</f>
        <v>57.4533106960951</v>
      </c>
      <c r="S3053" s="72" t="str">
        <f aca="false">IF(M3053&gt;N3053,"Flávio Bolsonaro",IF(N3053&gt;M3053,"Lula","Empate"))</f>
        <v>Lula</v>
      </c>
      <c r="T3053" s="74" t="n">
        <v>0.794054441260745</v>
      </c>
      <c r="U3053" s="74" t="n">
        <v>0.159025787965616</v>
      </c>
      <c r="V3053" s="72" t="str">
        <f aca="false">IF(S3053="Empate","—",IF((N3053&gt;M3053)&lt;&gt;(T3053&gt;U3053),"Sim","Não"))</f>
        <v>Não</v>
      </c>
    </row>
    <row r="3054" customFormat="false" ht="15" hidden="false" customHeight="false" outlineLevel="0" collapsed="false">
      <c r="A3054" s="72" t="s">
        <v>6367</v>
      </c>
      <c r="B3054" s="72" t="s">
        <v>6368</v>
      </c>
      <c r="C3054" s="72" t="s">
        <v>315</v>
      </c>
      <c r="D3054" s="72" t="s">
        <v>289</v>
      </c>
      <c r="E3054" s="72"/>
      <c r="F3054" s="73" t="n">
        <v>32709</v>
      </c>
      <c r="G3054" s="73" t="n">
        <v>25807</v>
      </c>
      <c r="H3054" s="73" t="n">
        <v>6902</v>
      </c>
      <c r="I3054" s="74" t="n">
        <f aca="false">H3054/F3054</f>
        <v>0.211012259622734</v>
      </c>
      <c r="J3054" s="73" t="n">
        <v>24600</v>
      </c>
      <c r="K3054" s="73" t="n">
        <v>438</v>
      </c>
      <c r="L3054" s="73" t="n">
        <v>769</v>
      </c>
      <c r="M3054" s="73" t="n">
        <v>6841</v>
      </c>
      <c r="N3054" s="73" t="n">
        <v>16844</v>
      </c>
      <c r="O3054" s="73" t="n">
        <f aca="false">J3054-M3054-N3054</f>
        <v>915</v>
      </c>
      <c r="P3054" s="74" t="n">
        <f aca="false">M3054/J3054</f>
        <v>0.278089430894309</v>
      </c>
      <c r="Q3054" s="74" t="n">
        <f aca="false">N3054/J3054</f>
        <v>0.684715447154472</v>
      </c>
      <c r="R3054" s="75" t="n">
        <f aca="false">ABS(P3054-Q3054)*100</f>
        <v>40.6626016260163</v>
      </c>
      <c r="S3054" s="72" t="str">
        <f aca="false">IF(M3054&gt;N3054,"Flávio Bolsonaro",IF(N3054&gt;M3054,"Lula","Empate"))</f>
        <v>Lula</v>
      </c>
      <c r="T3054" s="74" t="n">
        <v>0.720962618042561</v>
      </c>
      <c r="U3054" s="74" t="n">
        <v>0.230732407850646</v>
      </c>
      <c r="V3054" s="72" t="str">
        <f aca="false">IF(S3054="Empate","—",IF((N3054&gt;M3054)&lt;&gt;(T3054&gt;U3054),"Sim","Não"))</f>
        <v>Não</v>
      </c>
    </row>
    <row r="3055" customFormat="false" ht="15" hidden="false" customHeight="false" outlineLevel="0" collapsed="false">
      <c r="A3055" s="72" t="s">
        <v>6369</v>
      </c>
      <c r="B3055" s="72" t="s">
        <v>6370</v>
      </c>
      <c r="C3055" s="72" t="s">
        <v>315</v>
      </c>
      <c r="D3055" s="72" t="s">
        <v>289</v>
      </c>
      <c r="E3055" s="72"/>
      <c r="F3055" s="73" t="n">
        <v>4753</v>
      </c>
      <c r="G3055" s="73" t="n">
        <v>3937</v>
      </c>
      <c r="H3055" s="73" t="n">
        <v>816</v>
      </c>
      <c r="I3055" s="74" t="n">
        <f aca="false">H3055/F3055</f>
        <v>0.171681043551441</v>
      </c>
      <c r="J3055" s="73" t="n">
        <v>3857</v>
      </c>
      <c r="K3055" s="73" t="n">
        <v>17</v>
      </c>
      <c r="L3055" s="73" t="n">
        <v>63</v>
      </c>
      <c r="M3055" s="73" t="n">
        <v>361</v>
      </c>
      <c r="N3055" s="73" t="n">
        <v>3403</v>
      </c>
      <c r="O3055" s="73" t="n">
        <f aca="false">J3055-M3055-N3055</f>
        <v>93</v>
      </c>
      <c r="P3055" s="74" t="n">
        <f aca="false">M3055/J3055</f>
        <v>0.0935960591133005</v>
      </c>
      <c r="Q3055" s="74" t="n">
        <f aca="false">N3055/J3055</f>
        <v>0.882291936738398</v>
      </c>
      <c r="R3055" s="75" t="n">
        <f aca="false">ABS(P3055-Q3055)*100</f>
        <v>78.8695877625097</v>
      </c>
      <c r="S3055" s="72" t="str">
        <f aca="false">IF(M3055&gt;N3055,"Flávio Bolsonaro",IF(N3055&gt;M3055,"Lula","Empate"))</f>
        <v>Lula</v>
      </c>
      <c r="T3055" s="74" t="n">
        <v>0.914364640883978</v>
      </c>
      <c r="U3055" s="74" t="n">
        <v>0.0632596685082873</v>
      </c>
      <c r="V3055" s="72" t="str">
        <f aca="false">IF(S3055="Empate","—",IF((N3055&gt;M3055)&lt;&gt;(T3055&gt;U3055),"Sim","Não"))</f>
        <v>Não</v>
      </c>
    </row>
    <row r="3056" customFormat="false" ht="15" hidden="false" customHeight="false" outlineLevel="0" collapsed="false">
      <c r="A3056" s="72" t="s">
        <v>6371</v>
      </c>
      <c r="B3056" s="72" t="s">
        <v>6372</v>
      </c>
      <c r="C3056" s="72" t="s">
        <v>315</v>
      </c>
      <c r="D3056" s="72" t="s">
        <v>289</v>
      </c>
      <c r="E3056" s="72"/>
      <c r="F3056" s="73" t="n">
        <v>4318</v>
      </c>
      <c r="G3056" s="73" t="n">
        <v>3286</v>
      </c>
      <c r="H3056" s="73" t="n">
        <v>1032</v>
      </c>
      <c r="I3056" s="74" t="n">
        <f aca="false">H3056/F3056</f>
        <v>0.238999536822603</v>
      </c>
      <c r="J3056" s="73" t="n">
        <v>3139</v>
      </c>
      <c r="K3056" s="73" t="n">
        <v>29</v>
      </c>
      <c r="L3056" s="73" t="n">
        <v>118</v>
      </c>
      <c r="M3056" s="73" t="n">
        <v>586</v>
      </c>
      <c r="N3056" s="73" t="n">
        <v>2453</v>
      </c>
      <c r="O3056" s="73" t="n">
        <f aca="false">J3056-M3056-N3056</f>
        <v>100</v>
      </c>
      <c r="P3056" s="74" t="n">
        <f aca="false">M3056/J3056</f>
        <v>0.186683657215674</v>
      </c>
      <c r="Q3056" s="74" t="n">
        <f aca="false">N3056/J3056</f>
        <v>0.781459063395986</v>
      </c>
      <c r="R3056" s="75" t="n">
        <f aca="false">ABS(P3056-Q3056)*100</f>
        <v>59.4775406180312</v>
      </c>
      <c r="S3056" s="72" t="str">
        <f aca="false">IF(M3056&gt;N3056,"Flávio Bolsonaro",IF(N3056&gt;M3056,"Lula","Empate"))</f>
        <v>Lula</v>
      </c>
      <c r="T3056" s="74" t="n">
        <v>0.813466494845361</v>
      </c>
      <c r="U3056" s="74" t="n">
        <v>0.143685567010309</v>
      </c>
      <c r="V3056" s="72" t="str">
        <f aca="false">IF(S3056="Empate","—",IF((N3056&gt;M3056)&lt;&gt;(T3056&gt;U3056),"Sim","Não"))</f>
        <v>Não</v>
      </c>
    </row>
    <row r="3057" customFormat="false" ht="15" hidden="false" customHeight="false" outlineLevel="0" collapsed="false">
      <c r="A3057" s="72" t="s">
        <v>6373</v>
      </c>
      <c r="B3057" s="72" t="s">
        <v>6374</v>
      </c>
      <c r="C3057" s="72" t="s">
        <v>315</v>
      </c>
      <c r="D3057" s="72" t="s">
        <v>289</v>
      </c>
      <c r="E3057" s="72"/>
      <c r="F3057" s="73" t="n">
        <v>2599</v>
      </c>
      <c r="G3057" s="73" t="n">
        <v>2050</v>
      </c>
      <c r="H3057" s="73" t="n">
        <v>549</v>
      </c>
      <c r="I3057" s="74" t="n">
        <f aca="false">H3057/F3057</f>
        <v>0.211235090419392</v>
      </c>
      <c r="J3057" s="73" t="n">
        <v>1948</v>
      </c>
      <c r="K3057" s="73" t="n">
        <v>23</v>
      </c>
      <c r="L3057" s="73" t="n">
        <v>79</v>
      </c>
      <c r="M3057" s="73" t="n">
        <v>258</v>
      </c>
      <c r="N3057" s="73" t="n">
        <v>1606</v>
      </c>
      <c r="O3057" s="73" t="n">
        <f aca="false">J3057-M3057-N3057</f>
        <v>84</v>
      </c>
      <c r="P3057" s="74" t="n">
        <f aca="false">M3057/J3057</f>
        <v>0.132443531827515</v>
      </c>
      <c r="Q3057" s="74" t="n">
        <f aca="false">N3057/J3057</f>
        <v>0.824435318275154</v>
      </c>
      <c r="R3057" s="75" t="n">
        <f aca="false">ABS(P3057-Q3057)*100</f>
        <v>69.1991786447639</v>
      </c>
      <c r="S3057" s="72" t="str">
        <f aca="false">IF(M3057&gt;N3057,"Flávio Bolsonaro",IF(N3057&gt;M3057,"Lula","Empate"))</f>
        <v>Lula</v>
      </c>
      <c r="T3057" s="74" t="n">
        <v>0.857293868921776</v>
      </c>
      <c r="U3057" s="74" t="n">
        <v>0.103065539112051</v>
      </c>
      <c r="V3057" s="72" t="str">
        <f aca="false">IF(S3057="Empate","—",IF((N3057&gt;M3057)&lt;&gt;(T3057&gt;U3057),"Sim","Não"))</f>
        <v>Não</v>
      </c>
    </row>
    <row r="3058" customFormat="false" ht="15" hidden="false" customHeight="false" outlineLevel="0" collapsed="false">
      <c r="A3058" s="72" t="s">
        <v>6375</v>
      </c>
      <c r="B3058" s="72" t="s">
        <v>6376</v>
      </c>
      <c r="C3058" s="72" t="s">
        <v>315</v>
      </c>
      <c r="D3058" s="72" t="s">
        <v>289</v>
      </c>
      <c r="E3058" s="72"/>
      <c r="F3058" s="73" t="n">
        <v>44933</v>
      </c>
      <c r="G3058" s="73" t="n">
        <v>36697</v>
      </c>
      <c r="H3058" s="73" t="n">
        <v>8236</v>
      </c>
      <c r="I3058" s="74" t="n">
        <f aca="false">H3058/F3058</f>
        <v>0.183295128302139</v>
      </c>
      <c r="J3058" s="73" t="n">
        <v>35341</v>
      </c>
      <c r="K3058" s="73" t="n">
        <v>520</v>
      </c>
      <c r="L3058" s="73" t="n">
        <v>836</v>
      </c>
      <c r="M3058" s="73" t="n">
        <v>9154</v>
      </c>
      <c r="N3058" s="73" t="n">
        <v>24255</v>
      </c>
      <c r="O3058" s="73" t="n">
        <f aca="false">J3058-M3058-N3058</f>
        <v>1932</v>
      </c>
      <c r="P3058" s="74" t="n">
        <f aca="false">M3058/J3058</f>
        <v>0.259019269403809</v>
      </c>
      <c r="Q3058" s="74" t="n">
        <f aca="false">N3058/J3058</f>
        <v>0.68631334710393</v>
      </c>
      <c r="R3058" s="75" t="n">
        <f aca="false">ABS(P3058-Q3058)*100</f>
        <v>42.7294077700122</v>
      </c>
      <c r="S3058" s="72" t="str">
        <f aca="false">IF(M3058&gt;N3058,"Flávio Bolsonaro",IF(N3058&gt;M3058,"Lula","Empate"))</f>
        <v>Lula</v>
      </c>
      <c r="T3058" s="74" t="n">
        <v>0.732264459960348</v>
      </c>
      <c r="U3058" s="74" t="n">
        <v>0.208286641956153</v>
      </c>
      <c r="V3058" s="72" t="str">
        <f aca="false">IF(S3058="Empate","—",IF((N3058&gt;M3058)&lt;&gt;(T3058&gt;U3058),"Sim","Não"))</f>
        <v>Não</v>
      </c>
    </row>
    <row r="3059" customFormat="false" ht="15" hidden="false" customHeight="false" outlineLevel="0" collapsed="false">
      <c r="A3059" s="72" t="s">
        <v>6377</v>
      </c>
      <c r="B3059" s="72" t="s">
        <v>6378</v>
      </c>
      <c r="C3059" s="72" t="s">
        <v>315</v>
      </c>
      <c r="D3059" s="72" t="s">
        <v>289</v>
      </c>
      <c r="E3059" s="72"/>
      <c r="F3059" s="73" t="n">
        <v>4556</v>
      </c>
      <c r="G3059" s="73" t="n">
        <v>3676</v>
      </c>
      <c r="H3059" s="73" t="n">
        <v>880</v>
      </c>
      <c r="I3059" s="74" t="n">
        <f aca="false">H3059/F3059</f>
        <v>0.19315188762072</v>
      </c>
      <c r="J3059" s="73" t="n">
        <v>3522</v>
      </c>
      <c r="K3059" s="73" t="n">
        <v>37</v>
      </c>
      <c r="L3059" s="73" t="n">
        <v>117</v>
      </c>
      <c r="M3059" s="73" t="n">
        <v>418</v>
      </c>
      <c r="N3059" s="73" t="n">
        <v>3013</v>
      </c>
      <c r="O3059" s="73" t="n">
        <f aca="false">J3059-M3059-N3059</f>
        <v>91</v>
      </c>
      <c r="P3059" s="74" t="n">
        <f aca="false">M3059/J3059</f>
        <v>0.118682566723453</v>
      </c>
      <c r="Q3059" s="74" t="n">
        <f aca="false">N3059/J3059</f>
        <v>0.855479840999432</v>
      </c>
      <c r="R3059" s="75" t="n">
        <f aca="false">ABS(P3059-Q3059)*100</f>
        <v>73.679727427598</v>
      </c>
      <c r="S3059" s="72" t="str">
        <f aca="false">IF(M3059&gt;N3059,"Flávio Bolsonaro",IF(N3059&gt;M3059,"Lula","Empate"))</f>
        <v>Lula</v>
      </c>
      <c r="T3059" s="74" t="n">
        <v>0.85472972972973</v>
      </c>
      <c r="U3059" s="74" t="n">
        <v>0.105036855036855</v>
      </c>
      <c r="V3059" s="72" t="str">
        <f aca="false">IF(S3059="Empate","—",IF((N3059&gt;M3059)&lt;&gt;(T3059&gt;U3059),"Sim","Não"))</f>
        <v>Não</v>
      </c>
    </row>
    <row r="3060" customFormat="false" ht="15" hidden="false" customHeight="false" outlineLevel="0" collapsed="false">
      <c r="A3060" s="72" t="s">
        <v>6379</v>
      </c>
      <c r="B3060" s="72" t="s">
        <v>6380</v>
      </c>
      <c r="C3060" s="72" t="s">
        <v>315</v>
      </c>
      <c r="D3060" s="72" t="s">
        <v>289</v>
      </c>
      <c r="E3060" s="72"/>
      <c r="F3060" s="73" t="n">
        <v>5168</v>
      </c>
      <c r="G3060" s="73" t="n">
        <v>4007</v>
      </c>
      <c r="H3060" s="73" t="n">
        <v>1161</v>
      </c>
      <c r="I3060" s="74" t="n">
        <f aca="false">H3060/F3060</f>
        <v>0.224651702786378</v>
      </c>
      <c r="J3060" s="73" t="n">
        <v>3860</v>
      </c>
      <c r="K3060" s="73" t="n">
        <v>50</v>
      </c>
      <c r="L3060" s="73" t="n">
        <v>97</v>
      </c>
      <c r="M3060" s="73" t="n">
        <v>671</v>
      </c>
      <c r="N3060" s="73" t="n">
        <v>3009</v>
      </c>
      <c r="O3060" s="73" t="n">
        <f aca="false">J3060-M3060-N3060</f>
        <v>180</v>
      </c>
      <c r="P3060" s="74" t="n">
        <f aca="false">M3060/J3060</f>
        <v>0.173834196891192</v>
      </c>
      <c r="Q3060" s="74" t="n">
        <f aca="false">N3060/J3060</f>
        <v>0.779533678756477</v>
      </c>
      <c r="R3060" s="75" t="n">
        <f aca="false">ABS(P3060-Q3060)*100</f>
        <v>60.5699481865285</v>
      </c>
      <c r="S3060" s="72" t="str">
        <f aca="false">IF(M3060&gt;N3060,"Flávio Bolsonaro",IF(N3060&gt;M3060,"Lula","Empate"))</f>
        <v>Lula</v>
      </c>
      <c r="T3060" s="74" t="n">
        <v>0.811738020981004</v>
      </c>
      <c r="U3060" s="74" t="n">
        <v>0.124751913807769</v>
      </c>
      <c r="V3060" s="72" t="str">
        <f aca="false">IF(S3060="Empate","—",IF((N3060&gt;M3060)&lt;&gt;(T3060&gt;U3060),"Sim","Não"))</f>
        <v>Não</v>
      </c>
    </row>
    <row r="3061" customFormat="false" ht="15" hidden="false" customHeight="false" outlineLevel="0" collapsed="false">
      <c r="A3061" s="72" t="s">
        <v>6381</v>
      </c>
      <c r="B3061" s="72" t="s">
        <v>6382</v>
      </c>
      <c r="C3061" s="72" t="s">
        <v>315</v>
      </c>
      <c r="D3061" s="72" t="s">
        <v>289</v>
      </c>
      <c r="E3061" s="72"/>
      <c r="F3061" s="73" t="n">
        <v>2841</v>
      </c>
      <c r="G3061" s="73" t="n">
        <v>2434</v>
      </c>
      <c r="H3061" s="73" t="n">
        <v>407</v>
      </c>
      <c r="I3061" s="74" t="n">
        <f aca="false">H3061/F3061</f>
        <v>0.143259415698698</v>
      </c>
      <c r="J3061" s="73" t="n">
        <v>2330</v>
      </c>
      <c r="K3061" s="73" t="n">
        <v>24</v>
      </c>
      <c r="L3061" s="73" t="n">
        <v>80</v>
      </c>
      <c r="M3061" s="73" t="n">
        <v>421</v>
      </c>
      <c r="N3061" s="73" t="n">
        <v>1794</v>
      </c>
      <c r="O3061" s="73" t="n">
        <f aca="false">J3061-M3061-N3061</f>
        <v>115</v>
      </c>
      <c r="P3061" s="74" t="n">
        <f aca="false">M3061/J3061</f>
        <v>0.18068669527897</v>
      </c>
      <c r="Q3061" s="74" t="n">
        <f aca="false">N3061/J3061</f>
        <v>0.769957081545064</v>
      </c>
      <c r="R3061" s="75" t="n">
        <f aca="false">ABS(P3061-Q3061)*100</f>
        <v>58.9270386266094</v>
      </c>
      <c r="S3061" s="72" t="str">
        <f aca="false">IF(M3061&gt;N3061,"Flávio Bolsonaro",IF(N3061&gt;M3061,"Lula","Empate"))</f>
        <v>Lula</v>
      </c>
      <c r="T3061" s="74" t="n">
        <v>0.810114942528736</v>
      </c>
      <c r="U3061" s="74" t="n">
        <v>0.127816091954023</v>
      </c>
      <c r="V3061" s="72" t="str">
        <f aca="false">IF(S3061="Empate","—",IF((N3061&gt;M3061)&lt;&gt;(T3061&gt;U3061),"Sim","Não"))</f>
        <v>Não</v>
      </c>
    </row>
    <row r="3062" customFormat="false" ht="15" hidden="false" customHeight="false" outlineLevel="0" collapsed="false">
      <c r="A3062" s="72" t="s">
        <v>6383</v>
      </c>
      <c r="B3062" s="72" t="s">
        <v>6384</v>
      </c>
      <c r="C3062" s="72" t="s">
        <v>315</v>
      </c>
      <c r="D3062" s="72" t="s">
        <v>289</v>
      </c>
      <c r="E3062" s="72"/>
      <c r="F3062" s="73" t="n">
        <v>7087</v>
      </c>
      <c r="G3062" s="73" t="n">
        <v>5878</v>
      </c>
      <c r="H3062" s="73" t="n">
        <v>1209</v>
      </c>
      <c r="I3062" s="74" t="n">
        <f aca="false">H3062/F3062</f>
        <v>0.170594045435304</v>
      </c>
      <c r="J3062" s="73" t="n">
        <v>5640</v>
      </c>
      <c r="K3062" s="73" t="n">
        <v>66</v>
      </c>
      <c r="L3062" s="73" t="n">
        <v>172</v>
      </c>
      <c r="M3062" s="73" t="n">
        <v>967</v>
      </c>
      <c r="N3062" s="73" t="n">
        <v>4396</v>
      </c>
      <c r="O3062" s="73" t="n">
        <f aca="false">J3062-M3062-N3062</f>
        <v>277</v>
      </c>
      <c r="P3062" s="74" t="n">
        <f aca="false">M3062/J3062</f>
        <v>0.17145390070922</v>
      </c>
      <c r="Q3062" s="74" t="n">
        <f aca="false">N3062/J3062</f>
        <v>0.779432624113475</v>
      </c>
      <c r="R3062" s="75" t="n">
        <f aca="false">ABS(P3062-Q3062)*100</f>
        <v>60.7978723404255</v>
      </c>
      <c r="S3062" s="72" t="str">
        <f aca="false">IF(M3062&gt;N3062,"Flávio Bolsonaro",IF(N3062&gt;M3062,"Lula","Empate"))</f>
        <v>Lula</v>
      </c>
      <c r="T3062" s="74" t="n">
        <v>0.805660039405338</v>
      </c>
      <c r="U3062" s="74" t="n">
        <v>0.136127530001791</v>
      </c>
      <c r="V3062" s="72" t="str">
        <f aca="false">IF(S3062="Empate","—",IF((N3062&gt;M3062)&lt;&gt;(T3062&gt;U3062),"Sim","Não"))</f>
        <v>Não</v>
      </c>
    </row>
    <row r="3063" customFormat="false" ht="15" hidden="false" customHeight="false" outlineLevel="0" collapsed="false">
      <c r="A3063" s="72" t="s">
        <v>6385</v>
      </c>
      <c r="B3063" s="72" t="s">
        <v>6386</v>
      </c>
      <c r="C3063" s="72" t="s">
        <v>315</v>
      </c>
      <c r="D3063" s="72" t="s">
        <v>289</v>
      </c>
      <c r="E3063" s="72"/>
      <c r="F3063" s="73" t="n">
        <v>9541</v>
      </c>
      <c r="G3063" s="73" t="n">
        <v>7833</v>
      </c>
      <c r="H3063" s="73" t="n">
        <v>1708</v>
      </c>
      <c r="I3063" s="74" t="n">
        <f aca="false">H3063/F3063</f>
        <v>0.179016874541453</v>
      </c>
      <c r="J3063" s="73" t="n">
        <v>7532</v>
      </c>
      <c r="K3063" s="73" t="n">
        <v>92</v>
      </c>
      <c r="L3063" s="73" t="n">
        <v>209</v>
      </c>
      <c r="M3063" s="73" t="n">
        <v>1648</v>
      </c>
      <c r="N3063" s="73" t="n">
        <v>5572</v>
      </c>
      <c r="O3063" s="73" t="n">
        <f aca="false">J3063-M3063-N3063</f>
        <v>312</v>
      </c>
      <c r="P3063" s="74" t="n">
        <f aca="false">M3063/J3063</f>
        <v>0.218799787573022</v>
      </c>
      <c r="Q3063" s="74" t="n">
        <f aca="false">N3063/J3063</f>
        <v>0.739776951672863</v>
      </c>
      <c r="R3063" s="75" t="n">
        <f aca="false">ABS(P3063-Q3063)*100</f>
        <v>52.0977164099841</v>
      </c>
      <c r="S3063" s="72" t="str">
        <f aca="false">IF(M3063&gt;N3063,"Flávio Bolsonaro",IF(N3063&gt;M3063,"Lula","Empate"))</f>
        <v>Lula</v>
      </c>
      <c r="T3063" s="74" t="n">
        <v>0.783126086375184</v>
      </c>
      <c r="U3063" s="74" t="n">
        <v>0.170611044257254</v>
      </c>
      <c r="V3063" s="72" t="str">
        <f aca="false">IF(S3063="Empate","—",IF((N3063&gt;M3063)&lt;&gt;(T3063&gt;U3063),"Sim","Não"))</f>
        <v>Não</v>
      </c>
    </row>
    <row r="3064" customFormat="false" ht="15" hidden="false" customHeight="false" outlineLevel="0" collapsed="false">
      <c r="A3064" s="72" t="s">
        <v>6387</v>
      </c>
      <c r="B3064" s="72" t="s">
        <v>6388</v>
      </c>
      <c r="C3064" s="72" t="s">
        <v>315</v>
      </c>
      <c r="D3064" s="72" t="s">
        <v>289</v>
      </c>
      <c r="E3064" s="72"/>
      <c r="F3064" s="73" t="n">
        <v>6469</v>
      </c>
      <c r="G3064" s="73" t="n">
        <v>5688</v>
      </c>
      <c r="H3064" s="73" t="n">
        <v>781</v>
      </c>
      <c r="I3064" s="74" t="n">
        <f aca="false">H3064/F3064</f>
        <v>0.120729633637347</v>
      </c>
      <c r="J3064" s="73" t="n">
        <v>5442</v>
      </c>
      <c r="K3064" s="73" t="n">
        <v>70</v>
      </c>
      <c r="L3064" s="73" t="n">
        <v>176</v>
      </c>
      <c r="M3064" s="73" t="n">
        <v>905</v>
      </c>
      <c r="N3064" s="73" t="n">
        <v>4329</v>
      </c>
      <c r="O3064" s="73" t="n">
        <f aca="false">J3064-M3064-N3064</f>
        <v>208</v>
      </c>
      <c r="P3064" s="74" t="n">
        <f aca="false">M3064/J3064</f>
        <v>0.166299154722528</v>
      </c>
      <c r="Q3064" s="74" t="n">
        <f aca="false">N3064/J3064</f>
        <v>0.7954796030871</v>
      </c>
      <c r="R3064" s="75" t="n">
        <f aca="false">ABS(P3064-Q3064)*100</f>
        <v>62.9180448364572</v>
      </c>
      <c r="S3064" s="72" t="str">
        <f aca="false">IF(M3064&gt;N3064,"Flávio Bolsonaro",IF(N3064&gt;M3064,"Lula","Empate"))</f>
        <v>Lula</v>
      </c>
      <c r="T3064" s="74" t="n">
        <v>0.832260659694288</v>
      </c>
      <c r="U3064" s="74" t="n">
        <v>0.124094931617056</v>
      </c>
      <c r="V3064" s="72" t="str">
        <f aca="false">IF(S3064="Empate","—",IF((N3064&gt;M3064)&lt;&gt;(T3064&gt;U3064),"Sim","Não"))</f>
        <v>Não</v>
      </c>
    </row>
    <row r="3065" customFormat="false" ht="15" hidden="false" customHeight="false" outlineLevel="0" collapsed="false">
      <c r="A3065" s="72" t="s">
        <v>6389</v>
      </c>
      <c r="B3065" s="72" t="s">
        <v>6390</v>
      </c>
      <c r="C3065" s="72" t="s">
        <v>315</v>
      </c>
      <c r="D3065" s="72" t="s">
        <v>289</v>
      </c>
      <c r="E3065" s="72"/>
      <c r="F3065" s="73" t="n">
        <v>8660</v>
      </c>
      <c r="G3065" s="73" t="n">
        <v>6973</v>
      </c>
      <c r="H3065" s="73" t="n">
        <v>1687</v>
      </c>
      <c r="I3065" s="74" t="n">
        <f aca="false">H3065/F3065</f>
        <v>0.194803695150115</v>
      </c>
      <c r="J3065" s="73" t="n">
        <v>6706</v>
      </c>
      <c r="K3065" s="73" t="n">
        <v>39</v>
      </c>
      <c r="L3065" s="73" t="n">
        <v>228</v>
      </c>
      <c r="M3065" s="73" t="n">
        <v>1432</v>
      </c>
      <c r="N3065" s="73" t="n">
        <v>4968</v>
      </c>
      <c r="O3065" s="73" t="n">
        <f aca="false">J3065-M3065-N3065</f>
        <v>306</v>
      </c>
      <c r="P3065" s="74" t="n">
        <f aca="false">M3065/J3065</f>
        <v>0.213540113331345</v>
      </c>
      <c r="Q3065" s="74" t="n">
        <f aca="false">N3065/J3065</f>
        <v>0.740829108261259</v>
      </c>
      <c r="R3065" s="75" t="n">
        <f aca="false">ABS(P3065-Q3065)*100</f>
        <v>52.7288994929914</v>
      </c>
      <c r="S3065" s="72" t="str">
        <f aca="false">IF(M3065&gt;N3065,"Flávio Bolsonaro",IF(N3065&gt;M3065,"Lula","Empate"))</f>
        <v>Lula</v>
      </c>
      <c r="T3065" s="74" t="n">
        <v>0.796334661354582</v>
      </c>
      <c r="U3065" s="74" t="n">
        <v>0.162549800796813</v>
      </c>
      <c r="V3065" s="72" t="str">
        <f aca="false">IF(S3065="Empate","—",IF((N3065&gt;M3065)&lt;&gt;(T3065&gt;U3065),"Sim","Não"))</f>
        <v>Não</v>
      </c>
    </row>
    <row r="3066" customFormat="false" ht="15" hidden="false" customHeight="false" outlineLevel="0" collapsed="false">
      <c r="A3066" s="72" t="s">
        <v>6391</v>
      </c>
      <c r="B3066" s="72" t="s">
        <v>6392</v>
      </c>
      <c r="C3066" s="72" t="s">
        <v>315</v>
      </c>
      <c r="D3066" s="72" t="s">
        <v>289</v>
      </c>
      <c r="E3066" s="72"/>
      <c r="F3066" s="73" t="n">
        <v>8682</v>
      </c>
      <c r="G3066" s="73" t="n">
        <v>6465</v>
      </c>
      <c r="H3066" s="73" t="n">
        <v>2217</v>
      </c>
      <c r="I3066" s="74" t="n">
        <f aca="false">H3066/F3066</f>
        <v>0.25535590877678</v>
      </c>
      <c r="J3066" s="73" t="n">
        <v>6143</v>
      </c>
      <c r="K3066" s="73" t="n">
        <v>82</v>
      </c>
      <c r="L3066" s="73" t="n">
        <v>240</v>
      </c>
      <c r="M3066" s="73" t="n">
        <v>1419</v>
      </c>
      <c r="N3066" s="73" t="n">
        <v>4444</v>
      </c>
      <c r="O3066" s="73" t="n">
        <f aca="false">J3066-M3066-N3066</f>
        <v>280</v>
      </c>
      <c r="P3066" s="74" t="n">
        <f aca="false">M3066/J3066</f>
        <v>0.230994628031906</v>
      </c>
      <c r="Q3066" s="74" t="n">
        <f aca="false">N3066/J3066</f>
        <v>0.723425036627055</v>
      </c>
      <c r="R3066" s="75" t="n">
        <f aca="false">ABS(P3066-Q3066)*100</f>
        <v>49.2430408595149</v>
      </c>
      <c r="S3066" s="72" t="str">
        <f aca="false">IF(M3066&gt;N3066,"Flávio Bolsonaro",IF(N3066&gt;M3066,"Lula","Empate"))</f>
        <v>Lula</v>
      </c>
      <c r="T3066" s="74" t="n">
        <v>0.78148268047912</v>
      </c>
      <c r="U3066" s="74" t="n">
        <v>0.172224020718679</v>
      </c>
      <c r="V3066" s="72" t="str">
        <f aca="false">IF(S3066="Empate","—",IF((N3066&gt;M3066)&lt;&gt;(T3066&gt;U3066),"Sim","Não"))</f>
        <v>Não</v>
      </c>
    </row>
    <row r="3067" customFormat="false" ht="15" hidden="false" customHeight="false" outlineLevel="0" collapsed="false">
      <c r="A3067" s="72" t="s">
        <v>6393</v>
      </c>
      <c r="B3067" s="72" t="s">
        <v>6394</v>
      </c>
      <c r="C3067" s="72" t="s">
        <v>315</v>
      </c>
      <c r="D3067" s="72" t="s">
        <v>289</v>
      </c>
      <c r="E3067" s="72"/>
      <c r="F3067" s="73" t="n">
        <v>4478</v>
      </c>
      <c r="G3067" s="73" t="n">
        <v>3418</v>
      </c>
      <c r="H3067" s="73" t="n">
        <v>1060</v>
      </c>
      <c r="I3067" s="74" t="n">
        <f aca="false">H3067/F3067</f>
        <v>0.236712818222421</v>
      </c>
      <c r="J3067" s="73" t="n">
        <v>3360</v>
      </c>
      <c r="K3067" s="73" t="n">
        <v>18</v>
      </c>
      <c r="L3067" s="73" t="n">
        <v>40</v>
      </c>
      <c r="M3067" s="73" t="n">
        <v>352</v>
      </c>
      <c r="N3067" s="73" t="n">
        <v>2943</v>
      </c>
      <c r="O3067" s="73" t="n">
        <f aca="false">J3067-M3067-N3067</f>
        <v>65</v>
      </c>
      <c r="P3067" s="74" t="n">
        <f aca="false">M3067/J3067</f>
        <v>0.104761904761905</v>
      </c>
      <c r="Q3067" s="74" t="n">
        <f aca="false">N3067/J3067</f>
        <v>0.875892857142857</v>
      </c>
      <c r="R3067" s="75" t="n">
        <f aca="false">ABS(P3067-Q3067)*100</f>
        <v>77.1130952380952</v>
      </c>
      <c r="S3067" s="72" t="str">
        <f aca="false">IF(M3067&gt;N3067,"Flávio Bolsonaro",IF(N3067&gt;M3067,"Lula","Empate"))</f>
        <v>Lula</v>
      </c>
      <c r="T3067" s="74" t="n">
        <v>0.921404162783473</v>
      </c>
      <c r="U3067" s="74" t="n">
        <v>0.0559179869524697</v>
      </c>
      <c r="V3067" s="72" t="str">
        <f aca="false">IF(S3067="Empate","—",IF((N3067&gt;M3067)&lt;&gt;(T3067&gt;U3067),"Sim","Não"))</f>
        <v>Não</v>
      </c>
    </row>
    <row r="3068" customFormat="false" ht="15" hidden="false" customHeight="false" outlineLevel="0" collapsed="false">
      <c r="A3068" s="72" t="s">
        <v>6395</v>
      </c>
      <c r="B3068" s="72" t="s">
        <v>6396</v>
      </c>
      <c r="C3068" s="72" t="s">
        <v>315</v>
      </c>
      <c r="D3068" s="72" t="s">
        <v>289</v>
      </c>
      <c r="E3068" s="72"/>
      <c r="F3068" s="73" t="n">
        <v>4428</v>
      </c>
      <c r="G3068" s="73" t="n">
        <v>3623</v>
      </c>
      <c r="H3068" s="73" t="n">
        <v>805</v>
      </c>
      <c r="I3068" s="74" t="n">
        <f aca="false">H3068/F3068</f>
        <v>0.181797651309846</v>
      </c>
      <c r="J3068" s="73" t="n">
        <v>3486</v>
      </c>
      <c r="K3068" s="73" t="n">
        <v>49</v>
      </c>
      <c r="L3068" s="73" t="n">
        <v>88</v>
      </c>
      <c r="M3068" s="73" t="n">
        <v>806</v>
      </c>
      <c r="N3068" s="73" t="n">
        <v>2556</v>
      </c>
      <c r="O3068" s="73" t="n">
        <f aca="false">J3068-M3068-N3068</f>
        <v>124</v>
      </c>
      <c r="P3068" s="74" t="n">
        <f aca="false">M3068/J3068</f>
        <v>0.231210556511761</v>
      </c>
      <c r="Q3068" s="74" t="n">
        <f aca="false">N3068/J3068</f>
        <v>0.733218588640275</v>
      </c>
      <c r="R3068" s="75" t="n">
        <f aca="false">ABS(P3068-Q3068)*100</f>
        <v>50.2008032128514</v>
      </c>
      <c r="S3068" s="72" t="str">
        <f aca="false">IF(M3068&gt;N3068,"Flávio Bolsonaro",IF(N3068&gt;M3068,"Lula","Empate"))</f>
        <v>Lula</v>
      </c>
      <c r="T3068" s="74" t="n">
        <v>0.795347467608952</v>
      </c>
      <c r="U3068" s="74" t="n">
        <v>0.160188457008245</v>
      </c>
      <c r="V3068" s="72" t="str">
        <f aca="false">IF(S3068="Empate","—",IF((N3068&gt;M3068)&lt;&gt;(T3068&gt;U3068),"Sim","Não"))</f>
        <v>Não</v>
      </c>
    </row>
    <row r="3069" customFormat="false" ht="15" hidden="false" customHeight="false" outlineLevel="0" collapsed="false">
      <c r="A3069" s="72" t="s">
        <v>6397</v>
      </c>
      <c r="B3069" s="72" t="s">
        <v>6398</v>
      </c>
      <c r="C3069" s="72" t="s">
        <v>315</v>
      </c>
      <c r="D3069" s="72" t="s">
        <v>289</v>
      </c>
      <c r="E3069" s="72"/>
      <c r="F3069" s="73" t="n">
        <v>9354</v>
      </c>
      <c r="G3069" s="73" t="n">
        <v>7880</v>
      </c>
      <c r="H3069" s="73" t="n">
        <v>1474</v>
      </c>
      <c r="I3069" s="74" t="n">
        <f aca="false">H3069/F3069</f>
        <v>0.157579645071627</v>
      </c>
      <c r="J3069" s="73" t="n">
        <v>7512</v>
      </c>
      <c r="K3069" s="73" t="n">
        <v>112</v>
      </c>
      <c r="L3069" s="73" t="n">
        <v>256</v>
      </c>
      <c r="M3069" s="73" t="n">
        <v>1475</v>
      </c>
      <c r="N3069" s="73" t="n">
        <v>5736</v>
      </c>
      <c r="O3069" s="73" t="n">
        <f aca="false">J3069-M3069-N3069</f>
        <v>301</v>
      </c>
      <c r="P3069" s="74" t="n">
        <f aca="false">M3069/J3069</f>
        <v>0.196352502662407</v>
      </c>
      <c r="Q3069" s="74" t="n">
        <f aca="false">N3069/J3069</f>
        <v>0.763578274760383</v>
      </c>
      <c r="R3069" s="75" t="n">
        <f aca="false">ABS(P3069-Q3069)*100</f>
        <v>56.7225772097977</v>
      </c>
      <c r="S3069" s="72" t="str">
        <f aca="false">IF(M3069&gt;N3069,"Flávio Bolsonaro",IF(N3069&gt;M3069,"Lula","Empate"))</f>
        <v>Lula</v>
      </c>
      <c r="T3069" s="74" t="n">
        <v>0.791303061677267</v>
      </c>
      <c r="U3069" s="74" t="n">
        <v>0.160331311936104</v>
      </c>
      <c r="V3069" s="72" t="str">
        <f aca="false">IF(S3069="Empate","—",IF((N3069&gt;M3069)&lt;&gt;(T3069&gt;U3069),"Sim","Não"))</f>
        <v>Não</v>
      </c>
    </row>
    <row r="3070" customFormat="false" ht="15" hidden="false" customHeight="false" outlineLevel="0" collapsed="false">
      <c r="A3070" s="72" t="s">
        <v>6399</v>
      </c>
      <c r="B3070" s="72" t="s">
        <v>6400</v>
      </c>
      <c r="C3070" s="72" t="s">
        <v>315</v>
      </c>
      <c r="D3070" s="72" t="s">
        <v>289</v>
      </c>
      <c r="E3070" s="72"/>
      <c r="F3070" s="73" t="n">
        <v>13109</v>
      </c>
      <c r="G3070" s="73" t="n">
        <v>10635</v>
      </c>
      <c r="H3070" s="73" t="n">
        <v>2474</v>
      </c>
      <c r="I3070" s="74" t="n">
        <f aca="false">H3070/F3070</f>
        <v>0.188725303226791</v>
      </c>
      <c r="J3070" s="73" t="n">
        <v>10132</v>
      </c>
      <c r="K3070" s="73" t="n">
        <v>106</v>
      </c>
      <c r="L3070" s="73" t="n">
        <v>397</v>
      </c>
      <c r="M3070" s="73" t="n">
        <v>1757</v>
      </c>
      <c r="N3070" s="73" t="n">
        <v>7909</v>
      </c>
      <c r="O3070" s="73" t="n">
        <f aca="false">J3070-M3070-N3070</f>
        <v>466</v>
      </c>
      <c r="P3070" s="74" t="n">
        <f aca="false">M3070/J3070</f>
        <v>0.173410975128306</v>
      </c>
      <c r="Q3070" s="74" t="n">
        <f aca="false">N3070/J3070</f>
        <v>0.780596131069878</v>
      </c>
      <c r="R3070" s="75" t="n">
        <f aca="false">ABS(P3070-Q3070)*100</f>
        <v>60.7185155941571</v>
      </c>
      <c r="S3070" s="72" t="str">
        <f aca="false">IF(M3070&gt;N3070,"Flávio Bolsonaro",IF(N3070&gt;M3070,"Lula","Empate"))</f>
        <v>Lula</v>
      </c>
      <c r="T3070" s="74" t="n">
        <v>0.812850904553961</v>
      </c>
      <c r="U3070" s="74" t="n">
        <v>0.141609482220836</v>
      </c>
      <c r="V3070" s="72" t="str">
        <f aca="false">IF(S3070="Empate","—",IF((N3070&gt;M3070)&lt;&gt;(T3070&gt;U3070),"Sim","Não"))</f>
        <v>Não</v>
      </c>
    </row>
    <row r="3071" customFormat="false" ht="15" hidden="false" customHeight="false" outlineLevel="0" collapsed="false">
      <c r="A3071" s="72" t="s">
        <v>6401</v>
      </c>
      <c r="B3071" s="72" t="s">
        <v>6402</v>
      </c>
      <c r="C3071" s="72" t="s">
        <v>315</v>
      </c>
      <c r="D3071" s="72" t="s">
        <v>289</v>
      </c>
      <c r="E3071" s="72"/>
      <c r="F3071" s="73" t="n">
        <v>7746</v>
      </c>
      <c r="G3071" s="73" t="n">
        <v>6491</v>
      </c>
      <c r="H3071" s="73" t="n">
        <v>1255</v>
      </c>
      <c r="I3071" s="74" t="n">
        <f aca="false">H3071/F3071</f>
        <v>0.162019106635683</v>
      </c>
      <c r="J3071" s="73" t="n">
        <v>6200</v>
      </c>
      <c r="K3071" s="73" t="n">
        <v>90</v>
      </c>
      <c r="L3071" s="73" t="n">
        <v>201</v>
      </c>
      <c r="M3071" s="73" t="n">
        <v>916</v>
      </c>
      <c r="N3071" s="73" t="n">
        <v>5053</v>
      </c>
      <c r="O3071" s="73" t="n">
        <f aca="false">J3071-M3071-N3071</f>
        <v>231</v>
      </c>
      <c r="P3071" s="74" t="n">
        <f aca="false">M3071/J3071</f>
        <v>0.147741935483871</v>
      </c>
      <c r="Q3071" s="74" t="n">
        <f aca="false">N3071/J3071</f>
        <v>0.815</v>
      </c>
      <c r="R3071" s="75" t="n">
        <f aca="false">ABS(P3071-Q3071)*100</f>
        <v>66.7258064516129</v>
      </c>
      <c r="S3071" s="72" t="str">
        <f aca="false">IF(M3071&gt;N3071,"Flávio Bolsonaro",IF(N3071&gt;M3071,"Lula","Empate"))</f>
        <v>Lula</v>
      </c>
      <c r="T3071" s="74" t="n">
        <v>0.858833619210978</v>
      </c>
      <c r="U3071" s="74" t="n">
        <v>0.102401372212693</v>
      </c>
      <c r="V3071" s="72" t="str">
        <f aca="false">IF(S3071="Empate","—",IF((N3071&gt;M3071)&lt;&gt;(T3071&gt;U3071),"Sim","Não"))</f>
        <v>Não</v>
      </c>
    </row>
    <row r="3072" customFormat="false" ht="15" hidden="false" customHeight="false" outlineLevel="0" collapsed="false">
      <c r="A3072" s="72" t="s">
        <v>6403</v>
      </c>
      <c r="B3072" s="72" t="s">
        <v>6404</v>
      </c>
      <c r="C3072" s="72" t="s">
        <v>315</v>
      </c>
      <c r="D3072" s="72" t="s">
        <v>289</v>
      </c>
      <c r="E3072" s="72"/>
      <c r="F3072" s="73" t="n">
        <v>6463</v>
      </c>
      <c r="G3072" s="73" t="n">
        <v>5359</v>
      </c>
      <c r="H3072" s="73" t="n">
        <v>1104</v>
      </c>
      <c r="I3072" s="74" t="n">
        <f aca="false">H3072/F3072</f>
        <v>0.170818505338078</v>
      </c>
      <c r="J3072" s="73" t="n">
        <v>5088</v>
      </c>
      <c r="K3072" s="73" t="n">
        <v>69</v>
      </c>
      <c r="L3072" s="73" t="n">
        <v>202</v>
      </c>
      <c r="M3072" s="73" t="n">
        <v>582</v>
      </c>
      <c r="N3072" s="73" t="n">
        <v>4360</v>
      </c>
      <c r="O3072" s="73" t="n">
        <f aca="false">J3072-M3072-N3072</f>
        <v>146</v>
      </c>
      <c r="P3072" s="74" t="n">
        <f aca="false">M3072/J3072</f>
        <v>0.11438679245283</v>
      </c>
      <c r="Q3072" s="74" t="n">
        <f aca="false">N3072/J3072</f>
        <v>0.856918238993711</v>
      </c>
      <c r="R3072" s="75" t="n">
        <f aca="false">ABS(P3072-Q3072)*100</f>
        <v>74.2531446540881</v>
      </c>
      <c r="S3072" s="72" t="str">
        <f aca="false">IF(M3072&gt;N3072,"Flávio Bolsonaro",IF(N3072&gt;M3072,"Lula","Empate"))</f>
        <v>Lula</v>
      </c>
      <c r="T3072" s="74" t="n">
        <v>0.888934594816948</v>
      </c>
      <c r="U3072" s="74" t="n">
        <v>0.0715754833401892</v>
      </c>
      <c r="V3072" s="72" t="str">
        <f aca="false">IF(S3072="Empate","—",IF((N3072&gt;M3072)&lt;&gt;(T3072&gt;U3072),"Sim","Não"))</f>
        <v>Não</v>
      </c>
    </row>
    <row r="3073" customFormat="false" ht="15" hidden="false" customHeight="false" outlineLevel="0" collapsed="false">
      <c r="A3073" s="72" t="s">
        <v>6405</v>
      </c>
      <c r="B3073" s="72" t="s">
        <v>6406</v>
      </c>
      <c r="C3073" s="72" t="s">
        <v>315</v>
      </c>
      <c r="D3073" s="72" t="s">
        <v>289</v>
      </c>
      <c r="E3073" s="72"/>
      <c r="F3073" s="73" t="n">
        <v>9605</v>
      </c>
      <c r="G3073" s="73" t="n">
        <v>8010</v>
      </c>
      <c r="H3073" s="73" t="n">
        <v>1595</v>
      </c>
      <c r="I3073" s="74" t="n">
        <f aca="false">H3073/F3073</f>
        <v>0.166059344091619</v>
      </c>
      <c r="J3073" s="73" t="n">
        <v>7535</v>
      </c>
      <c r="K3073" s="73" t="n">
        <v>109</v>
      </c>
      <c r="L3073" s="73" t="n">
        <v>366</v>
      </c>
      <c r="M3073" s="73" t="n">
        <v>1422</v>
      </c>
      <c r="N3073" s="73" t="n">
        <v>5887</v>
      </c>
      <c r="O3073" s="73" t="n">
        <f aca="false">J3073-M3073-N3073</f>
        <v>226</v>
      </c>
      <c r="P3073" s="74" t="n">
        <f aca="false">M3073/J3073</f>
        <v>0.188719309887193</v>
      </c>
      <c r="Q3073" s="74" t="n">
        <f aca="false">N3073/J3073</f>
        <v>0.781287325812873</v>
      </c>
      <c r="R3073" s="75" t="n">
        <f aca="false">ABS(P3073-Q3073)*100</f>
        <v>59.256801592568</v>
      </c>
      <c r="S3073" s="72" t="str">
        <f aca="false">IF(M3073&gt;N3073,"Flávio Bolsonaro",IF(N3073&gt;M3073,"Lula","Empate"))</f>
        <v>Lula</v>
      </c>
      <c r="T3073" s="74" t="n">
        <v>0.813511326860841</v>
      </c>
      <c r="U3073" s="74" t="n">
        <v>0.145361380798274</v>
      </c>
      <c r="V3073" s="72" t="str">
        <f aca="false">IF(S3073="Empate","—",IF((N3073&gt;M3073)&lt;&gt;(T3073&gt;U3073),"Sim","Não"))</f>
        <v>Não</v>
      </c>
    </row>
    <row r="3074" customFormat="false" ht="15" hidden="false" customHeight="false" outlineLevel="0" collapsed="false">
      <c r="A3074" s="72" t="s">
        <v>6407</v>
      </c>
      <c r="B3074" s="72" t="s">
        <v>6408</v>
      </c>
      <c r="C3074" s="72" t="s">
        <v>315</v>
      </c>
      <c r="D3074" s="72" t="s">
        <v>289</v>
      </c>
      <c r="E3074" s="72"/>
      <c r="F3074" s="73" t="n">
        <v>9279</v>
      </c>
      <c r="G3074" s="73" t="n">
        <v>7214</v>
      </c>
      <c r="H3074" s="73" t="n">
        <v>2065</v>
      </c>
      <c r="I3074" s="74" t="n">
        <f aca="false">H3074/F3074</f>
        <v>0.222545532923806</v>
      </c>
      <c r="J3074" s="73" t="n">
        <v>6847</v>
      </c>
      <c r="K3074" s="73" t="n">
        <v>109</v>
      </c>
      <c r="L3074" s="73" t="n">
        <v>258</v>
      </c>
      <c r="M3074" s="73" t="n">
        <v>1583</v>
      </c>
      <c r="N3074" s="73" t="n">
        <v>5029</v>
      </c>
      <c r="O3074" s="73" t="n">
        <f aca="false">J3074-M3074-N3074</f>
        <v>235</v>
      </c>
      <c r="P3074" s="74" t="n">
        <f aca="false">M3074/J3074</f>
        <v>0.231196144296772</v>
      </c>
      <c r="Q3074" s="74" t="n">
        <f aca="false">N3074/J3074</f>
        <v>0.734482255002191</v>
      </c>
      <c r="R3074" s="75" t="n">
        <f aca="false">ABS(P3074-Q3074)*100</f>
        <v>50.3286110705419</v>
      </c>
      <c r="S3074" s="72" t="str">
        <f aca="false">IF(M3074&gt;N3074,"Flávio Bolsonaro",IF(N3074&gt;M3074,"Lula","Empate"))</f>
        <v>Lula</v>
      </c>
      <c r="T3074" s="74" t="n">
        <v>0.773254937434042</v>
      </c>
      <c r="U3074" s="74" t="n">
        <v>0.172018694406754</v>
      </c>
      <c r="V3074" s="72" t="str">
        <f aca="false">IF(S3074="Empate","—",IF((N3074&gt;M3074)&lt;&gt;(T3074&gt;U3074),"Sim","Não"))</f>
        <v>Não</v>
      </c>
    </row>
    <row r="3075" customFormat="false" ht="15" hidden="false" customHeight="false" outlineLevel="0" collapsed="false">
      <c r="A3075" s="72" t="s">
        <v>6409</v>
      </c>
      <c r="B3075" s="72" t="s">
        <v>6410</v>
      </c>
      <c r="C3075" s="72" t="s">
        <v>315</v>
      </c>
      <c r="D3075" s="72" t="s">
        <v>289</v>
      </c>
      <c r="E3075" s="72"/>
      <c r="F3075" s="73" t="n">
        <v>5231</v>
      </c>
      <c r="G3075" s="73" t="n">
        <v>4764</v>
      </c>
      <c r="H3075" s="73" t="n">
        <v>467</v>
      </c>
      <c r="I3075" s="74" t="n">
        <f aca="false">H3075/F3075</f>
        <v>0.0892754731408909</v>
      </c>
      <c r="J3075" s="73" t="n">
        <v>4474</v>
      </c>
      <c r="K3075" s="73" t="n">
        <v>103</v>
      </c>
      <c r="L3075" s="73" t="n">
        <v>187</v>
      </c>
      <c r="M3075" s="73" t="n">
        <v>888</v>
      </c>
      <c r="N3075" s="73" t="n">
        <v>3262</v>
      </c>
      <c r="O3075" s="73" t="n">
        <f aca="false">J3075-M3075-N3075</f>
        <v>324</v>
      </c>
      <c r="P3075" s="74" t="n">
        <f aca="false">M3075/J3075</f>
        <v>0.198480107286544</v>
      </c>
      <c r="Q3075" s="74" t="n">
        <f aca="false">N3075/J3075</f>
        <v>0.729101475189987</v>
      </c>
      <c r="R3075" s="75" t="n">
        <f aca="false">ABS(P3075-Q3075)*100</f>
        <v>53.0621367903442</v>
      </c>
      <c r="S3075" s="72" t="str">
        <f aca="false">IF(M3075&gt;N3075,"Flávio Bolsonaro",IF(N3075&gt;M3075,"Lula","Empate"))</f>
        <v>Lula</v>
      </c>
      <c r="T3075" s="74" t="n">
        <v>0.833254828073481</v>
      </c>
      <c r="U3075" s="74" t="n">
        <v>0.122939236928874</v>
      </c>
      <c r="V3075" s="72" t="str">
        <f aca="false">IF(S3075="Empate","—",IF((N3075&gt;M3075)&lt;&gt;(T3075&gt;U3075),"Sim","Não"))</f>
        <v>Não</v>
      </c>
    </row>
    <row r="3076" customFormat="false" ht="15" hidden="false" customHeight="false" outlineLevel="0" collapsed="false">
      <c r="A3076" s="72" t="s">
        <v>6411</v>
      </c>
      <c r="B3076" s="72" t="s">
        <v>6412</v>
      </c>
      <c r="C3076" s="72" t="s">
        <v>315</v>
      </c>
      <c r="D3076" s="72" t="s">
        <v>289</v>
      </c>
      <c r="E3076" s="72"/>
      <c r="F3076" s="73" t="n">
        <v>14188</v>
      </c>
      <c r="G3076" s="73" t="n">
        <v>10972</v>
      </c>
      <c r="H3076" s="73" t="n">
        <v>3216</v>
      </c>
      <c r="I3076" s="74" t="n">
        <f aca="false">H3076/F3076</f>
        <v>0.226670425711869</v>
      </c>
      <c r="J3076" s="73" t="n">
        <v>10272</v>
      </c>
      <c r="K3076" s="73" t="n">
        <v>164</v>
      </c>
      <c r="L3076" s="73" t="n">
        <v>536</v>
      </c>
      <c r="M3076" s="73" t="n">
        <v>2034</v>
      </c>
      <c r="N3076" s="73" t="n">
        <v>7799</v>
      </c>
      <c r="O3076" s="73" t="n">
        <f aca="false">J3076-M3076-N3076</f>
        <v>439</v>
      </c>
      <c r="P3076" s="74" t="n">
        <f aca="false">M3076/J3076</f>
        <v>0.198014018691589</v>
      </c>
      <c r="Q3076" s="74" t="n">
        <f aca="false">N3076/J3076</f>
        <v>0.759248442367601</v>
      </c>
      <c r="R3076" s="75" t="n">
        <f aca="false">ABS(P3076-Q3076)*100</f>
        <v>56.1234423676013</v>
      </c>
      <c r="S3076" s="72" t="str">
        <f aca="false">IF(M3076&gt;N3076,"Flávio Bolsonaro",IF(N3076&gt;M3076,"Lula","Empate"))</f>
        <v>Lula</v>
      </c>
      <c r="T3076" s="74" t="n">
        <v>0.801739310487628</v>
      </c>
      <c r="U3076" s="74" t="n">
        <v>0.145149601408013</v>
      </c>
      <c r="V3076" s="72" t="str">
        <f aca="false">IF(S3076="Empate","—",IF((N3076&gt;M3076)&lt;&gt;(T3076&gt;U3076),"Sim","Não"))</f>
        <v>Não</v>
      </c>
    </row>
    <row r="3077" customFormat="false" ht="15" hidden="false" customHeight="false" outlineLevel="0" collapsed="false">
      <c r="A3077" s="72" t="s">
        <v>6413</v>
      </c>
      <c r="B3077" s="72" t="s">
        <v>6414</v>
      </c>
      <c r="C3077" s="72" t="s">
        <v>315</v>
      </c>
      <c r="D3077" s="72" t="s">
        <v>289</v>
      </c>
      <c r="E3077" s="72"/>
      <c r="F3077" s="73" t="n">
        <v>4530</v>
      </c>
      <c r="G3077" s="73" t="n">
        <v>3826</v>
      </c>
      <c r="H3077" s="73" t="n">
        <v>704</v>
      </c>
      <c r="I3077" s="74" t="n">
        <f aca="false">H3077/F3077</f>
        <v>0.155408388520971</v>
      </c>
      <c r="J3077" s="73" t="n">
        <v>3710</v>
      </c>
      <c r="K3077" s="73" t="n">
        <v>35</v>
      </c>
      <c r="L3077" s="73" t="n">
        <v>81</v>
      </c>
      <c r="M3077" s="73" t="n">
        <v>815</v>
      </c>
      <c r="N3077" s="73" t="n">
        <v>2752</v>
      </c>
      <c r="O3077" s="73" t="n">
        <f aca="false">J3077-M3077-N3077</f>
        <v>143</v>
      </c>
      <c r="P3077" s="74" t="n">
        <f aca="false">M3077/J3077</f>
        <v>0.219676549865229</v>
      </c>
      <c r="Q3077" s="74" t="n">
        <f aca="false">N3077/J3077</f>
        <v>0.74177897574124</v>
      </c>
      <c r="R3077" s="75" t="n">
        <f aca="false">ABS(P3077-Q3077)*100</f>
        <v>52.2102425876011</v>
      </c>
      <c r="S3077" s="72" t="str">
        <f aca="false">IF(M3077&gt;N3077,"Flávio Bolsonaro",IF(N3077&gt;M3077,"Lula","Empate"))</f>
        <v>Lula</v>
      </c>
      <c r="T3077" s="74" t="n">
        <v>0.775635407537248</v>
      </c>
      <c r="U3077" s="74" t="n">
        <v>0.175576979257961</v>
      </c>
      <c r="V3077" s="72" t="str">
        <f aca="false">IF(S3077="Empate","—",IF((N3077&gt;M3077)&lt;&gt;(T3077&gt;U3077),"Sim","Não"))</f>
        <v>Não</v>
      </c>
    </row>
    <row r="3078" customFormat="false" ht="15" hidden="false" customHeight="false" outlineLevel="0" collapsed="false">
      <c r="A3078" s="72" t="s">
        <v>6415</v>
      </c>
      <c r="B3078" s="72" t="s">
        <v>6416</v>
      </c>
      <c r="C3078" s="72" t="s">
        <v>315</v>
      </c>
      <c r="D3078" s="72" t="s">
        <v>289</v>
      </c>
      <c r="E3078" s="72"/>
      <c r="F3078" s="73" t="n">
        <v>6898</v>
      </c>
      <c r="G3078" s="73" t="n">
        <v>5865</v>
      </c>
      <c r="H3078" s="73" t="n">
        <v>1033</v>
      </c>
      <c r="I3078" s="74" t="n">
        <f aca="false">H3078/F3078</f>
        <v>0.149753551754132</v>
      </c>
      <c r="J3078" s="73" t="n">
        <v>5687</v>
      </c>
      <c r="K3078" s="73" t="n">
        <v>59</v>
      </c>
      <c r="L3078" s="73" t="n">
        <v>119</v>
      </c>
      <c r="M3078" s="73" t="n">
        <v>943</v>
      </c>
      <c r="N3078" s="73" t="n">
        <v>4558</v>
      </c>
      <c r="O3078" s="73" t="n">
        <f aca="false">J3078-M3078-N3078</f>
        <v>186</v>
      </c>
      <c r="P3078" s="74" t="n">
        <f aca="false">M3078/J3078</f>
        <v>0.165816775101108</v>
      </c>
      <c r="Q3078" s="74" t="n">
        <f aca="false">N3078/J3078</f>
        <v>0.80147705292773</v>
      </c>
      <c r="R3078" s="75" t="n">
        <f aca="false">ABS(P3078-Q3078)*100</f>
        <v>63.5660277826622</v>
      </c>
      <c r="S3078" s="72" t="str">
        <f aca="false">IF(M3078&gt;N3078,"Flávio Bolsonaro",IF(N3078&gt;M3078,"Lula","Empate"))</f>
        <v>Lula</v>
      </c>
      <c r="T3078" s="74" t="n">
        <v>0.836454914076076</v>
      </c>
      <c r="U3078" s="74" t="n">
        <v>0.124155242324773</v>
      </c>
      <c r="V3078" s="72" t="str">
        <f aca="false">IF(S3078="Empate","—",IF((N3078&gt;M3078)&lt;&gt;(T3078&gt;U3078),"Sim","Não"))</f>
        <v>Não</v>
      </c>
    </row>
    <row r="3079" customFormat="false" ht="15" hidden="false" customHeight="false" outlineLevel="0" collapsed="false">
      <c r="A3079" s="72" t="s">
        <v>6417</v>
      </c>
      <c r="B3079" s="72" t="s">
        <v>6418</v>
      </c>
      <c r="C3079" s="72" t="s">
        <v>315</v>
      </c>
      <c r="D3079" s="72" t="s">
        <v>289</v>
      </c>
      <c r="E3079" s="72"/>
      <c r="F3079" s="73" t="n">
        <v>4814</v>
      </c>
      <c r="G3079" s="73" t="n">
        <v>3865</v>
      </c>
      <c r="H3079" s="73" t="n">
        <v>949</v>
      </c>
      <c r="I3079" s="74" t="n">
        <f aca="false">H3079/F3079</f>
        <v>0.197133361030328</v>
      </c>
      <c r="J3079" s="73" t="n">
        <v>3719</v>
      </c>
      <c r="K3079" s="73" t="n">
        <v>42</v>
      </c>
      <c r="L3079" s="73" t="n">
        <v>104</v>
      </c>
      <c r="M3079" s="73" t="n">
        <v>803</v>
      </c>
      <c r="N3079" s="73" t="n">
        <v>2797</v>
      </c>
      <c r="O3079" s="73" t="n">
        <f aca="false">J3079-M3079-N3079</f>
        <v>119</v>
      </c>
      <c r="P3079" s="74" t="n">
        <f aca="false">M3079/J3079</f>
        <v>0.215918257596128</v>
      </c>
      <c r="Q3079" s="74" t="n">
        <f aca="false">N3079/J3079</f>
        <v>0.752083893519763</v>
      </c>
      <c r="R3079" s="75" t="n">
        <f aca="false">ABS(P3079-Q3079)*100</f>
        <v>53.6165635923635</v>
      </c>
      <c r="S3079" s="72" t="str">
        <f aca="false">IF(M3079&gt;N3079,"Flávio Bolsonaro",IF(N3079&gt;M3079,"Lula","Empate"))</f>
        <v>Lula</v>
      </c>
      <c r="T3079" s="74" t="n">
        <v>0.795946696279845</v>
      </c>
      <c r="U3079" s="74" t="n">
        <v>0.167684619655747</v>
      </c>
      <c r="V3079" s="72" t="str">
        <f aca="false">IF(S3079="Empate","—",IF((N3079&gt;M3079)&lt;&gt;(T3079&gt;U3079),"Sim","Não"))</f>
        <v>Não</v>
      </c>
    </row>
    <row r="3080" customFormat="false" ht="15" hidden="false" customHeight="false" outlineLevel="0" collapsed="false">
      <c r="A3080" s="72" t="s">
        <v>6419</v>
      </c>
      <c r="B3080" s="72" t="s">
        <v>6420</v>
      </c>
      <c r="C3080" s="72" t="s">
        <v>315</v>
      </c>
      <c r="D3080" s="72" t="s">
        <v>289</v>
      </c>
      <c r="E3080" s="72"/>
      <c r="F3080" s="73" t="n">
        <v>11817</v>
      </c>
      <c r="G3080" s="73" t="n">
        <v>9443</v>
      </c>
      <c r="H3080" s="73" t="n">
        <v>2374</v>
      </c>
      <c r="I3080" s="74" t="n">
        <f aca="false">H3080/F3080</f>
        <v>0.200897012778201</v>
      </c>
      <c r="J3080" s="73" t="n">
        <v>8978</v>
      </c>
      <c r="K3080" s="73" t="n">
        <v>148</v>
      </c>
      <c r="L3080" s="73" t="n">
        <v>317</v>
      </c>
      <c r="M3080" s="73" t="n">
        <v>2315</v>
      </c>
      <c r="N3080" s="73" t="n">
        <v>6401</v>
      </c>
      <c r="O3080" s="73" t="n">
        <f aca="false">J3080-M3080-N3080</f>
        <v>262</v>
      </c>
      <c r="P3080" s="74" t="n">
        <f aca="false">M3080/J3080</f>
        <v>0.257852528402762</v>
      </c>
      <c r="Q3080" s="74" t="n">
        <f aca="false">N3080/J3080</f>
        <v>0.712965025618178</v>
      </c>
      <c r="R3080" s="75" t="n">
        <f aca="false">ABS(P3080-Q3080)*100</f>
        <v>45.5112497215415</v>
      </c>
      <c r="S3080" s="72" t="str">
        <f aca="false">IF(M3080&gt;N3080,"Flávio Bolsonaro",IF(N3080&gt;M3080,"Lula","Empate"))</f>
        <v>Lula</v>
      </c>
      <c r="T3080" s="74" t="n">
        <v>0.760842765885913</v>
      </c>
      <c r="U3080" s="74" t="n">
        <v>0.205648324554522</v>
      </c>
      <c r="V3080" s="72" t="str">
        <f aca="false">IF(S3080="Empate","—",IF((N3080&gt;M3080)&lt;&gt;(T3080&gt;U3080),"Sim","Não"))</f>
        <v>Não</v>
      </c>
    </row>
    <row r="3081" customFormat="false" ht="15" hidden="false" customHeight="false" outlineLevel="0" collapsed="false">
      <c r="A3081" s="72" t="s">
        <v>6421</v>
      </c>
      <c r="B3081" s="72" t="s">
        <v>6422</v>
      </c>
      <c r="C3081" s="72" t="s">
        <v>315</v>
      </c>
      <c r="D3081" s="72" t="s">
        <v>289</v>
      </c>
      <c r="E3081" s="72"/>
      <c r="F3081" s="73" t="n">
        <v>5603</v>
      </c>
      <c r="G3081" s="73" t="n">
        <v>4633</v>
      </c>
      <c r="H3081" s="73" t="n">
        <v>970</v>
      </c>
      <c r="I3081" s="74" t="n">
        <f aca="false">H3081/F3081</f>
        <v>0.173121542031055</v>
      </c>
      <c r="J3081" s="73" t="n">
        <v>4448</v>
      </c>
      <c r="K3081" s="73" t="n">
        <v>69</v>
      </c>
      <c r="L3081" s="73" t="n">
        <v>116</v>
      </c>
      <c r="M3081" s="73" t="n">
        <v>943</v>
      </c>
      <c r="N3081" s="73" t="n">
        <v>3383</v>
      </c>
      <c r="O3081" s="73" t="n">
        <f aca="false">J3081-M3081-N3081</f>
        <v>122</v>
      </c>
      <c r="P3081" s="74" t="n">
        <f aca="false">M3081/J3081</f>
        <v>0.212005395683453</v>
      </c>
      <c r="Q3081" s="74" t="n">
        <f aca="false">N3081/J3081</f>
        <v>0.76056654676259</v>
      </c>
      <c r="R3081" s="75" t="n">
        <f aca="false">ABS(P3081-Q3081)*100</f>
        <v>54.8561151079137</v>
      </c>
      <c r="S3081" s="72" t="str">
        <f aca="false">IF(M3081&gt;N3081,"Flávio Bolsonaro",IF(N3081&gt;M3081,"Lula","Empate"))</f>
        <v>Lula</v>
      </c>
      <c r="T3081" s="74" t="n">
        <v>0.807395583931897</v>
      </c>
      <c r="U3081" s="74" t="n">
        <v>0.149773876030859</v>
      </c>
      <c r="V3081" s="72" t="str">
        <f aca="false">IF(S3081="Empate","—",IF((N3081&gt;M3081)&lt;&gt;(T3081&gt;U3081),"Sim","Não"))</f>
        <v>Não</v>
      </c>
    </row>
    <row r="3082" customFormat="false" ht="15" hidden="false" customHeight="false" outlineLevel="0" collapsed="false">
      <c r="A3082" s="72" t="s">
        <v>6423</v>
      </c>
      <c r="B3082" s="72" t="s">
        <v>6424</v>
      </c>
      <c r="C3082" s="72" t="s">
        <v>315</v>
      </c>
      <c r="D3082" s="72" t="s">
        <v>289</v>
      </c>
      <c r="E3082" s="72"/>
      <c r="F3082" s="73" t="n">
        <v>35332</v>
      </c>
      <c r="G3082" s="73" t="n">
        <v>30485</v>
      </c>
      <c r="H3082" s="73" t="n">
        <v>4847</v>
      </c>
      <c r="I3082" s="74" t="n">
        <f aca="false">H3082/F3082</f>
        <v>0.137184422053662</v>
      </c>
      <c r="J3082" s="73" t="n">
        <v>29394</v>
      </c>
      <c r="K3082" s="73" t="n">
        <v>351</v>
      </c>
      <c r="L3082" s="73" t="n">
        <v>740</v>
      </c>
      <c r="M3082" s="73" t="n">
        <v>4387</v>
      </c>
      <c r="N3082" s="73" t="n">
        <v>23802</v>
      </c>
      <c r="O3082" s="73" t="n">
        <f aca="false">J3082-M3082-N3082</f>
        <v>1205</v>
      </c>
      <c r="P3082" s="74" t="n">
        <f aca="false">M3082/J3082</f>
        <v>0.149248145880112</v>
      </c>
      <c r="Q3082" s="74" t="n">
        <f aca="false">N3082/J3082</f>
        <v>0.809757093284344</v>
      </c>
      <c r="R3082" s="75" t="n">
        <f aca="false">ABS(P3082-Q3082)*100</f>
        <v>66.0508947404232</v>
      </c>
      <c r="S3082" s="72" t="str">
        <f aca="false">IF(M3082&gt;N3082,"Flávio Bolsonaro",IF(N3082&gt;M3082,"Lula","Empate"))</f>
        <v>Lula</v>
      </c>
      <c r="T3082" s="74" t="n">
        <v>0.832436950359765</v>
      </c>
      <c r="U3082" s="74" t="n">
        <v>0.119158369067519</v>
      </c>
      <c r="V3082" s="72" t="str">
        <f aca="false">IF(S3082="Empate","—",IF((N3082&gt;M3082)&lt;&gt;(T3082&gt;U3082),"Sim","Não"))</f>
        <v>Não</v>
      </c>
    </row>
    <row r="3083" customFormat="false" ht="15" hidden="false" customHeight="false" outlineLevel="0" collapsed="false">
      <c r="A3083" s="72" t="s">
        <v>6425</v>
      </c>
      <c r="B3083" s="72" t="s">
        <v>6426</v>
      </c>
      <c r="C3083" s="72" t="s">
        <v>315</v>
      </c>
      <c r="D3083" s="72" t="s">
        <v>289</v>
      </c>
      <c r="E3083" s="72"/>
      <c r="F3083" s="73" t="n">
        <v>3918</v>
      </c>
      <c r="G3083" s="73" t="n">
        <v>3228</v>
      </c>
      <c r="H3083" s="73" t="n">
        <v>690</v>
      </c>
      <c r="I3083" s="74" t="n">
        <f aca="false">H3083/F3083</f>
        <v>0.176110260336907</v>
      </c>
      <c r="J3083" s="73" t="n">
        <v>3088</v>
      </c>
      <c r="K3083" s="73" t="n">
        <v>36</v>
      </c>
      <c r="L3083" s="73" t="n">
        <v>104</v>
      </c>
      <c r="M3083" s="73" t="n">
        <v>524</v>
      </c>
      <c r="N3083" s="73" t="n">
        <v>2470</v>
      </c>
      <c r="O3083" s="73" t="n">
        <f aca="false">J3083-M3083-N3083</f>
        <v>94</v>
      </c>
      <c r="P3083" s="74" t="n">
        <f aca="false">M3083/J3083</f>
        <v>0.169689119170984</v>
      </c>
      <c r="Q3083" s="74" t="n">
        <f aca="false">N3083/J3083</f>
        <v>0.799870466321244</v>
      </c>
      <c r="R3083" s="75" t="n">
        <f aca="false">ABS(P3083-Q3083)*100</f>
        <v>63.0181347150259</v>
      </c>
      <c r="S3083" s="72" t="str">
        <f aca="false">IF(M3083&gt;N3083,"Flávio Bolsonaro",IF(N3083&gt;M3083,"Lula","Empate"))</f>
        <v>Lula</v>
      </c>
      <c r="T3083" s="74" t="n">
        <v>0.827229004809471</v>
      </c>
      <c r="U3083" s="74" t="n">
        <v>0.122456529781724</v>
      </c>
      <c r="V3083" s="72" t="str">
        <f aca="false">IF(S3083="Empate","—",IF((N3083&gt;M3083)&lt;&gt;(T3083&gt;U3083),"Sim","Não"))</f>
        <v>Não</v>
      </c>
    </row>
    <row r="3084" customFormat="false" ht="15" hidden="false" customHeight="false" outlineLevel="0" collapsed="false">
      <c r="A3084" s="72" t="s">
        <v>6427</v>
      </c>
      <c r="B3084" s="72" t="s">
        <v>6428</v>
      </c>
      <c r="C3084" s="72" t="s">
        <v>315</v>
      </c>
      <c r="D3084" s="72" t="s">
        <v>289</v>
      </c>
      <c r="E3084" s="72"/>
      <c r="F3084" s="73" t="n">
        <v>5440</v>
      </c>
      <c r="G3084" s="73" t="n">
        <v>4657</v>
      </c>
      <c r="H3084" s="73" t="n">
        <v>783</v>
      </c>
      <c r="I3084" s="74" t="n">
        <f aca="false">H3084/F3084</f>
        <v>0.143933823529412</v>
      </c>
      <c r="J3084" s="73" t="n">
        <v>4486</v>
      </c>
      <c r="K3084" s="73" t="n">
        <v>55</v>
      </c>
      <c r="L3084" s="73" t="n">
        <v>116</v>
      </c>
      <c r="M3084" s="73" t="n">
        <v>919</v>
      </c>
      <c r="N3084" s="73" t="n">
        <v>3306</v>
      </c>
      <c r="O3084" s="73" t="n">
        <f aca="false">J3084-M3084-N3084</f>
        <v>261</v>
      </c>
      <c r="P3084" s="74" t="n">
        <f aca="false">M3084/J3084</f>
        <v>0.204859563085154</v>
      </c>
      <c r="Q3084" s="74" t="n">
        <f aca="false">N3084/J3084</f>
        <v>0.736959429335711</v>
      </c>
      <c r="R3084" s="75" t="n">
        <f aca="false">ABS(P3084-Q3084)*100</f>
        <v>53.2099866250557</v>
      </c>
      <c r="S3084" s="72" t="str">
        <f aca="false">IF(M3084&gt;N3084,"Flávio Bolsonaro",IF(N3084&gt;M3084,"Lula","Empate"))</f>
        <v>Lula</v>
      </c>
      <c r="T3084" s="74" t="n">
        <v>0.783238958097395</v>
      </c>
      <c r="U3084" s="74" t="n">
        <v>0.156964892412231</v>
      </c>
      <c r="V3084" s="72" t="str">
        <f aca="false">IF(S3084="Empate","—",IF((N3084&gt;M3084)&lt;&gt;(T3084&gt;U3084),"Sim","Não"))</f>
        <v>Não</v>
      </c>
    </row>
    <row r="3085" customFormat="false" ht="15" hidden="false" customHeight="false" outlineLevel="0" collapsed="false">
      <c r="A3085" s="72" t="s">
        <v>6429</v>
      </c>
      <c r="B3085" s="72" t="s">
        <v>6043</v>
      </c>
      <c r="C3085" s="72" t="s">
        <v>315</v>
      </c>
      <c r="D3085" s="72" t="s">
        <v>289</v>
      </c>
      <c r="E3085" s="72"/>
      <c r="F3085" s="73" t="n">
        <v>5184</v>
      </c>
      <c r="G3085" s="73" t="n">
        <v>4210</v>
      </c>
      <c r="H3085" s="73" t="n">
        <v>974</v>
      </c>
      <c r="I3085" s="74" t="n">
        <f aca="false">H3085/F3085</f>
        <v>0.187885802469136</v>
      </c>
      <c r="J3085" s="73" t="n">
        <v>4034</v>
      </c>
      <c r="K3085" s="73" t="n">
        <v>30</v>
      </c>
      <c r="L3085" s="73" t="n">
        <v>146</v>
      </c>
      <c r="M3085" s="73" t="n">
        <v>573</v>
      </c>
      <c r="N3085" s="73" t="n">
        <v>3338</v>
      </c>
      <c r="O3085" s="73" t="n">
        <f aca="false">J3085-M3085-N3085</f>
        <v>123</v>
      </c>
      <c r="P3085" s="74" t="n">
        <f aca="false">M3085/J3085</f>
        <v>0.142042637580565</v>
      </c>
      <c r="Q3085" s="74" t="n">
        <f aca="false">N3085/J3085</f>
        <v>0.827466534457115</v>
      </c>
      <c r="R3085" s="75" t="n">
        <f aca="false">ABS(P3085-Q3085)*100</f>
        <v>68.5423896876549</v>
      </c>
      <c r="S3085" s="72" t="str">
        <f aca="false">IF(M3085&gt;N3085,"Flávio Bolsonaro",IF(N3085&gt;M3085,"Lula","Empate"))</f>
        <v>Lula</v>
      </c>
      <c r="T3085" s="74" t="n">
        <v>0.864230461456388</v>
      </c>
      <c r="U3085" s="74" t="n">
        <v>0.0970925580154708</v>
      </c>
      <c r="V3085" s="72" t="str">
        <f aca="false">IF(S3085="Empate","—",IF((N3085&gt;M3085)&lt;&gt;(T3085&gt;U3085),"Sim","Não"))</f>
        <v>Não</v>
      </c>
    </row>
    <row r="3086" customFormat="false" ht="15" hidden="false" customHeight="false" outlineLevel="0" collapsed="false">
      <c r="A3086" s="72" t="s">
        <v>6430</v>
      </c>
      <c r="B3086" s="72" t="s">
        <v>6431</v>
      </c>
      <c r="C3086" s="72" t="s">
        <v>315</v>
      </c>
      <c r="D3086" s="72" t="s">
        <v>289</v>
      </c>
      <c r="E3086" s="72"/>
      <c r="F3086" s="73" t="n">
        <v>5222</v>
      </c>
      <c r="G3086" s="73" t="n">
        <v>3986</v>
      </c>
      <c r="H3086" s="73" t="n">
        <v>1236</v>
      </c>
      <c r="I3086" s="74" t="n">
        <f aca="false">H3086/F3086</f>
        <v>0.236690923018001</v>
      </c>
      <c r="J3086" s="73" t="n">
        <v>3868</v>
      </c>
      <c r="K3086" s="73" t="n">
        <v>32</v>
      </c>
      <c r="L3086" s="73" t="n">
        <v>86</v>
      </c>
      <c r="M3086" s="73" t="n">
        <v>515</v>
      </c>
      <c r="N3086" s="73" t="n">
        <v>3178</v>
      </c>
      <c r="O3086" s="73" t="n">
        <f aca="false">J3086-M3086-N3086</f>
        <v>175</v>
      </c>
      <c r="P3086" s="74" t="n">
        <f aca="false">M3086/J3086</f>
        <v>0.133143743536712</v>
      </c>
      <c r="Q3086" s="74" t="n">
        <f aca="false">N3086/J3086</f>
        <v>0.821613236814891</v>
      </c>
      <c r="R3086" s="75" t="n">
        <f aca="false">ABS(P3086-Q3086)*100</f>
        <v>68.846949327818</v>
      </c>
      <c r="S3086" s="72" t="str">
        <f aca="false">IF(M3086&gt;N3086,"Flávio Bolsonaro",IF(N3086&gt;M3086,"Lula","Empate"))</f>
        <v>Lula</v>
      </c>
      <c r="T3086" s="74" t="n">
        <v>0.843512524627076</v>
      </c>
      <c r="U3086" s="74" t="n">
        <v>0.0965381367858148</v>
      </c>
      <c r="V3086" s="72" t="str">
        <f aca="false">IF(S3086="Empate","—",IF((N3086&gt;M3086)&lt;&gt;(T3086&gt;U3086),"Sim","Não"))</f>
        <v>Não</v>
      </c>
    </row>
    <row r="3087" customFormat="false" ht="15" hidden="false" customHeight="false" outlineLevel="0" collapsed="false">
      <c r="A3087" s="72" t="s">
        <v>6432</v>
      </c>
      <c r="B3087" s="72" t="s">
        <v>6433</v>
      </c>
      <c r="C3087" s="72" t="s">
        <v>315</v>
      </c>
      <c r="D3087" s="72" t="s">
        <v>289</v>
      </c>
      <c r="E3087" s="72"/>
      <c r="F3087" s="73" t="n">
        <v>8599</v>
      </c>
      <c r="G3087" s="73" t="n">
        <v>7361</v>
      </c>
      <c r="H3087" s="73" t="n">
        <v>1238</v>
      </c>
      <c r="I3087" s="74" t="n">
        <f aca="false">H3087/F3087</f>
        <v>0.143970229096407</v>
      </c>
      <c r="J3087" s="73" t="n">
        <v>7193</v>
      </c>
      <c r="K3087" s="73" t="n">
        <v>57</v>
      </c>
      <c r="L3087" s="73" t="n">
        <v>111</v>
      </c>
      <c r="M3087" s="73" t="n">
        <v>1041</v>
      </c>
      <c r="N3087" s="73" t="n">
        <v>5855</v>
      </c>
      <c r="O3087" s="73" t="n">
        <f aca="false">J3087-M3087-N3087</f>
        <v>297</v>
      </c>
      <c r="P3087" s="74" t="n">
        <f aca="false">M3087/J3087</f>
        <v>0.144724037258446</v>
      </c>
      <c r="Q3087" s="74" t="n">
        <f aca="false">N3087/J3087</f>
        <v>0.813985819546782</v>
      </c>
      <c r="R3087" s="75" t="n">
        <f aca="false">ABS(P3087-Q3087)*100</f>
        <v>66.9261782288336</v>
      </c>
      <c r="S3087" s="72" t="str">
        <f aca="false">IF(M3087&gt;N3087,"Flávio Bolsonaro",IF(N3087&gt;M3087,"Lula","Empate"))</f>
        <v>Lula</v>
      </c>
      <c r="T3087" s="74" t="n">
        <v>0.842662168379083</v>
      </c>
      <c r="U3087" s="74" t="n">
        <v>0.114092930532127</v>
      </c>
      <c r="V3087" s="72" t="str">
        <f aca="false">IF(S3087="Empate","—",IF((N3087&gt;M3087)&lt;&gt;(T3087&gt;U3087),"Sim","Não"))</f>
        <v>Não</v>
      </c>
    </row>
    <row r="3088" customFormat="false" ht="15" hidden="false" customHeight="false" outlineLevel="0" collapsed="false">
      <c r="A3088" s="72" t="s">
        <v>6434</v>
      </c>
      <c r="B3088" s="72" t="s">
        <v>6435</v>
      </c>
      <c r="C3088" s="72" t="s">
        <v>315</v>
      </c>
      <c r="D3088" s="72" t="s">
        <v>289</v>
      </c>
      <c r="E3088" s="72"/>
      <c r="F3088" s="73" t="n">
        <v>6040</v>
      </c>
      <c r="G3088" s="73" t="n">
        <v>4702</v>
      </c>
      <c r="H3088" s="73" t="n">
        <v>1338</v>
      </c>
      <c r="I3088" s="74" t="n">
        <f aca="false">H3088/F3088</f>
        <v>0.221523178807947</v>
      </c>
      <c r="J3088" s="73" t="n">
        <v>4500</v>
      </c>
      <c r="K3088" s="73" t="n">
        <v>65</v>
      </c>
      <c r="L3088" s="73" t="n">
        <v>137</v>
      </c>
      <c r="M3088" s="73" t="n">
        <v>931</v>
      </c>
      <c r="N3088" s="73" t="n">
        <v>3355</v>
      </c>
      <c r="O3088" s="73" t="n">
        <f aca="false">J3088-M3088-N3088</f>
        <v>214</v>
      </c>
      <c r="P3088" s="74" t="n">
        <f aca="false">M3088/J3088</f>
        <v>0.206888888888889</v>
      </c>
      <c r="Q3088" s="74" t="n">
        <f aca="false">N3088/J3088</f>
        <v>0.745555555555556</v>
      </c>
      <c r="R3088" s="75" t="n">
        <f aca="false">ABS(P3088-Q3088)*100</f>
        <v>53.8666666666667</v>
      </c>
      <c r="S3088" s="72" t="str">
        <f aca="false">IF(M3088&gt;N3088,"Flávio Bolsonaro",IF(N3088&gt;M3088,"Lula","Empate"))</f>
        <v>Lula</v>
      </c>
      <c r="T3088" s="74" t="n">
        <v>0.818427573777878</v>
      </c>
      <c r="U3088" s="74" t="n">
        <v>0.133138094165353</v>
      </c>
      <c r="V3088" s="72" t="str">
        <f aca="false">IF(S3088="Empate","—",IF((N3088&gt;M3088)&lt;&gt;(T3088&gt;U3088),"Sim","Não"))</f>
        <v>Não</v>
      </c>
    </row>
    <row r="3089" customFormat="false" ht="15" hidden="false" customHeight="false" outlineLevel="0" collapsed="false">
      <c r="A3089" s="72" t="s">
        <v>6436</v>
      </c>
      <c r="B3089" s="72" t="s">
        <v>6437</v>
      </c>
      <c r="C3089" s="72" t="s">
        <v>315</v>
      </c>
      <c r="D3089" s="72" t="s">
        <v>289</v>
      </c>
      <c r="E3089" s="72"/>
      <c r="F3089" s="73" t="n">
        <v>4646</v>
      </c>
      <c r="G3089" s="73" t="n">
        <v>3978</v>
      </c>
      <c r="H3089" s="73" t="n">
        <v>668</v>
      </c>
      <c r="I3089" s="74" t="n">
        <f aca="false">H3089/F3089</f>
        <v>0.143779595350839</v>
      </c>
      <c r="J3089" s="73" t="n">
        <v>3768</v>
      </c>
      <c r="K3089" s="73" t="n">
        <v>74</v>
      </c>
      <c r="L3089" s="73" t="n">
        <v>136</v>
      </c>
      <c r="M3089" s="73" t="n">
        <v>627</v>
      </c>
      <c r="N3089" s="73" t="n">
        <v>3000</v>
      </c>
      <c r="O3089" s="73" t="n">
        <f aca="false">J3089-M3089-N3089</f>
        <v>141</v>
      </c>
      <c r="P3089" s="74" t="n">
        <f aca="false">M3089/J3089</f>
        <v>0.16640127388535</v>
      </c>
      <c r="Q3089" s="74" t="n">
        <f aca="false">N3089/J3089</f>
        <v>0.796178343949045</v>
      </c>
      <c r="R3089" s="75" t="n">
        <f aca="false">ABS(P3089-Q3089)*100</f>
        <v>62.9777070063694</v>
      </c>
      <c r="S3089" s="72" t="str">
        <f aca="false">IF(M3089&gt;N3089,"Flávio Bolsonaro",IF(N3089&gt;M3089,"Lula","Empate"))</f>
        <v>Lula</v>
      </c>
      <c r="T3089" s="74" t="n">
        <v>0.875537711499857</v>
      </c>
      <c r="U3089" s="74" t="n">
        <v>0.0929165471752223</v>
      </c>
      <c r="V3089" s="72" t="str">
        <f aca="false">IF(S3089="Empate","—",IF((N3089&gt;M3089)&lt;&gt;(T3089&gt;U3089),"Sim","Não"))</f>
        <v>Não</v>
      </c>
    </row>
    <row r="3090" customFormat="false" ht="15" hidden="false" customHeight="false" outlineLevel="0" collapsed="false">
      <c r="A3090" s="72" t="s">
        <v>6438</v>
      </c>
      <c r="B3090" s="72" t="s">
        <v>6439</v>
      </c>
      <c r="C3090" s="72" t="s">
        <v>315</v>
      </c>
      <c r="D3090" s="72" t="s">
        <v>289</v>
      </c>
      <c r="E3090" s="72"/>
      <c r="F3090" s="73" t="n">
        <v>5239</v>
      </c>
      <c r="G3090" s="73" t="n">
        <v>4580</v>
      </c>
      <c r="H3090" s="73" t="n">
        <v>659</v>
      </c>
      <c r="I3090" s="74" t="n">
        <f aca="false">H3090/F3090</f>
        <v>0.125787364000764</v>
      </c>
      <c r="J3090" s="73" t="n">
        <v>4436</v>
      </c>
      <c r="K3090" s="73" t="n">
        <v>44</v>
      </c>
      <c r="L3090" s="73" t="n">
        <v>100</v>
      </c>
      <c r="M3090" s="73" t="n">
        <v>1008</v>
      </c>
      <c r="N3090" s="73" t="n">
        <v>3226</v>
      </c>
      <c r="O3090" s="73" t="n">
        <f aca="false">J3090-M3090-N3090</f>
        <v>202</v>
      </c>
      <c r="P3090" s="74" t="n">
        <f aca="false">M3090/J3090</f>
        <v>0.227231740306583</v>
      </c>
      <c r="Q3090" s="74" t="n">
        <f aca="false">N3090/J3090</f>
        <v>0.727231740306583</v>
      </c>
      <c r="R3090" s="75" t="n">
        <f aca="false">ABS(P3090-Q3090)*100</f>
        <v>50</v>
      </c>
      <c r="S3090" s="72" t="str">
        <f aca="false">IF(M3090&gt;N3090,"Flávio Bolsonaro",IF(N3090&gt;M3090,"Lula","Empate"))</f>
        <v>Lula</v>
      </c>
      <c r="T3090" s="74" t="n">
        <v>0.772875816993464</v>
      </c>
      <c r="U3090" s="74" t="n">
        <v>0.170479302832244</v>
      </c>
      <c r="V3090" s="72" t="str">
        <f aca="false">IF(S3090="Empate","—",IF((N3090&gt;M3090)&lt;&gt;(T3090&gt;U3090),"Sim","Não"))</f>
        <v>Não</v>
      </c>
    </row>
    <row r="3091" customFormat="false" ht="15" hidden="false" customHeight="false" outlineLevel="0" collapsed="false">
      <c r="A3091" s="72" t="s">
        <v>6440</v>
      </c>
      <c r="B3091" s="72" t="s">
        <v>6441</v>
      </c>
      <c r="C3091" s="72" t="s">
        <v>315</v>
      </c>
      <c r="D3091" s="72" t="s">
        <v>289</v>
      </c>
      <c r="E3091" s="72"/>
      <c r="F3091" s="73" t="n">
        <v>4865</v>
      </c>
      <c r="G3091" s="73" t="n">
        <v>4056</v>
      </c>
      <c r="H3091" s="73" t="n">
        <v>809</v>
      </c>
      <c r="I3091" s="74" t="n">
        <f aca="false">H3091/F3091</f>
        <v>0.166289825282631</v>
      </c>
      <c r="J3091" s="73" t="n">
        <v>3876</v>
      </c>
      <c r="K3091" s="73" t="n">
        <v>35</v>
      </c>
      <c r="L3091" s="73" t="n">
        <v>145</v>
      </c>
      <c r="M3091" s="73" t="n">
        <v>617</v>
      </c>
      <c r="N3091" s="73" t="n">
        <v>3155</v>
      </c>
      <c r="O3091" s="73" t="n">
        <f aca="false">J3091-M3091-N3091</f>
        <v>104</v>
      </c>
      <c r="P3091" s="74" t="n">
        <f aca="false">M3091/J3091</f>
        <v>0.159184726522188</v>
      </c>
      <c r="Q3091" s="74" t="n">
        <f aca="false">N3091/J3091</f>
        <v>0.813983488132095</v>
      </c>
      <c r="R3091" s="75" t="n">
        <f aca="false">ABS(P3091-Q3091)*100</f>
        <v>65.4798761609907</v>
      </c>
      <c r="S3091" s="72" t="str">
        <f aca="false">IF(M3091&gt;N3091,"Flávio Bolsonaro",IF(N3091&gt;M3091,"Lula","Empate"))</f>
        <v>Lula</v>
      </c>
      <c r="T3091" s="74" t="n">
        <v>0.823279524214104</v>
      </c>
      <c r="U3091" s="74" t="n">
        <v>0.126593033135089</v>
      </c>
      <c r="V3091" s="72" t="str">
        <f aca="false">IF(S3091="Empate","—",IF((N3091&gt;M3091)&lt;&gt;(T3091&gt;U3091),"Sim","Não"))</f>
        <v>Não</v>
      </c>
    </row>
    <row r="3092" customFormat="false" ht="15" hidden="false" customHeight="false" outlineLevel="0" collapsed="false">
      <c r="A3092" s="72" t="s">
        <v>6442</v>
      </c>
      <c r="B3092" s="72" t="s">
        <v>6443</v>
      </c>
      <c r="C3092" s="72" t="s">
        <v>315</v>
      </c>
      <c r="D3092" s="72" t="s">
        <v>289</v>
      </c>
      <c r="E3092" s="72"/>
      <c r="F3092" s="73" t="n">
        <v>3244</v>
      </c>
      <c r="G3092" s="73" t="n">
        <v>2559</v>
      </c>
      <c r="H3092" s="73" t="n">
        <v>685</v>
      </c>
      <c r="I3092" s="74" t="n">
        <f aca="false">H3092/F3092</f>
        <v>0.211159062885327</v>
      </c>
      <c r="J3092" s="73" t="n">
        <v>2466</v>
      </c>
      <c r="K3092" s="73" t="n">
        <v>40</v>
      </c>
      <c r="L3092" s="73" t="n">
        <v>53</v>
      </c>
      <c r="M3092" s="73" t="n">
        <v>499</v>
      </c>
      <c r="N3092" s="73" t="n">
        <v>1883</v>
      </c>
      <c r="O3092" s="73" t="n">
        <f aca="false">J3092-M3092-N3092</f>
        <v>84</v>
      </c>
      <c r="P3092" s="74" t="n">
        <f aca="false">M3092/J3092</f>
        <v>0.20235198702352</v>
      </c>
      <c r="Q3092" s="74" t="n">
        <f aca="false">N3092/J3092</f>
        <v>0.763584752635848</v>
      </c>
      <c r="R3092" s="75" t="n">
        <f aca="false">ABS(P3092-Q3092)*100</f>
        <v>56.1232765612328</v>
      </c>
      <c r="S3092" s="72" t="str">
        <f aca="false">IF(M3092&gt;N3092,"Flávio Bolsonaro",IF(N3092&gt;M3092,"Lula","Empate"))</f>
        <v>Lula</v>
      </c>
      <c r="T3092" s="74" t="n">
        <v>0.807976973684211</v>
      </c>
      <c r="U3092" s="74" t="n">
        <v>0.151315789473684</v>
      </c>
      <c r="V3092" s="72" t="str">
        <f aca="false">IF(S3092="Empate","—",IF((N3092&gt;M3092)&lt;&gt;(T3092&gt;U3092),"Sim","Não"))</f>
        <v>Não</v>
      </c>
    </row>
    <row r="3093" customFormat="false" ht="15" hidden="false" customHeight="false" outlineLevel="0" collapsed="false">
      <c r="A3093" s="72" t="s">
        <v>6444</v>
      </c>
      <c r="B3093" s="72" t="s">
        <v>6445</v>
      </c>
      <c r="C3093" s="72" t="s">
        <v>315</v>
      </c>
      <c r="D3093" s="72" t="s">
        <v>289</v>
      </c>
      <c r="E3093" s="72"/>
      <c r="F3093" s="73" t="n">
        <v>5122</v>
      </c>
      <c r="G3093" s="73" t="n">
        <v>3957</v>
      </c>
      <c r="H3093" s="73" t="n">
        <v>1165</v>
      </c>
      <c r="I3093" s="74" t="n">
        <f aca="false">H3093/F3093</f>
        <v>0.227450214759859</v>
      </c>
      <c r="J3093" s="73" t="n">
        <v>3762</v>
      </c>
      <c r="K3093" s="73" t="n">
        <v>41</v>
      </c>
      <c r="L3093" s="73" t="n">
        <v>154</v>
      </c>
      <c r="M3093" s="73" t="n">
        <v>808</v>
      </c>
      <c r="N3093" s="73" t="n">
        <v>2837</v>
      </c>
      <c r="O3093" s="73" t="n">
        <f aca="false">J3093-M3093-N3093</f>
        <v>117</v>
      </c>
      <c r="P3093" s="74" t="n">
        <f aca="false">M3093/J3093</f>
        <v>0.21477937267411</v>
      </c>
      <c r="Q3093" s="74" t="n">
        <f aca="false">N3093/J3093</f>
        <v>0.754120148856991</v>
      </c>
      <c r="R3093" s="75" t="n">
        <f aca="false">ABS(P3093-Q3093)*100</f>
        <v>53.9340776182881</v>
      </c>
      <c r="S3093" s="72" t="str">
        <f aca="false">IF(M3093&gt;N3093,"Flávio Bolsonaro",IF(N3093&gt;M3093,"Lula","Empate"))</f>
        <v>Lula</v>
      </c>
      <c r="T3093" s="74" t="n">
        <v>0.836566725455614</v>
      </c>
      <c r="U3093" s="74" t="n">
        <v>0.126984126984127</v>
      </c>
      <c r="V3093" s="72" t="str">
        <f aca="false">IF(S3093="Empate","—",IF((N3093&gt;M3093)&lt;&gt;(T3093&gt;U3093),"Sim","Não"))</f>
        <v>Não</v>
      </c>
    </row>
    <row r="3094" customFormat="false" ht="15" hidden="false" customHeight="false" outlineLevel="0" collapsed="false">
      <c r="A3094" s="72" t="s">
        <v>6446</v>
      </c>
      <c r="B3094" s="72" t="s">
        <v>6447</v>
      </c>
      <c r="C3094" s="72" t="s">
        <v>315</v>
      </c>
      <c r="D3094" s="72" t="s">
        <v>289</v>
      </c>
      <c r="E3094" s="72"/>
      <c r="F3094" s="73" t="n">
        <v>27367</v>
      </c>
      <c r="G3094" s="73" t="n">
        <v>22598</v>
      </c>
      <c r="H3094" s="73" t="n">
        <v>4769</v>
      </c>
      <c r="I3094" s="74" t="n">
        <f aca="false">H3094/F3094</f>
        <v>0.174260971242738</v>
      </c>
      <c r="J3094" s="73" t="n">
        <v>21466</v>
      </c>
      <c r="K3094" s="73" t="n">
        <v>327</v>
      </c>
      <c r="L3094" s="73" t="n">
        <v>805</v>
      </c>
      <c r="M3094" s="73" t="n">
        <v>5200</v>
      </c>
      <c r="N3094" s="73" t="n">
        <v>15245</v>
      </c>
      <c r="O3094" s="73" t="n">
        <f aca="false">J3094-M3094-N3094</f>
        <v>1021</v>
      </c>
      <c r="P3094" s="74" t="n">
        <f aca="false">M3094/J3094</f>
        <v>0.242243547936271</v>
      </c>
      <c r="Q3094" s="74" t="n">
        <f aca="false">N3094/J3094</f>
        <v>0.710192863132395</v>
      </c>
      <c r="R3094" s="75" t="n">
        <f aca="false">ABS(P3094-Q3094)*100</f>
        <v>46.7949315196124</v>
      </c>
      <c r="S3094" s="72" t="str">
        <f aca="false">IF(M3094&gt;N3094,"Flávio Bolsonaro",IF(N3094&gt;M3094,"Lula","Empate"))</f>
        <v>Lula</v>
      </c>
      <c r="T3094" s="74" t="n">
        <v>0.760596389747681</v>
      </c>
      <c r="U3094" s="74" t="n">
        <v>0.186296998105116</v>
      </c>
      <c r="V3094" s="72" t="str">
        <f aca="false">IF(S3094="Empate","—",IF((N3094&gt;M3094)&lt;&gt;(T3094&gt;U3094),"Sim","Não"))</f>
        <v>Não</v>
      </c>
    </row>
    <row r="3095" customFormat="false" ht="15" hidden="false" customHeight="false" outlineLevel="0" collapsed="false">
      <c r="A3095" s="72" t="s">
        <v>6448</v>
      </c>
      <c r="B3095" s="72" t="s">
        <v>6449</v>
      </c>
      <c r="C3095" s="72" t="s">
        <v>315</v>
      </c>
      <c r="D3095" s="72" t="s">
        <v>289</v>
      </c>
      <c r="E3095" s="72"/>
      <c r="F3095" s="73" t="n">
        <v>20147</v>
      </c>
      <c r="G3095" s="73" t="n">
        <v>16157</v>
      </c>
      <c r="H3095" s="73" t="n">
        <v>3990</v>
      </c>
      <c r="I3095" s="74" t="n">
        <f aca="false">H3095/F3095</f>
        <v>0.198044373852186</v>
      </c>
      <c r="J3095" s="73" t="n">
        <v>15410</v>
      </c>
      <c r="K3095" s="73" t="n">
        <v>235</v>
      </c>
      <c r="L3095" s="73" t="n">
        <v>512</v>
      </c>
      <c r="M3095" s="73" t="n">
        <v>3705</v>
      </c>
      <c r="N3095" s="73" t="n">
        <v>11189</v>
      </c>
      <c r="O3095" s="73" t="n">
        <f aca="false">J3095-M3095-N3095</f>
        <v>516</v>
      </c>
      <c r="P3095" s="74" t="n">
        <f aca="false">M3095/J3095</f>
        <v>0.240428293316029</v>
      </c>
      <c r="Q3095" s="74" t="n">
        <f aca="false">N3095/J3095</f>
        <v>0.726086956521739</v>
      </c>
      <c r="R3095" s="75" t="n">
        <f aca="false">ABS(P3095-Q3095)*100</f>
        <v>48.5658663205711</v>
      </c>
      <c r="S3095" s="72" t="str">
        <f aca="false">IF(M3095&gt;N3095,"Flávio Bolsonaro",IF(N3095&gt;M3095,"Lula","Empate"))</f>
        <v>Lula</v>
      </c>
      <c r="T3095" s="74" t="n">
        <v>0.768893611369372</v>
      </c>
      <c r="U3095" s="74" t="n">
        <v>0.193053526364723</v>
      </c>
      <c r="V3095" s="72" t="str">
        <f aca="false">IF(S3095="Empate","—",IF((N3095&gt;M3095)&lt;&gt;(T3095&gt;U3095),"Sim","Não"))</f>
        <v>Não</v>
      </c>
    </row>
    <row r="3096" customFormat="false" ht="15" hidden="false" customHeight="false" outlineLevel="0" collapsed="false">
      <c r="A3096" s="72" t="s">
        <v>6450</v>
      </c>
      <c r="B3096" s="72" t="s">
        <v>6451</v>
      </c>
      <c r="C3096" s="72" t="s">
        <v>315</v>
      </c>
      <c r="D3096" s="72" t="s">
        <v>289</v>
      </c>
      <c r="E3096" s="72"/>
      <c r="F3096" s="73" t="n">
        <v>6714</v>
      </c>
      <c r="G3096" s="73" t="n">
        <v>5233</v>
      </c>
      <c r="H3096" s="73" t="n">
        <v>1481</v>
      </c>
      <c r="I3096" s="74" t="n">
        <f aca="false">H3096/F3096</f>
        <v>0.220583854632112</v>
      </c>
      <c r="J3096" s="73" t="n">
        <v>5006</v>
      </c>
      <c r="K3096" s="73" t="n">
        <v>48</v>
      </c>
      <c r="L3096" s="73" t="n">
        <v>179</v>
      </c>
      <c r="M3096" s="73" t="n">
        <v>922</v>
      </c>
      <c r="N3096" s="73" t="n">
        <v>3945</v>
      </c>
      <c r="O3096" s="73" t="n">
        <f aca="false">J3096-M3096-N3096</f>
        <v>139</v>
      </c>
      <c r="P3096" s="74" t="n">
        <f aca="false">M3096/J3096</f>
        <v>0.184178985217739</v>
      </c>
      <c r="Q3096" s="74" t="n">
        <f aca="false">N3096/J3096</f>
        <v>0.788054334798242</v>
      </c>
      <c r="R3096" s="75" t="n">
        <f aca="false">ABS(P3096-Q3096)*100</f>
        <v>60.3875349580503</v>
      </c>
      <c r="S3096" s="72" t="str">
        <f aca="false">IF(M3096&gt;N3096,"Flávio Bolsonaro",IF(N3096&gt;M3096,"Lula","Empate"))</f>
        <v>Lula</v>
      </c>
      <c r="T3096" s="74" t="n">
        <v>0.810565057371726</v>
      </c>
      <c r="U3096" s="74" t="n">
        <v>0.155011907339251</v>
      </c>
      <c r="V3096" s="72" t="str">
        <f aca="false">IF(S3096="Empate","—",IF((N3096&gt;M3096)&lt;&gt;(T3096&gt;U3096),"Sim","Não"))</f>
        <v>Não</v>
      </c>
    </row>
    <row r="3097" customFormat="false" ht="15" hidden="false" customHeight="false" outlineLevel="0" collapsed="false">
      <c r="A3097" s="72" t="s">
        <v>6452</v>
      </c>
      <c r="B3097" s="72" t="s">
        <v>6453</v>
      </c>
      <c r="C3097" s="72" t="s">
        <v>315</v>
      </c>
      <c r="D3097" s="72" t="s">
        <v>289</v>
      </c>
      <c r="E3097" s="72"/>
      <c r="F3097" s="73" t="n">
        <v>4913</v>
      </c>
      <c r="G3097" s="73" t="n">
        <v>4064</v>
      </c>
      <c r="H3097" s="73" t="n">
        <v>849</v>
      </c>
      <c r="I3097" s="74" t="n">
        <f aca="false">H3097/F3097</f>
        <v>0.172806838998575</v>
      </c>
      <c r="J3097" s="73" t="n">
        <v>3933</v>
      </c>
      <c r="K3097" s="73" t="n">
        <v>19</v>
      </c>
      <c r="L3097" s="73" t="n">
        <v>112</v>
      </c>
      <c r="M3097" s="73" t="n">
        <v>716</v>
      </c>
      <c r="N3097" s="73" t="n">
        <v>3075</v>
      </c>
      <c r="O3097" s="73" t="n">
        <f aca="false">J3097-M3097-N3097</f>
        <v>142</v>
      </c>
      <c r="P3097" s="74" t="n">
        <f aca="false">M3097/J3097</f>
        <v>0.182049326214086</v>
      </c>
      <c r="Q3097" s="74" t="n">
        <f aca="false">N3097/J3097</f>
        <v>0.78184591914569</v>
      </c>
      <c r="R3097" s="75" t="n">
        <f aca="false">ABS(P3097-Q3097)*100</f>
        <v>59.9796592931604</v>
      </c>
      <c r="S3097" s="72" t="str">
        <f aca="false">IF(M3097&gt;N3097,"Flávio Bolsonaro",IF(N3097&gt;M3097,"Lula","Empate"))</f>
        <v>Lula</v>
      </c>
      <c r="T3097" s="74" t="n">
        <v>0.830849889624724</v>
      </c>
      <c r="U3097" s="74" t="n">
        <v>0.127483443708609</v>
      </c>
      <c r="V3097" s="72" t="str">
        <f aca="false">IF(S3097="Empate","—",IF((N3097&gt;M3097)&lt;&gt;(T3097&gt;U3097),"Sim","Não"))</f>
        <v>Não</v>
      </c>
    </row>
    <row r="3098" customFormat="false" ht="15" hidden="false" customHeight="false" outlineLevel="0" collapsed="false">
      <c r="A3098" s="72" t="s">
        <v>6454</v>
      </c>
      <c r="B3098" s="72" t="s">
        <v>6455</v>
      </c>
      <c r="C3098" s="72" t="s">
        <v>315</v>
      </c>
      <c r="D3098" s="72" t="s">
        <v>289</v>
      </c>
      <c r="E3098" s="72"/>
      <c r="F3098" s="73" t="n">
        <v>8736</v>
      </c>
      <c r="G3098" s="73" t="n">
        <v>7491</v>
      </c>
      <c r="H3098" s="73" t="n">
        <v>1245</v>
      </c>
      <c r="I3098" s="74" t="n">
        <f aca="false">H3098/F3098</f>
        <v>0.142513736263736</v>
      </c>
      <c r="J3098" s="73" t="n">
        <v>7097</v>
      </c>
      <c r="K3098" s="73" t="n">
        <v>94</v>
      </c>
      <c r="L3098" s="73" t="n">
        <v>300</v>
      </c>
      <c r="M3098" s="73" t="n">
        <v>2140</v>
      </c>
      <c r="N3098" s="73" t="n">
        <v>4537</v>
      </c>
      <c r="O3098" s="73" t="n">
        <f aca="false">J3098-M3098-N3098</f>
        <v>420</v>
      </c>
      <c r="P3098" s="74" t="n">
        <f aca="false">M3098/J3098</f>
        <v>0.301535860222629</v>
      </c>
      <c r="Q3098" s="74" t="n">
        <f aca="false">N3098/J3098</f>
        <v>0.63928420459349</v>
      </c>
      <c r="R3098" s="75" t="n">
        <f aca="false">ABS(P3098-Q3098)*100</f>
        <v>33.7748344370861</v>
      </c>
      <c r="S3098" s="72" t="str">
        <f aca="false">IF(M3098&gt;N3098,"Flávio Bolsonaro",IF(N3098&gt;M3098,"Lula","Empate"))</f>
        <v>Lula</v>
      </c>
      <c r="T3098" s="74" t="n">
        <v>0.737950320776444</v>
      </c>
      <c r="U3098" s="74" t="n">
        <v>0.207435433459451</v>
      </c>
      <c r="V3098" s="72" t="str">
        <f aca="false">IF(S3098="Empate","—",IF((N3098&gt;M3098)&lt;&gt;(T3098&gt;U3098),"Sim","Não"))</f>
        <v>Não</v>
      </c>
    </row>
    <row r="3099" customFormat="false" ht="15" hidden="false" customHeight="false" outlineLevel="0" collapsed="false">
      <c r="A3099" s="72" t="s">
        <v>6456</v>
      </c>
      <c r="B3099" s="72" t="s">
        <v>6457</v>
      </c>
      <c r="C3099" s="72" t="s">
        <v>315</v>
      </c>
      <c r="D3099" s="72" t="s">
        <v>289</v>
      </c>
      <c r="E3099" s="72"/>
      <c r="F3099" s="73" t="n">
        <v>4326</v>
      </c>
      <c r="G3099" s="73" t="n">
        <v>3486</v>
      </c>
      <c r="H3099" s="73" t="n">
        <v>840</v>
      </c>
      <c r="I3099" s="74" t="n">
        <f aca="false">H3099/F3099</f>
        <v>0.194174757281553</v>
      </c>
      <c r="J3099" s="73" t="n">
        <v>3380</v>
      </c>
      <c r="K3099" s="73" t="n">
        <v>37</v>
      </c>
      <c r="L3099" s="73" t="n">
        <v>69</v>
      </c>
      <c r="M3099" s="73" t="n">
        <v>972</v>
      </c>
      <c r="N3099" s="73" t="n">
        <v>2279</v>
      </c>
      <c r="O3099" s="73" t="n">
        <f aca="false">J3099-M3099-N3099</f>
        <v>129</v>
      </c>
      <c r="P3099" s="74" t="n">
        <f aca="false">M3099/J3099</f>
        <v>0.287573964497041</v>
      </c>
      <c r="Q3099" s="74" t="n">
        <f aca="false">N3099/J3099</f>
        <v>0.674260355029586</v>
      </c>
      <c r="R3099" s="75" t="n">
        <f aca="false">ABS(P3099-Q3099)*100</f>
        <v>38.6686390532544</v>
      </c>
      <c r="S3099" s="72" t="str">
        <f aca="false">IF(M3099&gt;N3099,"Flávio Bolsonaro",IF(N3099&gt;M3099,"Lula","Empate"))</f>
        <v>Lula</v>
      </c>
      <c r="T3099" s="74" t="n">
        <v>0.701969648046497</v>
      </c>
      <c r="U3099" s="74" t="n">
        <v>0.249596383597029</v>
      </c>
      <c r="V3099" s="72" t="str">
        <f aca="false">IF(S3099="Empate","—",IF((N3099&gt;M3099)&lt;&gt;(T3099&gt;U3099),"Sim","Não"))</f>
        <v>Não</v>
      </c>
    </row>
    <row r="3100" customFormat="false" ht="15" hidden="false" customHeight="false" outlineLevel="0" collapsed="false">
      <c r="A3100" s="72" t="s">
        <v>6458</v>
      </c>
      <c r="B3100" s="72" t="s">
        <v>6459</v>
      </c>
      <c r="C3100" s="72" t="s">
        <v>315</v>
      </c>
      <c r="D3100" s="72" t="s">
        <v>289</v>
      </c>
      <c r="E3100" s="72"/>
      <c r="F3100" s="73" t="n">
        <v>6452</v>
      </c>
      <c r="G3100" s="73" t="n">
        <v>5046</v>
      </c>
      <c r="H3100" s="73" t="n">
        <v>1406</v>
      </c>
      <c r="I3100" s="74" t="n">
        <f aca="false">H3100/F3100</f>
        <v>0.217916924984501</v>
      </c>
      <c r="J3100" s="73" t="n">
        <v>4629</v>
      </c>
      <c r="K3100" s="73" t="n">
        <v>84</v>
      </c>
      <c r="L3100" s="73" t="n">
        <v>333</v>
      </c>
      <c r="M3100" s="73" t="n">
        <v>591</v>
      </c>
      <c r="N3100" s="73" t="n">
        <v>3825</v>
      </c>
      <c r="O3100" s="73" t="n">
        <f aca="false">J3100-M3100-N3100</f>
        <v>213</v>
      </c>
      <c r="P3100" s="74" t="n">
        <f aca="false">M3100/J3100</f>
        <v>0.127673363577447</v>
      </c>
      <c r="Q3100" s="74" t="n">
        <f aca="false">N3100/J3100</f>
        <v>0.826312378483474</v>
      </c>
      <c r="R3100" s="75" t="n">
        <f aca="false">ABS(P3100-Q3100)*100</f>
        <v>69.8639014906027</v>
      </c>
      <c r="S3100" s="72" t="str">
        <f aca="false">IF(M3100&gt;N3100,"Flávio Bolsonaro",IF(N3100&gt;M3100,"Lula","Empate"))</f>
        <v>Lula</v>
      </c>
      <c r="T3100" s="74" t="n">
        <v>0.868177816901409</v>
      </c>
      <c r="U3100" s="74" t="n">
        <v>0.0633802816901408</v>
      </c>
      <c r="V3100" s="72" t="str">
        <f aca="false">IF(S3100="Empate","—",IF((N3100&gt;M3100)&lt;&gt;(T3100&gt;U3100),"Sim","Não"))</f>
        <v>Não</v>
      </c>
    </row>
    <row r="3101" customFormat="false" ht="15" hidden="false" customHeight="false" outlineLevel="0" collapsed="false">
      <c r="A3101" s="72" t="s">
        <v>6460</v>
      </c>
      <c r="B3101" s="72" t="s">
        <v>6461</v>
      </c>
      <c r="C3101" s="72" t="s">
        <v>315</v>
      </c>
      <c r="D3101" s="72" t="s">
        <v>289</v>
      </c>
      <c r="E3101" s="72"/>
      <c r="F3101" s="73" t="n">
        <v>9161</v>
      </c>
      <c r="G3101" s="73" t="n">
        <v>7146</v>
      </c>
      <c r="H3101" s="73" t="n">
        <v>2015</v>
      </c>
      <c r="I3101" s="74" t="n">
        <f aca="false">H3101/F3101</f>
        <v>0.219954153476695</v>
      </c>
      <c r="J3101" s="73" t="n">
        <v>6812</v>
      </c>
      <c r="K3101" s="73" t="n">
        <v>120</v>
      </c>
      <c r="L3101" s="73" t="n">
        <v>214</v>
      </c>
      <c r="M3101" s="73" t="n">
        <v>1663</v>
      </c>
      <c r="N3101" s="73" t="n">
        <v>4920</v>
      </c>
      <c r="O3101" s="73" t="n">
        <f aca="false">J3101-M3101-N3101</f>
        <v>229</v>
      </c>
      <c r="P3101" s="74" t="n">
        <f aca="false">M3101/J3101</f>
        <v>0.244128009395185</v>
      </c>
      <c r="Q3101" s="74" t="n">
        <f aca="false">N3101/J3101</f>
        <v>0.722254844392249</v>
      </c>
      <c r="R3101" s="75" t="n">
        <f aca="false">ABS(P3101-Q3101)*100</f>
        <v>47.8126834997064</v>
      </c>
      <c r="S3101" s="72" t="str">
        <f aca="false">IF(M3101&gt;N3101,"Flávio Bolsonaro",IF(N3101&gt;M3101,"Lula","Empate"))</f>
        <v>Lula</v>
      </c>
      <c r="T3101" s="74" t="n">
        <v>0.777287066246057</v>
      </c>
      <c r="U3101" s="74" t="n">
        <v>0.180283911671924</v>
      </c>
      <c r="V3101" s="72" t="str">
        <f aca="false">IF(S3101="Empate","—",IF((N3101&gt;M3101)&lt;&gt;(T3101&gt;U3101),"Sim","Não"))</f>
        <v>Não</v>
      </c>
    </row>
    <row r="3102" customFormat="false" ht="15" hidden="false" customHeight="false" outlineLevel="0" collapsed="false">
      <c r="A3102" s="72" t="s">
        <v>6462</v>
      </c>
      <c r="B3102" s="72" t="s">
        <v>6463</v>
      </c>
      <c r="C3102" s="72" t="s">
        <v>315</v>
      </c>
      <c r="D3102" s="72" t="s">
        <v>289</v>
      </c>
      <c r="E3102" s="72"/>
      <c r="F3102" s="73" t="n">
        <v>27719</v>
      </c>
      <c r="G3102" s="73" t="n">
        <v>21307</v>
      </c>
      <c r="H3102" s="73" t="n">
        <v>6412</v>
      </c>
      <c r="I3102" s="74" t="n">
        <f aca="false">H3102/F3102</f>
        <v>0.231321476243732</v>
      </c>
      <c r="J3102" s="73" t="n">
        <v>20450</v>
      </c>
      <c r="K3102" s="73" t="n">
        <v>212</v>
      </c>
      <c r="L3102" s="73" t="n">
        <v>645</v>
      </c>
      <c r="M3102" s="73" t="n">
        <v>3438</v>
      </c>
      <c r="N3102" s="73" t="n">
        <v>16281</v>
      </c>
      <c r="O3102" s="73" t="n">
        <f aca="false">J3102-M3102-N3102</f>
        <v>731</v>
      </c>
      <c r="P3102" s="74" t="n">
        <f aca="false">M3102/J3102</f>
        <v>0.168117359413203</v>
      </c>
      <c r="Q3102" s="74" t="n">
        <f aca="false">N3102/J3102</f>
        <v>0.796136919315403</v>
      </c>
      <c r="R3102" s="75" t="n">
        <f aca="false">ABS(P3102-Q3102)*100</f>
        <v>62.8019559902201</v>
      </c>
      <c r="S3102" s="72" t="str">
        <f aca="false">IF(M3102&gt;N3102,"Flávio Bolsonaro",IF(N3102&gt;M3102,"Lula","Empate"))</f>
        <v>Lula</v>
      </c>
      <c r="T3102" s="74" t="n">
        <v>0.808628676074545</v>
      </c>
      <c r="U3102" s="74" t="n">
        <v>0.136324464074114</v>
      </c>
      <c r="V3102" s="72" t="str">
        <f aca="false">IF(S3102="Empate","—",IF((N3102&gt;M3102)&lt;&gt;(T3102&gt;U3102),"Sim","Não"))</f>
        <v>Não</v>
      </c>
    </row>
    <row r="3103" customFormat="false" ht="15" hidden="false" customHeight="false" outlineLevel="0" collapsed="false">
      <c r="A3103" s="72" t="s">
        <v>6464</v>
      </c>
      <c r="B3103" s="72" t="s">
        <v>6465</v>
      </c>
      <c r="C3103" s="72" t="s">
        <v>315</v>
      </c>
      <c r="D3103" s="72" t="s">
        <v>289</v>
      </c>
      <c r="E3103" s="72"/>
      <c r="F3103" s="73" t="n">
        <v>1890</v>
      </c>
      <c r="G3103" s="73" t="n">
        <v>1630</v>
      </c>
      <c r="H3103" s="73" t="n">
        <v>260</v>
      </c>
      <c r="I3103" s="74" t="n">
        <f aca="false">H3103/F3103</f>
        <v>0.137566137566138</v>
      </c>
      <c r="J3103" s="73" t="n">
        <v>1562</v>
      </c>
      <c r="K3103" s="73" t="n">
        <v>7</v>
      </c>
      <c r="L3103" s="73" t="n">
        <v>61</v>
      </c>
      <c r="M3103" s="73" t="n">
        <v>514</v>
      </c>
      <c r="N3103" s="73" t="n">
        <v>1001</v>
      </c>
      <c r="O3103" s="73" t="n">
        <f aca="false">J3103-M3103-N3103</f>
        <v>47</v>
      </c>
      <c r="P3103" s="74" t="n">
        <f aca="false">M3103/J3103</f>
        <v>0.329065300896287</v>
      </c>
      <c r="Q3103" s="74" t="n">
        <f aca="false">N3103/J3103</f>
        <v>0.640845070422535</v>
      </c>
      <c r="R3103" s="75" t="n">
        <f aca="false">ABS(P3103-Q3103)*100</f>
        <v>31.1779769526248</v>
      </c>
      <c r="S3103" s="72" t="str">
        <f aca="false">IF(M3103&gt;N3103,"Flávio Bolsonaro",IF(N3103&gt;M3103,"Lula","Empate"))</f>
        <v>Lula</v>
      </c>
      <c r="T3103" s="74" t="n">
        <v>0.68202416918429</v>
      </c>
      <c r="U3103" s="74" t="n">
        <v>0.264350453172206</v>
      </c>
      <c r="V3103" s="72" t="str">
        <f aca="false">IF(S3103="Empate","—",IF((N3103&gt;M3103)&lt;&gt;(T3103&gt;U3103),"Sim","Não"))</f>
        <v>Não</v>
      </c>
    </row>
    <row r="3104" customFormat="false" ht="15" hidden="false" customHeight="false" outlineLevel="0" collapsed="false">
      <c r="A3104" s="72" t="s">
        <v>6466</v>
      </c>
      <c r="B3104" s="72" t="s">
        <v>6467</v>
      </c>
      <c r="C3104" s="72" t="s">
        <v>315</v>
      </c>
      <c r="D3104" s="72" t="s">
        <v>289</v>
      </c>
      <c r="E3104" s="72"/>
      <c r="F3104" s="73" t="n">
        <v>7087</v>
      </c>
      <c r="G3104" s="73" t="n">
        <v>5317</v>
      </c>
      <c r="H3104" s="73" t="n">
        <v>1770</v>
      </c>
      <c r="I3104" s="74" t="n">
        <f aca="false">H3104/F3104</f>
        <v>0.249753068999577</v>
      </c>
      <c r="J3104" s="73" t="n">
        <v>5069</v>
      </c>
      <c r="K3104" s="73" t="n">
        <v>68</v>
      </c>
      <c r="L3104" s="73" t="n">
        <v>180</v>
      </c>
      <c r="M3104" s="73" t="n">
        <v>1569</v>
      </c>
      <c r="N3104" s="73" t="n">
        <v>3324</v>
      </c>
      <c r="O3104" s="73" t="n">
        <f aca="false">J3104-M3104-N3104</f>
        <v>176</v>
      </c>
      <c r="P3104" s="74" t="n">
        <f aca="false">M3104/J3104</f>
        <v>0.309528506608799</v>
      </c>
      <c r="Q3104" s="74" t="n">
        <f aca="false">N3104/J3104</f>
        <v>0.655750641152101</v>
      </c>
      <c r="R3104" s="75" t="n">
        <f aca="false">ABS(P3104-Q3104)*100</f>
        <v>34.6222134543302</v>
      </c>
      <c r="S3104" s="72" t="str">
        <f aca="false">IF(M3104&gt;N3104,"Flávio Bolsonaro",IF(N3104&gt;M3104,"Lula","Empate"))</f>
        <v>Lula</v>
      </c>
      <c r="T3104" s="74" t="n">
        <v>0.683462262178549</v>
      </c>
      <c r="U3104" s="74" t="n">
        <v>0.263223918043069</v>
      </c>
      <c r="V3104" s="72" t="str">
        <f aca="false">IF(S3104="Empate","—",IF((N3104&gt;M3104)&lt;&gt;(T3104&gt;U3104),"Sim","Não"))</f>
        <v>Não</v>
      </c>
    </row>
    <row r="3105" customFormat="false" ht="15" hidden="false" customHeight="false" outlineLevel="0" collapsed="false">
      <c r="A3105" s="72" t="s">
        <v>6468</v>
      </c>
      <c r="B3105" s="72" t="s">
        <v>6469</v>
      </c>
      <c r="C3105" s="72" t="s">
        <v>315</v>
      </c>
      <c r="D3105" s="72" t="s">
        <v>289</v>
      </c>
      <c r="E3105" s="72"/>
      <c r="F3105" s="73" t="n">
        <v>10476</v>
      </c>
      <c r="G3105" s="73" t="n">
        <v>8916</v>
      </c>
      <c r="H3105" s="73" t="n">
        <v>1560</v>
      </c>
      <c r="I3105" s="74" t="n">
        <f aca="false">H3105/F3105</f>
        <v>0.148911798396334</v>
      </c>
      <c r="J3105" s="73" t="n">
        <v>8627</v>
      </c>
      <c r="K3105" s="73" t="n">
        <v>105</v>
      </c>
      <c r="L3105" s="73" t="n">
        <v>184</v>
      </c>
      <c r="M3105" s="73" t="n">
        <v>1698</v>
      </c>
      <c r="N3105" s="73" t="n">
        <v>6557</v>
      </c>
      <c r="O3105" s="73" t="n">
        <f aca="false">J3105-M3105-N3105</f>
        <v>372</v>
      </c>
      <c r="P3105" s="74" t="n">
        <f aca="false">M3105/J3105</f>
        <v>0.196823924886983</v>
      </c>
      <c r="Q3105" s="74" t="n">
        <f aca="false">N3105/J3105</f>
        <v>0.760055639272053</v>
      </c>
      <c r="R3105" s="75" t="n">
        <f aca="false">ABS(P3105-Q3105)*100</f>
        <v>56.323171438507</v>
      </c>
      <c r="S3105" s="72" t="str">
        <f aca="false">IF(M3105&gt;N3105,"Flávio Bolsonaro",IF(N3105&gt;M3105,"Lula","Empate"))</f>
        <v>Lula</v>
      </c>
      <c r="T3105" s="74" t="n">
        <v>0.794778384942319</v>
      </c>
      <c r="U3105" s="74" t="n">
        <v>0.158105646630237</v>
      </c>
      <c r="V3105" s="72" t="str">
        <f aca="false">IF(S3105="Empate","—",IF((N3105&gt;M3105)&lt;&gt;(T3105&gt;U3105),"Sim","Não"))</f>
        <v>Não</v>
      </c>
    </row>
    <row r="3106" customFormat="false" ht="15" hidden="false" customHeight="false" outlineLevel="0" collapsed="false">
      <c r="A3106" s="72" t="s">
        <v>6470</v>
      </c>
      <c r="B3106" s="72" t="s">
        <v>6471</v>
      </c>
      <c r="C3106" s="72" t="s">
        <v>315</v>
      </c>
      <c r="D3106" s="72" t="s">
        <v>289</v>
      </c>
      <c r="E3106" s="72"/>
      <c r="F3106" s="73" t="n">
        <v>7493</v>
      </c>
      <c r="G3106" s="73" t="n">
        <v>6358</v>
      </c>
      <c r="H3106" s="73" t="n">
        <v>1135</v>
      </c>
      <c r="I3106" s="74" t="n">
        <f aca="false">H3106/F3106</f>
        <v>0.15147470972908</v>
      </c>
      <c r="J3106" s="73" t="n">
        <v>6110</v>
      </c>
      <c r="K3106" s="73" t="n">
        <v>65</v>
      </c>
      <c r="L3106" s="73" t="n">
        <v>183</v>
      </c>
      <c r="M3106" s="73" t="n">
        <v>995</v>
      </c>
      <c r="N3106" s="73" t="n">
        <v>4911</v>
      </c>
      <c r="O3106" s="73" t="n">
        <f aca="false">J3106-M3106-N3106</f>
        <v>204</v>
      </c>
      <c r="P3106" s="74" t="n">
        <f aca="false">M3106/J3106</f>
        <v>0.162847790507365</v>
      </c>
      <c r="Q3106" s="74" t="n">
        <f aca="false">N3106/J3106</f>
        <v>0.803764320785597</v>
      </c>
      <c r="R3106" s="75" t="n">
        <f aca="false">ABS(P3106-Q3106)*100</f>
        <v>64.0916530278232</v>
      </c>
      <c r="S3106" s="72" t="str">
        <f aca="false">IF(M3106&gt;N3106,"Flávio Bolsonaro",IF(N3106&gt;M3106,"Lula","Empate"))</f>
        <v>Lula</v>
      </c>
      <c r="T3106" s="74" t="n">
        <v>0.839393939393939</v>
      </c>
      <c r="U3106" s="74" t="n">
        <v>0.111586452762923</v>
      </c>
      <c r="V3106" s="72" t="str">
        <f aca="false">IF(S3106="Empate","—",IF((N3106&gt;M3106)&lt;&gt;(T3106&gt;U3106),"Sim","Não"))</f>
        <v>Não</v>
      </c>
    </row>
    <row r="3107" customFormat="false" ht="15" hidden="false" customHeight="false" outlineLevel="0" collapsed="false">
      <c r="A3107" s="72" t="s">
        <v>6472</v>
      </c>
      <c r="B3107" s="72" t="s">
        <v>6473</v>
      </c>
      <c r="C3107" s="72" t="s">
        <v>315</v>
      </c>
      <c r="D3107" s="72" t="s">
        <v>289</v>
      </c>
      <c r="E3107" s="72"/>
      <c r="F3107" s="73" t="n">
        <v>9415</v>
      </c>
      <c r="G3107" s="73" t="n">
        <v>7407</v>
      </c>
      <c r="H3107" s="73" t="n">
        <v>2008</v>
      </c>
      <c r="I3107" s="74" t="n">
        <f aca="false">H3107/F3107</f>
        <v>0.21327668613914</v>
      </c>
      <c r="J3107" s="73" t="n">
        <v>7195</v>
      </c>
      <c r="K3107" s="73" t="n">
        <v>37</v>
      </c>
      <c r="L3107" s="73" t="n">
        <v>175</v>
      </c>
      <c r="M3107" s="73" t="n">
        <v>1386</v>
      </c>
      <c r="N3107" s="73" t="n">
        <v>5533</v>
      </c>
      <c r="O3107" s="73" t="n">
        <f aca="false">J3107-M3107-N3107</f>
        <v>276</v>
      </c>
      <c r="P3107" s="74" t="n">
        <f aca="false">M3107/J3107</f>
        <v>0.192633773453787</v>
      </c>
      <c r="Q3107" s="74" t="n">
        <f aca="false">N3107/J3107</f>
        <v>0.769006254343294</v>
      </c>
      <c r="R3107" s="75" t="n">
        <f aca="false">ABS(P3107-Q3107)*100</f>
        <v>57.6372480889507</v>
      </c>
      <c r="S3107" s="72" t="str">
        <f aca="false">IF(M3107&gt;N3107,"Flávio Bolsonaro",IF(N3107&gt;M3107,"Lula","Empate"))</f>
        <v>Lula</v>
      </c>
      <c r="T3107" s="74" t="n">
        <v>0.828834087261054</v>
      </c>
      <c r="U3107" s="74" t="n">
        <v>0.129286443893186</v>
      </c>
      <c r="V3107" s="72" t="str">
        <f aca="false">IF(S3107="Empate","—",IF((N3107&gt;M3107)&lt;&gt;(T3107&gt;U3107),"Sim","Não"))</f>
        <v>Não</v>
      </c>
    </row>
    <row r="3108" customFormat="false" ht="15" hidden="false" customHeight="false" outlineLevel="0" collapsed="false">
      <c r="A3108" s="72" t="s">
        <v>6474</v>
      </c>
      <c r="B3108" s="72" t="s">
        <v>6475</v>
      </c>
      <c r="C3108" s="72" t="s">
        <v>315</v>
      </c>
      <c r="D3108" s="72" t="s">
        <v>289</v>
      </c>
      <c r="E3108" s="72"/>
      <c r="F3108" s="73" t="n">
        <v>4202</v>
      </c>
      <c r="G3108" s="73" t="n">
        <v>3383</v>
      </c>
      <c r="H3108" s="73" t="n">
        <v>819</v>
      </c>
      <c r="I3108" s="74" t="n">
        <f aca="false">H3108/F3108</f>
        <v>0.194907187053784</v>
      </c>
      <c r="J3108" s="73" t="n">
        <v>3209</v>
      </c>
      <c r="K3108" s="73" t="n">
        <v>15</v>
      </c>
      <c r="L3108" s="73" t="n">
        <v>159</v>
      </c>
      <c r="M3108" s="73" t="n">
        <v>540</v>
      </c>
      <c r="N3108" s="73" t="n">
        <v>2551</v>
      </c>
      <c r="O3108" s="73" t="n">
        <f aca="false">J3108-M3108-N3108</f>
        <v>118</v>
      </c>
      <c r="P3108" s="74" t="n">
        <f aca="false">M3108/J3108</f>
        <v>0.168276721720162</v>
      </c>
      <c r="Q3108" s="74" t="n">
        <f aca="false">N3108/J3108</f>
        <v>0.794951698348395</v>
      </c>
      <c r="R3108" s="75" t="n">
        <f aca="false">ABS(P3108-Q3108)*100</f>
        <v>62.6674976628233</v>
      </c>
      <c r="S3108" s="72" t="str">
        <f aca="false">IF(M3108&gt;N3108,"Flávio Bolsonaro",IF(N3108&gt;M3108,"Lula","Empate"))</f>
        <v>Lula</v>
      </c>
      <c r="T3108" s="74" t="n">
        <v>0.807915758896151</v>
      </c>
      <c r="U3108" s="74" t="n">
        <v>0.142338416848221</v>
      </c>
      <c r="V3108" s="72" t="str">
        <f aca="false">IF(S3108="Empate","—",IF((N3108&gt;M3108)&lt;&gt;(T3108&gt;U3108),"Sim","Não"))</f>
        <v>Não</v>
      </c>
    </row>
    <row r="3109" customFormat="false" ht="15" hidden="false" customHeight="false" outlineLevel="0" collapsed="false">
      <c r="A3109" s="72" t="s">
        <v>6476</v>
      </c>
      <c r="B3109" s="72" t="s">
        <v>6477</v>
      </c>
      <c r="C3109" s="72" t="s">
        <v>315</v>
      </c>
      <c r="D3109" s="72" t="s">
        <v>289</v>
      </c>
      <c r="E3109" s="72"/>
      <c r="F3109" s="73" t="n">
        <v>5871</v>
      </c>
      <c r="G3109" s="73" t="n">
        <v>4718</v>
      </c>
      <c r="H3109" s="73" t="n">
        <v>1153</v>
      </c>
      <c r="I3109" s="74" t="n">
        <f aca="false">H3109/F3109</f>
        <v>0.196389030829501</v>
      </c>
      <c r="J3109" s="73" t="n">
        <v>4505</v>
      </c>
      <c r="K3109" s="73" t="n">
        <v>69</v>
      </c>
      <c r="L3109" s="73" t="n">
        <v>144</v>
      </c>
      <c r="M3109" s="73" t="n">
        <v>825</v>
      </c>
      <c r="N3109" s="73" t="n">
        <v>3554</v>
      </c>
      <c r="O3109" s="73" t="n">
        <f aca="false">J3109-M3109-N3109</f>
        <v>126</v>
      </c>
      <c r="P3109" s="74" t="n">
        <f aca="false">M3109/J3109</f>
        <v>0.183129855715871</v>
      </c>
      <c r="Q3109" s="74" t="n">
        <f aca="false">N3109/J3109</f>
        <v>0.788901220865705</v>
      </c>
      <c r="R3109" s="75" t="n">
        <f aca="false">ABS(P3109-Q3109)*100</f>
        <v>60.5771365149834</v>
      </c>
      <c r="S3109" s="72" t="str">
        <f aca="false">IF(M3109&gt;N3109,"Flávio Bolsonaro",IF(N3109&gt;M3109,"Lula","Empate"))</f>
        <v>Lula</v>
      </c>
      <c r="T3109" s="74" t="n">
        <v>0.811255836814942</v>
      </c>
      <c r="U3109" s="74" t="n">
        <v>0.153600393217007</v>
      </c>
      <c r="V3109" s="72" t="str">
        <f aca="false">IF(S3109="Empate","—",IF((N3109&gt;M3109)&lt;&gt;(T3109&gt;U3109),"Sim","Não"))</f>
        <v>Não</v>
      </c>
    </row>
    <row r="3110" customFormat="false" ht="15" hidden="false" customHeight="false" outlineLevel="0" collapsed="false">
      <c r="A3110" s="72" t="s">
        <v>6478</v>
      </c>
      <c r="B3110" s="72" t="s">
        <v>6479</v>
      </c>
      <c r="C3110" s="72" t="s">
        <v>315</v>
      </c>
      <c r="D3110" s="72" t="s">
        <v>289</v>
      </c>
      <c r="E3110" s="72"/>
      <c r="F3110" s="73" t="n">
        <v>6070</v>
      </c>
      <c r="G3110" s="73" t="n">
        <v>4921</v>
      </c>
      <c r="H3110" s="73" t="n">
        <v>1149</v>
      </c>
      <c r="I3110" s="74" t="n">
        <f aca="false">H3110/F3110</f>
        <v>0.189291598023064</v>
      </c>
      <c r="J3110" s="73" t="n">
        <v>4651</v>
      </c>
      <c r="K3110" s="73" t="n">
        <v>58</v>
      </c>
      <c r="L3110" s="73" t="n">
        <v>212</v>
      </c>
      <c r="M3110" s="73" t="n">
        <v>877</v>
      </c>
      <c r="N3110" s="73" t="n">
        <v>3539</v>
      </c>
      <c r="O3110" s="73" t="n">
        <f aca="false">J3110-M3110-N3110</f>
        <v>235</v>
      </c>
      <c r="P3110" s="74" t="n">
        <f aca="false">M3110/J3110</f>
        <v>0.188561599655988</v>
      </c>
      <c r="Q3110" s="74" t="n">
        <f aca="false">N3110/J3110</f>
        <v>0.760911631907117</v>
      </c>
      <c r="R3110" s="75" t="n">
        <f aca="false">ABS(P3110-Q3110)*100</f>
        <v>57.2350032251129</v>
      </c>
      <c r="S3110" s="72" t="str">
        <f aca="false">IF(M3110&gt;N3110,"Flávio Bolsonaro",IF(N3110&gt;M3110,"Lula","Empate"))</f>
        <v>Lula</v>
      </c>
      <c r="T3110" s="74" t="n">
        <v>0.779005524861879</v>
      </c>
      <c r="U3110" s="74" t="n">
        <v>0.161988950276243</v>
      </c>
      <c r="V3110" s="72" t="str">
        <f aca="false">IF(S3110="Empate","—",IF((N3110&gt;M3110)&lt;&gt;(T3110&gt;U3110),"Sim","Não"))</f>
        <v>Não</v>
      </c>
    </row>
    <row r="3111" customFormat="false" ht="15" hidden="false" customHeight="false" outlineLevel="0" collapsed="false">
      <c r="A3111" s="72" t="s">
        <v>6480</v>
      </c>
      <c r="B3111" s="72" t="s">
        <v>6481</v>
      </c>
      <c r="C3111" s="72" t="s">
        <v>315</v>
      </c>
      <c r="D3111" s="72" t="s">
        <v>289</v>
      </c>
      <c r="E3111" s="72"/>
      <c r="F3111" s="73" t="n">
        <v>6697</v>
      </c>
      <c r="G3111" s="73" t="n">
        <v>5398</v>
      </c>
      <c r="H3111" s="73" t="n">
        <v>1299</v>
      </c>
      <c r="I3111" s="74" t="n">
        <f aca="false">H3111/F3111</f>
        <v>0.193967448111095</v>
      </c>
      <c r="J3111" s="73" t="n">
        <v>5196</v>
      </c>
      <c r="K3111" s="73" t="n">
        <v>41</v>
      </c>
      <c r="L3111" s="73" t="n">
        <v>161</v>
      </c>
      <c r="M3111" s="73" t="n">
        <v>623</v>
      </c>
      <c r="N3111" s="73" t="n">
        <v>4398</v>
      </c>
      <c r="O3111" s="73" t="n">
        <f aca="false">J3111-M3111-N3111</f>
        <v>175</v>
      </c>
      <c r="P3111" s="74" t="n">
        <f aca="false">M3111/J3111</f>
        <v>0.119899923017706</v>
      </c>
      <c r="Q3111" s="74" t="n">
        <f aca="false">N3111/J3111</f>
        <v>0.846420323325635</v>
      </c>
      <c r="R3111" s="75" t="n">
        <f aca="false">ABS(P3111-Q3111)*100</f>
        <v>72.6520400307929</v>
      </c>
      <c r="S3111" s="72" t="str">
        <f aca="false">IF(M3111&gt;N3111,"Flávio Bolsonaro",IF(N3111&gt;M3111,"Lula","Empate"))</f>
        <v>Lula</v>
      </c>
      <c r="T3111" s="74" t="n">
        <v>0.88116636708608</v>
      </c>
      <c r="U3111" s="74" t="n">
        <v>0.0858797683243459</v>
      </c>
      <c r="V3111" s="72" t="str">
        <f aca="false">IF(S3111="Empate","—",IF((N3111&gt;M3111)&lt;&gt;(T3111&gt;U3111),"Sim","Não"))</f>
        <v>Não</v>
      </c>
    </row>
    <row r="3112" customFormat="false" ht="15" hidden="false" customHeight="false" outlineLevel="0" collapsed="false">
      <c r="A3112" s="72" t="s">
        <v>6482</v>
      </c>
      <c r="B3112" s="72" t="s">
        <v>6483</v>
      </c>
      <c r="C3112" s="72" t="s">
        <v>315</v>
      </c>
      <c r="D3112" s="72" t="s">
        <v>289</v>
      </c>
      <c r="E3112" s="72"/>
      <c r="F3112" s="73" t="n">
        <v>11555</v>
      </c>
      <c r="G3112" s="73" t="n">
        <v>9827</v>
      </c>
      <c r="H3112" s="73" t="n">
        <v>1728</v>
      </c>
      <c r="I3112" s="74" t="n">
        <f aca="false">H3112/F3112</f>
        <v>0.149545651233232</v>
      </c>
      <c r="J3112" s="73" t="n">
        <v>9537</v>
      </c>
      <c r="K3112" s="73" t="n">
        <v>77</v>
      </c>
      <c r="L3112" s="73" t="n">
        <v>213</v>
      </c>
      <c r="M3112" s="73" t="n">
        <v>1919</v>
      </c>
      <c r="N3112" s="73" t="n">
        <v>7259</v>
      </c>
      <c r="O3112" s="73" t="n">
        <f aca="false">J3112-M3112-N3112</f>
        <v>359</v>
      </c>
      <c r="P3112" s="74" t="n">
        <f aca="false">M3112/J3112</f>
        <v>0.201216315403167</v>
      </c>
      <c r="Q3112" s="74" t="n">
        <f aca="false">N3112/J3112</f>
        <v>0.761140819964349</v>
      </c>
      <c r="R3112" s="75" t="n">
        <f aca="false">ABS(P3112-Q3112)*100</f>
        <v>55.9924504561183</v>
      </c>
      <c r="S3112" s="72" t="str">
        <f aca="false">IF(M3112&gt;N3112,"Flávio Bolsonaro",IF(N3112&gt;M3112,"Lula","Empate"))</f>
        <v>Lula</v>
      </c>
      <c r="T3112" s="74" t="n">
        <v>0.78844454264251</v>
      </c>
      <c r="U3112" s="74" t="n">
        <v>0.169796730004419</v>
      </c>
      <c r="V3112" s="72" t="str">
        <f aca="false">IF(S3112="Empate","—",IF((N3112&gt;M3112)&lt;&gt;(T3112&gt;U3112),"Sim","Não"))</f>
        <v>Não</v>
      </c>
    </row>
    <row r="3113" customFormat="false" ht="15" hidden="false" customHeight="false" outlineLevel="0" collapsed="false">
      <c r="A3113" s="72" t="s">
        <v>6484</v>
      </c>
      <c r="B3113" s="72" t="s">
        <v>6485</v>
      </c>
      <c r="C3113" s="72" t="s">
        <v>315</v>
      </c>
      <c r="D3113" s="72" t="s">
        <v>289</v>
      </c>
      <c r="E3113" s="72"/>
      <c r="F3113" s="73" t="n">
        <v>6117</v>
      </c>
      <c r="G3113" s="73" t="n">
        <v>5254</v>
      </c>
      <c r="H3113" s="73" t="n">
        <v>863</v>
      </c>
      <c r="I3113" s="74" t="n">
        <f aca="false">H3113/F3113</f>
        <v>0.141082229851234</v>
      </c>
      <c r="J3113" s="73" t="n">
        <v>5123</v>
      </c>
      <c r="K3113" s="73" t="n">
        <v>43</v>
      </c>
      <c r="L3113" s="73" t="n">
        <v>88</v>
      </c>
      <c r="M3113" s="73" t="n">
        <v>669</v>
      </c>
      <c r="N3113" s="73" t="n">
        <v>4250</v>
      </c>
      <c r="O3113" s="73" t="n">
        <f aca="false">J3113-M3113-N3113</f>
        <v>204</v>
      </c>
      <c r="P3113" s="74" t="n">
        <f aca="false">M3113/J3113</f>
        <v>0.130587546359555</v>
      </c>
      <c r="Q3113" s="74" t="n">
        <f aca="false">N3113/J3113</f>
        <v>0.829592035916455</v>
      </c>
      <c r="R3113" s="75" t="n">
        <f aca="false">ABS(P3113-Q3113)*100</f>
        <v>69.90044895569</v>
      </c>
      <c r="S3113" s="72" t="str">
        <f aca="false">IF(M3113&gt;N3113,"Flávio Bolsonaro",IF(N3113&gt;M3113,"Lula","Empate"))</f>
        <v>Lula</v>
      </c>
      <c r="T3113" s="74" t="n">
        <v>0.853631532329495</v>
      </c>
      <c r="U3113" s="74" t="n">
        <v>0.110274579273694</v>
      </c>
      <c r="V3113" s="72" t="str">
        <f aca="false">IF(S3113="Empate","—",IF((N3113&gt;M3113)&lt;&gt;(T3113&gt;U3113),"Sim","Não"))</f>
        <v>Não</v>
      </c>
    </row>
    <row r="3114" customFormat="false" ht="15" hidden="false" customHeight="false" outlineLevel="0" collapsed="false">
      <c r="A3114" s="72" t="s">
        <v>6486</v>
      </c>
      <c r="B3114" s="72" t="s">
        <v>6487</v>
      </c>
      <c r="C3114" s="72" t="s">
        <v>315</v>
      </c>
      <c r="D3114" s="72" t="s">
        <v>289</v>
      </c>
      <c r="E3114" s="72"/>
      <c r="F3114" s="73" t="n">
        <v>8627</v>
      </c>
      <c r="G3114" s="73" t="n">
        <v>7157</v>
      </c>
      <c r="H3114" s="73" t="n">
        <v>1470</v>
      </c>
      <c r="I3114" s="74" t="n">
        <f aca="false">H3114/F3114</f>
        <v>0.170395270661876</v>
      </c>
      <c r="J3114" s="73" t="n">
        <v>6868</v>
      </c>
      <c r="K3114" s="73" t="n">
        <v>89</v>
      </c>
      <c r="L3114" s="73" t="n">
        <v>200</v>
      </c>
      <c r="M3114" s="73" t="n">
        <v>1551</v>
      </c>
      <c r="N3114" s="73" t="n">
        <v>5088</v>
      </c>
      <c r="O3114" s="73" t="n">
        <f aca="false">J3114-M3114-N3114</f>
        <v>229</v>
      </c>
      <c r="P3114" s="74" t="n">
        <f aca="false">M3114/J3114</f>
        <v>0.22582993593477</v>
      </c>
      <c r="Q3114" s="74" t="n">
        <f aca="false">N3114/J3114</f>
        <v>0.740827023878859</v>
      </c>
      <c r="R3114" s="75" t="n">
        <f aca="false">ABS(P3114-Q3114)*100</f>
        <v>51.4997087944088</v>
      </c>
      <c r="S3114" s="72" t="str">
        <f aca="false">IF(M3114&gt;N3114,"Flávio Bolsonaro",IF(N3114&gt;M3114,"Lula","Empate"))</f>
        <v>Lula</v>
      </c>
      <c r="T3114" s="74" t="n">
        <v>0.787012987012987</v>
      </c>
      <c r="U3114" s="74" t="n">
        <v>0.168983957219251</v>
      </c>
      <c r="V3114" s="72" t="str">
        <f aca="false">IF(S3114="Empate","—",IF((N3114&gt;M3114)&lt;&gt;(T3114&gt;U3114),"Sim","Não"))</f>
        <v>Não</v>
      </c>
    </row>
    <row r="3115" customFormat="false" ht="15" hidden="false" customHeight="false" outlineLevel="0" collapsed="false">
      <c r="A3115" s="72" t="s">
        <v>6488</v>
      </c>
      <c r="B3115" s="72" t="s">
        <v>6489</v>
      </c>
      <c r="C3115" s="72" t="s">
        <v>315</v>
      </c>
      <c r="D3115" s="72" t="s">
        <v>289</v>
      </c>
      <c r="E3115" s="72"/>
      <c r="F3115" s="73" t="n">
        <v>4142</v>
      </c>
      <c r="G3115" s="73" t="n">
        <v>3529</v>
      </c>
      <c r="H3115" s="73" t="n">
        <v>613</v>
      </c>
      <c r="I3115" s="74" t="n">
        <f aca="false">H3115/F3115</f>
        <v>0.14799613713182</v>
      </c>
      <c r="J3115" s="73" t="n">
        <v>3419</v>
      </c>
      <c r="K3115" s="73" t="n">
        <v>28</v>
      </c>
      <c r="L3115" s="73" t="n">
        <v>82</v>
      </c>
      <c r="M3115" s="73" t="n">
        <v>424</v>
      </c>
      <c r="N3115" s="73" t="n">
        <v>2847</v>
      </c>
      <c r="O3115" s="73" t="n">
        <f aca="false">J3115-M3115-N3115</f>
        <v>148</v>
      </c>
      <c r="P3115" s="74" t="n">
        <f aca="false">M3115/J3115</f>
        <v>0.124012869260018</v>
      </c>
      <c r="Q3115" s="74" t="n">
        <f aca="false">N3115/J3115</f>
        <v>0.832699619771863</v>
      </c>
      <c r="R3115" s="75" t="n">
        <f aca="false">ABS(P3115-Q3115)*100</f>
        <v>70.8686750511846</v>
      </c>
      <c r="S3115" s="72" t="str">
        <f aca="false">IF(M3115&gt;N3115,"Flávio Bolsonaro",IF(N3115&gt;M3115,"Lula","Empate"))</f>
        <v>Lula</v>
      </c>
      <c r="T3115" s="74" t="n">
        <v>0.898320610687023</v>
      </c>
      <c r="U3115" s="74" t="n">
        <v>0.0677862595419847</v>
      </c>
      <c r="V3115" s="72" t="str">
        <f aca="false">IF(S3115="Empate","—",IF((N3115&gt;M3115)&lt;&gt;(T3115&gt;U3115),"Sim","Não"))</f>
        <v>Não</v>
      </c>
    </row>
    <row r="3116" customFormat="false" ht="15" hidden="false" customHeight="false" outlineLevel="0" collapsed="false">
      <c r="A3116" s="72" t="s">
        <v>6490</v>
      </c>
      <c r="B3116" s="72" t="s">
        <v>6491</v>
      </c>
      <c r="C3116" s="72" t="s">
        <v>315</v>
      </c>
      <c r="D3116" s="72" t="s">
        <v>289</v>
      </c>
      <c r="E3116" s="72"/>
      <c r="F3116" s="73" t="n">
        <v>5158</v>
      </c>
      <c r="G3116" s="73" t="n">
        <v>4185</v>
      </c>
      <c r="H3116" s="73" t="n">
        <v>973</v>
      </c>
      <c r="I3116" s="74" t="n">
        <f aca="false">H3116/F3116</f>
        <v>0.188639007367197</v>
      </c>
      <c r="J3116" s="73" t="n">
        <v>4004</v>
      </c>
      <c r="K3116" s="73" t="n">
        <v>47</v>
      </c>
      <c r="L3116" s="73" t="n">
        <v>134</v>
      </c>
      <c r="M3116" s="73" t="n">
        <v>539</v>
      </c>
      <c r="N3116" s="73" t="n">
        <v>3316</v>
      </c>
      <c r="O3116" s="73" t="n">
        <f aca="false">J3116-M3116-N3116</f>
        <v>149</v>
      </c>
      <c r="P3116" s="74" t="n">
        <f aca="false">M3116/J3116</f>
        <v>0.134615384615385</v>
      </c>
      <c r="Q3116" s="74" t="n">
        <f aca="false">N3116/J3116</f>
        <v>0.828171828171828</v>
      </c>
      <c r="R3116" s="75" t="n">
        <f aca="false">ABS(P3116-Q3116)*100</f>
        <v>69.3556443556444</v>
      </c>
      <c r="S3116" s="72" t="str">
        <f aca="false">IF(M3116&gt;N3116,"Flávio Bolsonaro",IF(N3116&gt;M3116,"Lula","Empate"))</f>
        <v>Lula</v>
      </c>
      <c r="T3116" s="74" t="n">
        <v>0.871109958506224</v>
      </c>
      <c r="U3116" s="74" t="n">
        <v>0.0894709543568465</v>
      </c>
      <c r="V3116" s="72" t="str">
        <f aca="false">IF(S3116="Empate","—",IF((N3116&gt;M3116)&lt;&gt;(T3116&gt;U3116),"Sim","Não"))</f>
        <v>Não</v>
      </c>
    </row>
    <row r="3117" customFormat="false" ht="15" hidden="false" customHeight="false" outlineLevel="0" collapsed="false">
      <c r="A3117" s="72" t="s">
        <v>6492</v>
      </c>
      <c r="B3117" s="72" t="s">
        <v>5046</v>
      </c>
      <c r="C3117" s="72" t="s">
        <v>315</v>
      </c>
      <c r="D3117" s="72" t="s">
        <v>289</v>
      </c>
      <c r="E3117" s="72"/>
      <c r="F3117" s="73" t="n">
        <v>4732</v>
      </c>
      <c r="G3117" s="73" t="n">
        <v>3979</v>
      </c>
      <c r="H3117" s="73" t="n">
        <v>753</v>
      </c>
      <c r="I3117" s="74" t="n">
        <f aca="false">H3117/F3117</f>
        <v>0.159129332206255</v>
      </c>
      <c r="J3117" s="73" t="n">
        <v>3877</v>
      </c>
      <c r="K3117" s="73" t="n">
        <v>39</v>
      </c>
      <c r="L3117" s="73" t="n">
        <v>63</v>
      </c>
      <c r="M3117" s="73" t="n">
        <v>549</v>
      </c>
      <c r="N3117" s="73" t="n">
        <v>3169</v>
      </c>
      <c r="O3117" s="73" t="n">
        <f aca="false">J3117-M3117-N3117</f>
        <v>159</v>
      </c>
      <c r="P3117" s="74" t="n">
        <f aca="false">M3117/J3117</f>
        <v>0.141604333247356</v>
      </c>
      <c r="Q3117" s="74" t="n">
        <f aca="false">N3117/J3117</f>
        <v>0.817384575702863</v>
      </c>
      <c r="R3117" s="75" t="n">
        <f aca="false">ABS(P3117-Q3117)*100</f>
        <v>67.5780242455507</v>
      </c>
      <c r="S3117" s="72" t="str">
        <f aca="false">IF(M3117&gt;N3117,"Flávio Bolsonaro",IF(N3117&gt;M3117,"Lula","Empate"))</f>
        <v>Lula</v>
      </c>
      <c r="T3117" s="74" t="n">
        <v>0.848501512235359</v>
      </c>
      <c r="U3117" s="74" t="n">
        <v>0.108331042067638</v>
      </c>
      <c r="V3117" s="72" t="str">
        <f aca="false">IF(S3117="Empate","—",IF((N3117&gt;M3117)&lt;&gt;(T3117&gt;U3117),"Sim","Não"))</f>
        <v>Não</v>
      </c>
    </row>
    <row r="3118" customFormat="false" ht="15" hidden="false" customHeight="false" outlineLevel="0" collapsed="false">
      <c r="A3118" s="72" t="s">
        <v>6493</v>
      </c>
      <c r="B3118" s="72" t="s">
        <v>6494</v>
      </c>
      <c r="C3118" s="72" t="s">
        <v>315</v>
      </c>
      <c r="D3118" s="72" t="s">
        <v>289</v>
      </c>
      <c r="E3118" s="72"/>
      <c r="F3118" s="73" t="n">
        <v>31021</v>
      </c>
      <c r="G3118" s="73" t="n">
        <v>25419</v>
      </c>
      <c r="H3118" s="73" t="n">
        <v>5602</v>
      </c>
      <c r="I3118" s="74" t="n">
        <f aca="false">H3118/F3118</f>
        <v>0.180587344057252</v>
      </c>
      <c r="J3118" s="73" t="n">
        <v>24335</v>
      </c>
      <c r="K3118" s="73" t="n">
        <v>324</v>
      </c>
      <c r="L3118" s="73" t="n">
        <v>760</v>
      </c>
      <c r="M3118" s="73" t="n">
        <v>5135</v>
      </c>
      <c r="N3118" s="73" t="n">
        <v>18390</v>
      </c>
      <c r="O3118" s="73" t="n">
        <f aca="false">J3118-M3118-N3118</f>
        <v>810</v>
      </c>
      <c r="P3118" s="74" t="n">
        <f aca="false">M3118/J3118</f>
        <v>0.211012944318882</v>
      </c>
      <c r="Q3118" s="74" t="n">
        <f aca="false">N3118/J3118</f>
        <v>0.755701664269571</v>
      </c>
      <c r="R3118" s="75" t="n">
        <f aca="false">ABS(P3118-Q3118)*100</f>
        <v>54.4688719950688</v>
      </c>
      <c r="S3118" s="72" t="str">
        <f aca="false">IF(M3118&gt;N3118,"Flávio Bolsonaro",IF(N3118&gt;M3118,"Lula","Empate"))</f>
        <v>Lula</v>
      </c>
      <c r="T3118" s="74" t="n">
        <v>0.760657003173514</v>
      </c>
      <c r="U3118" s="74" t="n">
        <v>0.19581439231495</v>
      </c>
      <c r="V3118" s="72" t="str">
        <f aca="false">IF(S3118="Empate","—",IF((N3118&gt;M3118)&lt;&gt;(T3118&gt;U3118),"Sim","Não"))</f>
        <v>Não</v>
      </c>
    </row>
    <row r="3119" customFormat="false" ht="15" hidden="false" customHeight="false" outlineLevel="0" collapsed="false">
      <c r="A3119" s="72" t="s">
        <v>6495</v>
      </c>
      <c r="B3119" s="72" t="s">
        <v>6496</v>
      </c>
      <c r="C3119" s="72" t="s">
        <v>315</v>
      </c>
      <c r="D3119" s="72" t="s">
        <v>289</v>
      </c>
      <c r="E3119" s="72"/>
      <c r="F3119" s="73" t="n">
        <v>2708</v>
      </c>
      <c r="G3119" s="73" t="n">
        <v>2224</v>
      </c>
      <c r="H3119" s="73" t="n">
        <v>484</v>
      </c>
      <c r="I3119" s="74" t="n">
        <f aca="false">H3119/F3119</f>
        <v>0.178729689807976</v>
      </c>
      <c r="J3119" s="73" t="n">
        <v>2177</v>
      </c>
      <c r="K3119" s="73" t="n">
        <v>13</v>
      </c>
      <c r="L3119" s="73" t="n">
        <v>34</v>
      </c>
      <c r="M3119" s="73" t="n">
        <v>396</v>
      </c>
      <c r="N3119" s="73" t="n">
        <v>1711</v>
      </c>
      <c r="O3119" s="73" t="n">
        <f aca="false">J3119-M3119-N3119</f>
        <v>70</v>
      </c>
      <c r="P3119" s="74" t="n">
        <f aca="false">M3119/J3119</f>
        <v>0.181901699586587</v>
      </c>
      <c r="Q3119" s="74" t="n">
        <f aca="false">N3119/J3119</f>
        <v>0.7859439595774</v>
      </c>
      <c r="R3119" s="75" t="n">
        <f aca="false">ABS(P3119-Q3119)*100</f>
        <v>60.4042259990813</v>
      </c>
      <c r="S3119" s="72" t="str">
        <f aca="false">IF(M3119&gt;N3119,"Flávio Bolsonaro",IF(N3119&gt;M3119,"Lula","Empate"))</f>
        <v>Lula</v>
      </c>
      <c r="T3119" s="74" t="n">
        <v>0.790710382513661</v>
      </c>
      <c r="U3119" s="74" t="n">
        <v>0.153005464480874</v>
      </c>
      <c r="V3119" s="72" t="str">
        <f aca="false">IF(S3119="Empate","—",IF((N3119&gt;M3119)&lt;&gt;(T3119&gt;U3119),"Sim","Não"))</f>
        <v>Não</v>
      </c>
    </row>
    <row r="3120" customFormat="false" ht="15" hidden="false" customHeight="false" outlineLevel="0" collapsed="false">
      <c r="A3120" s="72" t="s">
        <v>6497</v>
      </c>
      <c r="B3120" s="72" t="s">
        <v>6498</v>
      </c>
      <c r="C3120" s="72" t="s">
        <v>315</v>
      </c>
      <c r="D3120" s="72" t="s">
        <v>289</v>
      </c>
      <c r="E3120" s="72"/>
      <c r="F3120" s="73" t="n">
        <v>6038</v>
      </c>
      <c r="G3120" s="73" t="n">
        <v>4980</v>
      </c>
      <c r="H3120" s="73" t="n">
        <v>1058</v>
      </c>
      <c r="I3120" s="74" t="n">
        <f aca="false">H3120/F3120</f>
        <v>0.175223583968201</v>
      </c>
      <c r="J3120" s="73" t="n">
        <v>4735</v>
      </c>
      <c r="K3120" s="73" t="n">
        <v>67</v>
      </c>
      <c r="L3120" s="73" t="n">
        <v>178</v>
      </c>
      <c r="M3120" s="73" t="n">
        <v>844</v>
      </c>
      <c r="N3120" s="73" t="n">
        <v>3749</v>
      </c>
      <c r="O3120" s="73" t="n">
        <f aca="false">J3120-M3120-N3120</f>
        <v>142</v>
      </c>
      <c r="P3120" s="74" t="n">
        <f aca="false">M3120/J3120</f>
        <v>0.178247096092925</v>
      </c>
      <c r="Q3120" s="74" t="n">
        <f aca="false">N3120/J3120</f>
        <v>0.791763463569166</v>
      </c>
      <c r="R3120" s="75" t="n">
        <f aca="false">ABS(P3120-Q3120)*100</f>
        <v>61.3516367476241</v>
      </c>
      <c r="S3120" s="72" t="str">
        <f aca="false">IF(M3120&gt;N3120,"Flávio Bolsonaro",IF(N3120&gt;M3120,"Lula","Empate"))</f>
        <v>Lula</v>
      </c>
      <c r="T3120" s="74" t="n">
        <v>0.808501683501684</v>
      </c>
      <c r="U3120" s="74" t="n">
        <v>0.144360269360269</v>
      </c>
      <c r="V3120" s="72" t="str">
        <f aca="false">IF(S3120="Empate","—",IF((N3120&gt;M3120)&lt;&gt;(T3120&gt;U3120),"Sim","Não"))</f>
        <v>Não</v>
      </c>
    </row>
    <row r="3121" customFormat="false" ht="15" hidden="false" customHeight="false" outlineLevel="0" collapsed="false">
      <c r="A3121" s="72" t="s">
        <v>6499</v>
      </c>
      <c r="B3121" s="72" t="s">
        <v>6500</v>
      </c>
      <c r="C3121" s="72" t="s">
        <v>315</v>
      </c>
      <c r="D3121" s="72" t="s">
        <v>289</v>
      </c>
      <c r="E3121" s="72"/>
      <c r="F3121" s="73" t="n">
        <v>4499</v>
      </c>
      <c r="G3121" s="73" t="n">
        <v>3538</v>
      </c>
      <c r="H3121" s="73" t="n">
        <v>961</v>
      </c>
      <c r="I3121" s="74" t="n">
        <f aca="false">H3121/F3121</f>
        <v>0.213603022893976</v>
      </c>
      <c r="J3121" s="73" t="n">
        <v>3365</v>
      </c>
      <c r="K3121" s="73" t="n">
        <v>35</v>
      </c>
      <c r="L3121" s="73" t="n">
        <v>138</v>
      </c>
      <c r="M3121" s="73" t="n">
        <v>866</v>
      </c>
      <c r="N3121" s="73" t="n">
        <v>2407</v>
      </c>
      <c r="O3121" s="73" t="n">
        <f aca="false">J3121-M3121-N3121</f>
        <v>92</v>
      </c>
      <c r="P3121" s="74" t="n">
        <f aca="false">M3121/J3121</f>
        <v>0.257355126300149</v>
      </c>
      <c r="Q3121" s="74" t="n">
        <f aca="false">N3121/J3121</f>
        <v>0.715304606240713</v>
      </c>
      <c r="R3121" s="75" t="n">
        <f aca="false">ABS(P3121-Q3121)*100</f>
        <v>45.7949479940565</v>
      </c>
      <c r="S3121" s="72" t="str">
        <f aca="false">IF(M3121&gt;N3121,"Flávio Bolsonaro",IF(N3121&gt;M3121,"Lula","Empate"))</f>
        <v>Lula</v>
      </c>
      <c r="T3121" s="74" t="n">
        <v>0.702607016414548</v>
      </c>
      <c r="U3121" s="74" t="n">
        <v>0.228516253620856</v>
      </c>
      <c r="V3121" s="72" t="str">
        <f aca="false">IF(S3121="Empate","—",IF((N3121&gt;M3121)&lt;&gt;(T3121&gt;U3121),"Sim","Não"))</f>
        <v>Não</v>
      </c>
    </row>
    <row r="3122" customFormat="false" ht="15" hidden="false" customHeight="false" outlineLevel="0" collapsed="false">
      <c r="A3122" s="72" t="s">
        <v>6501</v>
      </c>
      <c r="B3122" s="72" t="s">
        <v>6502</v>
      </c>
      <c r="C3122" s="72" t="s">
        <v>315</v>
      </c>
      <c r="D3122" s="72" t="s">
        <v>289</v>
      </c>
      <c r="E3122" s="72"/>
      <c r="F3122" s="73" t="n">
        <v>3407</v>
      </c>
      <c r="G3122" s="73" t="n">
        <v>2672</v>
      </c>
      <c r="H3122" s="73" t="n">
        <v>735</v>
      </c>
      <c r="I3122" s="74" t="n">
        <f aca="false">H3122/F3122</f>
        <v>0.21573231582037</v>
      </c>
      <c r="J3122" s="73" t="n">
        <v>2556</v>
      </c>
      <c r="K3122" s="73" t="n">
        <v>24</v>
      </c>
      <c r="L3122" s="73" t="n">
        <v>92</v>
      </c>
      <c r="M3122" s="73" t="n">
        <v>489</v>
      </c>
      <c r="N3122" s="73" t="n">
        <v>1992</v>
      </c>
      <c r="O3122" s="73" t="n">
        <f aca="false">J3122-M3122-N3122</f>
        <v>75</v>
      </c>
      <c r="P3122" s="74" t="n">
        <f aca="false">M3122/J3122</f>
        <v>0.19131455399061</v>
      </c>
      <c r="Q3122" s="74" t="n">
        <f aca="false">N3122/J3122</f>
        <v>0.779342723004695</v>
      </c>
      <c r="R3122" s="75" t="n">
        <f aca="false">ABS(P3122-Q3122)*100</f>
        <v>58.8028169014085</v>
      </c>
      <c r="S3122" s="72" t="str">
        <f aca="false">IF(M3122&gt;N3122,"Flávio Bolsonaro",IF(N3122&gt;M3122,"Lula","Empate"))</f>
        <v>Lula</v>
      </c>
      <c r="T3122" s="74" t="n">
        <v>0.805403288958496</v>
      </c>
      <c r="U3122" s="74" t="n">
        <v>0.140172278778387</v>
      </c>
      <c r="V3122" s="72" t="str">
        <f aca="false">IF(S3122="Empate","—",IF((N3122&gt;M3122)&lt;&gt;(T3122&gt;U3122),"Sim","Não"))</f>
        <v>Não</v>
      </c>
    </row>
    <row r="3123" customFormat="false" ht="15" hidden="false" customHeight="false" outlineLevel="0" collapsed="false">
      <c r="A3123" s="72" t="s">
        <v>6503</v>
      </c>
      <c r="B3123" s="72" t="s">
        <v>6504</v>
      </c>
      <c r="C3123" s="72" t="s">
        <v>315</v>
      </c>
      <c r="D3123" s="72" t="s">
        <v>289</v>
      </c>
      <c r="E3123" s="72"/>
      <c r="F3123" s="73" t="n">
        <v>4922</v>
      </c>
      <c r="G3123" s="73" t="n">
        <v>4131</v>
      </c>
      <c r="H3123" s="73" t="n">
        <v>791</v>
      </c>
      <c r="I3123" s="74" t="n">
        <f aca="false">H3123/F3123</f>
        <v>0.160707029662739</v>
      </c>
      <c r="J3123" s="73" t="n">
        <v>3953</v>
      </c>
      <c r="K3123" s="73" t="n">
        <v>52</v>
      </c>
      <c r="L3123" s="73" t="n">
        <v>126</v>
      </c>
      <c r="M3123" s="73" t="n">
        <v>1233</v>
      </c>
      <c r="N3123" s="73" t="n">
        <v>2492</v>
      </c>
      <c r="O3123" s="73" t="n">
        <f aca="false">J3123-M3123-N3123</f>
        <v>228</v>
      </c>
      <c r="P3123" s="74" t="n">
        <f aca="false">M3123/J3123</f>
        <v>0.311915001264862</v>
      </c>
      <c r="Q3123" s="74" t="n">
        <f aca="false">N3123/J3123</f>
        <v>0.630407285605869</v>
      </c>
      <c r="R3123" s="75" t="n">
        <f aca="false">ABS(P3123-Q3123)*100</f>
        <v>31.8492284341007</v>
      </c>
      <c r="S3123" s="72" t="str">
        <f aca="false">IF(M3123&gt;N3123,"Flávio Bolsonaro",IF(N3123&gt;M3123,"Lula","Empate"))</f>
        <v>Lula</v>
      </c>
      <c r="T3123" s="74" t="n">
        <v>0.746554149085795</v>
      </c>
      <c r="U3123" s="74" t="n">
        <v>0.19606188466948</v>
      </c>
      <c r="V3123" s="72" t="str">
        <f aca="false">IF(S3123="Empate","—",IF((N3123&gt;M3123)&lt;&gt;(T3123&gt;U3123),"Sim","Não"))</f>
        <v>Não</v>
      </c>
    </row>
    <row r="3124" customFormat="false" ht="15" hidden="false" customHeight="false" outlineLevel="0" collapsed="false">
      <c r="A3124" s="72" t="s">
        <v>6505</v>
      </c>
      <c r="B3124" s="72" t="s">
        <v>6506</v>
      </c>
      <c r="C3124" s="72" t="s">
        <v>315</v>
      </c>
      <c r="D3124" s="72" t="s">
        <v>289</v>
      </c>
      <c r="E3124" s="72"/>
      <c r="F3124" s="73" t="n">
        <v>13336</v>
      </c>
      <c r="G3124" s="73" t="n">
        <v>10972</v>
      </c>
      <c r="H3124" s="73" t="n">
        <v>2364</v>
      </c>
      <c r="I3124" s="74" t="n">
        <f aca="false">H3124/F3124</f>
        <v>0.177264547090582</v>
      </c>
      <c r="J3124" s="73" t="n">
        <v>10661</v>
      </c>
      <c r="K3124" s="73" t="n">
        <v>65</v>
      </c>
      <c r="L3124" s="73" t="n">
        <v>246</v>
      </c>
      <c r="M3124" s="73" t="n">
        <v>1639</v>
      </c>
      <c r="N3124" s="73" t="n">
        <v>8728</v>
      </c>
      <c r="O3124" s="73" t="n">
        <f aca="false">J3124-M3124-N3124</f>
        <v>294</v>
      </c>
      <c r="P3124" s="74" t="n">
        <f aca="false">M3124/J3124</f>
        <v>0.153737923271738</v>
      </c>
      <c r="Q3124" s="74" t="n">
        <f aca="false">N3124/J3124</f>
        <v>0.818684926367133</v>
      </c>
      <c r="R3124" s="75" t="n">
        <f aca="false">ABS(P3124-Q3124)*100</f>
        <v>66.4947003095394</v>
      </c>
      <c r="S3124" s="72" t="str">
        <f aca="false">IF(M3124&gt;N3124,"Flávio Bolsonaro",IF(N3124&gt;M3124,"Lula","Empate"))</f>
        <v>Lula</v>
      </c>
      <c r="T3124" s="74" t="n">
        <v>0.840056904786099</v>
      </c>
      <c r="U3124" s="74" t="n">
        <v>0.123361447007418</v>
      </c>
      <c r="V3124" s="72" t="str">
        <f aca="false">IF(S3124="Empate","—",IF((N3124&gt;M3124)&lt;&gt;(T3124&gt;U3124),"Sim","Não"))</f>
        <v>Não</v>
      </c>
    </row>
    <row r="3125" customFormat="false" ht="15" hidden="false" customHeight="false" outlineLevel="0" collapsed="false">
      <c r="A3125" s="72" t="s">
        <v>6507</v>
      </c>
      <c r="B3125" s="72" t="s">
        <v>6508</v>
      </c>
      <c r="C3125" s="72" t="s">
        <v>315</v>
      </c>
      <c r="D3125" s="72" t="s">
        <v>289</v>
      </c>
      <c r="E3125" s="72"/>
      <c r="F3125" s="73" t="n">
        <v>4173</v>
      </c>
      <c r="G3125" s="73" t="n">
        <v>3672</v>
      </c>
      <c r="H3125" s="73" t="n">
        <v>501</v>
      </c>
      <c r="I3125" s="74" t="n">
        <f aca="false">H3125/F3125</f>
        <v>0.120057512580877</v>
      </c>
      <c r="J3125" s="73" t="n">
        <v>3595</v>
      </c>
      <c r="K3125" s="73" t="n">
        <v>13</v>
      </c>
      <c r="L3125" s="73" t="n">
        <v>64</v>
      </c>
      <c r="M3125" s="73" t="n">
        <v>603</v>
      </c>
      <c r="N3125" s="73" t="n">
        <v>2884</v>
      </c>
      <c r="O3125" s="73" t="n">
        <f aca="false">J3125-M3125-N3125</f>
        <v>108</v>
      </c>
      <c r="P3125" s="74" t="n">
        <f aca="false">M3125/J3125</f>
        <v>0.167732962447844</v>
      </c>
      <c r="Q3125" s="74" t="n">
        <f aca="false">N3125/J3125</f>
        <v>0.802225312934631</v>
      </c>
      <c r="R3125" s="75" t="n">
        <f aca="false">ABS(P3125-Q3125)*100</f>
        <v>63.4492350486787</v>
      </c>
      <c r="S3125" s="72" t="str">
        <f aca="false">IF(M3125&gt;N3125,"Flávio Bolsonaro",IF(N3125&gt;M3125,"Lula","Empate"))</f>
        <v>Lula</v>
      </c>
      <c r="T3125" s="74" t="n">
        <v>0.818812179680434</v>
      </c>
      <c r="U3125" s="74" t="n">
        <v>0.136870666264697</v>
      </c>
      <c r="V3125" s="72" t="str">
        <f aca="false">IF(S3125="Empate","—",IF((N3125&gt;M3125)&lt;&gt;(T3125&gt;U3125),"Sim","Não"))</f>
        <v>Não</v>
      </c>
    </row>
    <row r="3126" customFormat="false" ht="15" hidden="false" customHeight="false" outlineLevel="0" collapsed="false">
      <c r="A3126" s="72" t="s">
        <v>6509</v>
      </c>
      <c r="B3126" s="72" t="s">
        <v>6510</v>
      </c>
      <c r="C3126" s="72" t="s">
        <v>315</v>
      </c>
      <c r="D3126" s="72" t="s">
        <v>289</v>
      </c>
      <c r="E3126" s="72"/>
      <c r="F3126" s="73" t="n">
        <v>7624</v>
      </c>
      <c r="G3126" s="73" t="n">
        <v>5984</v>
      </c>
      <c r="H3126" s="73" t="n">
        <v>1640</v>
      </c>
      <c r="I3126" s="74" t="n">
        <f aca="false">H3126/F3126</f>
        <v>0.21511017838405</v>
      </c>
      <c r="J3126" s="73" t="n">
        <v>5771</v>
      </c>
      <c r="K3126" s="73" t="n">
        <v>41</v>
      </c>
      <c r="L3126" s="73" t="n">
        <v>172</v>
      </c>
      <c r="M3126" s="73" t="n">
        <v>1147</v>
      </c>
      <c r="N3126" s="73" t="n">
        <v>4413</v>
      </c>
      <c r="O3126" s="73" t="n">
        <f aca="false">J3126-M3126-N3126</f>
        <v>211</v>
      </c>
      <c r="P3126" s="74" t="n">
        <f aca="false">M3126/J3126</f>
        <v>0.198752382602669</v>
      </c>
      <c r="Q3126" s="74" t="n">
        <f aca="false">N3126/J3126</f>
        <v>0.764685496447756</v>
      </c>
      <c r="R3126" s="75" t="n">
        <f aca="false">ABS(P3126-Q3126)*100</f>
        <v>56.5933113845088</v>
      </c>
      <c r="S3126" s="72" t="str">
        <f aca="false">IF(M3126&gt;N3126,"Flávio Bolsonaro",IF(N3126&gt;M3126,"Lula","Empate"))</f>
        <v>Lula</v>
      </c>
      <c r="T3126" s="74" t="n">
        <v>0.833090644339279</v>
      </c>
      <c r="U3126" s="74" t="n">
        <v>0.130323989807062</v>
      </c>
      <c r="V3126" s="72" t="str">
        <f aca="false">IF(S3126="Empate","—",IF((N3126&gt;M3126)&lt;&gt;(T3126&gt;U3126),"Sim","Não"))</f>
        <v>Não</v>
      </c>
    </row>
    <row r="3127" customFormat="false" ht="15" hidden="false" customHeight="false" outlineLevel="0" collapsed="false">
      <c r="A3127" s="72" t="s">
        <v>6511</v>
      </c>
      <c r="B3127" s="72" t="s">
        <v>6512</v>
      </c>
      <c r="C3127" s="72" t="s">
        <v>315</v>
      </c>
      <c r="D3127" s="72" t="s">
        <v>289</v>
      </c>
      <c r="E3127" s="72"/>
      <c r="F3127" s="73" t="n">
        <v>118423</v>
      </c>
      <c r="G3127" s="73" t="n">
        <v>99922</v>
      </c>
      <c r="H3127" s="73" t="n">
        <v>18501</v>
      </c>
      <c r="I3127" s="74" t="n">
        <f aca="false">H3127/F3127</f>
        <v>0.156228097582395</v>
      </c>
      <c r="J3127" s="73" t="n">
        <v>95945</v>
      </c>
      <c r="K3127" s="73" t="n">
        <v>1475</v>
      </c>
      <c r="L3127" s="73" t="n">
        <v>2502</v>
      </c>
      <c r="M3127" s="73" t="n">
        <v>31881</v>
      </c>
      <c r="N3127" s="73" t="n">
        <v>58315</v>
      </c>
      <c r="O3127" s="73" t="n">
        <f aca="false">J3127-M3127-N3127</f>
        <v>5749</v>
      </c>
      <c r="P3127" s="74" t="n">
        <f aca="false">M3127/J3127</f>
        <v>0.332284121111053</v>
      </c>
      <c r="Q3127" s="74" t="n">
        <f aca="false">N3127/J3127</f>
        <v>0.607796133201313</v>
      </c>
      <c r="R3127" s="75" t="n">
        <f aca="false">ABS(P3127-Q3127)*100</f>
        <v>27.551201209026</v>
      </c>
      <c r="S3127" s="72" t="str">
        <f aca="false">IF(M3127&gt;N3127,"Flávio Bolsonaro",IF(N3127&gt;M3127,"Lula","Empate"))</f>
        <v>Lula</v>
      </c>
      <c r="T3127" s="74" t="n">
        <v>0.627784628961273</v>
      </c>
      <c r="U3127" s="74" t="n">
        <v>0.298256530937808</v>
      </c>
      <c r="V3127" s="72" t="str">
        <f aca="false">IF(S3127="Empate","—",IF((N3127&gt;M3127)&lt;&gt;(T3127&gt;U3127),"Sim","Não"))</f>
        <v>Não</v>
      </c>
    </row>
    <row r="3128" customFormat="false" ht="15" hidden="false" customHeight="false" outlineLevel="0" collapsed="false">
      <c r="A3128" s="72" t="s">
        <v>6513</v>
      </c>
      <c r="B3128" s="72" t="s">
        <v>6514</v>
      </c>
      <c r="C3128" s="72" t="s">
        <v>315</v>
      </c>
      <c r="D3128" s="72" t="s">
        <v>289</v>
      </c>
      <c r="E3128" s="72"/>
      <c r="F3128" s="73" t="n">
        <v>4164</v>
      </c>
      <c r="G3128" s="73" t="n">
        <v>3080</v>
      </c>
      <c r="H3128" s="73" t="n">
        <v>1084</v>
      </c>
      <c r="I3128" s="74" t="n">
        <f aca="false">H3128/F3128</f>
        <v>0.260326609029779</v>
      </c>
      <c r="J3128" s="73" t="n">
        <v>2998</v>
      </c>
      <c r="K3128" s="73" t="n">
        <v>26</v>
      </c>
      <c r="L3128" s="73" t="n">
        <v>56</v>
      </c>
      <c r="M3128" s="73" t="n">
        <v>729</v>
      </c>
      <c r="N3128" s="73" t="n">
        <v>2169</v>
      </c>
      <c r="O3128" s="73" t="n">
        <f aca="false">J3128-M3128-N3128</f>
        <v>100</v>
      </c>
      <c r="P3128" s="74" t="n">
        <f aca="false">M3128/J3128</f>
        <v>0.243162108072048</v>
      </c>
      <c r="Q3128" s="74" t="n">
        <f aca="false">N3128/J3128</f>
        <v>0.723482321547698</v>
      </c>
      <c r="R3128" s="75" t="n">
        <f aca="false">ABS(P3128-Q3128)*100</f>
        <v>48.032021347565</v>
      </c>
      <c r="S3128" s="72" t="str">
        <f aca="false">IF(M3128&gt;N3128,"Flávio Bolsonaro",IF(N3128&gt;M3128,"Lula","Empate"))</f>
        <v>Lula</v>
      </c>
      <c r="T3128" s="74" t="n">
        <v>0.769150779896014</v>
      </c>
      <c r="U3128" s="74" t="n">
        <v>0.208318890814558</v>
      </c>
      <c r="V3128" s="72" t="str">
        <f aca="false">IF(S3128="Empate","—",IF((N3128&gt;M3128)&lt;&gt;(T3128&gt;U3128),"Sim","Não"))</f>
        <v>Não</v>
      </c>
    </row>
    <row r="3129" customFormat="false" ht="15" hidden="false" customHeight="false" outlineLevel="0" collapsed="false">
      <c r="A3129" s="72" t="s">
        <v>6515</v>
      </c>
      <c r="B3129" s="72" t="s">
        <v>6516</v>
      </c>
      <c r="C3129" s="72" t="s">
        <v>315</v>
      </c>
      <c r="D3129" s="72" t="s">
        <v>289</v>
      </c>
      <c r="E3129" s="72"/>
      <c r="F3129" s="73" t="n">
        <v>5568</v>
      </c>
      <c r="G3129" s="73" t="n">
        <v>4613</v>
      </c>
      <c r="H3129" s="73" t="n">
        <v>955</v>
      </c>
      <c r="I3129" s="74" t="n">
        <f aca="false">H3129/F3129</f>
        <v>0.171515804597701</v>
      </c>
      <c r="J3129" s="73" t="n">
        <v>4294</v>
      </c>
      <c r="K3129" s="73" t="n">
        <v>68</v>
      </c>
      <c r="L3129" s="73" t="n">
        <v>251</v>
      </c>
      <c r="M3129" s="73" t="n">
        <v>638</v>
      </c>
      <c r="N3129" s="73" t="n">
        <v>3479</v>
      </c>
      <c r="O3129" s="73" t="n">
        <f aca="false">J3129-M3129-N3129</f>
        <v>177</v>
      </c>
      <c r="P3129" s="74" t="n">
        <f aca="false">M3129/J3129</f>
        <v>0.148579413134606</v>
      </c>
      <c r="Q3129" s="74" t="n">
        <f aca="false">N3129/J3129</f>
        <v>0.810200279459711</v>
      </c>
      <c r="R3129" s="75" t="n">
        <f aca="false">ABS(P3129-Q3129)*100</f>
        <v>66.1620866325105</v>
      </c>
      <c r="S3129" s="72" t="str">
        <f aca="false">IF(M3129&gt;N3129,"Flávio Bolsonaro",IF(N3129&gt;M3129,"Lula","Empate"))</f>
        <v>Lula</v>
      </c>
      <c r="T3129" s="74" t="n">
        <v>0.851124940162757</v>
      </c>
      <c r="U3129" s="74" t="n">
        <v>0.0988511249401628</v>
      </c>
      <c r="V3129" s="72" t="str">
        <f aca="false">IF(S3129="Empate","—",IF((N3129&gt;M3129)&lt;&gt;(T3129&gt;U3129),"Sim","Não"))</f>
        <v>Não</v>
      </c>
    </row>
    <row r="3130" customFormat="false" ht="15" hidden="false" customHeight="false" outlineLevel="0" collapsed="false">
      <c r="A3130" s="72" t="s">
        <v>6517</v>
      </c>
      <c r="B3130" s="72" t="s">
        <v>6518</v>
      </c>
      <c r="C3130" s="72" t="s">
        <v>315</v>
      </c>
      <c r="D3130" s="72" t="s">
        <v>289</v>
      </c>
      <c r="E3130" s="72"/>
      <c r="F3130" s="73" t="n">
        <v>5401</v>
      </c>
      <c r="G3130" s="73" t="n">
        <v>4711</v>
      </c>
      <c r="H3130" s="73" t="n">
        <v>690</v>
      </c>
      <c r="I3130" s="74" t="n">
        <f aca="false">H3130/F3130</f>
        <v>0.12775411960748</v>
      </c>
      <c r="J3130" s="73" t="n">
        <v>4534</v>
      </c>
      <c r="K3130" s="73" t="n">
        <v>48</v>
      </c>
      <c r="L3130" s="73" t="n">
        <v>129</v>
      </c>
      <c r="M3130" s="73" t="n">
        <v>814</v>
      </c>
      <c r="N3130" s="73" t="n">
        <v>3500</v>
      </c>
      <c r="O3130" s="73" t="n">
        <f aca="false">J3130-M3130-N3130</f>
        <v>220</v>
      </c>
      <c r="P3130" s="74" t="n">
        <f aca="false">M3130/J3130</f>
        <v>0.179532421702691</v>
      </c>
      <c r="Q3130" s="74" t="n">
        <f aca="false">N3130/J3130</f>
        <v>0.771945302161447</v>
      </c>
      <c r="R3130" s="75" t="n">
        <f aca="false">ABS(P3130-Q3130)*100</f>
        <v>59.2412880458756</v>
      </c>
      <c r="S3130" s="72" t="str">
        <f aca="false">IF(M3130&gt;N3130,"Flávio Bolsonaro",IF(N3130&gt;M3130,"Lula","Empate"))</f>
        <v>Lula</v>
      </c>
      <c r="T3130" s="74" t="n">
        <v>0.821579865437329</v>
      </c>
      <c r="U3130" s="74" t="n">
        <v>0.128332918016447</v>
      </c>
      <c r="V3130" s="72" t="str">
        <f aca="false">IF(S3130="Empate","—",IF((N3130&gt;M3130)&lt;&gt;(T3130&gt;U3130),"Sim","Não"))</f>
        <v>Não</v>
      </c>
    </row>
    <row r="3131" customFormat="false" ht="15" hidden="false" customHeight="false" outlineLevel="0" collapsed="false">
      <c r="A3131" s="72" t="s">
        <v>6519</v>
      </c>
      <c r="B3131" s="72" t="s">
        <v>6520</v>
      </c>
      <c r="C3131" s="72" t="s">
        <v>315</v>
      </c>
      <c r="D3131" s="72" t="s">
        <v>289</v>
      </c>
      <c r="E3131" s="72"/>
      <c r="F3131" s="73" t="n">
        <v>17052</v>
      </c>
      <c r="G3131" s="73" t="n">
        <v>14440</v>
      </c>
      <c r="H3131" s="73" t="n">
        <v>2612</v>
      </c>
      <c r="I3131" s="74" t="n">
        <f aca="false">H3131/F3131</f>
        <v>0.153178512784424</v>
      </c>
      <c r="J3131" s="73" t="n">
        <v>13611</v>
      </c>
      <c r="K3131" s="73" t="n">
        <v>174</v>
      </c>
      <c r="L3131" s="73" t="n">
        <v>655</v>
      </c>
      <c r="M3131" s="73" t="n">
        <v>2641</v>
      </c>
      <c r="N3131" s="73" t="n">
        <v>10282</v>
      </c>
      <c r="O3131" s="73" t="n">
        <f aca="false">J3131-M3131-N3131</f>
        <v>688</v>
      </c>
      <c r="P3131" s="74" t="n">
        <f aca="false">M3131/J3131</f>
        <v>0.19403423701418</v>
      </c>
      <c r="Q3131" s="74" t="n">
        <f aca="false">N3131/J3131</f>
        <v>0.75541841157887</v>
      </c>
      <c r="R3131" s="75" t="n">
        <f aca="false">ABS(P3131-Q3131)*100</f>
        <v>56.138417456469</v>
      </c>
      <c r="S3131" s="72" t="str">
        <f aca="false">IF(M3131&gt;N3131,"Flávio Bolsonaro",IF(N3131&gt;M3131,"Lula","Empate"))</f>
        <v>Lula</v>
      </c>
      <c r="T3131" s="74" t="n">
        <v>0.823972979341764</v>
      </c>
      <c r="U3131" s="74" t="n">
        <v>0.134396355353075</v>
      </c>
      <c r="V3131" s="72" t="str">
        <f aca="false">IF(S3131="Empate","—",IF((N3131&gt;M3131)&lt;&gt;(T3131&gt;U3131),"Sim","Não"))</f>
        <v>Não</v>
      </c>
    </row>
    <row r="3132" customFormat="false" ht="15" hidden="false" customHeight="false" outlineLevel="0" collapsed="false">
      <c r="A3132" s="72" t="s">
        <v>6521</v>
      </c>
      <c r="B3132" s="72" t="s">
        <v>6522</v>
      </c>
      <c r="C3132" s="72" t="s">
        <v>315</v>
      </c>
      <c r="D3132" s="72" t="s">
        <v>289</v>
      </c>
      <c r="E3132" s="72"/>
      <c r="F3132" s="73" t="n">
        <v>3909</v>
      </c>
      <c r="G3132" s="73" t="n">
        <v>3098</v>
      </c>
      <c r="H3132" s="73" t="n">
        <v>811</v>
      </c>
      <c r="I3132" s="74" t="n">
        <f aca="false">H3132/F3132</f>
        <v>0.207469941161422</v>
      </c>
      <c r="J3132" s="73" t="n">
        <v>2994</v>
      </c>
      <c r="K3132" s="73" t="n">
        <v>23</v>
      </c>
      <c r="L3132" s="73" t="n">
        <v>81</v>
      </c>
      <c r="M3132" s="73" t="n">
        <v>393</v>
      </c>
      <c r="N3132" s="73" t="n">
        <v>2522</v>
      </c>
      <c r="O3132" s="73" t="n">
        <f aca="false">J3132-M3132-N3132</f>
        <v>79</v>
      </c>
      <c r="P3132" s="74" t="n">
        <f aca="false">M3132/J3132</f>
        <v>0.1312625250501</v>
      </c>
      <c r="Q3132" s="74" t="n">
        <f aca="false">N3132/J3132</f>
        <v>0.842351369405478</v>
      </c>
      <c r="R3132" s="75" t="n">
        <f aca="false">ABS(P3132-Q3132)*100</f>
        <v>71.1088844355378</v>
      </c>
      <c r="S3132" s="72" t="str">
        <f aca="false">IF(M3132&gt;N3132,"Flávio Bolsonaro",IF(N3132&gt;M3132,"Lula","Empate"))</f>
        <v>Lula</v>
      </c>
      <c r="T3132" s="74" t="n">
        <v>0.876230661040788</v>
      </c>
      <c r="U3132" s="74" t="n">
        <v>0.0850914205344585</v>
      </c>
      <c r="V3132" s="72" t="str">
        <f aca="false">IF(S3132="Empate","—",IF((N3132&gt;M3132)&lt;&gt;(T3132&gt;U3132),"Sim","Não"))</f>
        <v>Não</v>
      </c>
    </row>
    <row r="3133" customFormat="false" ht="15" hidden="false" customHeight="false" outlineLevel="0" collapsed="false">
      <c r="A3133" s="72" t="s">
        <v>6523</v>
      </c>
      <c r="B3133" s="72" t="s">
        <v>6524</v>
      </c>
      <c r="C3133" s="72" t="s">
        <v>315</v>
      </c>
      <c r="D3133" s="72" t="s">
        <v>289</v>
      </c>
      <c r="E3133" s="72"/>
      <c r="F3133" s="73" t="n">
        <v>35312</v>
      </c>
      <c r="G3133" s="73" t="n">
        <v>27067</v>
      </c>
      <c r="H3133" s="73" t="n">
        <v>8245</v>
      </c>
      <c r="I3133" s="74" t="n">
        <f aca="false">H3133/F3133</f>
        <v>0.233490031717263</v>
      </c>
      <c r="J3133" s="73" t="n">
        <v>25886</v>
      </c>
      <c r="K3133" s="73" t="n">
        <v>350</v>
      </c>
      <c r="L3133" s="73" t="n">
        <v>831</v>
      </c>
      <c r="M3133" s="73" t="n">
        <v>6395</v>
      </c>
      <c r="N3133" s="73" t="n">
        <v>18322</v>
      </c>
      <c r="O3133" s="73" t="n">
        <f aca="false">J3133-M3133-N3133</f>
        <v>1169</v>
      </c>
      <c r="P3133" s="74" t="n">
        <f aca="false">M3133/J3133</f>
        <v>0.247044734605578</v>
      </c>
      <c r="Q3133" s="74" t="n">
        <f aca="false">N3133/J3133</f>
        <v>0.707795719694043</v>
      </c>
      <c r="R3133" s="75" t="n">
        <f aca="false">ABS(P3133-Q3133)*100</f>
        <v>46.0750985088465</v>
      </c>
      <c r="S3133" s="72" t="str">
        <f aca="false">IF(M3133&gt;N3133,"Flávio Bolsonaro",IF(N3133&gt;M3133,"Lula","Empate"))</f>
        <v>Lula</v>
      </c>
      <c r="T3133" s="74" t="n">
        <v>0.736640266777824</v>
      </c>
      <c r="U3133" s="74" t="n">
        <v>0.204251771571488</v>
      </c>
      <c r="V3133" s="72" t="str">
        <f aca="false">IF(S3133="Empate","—",IF((N3133&gt;M3133)&lt;&gt;(T3133&gt;U3133),"Sim","Não"))</f>
        <v>Não</v>
      </c>
    </row>
    <row r="3134" customFormat="false" ht="15" hidden="false" customHeight="false" outlineLevel="0" collapsed="false">
      <c r="A3134" s="72" t="s">
        <v>6525</v>
      </c>
      <c r="B3134" s="72" t="s">
        <v>6526</v>
      </c>
      <c r="C3134" s="72" t="s">
        <v>315</v>
      </c>
      <c r="D3134" s="72" t="s">
        <v>289</v>
      </c>
      <c r="E3134" s="72"/>
      <c r="F3134" s="73" t="n">
        <v>3276</v>
      </c>
      <c r="G3134" s="73" t="n">
        <v>2786</v>
      </c>
      <c r="H3134" s="73" t="n">
        <v>490</v>
      </c>
      <c r="I3134" s="74" t="n">
        <f aca="false">H3134/F3134</f>
        <v>0.14957264957265</v>
      </c>
      <c r="J3134" s="73" t="n">
        <v>2651</v>
      </c>
      <c r="K3134" s="73" t="n">
        <v>31</v>
      </c>
      <c r="L3134" s="73" t="n">
        <v>104</v>
      </c>
      <c r="M3134" s="73" t="n">
        <v>635</v>
      </c>
      <c r="N3134" s="73" t="n">
        <v>1935</v>
      </c>
      <c r="O3134" s="73" t="n">
        <f aca="false">J3134-M3134-N3134</f>
        <v>81</v>
      </c>
      <c r="P3134" s="74" t="n">
        <f aca="false">M3134/J3134</f>
        <v>0.239532251980385</v>
      </c>
      <c r="Q3134" s="74" t="n">
        <f aca="false">N3134/J3134</f>
        <v>0.729913240286684</v>
      </c>
      <c r="R3134" s="75" t="n">
        <f aca="false">ABS(P3134-Q3134)*100</f>
        <v>49.03809883063</v>
      </c>
      <c r="S3134" s="72" t="str">
        <f aca="false">IF(M3134&gt;N3134,"Flávio Bolsonaro",IF(N3134&gt;M3134,"Lula","Empate"))</f>
        <v>Lula</v>
      </c>
      <c r="T3134" s="74" t="n">
        <v>0.681898066783831</v>
      </c>
      <c r="U3134" s="74" t="n">
        <v>0.280316344463972</v>
      </c>
      <c r="V3134" s="72" t="str">
        <f aca="false">IF(S3134="Empate","—",IF((N3134&gt;M3134)&lt;&gt;(T3134&gt;U3134),"Sim","Não"))</f>
        <v>Não</v>
      </c>
    </row>
    <row r="3135" customFormat="false" ht="15" hidden="false" customHeight="false" outlineLevel="0" collapsed="false">
      <c r="A3135" s="72" t="s">
        <v>6527</v>
      </c>
      <c r="B3135" s="72" t="s">
        <v>6528</v>
      </c>
      <c r="C3135" s="72" t="s">
        <v>315</v>
      </c>
      <c r="D3135" s="72" t="s">
        <v>289</v>
      </c>
      <c r="E3135" s="72"/>
      <c r="F3135" s="73" t="n">
        <v>54212</v>
      </c>
      <c r="G3135" s="73" t="n">
        <v>47307</v>
      </c>
      <c r="H3135" s="73" t="n">
        <v>6905</v>
      </c>
      <c r="I3135" s="74" t="n">
        <f aca="false">H3135/F3135</f>
        <v>0.127370323913525</v>
      </c>
      <c r="J3135" s="73" t="n">
        <v>45412</v>
      </c>
      <c r="K3135" s="73" t="n">
        <v>554</v>
      </c>
      <c r="L3135" s="73" t="n">
        <v>1341</v>
      </c>
      <c r="M3135" s="73" t="n">
        <v>11917</v>
      </c>
      <c r="N3135" s="73" t="n">
        <v>31334</v>
      </c>
      <c r="O3135" s="73" t="n">
        <f aca="false">J3135-M3135-N3135</f>
        <v>2161</v>
      </c>
      <c r="P3135" s="74" t="n">
        <f aca="false">M3135/J3135</f>
        <v>0.262419624768784</v>
      </c>
      <c r="Q3135" s="74" t="n">
        <f aca="false">N3135/J3135</f>
        <v>0.689993834228838</v>
      </c>
      <c r="R3135" s="75" t="n">
        <f aca="false">ABS(P3135-Q3135)*100</f>
        <v>42.7574209460055</v>
      </c>
      <c r="S3135" s="72" t="str">
        <f aca="false">IF(M3135&gt;N3135,"Flávio Bolsonaro",IF(N3135&gt;M3135,"Lula","Empate"))</f>
        <v>Lula</v>
      </c>
      <c r="T3135" s="74" t="n">
        <v>0.71500963037696</v>
      </c>
      <c r="U3135" s="74" t="n">
        <v>0.232367238374759</v>
      </c>
      <c r="V3135" s="72" t="str">
        <f aca="false">IF(S3135="Empate","—",IF((N3135&gt;M3135)&lt;&gt;(T3135&gt;U3135),"Sim","Não"))</f>
        <v>Não</v>
      </c>
    </row>
    <row r="3136" customFormat="false" ht="15" hidden="false" customHeight="false" outlineLevel="0" collapsed="false">
      <c r="A3136" s="72" t="s">
        <v>6529</v>
      </c>
      <c r="B3136" s="72" t="s">
        <v>6530</v>
      </c>
      <c r="C3136" s="72" t="s">
        <v>315</v>
      </c>
      <c r="D3136" s="72" t="s">
        <v>289</v>
      </c>
      <c r="E3136" s="72"/>
      <c r="F3136" s="73" t="n">
        <v>9384</v>
      </c>
      <c r="G3136" s="73" t="n">
        <v>7543</v>
      </c>
      <c r="H3136" s="73" t="n">
        <v>1841</v>
      </c>
      <c r="I3136" s="74" t="n">
        <f aca="false">H3136/F3136</f>
        <v>0.196184995737425</v>
      </c>
      <c r="J3136" s="73" t="n">
        <v>7174</v>
      </c>
      <c r="K3136" s="73" t="n">
        <v>69</v>
      </c>
      <c r="L3136" s="73" t="n">
        <v>300</v>
      </c>
      <c r="M3136" s="73" t="n">
        <v>1377</v>
      </c>
      <c r="N3136" s="73" t="n">
        <v>5552</v>
      </c>
      <c r="O3136" s="73" t="n">
        <f aca="false">J3136-M3136-N3136</f>
        <v>245</v>
      </c>
      <c r="P3136" s="74" t="n">
        <f aca="false">M3136/J3136</f>
        <v>0.191943127962085</v>
      </c>
      <c r="Q3136" s="74" t="n">
        <f aca="false">N3136/J3136</f>
        <v>0.773905770839141</v>
      </c>
      <c r="R3136" s="75" t="n">
        <f aca="false">ABS(P3136-Q3136)*100</f>
        <v>58.1962642877056</v>
      </c>
      <c r="S3136" s="72" t="str">
        <f aca="false">IF(M3136&gt;N3136,"Flávio Bolsonaro",IF(N3136&gt;M3136,"Lula","Empate"))</f>
        <v>Lula</v>
      </c>
      <c r="T3136" s="74" t="n">
        <v>0.797289586305278</v>
      </c>
      <c r="U3136" s="74" t="n">
        <v>0.155634807417974</v>
      </c>
      <c r="V3136" s="72" t="str">
        <f aca="false">IF(S3136="Empate","—",IF((N3136&gt;M3136)&lt;&gt;(T3136&gt;U3136),"Sim","Não"))</f>
        <v>Não</v>
      </c>
    </row>
    <row r="3137" customFormat="false" ht="15" hidden="false" customHeight="false" outlineLevel="0" collapsed="false">
      <c r="A3137" s="72" t="s">
        <v>6531</v>
      </c>
      <c r="B3137" s="72" t="s">
        <v>6532</v>
      </c>
      <c r="C3137" s="72" t="s">
        <v>315</v>
      </c>
      <c r="D3137" s="72" t="s">
        <v>289</v>
      </c>
      <c r="E3137" s="72"/>
      <c r="F3137" s="73" t="n">
        <v>15109</v>
      </c>
      <c r="G3137" s="73" t="n">
        <v>12707</v>
      </c>
      <c r="H3137" s="73" t="n">
        <v>2402</v>
      </c>
      <c r="I3137" s="74" t="n">
        <f aca="false">H3137/F3137</f>
        <v>0.158978092527633</v>
      </c>
      <c r="J3137" s="73" t="n">
        <v>12091</v>
      </c>
      <c r="K3137" s="73" t="n">
        <v>163</v>
      </c>
      <c r="L3137" s="73" t="n">
        <v>453</v>
      </c>
      <c r="M3137" s="73" t="n">
        <v>2050</v>
      </c>
      <c r="N3137" s="73" t="n">
        <v>9583</v>
      </c>
      <c r="O3137" s="73" t="n">
        <f aca="false">J3137-M3137-N3137</f>
        <v>458</v>
      </c>
      <c r="P3137" s="74" t="n">
        <f aca="false">M3137/J3137</f>
        <v>0.169547597386486</v>
      </c>
      <c r="Q3137" s="74" t="n">
        <f aca="false">N3137/J3137</f>
        <v>0.792572988173021</v>
      </c>
      <c r="R3137" s="75" t="n">
        <f aca="false">ABS(P3137-Q3137)*100</f>
        <v>62.3025390786535</v>
      </c>
      <c r="S3137" s="72" t="str">
        <f aca="false">IF(M3137&gt;N3137,"Flávio Bolsonaro",IF(N3137&gt;M3137,"Lula","Empate"))</f>
        <v>Lula</v>
      </c>
      <c r="T3137" s="74" t="n">
        <v>0.836829420690886</v>
      </c>
      <c r="U3137" s="74" t="n">
        <v>0.117914844238151</v>
      </c>
      <c r="V3137" s="72" t="str">
        <f aca="false">IF(S3137="Empate","—",IF((N3137&gt;M3137)&lt;&gt;(T3137&gt;U3137),"Sim","Não"))</f>
        <v>Não</v>
      </c>
    </row>
    <row r="3138" customFormat="false" ht="15" hidden="false" customHeight="false" outlineLevel="0" collapsed="false">
      <c r="A3138" s="72" t="s">
        <v>6533</v>
      </c>
      <c r="B3138" s="72" t="s">
        <v>6534</v>
      </c>
      <c r="C3138" s="72" t="s">
        <v>315</v>
      </c>
      <c r="D3138" s="72" t="s">
        <v>289</v>
      </c>
      <c r="E3138" s="72"/>
      <c r="F3138" s="73" t="n">
        <v>25821</v>
      </c>
      <c r="G3138" s="73" t="n">
        <v>21022</v>
      </c>
      <c r="H3138" s="73" t="n">
        <v>4799</v>
      </c>
      <c r="I3138" s="74" t="n">
        <f aca="false">H3138/F3138</f>
        <v>0.185856473413113</v>
      </c>
      <c r="J3138" s="73" t="n">
        <v>20013</v>
      </c>
      <c r="K3138" s="73" t="n">
        <v>287</v>
      </c>
      <c r="L3138" s="73" t="n">
        <v>722</v>
      </c>
      <c r="M3138" s="73" t="n">
        <v>5216</v>
      </c>
      <c r="N3138" s="73" t="n">
        <v>13792</v>
      </c>
      <c r="O3138" s="73" t="n">
        <f aca="false">J3138-M3138-N3138</f>
        <v>1005</v>
      </c>
      <c r="P3138" s="74" t="n">
        <f aca="false">M3138/J3138</f>
        <v>0.260630590116424</v>
      </c>
      <c r="Q3138" s="74" t="n">
        <f aca="false">N3138/J3138</f>
        <v>0.689152051166742</v>
      </c>
      <c r="R3138" s="75" t="n">
        <f aca="false">ABS(P3138-Q3138)*100</f>
        <v>42.8521461050317</v>
      </c>
      <c r="S3138" s="72" t="str">
        <f aca="false">IF(M3138&gt;N3138,"Flávio Bolsonaro",IF(N3138&gt;M3138,"Lula","Empate"))</f>
        <v>Lula</v>
      </c>
      <c r="T3138" s="74" t="n">
        <v>0.764724593118804</v>
      </c>
      <c r="U3138" s="74" t="n">
        <v>0.193500503631448</v>
      </c>
      <c r="V3138" s="72" t="str">
        <f aca="false">IF(S3138="Empate","—",IF((N3138&gt;M3138)&lt;&gt;(T3138&gt;U3138),"Sim","Não"))</f>
        <v>Não</v>
      </c>
    </row>
    <row r="3139" customFormat="false" ht="15" hidden="false" customHeight="false" outlineLevel="0" collapsed="false">
      <c r="A3139" s="72" t="s">
        <v>6535</v>
      </c>
      <c r="B3139" s="72" t="s">
        <v>6536</v>
      </c>
      <c r="C3139" s="72" t="s">
        <v>315</v>
      </c>
      <c r="D3139" s="72" t="s">
        <v>289</v>
      </c>
      <c r="E3139" s="72"/>
      <c r="F3139" s="73" t="n">
        <v>53170</v>
      </c>
      <c r="G3139" s="73" t="n">
        <v>40721</v>
      </c>
      <c r="H3139" s="73" t="n">
        <v>12449</v>
      </c>
      <c r="I3139" s="74" t="n">
        <f aca="false">H3139/F3139</f>
        <v>0.234135790859507</v>
      </c>
      <c r="J3139" s="73" t="n">
        <v>38542</v>
      </c>
      <c r="K3139" s="73" t="n">
        <v>825</v>
      </c>
      <c r="L3139" s="73" t="n">
        <v>1354</v>
      </c>
      <c r="M3139" s="73" t="n">
        <v>10092</v>
      </c>
      <c r="N3139" s="73" t="n">
        <v>26574</v>
      </c>
      <c r="O3139" s="73" t="n">
        <f aca="false">J3139-M3139-N3139</f>
        <v>1876</v>
      </c>
      <c r="P3139" s="74" t="n">
        <f aca="false">M3139/J3139</f>
        <v>0.261844221887811</v>
      </c>
      <c r="Q3139" s="74" t="n">
        <f aca="false">N3139/J3139</f>
        <v>0.689481604483421</v>
      </c>
      <c r="R3139" s="75" t="n">
        <f aca="false">ABS(P3139-Q3139)*100</f>
        <v>42.763738259561</v>
      </c>
      <c r="S3139" s="72" t="str">
        <f aca="false">IF(M3139&gt;N3139,"Flávio Bolsonaro",IF(N3139&gt;M3139,"Lula","Empate"))</f>
        <v>Lula</v>
      </c>
      <c r="T3139" s="74" t="n">
        <v>0.730880230880231</v>
      </c>
      <c r="U3139" s="74" t="n">
        <v>0.216049382716049</v>
      </c>
      <c r="V3139" s="72" t="str">
        <f aca="false">IF(S3139="Empate","—",IF((N3139&gt;M3139)&lt;&gt;(T3139&gt;U3139),"Sim","Não"))</f>
        <v>Não</v>
      </c>
    </row>
    <row r="3140" customFormat="false" ht="15" hidden="false" customHeight="false" outlineLevel="0" collapsed="false">
      <c r="A3140" s="72" t="s">
        <v>6537</v>
      </c>
      <c r="B3140" s="72" t="s">
        <v>6538</v>
      </c>
      <c r="C3140" s="72" t="s">
        <v>315</v>
      </c>
      <c r="D3140" s="72" t="s">
        <v>289</v>
      </c>
      <c r="E3140" s="72"/>
      <c r="F3140" s="73" t="n">
        <v>10000</v>
      </c>
      <c r="G3140" s="73" t="n">
        <v>7825</v>
      </c>
      <c r="H3140" s="73" t="n">
        <v>2175</v>
      </c>
      <c r="I3140" s="74" t="n">
        <f aca="false">H3140/F3140</f>
        <v>0.2175</v>
      </c>
      <c r="J3140" s="73" t="n">
        <v>7525</v>
      </c>
      <c r="K3140" s="73" t="n">
        <v>86</v>
      </c>
      <c r="L3140" s="73" t="n">
        <v>214</v>
      </c>
      <c r="M3140" s="73" t="n">
        <v>2049</v>
      </c>
      <c r="N3140" s="73" t="n">
        <v>5256</v>
      </c>
      <c r="O3140" s="73" t="n">
        <f aca="false">J3140-M3140-N3140</f>
        <v>220</v>
      </c>
      <c r="P3140" s="74" t="n">
        <f aca="false">M3140/J3140</f>
        <v>0.272292358803987</v>
      </c>
      <c r="Q3140" s="74" t="n">
        <f aca="false">N3140/J3140</f>
        <v>0.698471760797342</v>
      </c>
      <c r="R3140" s="75" t="n">
        <f aca="false">ABS(P3140-Q3140)*100</f>
        <v>42.6179401993356</v>
      </c>
      <c r="S3140" s="72" t="str">
        <f aca="false">IF(M3140&gt;N3140,"Flávio Bolsonaro",IF(N3140&gt;M3140,"Lula","Empate"))</f>
        <v>Lula</v>
      </c>
      <c r="T3140" s="74" t="n">
        <v>0.783619668246446</v>
      </c>
      <c r="U3140" s="74" t="n">
        <v>0.178761848341232</v>
      </c>
      <c r="V3140" s="72" t="str">
        <f aca="false">IF(S3140="Empate","—",IF((N3140&gt;M3140)&lt;&gt;(T3140&gt;U3140),"Sim","Não"))</f>
        <v>Não</v>
      </c>
    </row>
    <row r="3141" customFormat="false" ht="15" hidden="false" customHeight="false" outlineLevel="0" collapsed="false">
      <c r="A3141" s="72" t="s">
        <v>6539</v>
      </c>
      <c r="B3141" s="72" t="s">
        <v>6540</v>
      </c>
      <c r="C3141" s="72" t="s">
        <v>315</v>
      </c>
      <c r="D3141" s="72" t="s">
        <v>289</v>
      </c>
      <c r="E3141" s="72"/>
      <c r="F3141" s="73" t="n">
        <v>2106</v>
      </c>
      <c r="G3141" s="73" t="n">
        <v>1749</v>
      </c>
      <c r="H3141" s="73" t="n">
        <v>357</v>
      </c>
      <c r="I3141" s="74" t="n">
        <f aca="false">H3141/F3141</f>
        <v>0.16951566951567</v>
      </c>
      <c r="J3141" s="73" t="n">
        <v>1647</v>
      </c>
      <c r="K3141" s="73" t="n">
        <v>10</v>
      </c>
      <c r="L3141" s="73" t="n">
        <v>92</v>
      </c>
      <c r="M3141" s="73" t="n">
        <v>456</v>
      </c>
      <c r="N3141" s="73" t="n">
        <v>1138</v>
      </c>
      <c r="O3141" s="73" t="n">
        <f aca="false">J3141-M3141-N3141</f>
        <v>53</v>
      </c>
      <c r="P3141" s="74" t="n">
        <f aca="false">M3141/J3141</f>
        <v>0.276867030965392</v>
      </c>
      <c r="Q3141" s="74" t="n">
        <f aca="false">N3141/J3141</f>
        <v>0.690953248330298</v>
      </c>
      <c r="R3141" s="75" t="n">
        <f aca="false">ABS(P3141-Q3141)*100</f>
        <v>41.4086217364906</v>
      </c>
      <c r="S3141" s="72" t="str">
        <f aca="false">IF(M3141&gt;N3141,"Flávio Bolsonaro",IF(N3141&gt;M3141,"Lula","Empate"))</f>
        <v>Lula</v>
      </c>
      <c r="T3141" s="74" t="n">
        <v>0.763739734680985</v>
      </c>
      <c r="U3141" s="74" t="n">
        <v>0.176247631080227</v>
      </c>
      <c r="V3141" s="72" t="str">
        <f aca="false">IF(S3141="Empate","—",IF((N3141&gt;M3141)&lt;&gt;(T3141&gt;U3141),"Sim","Não"))</f>
        <v>Não</v>
      </c>
    </row>
    <row r="3142" customFormat="false" ht="15" hidden="false" customHeight="false" outlineLevel="0" collapsed="false">
      <c r="A3142" s="72" t="s">
        <v>6541</v>
      </c>
      <c r="B3142" s="72" t="s">
        <v>6542</v>
      </c>
      <c r="C3142" s="72" t="s">
        <v>315</v>
      </c>
      <c r="D3142" s="72" t="s">
        <v>289</v>
      </c>
      <c r="E3142" s="72"/>
      <c r="F3142" s="73" t="n">
        <v>3706</v>
      </c>
      <c r="G3142" s="73" t="n">
        <v>3003</v>
      </c>
      <c r="H3142" s="73" t="n">
        <v>703</v>
      </c>
      <c r="I3142" s="74" t="n">
        <f aca="false">H3142/F3142</f>
        <v>0.189692390717755</v>
      </c>
      <c r="J3142" s="73" t="n">
        <v>2907</v>
      </c>
      <c r="K3142" s="73" t="n">
        <v>18</v>
      </c>
      <c r="L3142" s="73" t="n">
        <v>78</v>
      </c>
      <c r="M3142" s="73" t="n">
        <v>422</v>
      </c>
      <c r="N3142" s="73" t="n">
        <v>2402</v>
      </c>
      <c r="O3142" s="73" t="n">
        <f aca="false">J3142-M3142-N3142</f>
        <v>83</v>
      </c>
      <c r="P3142" s="74" t="n">
        <f aca="false">M3142/J3142</f>
        <v>0.145166838665291</v>
      </c>
      <c r="Q3142" s="74" t="n">
        <f aca="false">N3142/J3142</f>
        <v>0.826281389748882</v>
      </c>
      <c r="R3142" s="75" t="n">
        <f aca="false">ABS(P3142-Q3142)*100</f>
        <v>68.1114551083591</v>
      </c>
      <c r="S3142" s="72" t="str">
        <f aca="false">IF(M3142&gt;N3142,"Flávio Bolsonaro",IF(N3142&gt;M3142,"Lula","Empate"))</f>
        <v>Lula</v>
      </c>
      <c r="T3142" s="74" t="n">
        <v>0.843129770992366</v>
      </c>
      <c r="U3142" s="74" t="n">
        <v>0.118320610687023</v>
      </c>
      <c r="V3142" s="72" t="str">
        <f aca="false">IF(S3142="Empate","—",IF((N3142&gt;M3142)&lt;&gt;(T3142&gt;U3142),"Sim","Não"))</f>
        <v>Não</v>
      </c>
    </row>
    <row r="3143" customFormat="false" ht="15" hidden="false" customHeight="false" outlineLevel="0" collapsed="false">
      <c r="A3143" s="72" t="s">
        <v>6543</v>
      </c>
      <c r="B3143" s="72" t="s">
        <v>6544</v>
      </c>
      <c r="C3143" s="72" t="s">
        <v>315</v>
      </c>
      <c r="D3143" s="72" t="s">
        <v>289</v>
      </c>
      <c r="E3143" s="72"/>
      <c r="F3143" s="73" t="n">
        <v>7227</v>
      </c>
      <c r="G3143" s="73" t="n">
        <v>5996</v>
      </c>
      <c r="H3143" s="73" t="n">
        <v>1231</v>
      </c>
      <c r="I3143" s="74" t="n">
        <f aca="false">H3143/F3143</f>
        <v>0.170333471703335</v>
      </c>
      <c r="J3143" s="73" t="n">
        <v>5392</v>
      </c>
      <c r="K3143" s="73" t="n">
        <v>122</v>
      </c>
      <c r="L3143" s="73" t="n">
        <v>482</v>
      </c>
      <c r="M3143" s="73" t="n">
        <v>1115</v>
      </c>
      <c r="N3143" s="73" t="n">
        <v>3958</v>
      </c>
      <c r="O3143" s="73" t="n">
        <f aca="false">J3143-M3143-N3143</f>
        <v>319</v>
      </c>
      <c r="P3143" s="74" t="n">
        <f aca="false">M3143/J3143</f>
        <v>0.206787833827893</v>
      </c>
      <c r="Q3143" s="74" t="n">
        <f aca="false">N3143/J3143</f>
        <v>0.734050445103858</v>
      </c>
      <c r="R3143" s="75" t="n">
        <f aca="false">ABS(P3143-Q3143)*100</f>
        <v>52.7262611275964</v>
      </c>
      <c r="S3143" s="72" t="str">
        <f aca="false">IF(M3143&gt;N3143,"Flávio Bolsonaro",IF(N3143&gt;M3143,"Lula","Empate"))</f>
        <v>Lula</v>
      </c>
      <c r="T3143" s="74" t="n">
        <v>0.851003374178654</v>
      </c>
      <c r="U3143" s="74" t="n">
        <v>0.107796128573966</v>
      </c>
      <c r="V3143" s="72" t="str">
        <f aca="false">IF(S3143="Empate","—",IF((N3143&gt;M3143)&lt;&gt;(T3143&gt;U3143),"Sim","Não"))</f>
        <v>Não</v>
      </c>
    </row>
    <row r="3144" customFormat="false" ht="15" hidden="false" customHeight="false" outlineLevel="0" collapsed="false">
      <c r="A3144" s="72" t="s">
        <v>6545</v>
      </c>
      <c r="B3144" s="72" t="s">
        <v>6546</v>
      </c>
      <c r="C3144" s="72" t="s">
        <v>315</v>
      </c>
      <c r="D3144" s="72" t="s">
        <v>289</v>
      </c>
      <c r="E3144" s="72"/>
      <c r="F3144" s="73" t="n">
        <v>7001</v>
      </c>
      <c r="G3144" s="73" t="n">
        <v>5712</v>
      </c>
      <c r="H3144" s="73" t="n">
        <v>1289</v>
      </c>
      <c r="I3144" s="74" t="n">
        <f aca="false">H3144/F3144</f>
        <v>0.184116554777889</v>
      </c>
      <c r="J3144" s="73" t="n">
        <v>5492</v>
      </c>
      <c r="K3144" s="73" t="n">
        <v>46</v>
      </c>
      <c r="L3144" s="73" t="n">
        <v>174</v>
      </c>
      <c r="M3144" s="73" t="n">
        <v>1634</v>
      </c>
      <c r="N3144" s="73" t="n">
        <v>3652</v>
      </c>
      <c r="O3144" s="73" t="n">
        <f aca="false">J3144-M3144-N3144</f>
        <v>206</v>
      </c>
      <c r="P3144" s="74" t="n">
        <f aca="false">M3144/J3144</f>
        <v>0.297523670793882</v>
      </c>
      <c r="Q3144" s="74" t="n">
        <f aca="false">N3144/J3144</f>
        <v>0.664967225054625</v>
      </c>
      <c r="R3144" s="75" t="n">
        <f aca="false">ABS(P3144-Q3144)*100</f>
        <v>36.7443554260743</v>
      </c>
      <c r="S3144" s="72" t="str">
        <f aca="false">IF(M3144&gt;N3144,"Flávio Bolsonaro",IF(N3144&gt;M3144,"Lula","Empate"))</f>
        <v>Lula</v>
      </c>
      <c r="T3144" s="74" t="n">
        <v>0.7072152653548</v>
      </c>
      <c r="U3144" s="74" t="n">
        <v>0.234545815941165</v>
      </c>
      <c r="V3144" s="72" t="str">
        <f aca="false">IF(S3144="Empate","—",IF((N3144&gt;M3144)&lt;&gt;(T3144&gt;U3144),"Sim","Não"))</f>
        <v>Não</v>
      </c>
    </row>
    <row r="3145" customFormat="false" ht="15" hidden="false" customHeight="false" outlineLevel="0" collapsed="false">
      <c r="A3145" s="72" t="s">
        <v>6547</v>
      </c>
      <c r="B3145" s="72" t="s">
        <v>6548</v>
      </c>
      <c r="C3145" s="72" t="s">
        <v>315</v>
      </c>
      <c r="D3145" s="72" t="s">
        <v>289</v>
      </c>
      <c r="E3145" s="72"/>
      <c r="F3145" s="73" t="n">
        <v>14520</v>
      </c>
      <c r="G3145" s="73" t="n">
        <v>11336</v>
      </c>
      <c r="H3145" s="73" t="n">
        <v>3184</v>
      </c>
      <c r="I3145" s="74" t="n">
        <f aca="false">H3145/F3145</f>
        <v>0.219283746556474</v>
      </c>
      <c r="J3145" s="73" t="n">
        <v>10856</v>
      </c>
      <c r="K3145" s="73" t="n">
        <v>108</v>
      </c>
      <c r="L3145" s="73" t="n">
        <v>372</v>
      </c>
      <c r="M3145" s="73" t="n">
        <v>1635</v>
      </c>
      <c r="N3145" s="73" t="n">
        <v>8908</v>
      </c>
      <c r="O3145" s="73" t="n">
        <f aca="false">J3145-M3145-N3145</f>
        <v>313</v>
      </c>
      <c r="P3145" s="74" t="n">
        <f aca="false">M3145/J3145</f>
        <v>0.150607958732498</v>
      </c>
      <c r="Q3145" s="74" t="n">
        <f aca="false">N3145/J3145</f>
        <v>0.820560058953574</v>
      </c>
      <c r="R3145" s="75" t="n">
        <f aca="false">ABS(P3145-Q3145)*100</f>
        <v>66.9952100221076</v>
      </c>
      <c r="S3145" s="72" t="str">
        <f aca="false">IF(M3145&gt;N3145,"Flávio Bolsonaro",IF(N3145&gt;M3145,"Lula","Empate"))</f>
        <v>Lula</v>
      </c>
      <c r="T3145" s="74" t="n">
        <v>0.841160220994475</v>
      </c>
      <c r="U3145" s="74" t="n">
        <v>0.117995264404104</v>
      </c>
      <c r="V3145" s="72" t="str">
        <f aca="false">IF(S3145="Empate","—",IF((N3145&gt;M3145)&lt;&gt;(T3145&gt;U3145),"Sim","Não"))</f>
        <v>Não</v>
      </c>
    </row>
    <row r="3146" customFormat="false" ht="15" hidden="false" customHeight="false" outlineLevel="0" collapsed="false">
      <c r="A3146" s="72" t="s">
        <v>6549</v>
      </c>
      <c r="B3146" s="72" t="s">
        <v>6550</v>
      </c>
      <c r="C3146" s="72" t="s">
        <v>315</v>
      </c>
      <c r="D3146" s="72" t="s">
        <v>289</v>
      </c>
      <c r="E3146" s="72"/>
      <c r="F3146" s="73" t="n">
        <v>4492</v>
      </c>
      <c r="G3146" s="73" t="n">
        <v>3657</v>
      </c>
      <c r="H3146" s="73" t="n">
        <v>835</v>
      </c>
      <c r="I3146" s="74" t="n">
        <f aca="false">H3146/F3146</f>
        <v>0.185886019590383</v>
      </c>
      <c r="J3146" s="73" t="n">
        <v>3546</v>
      </c>
      <c r="K3146" s="73" t="n">
        <v>11</v>
      </c>
      <c r="L3146" s="73" t="n">
        <v>100</v>
      </c>
      <c r="M3146" s="73" t="n">
        <v>491</v>
      </c>
      <c r="N3146" s="73" t="n">
        <v>2936</v>
      </c>
      <c r="O3146" s="73" t="n">
        <f aca="false">J3146-M3146-N3146</f>
        <v>119</v>
      </c>
      <c r="P3146" s="74" t="n">
        <f aca="false">M3146/J3146</f>
        <v>0.138465877044557</v>
      </c>
      <c r="Q3146" s="74" t="n">
        <f aca="false">N3146/J3146</f>
        <v>0.827975183305133</v>
      </c>
      <c r="R3146" s="75" t="n">
        <f aca="false">ABS(P3146-Q3146)*100</f>
        <v>68.9509306260575</v>
      </c>
      <c r="S3146" s="72" t="str">
        <f aca="false">IF(M3146&gt;N3146,"Flávio Bolsonaro",IF(N3146&gt;M3146,"Lula","Empate"))</f>
        <v>Lula</v>
      </c>
      <c r="T3146" s="74" t="n">
        <v>0.871135598408326</v>
      </c>
      <c r="U3146" s="74" t="n">
        <v>0.0915212733394552</v>
      </c>
      <c r="V3146" s="72" t="str">
        <f aca="false">IF(S3146="Empate","—",IF((N3146&gt;M3146)&lt;&gt;(T3146&gt;U3146),"Sim","Não"))</f>
        <v>Não</v>
      </c>
    </row>
    <row r="3147" customFormat="false" ht="15" hidden="false" customHeight="false" outlineLevel="0" collapsed="false">
      <c r="A3147" s="72" t="s">
        <v>6551</v>
      </c>
      <c r="B3147" s="72" t="s">
        <v>6552</v>
      </c>
      <c r="C3147" s="72" t="s">
        <v>315</v>
      </c>
      <c r="D3147" s="72" t="s">
        <v>289</v>
      </c>
      <c r="E3147" s="72"/>
      <c r="F3147" s="73" t="n">
        <v>3891</v>
      </c>
      <c r="G3147" s="73" t="n">
        <v>3168</v>
      </c>
      <c r="H3147" s="73" t="n">
        <v>723</v>
      </c>
      <c r="I3147" s="74" t="n">
        <f aca="false">H3147/F3147</f>
        <v>0.185813415574402</v>
      </c>
      <c r="J3147" s="73" t="n">
        <v>3031</v>
      </c>
      <c r="K3147" s="73" t="n">
        <v>22</v>
      </c>
      <c r="L3147" s="73" t="n">
        <v>115</v>
      </c>
      <c r="M3147" s="73" t="n">
        <v>498</v>
      </c>
      <c r="N3147" s="73" t="n">
        <v>2426</v>
      </c>
      <c r="O3147" s="73" t="n">
        <f aca="false">J3147-M3147-N3147</f>
        <v>107</v>
      </c>
      <c r="P3147" s="74" t="n">
        <f aca="false">M3147/J3147</f>
        <v>0.164302210491587</v>
      </c>
      <c r="Q3147" s="74" t="n">
        <f aca="false">N3147/J3147</f>
        <v>0.800395908940944</v>
      </c>
      <c r="R3147" s="75" t="n">
        <f aca="false">ABS(P3147-Q3147)*100</f>
        <v>63.6093698449357</v>
      </c>
      <c r="S3147" s="72" t="str">
        <f aca="false">IF(M3147&gt;N3147,"Flávio Bolsonaro",IF(N3147&gt;M3147,"Lula","Empate"))</f>
        <v>Lula</v>
      </c>
      <c r="T3147" s="74" t="n">
        <v>0.840302811824081</v>
      </c>
      <c r="U3147" s="74" t="n">
        <v>0.120403749098774</v>
      </c>
      <c r="V3147" s="72" t="str">
        <f aca="false">IF(S3147="Empate","—",IF((N3147&gt;M3147)&lt;&gt;(T3147&gt;U3147),"Sim","Não"))</f>
        <v>Não</v>
      </c>
    </row>
    <row r="3148" customFormat="false" ht="15" hidden="false" customHeight="false" outlineLevel="0" collapsed="false">
      <c r="A3148" s="72" t="s">
        <v>6553</v>
      </c>
      <c r="B3148" s="72" t="s">
        <v>6554</v>
      </c>
      <c r="C3148" s="72" t="s">
        <v>315</v>
      </c>
      <c r="D3148" s="72" t="s">
        <v>289</v>
      </c>
      <c r="E3148" s="72"/>
      <c r="F3148" s="73" t="n">
        <v>5577</v>
      </c>
      <c r="G3148" s="73" t="n">
        <v>4608</v>
      </c>
      <c r="H3148" s="73" t="n">
        <v>969</v>
      </c>
      <c r="I3148" s="74" t="n">
        <f aca="false">H3148/F3148</f>
        <v>0.173749327595481</v>
      </c>
      <c r="J3148" s="73" t="n">
        <v>4435</v>
      </c>
      <c r="K3148" s="73" t="n">
        <v>31</v>
      </c>
      <c r="L3148" s="73" t="n">
        <v>142</v>
      </c>
      <c r="M3148" s="73" t="n">
        <v>1277</v>
      </c>
      <c r="N3148" s="73" t="n">
        <v>2910</v>
      </c>
      <c r="O3148" s="73" t="n">
        <f aca="false">J3148-M3148-N3148</f>
        <v>248</v>
      </c>
      <c r="P3148" s="74" t="n">
        <f aca="false">M3148/J3148</f>
        <v>0.28793686583991</v>
      </c>
      <c r="Q3148" s="74" t="n">
        <f aca="false">N3148/J3148</f>
        <v>0.656144306651635</v>
      </c>
      <c r="R3148" s="75" t="n">
        <f aca="false">ABS(P3148-Q3148)*100</f>
        <v>36.8207440811725</v>
      </c>
      <c r="S3148" s="72" t="str">
        <f aca="false">IF(M3148&gt;N3148,"Flávio Bolsonaro",IF(N3148&gt;M3148,"Lula","Empate"))</f>
        <v>Lula</v>
      </c>
      <c r="T3148" s="74" t="n">
        <v>0.746163215590743</v>
      </c>
      <c r="U3148" s="74" t="n">
        <v>0.213398294762485</v>
      </c>
      <c r="V3148" s="72" t="str">
        <f aca="false">IF(S3148="Empate","—",IF((N3148&gt;M3148)&lt;&gt;(T3148&gt;U3148),"Sim","Não"))</f>
        <v>Não</v>
      </c>
    </row>
    <row r="3149" customFormat="false" ht="15" hidden="false" customHeight="false" outlineLevel="0" collapsed="false">
      <c r="A3149" s="72" t="s">
        <v>6555</v>
      </c>
      <c r="B3149" s="72" t="s">
        <v>6556</v>
      </c>
      <c r="C3149" s="72" t="s">
        <v>315</v>
      </c>
      <c r="D3149" s="72" t="s">
        <v>289</v>
      </c>
      <c r="E3149" s="72"/>
      <c r="F3149" s="73" t="n">
        <v>5426</v>
      </c>
      <c r="G3149" s="73" t="n">
        <v>4400</v>
      </c>
      <c r="H3149" s="73" t="n">
        <v>1026</v>
      </c>
      <c r="I3149" s="74" t="n">
        <f aca="false">H3149/F3149</f>
        <v>0.189089568743089</v>
      </c>
      <c r="J3149" s="73" t="n">
        <v>4224</v>
      </c>
      <c r="K3149" s="73" t="n">
        <v>37</v>
      </c>
      <c r="L3149" s="73" t="n">
        <v>139</v>
      </c>
      <c r="M3149" s="73" t="n">
        <v>705</v>
      </c>
      <c r="N3149" s="73" t="n">
        <v>3407</v>
      </c>
      <c r="O3149" s="73" t="n">
        <f aca="false">J3149-M3149-N3149</f>
        <v>112</v>
      </c>
      <c r="P3149" s="74" t="n">
        <f aca="false">M3149/J3149</f>
        <v>0.166903409090909</v>
      </c>
      <c r="Q3149" s="74" t="n">
        <f aca="false">N3149/J3149</f>
        <v>0.806581439393939</v>
      </c>
      <c r="R3149" s="75" t="n">
        <f aca="false">ABS(P3149-Q3149)*100</f>
        <v>63.967803030303</v>
      </c>
      <c r="S3149" s="72" t="str">
        <f aca="false">IF(M3149&gt;N3149,"Flávio Bolsonaro",IF(N3149&gt;M3149,"Lula","Empate"))</f>
        <v>Lula</v>
      </c>
      <c r="T3149" s="74" t="n">
        <v>0.842652152399802</v>
      </c>
      <c r="U3149" s="74" t="n">
        <v>0.122464126669965</v>
      </c>
      <c r="V3149" s="72" t="str">
        <f aca="false">IF(S3149="Empate","—",IF((N3149&gt;M3149)&lt;&gt;(T3149&gt;U3149),"Sim","Não"))</f>
        <v>Não</v>
      </c>
    </row>
    <row r="3150" customFormat="false" ht="15" hidden="false" customHeight="false" outlineLevel="0" collapsed="false">
      <c r="A3150" s="72" t="s">
        <v>6557</v>
      </c>
      <c r="B3150" s="72" t="s">
        <v>6558</v>
      </c>
      <c r="C3150" s="72" t="s">
        <v>315</v>
      </c>
      <c r="D3150" s="72" t="s">
        <v>289</v>
      </c>
      <c r="E3150" s="72"/>
      <c r="F3150" s="73" t="n">
        <v>5902</v>
      </c>
      <c r="G3150" s="73" t="n">
        <v>5192</v>
      </c>
      <c r="H3150" s="73" t="n">
        <v>710</v>
      </c>
      <c r="I3150" s="74" t="n">
        <f aca="false">H3150/F3150</f>
        <v>0.120298203998645</v>
      </c>
      <c r="J3150" s="73" t="n">
        <v>4985</v>
      </c>
      <c r="K3150" s="73" t="n">
        <v>41</v>
      </c>
      <c r="L3150" s="73" t="n">
        <v>166</v>
      </c>
      <c r="M3150" s="73" t="n">
        <v>845</v>
      </c>
      <c r="N3150" s="73" t="n">
        <v>4000</v>
      </c>
      <c r="O3150" s="73" t="n">
        <f aca="false">J3150-M3150-N3150</f>
        <v>140</v>
      </c>
      <c r="P3150" s="74" t="n">
        <f aca="false">M3150/J3150</f>
        <v>0.16950852557673</v>
      </c>
      <c r="Q3150" s="74" t="n">
        <f aca="false">N3150/J3150</f>
        <v>0.802407221664995</v>
      </c>
      <c r="R3150" s="75" t="n">
        <f aca="false">ABS(P3150-Q3150)*100</f>
        <v>63.2898696088265</v>
      </c>
      <c r="S3150" s="72" t="str">
        <f aca="false">IF(M3150&gt;N3150,"Flávio Bolsonaro",IF(N3150&gt;M3150,"Lula","Empate"))</f>
        <v>Lula</v>
      </c>
      <c r="T3150" s="74" t="n">
        <v>0.84890790362531</v>
      </c>
      <c r="U3150" s="74" t="n">
        <v>0.116640396307138</v>
      </c>
      <c r="V3150" s="72" t="str">
        <f aca="false">IF(S3150="Empate","—",IF((N3150&gt;M3150)&lt;&gt;(T3150&gt;U3150),"Sim","Não"))</f>
        <v>Não</v>
      </c>
    </row>
    <row r="3151" customFormat="false" ht="15" hidden="false" customHeight="false" outlineLevel="0" collapsed="false">
      <c r="A3151" s="72" t="s">
        <v>6559</v>
      </c>
      <c r="B3151" s="72" t="s">
        <v>6560</v>
      </c>
      <c r="C3151" s="72" t="s">
        <v>315</v>
      </c>
      <c r="D3151" s="72" t="s">
        <v>289</v>
      </c>
      <c r="E3151" s="72"/>
      <c r="F3151" s="73" t="n">
        <v>3971</v>
      </c>
      <c r="G3151" s="73" t="n">
        <v>3258</v>
      </c>
      <c r="H3151" s="73" t="n">
        <v>713</v>
      </c>
      <c r="I3151" s="74" t="n">
        <f aca="false">H3151/F3151</f>
        <v>0.179551750188869</v>
      </c>
      <c r="J3151" s="73" t="n">
        <v>3193</v>
      </c>
      <c r="K3151" s="73" t="n">
        <v>22</v>
      </c>
      <c r="L3151" s="73" t="n">
        <v>43</v>
      </c>
      <c r="M3151" s="73" t="n">
        <v>598</v>
      </c>
      <c r="N3151" s="73" t="n">
        <v>2465</v>
      </c>
      <c r="O3151" s="73" t="n">
        <f aca="false">J3151-M3151-N3151</f>
        <v>130</v>
      </c>
      <c r="P3151" s="74" t="n">
        <f aca="false">M3151/J3151</f>
        <v>0.187284685248982</v>
      </c>
      <c r="Q3151" s="74" t="n">
        <f aca="false">N3151/J3151</f>
        <v>0.77200125274037</v>
      </c>
      <c r="R3151" s="75" t="n">
        <f aca="false">ABS(P3151-Q3151)*100</f>
        <v>58.4716567491387</v>
      </c>
      <c r="S3151" s="72" t="str">
        <f aca="false">IF(M3151&gt;N3151,"Flávio Bolsonaro",IF(N3151&gt;M3151,"Lula","Empate"))</f>
        <v>Lula</v>
      </c>
      <c r="T3151" s="74" t="n">
        <v>0.806245297215952</v>
      </c>
      <c r="U3151" s="74" t="n">
        <v>0.142588412340105</v>
      </c>
      <c r="V3151" s="72" t="str">
        <f aca="false">IF(S3151="Empate","—",IF((N3151&gt;M3151)&lt;&gt;(T3151&gt;U3151),"Sim","Não"))</f>
        <v>Não</v>
      </c>
    </row>
    <row r="3152" customFormat="false" ht="15" hidden="false" customHeight="false" outlineLevel="0" collapsed="false">
      <c r="A3152" s="72" t="s">
        <v>6561</v>
      </c>
      <c r="B3152" s="72" t="s">
        <v>6135</v>
      </c>
      <c r="C3152" s="72" t="s">
        <v>315</v>
      </c>
      <c r="D3152" s="72" t="s">
        <v>289</v>
      </c>
      <c r="E3152" s="72"/>
      <c r="F3152" s="73" t="n">
        <v>5554</v>
      </c>
      <c r="G3152" s="73" t="n">
        <v>4505</v>
      </c>
      <c r="H3152" s="73" t="n">
        <v>1049</v>
      </c>
      <c r="I3152" s="74" t="n">
        <f aca="false">H3152/F3152</f>
        <v>0.188872884407634</v>
      </c>
      <c r="J3152" s="73" t="n">
        <v>4335</v>
      </c>
      <c r="K3152" s="73" t="n">
        <v>39</v>
      </c>
      <c r="L3152" s="73" t="n">
        <v>131</v>
      </c>
      <c r="M3152" s="73" t="n">
        <v>1327</v>
      </c>
      <c r="N3152" s="73" t="n">
        <v>2782</v>
      </c>
      <c r="O3152" s="73" t="n">
        <f aca="false">J3152-M3152-N3152</f>
        <v>226</v>
      </c>
      <c r="P3152" s="74" t="n">
        <f aca="false">M3152/J3152</f>
        <v>0.306113033448674</v>
      </c>
      <c r="Q3152" s="74" t="n">
        <f aca="false">N3152/J3152</f>
        <v>0.641753171856978</v>
      </c>
      <c r="R3152" s="75" t="n">
        <f aca="false">ABS(P3152-Q3152)*100</f>
        <v>33.5640138408305</v>
      </c>
      <c r="S3152" s="72" t="str">
        <f aca="false">IF(M3152&gt;N3152,"Flávio Bolsonaro",IF(N3152&gt;M3152,"Lula","Empate"))</f>
        <v>Lula</v>
      </c>
      <c r="T3152" s="74" t="n">
        <v>0.73951048951049</v>
      </c>
      <c r="U3152" s="74" t="n">
        <v>0.213036963036963</v>
      </c>
      <c r="V3152" s="72" t="str">
        <f aca="false">IF(S3152="Empate","—",IF((N3152&gt;M3152)&lt;&gt;(T3152&gt;U3152),"Sim","Não"))</f>
        <v>Não</v>
      </c>
    </row>
    <row r="3153" customFormat="false" ht="15" hidden="false" customHeight="false" outlineLevel="0" collapsed="false">
      <c r="A3153" s="72" t="s">
        <v>6562</v>
      </c>
      <c r="B3153" s="72" t="s">
        <v>6563</v>
      </c>
      <c r="C3153" s="72" t="s">
        <v>315</v>
      </c>
      <c r="D3153" s="72" t="s">
        <v>289</v>
      </c>
      <c r="E3153" s="72"/>
      <c r="F3153" s="73" t="n">
        <v>5273</v>
      </c>
      <c r="G3153" s="73" t="n">
        <v>4515</v>
      </c>
      <c r="H3153" s="73" t="n">
        <v>758</v>
      </c>
      <c r="I3153" s="74" t="n">
        <f aca="false">H3153/F3153</f>
        <v>0.14375118528352</v>
      </c>
      <c r="J3153" s="73" t="n">
        <v>4328</v>
      </c>
      <c r="K3153" s="73" t="n">
        <v>58</v>
      </c>
      <c r="L3153" s="73" t="n">
        <v>129</v>
      </c>
      <c r="M3153" s="73" t="n">
        <v>1309</v>
      </c>
      <c r="N3153" s="73" t="n">
        <v>2874</v>
      </c>
      <c r="O3153" s="73" t="n">
        <f aca="false">J3153-M3153-N3153</f>
        <v>145</v>
      </c>
      <c r="P3153" s="74" t="n">
        <f aca="false">M3153/J3153</f>
        <v>0.302449168207024</v>
      </c>
      <c r="Q3153" s="74" t="n">
        <f aca="false">N3153/J3153</f>
        <v>0.664048059149723</v>
      </c>
      <c r="R3153" s="75" t="n">
        <f aca="false">ABS(P3153-Q3153)*100</f>
        <v>36.1598890942699</v>
      </c>
      <c r="S3153" s="72" t="str">
        <f aca="false">IF(M3153&gt;N3153,"Flávio Bolsonaro",IF(N3153&gt;M3153,"Lula","Empate"))</f>
        <v>Lula</v>
      </c>
      <c r="T3153" s="74" t="n">
        <v>0.730517848164907</v>
      </c>
      <c r="U3153" s="74" t="n">
        <v>0.224987430869784</v>
      </c>
      <c r="V3153" s="72" t="str">
        <f aca="false">IF(S3153="Empate","—",IF((N3153&gt;M3153)&lt;&gt;(T3153&gt;U3153),"Sim","Não"))</f>
        <v>Não</v>
      </c>
    </row>
    <row r="3154" customFormat="false" ht="15" hidden="false" customHeight="false" outlineLevel="0" collapsed="false">
      <c r="A3154" s="72" t="s">
        <v>6564</v>
      </c>
      <c r="B3154" s="72" t="s">
        <v>6565</v>
      </c>
      <c r="C3154" s="72" t="s">
        <v>315</v>
      </c>
      <c r="D3154" s="72" t="s">
        <v>289</v>
      </c>
      <c r="E3154" s="72"/>
      <c r="F3154" s="73" t="n">
        <v>4981</v>
      </c>
      <c r="G3154" s="73" t="n">
        <v>3873</v>
      </c>
      <c r="H3154" s="73" t="n">
        <v>1108</v>
      </c>
      <c r="I3154" s="74" t="n">
        <f aca="false">H3154/F3154</f>
        <v>0.222445292110018</v>
      </c>
      <c r="J3154" s="73" t="n">
        <v>3709</v>
      </c>
      <c r="K3154" s="73" t="n">
        <v>41</v>
      </c>
      <c r="L3154" s="73" t="n">
        <v>123</v>
      </c>
      <c r="M3154" s="73" t="n">
        <v>817</v>
      </c>
      <c r="N3154" s="73" t="n">
        <v>2769</v>
      </c>
      <c r="O3154" s="73" t="n">
        <f aca="false">J3154-M3154-N3154</f>
        <v>123</v>
      </c>
      <c r="P3154" s="74" t="n">
        <f aca="false">M3154/J3154</f>
        <v>0.220275006740361</v>
      </c>
      <c r="Q3154" s="74" t="n">
        <f aca="false">N3154/J3154</f>
        <v>0.746562415745484</v>
      </c>
      <c r="R3154" s="75" t="n">
        <f aca="false">ABS(P3154-Q3154)*100</f>
        <v>52.6287409005123</v>
      </c>
      <c r="S3154" s="72" t="str">
        <f aca="false">IF(M3154&gt;N3154,"Flávio Bolsonaro",IF(N3154&gt;M3154,"Lula","Empate"))</f>
        <v>Lula</v>
      </c>
      <c r="T3154" s="74" t="n">
        <v>0.751931075460487</v>
      </c>
      <c r="U3154" s="74" t="n">
        <v>0.205288175876411</v>
      </c>
      <c r="V3154" s="72" t="str">
        <f aca="false">IF(S3154="Empate","—",IF((N3154&gt;M3154)&lt;&gt;(T3154&gt;U3154),"Sim","Não"))</f>
        <v>Não</v>
      </c>
    </row>
    <row r="3155" customFormat="false" ht="15" hidden="false" customHeight="false" outlineLevel="0" collapsed="false">
      <c r="A3155" s="72" t="s">
        <v>6566</v>
      </c>
      <c r="B3155" s="72" t="s">
        <v>6567</v>
      </c>
      <c r="C3155" s="72" t="s">
        <v>315</v>
      </c>
      <c r="D3155" s="72" t="s">
        <v>289</v>
      </c>
      <c r="E3155" s="72"/>
      <c r="F3155" s="73" t="n">
        <v>4214</v>
      </c>
      <c r="G3155" s="73" t="n">
        <v>3644</v>
      </c>
      <c r="H3155" s="73" t="n">
        <v>570</v>
      </c>
      <c r="I3155" s="74" t="n">
        <f aca="false">H3155/F3155</f>
        <v>0.135263407688657</v>
      </c>
      <c r="J3155" s="73" t="n">
        <v>3498</v>
      </c>
      <c r="K3155" s="73" t="n">
        <v>23</v>
      </c>
      <c r="L3155" s="73" t="n">
        <v>123</v>
      </c>
      <c r="M3155" s="73" t="n">
        <v>519</v>
      </c>
      <c r="N3155" s="73" t="n">
        <v>2859</v>
      </c>
      <c r="O3155" s="73" t="n">
        <f aca="false">J3155-M3155-N3155</f>
        <v>120</v>
      </c>
      <c r="P3155" s="74" t="n">
        <f aca="false">M3155/J3155</f>
        <v>0.148370497427101</v>
      </c>
      <c r="Q3155" s="74" t="n">
        <f aca="false">N3155/J3155</f>
        <v>0.817324185248714</v>
      </c>
      <c r="R3155" s="75" t="n">
        <f aca="false">ABS(P3155-Q3155)*100</f>
        <v>66.8953687821612</v>
      </c>
      <c r="S3155" s="72" t="str">
        <f aca="false">IF(M3155&gt;N3155,"Flávio Bolsonaro",IF(N3155&gt;M3155,"Lula","Empate"))</f>
        <v>Lula</v>
      </c>
      <c r="T3155" s="74" t="n">
        <v>0.818321078431373</v>
      </c>
      <c r="U3155" s="74" t="n">
        <v>0.135416666666667</v>
      </c>
      <c r="V3155" s="72" t="str">
        <f aca="false">IF(S3155="Empate","—",IF((N3155&gt;M3155)&lt;&gt;(T3155&gt;U3155),"Sim","Não"))</f>
        <v>Não</v>
      </c>
    </row>
    <row r="3156" customFormat="false" ht="15" hidden="false" customHeight="false" outlineLevel="0" collapsed="false">
      <c r="A3156" s="72" t="s">
        <v>6568</v>
      </c>
      <c r="B3156" s="72" t="s">
        <v>6569</v>
      </c>
      <c r="C3156" s="72" t="s">
        <v>315</v>
      </c>
      <c r="D3156" s="72" t="s">
        <v>289</v>
      </c>
      <c r="E3156" s="72"/>
      <c r="F3156" s="73" t="n">
        <v>6371</v>
      </c>
      <c r="G3156" s="73" t="n">
        <v>5471</v>
      </c>
      <c r="H3156" s="73" t="n">
        <v>900</v>
      </c>
      <c r="I3156" s="74" t="n">
        <f aca="false">H3156/F3156</f>
        <v>0.141265107518443</v>
      </c>
      <c r="J3156" s="73" t="n">
        <v>5230</v>
      </c>
      <c r="K3156" s="73" t="n">
        <v>70</v>
      </c>
      <c r="L3156" s="73" t="n">
        <v>171</v>
      </c>
      <c r="M3156" s="73" t="n">
        <v>1202</v>
      </c>
      <c r="N3156" s="73" t="n">
        <v>3867</v>
      </c>
      <c r="O3156" s="73" t="n">
        <f aca="false">J3156-M3156-N3156</f>
        <v>161</v>
      </c>
      <c r="P3156" s="74" t="n">
        <f aca="false">M3156/J3156</f>
        <v>0.229827915869981</v>
      </c>
      <c r="Q3156" s="74" t="n">
        <f aca="false">N3156/J3156</f>
        <v>0.739388145315488</v>
      </c>
      <c r="R3156" s="75" t="n">
        <f aca="false">ABS(P3156-Q3156)*100</f>
        <v>50.9560229445507</v>
      </c>
      <c r="S3156" s="72" t="str">
        <f aca="false">IF(M3156&gt;N3156,"Flávio Bolsonaro",IF(N3156&gt;M3156,"Lula","Empate"))</f>
        <v>Lula</v>
      </c>
      <c r="T3156" s="74" t="n">
        <v>0.783308621054861</v>
      </c>
      <c r="U3156" s="74" t="n">
        <v>0.167972887100191</v>
      </c>
      <c r="V3156" s="72" t="str">
        <f aca="false">IF(S3156="Empate","—",IF((N3156&gt;M3156)&lt;&gt;(T3156&gt;U3156),"Sim","Não"))</f>
        <v>Não</v>
      </c>
    </row>
    <row r="3157" customFormat="false" ht="15" hidden="false" customHeight="false" outlineLevel="0" collapsed="false">
      <c r="A3157" s="72" t="s">
        <v>6570</v>
      </c>
      <c r="B3157" s="72" t="s">
        <v>6571</v>
      </c>
      <c r="C3157" s="72" t="s">
        <v>315</v>
      </c>
      <c r="D3157" s="72" t="s">
        <v>289</v>
      </c>
      <c r="E3157" s="72"/>
      <c r="F3157" s="73" t="n">
        <v>1955</v>
      </c>
      <c r="G3157" s="73" t="n">
        <v>1627</v>
      </c>
      <c r="H3157" s="73" t="n">
        <v>328</v>
      </c>
      <c r="I3157" s="74" t="n">
        <f aca="false">H3157/F3157</f>
        <v>0.167774936061381</v>
      </c>
      <c r="J3157" s="73" t="n">
        <v>1568</v>
      </c>
      <c r="K3157" s="73" t="n">
        <v>16</v>
      </c>
      <c r="L3157" s="73" t="n">
        <v>43</v>
      </c>
      <c r="M3157" s="73" t="n">
        <v>297</v>
      </c>
      <c r="N3157" s="73" t="n">
        <v>1236</v>
      </c>
      <c r="O3157" s="73" t="n">
        <f aca="false">J3157-M3157-N3157</f>
        <v>35</v>
      </c>
      <c r="P3157" s="74" t="n">
        <f aca="false">M3157/J3157</f>
        <v>0.189413265306122</v>
      </c>
      <c r="Q3157" s="74" t="n">
        <f aca="false">N3157/J3157</f>
        <v>0.788265306122449</v>
      </c>
      <c r="R3157" s="75" t="n">
        <f aca="false">ABS(P3157-Q3157)*100</f>
        <v>59.8852040816327</v>
      </c>
      <c r="S3157" s="72" t="str">
        <f aca="false">IF(M3157&gt;N3157,"Flávio Bolsonaro",IF(N3157&gt;M3157,"Lula","Empate"))</f>
        <v>Lula</v>
      </c>
      <c r="T3157" s="74" t="n">
        <v>0.831905075807515</v>
      </c>
      <c r="U3157" s="74" t="n">
        <v>0.142386288727752</v>
      </c>
      <c r="V3157" s="72" t="str">
        <f aca="false">IF(S3157="Empate","—",IF((N3157&gt;M3157)&lt;&gt;(T3157&gt;U3157),"Sim","Não"))</f>
        <v>Não</v>
      </c>
    </row>
    <row r="3158" customFormat="false" ht="15" hidden="false" customHeight="false" outlineLevel="0" collapsed="false">
      <c r="A3158" s="72" t="s">
        <v>6572</v>
      </c>
      <c r="B3158" s="72" t="s">
        <v>6573</v>
      </c>
      <c r="C3158" s="72" t="s">
        <v>315</v>
      </c>
      <c r="D3158" s="72" t="s">
        <v>289</v>
      </c>
      <c r="E3158" s="72"/>
      <c r="F3158" s="73" t="n">
        <v>3644</v>
      </c>
      <c r="G3158" s="73" t="n">
        <v>3092</v>
      </c>
      <c r="H3158" s="73" t="n">
        <v>552</v>
      </c>
      <c r="I3158" s="74" t="n">
        <f aca="false">H3158/F3158</f>
        <v>0.151481888035126</v>
      </c>
      <c r="J3158" s="73" t="n">
        <v>3011</v>
      </c>
      <c r="K3158" s="73" t="n">
        <v>14</v>
      </c>
      <c r="L3158" s="73" t="n">
        <v>67</v>
      </c>
      <c r="M3158" s="73" t="n">
        <v>524</v>
      </c>
      <c r="N3158" s="73" t="n">
        <v>2407</v>
      </c>
      <c r="O3158" s="73" t="n">
        <f aca="false">J3158-M3158-N3158</f>
        <v>80</v>
      </c>
      <c r="P3158" s="74" t="n">
        <f aca="false">M3158/J3158</f>
        <v>0.174028561939555</v>
      </c>
      <c r="Q3158" s="74" t="n">
        <f aca="false">N3158/J3158</f>
        <v>0.799402191962803</v>
      </c>
      <c r="R3158" s="75" t="n">
        <f aca="false">ABS(P3158-Q3158)*100</f>
        <v>62.5373630023248</v>
      </c>
      <c r="S3158" s="72" t="str">
        <f aca="false">IF(M3158&gt;N3158,"Flávio Bolsonaro",IF(N3158&gt;M3158,"Lula","Empate"))</f>
        <v>Lula</v>
      </c>
      <c r="T3158" s="74" t="n">
        <v>0.852231163130944</v>
      </c>
      <c r="U3158" s="74" t="n">
        <v>0.125822970007315</v>
      </c>
      <c r="V3158" s="72" t="str">
        <f aca="false">IF(S3158="Empate","—",IF((N3158&gt;M3158)&lt;&gt;(T3158&gt;U3158),"Sim","Não"))</f>
        <v>Não</v>
      </c>
    </row>
    <row r="3159" customFormat="false" ht="15" hidden="false" customHeight="false" outlineLevel="0" collapsed="false">
      <c r="A3159" s="72" t="s">
        <v>6574</v>
      </c>
      <c r="B3159" s="72" t="s">
        <v>6575</v>
      </c>
      <c r="C3159" s="72" t="s">
        <v>315</v>
      </c>
      <c r="D3159" s="72" t="s">
        <v>289</v>
      </c>
      <c r="E3159" s="72"/>
      <c r="F3159" s="73" t="n">
        <v>4633</v>
      </c>
      <c r="G3159" s="73" t="n">
        <v>3817</v>
      </c>
      <c r="H3159" s="73" t="n">
        <v>816</v>
      </c>
      <c r="I3159" s="74" t="n">
        <f aca="false">H3159/F3159</f>
        <v>0.176127778976905</v>
      </c>
      <c r="J3159" s="73" t="n">
        <v>3673</v>
      </c>
      <c r="K3159" s="73" t="n">
        <v>21</v>
      </c>
      <c r="L3159" s="73" t="n">
        <v>123</v>
      </c>
      <c r="M3159" s="73" t="n">
        <v>934</v>
      </c>
      <c r="N3159" s="73" t="n">
        <v>2554</v>
      </c>
      <c r="O3159" s="73" t="n">
        <f aca="false">J3159-M3159-N3159</f>
        <v>185</v>
      </c>
      <c r="P3159" s="74" t="n">
        <f aca="false">M3159/J3159</f>
        <v>0.254288047917234</v>
      </c>
      <c r="Q3159" s="74" t="n">
        <f aca="false">N3159/J3159</f>
        <v>0.695344405118432</v>
      </c>
      <c r="R3159" s="75" t="n">
        <f aca="false">ABS(P3159-Q3159)*100</f>
        <v>44.1056357201198</v>
      </c>
      <c r="S3159" s="72" t="str">
        <f aca="false">IF(M3159&gt;N3159,"Flávio Bolsonaro",IF(N3159&gt;M3159,"Lula","Empate"))</f>
        <v>Lula</v>
      </c>
      <c r="T3159" s="74" t="n">
        <v>0.808</v>
      </c>
      <c r="U3159" s="74" t="n">
        <v>0.147851851851852</v>
      </c>
      <c r="V3159" s="72" t="str">
        <f aca="false">IF(S3159="Empate","—",IF((N3159&gt;M3159)&lt;&gt;(T3159&gt;U3159),"Sim","Não"))</f>
        <v>Não</v>
      </c>
    </row>
    <row r="3160" customFormat="false" ht="15" hidden="false" customHeight="false" outlineLevel="0" collapsed="false">
      <c r="A3160" s="72" t="s">
        <v>6576</v>
      </c>
      <c r="B3160" s="72" t="s">
        <v>6577</v>
      </c>
      <c r="C3160" s="72" t="s">
        <v>315</v>
      </c>
      <c r="D3160" s="72" t="s">
        <v>289</v>
      </c>
      <c r="E3160" s="72"/>
      <c r="F3160" s="73" t="n">
        <v>4234</v>
      </c>
      <c r="G3160" s="73" t="n">
        <v>3751</v>
      </c>
      <c r="H3160" s="73" t="n">
        <v>483</v>
      </c>
      <c r="I3160" s="74" t="n">
        <f aca="false">H3160/F3160</f>
        <v>0.114076523382145</v>
      </c>
      <c r="J3160" s="73" t="n">
        <v>3611</v>
      </c>
      <c r="K3160" s="73" t="n">
        <v>46</v>
      </c>
      <c r="L3160" s="73" t="n">
        <v>94</v>
      </c>
      <c r="M3160" s="73" t="n">
        <v>1419</v>
      </c>
      <c r="N3160" s="73" t="n">
        <v>2090</v>
      </c>
      <c r="O3160" s="73" t="n">
        <f aca="false">J3160-M3160-N3160</f>
        <v>102</v>
      </c>
      <c r="P3160" s="74" t="n">
        <f aca="false">M3160/J3160</f>
        <v>0.392965937413459</v>
      </c>
      <c r="Q3160" s="74" t="n">
        <f aca="false">N3160/J3160</f>
        <v>0.578787039601219</v>
      </c>
      <c r="R3160" s="75" t="n">
        <f aca="false">ABS(P3160-Q3160)*100</f>
        <v>18.582110218776</v>
      </c>
      <c r="S3160" s="72" t="str">
        <f aca="false">IF(M3160&gt;N3160,"Flávio Bolsonaro",IF(N3160&gt;M3160,"Lula","Empate"))</f>
        <v>Lula</v>
      </c>
      <c r="T3160" s="74" t="n">
        <v>0.660595021250759</v>
      </c>
      <c r="U3160" s="74" t="n">
        <v>0.309046751669703</v>
      </c>
      <c r="V3160" s="72" t="str">
        <f aca="false">IF(S3160="Empate","—",IF((N3160&gt;M3160)&lt;&gt;(T3160&gt;U3160),"Sim","Não"))</f>
        <v>Não</v>
      </c>
    </row>
    <row r="3161" customFormat="false" ht="15" hidden="false" customHeight="false" outlineLevel="0" collapsed="false">
      <c r="A3161" s="72" t="s">
        <v>6578</v>
      </c>
      <c r="B3161" s="72" t="s">
        <v>6579</v>
      </c>
      <c r="C3161" s="72" t="s">
        <v>315</v>
      </c>
      <c r="D3161" s="72" t="s">
        <v>289</v>
      </c>
      <c r="E3161" s="72"/>
      <c r="F3161" s="73" t="n">
        <v>9278</v>
      </c>
      <c r="G3161" s="73" t="n">
        <v>8022</v>
      </c>
      <c r="H3161" s="73" t="n">
        <v>1256</v>
      </c>
      <c r="I3161" s="74" t="n">
        <f aca="false">H3161/F3161</f>
        <v>0.135374003017892</v>
      </c>
      <c r="J3161" s="73" t="n">
        <v>7745</v>
      </c>
      <c r="K3161" s="73" t="n">
        <v>89</v>
      </c>
      <c r="L3161" s="73" t="n">
        <v>188</v>
      </c>
      <c r="M3161" s="73" t="n">
        <v>1382</v>
      </c>
      <c r="N3161" s="73" t="n">
        <v>6007</v>
      </c>
      <c r="O3161" s="73" t="n">
        <f aca="false">J3161-M3161-N3161</f>
        <v>356</v>
      </c>
      <c r="P3161" s="74" t="n">
        <f aca="false">M3161/J3161</f>
        <v>0.17843770174306</v>
      </c>
      <c r="Q3161" s="74" t="n">
        <f aca="false">N3161/J3161</f>
        <v>0.775597159457715</v>
      </c>
      <c r="R3161" s="75" t="n">
        <f aca="false">ABS(P3161-Q3161)*100</f>
        <v>59.7159457714655</v>
      </c>
      <c r="S3161" s="72" t="str">
        <f aca="false">IF(M3161&gt;N3161,"Flávio Bolsonaro",IF(N3161&gt;M3161,"Lula","Empate"))</f>
        <v>Lula</v>
      </c>
      <c r="T3161" s="74" t="n">
        <v>0.820878655177285</v>
      </c>
      <c r="U3161" s="74" t="n">
        <v>0.136601214860856</v>
      </c>
      <c r="V3161" s="72" t="str">
        <f aca="false">IF(S3161="Empate","—",IF((N3161&gt;M3161)&lt;&gt;(T3161&gt;U3161),"Sim","Não"))</f>
        <v>Não</v>
      </c>
    </row>
    <row r="3162" customFormat="false" ht="15" hidden="false" customHeight="false" outlineLevel="0" collapsed="false">
      <c r="A3162" s="72" t="s">
        <v>6580</v>
      </c>
      <c r="B3162" s="72" t="s">
        <v>6581</v>
      </c>
      <c r="C3162" s="72" t="s">
        <v>315</v>
      </c>
      <c r="D3162" s="72" t="s">
        <v>289</v>
      </c>
      <c r="E3162" s="72"/>
      <c r="F3162" s="73" t="n">
        <v>10329</v>
      </c>
      <c r="G3162" s="73" t="n">
        <v>8787</v>
      </c>
      <c r="H3162" s="73" t="n">
        <v>1542</v>
      </c>
      <c r="I3162" s="74" t="n">
        <f aca="false">H3162/F3162</f>
        <v>0.149288411269242</v>
      </c>
      <c r="J3162" s="73" t="n">
        <v>8418</v>
      </c>
      <c r="K3162" s="73" t="n">
        <v>96</v>
      </c>
      <c r="L3162" s="73" t="n">
        <v>273</v>
      </c>
      <c r="M3162" s="73" t="n">
        <v>1542</v>
      </c>
      <c r="N3162" s="73" t="n">
        <v>6487</v>
      </c>
      <c r="O3162" s="73" t="n">
        <f aca="false">J3162-M3162-N3162</f>
        <v>389</v>
      </c>
      <c r="P3162" s="74" t="n">
        <f aca="false">M3162/J3162</f>
        <v>0.183178902352103</v>
      </c>
      <c r="Q3162" s="74" t="n">
        <f aca="false">N3162/J3162</f>
        <v>0.770610596341174</v>
      </c>
      <c r="R3162" s="75" t="n">
        <f aca="false">ABS(P3162-Q3162)*100</f>
        <v>58.7431693989071</v>
      </c>
      <c r="S3162" s="72" t="str">
        <f aca="false">IF(M3162&gt;N3162,"Flávio Bolsonaro",IF(N3162&gt;M3162,"Lula","Empate"))</f>
        <v>Lula</v>
      </c>
      <c r="T3162" s="74" t="n">
        <v>0.814211788463966</v>
      </c>
      <c r="U3162" s="74" t="n">
        <v>0.130001262148176</v>
      </c>
      <c r="V3162" s="72" t="str">
        <f aca="false">IF(S3162="Empate","—",IF((N3162&gt;M3162)&lt;&gt;(T3162&gt;U3162),"Sim","Não"))</f>
        <v>Não</v>
      </c>
    </row>
    <row r="3163" customFormat="false" ht="15" hidden="false" customHeight="false" outlineLevel="0" collapsed="false">
      <c r="A3163" s="72" t="s">
        <v>6582</v>
      </c>
      <c r="B3163" s="72" t="s">
        <v>6583</v>
      </c>
      <c r="C3163" s="72" t="s">
        <v>315</v>
      </c>
      <c r="D3163" s="72" t="s">
        <v>289</v>
      </c>
      <c r="E3163" s="72"/>
      <c r="F3163" s="73" t="n">
        <v>12484</v>
      </c>
      <c r="G3163" s="73" t="n">
        <v>10230</v>
      </c>
      <c r="H3163" s="73" t="n">
        <v>2254</v>
      </c>
      <c r="I3163" s="74" t="n">
        <f aca="false">H3163/F3163</f>
        <v>0.180551105414931</v>
      </c>
      <c r="J3163" s="73" t="n">
        <v>9700</v>
      </c>
      <c r="K3163" s="73" t="n">
        <v>107</v>
      </c>
      <c r="L3163" s="73" t="n">
        <v>423</v>
      </c>
      <c r="M3163" s="73" t="n">
        <v>1755</v>
      </c>
      <c r="N3163" s="73" t="n">
        <v>7549</v>
      </c>
      <c r="O3163" s="73" t="n">
        <f aca="false">J3163-M3163-N3163</f>
        <v>396</v>
      </c>
      <c r="P3163" s="74" t="n">
        <f aca="false">M3163/J3163</f>
        <v>0.180927835051546</v>
      </c>
      <c r="Q3163" s="74" t="n">
        <f aca="false">N3163/J3163</f>
        <v>0.778247422680412</v>
      </c>
      <c r="R3163" s="75" t="n">
        <f aca="false">ABS(P3163-Q3163)*100</f>
        <v>59.7319587628866</v>
      </c>
      <c r="S3163" s="72" t="str">
        <f aca="false">IF(M3163&gt;N3163,"Flávio Bolsonaro",IF(N3163&gt;M3163,"Lula","Empate"))</f>
        <v>Lula</v>
      </c>
      <c r="T3163" s="74" t="n">
        <v>0.833073322932917</v>
      </c>
      <c r="U3163" s="74" t="n">
        <v>0.125585023400936</v>
      </c>
      <c r="V3163" s="72" t="str">
        <f aca="false">IF(S3163="Empate","—",IF((N3163&gt;M3163)&lt;&gt;(T3163&gt;U3163),"Sim","Não"))</f>
        <v>Não</v>
      </c>
    </row>
    <row r="3164" customFormat="false" ht="15" hidden="false" customHeight="false" outlineLevel="0" collapsed="false">
      <c r="A3164" s="72" t="s">
        <v>6584</v>
      </c>
      <c r="B3164" s="72" t="s">
        <v>6585</v>
      </c>
      <c r="C3164" s="72" t="s">
        <v>315</v>
      </c>
      <c r="D3164" s="72" t="s">
        <v>289</v>
      </c>
      <c r="E3164" s="72"/>
      <c r="F3164" s="73" t="n">
        <v>4300</v>
      </c>
      <c r="G3164" s="73" t="n">
        <v>3412</v>
      </c>
      <c r="H3164" s="73" t="n">
        <v>888</v>
      </c>
      <c r="I3164" s="74" t="n">
        <f aca="false">H3164/F3164</f>
        <v>0.206511627906977</v>
      </c>
      <c r="J3164" s="73" t="n">
        <v>3285</v>
      </c>
      <c r="K3164" s="73" t="n">
        <v>29</v>
      </c>
      <c r="L3164" s="73" t="n">
        <v>98</v>
      </c>
      <c r="M3164" s="73" t="n">
        <v>604</v>
      </c>
      <c r="N3164" s="73" t="n">
        <v>2548</v>
      </c>
      <c r="O3164" s="73" t="n">
        <f aca="false">J3164-M3164-N3164</f>
        <v>133</v>
      </c>
      <c r="P3164" s="74" t="n">
        <f aca="false">M3164/J3164</f>
        <v>0.183866057838661</v>
      </c>
      <c r="Q3164" s="74" t="n">
        <f aca="false">N3164/J3164</f>
        <v>0.775646879756469</v>
      </c>
      <c r="R3164" s="75" t="n">
        <f aca="false">ABS(P3164-Q3164)*100</f>
        <v>59.1780821917808</v>
      </c>
      <c r="S3164" s="72" t="str">
        <f aca="false">IF(M3164&gt;N3164,"Flávio Bolsonaro",IF(N3164&gt;M3164,"Lula","Empate"))</f>
        <v>Lula</v>
      </c>
      <c r="T3164" s="74" t="n">
        <v>0.779666254635352</v>
      </c>
      <c r="U3164" s="74" t="n">
        <v>0.157601977750309</v>
      </c>
      <c r="V3164" s="72" t="str">
        <f aca="false">IF(S3164="Empate","—",IF((N3164&gt;M3164)&lt;&gt;(T3164&gt;U3164),"Sim","Não"))</f>
        <v>Não</v>
      </c>
    </row>
    <row r="3165" customFormat="false" ht="15" hidden="false" customHeight="false" outlineLevel="0" collapsed="false">
      <c r="A3165" s="72" t="s">
        <v>6586</v>
      </c>
      <c r="B3165" s="72" t="s">
        <v>6587</v>
      </c>
      <c r="C3165" s="72" t="s">
        <v>315</v>
      </c>
      <c r="D3165" s="72" t="s">
        <v>289</v>
      </c>
      <c r="E3165" s="72"/>
      <c r="F3165" s="73" t="n">
        <v>6735</v>
      </c>
      <c r="G3165" s="73" t="n">
        <v>5887</v>
      </c>
      <c r="H3165" s="73" t="n">
        <v>848</v>
      </c>
      <c r="I3165" s="74" t="n">
        <f aca="false">H3165/F3165</f>
        <v>0.125909428359317</v>
      </c>
      <c r="J3165" s="73" t="n">
        <v>5624</v>
      </c>
      <c r="K3165" s="73" t="n">
        <v>73</v>
      </c>
      <c r="L3165" s="73" t="n">
        <v>190</v>
      </c>
      <c r="M3165" s="73" t="n">
        <v>995</v>
      </c>
      <c r="N3165" s="73" t="n">
        <v>4388</v>
      </c>
      <c r="O3165" s="73" t="n">
        <f aca="false">J3165-M3165-N3165</f>
        <v>241</v>
      </c>
      <c r="P3165" s="74" t="n">
        <f aca="false">M3165/J3165</f>
        <v>0.176920341394026</v>
      </c>
      <c r="Q3165" s="74" t="n">
        <f aca="false">N3165/J3165</f>
        <v>0.78022759601707</v>
      </c>
      <c r="R3165" s="75" t="n">
        <f aca="false">ABS(P3165-Q3165)*100</f>
        <v>60.3307254623044</v>
      </c>
      <c r="S3165" s="72" t="str">
        <f aca="false">IF(M3165&gt;N3165,"Flávio Bolsonaro",IF(N3165&gt;M3165,"Lula","Empate"))</f>
        <v>Lula</v>
      </c>
      <c r="T3165" s="74" t="n">
        <v>0.823700543056633</v>
      </c>
      <c r="U3165" s="74" t="n">
        <v>0.135182311869666</v>
      </c>
      <c r="V3165" s="72" t="str">
        <f aca="false">IF(S3165="Empate","—",IF((N3165&gt;M3165)&lt;&gt;(T3165&gt;U3165),"Sim","Não"))</f>
        <v>Não</v>
      </c>
    </row>
    <row r="3166" customFormat="false" ht="15" hidden="false" customHeight="false" outlineLevel="0" collapsed="false">
      <c r="A3166" s="72" t="s">
        <v>6588</v>
      </c>
      <c r="B3166" s="72" t="s">
        <v>6589</v>
      </c>
      <c r="C3166" s="72" t="s">
        <v>315</v>
      </c>
      <c r="D3166" s="72" t="s">
        <v>289</v>
      </c>
      <c r="E3166" s="72"/>
      <c r="F3166" s="73" t="n">
        <v>4155</v>
      </c>
      <c r="G3166" s="73" t="n">
        <v>3470</v>
      </c>
      <c r="H3166" s="73" t="n">
        <v>685</v>
      </c>
      <c r="I3166" s="74" t="n">
        <f aca="false">H3166/F3166</f>
        <v>0.164861612515042</v>
      </c>
      <c r="J3166" s="73" t="n">
        <v>3353</v>
      </c>
      <c r="K3166" s="73" t="n">
        <v>31</v>
      </c>
      <c r="L3166" s="73" t="n">
        <v>86</v>
      </c>
      <c r="M3166" s="73" t="n">
        <v>318</v>
      </c>
      <c r="N3166" s="73" t="n">
        <v>2923</v>
      </c>
      <c r="O3166" s="73" t="n">
        <f aca="false">J3166-M3166-N3166</f>
        <v>112</v>
      </c>
      <c r="P3166" s="74" t="n">
        <f aca="false">M3166/J3166</f>
        <v>0.094840441395765</v>
      </c>
      <c r="Q3166" s="74" t="n">
        <f aca="false">N3166/J3166</f>
        <v>0.871756635848494</v>
      </c>
      <c r="R3166" s="75" t="n">
        <f aca="false">ABS(P3166-Q3166)*100</f>
        <v>77.6916194452729</v>
      </c>
      <c r="S3166" s="72" t="str">
        <f aca="false">IF(M3166&gt;N3166,"Flávio Bolsonaro",IF(N3166&gt;M3166,"Lula","Empate"))</f>
        <v>Lula</v>
      </c>
      <c r="T3166" s="74" t="n">
        <v>0.90071362085014</v>
      </c>
      <c r="U3166" s="74" t="n">
        <v>0.0670183059261558</v>
      </c>
      <c r="V3166" s="72" t="str">
        <f aca="false">IF(S3166="Empate","—",IF((N3166&gt;M3166)&lt;&gt;(T3166&gt;U3166),"Sim","Não"))</f>
        <v>Não</v>
      </c>
    </row>
    <row r="3167" customFormat="false" ht="15" hidden="false" customHeight="false" outlineLevel="0" collapsed="false">
      <c r="A3167" s="72" t="s">
        <v>6590</v>
      </c>
      <c r="B3167" s="72" t="s">
        <v>6591</v>
      </c>
      <c r="C3167" s="72" t="s">
        <v>315</v>
      </c>
      <c r="D3167" s="72" t="s">
        <v>289</v>
      </c>
      <c r="E3167" s="72"/>
      <c r="F3167" s="73" t="n">
        <v>4780</v>
      </c>
      <c r="G3167" s="73" t="n">
        <v>4178</v>
      </c>
      <c r="H3167" s="73" t="n">
        <v>602</v>
      </c>
      <c r="I3167" s="74" t="n">
        <f aca="false">H3167/F3167</f>
        <v>0.125941422594142</v>
      </c>
      <c r="J3167" s="73" t="n">
        <v>3853</v>
      </c>
      <c r="K3167" s="73" t="n">
        <v>45</v>
      </c>
      <c r="L3167" s="73" t="n">
        <v>280</v>
      </c>
      <c r="M3167" s="73" t="n">
        <v>958</v>
      </c>
      <c r="N3167" s="73" t="n">
        <v>2515</v>
      </c>
      <c r="O3167" s="73" t="n">
        <f aca="false">J3167-M3167-N3167</f>
        <v>380</v>
      </c>
      <c r="P3167" s="74" t="n">
        <f aca="false">M3167/J3167</f>
        <v>0.248637425382819</v>
      </c>
      <c r="Q3167" s="74" t="n">
        <f aca="false">N3167/J3167</f>
        <v>0.652738126135479</v>
      </c>
      <c r="R3167" s="75" t="n">
        <f aca="false">ABS(P3167-Q3167)*100</f>
        <v>40.410070075266</v>
      </c>
      <c r="S3167" s="72" t="str">
        <f aca="false">IF(M3167&gt;N3167,"Flávio Bolsonaro",IF(N3167&gt;M3167,"Lula","Empate"))</f>
        <v>Lula</v>
      </c>
      <c r="T3167" s="74" t="n">
        <v>0.748071295557329</v>
      </c>
      <c r="U3167" s="74" t="n">
        <v>0.170258047353019</v>
      </c>
      <c r="V3167" s="72" t="str">
        <f aca="false">IF(S3167="Empate","—",IF((N3167&gt;M3167)&lt;&gt;(T3167&gt;U3167),"Sim","Não"))</f>
        <v>Não</v>
      </c>
    </row>
    <row r="3168" customFormat="false" ht="15" hidden="false" customHeight="false" outlineLevel="0" collapsed="false">
      <c r="A3168" s="72" t="s">
        <v>6592</v>
      </c>
      <c r="B3168" s="72" t="s">
        <v>6593</v>
      </c>
      <c r="C3168" s="72" t="s">
        <v>315</v>
      </c>
      <c r="D3168" s="72" t="s">
        <v>289</v>
      </c>
      <c r="E3168" s="72"/>
      <c r="F3168" s="73" t="n">
        <v>6210</v>
      </c>
      <c r="G3168" s="73" t="n">
        <v>4757</v>
      </c>
      <c r="H3168" s="73" t="n">
        <v>1453</v>
      </c>
      <c r="I3168" s="74" t="n">
        <f aca="false">H3168/F3168</f>
        <v>0.233977455716586</v>
      </c>
      <c r="J3168" s="73" t="n">
        <v>4468</v>
      </c>
      <c r="K3168" s="73" t="n">
        <v>61</v>
      </c>
      <c r="L3168" s="73" t="n">
        <v>228</v>
      </c>
      <c r="M3168" s="73" t="n">
        <v>1261</v>
      </c>
      <c r="N3168" s="73" t="n">
        <v>3051</v>
      </c>
      <c r="O3168" s="73" t="n">
        <f aca="false">J3168-M3168-N3168</f>
        <v>156</v>
      </c>
      <c r="P3168" s="74" t="n">
        <f aca="false">M3168/J3168</f>
        <v>0.282229185317816</v>
      </c>
      <c r="Q3168" s="74" t="n">
        <f aca="false">N3168/J3168</f>
        <v>0.682855863921218</v>
      </c>
      <c r="R3168" s="75" t="n">
        <f aca="false">ABS(P3168-Q3168)*100</f>
        <v>40.0626678603402</v>
      </c>
      <c r="S3168" s="72" t="str">
        <f aca="false">IF(M3168&gt;N3168,"Flávio Bolsonaro",IF(N3168&gt;M3168,"Lula","Empate"))</f>
        <v>Lula</v>
      </c>
      <c r="T3168" s="74" t="n">
        <v>0.704493871992737</v>
      </c>
      <c r="U3168" s="74" t="n">
        <v>0.247389922832501</v>
      </c>
      <c r="V3168" s="72" t="str">
        <f aca="false">IF(S3168="Empate","—",IF((N3168&gt;M3168)&lt;&gt;(T3168&gt;U3168),"Sim","Não"))</f>
        <v>Não</v>
      </c>
    </row>
    <row r="3169" customFormat="false" ht="15" hidden="false" customHeight="false" outlineLevel="0" collapsed="false">
      <c r="A3169" s="72" t="s">
        <v>6594</v>
      </c>
      <c r="B3169" s="72" t="s">
        <v>6595</v>
      </c>
      <c r="C3169" s="72" t="s">
        <v>315</v>
      </c>
      <c r="D3169" s="72" t="s">
        <v>289</v>
      </c>
      <c r="E3169" s="72"/>
      <c r="F3169" s="73" t="n">
        <v>3968</v>
      </c>
      <c r="G3169" s="73" t="n">
        <v>3265</v>
      </c>
      <c r="H3169" s="73" t="n">
        <v>703</v>
      </c>
      <c r="I3169" s="74" t="n">
        <f aca="false">H3169/F3169</f>
        <v>0.177167338709677</v>
      </c>
      <c r="J3169" s="73" t="n">
        <v>3163</v>
      </c>
      <c r="K3169" s="73" t="n">
        <v>33</v>
      </c>
      <c r="L3169" s="73" t="n">
        <v>69</v>
      </c>
      <c r="M3169" s="73" t="n">
        <v>809</v>
      </c>
      <c r="N3169" s="73" t="n">
        <v>2210</v>
      </c>
      <c r="O3169" s="73" t="n">
        <f aca="false">J3169-M3169-N3169</f>
        <v>144</v>
      </c>
      <c r="P3169" s="74" t="n">
        <f aca="false">M3169/J3169</f>
        <v>0.25576983876067</v>
      </c>
      <c r="Q3169" s="74" t="n">
        <f aca="false">N3169/J3169</f>
        <v>0.698703762251028</v>
      </c>
      <c r="R3169" s="75" t="n">
        <f aca="false">ABS(P3169-Q3169)*100</f>
        <v>44.2933923490357</v>
      </c>
      <c r="S3169" s="72" t="str">
        <f aca="false">IF(M3169&gt;N3169,"Flávio Bolsonaro",IF(N3169&gt;M3169,"Lula","Empate"))</f>
        <v>Lula</v>
      </c>
      <c r="T3169" s="74" t="n">
        <v>0.736465781409602</v>
      </c>
      <c r="U3169" s="74" t="n">
        <v>0.192713653387811</v>
      </c>
      <c r="V3169" s="72" t="str">
        <f aca="false">IF(S3169="Empate","—",IF((N3169&gt;M3169)&lt;&gt;(T3169&gt;U3169),"Sim","Não"))</f>
        <v>Não</v>
      </c>
    </row>
    <row r="3170" customFormat="false" ht="15" hidden="false" customHeight="false" outlineLevel="0" collapsed="false">
      <c r="A3170" s="72" t="s">
        <v>6596</v>
      </c>
      <c r="B3170" s="72" t="s">
        <v>6597</v>
      </c>
      <c r="C3170" s="72" t="s">
        <v>315</v>
      </c>
      <c r="D3170" s="72" t="s">
        <v>289</v>
      </c>
      <c r="E3170" s="72"/>
      <c r="F3170" s="73" t="n">
        <v>2882</v>
      </c>
      <c r="G3170" s="73" t="n">
        <v>2270</v>
      </c>
      <c r="H3170" s="73" t="n">
        <v>612</v>
      </c>
      <c r="I3170" s="74" t="n">
        <f aca="false">H3170/F3170</f>
        <v>0.21235253296322</v>
      </c>
      <c r="J3170" s="73" t="n">
        <v>2190</v>
      </c>
      <c r="K3170" s="73" t="n">
        <v>11</v>
      </c>
      <c r="L3170" s="73" t="n">
        <v>69</v>
      </c>
      <c r="M3170" s="73" t="n">
        <v>522</v>
      </c>
      <c r="N3170" s="73" t="n">
        <v>1579</v>
      </c>
      <c r="O3170" s="73" t="n">
        <f aca="false">J3170-M3170-N3170</f>
        <v>89</v>
      </c>
      <c r="P3170" s="74" t="n">
        <f aca="false">M3170/J3170</f>
        <v>0.238356164383562</v>
      </c>
      <c r="Q3170" s="74" t="n">
        <f aca="false">N3170/J3170</f>
        <v>0.721004566210046</v>
      </c>
      <c r="R3170" s="75" t="n">
        <f aca="false">ABS(P3170-Q3170)*100</f>
        <v>48.2648401826484</v>
      </c>
      <c r="S3170" s="72" t="str">
        <f aca="false">IF(M3170&gt;N3170,"Flávio Bolsonaro",IF(N3170&gt;M3170,"Lula","Empate"))</f>
        <v>Lula</v>
      </c>
      <c r="T3170" s="74" t="n">
        <v>0.781988188976378</v>
      </c>
      <c r="U3170" s="74" t="n">
        <v>0.171259842519685</v>
      </c>
      <c r="V3170" s="72" t="str">
        <f aca="false">IF(S3170="Empate","—",IF((N3170&gt;M3170)&lt;&gt;(T3170&gt;U3170),"Sim","Não"))</f>
        <v>Não</v>
      </c>
    </row>
    <row r="3171" customFormat="false" ht="15" hidden="false" customHeight="false" outlineLevel="0" collapsed="false">
      <c r="A3171" s="72" t="s">
        <v>6598</v>
      </c>
      <c r="B3171" s="72" t="s">
        <v>6599</v>
      </c>
      <c r="C3171" s="72" t="s">
        <v>315</v>
      </c>
      <c r="D3171" s="72" t="s">
        <v>289</v>
      </c>
      <c r="E3171" s="72"/>
      <c r="F3171" s="73" t="n">
        <v>5172</v>
      </c>
      <c r="G3171" s="73" t="n">
        <v>4340</v>
      </c>
      <c r="H3171" s="73" t="n">
        <v>832</v>
      </c>
      <c r="I3171" s="74" t="n">
        <f aca="false">H3171/F3171</f>
        <v>0.160866202629544</v>
      </c>
      <c r="J3171" s="73" t="n">
        <v>4183</v>
      </c>
      <c r="K3171" s="73" t="n">
        <v>49</v>
      </c>
      <c r="L3171" s="73" t="n">
        <v>108</v>
      </c>
      <c r="M3171" s="73" t="n">
        <v>1080</v>
      </c>
      <c r="N3171" s="73" t="n">
        <v>2937</v>
      </c>
      <c r="O3171" s="73" t="n">
        <f aca="false">J3171-M3171-N3171</f>
        <v>166</v>
      </c>
      <c r="P3171" s="74" t="n">
        <f aca="false">M3171/J3171</f>
        <v>0.258187903418599</v>
      </c>
      <c r="Q3171" s="74" t="n">
        <f aca="false">N3171/J3171</f>
        <v>0.702127659574468</v>
      </c>
      <c r="R3171" s="75" t="n">
        <f aca="false">ABS(P3171-Q3171)*100</f>
        <v>44.3939756155869</v>
      </c>
      <c r="S3171" s="72" t="str">
        <f aca="false">IF(M3171&gt;N3171,"Flávio Bolsonaro",IF(N3171&gt;M3171,"Lula","Empate"))</f>
        <v>Lula</v>
      </c>
      <c r="T3171" s="74" t="n">
        <v>0.732398316970547</v>
      </c>
      <c r="U3171" s="74" t="n">
        <v>0.20476858345021</v>
      </c>
      <c r="V3171" s="72" t="str">
        <f aca="false">IF(S3171="Empate","—",IF((N3171&gt;M3171)&lt;&gt;(T3171&gt;U3171),"Sim","Não"))</f>
        <v>Não</v>
      </c>
    </row>
    <row r="3172" customFormat="false" ht="15" hidden="false" customHeight="false" outlineLevel="0" collapsed="false">
      <c r="A3172" s="72" t="s">
        <v>6600</v>
      </c>
      <c r="B3172" s="72" t="s">
        <v>4532</v>
      </c>
      <c r="C3172" s="72" t="s">
        <v>315</v>
      </c>
      <c r="D3172" s="72" t="s">
        <v>289</v>
      </c>
      <c r="E3172" s="72"/>
      <c r="F3172" s="73" t="n">
        <v>5071</v>
      </c>
      <c r="G3172" s="73" t="n">
        <v>4314</v>
      </c>
      <c r="H3172" s="73" t="n">
        <v>757</v>
      </c>
      <c r="I3172" s="74" t="n">
        <f aca="false">H3172/F3172</f>
        <v>0.149280220863735</v>
      </c>
      <c r="J3172" s="73" t="n">
        <v>4087</v>
      </c>
      <c r="K3172" s="73" t="n">
        <v>53</v>
      </c>
      <c r="L3172" s="73" t="n">
        <v>174</v>
      </c>
      <c r="M3172" s="73" t="n">
        <v>733</v>
      </c>
      <c r="N3172" s="73" t="n">
        <v>3106</v>
      </c>
      <c r="O3172" s="73" t="n">
        <f aca="false">J3172-M3172-N3172</f>
        <v>248</v>
      </c>
      <c r="P3172" s="74" t="n">
        <f aca="false">M3172/J3172</f>
        <v>0.179349155860044</v>
      </c>
      <c r="Q3172" s="74" t="n">
        <f aca="false">N3172/J3172</f>
        <v>0.759970638610228</v>
      </c>
      <c r="R3172" s="75" t="n">
        <f aca="false">ABS(P3172-Q3172)*100</f>
        <v>58.0621482750183</v>
      </c>
      <c r="S3172" s="72" t="str">
        <f aca="false">IF(M3172&gt;N3172,"Flávio Bolsonaro",IF(N3172&gt;M3172,"Lula","Empate"))</f>
        <v>Lula</v>
      </c>
      <c r="T3172" s="74" t="n">
        <v>0.819704433497537</v>
      </c>
      <c r="U3172" s="74" t="n">
        <v>0.123399014778325</v>
      </c>
      <c r="V3172" s="72" t="str">
        <f aca="false">IF(S3172="Empate","—",IF((N3172&gt;M3172)&lt;&gt;(T3172&gt;U3172),"Sim","Não"))</f>
        <v>Não</v>
      </c>
    </row>
    <row r="3173" customFormat="false" ht="15" hidden="false" customHeight="false" outlineLevel="0" collapsed="false">
      <c r="A3173" s="72" t="s">
        <v>6601</v>
      </c>
      <c r="B3173" s="72" t="s">
        <v>6602</v>
      </c>
      <c r="C3173" s="72" t="s">
        <v>315</v>
      </c>
      <c r="D3173" s="72" t="s">
        <v>289</v>
      </c>
      <c r="E3173" s="72"/>
      <c r="F3173" s="73" t="n">
        <v>3371</v>
      </c>
      <c r="G3173" s="73" t="n">
        <v>2557</v>
      </c>
      <c r="H3173" s="73" t="n">
        <v>814</v>
      </c>
      <c r="I3173" s="74" t="n">
        <f aca="false">H3173/F3173</f>
        <v>0.24147137347968</v>
      </c>
      <c r="J3173" s="73" t="n">
        <v>2428</v>
      </c>
      <c r="K3173" s="73" t="n">
        <v>41</v>
      </c>
      <c r="L3173" s="73" t="n">
        <v>88</v>
      </c>
      <c r="M3173" s="73" t="n">
        <v>469</v>
      </c>
      <c r="N3173" s="73" t="n">
        <v>1893</v>
      </c>
      <c r="O3173" s="73" t="n">
        <f aca="false">J3173-M3173-N3173</f>
        <v>66</v>
      </c>
      <c r="P3173" s="74" t="n">
        <f aca="false">M3173/J3173</f>
        <v>0.193163097199341</v>
      </c>
      <c r="Q3173" s="74" t="n">
        <f aca="false">N3173/J3173</f>
        <v>0.779654036243822</v>
      </c>
      <c r="R3173" s="75" t="n">
        <f aca="false">ABS(P3173-Q3173)*100</f>
        <v>58.6490939044481</v>
      </c>
      <c r="S3173" s="72" t="str">
        <f aca="false">IF(M3173&gt;N3173,"Flávio Bolsonaro",IF(N3173&gt;M3173,"Lula","Empate"))</f>
        <v>Lula</v>
      </c>
      <c r="T3173" s="74" t="n">
        <v>0.832144355853966</v>
      </c>
      <c r="U3173" s="74" t="n">
        <v>0.127150650440621</v>
      </c>
      <c r="V3173" s="72" t="str">
        <f aca="false">IF(S3173="Empate","—",IF((N3173&gt;M3173)&lt;&gt;(T3173&gt;U3173),"Sim","Não"))</f>
        <v>Não</v>
      </c>
    </row>
    <row r="3174" customFormat="false" ht="15" hidden="false" customHeight="false" outlineLevel="0" collapsed="false">
      <c r="A3174" s="72" t="s">
        <v>6603</v>
      </c>
      <c r="B3174" s="72" t="s">
        <v>6604</v>
      </c>
      <c r="C3174" s="72" t="s">
        <v>315</v>
      </c>
      <c r="D3174" s="72" t="s">
        <v>289</v>
      </c>
      <c r="E3174" s="72"/>
      <c r="F3174" s="73" t="n">
        <v>6004</v>
      </c>
      <c r="G3174" s="73" t="n">
        <v>4862</v>
      </c>
      <c r="H3174" s="73" t="n">
        <v>1142</v>
      </c>
      <c r="I3174" s="74" t="n">
        <f aca="false">H3174/F3174</f>
        <v>0.19020652898068</v>
      </c>
      <c r="J3174" s="73" t="n">
        <v>4663</v>
      </c>
      <c r="K3174" s="73" t="n">
        <v>66</v>
      </c>
      <c r="L3174" s="73" t="n">
        <v>133</v>
      </c>
      <c r="M3174" s="73" t="n">
        <v>711</v>
      </c>
      <c r="N3174" s="73" t="n">
        <v>3825</v>
      </c>
      <c r="O3174" s="73" t="n">
        <f aca="false">J3174-M3174-N3174</f>
        <v>127</v>
      </c>
      <c r="P3174" s="74" t="n">
        <f aca="false">M3174/J3174</f>
        <v>0.152476946171992</v>
      </c>
      <c r="Q3174" s="74" t="n">
        <f aca="false">N3174/J3174</f>
        <v>0.820287368646794</v>
      </c>
      <c r="R3174" s="75" t="n">
        <f aca="false">ABS(P3174-Q3174)*100</f>
        <v>66.7810422474802</v>
      </c>
      <c r="S3174" s="72" t="str">
        <f aca="false">IF(M3174&gt;N3174,"Flávio Bolsonaro",IF(N3174&gt;M3174,"Lula","Empate"))</f>
        <v>Lula</v>
      </c>
      <c r="T3174" s="74" t="n">
        <v>0.844463780726561</v>
      </c>
      <c r="U3174" s="74" t="n">
        <v>0.130954970633022</v>
      </c>
      <c r="V3174" s="72" t="str">
        <f aca="false">IF(S3174="Empate","—",IF((N3174&gt;M3174)&lt;&gt;(T3174&gt;U3174),"Sim","Não"))</f>
        <v>Não</v>
      </c>
    </row>
    <row r="3175" customFormat="false" ht="15" hidden="false" customHeight="false" outlineLevel="0" collapsed="false">
      <c r="A3175" s="72" t="s">
        <v>6605</v>
      </c>
      <c r="B3175" s="72" t="s">
        <v>6606</v>
      </c>
      <c r="C3175" s="72" t="s">
        <v>315</v>
      </c>
      <c r="D3175" s="72" t="s">
        <v>289</v>
      </c>
      <c r="E3175" s="72"/>
      <c r="F3175" s="73" t="n">
        <v>4502</v>
      </c>
      <c r="G3175" s="73" t="n">
        <v>3705</v>
      </c>
      <c r="H3175" s="73" t="n">
        <v>797</v>
      </c>
      <c r="I3175" s="74" t="n">
        <f aca="false">H3175/F3175</f>
        <v>0.177032430031097</v>
      </c>
      <c r="J3175" s="73" t="n">
        <v>3611</v>
      </c>
      <c r="K3175" s="73" t="n">
        <v>38</v>
      </c>
      <c r="L3175" s="73" t="n">
        <v>56</v>
      </c>
      <c r="M3175" s="73" t="n">
        <v>466</v>
      </c>
      <c r="N3175" s="73" t="n">
        <v>3026</v>
      </c>
      <c r="O3175" s="73" t="n">
        <f aca="false">J3175-M3175-N3175</f>
        <v>119</v>
      </c>
      <c r="P3175" s="74" t="n">
        <f aca="false">M3175/J3175</f>
        <v>0.129050124619219</v>
      </c>
      <c r="Q3175" s="74" t="n">
        <f aca="false">N3175/J3175</f>
        <v>0.837995015231238</v>
      </c>
      <c r="R3175" s="75" t="n">
        <f aca="false">ABS(P3175-Q3175)*100</f>
        <v>70.8944890612019</v>
      </c>
      <c r="S3175" s="72" t="str">
        <f aca="false">IF(M3175&gt;N3175,"Flávio Bolsonaro",IF(N3175&gt;M3175,"Lula","Empate"))</f>
        <v>Lula</v>
      </c>
      <c r="T3175" s="74" t="n">
        <v>0.851812926957436</v>
      </c>
      <c r="U3175" s="74" t="n">
        <v>0.110877561744614</v>
      </c>
      <c r="V3175" s="72" t="str">
        <f aca="false">IF(S3175="Empate","—",IF((N3175&gt;M3175)&lt;&gt;(T3175&gt;U3175),"Sim","Não"))</f>
        <v>Não</v>
      </c>
    </row>
    <row r="3176" customFormat="false" ht="15" hidden="false" customHeight="false" outlineLevel="0" collapsed="false">
      <c r="A3176" s="72" t="s">
        <v>6607</v>
      </c>
      <c r="B3176" s="72" t="s">
        <v>6608</v>
      </c>
      <c r="C3176" s="72" t="s">
        <v>315</v>
      </c>
      <c r="D3176" s="72" t="s">
        <v>289</v>
      </c>
      <c r="E3176" s="72"/>
      <c r="F3176" s="73" t="n">
        <v>5375</v>
      </c>
      <c r="G3176" s="73" t="n">
        <v>4414</v>
      </c>
      <c r="H3176" s="73" t="n">
        <v>961</v>
      </c>
      <c r="I3176" s="74" t="n">
        <f aca="false">H3176/F3176</f>
        <v>0.178790697674419</v>
      </c>
      <c r="J3176" s="73" t="n">
        <v>4157</v>
      </c>
      <c r="K3176" s="73" t="n">
        <v>54</v>
      </c>
      <c r="L3176" s="73" t="n">
        <v>203</v>
      </c>
      <c r="M3176" s="73" t="n">
        <v>957</v>
      </c>
      <c r="N3176" s="73" t="n">
        <v>3006</v>
      </c>
      <c r="O3176" s="73" t="n">
        <f aca="false">J3176-M3176-N3176</f>
        <v>194</v>
      </c>
      <c r="P3176" s="74" t="n">
        <f aca="false">M3176/J3176</f>
        <v>0.230214096704354</v>
      </c>
      <c r="Q3176" s="74" t="n">
        <f aca="false">N3176/J3176</f>
        <v>0.723117632908347</v>
      </c>
      <c r="R3176" s="75" t="n">
        <f aca="false">ABS(P3176-Q3176)*100</f>
        <v>49.2903536203993</v>
      </c>
      <c r="S3176" s="72" t="str">
        <f aca="false">IF(M3176&gt;N3176,"Flávio Bolsonaro",IF(N3176&gt;M3176,"Lula","Empate"))</f>
        <v>Lula</v>
      </c>
      <c r="T3176" s="74" t="n">
        <v>0.812207792207792</v>
      </c>
      <c r="U3176" s="74" t="n">
        <v>0.14</v>
      </c>
      <c r="V3176" s="72" t="str">
        <f aca="false">IF(S3176="Empate","—",IF((N3176&gt;M3176)&lt;&gt;(T3176&gt;U3176),"Sim","Não"))</f>
        <v>Não</v>
      </c>
    </row>
    <row r="3177" customFormat="false" ht="15" hidden="false" customHeight="false" outlineLevel="0" collapsed="false">
      <c r="A3177" s="72" t="s">
        <v>6609</v>
      </c>
      <c r="B3177" s="72" t="s">
        <v>6610</v>
      </c>
      <c r="C3177" s="72" t="s">
        <v>315</v>
      </c>
      <c r="D3177" s="72" t="s">
        <v>289</v>
      </c>
      <c r="E3177" s="72"/>
      <c r="F3177" s="73" t="n">
        <v>6905</v>
      </c>
      <c r="G3177" s="73" t="n">
        <v>5700</v>
      </c>
      <c r="H3177" s="73" t="n">
        <v>1205</v>
      </c>
      <c r="I3177" s="74" t="n">
        <f aca="false">H3177/F3177</f>
        <v>0.174511223750905</v>
      </c>
      <c r="J3177" s="73" t="n">
        <v>5485</v>
      </c>
      <c r="K3177" s="73" t="n">
        <v>71</v>
      </c>
      <c r="L3177" s="73" t="n">
        <v>144</v>
      </c>
      <c r="M3177" s="73" t="n">
        <v>1112</v>
      </c>
      <c r="N3177" s="73" t="n">
        <v>4113</v>
      </c>
      <c r="O3177" s="73" t="n">
        <f aca="false">J3177-M3177-N3177</f>
        <v>260</v>
      </c>
      <c r="P3177" s="74" t="n">
        <f aca="false">M3177/J3177</f>
        <v>0.202734731084777</v>
      </c>
      <c r="Q3177" s="74" t="n">
        <f aca="false">N3177/J3177</f>
        <v>0.749863263445761</v>
      </c>
      <c r="R3177" s="75" t="n">
        <f aca="false">ABS(P3177-Q3177)*100</f>
        <v>54.7128532360985</v>
      </c>
      <c r="S3177" s="72" t="str">
        <f aca="false">IF(M3177&gt;N3177,"Flávio Bolsonaro",IF(N3177&gt;M3177,"Lula","Empate"))</f>
        <v>Lula</v>
      </c>
      <c r="T3177" s="74" t="n">
        <v>0.792051937831989</v>
      </c>
      <c r="U3177" s="74" t="n">
        <v>0.153846153846154</v>
      </c>
      <c r="V3177" s="72" t="str">
        <f aca="false">IF(S3177="Empate","—",IF((N3177&gt;M3177)&lt;&gt;(T3177&gt;U3177),"Sim","Não"))</f>
        <v>Não</v>
      </c>
    </row>
    <row r="3178" customFormat="false" ht="15" hidden="false" customHeight="false" outlineLevel="0" collapsed="false">
      <c r="A3178" s="72" t="s">
        <v>6611</v>
      </c>
      <c r="B3178" s="72" t="s">
        <v>6612</v>
      </c>
      <c r="C3178" s="72" t="s">
        <v>315</v>
      </c>
      <c r="D3178" s="72" t="s">
        <v>289</v>
      </c>
      <c r="E3178" s="72"/>
      <c r="F3178" s="73" t="n">
        <v>4131</v>
      </c>
      <c r="G3178" s="73" t="n">
        <v>3423</v>
      </c>
      <c r="H3178" s="73" t="n">
        <v>708</v>
      </c>
      <c r="I3178" s="74" t="n">
        <f aca="false">H3178/F3178</f>
        <v>0.171387073347858</v>
      </c>
      <c r="J3178" s="73" t="n">
        <v>3313</v>
      </c>
      <c r="K3178" s="73" t="n">
        <v>28</v>
      </c>
      <c r="L3178" s="73" t="n">
        <v>82</v>
      </c>
      <c r="M3178" s="73" t="n">
        <v>467</v>
      </c>
      <c r="N3178" s="73" t="n">
        <v>2780</v>
      </c>
      <c r="O3178" s="73" t="n">
        <f aca="false">J3178-M3178-N3178</f>
        <v>66</v>
      </c>
      <c r="P3178" s="74" t="n">
        <f aca="false">M3178/J3178</f>
        <v>0.140959855116209</v>
      </c>
      <c r="Q3178" s="74" t="n">
        <f aca="false">N3178/J3178</f>
        <v>0.839118623603984</v>
      </c>
      <c r="R3178" s="75" t="n">
        <f aca="false">ABS(P3178-Q3178)*100</f>
        <v>69.8158768487775</v>
      </c>
      <c r="S3178" s="72" t="str">
        <f aca="false">IF(M3178&gt;N3178,"Flávio Bolsonaro",IF(N3178&gt;M3178,"Lula","Empate"))</f>
        <v>Lula</v>
      </c>
      <c r="T3178" s="74" t="n">
        <v>0.826797385620915</v>
      </c>
      <c r="U3178" s="74" t="n">
        <v>0.137908496732026</v>
      </c>
      <c r="V3178" s="72" t="str">
        <f aca="false">IF(S3178="Empate","—",IF((N3178&gt;M3178)&lt;&gt;(T3178&gt;U3178),"Sim","Não"))</f>
        <v>Não</v>
      </c>
    </row>
    <row r="3179" customFormat="false" ht="15" hidden="false" customHeight="false" outlineLevel="0" collapsed="false">
      <c r="A3179" s="72" t="s">
        <v>6613</v>
      </c>
      <c r="B3179" s="72" t="s">
        <v>6614</v>
      </c>
      <c r="C3179" s="72" t="s">
        <v>315</v>
      </c>
      <c r="D3179" s="72" t="s">
        <v>289</v>
      </c>
      <c r="E3179" s="72"/>
      <c r="F3179" s="73" t="n">
        <v>7625</v>
      </c>
      <c r="G3179" s="73" t="n">
        <v>6324</v>
      </c>
      <c r="H3179" s="73" t="n">
        <v>1301</v>
      </c>
      <c r="I3179" s="74" t="n">
        <f aca="false">H3179/F3179</f>
        <v>0.170622950819672</v>
      </c>
      <c r="J3179" s="73" t="n">
        <v>6043</v>
      </c>
      <c r="K3179" s="73" t="n">
        <v>65</v>
      </c>
      <c r="L3179" s="73" t="n">
        <v>216</v>
      </c>
      <c r="M3179" s="73" t="n">
        <v>1834</v>
      </c>
      <c r="N3179" s="73" t="n">
        <v>4112</v>
      </c>
      <c r="O3179" s="73" t="n">
        <f aca="false">J3179-M3179-N3179</f>
        <v>97</v>
      </c>
      <c r="P3179" s="74" t="n">
        <f aca="false">M3179/J3179</f>
        <v>0.303491643223565</v>
      </c>
      <c r="Q3179" s="74" t="n">
        <f aca="false">N3179/J3179</f>
        <v>0.680456726791329</v>
      </c>
      <c r="R3179" s="75" t="n">
        <f aca="false">ABS(P3179-Q3179)*100</f>
        <v>37.6965083567764</v>
      </c>
      <c r="S3179" s="72" t="str">
        <f aca="false">IF(M3179&gt;N3179,"Flávio Bolsonaro",IF(N3179&gt;M3179,"Lula","Empate"))</f>
        <v>Lula</v>
      </c>
      <c r="T3179" s="74" t="n">
        <v>0.723753879861238</v>
      </c>
      <c r="U3179" s="74" t="n">
        <v>0.244294321708965</v>
      </c>
      <c r="V3179" s="72" t="str">
        <f aca="false">IF(S3179="Empate","—",IF((N3179&gt;M3179)&lt;&gt;(T3179&gt;U3179),"Sim","Não"))</f>
        <v>Não</v>
      </c>
    </row>
    <row r="3180" customFormat="false" ht="15" hidden="false" customHeight="false" outlineLevel="0" collapsed="false">
      <c r="A3180" s="72" t="s">
        <v>6615</v>
      </c>
      <c r="B3180" s="72" t="s">
        <v>6616</v>
      </c>
      <c r="C3180" s="72" t="s">
        <v>315</v>
      </c>
      <c r="D3180" s="72" t="s">
        <v>289</v>
      </c>
      <c r="E3180" s="72"/>
      <c r="F3180" s="73" t="n">
        <v>15077</v>
      </c>
      <c r="G3180" s="73" t="n">
        <v>12525</v>
      </c>
      <c r="H3180" s="73" t="n">
        <v>2552</v>
      </c>
      <c r="I3180" s="74" t="n">
        <f aca="false">H3180/F3180</f>
        <v>0.169264442528354</v>
      </c>
      <c r="J3180" s="73" t="n">
        <v>11944</v>
      </c>
      <c r="K3180" s="73" t="n">
        <v>139</v>
      </c>
      <c r="L3180" s="73" t="n">
        <v>442</v>
      </c>
      <c r="M3180" s="73" t="n">
        <v>2474</v>
      </c>
      <c r="N3180" s="73" t="n">
        <v>8975</v>
      </c>
      <c r="O3180" s="73" t="n">
        <f aca="false">J3180-M3180-N3180</f>
        <v>495</v>
      </c>
      <c r="P3180" s="74" t="n">
        <f aca="false">M3180/J3180</f>
        <v>0.207133288680509</v>
      </c>
      <c r="Q3180" s="74" t="n">
        <f aca="false">N3180/J3180</f>
        <v>0.75142330877428</v>
      </c>
      <c r="R3180" s="75" t="n">
        <f aca="false">ABS(P3180-Q3180)*100</f>
        <v>54.4290020093771</v>
      </c>
      <c r="S3180" s="72" t="str">
        <f aca="false">IF(M3180&gt;N3180,"Flávio Bolsonaro",IF(N3180&gt;M3180,"Lula","Empate"))</f>
        <v>Lula</v>
      </c>
      <c r="T3180" s="74" t="n">
        <v>0.777534154157531</v>
      </c>
      <c r="U3180" s="74" t="n">
        <v>0.174987350312026</v>
      </c>
      <c r="V3180" s="72" t="str">
        <f aca="false">IF(S3180="Empate","—",IF((N3180&gt;M3180)&lt;&gt;(T3180&gt;U3180),"Sim","Não"))</f>
        <v>Não</v>
      </c>
    </row>
    <row r="3181" customFormat="false" ht="15" hidden="false" customHeight="false" outlineLevel="0" collapsed="false">
      <c r="A3181" s="72" t="s">
        <v>6617</v>
      </c>
      <c r="B3181" s="72" t="s">
        <v>6618</v>
      </c>
      <c r="C3181" s="72" t="s">
        <v>315</v>
      </c>
      <c r="D3181" s="72" t="s">
        <v>289</v>
      </c>
      <c r="E3181" s="72"/>
      <c r="F3181" s="73" t="n">
        <v>5605</v>
      </c>
      <c r="G3181" s="73" t="n">
        <v>4737</v>
      </c>
      <c r="H3181" s="73" t="n">
        <v>868</v>
      </c>
      <c r="I3181" s="74" t="n">
        <f aca="false">H3181/F3181</f>
        <v>0.154861730597681</v>
      </c>
      <c r="J3181" s="73" t="n">
        <v>4631</v>
      </c>
      <c r="K3181" s="73" t="n">
        <v>25</v>
      </c>
      <c r="L3181" s="73" t="n">
        <v>81</v>
      </c>
      <c r="M3181" s="73" t="n">
        <v>962</v>
      </c>
      <c r="N3181" s="73" t="n">
        <v>3497</v>
      </c>
      <c r="O3181" s="73" t="n">
        <f aca="false">J3181-M3181-N3181</f>
        <v>172</v>
      </c>
      <c r="P3181" s="74" t="n">
        <f aca="false">M3181/J3181</f>
        <v>0.207730511768517</v>
      </c>
      <c r="Q3181" s="74" t="n">
        <f aca="false">N3181/J3181</f>
        <v>0.755128481969337</v>
      </c>
      <c r="R3181" s="75" t="n">
        <f aca="false">ABS(P3181-Q3181)*100</f>
        <v>54.7397970200821</v>
      </c>
      <c r="S3181" s="72" t="str">
        <f aca="false">IF(M3181&gt;N3181,"Flávio Bolsonaro",IF(N3181&gt;M3181,"Lula","Empate"))</f>
        <v>Lula</v>
      </c>
      <c r="T3181" s="74" t="n">
        <v>0.677230046948357</v>
      </c>
      <c r="U3181" s="74" t="n">
        <v>0.274647887323944</v>
      </c>
      <c r="V3181" s="72" t="str">
        <f aca="false">IF(S3181="Empate","—",IF((N3181&gt;M3181)&lt;&gt;(T3181&gt;U3181),"Sim","Não"))</f>
        <v>Não</v>
      </c>
    </row>
    <row r="3182" customFormat="false" ht="15" hidden="false" customHeight="false" outlineLevel="0" collapsed="false">
      <c r="A3182" s="72" t="s">
        <v>6619</v>
      </c>
      <c r="B3182" s="72" t="s">
        <v>6620</v>
      </c>
      <c r="C3182" s="72" t="s">
        <v>315</v>
      </c>
      <c r="D3182" s="72" t="s">
        <v>289</v>
      </c>
      <c r="E3182" s="72"/>
      <c r="F3182" s="73" t="n">
        <v>4860</v>
      </c>
      <c r="G3182" s="73" t="n">
        <v>4123</v>
      </c>
      <c r="H3182" s="73" t="n">
        <v>737</v>
      </c>
      <c r="I3182" s="74" t="n">
        <f aca="false">H3182/F3182</f>
        <v>0.151646090534979</v>
      </c>
      <c r="J3182" s="73" t="n">
        <v>3939</v>
      </c>
      <c r="K3182" s="73" t="n">
        <v>48</v>
      </c>
      <c r="L3182" s="73" t="n">
        <v>136</v>
      </c>
      <c r="M3182" s="73" t="n">
        <v>480</v>
      </c>
      <c r="N3182" s="73" t="n">
        <v>3309</v>
      </c>
      <c r="O3182" s="73" t="n">
        <f aca="false">J3182-M3182-N3182</f>
        <v>150</v>
      </c>
      <c r="P3182" s="74" t="n">
        <f aca="false">M3182/J3182</f>
        <v>0.121858339680122</v>
      </c>
      <c r="Q3182" s="74" t="n">
        <f aca="false">N3182/J3182</f>
        <v>0.84006092916984</v>
      </c>
      <c r="R3182" s="75" t="n">
        <f aca="false">ABS(P3182-Q3182)*100</f>
        <v>71.8202589489718</v>
      </c>
      <c r="S3182" s="72" t="str">
        <f aca="false">IF(M3182&gt;N3182,"Flávio Bolsonaro",IF(N3182&gt;M3182,"Lula","Empate"))</f>
        <v>Lula</v>
      </c>
      <c r="T3182" s="74" t="n">
        <v>0.885209163346614</v>
      </c>
      <c r="U3182" s="74" t="n">
        <v>0.0712151394422311</v>
      </c>
      <c r="V3182" s="72" t="str">
        <f aca="false">IF(S3182="Empate","—",IF((N3182&gt;M3182)&lt;&gt;(T3182&gt;U3182),"Sim","Não"))</f>
        <v>Não</v>
      </c>
    </row>
    <row r="3183" customFormat="false" ht="15" hidden="false" customHeight="false" outlineLevel="0" collapsed="false">
      <c r="A3183" s="72" t="s">
        <v>6621</v>
      </c>
      <c r="B3183" s="72" t="s">
        <v>6622</v>
      </c>
      <c r="C3183" s="72" t="s">
        <v>315</v>
      </c>
      <c r="D3183" s="72" t="s">
        <v>289</v>
      </c>
      <c r="E3183" s="72"/>
      <c r="F3183" s="73" t="n">
        <v>3574</v>
      </c>
      <c r="G3183" s="73" t="n">
        <v>2858</v>
      </c>
      <c r="H3183" s="73" t="n">
        <v>716</v>
      </c>
      <c r="I3183" s="74" t="n">
        <f aca="false">H3183/F3183</f>
        <v>0.200335758254057</v>
      </c>
      <c r="J3183" s="73" t="n">
        <v>2765</v>
      </c>
      <c r="K3183" s="73" t="n">
        <v>36</v>
      </c>
      <c r="L3183" s="73" t="n">
        <v>57</v>
      </c>
      <c r="M3183" s="73" t="n">
        <v>470</v>
      </c>
      <c r="N3183" s="73" t="n">
        <v>2170</v>
      </c>
      <c r="O3183" s="73" t="n">
        <f aca="false">J3183-M3183-N3183</f>
        <v>125</v>
      </c>
      <c r="P3183" s="74" t="n">
        <f aca="false">M3183/J3183</f>
        <v>0.16998191681736</v>
      </c>
      <c r="Q3183" s="74" t="n">
        <f aca="false">N3183/J3183</f>
        <v>0.784810126582278</v>
      </c>
      <c r="R3183" s="75" t="n">
        <f aca="false">ABS(P3183-Q3183)*100</f>
        <v>61.4828209764919</v>
      </c>
      <c r="S3183" s="72" t="str">
        <f aca="false">IF(M3183&gt;N3183,"Flávio Bolsonaro",IF(N3183&gt;M3183,"Lula","Empate"))</f>
        <v>Lula</v>
      </c>
      <c r="T3183" s="74" t="n">
        <v>0.837576821773486</v>
      </c>
      <c r="U3183" s="74" t="n">
        <v>0.117208077260755</v>
      </c>
      <c r="V3183" s="72" t="str">
        <f aca="false">IF(S3183="Empate","—",IF((N3183&gt;M3183)&lt;&gt;(T3183&gt;U3183),"Sim","Não"))</f>
        <v>Não</v>
      </c>
    </row>
    <row r="3184" customFormat="false" ht="15" hidden="false" customHeight="false" outlineLevel="0" collapsed="false">
      <c r="A3184" s="72" t="s">
        <v>6623</v>
      </c>
      <c r="B3184" s="72" t="s">
        <v>6624</v>
      </c>
      <c r="C3184" s="72" t="s">
        <v>315</v>
      </c>
      <c r="D3184" s="72" t="s">
        <v>289</v>
      </c>
      <c r="E3184" s="72"/>
      <c r="F3184" s="73" t="n">
        <v>2835</v>
      </c>
      <c r="G3184" s="73" t="n">
        <v>2250</v>
      </c>
      <c r="H3184" s="73" t="n">
        <v>585</v>
      </c>
      <c r="I3184" s="74" t="n">
        <f aca="false">H3184/F3184</f>
        <v>0.206349206349206</v>
      </c>
      <c r="J3184" s="73" t="n">
        <v>2189</v>
      </c>
      <c r="K3184" s="73" t="n">
        <v>22</v>
      </c>
      <c r="L3184" s="73" t="n">
        <v>39</v>
      </c>
      <c r="M3184" s="73" t="n">
        <v>607</v>
      </c>
      <c r="N3184" s="73" t="n">
        <v>1473</v>
      </c>
      <c r="O3184" s="73" t="n">
        <f aca="false">J3184-M3184-N3184</f>
        <v>109</v>
      </c>
      <c r="P3184" s="74" t="n">
        <f aca="false">M3184/J3184</f>
        <v>0.277295568752855</v>
      </c>
      <c r="Q3184" s="74" t="n">
        <f aca="false">N3184/J3184</f>
        <v>0.672910004568296</v>
      </c>
      <c r="R3184" s="75" t="n">
        <f aca="false">ABS(P3184-Q3184)*100</f>
        <v>39.5614435815441</v>
      </c>
      <c r="S3184" s="72" t="str">
        <f aca="false">IF(M3184&gt;N3184,"Flávio Bolsonaro",IF(N3184&gt;M3184,"Lula","Empate"))</f>
        <v>Lula</v>
      </c>
      <c r="T3184" s="74" t="n">
        <v>0.765649249870667</v>
      </c>
      <c r="U3184" s="74" t="n">
        <v>0.195550957061562</v>
      </c>
      <c r="V3184" s="72" t="str">
        <f aca="false">IF(S3184="Empate","—",IF((N3184&gt;M3184)&lt;&gt;(T3184&gt;U3184),"Sim","Não"))</f>
        <v>Não</v>
      </c>
    </row>
    <row r="3185" customFormat="false" ht="15" hidden="false" customHeight="false" outlineLevel="0" collapsed="false">
      <c r="A3185" s="72" t="s">
        <v>6625</v>
      </c>
      <c r="B3185" s="72" t="s">
        <v>6626</v>
      </c>
      <c r="C3185" s="72" t="s">
        <v>315</v>
      </c>
      <c r="D3185" s="72" t="s">
        <v>289</v>
      </c>
      <c r="E3185" s="72"/>
      <c r="F3185" s="73" t="n">
        <v>3027</v>
      </c>
      <c r="G3185" s="73" t="n">
        <v>2379</v>
      </c>
      <c r="H3185" s="73" t="n">
        <v>648</v>
      </c>
      <c r="I3185" s="74" t="n">
        <f aca="false">H3185/F3185</f>
        <v>0.214073339940535</v>
      </c>
      <c r="J3185" s="73" t="n">
        <v>2314</v>
      </c>
      <c r="K3185" s="73" t="n">
        <v>19</v>
      </c>
      <c r="L3185" s="73" t="n">
        <v>46</v>
      </c>
      <c r="M3185" s="73" t="n">
        <v>341</v>
      </c>
      <c r="N3185" s="73" t="n">
        <v>1933</v>
      </c>
      <c r="O3185" s="73" t="n">
        <f aca="false">J3185-M3185-N3185</f>
        <v>40</v>
      </c>
      <c r="P3185" s="74" t="n">
        <f aca="false">M3185/J3185</f>
        <v>0.147363872082973</v>
      </c>
      <c r="Q3185" s="74" t="n">
        <f aca="false">N3185/J3185</f>
        <v>0.835350043215212</v>
      </c>
      <c r="R3185" s="75" t="n">
        <f aca="false">ABS(P3185-Q3185)*100</f>
        <v>68.7986171132239</v>
      </c>
      <c r="S3185" s="72" t="str">
        <f aca="false">IF(M3185&gt;N3185,"Flávio Bolsonaro",IF(N3185&gt;M3185,"Lula","Empate"))</f>
        <v>Lula</v>
      </c>
      <c r="T3185" s="74" t="n">
        <v>0.881214254289485</v>
      </c>
      <c r="U3185" s="74" t="n">
        <v>0.0906291245050594</v>
      </c>
      <c r="V3185" s="72" t="str">
        <f aca="false">IF(S3185="Empate","—",IF((N3185&gt;M3185)&lt;&gt;(T3185&gt;U3185),"Sim","Não"))</f>
        <v>Não</v>
      </c>
    </row>
    <row r="3186" customFormat="false" ht="15" hidden="false" customHeight="false" outlineLevel="0" collapsed="false">
      <c r="A3186" s="72" t="s">
        <v>6627</v>
      </c>
      <c r="B3186" s="72" t="s">
        <v>6628</v>
      </c>
      <c r="C3186" s="72" t="s">
        <v>315</v>
      </c>
      <c r="D3186" s="72" t="s">
        <v>289</v>
      </c>
      <c r="E3186" s="72"/>
      <c r="F3186" s="73" t="n">
        <v>15612</v>
      </c>
      <c r="G3186" s="73" t="n">
        <v>11742</v>
      </c>
      <c r="H3186" s="73" t="n">
        <v>3870</v>
      </c>
      <c r="I3186" s="74" t="n">
        <f aca="false">H3186/F3186</f>
        <v>0.247886241352806</v>
      </c>
      <c r="J3186" s="73" t="n">
        <v>11180</v>
      </c>
      <c r="K3186" s="73" t="n">
        <v>131</v>
      </c>
      <c r="L3186" s="73" t="n">
        <v>431</v>
      </c>
      <c r="M3186" s="73" t="n">
        <v>1941</v>
      </c>
      <c r="N3186" s="73" t="n">
        <v>8834</v>
      </c>
      <c r="O3186" s="73" t="n">
        <f aca="false">J3186-M3186-N3186</f>
        <v>405</v>
      </c>
      <c r="P3186" s="74" t="n">
        <f aca="false">M3186/J3186</f>
        <v>0.173613595706619</v>
      </c>
      <c r="Q3186" s="74" t="n">
        <f aca="false">N3186/J3186</f>
        <v>0.790161001788909</v>
      </c>
      <c r="R3186" s="75" t="n">
        <f aca="false">ABS(P3186-Q3186)*100</f>
        <v>61.654740608229</v>
      </c>
      <c r="S3186" s="72" t="str">
        <f aca="false">IF(M3186&gt;N3186,"Flávio Bolsonaro",IF(N3186&gt;M3186,"Lula","Empate"))</f>
        <v>Lula</v>
      </c>
      <c r="T3186" s="74" t="n">
        <v>0.836267289383869</v>
      </c>
      <c r="U3186" s="74" t="n">
        <v>0.121429854499731</v>
      </c>
      <c r="V3186" s="72" t="str">
        <f aca="false">IF(S3186="Empate","—",IF((N3186&gt;M3186)&lt;&gt;(T3186&gt;U3186),"Sim","Não"))</f>
        <v>Não</v>
      </c>
    </row>
    <row r="3187" customFormat="false" ht="15" hidden="false" customHeight="false" outlineLevel="0" collapsed="false">
      <c r="A3187" s="72" t="s">
        <v>6629</v>
      </c>
      <c r="B3187" s="72" t="s">
        <v>6630</v>
      </c>
      <c r="C3187" s="72" t="s">
        <v>315</v>
      </c>
      <c r="D3187" s="72" t="s">
        <v>289</v>
      </c>
      <c r="E3187" s="72"/>
      <c r="F3187" s="73" t="n">
        <v>11541</v>
      </c>
      <c r="G3187" s="73" t="n">
        <v>9599</v>
      </c>
      <c r="H3187" s="73" t="n">
        <v>1942</v>
      </c>
      <c r="I3187" s="74" t="n">
        <f aca="false">H3187/F3187</f>
        <v>0.168269647344251</v>
      </c>
      <c r="J3187" s="73" t="n">
        <v>9178</v>
      </c>
      <c r="K3187" s="73" t="n">
        <v>129</v>
      </c>
      <c r="L3187" s="73" t="n">
        <v>292</v>
      </c>
      <c r="M3187" s="73" t="n">
        <v>2176</v>
      </c>
      <c r="N3187" s="73" t="n">
        <v>6649</v>
      </c>
      <c r="O3187" s="73" t="n">
        <f aca="false">J3187-M3187-N3187</f>
        <v>353</v>
      </c>
      <c r="P3187" s="74" t="n">
        <f aca="false">M3187/J3187</f>
        <v>0.237088690346481</v>
      </c>
      <c r="Q3187" s="74" t="n">
        <f aca="false">N3187/J3187</f>
        <v>0.724449771191981</v>
      </c>
      <c r="R3187" s="75" t="n">
        <f aca="false">ABS(P3187-Q3187)*100</f>
        <v>48.73610808455</v>
      </c>
      <c r="S3187" s="72" t="str">
        <f aca="false">IF(M3187&gt;N3187,"Flávio Bolsonaro",IF(N3187&gt;M3187,"Lula","Empate"))</f>
        <v>Lula</v>
      </c>
      <c r="T3187" s="74" t="n">
        <v>0.759500915750916</v>
      </c>
      <c r="U3187" s="74" t="n">
        <v>0.189217032967033</v>
      </c>
      <c r="V3187" s="72" t="str">
        <f aca="false">IF(S3187="Empate","—",IF((N3187&gt;M3187)&lt;&gt;(T3187&gt;U3187),"Sim","Não"))</f>
        <v>Não</v>
      </c>
    </row>
    <row r="3188" customFormat="false" ht="15" hidden="false" customHeight="false" outlineLevel="0" collapsed="false">
      <c r="A3188" s="72" t="s">
        <v>6631</v>
      </c>
      <c r="B3188" s="72" t="s">
        <v>6632</v>
      </c>
      <c r="C3188" s="72" t="s">
        <v>315</v>
      </c>
      <c r="D3188" s="72" t="s">
        <v>289</v>
      </c>
      <c r="E3188" s="72"/>
      <c r="F3188" s="73" t="n">
        <v>27458</v>
      </c>
      <c r="G3188" s="73" t="n">
        <v>23339</v>
      </c>
      <c r="H3188" s="73" t="n">
        <v>4119</v>
      </c>
      <c r="I3188" s="74" t="n">
        <f aca="false">H3188/F3188</f>
        <v>0.150010925777551</v>
      </c>
      <c r="J3188" s="73" t="n">
        <v>22535</v>
      </c>
      <c r="K3188" s="73" t="n">
        <v>251</v>
      </c>
      <c r="L3188" s="73" t="n">
        <v>553</v>
      </c>
      <c r="M3188" s="73" t="n">
        <v>4275</v>
      </c>
      <c r="N3188" s="73" t="n">
        <v>17439</v>
      </c>
      <c r="O3188" s="73" t="n">
        <f aca="false">J3188-M3188-N3188</f>
        <v>821</v>
      </c>
      <c r="P3188" s="74" t="n">
        <f aca="false">M3188/J3188</f>
        <v>0.18970490348347</v>
      </c>
      <c r="Q3188" s="74" t="n">
        <f aca="false">N3188/J3188</f>
        <v>0.7738628799645</v>
      </c>
      <c r="R3188" s="75" t="n">
        <f aca="false">ABS(P3188-Q3188)*100</f>
        <v>58.415797648103</v>
      </c>
      <c r="S3188" s="72" t="str">
        <f aca="false">IF(M3188&gt;N3188,"Flávio Bolsonaro",IF(N3188&gt;M3188,"Lula","Empate"))</f>
        <v>Lula</v>
      </c>
      <c r="T3188" s="74" t="n">
        <v>0.827531947358383</v>
      </c>
      <c r="U3188" s="74" t="n">
        <v>0.134941827198169</v>
      </c>
      <c r="V3188" s="72" t="str">
        <f aca="false">IF(S3188="Empate","—",IF((N3188&gt;M3188)&lt;&gt;(T3188&gt;U3188),"Sim","Não"))</f>
        <v>Não</v>
      </c>
    </row>
    <row r="3189" customFormat="false" ht="15" hidden="false" customHeight="false" outlineLevel="0" collapsed="false">
      <c r="A3189" s="72" t="s">
        <v>6633</v>
      </c>
      <c r="B3189" s="72" t="s">
        <v>6634</v>
      </c>
      <c r="C3189" s="72" t="s">
        <v>315</v>
      </c>
      <c r="D3189" s="72" t="s">
        <v>289</v>
      </c>
      <c r="E3189" s="72"/>
      <c r="F3189" s="73" t="n">
        <v>2989</v>
      </c>
      <c r="G3189" s="73" t="n">
        <v>2464</v>
      </c>
      <c r="H3189" s="73" t="n">
        <v>525</v>
      </c>
      <c r="I3189" s="74" t="n">
        <f aca="false">H3189/F3189</f>
        <v>0.175644028103045</v>
      </c>
      <c r="J3189" s="73" t="n">
        <v>2344</v>
      </c>
      <c r="K3189" s="73" t="n">
        <v>19</v>
      </c>
      <c r="L3189" s="73" t="n">
        <v>101</v>
      </c>
      <c r="M3189" s="73" t="n">
        <v>438</v>
      </c>
      <c r="N3189" s="73" t="n">
        <v>1804</v>
      </c>
      <c r="O3189" s="73" t="n">
        <f aca="false">J3189-M3189-N3189</f>
        <v>102</v>
      </c>
      <c r="P3189" s="74" t="n">
        <f aca="false">M3189/J3189</f>
        <v>0.186860068259386</v>
      </c>
      <c r="Q3189" s="74" t="n">
        <f aca="false">N3189/J3189</f>
        <v>0.76962457337884</v>
      </c>
      <c r="R3189" s="75" t="n">
        <f aca="false">ABS(P3189-Q3189)*100</f>
        <v>58.2764505119454</v>
      </c>
      <c r="S3189" s="72" t="str">
        <f aca="false">IF(M3189&gt;N3189,"Flávio Bolsonaro",IF(N3189&gt;M3189,"Lula","Empate"))</f>
        <v>Lula</v>
      </c>
      <c r="T3189" s="74" t="n">
        <v>0.8271484375</v>
      </c>
      <c r="U3189" s="74" t="n">
        <v>0.12548828125</v>
      </c>
      <c r="V3189" s="72" t="str">
        <f aca="false">IF(S3189="Empate","—",IF((N3189&gt;M3189)&lt;&gt;(T3189&gt;U3189),"Sim","Não"))</f>
        <v>Não</v>
      </c>
    </row>
    <row r="3190" customFormat="false" ht="15" hidden="false" customHeight="false" outlineLevel="0" collapsed="false">
      <c r="A3190" s="72" t="s">
        <v>6635</v>
      </c>
      <c r="B3190" s="72" t="s">
        <v>6636</v>
      </c>
      <c r="C3190" s="72" t="s">
        <v>315</v>
      </c>
      <c r="D3190" s="72" t="s">
        <v>289</v>
      </c>
      <c r="E3190" s="72"/>
      <c r="F3190" s="73" t="n">
        <v>2725</v>
      </c>
      <c r="G3190" s="73" t="n">
        <v>2300</v>
      </c>
      <c r="H3190" s="73" t="n">
        <v>425</v>
      </c>
      <c r="I3190" s="74" t="n">
        <f aca="false">H3190/F3190</f>
        <v>0.155963302752294</v>
      </c>
      <c r="J3190" s="73" t="n">
        <v>2160</v>
      </c>
      <c r="K3190" s="73" t="n">
        <v>26</v>
      </c>
      <c r="L3190" s="73" t="n">
        <v>114</v>
      </c>
      <c r="M3190" s="73" t="n">
        <v>369</v>
      </c>
      <c r="N3190" s="73" t="n">
        <v>1664</v>
      </c>
      <c r="O3190" s="73" t="n">
        <f aca="false">J3190-M3190-N3190</f>
        <v>127</v>
      </c>
      <c r="P3190" s="74" t="n">
        <f aca="false">M3190/J3190</f>
        <v>0.170833333333333</v>
      </c>
      <c r="Q3190" s="74" t="n">
        <f aca="false">N3190/J3190</f>
        <v>0.77037037037037</v>
      </c>
      <c r="R3190" s="75" t="n">
        <f aca="false">ABS(P3190-Q3190)*100</f>
        <v>59.9537037037037</v>
      </c>
      <c r="S3190" s="72" t="str">
        <f aca="false">IF(M3190&gt;N3190,"Flávio Bolsonaro",IF(N3190&gt;M3190,"Lula","Empate"))</f>
        <v>Lula</v>
      </c>
      <c r="T3190" s="74" t="n">
        <v>0.797687861271676</v>
      </c>
      <c r="U3190" s="74" t="n">
        <v>0.143983184445612</v>
      </c>
      <c r="V3190" s="72" t="str">
        <f aca="false">IF(S3190="Empate","—",IF((N3190&gt;M3190)&lt;&gt;(T3190&gt;U3190),"Sim","Não"))</f>
        <v>Não</v>
      </c>
    </row>
    <row r="3191" customFormat="false" ht="15" hidden="false" customHeight="false" outlineLevel="0" collapsed="false">
      <c r="A3191" s="72" t="s">
        <v>6637</v>
      </c>
      <c r="B3191" s="72" t="s">
        <v>6638</v>
      </c>
      <c r="C3191" s="72" t="s">
        <v>315</v>
      </c>
      <c r="D3191" s="72" t="s">
        <v>289</v>
      </c>
      <c r="E3191" s="72" t="s">
        <v>385</v>
      </c>
      <c r="F3191" s="73" t="n">
        <v>592974</v>
      </c>
      <c r="G3191" s="73" t="n">
        <v>504328</v>
      </c>
      <c r="H3191" s="73" t="n">
        <v>88646</v>
      </c>
      <c r="I3191" s="74" t="n">
        <f aca="false">H3191/F3191</f>
        <v>0.149493906984117</v>
      </c>
      <c r="J3191" s="73" t="n">
        <v>484190</v>
      </c>
      <c r="K3191" s="73" t="n">
        <v>7401</v>
      </c>
      <c r="L3191" s="73" t="n">
        <v>12737</v>
      </c>
      <c r="M3191" s="73" t="n">
        <v>152350</v>
      </c>
      <c r="N3191" s="73" t="n">
        <v>296190</v>
      </c>
      <c r="O3191" s="73" t="n">
        <f aca="false">J3191-M3191-N3191</f>
        <v>35650</v>
      </c>
      <c r="P3191" s="74" t="n">
        <f aca="false">M3191/J3191</f>
        <v>0.314649207955555</v>
      </c>
      <c r="Q3191" s="74" t="n">
        <f aca="false">N3191/J3191</f>
        <v>0.611722670852351</v>
      </c>
      <c r="R3191" s="75" t="n">
        <f aca="false">ABS(P3191-Q3191)*100</f>
        <v>29.7073462896797</v>
      </c>
      <c r="S3191" s="72" t="str">
        <f aca="false">IF(M3191&gt;N3191,"Flávio Bolsonaro",IF(N3191&gt;M3191,"Lula","Empate"))</f>
        <v>Lula</v>
      </c>
      <c r="T3191" s="74" t="n">
        <v>0.62365255331832</v>
      </c>
      <c r="U3191" s="74" t="n">
        <v>0.286296198171943</v>
      </c>
      <c r="V3191" s="72" t="str">
        <f aca="false">IF(S3191="Empate","—",IF((N3191&gt;M3191)&lt;&gt;(T3191&gt;U3191),"Sim","Não"))</f>
        <v>Não</v>
      </c>
    </row>
    <row r="3192" customFormat="false" ht="15" hidden="false" customHeight="false" outlineLevel="0" collapsed="false">
      <c r="A3192" s="72" t="s">
        <v>6639</v>
      </c>
      <c r="B3192" s="72" t="s">
        <v>6640</v>
      </c>
      <c r="C3192" s="72" t="s">
        <v>315</v>
      </c>
      <c r="D3192" s="72" t="s">
        <v>289</v>
      </c>
      <c r="E3192" s="72"/>
      <c r="F3192" s="73" t="n">
        <v>38750</v>
      </c>
      <c r="G3192" s="73" t="n">
        <v>32726</v>
      </c>
      <c r="H3192" s="73" t="n">
        <v>6024</v>
      </c>
      <c r="I3192" s="74" t="n">
        <f aca="false">H3192/F3192</f>
        <v>0.155458064516129</v>
      </c>
      <c r="J3192" s="73" t="n">
        <v>31253</v>
      </c>
      <c r="K3192" s="73" t="n">
        <v>419</v>
      </c>
      <c r="L3192" s="73" t="n">
        <v>1054</v>
      </c>
      <c r="M3192" s="73" t="n">
        <v>6896</v>
      </c>
      <c r="N3192" s="73" t="n">
        <v>23153</v>
      </c>
      <c r="O3192" s="73" t="n">
        <f aca="false">J3192-M3192-N3192</f>
        <v>1204</v>
      </c>
      <c r="P3192" s="74" t="n">
        <f aca="false">M3192/J3192</f>
        <v>0.220650817521518</v>
      </c>
      <c r="Q3192" s="74" t="n">
        <f aca="false">N3192/J3192</f>
        <v>0.740824880811442</v>
      </c>
      <c r="R3192" s="75" t="n">
        <f aca="false">ABS(P3192-Q3192)*100</f>
        <v>52.0174063289924</v>
      </c>
      <c r="S3192" s="72" t="str">
        <f aca="false">IF(M3192&gt;N3192,"Flávio Bolsonaro",IF(N3192&gt;M3192,"Lula","Empate"))</f>
        <v>Lula</v>
      </c>
      <c r="T3192" s="74" t="n">
        <v>0.765107145317991</v>
      </c>
      <c r="U3192" s="74" t="n">
        <v>0.183972989733343</v>
      </c>
      <c r="V3192" s="72" t="str">
        <f aca="false">IF(S3192="Empate","—",IF((N3192&gt;M3192)&lt;&gt;(T3192&gt;U3192),"Sim","Não"))</f>
        <v>Não</v>
      </c>
    </row>
    <row r="3193" customFormat="false" ht="15" hidden="false" customHeight="false" outlineLevel="0" collapsed="false">
      <c r="A3193" s="72" t="s">
        <v>6641</v>
      </c>
      <c r="B3193" s="72" t="s">
        <v>6642</v>
      </c>
      <c r="C3193" s="72" t="s">
        <v>315</v>
      </c>
      <c r="D3193" s="72" t="s">
        <v>289</v>
      </c>
      <c r="E3193" s="72"/>
      <c r="F3193" s="73" t="n">
        <v>18909</v>
      </c>
      <c r="G3193" s="73" t="n">
        <v>15880</v>
      </c>
      <c r="H3193" s="73" t="n">
        <v>3029</v>
      </c>
      <c r="I3193" s="74" t="n">
        <f aca="false">H3193/F3193</f>
        <v>0.160188270135914</v>
      </c>
      <c r="J3193" s="73" t="n">
        <v>15251</v>
      </c>
      <c r="K3193" s="73" t="n">
        <v>178</v>
      </c>
      <c r="L3193" s="73" t="n">
        <v>451</v>
      </c>
      <c r="M3193" s="73" t="n">
        <v>5337</v>
      </c>
      <c r="N3193" s="73" t="n">
        <v>9150</v>
      </c>
      <c r="O3193" s="73" t="n">
        <f aca="false">J3193-M3193-N3193</f>
        <v>764</v>
      </c>
      <c r="P3193" s="74" t="n">
        <f aca="false">M3193/J3193</f>
        <v>0.349944265949774</v>
      </c>
      <c r="Q3193" s="74" t="n">
        <f aca="false">N3193/J3193</f>
        <v>0.599960658317487</v>
      </c>
      <c r="R3193" s="75" t="n">
        <f aca="false">ABS(P3193-Q3193)*100</f>
        <v>25.0016392367714</v>
      </c>
      <c r="S3193" s="72" t="str">
        <f aca="false">IF(M3193&gt;N3193,"Flávio Bolsonaro",IF(N3193&gt;M3193,"Lula","Empate"))</f>
        <v>Lula</v>
      </c>
      <c r="T3193" s="74" t="n">
        <v>0.687253425148842</v>
      </c>
      <c r="U3193" s="74" t="n">
        <v>0.264113047844488</v>
      </c>
      <c r="V3193" s="72" t="str">
        <f aca="false">IF(S3193="Empate","—",IF((N3193&gt;M3193)&lt;&gt;(T3193&gt;U3193),"Sim","Não"))</f>
        <v>Não</v>
      </c>
    </row>
    <row r="3194" customFormat="false" ht="15" hidden="false" customHeight="false" outlineLevel="0" collapsed="false">
      <c r="A3194" s="72" t="s">
        <v>6643</v>
      </c>
      <c r="B3194" s="72" t="s">
        <v>6644</v>
      </c>
      <c r="C3194" s="72" t="s">
        <v>315</v>
      </c>
      <c r="D3194" s="72" t="s">
        <v>289</v>
      </c>
      <c r="E3194" s="72"/>
      <c r="F3194" s="73" t="n">
        <v>17671</v>
      </c>
      <c r="G3194" s="73" t="n">
        <v>14632</v>
      </c>
      <c r="H3194" s="73" t="n">
        <v>3039</v>
      </c>
      <c r="I3194" s="74" t="n">
        <f aca="false">H3194/F3194</f>
        <v>0.171976684964065</v>
      </c>
      <c r="J3194" s="73" t="n">
        <v>13911</v>
      </c>
      <c r="K3194" s="73" t="n">
        <v>210</v>
      </c>
      <c r="L3194" s="73" t="n">
        <v>511</v>
      </c>
      <c r="M3194" s="73" t="n">
        <v>2933</v>
      </c>
      <c r="N3194" s="73" t="n">
        <v>10447</v>
      </c>
      <c r="O3194" s="73" t="n">
        <f aca="false">J3194-M3194-N3194</f>
        <v>531</v>
      </c>
      <c r="P3194" s="74" t="n">
        <f aca="false">M3194/J3194</f>
        <v>0.210840342175257</v>
      </c>
      <c r="Q3194" s="74" t="n">
        <f aca="false">N3194/J3194</f>
        <v>0.750988426425131</v>
      </c>
      <c r="R3194" s="75" t="n">
        <f aca="false">ABS(P3194-Q3194)*100</f>
        <v>54.0148084249874</v>
      </c>
      <c r="S3194" s="72" t="str">
        <f aca="false">IF(M3194&gt;N3194,"Flávio Bolsonaro",IF(N3194&gt;M3194,"Lula","Empate"))</f>
        <v>Lula</v>
      </c>
      <c r="T3194" s="74" t="n">
        <v>0.768690145196169</v>
      </c>
      <c r="U3194" s="74" t="n">
        <v>0.179255483472351</v>
      </c>
      <c r="V3194" s="72" t="str">
        <f aca="false">IF(S3194="Empate","—",IF((N3194&gt;M3194)&lt;&gt;(T3194&gt;U3194),"Sim","Não"))</f>
        <v>Não</v>
      </c>
    </row>
    <row r="3195" customFormat="false" ht="15" hidden="false" customHeight="false" outlineLevel="0" collapsed="false">
      <c r="A3195" s="72" t="s">
        <v>6645</v>
      </c>
      <c r="B3195" s="72" t="s">
        <v>6646</v>
      </c>
      <c r="C3195" s="72" t="s">
        <v>315</v>
      </c>
      <c r="D3195" s="72" t="s">
        <v>289</v>
      </c>
      <c r="E3195" s="72"/>
      <c r="F3195" s="73" t="n">
        <v>3670</v>
      </c>
      <c r="G3195" s="73" t="n">
        <v>3021</v>
      </c>
      <c r="H3195" s="73" t="n">
        <v>649</v>
      </c>
      <c r="I3195" s="74" t="n">
        <f aca="false">H3195/F3195</f>
        <v>0.176839237057221</v>
      </c>
      <c r="J3195" s="73" t="n">
        <v>2808</v>
      </c>
      <c r="K3195" s="73" t="n">
        <v>53</v>
      </c>
      <c r="L3195" s="73" t="n">
        <v>160</v>
      </c>
      <c r="M3195" s="73" t="n">
        <v>406</v>
      </c>
      <c r="N3195" s="73" t="n">
        <v>2270</v>
      </c>
      <c r="O3195" s="73" t="n">
        <f aca="false">J3195-M3195-N3195</f>
        <v>132</v>
      </c>
      <c r="P3195" s="74" t="n">
        <f aca="false">M3195/J3195</f>
        <v>0.144586894586895</v>
      </c>
      <c r="Q3195" s="74" t="n">
        <f aca="false">N3195/J3195</f>
        <v>0.808404558404558</v>
      </c>
      <c r="R3195" s="75" t="n">
        <f aca="false">ABS(P3195-Q3195)*100</f>
        <v>66.3817663817664</v>
      </c>
      <c r="S3195" s="72" t="str">
        <f aca="false">IF(M3195&gt;N3195,"Flávio Bolsonaro",IF(N3195&gt;M3195,"Lula","Empate"))</f>
        <v>Lula</v>
      </c>
      <c r="T3195" s="74" t="n">
        <v>0.848555815768931</v>
      </c>
      <c r="U3195" s="74" t="n">
        <v>0.108899297423888</v>
      </c>
      <c r="V3195" s="72" t="str">
        <f aca="false">IF(S3195="Empate","—",IF((N3195&gt;M3195)&lt;&gt;(T3195&gt;U3195),"Sim","Não"))</f>
        <v>Não</v>
      </c>
    </row>
    <row r="3196" customFormat="false" ht="15" hidden="false" customHeight="false" outlineLevel="0" collapsed="false">
      <c r="A3196" s="72" t="s">
        <v>6647</v>
      </c>
      <c r="B3196" s="72" t="s">
        <v>6648</v>
      </c>
      <c r="C3196" s="72" t="s">
        <v>315</v>
      </c>
      <c r="D3196" s="72" t="s">
        <v>289</v>
      </c>
      <c r="E3196" s="72"/>
      <c r="F3196" s="73" t="n">
        <v>3001</v>
      </c>
      <c r="G3196" s="73" t="n">
        <v>2694</v>
      </c>
      <c r="H3196" s="73" t="n">
        <v>307</v>
      </c>
      <c r="I3196" s="74" t="n">
        <f aca="false">H3196/F3196</f>
        <v>0.102299233588804</v>
      </c>
      <c r="J3196" s="73" t="n">
        <v>2580</v>
      </c>
      <c r="K3196" s="73" t="n">
        <v>15</v>
      </c>
      <c r="L3196" s="73" t="n">
        <v>99</v>
      </c>
      <c r="M3196" s="73" t="n">
        <v>526</v>
      </c>
      <c r="N3196" s="73" t="n">
        <v>1886</v>
      </c>
      <c r="O3196" s="73" t="n">
        <f aca="false">J3196-M3196-N3196</f>
        <v>168</v>
      </c>
      <c r="P3196" s="74" t="n">
        <f aca="false">M3196/J3196</f>
        <v>0.203875968992248</v>
      </c>
      <c r="Q3196" s="74" t="n">
        <f aca="false">N3196/J3196</f>
        <v>0.731007751937985</v>
      </c>
      <c r="R3196" s="75" t="n">
        <f aca="false">ABS(P3196-Q3196)*100</f>
        <v>52.7131782945737</v>
      </c>
      <c r="S3196" s="72" t="str">
        <f aca="false">IF(M3196&gt;N3196,"Flávio Bolsonaro",IF(N3196&gt;M3196,"Lula","Empate"))</f>
        <v>Lula</v>
      </c>
      <c r="T3196" s="74" t="n">
        <v>0.783354245085738</v>
      </c>
      <c r="U3196" s="74" t="n">
        <v>0.154328732747804</v>
      </c>
      <c r="V3196" s="72" t="str">
        <f aca="false">IF(S3196="Empate","—",IF((N3196&gt;M3196)&lt;&gt;(T3196&gt;U3196),"Sim","Não"))</f>
        <v>Não</v>
      </c>
    </row>
    <row r="3197" customFormat="false" ht="15" hidden="false" customHeight="false" outlineLevel="0" collapsed="false">
      <c r="A3197" s="72" t="s">
        <v>6649</v>
      </c>
      <c r="B3197" s="72" t="s">
        <v>6650</v>
      </c>
      <c r="C3197" s="72" t="s">
        <v>315</v>
      </c>
      <c r="D3197" s="72" t="s">
        <v>289</v>
      </c>
      <c r="E3197" s="72"/>
      <c r="F3197" s="73" t="n">
        <v>4694</v>
      </c>
      <c r="G3197" s="73" t="n">
        <v>3945</v>
      </c>
      <c r="H3197" s="73" t="n">
        <v>749</v>
      </c>
      <c r="I3197" s="74" t="n">
        <f aca="false">H3197/F3197</f>
        <v>0.15956540264167</v>
      </c>
      <c r="J3197" s="73" t="n">
        <v>3779</v>
      </c>
      <c r="K3197" s="73" t="n">
        <v>30</v>
      </c>
      <c r="L3197" s="73" t="n">
        <v>136</v>
      </c>
      <c r="M3197" s="73" t="n">
        <v>455</v>
      </c>
      <c r="N3197" s="73" t="n">
        <v>3211</v>
      </c>
      <c r="O3197" s="73" t="n">
        <f aca="false">J3197-M3197-N3197</f>
        <v>113</v>
      </c>
      <c r="P3197" s="74" t="n">
        <f aca="false">M3197/J3197</f>
        <v>0.120402222810267</v>
      </c>
      <c r="Q3197" s="74" t="n">
        <f aca="false">N3197/J3197</f>
        <v>0.8496956866896</v>
      </c>
      <c r="R3197" s="75" t="n">
        <f aca="false">ABS(P3197-Q3197)*100</f>
        <v>72.9293463879333</v>
      </c>
      <c r="S3197" s="72" t="str">
        <f aca="false">IF(M3197&gt;N3197,"Flávio Bolsonaro",IF(N3197&gt;M3197,"Lula","Empate"))</f>
        <v>Lula</v>
      </c>
      <c r="T3197" s="74" t="n">
        <v>0.880952380952381</v>
      </c>
      <c r="U3197" s="74" t="n">
        <v>0.0829228243021346</v>
      </c>
      <c r="V3197" s="72" t="str">
        <f aca="false">IF(S3197="Empate","—",IF((N3197&gt;M3197)&lt;&gt;(T3197&gt;U3197),"Sim","Não"))</f>
        <v>Não</v>
      </c>
    </row>
    <row r="3198" customFormat="false" ht="15" hidden="false" customHeight="false" outlineLevel="0" collapsed="false">
      <c r="A3198" s="72" t="s">
        <v>6651</v>
      </c>
      <c r="B3198" s="72" t="s">
        <v>5152</v>
      </c>
      <c r="C3198" s="72" t="s">
        <v>315</v>
      </c>
      <c r="D3198" s="72" t="s">
        <v>289</v>
      </c>
      <c r="E3198" s="72"/>
      <c r="F3198" s="73" t="n">
        <v>4174</v>
      </c>
      <c r="G3198" s="73" t="n">
        <v>3243</v>
      </c>
      <c r="H3198" s="73" t="n">
        <v>931</v>
      </c>
      <c r="I3198" s="74" t="n">
        <f aca="false">H3198/F3198</f>
        <v>0.223047436511739</v>
      </c>
      <c r="J3198" s="73" t="n">
        <v>3017</v>
      </c>
      <c r="K3198" s="73" t="n">
        <v>45</v>
      </c>
      <c r="L3198" s="73" t="n">
        <v>181</v>
      </c>
      <c r="M3198" s="73" t="n">
        <v>616</v>
      </c>
      <c r="N3198" s="73" t="n">
        <v>2281</v>
      </c>
      <c r="O3198" s="73" t="n">
        <f aca="false">J3198-M3198-N3198</f>
        <v>120</v>
      </c>
      <c r="P3198" s="74" t="n">
        <f aca="false">M3198/J3198</f>
        <v>0.204176334106729</v>
      </c>
      <c r="Q3198" s="74" t="n">
        <f aca="false">N3198/J3198</f>
        <v>0.756049055353</v>
      </c>
      <c r="R3198" s="75" t="n">
        <f aca="false">ABS(P3198-Q3198)*100</f>
        <v>55.1872721246271</v>
      </c>
      <c r="S3198" s="72" t="str">
        <f aca="false">IF(M3198&gt;N3198,"Flávio Bolsonaro",IF(N3198&gt;M3198,"Lula","Empate"))</f>
        <v>Lula</v>
      </c>
      <c r="T3198" s="74" t="n">
        <v>0.791452991452991</v>
      </c>
      <c r="U3198" s="74" t="n">
        <v>0.155213675213675</v>
      </c>
      <c r="V3198" s="72" t="str">
        <f aca="false">IF(S3198="Empate","—",IF((N3198&gt;M3198)&lt;&gt;(T3198&gt;U3198),"Sim","Não"))</f>
        <v>Não</v>
      </c>
    </row>
    <row r="3199" customFormat="false" ht="15" hidden="false" customHeight="false" outlineLevel="0" collapsed="false">
      <c r="A3199" s="72" t="s">
        <v>6652</v>
      </c>
      <c r="B3199" s="72" t="s">
        <v>6653</v>
      </c>
      <c r="C3199" s="72" t="s">
        <v>315</v>
      </c>
      <c r="D3199" s="72" t="s">
        <v>289</v>
      </c>
      <c r="E3199" s="72"/>
      <c r="F3199" s="73" t="n">
        <v>4305</v>
      </c>
      <c r="G3199" s="73" t="n">
        <v>3828</v>
      </c>
      <c r="H3199" s="73" t="n">
        <v>477</v>
      </c>
      <c r="I3199" s="74" t="n">
        <f aca="false">H3199/F3199</f>
        <v>0.110801393728223</v>
      </c>
      <c r="J3199" s="73" t="n">
        <v>3691</v>
      </c>
      <c r="K3199" s="73" t="n">
        <v>20</v>
      </c>
      <c r="L3199" s="73" t="n">
        <v>117</v>
      </c>
      <c r="M3199" s="73" t="n">
        <v>731</v>
      </c>
      <c r="N3199" s="73" t="n">
        <v>2839</v>
      </c>
      <c r="O3199" s="73" t="n">
        <f aca="false">J3199-M3199-N3199</f>
        <v>121</v>
      </c>
      <c r="P3199" s="74" t="n">
        <f aca="false">M3199/J3199</f>
        <v>0.198049309130317</v>
      </c>
      <c r="Q3199" s="74" t="n">
        <f aca="false">N3199/J3199</f>
        <v>0.76916824708751</v>
      </c>
      <c r="R3199" s="75" t="n">
        <f aca="false">ABS(P3199-Q3199)*100</f>
        <v>57.1118937957193</v>
      </c>
      <c r="S3199" s="72" t="str">
        <f aca="false">IF(M3199&gt;N3199,"Flávio Bolsonaro",IF(N3199&gt;M3199,"Lula","Empate"))</f>
        <v>Lula</v>
      </c>
      <c r="T3199" s="74" t="n">
        <v>0.792918774174353</v>
      </c>
      <c r="U3199" s="74" t="n">
        <v>0.170782505206784</v>
      </c>
      <c r="V3199" s="72" t="str">
        <f aca="false">IF(S3199="Empate","—",IF((N3199&gt;M3199)&lt;&gt;(T3199&gt;U3199),"Sim","Não"))</f>
        <v>Não</v>
      </c>
    </row>
    <row r="3200" customFormat="false" ht="15" hidden="false" customHeight="false" outlineLevel="0" collapsed="false">
      <c r="A3200" s="72" t="s">
        <v>6654</v>
      </c>
      <c r="B3200" s="72" t="s">
        <v>601</v>
      </c>
      <c r="C3200" s="72" t="s">
        <v>315</v>
      </c>
      <c r="D3200" s="72" t="s">
        <v>289</v>
      </c>
      <c r="E3200" s="72"/>
      <c r="F3200" s="73" t="n">
        <v>15858</v>
      </c>
      <c r="G3200" s="73" t="n">
        <v>13203</v>
      </c>
      <c r="H3200" s="73" t="n">
        <v>2655</v>
      </c>
      <c r="I3200" s="74" t="n">
        <f aca="false">H3200/F3200</f>
        <v>0.167423382519864</v>
      </c>
      <c r="J3200" s="73" t="n">
        <v>12754</v>
      </c>
      <c r="K3200" s="73" t="n">
        <v>132</v>
      </c>
      <c r="L3200" s="73" t="n">
        <v>317</v>
      </c>
      <c r="M3200" s="73" t="n">
        <v>3820</v>
      </c>
      <c r="N3200" s="73" t="n">
        <v>8457</v>
      </c>
      <c r="O3200" s="73" t="n">
        <f aca="false">J3200-M3200-N3200</f>
        <v>477</v>
      </c>
      <c r="P3200" s="74" t="n">
        <f aca="false">M3200/J3200</f>
        <v>0.299513877999059</v>
      </c>
      <c r="Q3200" s="74" t="n">
        <f aca="false">N3200/J3200</f>
        <v>0.663086090638231</v>
      </c>
      <c r="R3200" s="75" t="n">
        <f aca="false">ABS(P3200-Q3200)*100</f>
        <v>36.3572212639172</v>
      </c>
      <c r="S3200" s="72" t="str">
        <f aca="false">IF(M3200&gt;N3200,"Flávio Bolsonaro",IF(N3200&gt;M3200,"Lula","Empate"))</f>
        <v>Lula</v>
      </c>
      <c r="T3200" s="74" t="n">
        <v>0.715442545955138</v>
      </c>
      <c r="U3200" s="74" t="n">
        <v>0.246254757470241</v>
      </c>
      <c r="V3200" s="72" t="str">
        <f aca="false">IF(S3200="Empate","—",IF((N3200&gt;M3200)&lt;&gt;(T3200&gt;U3200),"Sim","Não"))</f>
        <v>Não</v>
      </c>
    </row>
    <row r="3201" customFormat="false" ht="15" hidden="false" customHeight="false" outlineLevel="0" collapsed="false">
      <c r="A3201" s="72" t="s">
        <v>6655</v>
      </c>
      <c r="B3201" s="72" t="s">
        <v>6656</v>
      </c>
      <c r="C3201" s="72" t="s">
        <v>290</v>
      </c>
      <c r="D3201" s="72" t="s">
        <v>292</v>
      </c>
      <c r="E3201" s="72"/>
      <c r="F3201" s="73" t="n">
        <v>5976</v>
      </c>
      <c r="G3201" s="73" t="n">
        <v>4452</v>
      </c>
      <c r="H3201" s="73" t="n">
        <v>1524</v>
      </c>
      <c r="I3201" s="74" t="n">
        <f aca="false">H3201/F3201</f>
        <v>0.255020080321285</v>
      </c>
      <c r="J3201" s="73" t="n">
        <v>4306</v>
      </c>
      <c r="K3201" s="73" t="n">
        <v>69</v>
      </c>
      <c r="L3201" s="73" t="n">
        <v>77</v>
      </c>
      <c r="M3201" s="73" t="n">
        <v>2635</v>
      </c>
      <c r="N3201" s="73" t="n">
        <v>1444</v>
      </c>
      <c r="O3201" s="73" t="n">
        <f aca="false">J3201-M3201-N3201</f>
        <v>227</v>
      </c>
      <c r="P3201" s="74" t="n">
        <f aca="false">M3201/J3201</f>
        <v>0.611936832326986</v>
      </c>
      <c r="Q3201" s="74" t="n">
        <f aca="false">N3201/J3201</f>
        <v>0.335346028797027</v>
      </c>
      <c r="R3201" s="75" t="n">
        <f aca="false">ABS(P3201-Q3201)*100</f>
        <v>27.6590803529958</v>
      </c>
      <c r="S3201" s="72" t="str">
        <f aca="false">IF(M3201&gt;N3201,"Flávio Bolsonaro",IF(N3201&gt;M3201,"Lula","Empate"))</f>
        <v>Flávio Bolsonaro</v>
      </c>
      <c r="T3201" s="74" t="n">
        <v>0.423260031738835</v>
      </c>
      <c r="U3201" s="74" t="n">
        <v>0.527998186352301</v>
      </c>
      <c r="V3201" s="72" t="str">
        <f aca="false">IF(S3201="Empate","—",IF((N3201&gt;M3201)&lt;&gt;(T3201&gt;U3201),"Sim","Não"))</f>
        <v>Não</v>
      </c>
    </row>
    <row r="3202" customFormat="false" ht="15" hidden="false" customHeight="false" outlineLevel="0" collapsed="false">
      <c r="A3202" s="72" t="s">
        <v>6657</v>
      </c>
      <c r="B3202" s="72" t="s">
        <v>6658</v>
      </c>
      <c r="C3202" s="72" t="s">
        <v>290</v>
      </c>
      <c r="D3202" s="72" t="s">
        <v>292</v>
      </c>
      <c r="E3202" s="72"/>
      <c r="F3202" s="73" t="n">
        <v>5781</v>
      </c>
      <c r="G3202" s="73" t="n">
        <v>4351</v>
      </c>
      <c r="H3202" s="73" t="n">
        <v>1430</v>
      </c>
      <c r="I3202" s="74" t="n">
        <f aca="false">H3202/F3202</f>
        <v>0.247362048088566</v>
      </c>
      <c r="J3202" s="73" t="n">
        <v>4201</v>
      </c>
      <c r="K3202" s="73" t="n">
        <v>67</v>
      </c>
      <c r="L3202" s="73" t="n">
        <v>83</v>
      </c>
      <c r="M3202" s="73" t="n">
        <v>1726</v>
      </c>
      <c r="N3202" s="73" t="n">
        <v>2225</v>
      </c>
      <c r="O3202" s="73" t="n">
        <f aca="false">J3202-M3202-N3202</f>
        <v>250</v>
      </c>
      <c r="P3202" s="74" t="n">
        <f aca="false">M3202/J3202</f>
        <v>0.410854558438467</v>
      </c>
      <c r="Q3202" s="74" t="n">
        <f aca="false">N3202/J3202</f>
        <v>0.529635800999762</v>
      </c>
      <c r="R3202" s="75" t="n">
        <f aca="false">ABS(P3202-Q3202)*100</f>
        <v>11.8781242561295</v>
      </c>
      <c r="S3202" s="72" t="str">
        <f aca="false">IF(M3202&gt;N3202,"Flávio Bolsonaro",IF(N3202&gt;M3202,"Lula","Empate"))</f>
        <v>Lula</v>
      </c>
      <c r="T3202" s="74" t="n">
        <v>0.610984560870666</v>
      </c>
      <c r="U3202" s="74" t="n">
        <v>0.34902556314857</v>
      </c>
      <c r="V3202" s="72" t="str">
        <f aca="false">IF(S3202="Empate","—",IF((N3202&gt;M3202)&lt;&gt;(T3202&gt;U3202),"Sim","Não"))</f>
        <v>Não</v>
      </c>
    </row>
    <row r="3203" customFormat="false" ht="15" hidden="false" customHeight="false" outlineLevel="0" collapsed="false">
      <c r="A3203" s="72" t="s">
        <v>6659</v>
      </c>
      <c r="B3203" s="72" t="s">
        <v>6660</v>
      </c>
      <c r="C3203" s="72" t="s">
        <v>290</v>
      </c>
      <c r="D3203" s="72" t="s">
        <v>292</v>
      </c>
      <c r="E3203" s="72"/>
      <c r="F3203" s="73" t="n">
        <v>8981</v>
      </c>
      <c r="G3203" s="73" t="n">
        <v>7262</v>
      </c>
      <c r="H3203" s="73" t="n">
        <v>1719</v>
      </c>
      <c r="I3203" s="74" t="n">
        <f aca="false">H3203/F3203</f>
        <v>0.191404075270014</v>
      </c>
      <c r="J3203" s="73" t="n">
        <v>6937</v>
      </c>
      <c r="K3203" s="73" t="n">
        <v>176</v>
      </c>
      <c r="L3203" s="73" t="n">
        <v>149</v>
      </c>
      <c r="M3203" s="73" t="n">
        <v>4544</v>
      </c>
      <c r="N3203" s="73" t="n">
        <v>2002</v>
      </c>
      <c r="O3203" s="73" t="n">
        <f aca="false">J3203-M3203-N3203</f>
        <v>391</v>
      </c>
      <c r="P3203" s="74" t="n">
        <f aca="false">M3203/J3203</f>
        <v>0.65503820095142</v>
      </c>
      <c r="Q3203" s="74" t="n">
        <f aca="false">N3203/J3203</f>
        <v>0.288597376387487</v>
      </c>
      <c r="R3203" s="75" t="n">
        <f aca="false">ABS(P3203-Q3203)*100</f>
        <v>36.6440824563933</v>
      </c>
      <c r="S3203" s="72" t="str">
        <f aca="false">IF(M3203&gt;N3203,"Flávio Bolsonaro",IF(N3203&gt;M3203,"Lula","Empate"))</f>
        <v>Flávio Bolsonaro</v>
      </c>
      <c r="T3203" s="74" t="n">
        <v>0.373565928021374</v>
      </c>
      <c r="U3203" s="74" t="n">
        <v>0.567028131384567</v>
      </c>
      <c r="V3203" s="72" t="str">
        <f aca="false">IF(S3203="Empate","—",IF((N3203&gt;M3203)&lt;&gt;(T3203&gt;U3203),"Sim","Não"))</f>
        <v>Não</v>
      </c>
    </row>
    <row r="3204" customFormat="false" ht="15" hidden="false" customHeight="false" outlineLevel="0" collapsed="false">
      <c r="A3204" s="72" t="s">
        <v>6661</v>
      </c>
      <c r="B3204" s="72" t="s">
        <v>6662</v>
      </c>
      <c r="C3204" s="72" t="s">
        <v>290</v>
      </c>
      <c r="D3204" s="72" t="s">
        <v>292</v>
      </c>
      <c r="E3204" s="72"/>
      <c r="F3204" s="73" t="n">
        <v>77677</v>
      </c>
      <c r="G3204" s="73" t="n">
        <v>59864</v>
      </c>
      <c r="H3204" s="73" t="n">
        <v>17813</v>
      </c>
      <c r="I3204" s="74" t="n">
        <f aca="false">H3204/F3204</f>
        <v>0.229321420755179</v>
      </c>
      <c r="J3204" s="73" t="n">
        <v>56841</v>
      </c>
      <c r="K3204" s="73" t="n">
        <v>1600</v>
      </c>
      <c r="L3204" s="73" t="n">
        <v>1423</v>
      </c>
      <c r="M3204" s="73" t="n">
        <v>31191</v>
      </c>
      <c r="N3204" s="73" t="n">
        <v>19638</v>
      </c>
      <c r="O3204" s="73" t="n">
        <f aca="false">J3204-M3204-N3204</f>
        <v>6012</v>
      </c>
      <c r="P3204" s="74" t="n">
        <f aca="false">M3204/J3204</f>
        <v>0.54874122552383</v>
      </c>
      <c r="Q3204" s="74" t="n">
        <f aca="false">N3204/J3204</f>
        <v>0.34549005119544</v>
      </c>
      <c r="R3204" s="75" t="n">
        <f aca="false">ABS(P3204-Q3204)*100</f>
        <v>20.325117432839</v>
      </c>
      <c r="S3204" s="72" t="str">
        <f aca="false">IF(M3204&gt;N3204,"Flávio Bolsonaro",IF(N3204&gt;M3204,"Lula","Empate"))</f>
        <v>Flávio Bolsonaro</v>
      </c>
      <c r="T3204" s="74" t="n">
        <v>0.404265394531456</v>
      </c>
      <c r="U3204" s="74" t="n">
        <v>0.498097058771945</v>
      </c>
      <c r="V3204" s="72" t="str">
        <f aca="false">IF(S3204="Empate","—",IF((N3204&gt;M3204)&lt;&gt;(T3204&gt;U3204),"Sim","Não"))</f>
        <v>Não</v>
      </c>
    </row>
    <row r="3205" customFormat="false" ht="15" hidden="false" customHeight="false" outlineLevel="0" collapsed="false">
      <c r="A3205" s="72" t="s">
        <v>6663</v>
      </c>
      <c r="B3205" s="72" t="s">
        <v>6664</v>
      </c>
      <c r="C3205" s="72" t="s">
        <v>290</v>
      </c>
      <c r="D3205" s="72" t="s">
        <v>292</v>
      </c>
      <c r="E3205" s="72"/>
      <c r="F3205" s="73" t="n">
        <v>3441</v>
      </c>
      <c r="G3205" s="73" t="n">
        <v>2655</v>
      </c>
      <c r="H3205" s="73" t="n">
        <v>786</v>
      </c>
      <c r="I3205" s="74" t="n">
        <f aca="false">H3205/F3205</f>
        <v>0.228421970357454</v>
      </c>
      <c r="J3205" s="73" t="n">
        <v>2568</v>
      </c>
      <c r="K3205" s="73" t="n">
        <v>35</v>
      </c>
      <c r="L3205" s="73" t="n">
        <v>52</v>
      </c>
      <c r="M3205" s="73" t="n">
        <v>1260</v>
      </c>
      <c r="N3205" s="73" t="n">
        <v>1129</v>
      </c>
      <c r="O3205" s="73" t="n">
        <f aca="false">J3205-M3205-N3205</f>
        <v>179</v>
      </c>
      <c r="P3205" s="74" t="n">
        <f aca="false">M3205/J3205</f>
        <v>0.490654205607477</v>
      </c>
      <c r="Q3205" s="74" t="n">
        <f aca="false">N3205/J3205</f>
        <v>0.439641744548287</v>
      </c>
      <c r="R3205" s="75" t="n">
        <f aca="false">ABS(P3205-Q3205)*100</f>
        <v>5.10124610591901</v>
      </c>
      <c r="S3205" s="72" t="str">
        <f aca="false">IF(M3205&gt;N3205,"Flávio Bolsonaro",IF(N3205&gt;M3205,"Lula","Empate"))</f>
        <v>Flávio Bolsonaro</v>
      </c>
      <c r="T3205" s="74" t="n">
        <v>0.543359375</v>
      </c>
      <c r="U3205" s="74" t="n">
        <v>0.388671875</v>
      </c>
      <c r="V3205" s="72" t="str">
        <f aca="false">IF(S3205="Empate","—",IF((N3205&gt;M3205)&lt;&gt;(T3205&gt;U3205),"Sim","Não"))</f>
        <v>Sim</v>
      </c>
    </row>
    <row r="3206" customFormat="false" ht="15" hidden="false" customHeight="false" outlineLevel="0" collapsed="false">
      <c r="A3206" s="72" t="s">
        <v>6665</v>
      </c>
      <c r="B3206" s="72" t="s">
        <v>6666</v>
      </c>
      <c r="C3206" s="72" t="s">
        <v>290</v>
      </c>
      <c r="D3206" s="72" t="s">
        <v>292</v>
      </c>
      <c r="E3206" s="72"/>
      <c r="F3206" s="73" t="n">
        <v>10406</v>
      </c>
      <c r="G3206" s="73" t="n">
        <v>7914</v>
      </c>
      <c r="H3206" s="73" t="n">
        <v>2492</v>
      </c>
      <c r="I3206" s="74" t="n">
        <f aca="false">H3206/F3206</f>
        <v>0.23947722467807</v>
      </c>
      <c r="J3206" s="73" t="n">
        <v>7643</v>
      </c>
      <c r="K3206" s="73" t="n">
        <v>123</v>
      </c>
      <c r="L3206" s="73" t="n">
        <v>148</v>
      </c>
      <c r="M3206" s="73" t="n">
        <v>4457</v>
      </c>
      <c r="N3206" s="73" t="n">
        <v>2704</v>
      </c>
      <c r="O3206" s="73" t="n">
        <f aca="false">J3206-M3206-N3206</f>
        <v>482</v>
      </c>
      <c r="P3206" s="74" t="n">
        <f aca="false">M3206/J3206</f>
        <v>0.583147978542457</v>
      </c>
      <c r="Q3206" s="74" t="n">
        <f aca="false">N3206/J3206</f>
        <v>0.35378777966767</v>
      </c>
      <c r="R3206" s="75" t="n">
        <f aca="false">ABS(P3206-Q3206)*100</f>
        <v>22.9360198874787</v>
      </c>
      <c r="S3206" s="72" t="str">
        <f aca="false">IF(M3206&gt;N3206,"Flávio Bolsonaro",IF(N3206&gt;M3206,"Lula","Empate"))</f>
        <v>Flávio Bolsonaro</v>
      </c>
      <c r="T3206" s="74" t="n">
        <v>0.436877490039841</v>
      </c>
      <c r="U3206" s="74" t="n">
        <v>0.501743027888446</v>
      </c>
      <c r="V3206" s="72" t="str">
        <f aca="false">IF(S3206="Empate","—",IF((N3206&gt;M3206)&lt;&gt;(T3206&gt;U3206),"Sim","Não"))</f>
        <v>Não</v>
      </c>
    </row>
    <row r="3207" customFormat="false" ht="15" hidden="false" customHeight="false" outlineLevel="0" collapsed="false">
      <c r="A3207" s="72" t="s">
        <v>6667</v>
      </c>
      <c r="B3207" s="72" t="s">
        <v>6668</v>
      </c>
      <c r="C3207" s="72" t="s">
        <v>290</v>
      </c>
      <c r="D3207" s="72" t="s">
        <v>292</v>
      </c>
      <c r="E3207" s="72"/>
      <c r="F3207" s="73" t="n">
        <v>3269</v>
      </c>
      <c r="G3207" s="73" t="n">
        <v>2336</v>
      </c>
      <c r="H3207" s="73" t="n">
        <v>933</v>
      </c>
      <c r="I3207" s="74" t="n">
        <f aca="false">H3207/F3207</f>
        <v>0.285408381768125</v>
      </c>
      <c r="J3207" s="73" t="n">
        <v>2280</v>
      </c>
      <c r="K3207" s="73" t="n">
        <v>29</v>
      </c>
      <c r="L3207" s="73" t="n">
        <v>27</v>
      </c>
      <c r="M3207" s="73" t="n">
        <v>1321</v>
      </c>
      <c r="N3207" s="73" t="n">
        <v>830</v>
      </c>
      <c r="O3207" s="73" t="n">
        <f aca="false">J3207-M3207-N3207</f>
        <v>129</v>
      </c>
      <c r="P3207" s="74" t="n">
        <f aca="false">M3207/J3207</f>
        <v>0.579385964912281</v>
      </c>
      <c r="Q3207" s="74" t="n">
        <f aca="false">N3207/J3207</f>
        <v>0.364035087719298</v>
      </c>
      <c r="R3207" s="75" t="n">
        <f aca="false">ABS(P3207-Q3207)*100</f>
        <v>21.5350877192982</v>
      </c>
      <c r="S3207" s="72" t="str">
        <f aca="false">IF(M3207&gt;N3207,"Flávio Bolsonaro",IF(N3207&gt;M3207,"Lula","Empate"))</f>
        <v>Flávio Bolsonaro</v>
      </c>
      <c r="T3207" s="74" t="n">
        <v>0.425968109339408</v>
      </c>
      <c r="U3207" s="74" t="n">
        <v>0.518451025056948</v>
      </c>
      <c r="V3207" s="72" t="str">
        <f aca="false">IF(S3207="Empate","—",IF((N3207&gt;M3207)&lt;&gt;(T3207&gt;U3207),"Sim","Não"))</f>
        <v>Não</v>
      </c>
    </row>
    <row r="3208" customFormat="false" ht="15" hidden="false" customHeight="false" outlineLevel="0" collapsed="false">
      <c r="A3208" s="72" t="s">
        <v>6669</v>
      </c>
      <c r="B3208" s="72" t="s">
        <v>6670</v>
      </c>
      <c r="C3208" s="72" t="s">
        <v>290</v>
      </c>
      <c r="D3208" s="72" t="s">
        <v>292</v>
      </c>
      <c r="E3208" s="72"/>
      <c r="F3208" s="73" t="n">
        <v>7426</v>
      </c>
      <c r="G3208" s="73" t="n">
        <v>5623</v>
      </c>
      <c r="H3208" s="73" t="n">
        <v>1803</v>
      </c>
      <c r="I3208" s="74" t="n">
        <f aca="false">H3208/F3208</f>
        <v>0.242795583086453</v>
      </c>
      <c r="J3208" s="73" t="n">
        <v>5428</v>
      </c>
      <c r="K3208" s="73" t="n">
        <v>91</v>
      </c>
      <c r="L3208" s="73" t="n">
        <v>104</v>
      </c>
      <c r="M3208" s="73" t="n">
        <v>2713</v>
      </c>
      <c r="N3208" s="73" t="n">
        <v>2395</v>
      </c>
      <c r="O3208" s="73" t="n">
        <f aca="false">J3208-M3208-N3208</f>
        <v>320</v>
      </c>
      <c r="P3208" s="74" t="n">
        <f aca="false">M3208/J3208</f>
        <v>0.499815770081061</v>
      </c>
      <c r="Q3208" s="74" t="n">
        <f aca="false">N3208/J3208</f>
        <v>0.441230655858511</v>
      </c>
      <c r="R3208" s="75" t="n">
        <f aca="false">ABS(P3208-Q3208)*100</f>
        <v>5.85851142225498</v>
      </c>
      <c r="S3208" s="72" t="str">
        <f aca="false">IF(M3208&gt;N3208,"Flávio Bolsonaro",IF(N3208&gt;M3208,"Lula","Empate"))</f>
        <v>Flávio Bolsonaro</v>
      </c>
      <c r="T3208" s="74" t="n">
        <v>0.503693028283192</v>
      </c>
      <c r="U3208" s="74" t="n">
        <v>0.441542064492884</v>
      </c>
      <c r="V3208" s="72" t="str">
        <f aca="false">IF(S3208="Empate","—",IF((N3208&gt;M3208)&lt;&gt;(T3208&gt;U3208),"Sim","Não"))</f>
        <v>Sim</v>
      </c>
    </row>
    <row r="3209" customFormat="false" ht="15" hidden="false" customHeight="false" outlineLevel="0" collapsed="false">
      <c r="A3209" s="72" t="s">
        <v>6671</v>
      </c>
      <c r="B3209" s="72" t="s">
        <v>6672</v>
      </c>
      <c r="C3209" s="72" t="s">
        <v>290</v>
      </c>
      <c r="D3209" s="72" t="s">
        <v>292</v>
      </c>
      <c r="E3209" s="72"/>
      <c r="F3209" s="73" t="n">
        <v>14510</v>
      </c>
      <c r="G3209" s="73" t="n">
        <v>11306</v>
      </c>
      <c r="H3209" s="73" t="n">
        <v>3204</v>
      </c>
      <c r="I3209" s="74" t="n">
        <f aca="false">H3209/F3209</f>
        <v>0.220813232253618</v>
      </c>
      <c r="J3209" s="73" t="n">
        <v>10958</v>
      </c>
      <c r="K3209" s="73" t="n">
        <v>164</v>
      </c>
      <c r="L3209" s="73" t="n">
        <v>184</v>
      </c>
      <c r="M3209" s="73" t="n">
        <v>7311</v>
      </c>
      <c r="N3209" s="73" t="n">
        <v>2893</v>
      </c>
      <c r="O3209" s="73" t="n">
        <f aca="false">J3209-M3209-N3209</f>
        <v>754</v>
      </c>
      <c r="P3209" s="74" t="n">
        <f aca="false">M3209/J3209</f>
        <v>0.667183792662895</v>
      </c>
      <c r="Q3209" s="74" t="n">
        <f aca="false">N3209/J3209</f>
        <v>0.26400803066253</v>
      </c>
      <c r="R3209" s="75" t="n">
        <f aca="false">ABS(P3209-Q3209)*100</f>
        <v>40.3175762000365</v>
      </c>
      <c r="S3209" s="72" t="str">
        <f aca="false">IF(M3209&gt;N3209,"Flávio Bolsonaro",IF(N3209&gt;M3209,"Lula","Empate"))</f>
        <v>Flávio Bolsonaro</v>
      </c>
      <c r="T3209" s="74" t="n">
        <v>0.316861254412164</v>
      </c>
      <c r="U3209" s="74" t="n">
        <v>0.616616888406191</v>
      </c>
      <c r="V3209" s="72" t="str">
        <f aca="false">IF(S3209="Empate","—",IF((N3209&gt;M3209)&lt;&gt;(T3209&gt;U3209),"Sim","Não"))</f>
        <v>Não</v>
      </c>
    </row>
    <row r="3210" customFormat="false" ht="15" hidden="false" customHeight="false" outlineLevel="0" collapsed="false">
      <c r="A3210" s="72" t="s">
        <v>6673</v>
      </c>
      <c r="B3210" s="72" t="s">
        <v>6674</v>
      </c>
      <c r="C3210" s="72" t="s">
        <v>290</v>
      </c>
      <c r="D3210" s="72" t="s">
        <v>292</v>
      </c>
      <c r="E3210" s="72"/>
      <c r="F3210" s="73" t="n">
        <v>7430</v>
      </c>
      <c r="G3210" s="73" t="n">
        <v>5830</v>
      </c>
      <c r="H3210" s="73" t="n">
        <v>1600</v>
      </c>
      <c r="I3210" s="74" t="n">
        <f aca="false">H3210/F3210</f>
        <v>0.215343203230148</v>
      </c>
      <c r="J3210" s="73" t="n">
        <v>5652</v>
      </c>
      <c r="K3210" s="73" t="n">
        <v>70</v>
      </c>
      <c r="L3210" s="73" t="n">
        <v>108</v>
      </c>
      <c r="M3210" s="73" t="n">
        <v>3473</v>
      </c>
      <c r="N3210" s="73" t="n">
        <v>1930</v>
      </c>
      <c r="O3210" s="73" t="n">
        <f aca="false">J3210-M3210-N3210</f>
        <v>249</v>
      </c>
      <c r="P3210" s="74" t="n">
        <f aca="false">M3210/J3210</f>
        <v>0.614472753007785</v>
      </c>
      <c r="Q3210" s="74" t="n">
        <f aca="false">N3210/J3210</f>
        <v>0.341472045293701</v>
      </c>
      <c r="R3210" s="75" t="n">
        <f aca="false">ABS(P3210-Q3210)*100</f>
        <v>27.3000707714083</v>
      </c>
      <c r="S3210" s="72" t="str">
        <f aca="false">IF(M3210&gt;N3210,"Flávio Bolsonaro",IF(N3210&gt;M3210,"Lula","Empate"))</f>
        <v>Flávio Bolsonaro</v>
      </c>
      <c r="T3210" s="74" t="n">
        <v>0.394209354120267</v>
      </c>
      <c r="U3210" s="74" t="n">
        <v>0.565515961395694</v>
      </c>
      <c r="V3210" s="72" t="str">
        <f aca="false">IF(S3210="Empate","—",IF((N3210&gt;M3210)&lt;&gt;(T3210&gt;U3210),"Sim","Não"))</f>
        <v>Não</v>
      </c>
    </row>
    <row r="3211" customFormat="false" ht="15" hidden="false" customHeight="false" outlineLevel="0" collapsed="false">
      <c r="A3211" s="72" t="s">
        <v>6675</v>
      </c>
      <c r="B3211" s="72" t="s">
        <v>6676</v>
      </c>
      <c r="C3211" s="72" t="s">
        <v>290</v>
      </c>
      <c r="D3211" s="72" t="s">
        <v>292</v>
      </c>
      <c r="E3211" s="72"/>
      <c r="F3211" s="73" t="n">
        <v>4058</v>
      </c>
      <c r="G3211" s="73" t="n">
        <v>3144</v>
      </c>
      <c r="H3211" s="73" t="n">
        <v>914</v>
      </c>
      <c r="I3211" s="74" t="n">
        <f aca="false">H3211/F3211</f>
        <v>0.225234105470675</v>
      </c>
      <c r="J3211" s="73" t="n">
        <v>3044</v>
      </c>
      <c r="K3211" s="73" t="n">
        <v>34</v>
      </c>
      <c r="L3211" s="73" t="n">
        <v>66</v>
      </c>
      <c r="M3211" s="73" t="n">
        <v>1547</v>
      </c>
      <c r="N3211" s="73" t="n">
        <v>1309</v>
      </c>
      <c r="O3211" s="73" t="n">
        <f aca="false">J3211-M3211-N3211</f>
        <v>188</v>
      </c>
      <c r="P3211" s="74" t="n">
        <f aca="false">M3211/J3211</f>
        <v>0.508212877792378</v>
      </c>
      <c r="Q3211" s="74" t="n">
        <f aca="false">N3211/J3211</f>
        <v>0.430026281208936</v>
      </c>
      <c r="R3211" s="75" t="n">
        <f aca="false">ABS(P3211-Q3211)*100</f>
        <v>7.81865965834428</v>
      </c>
      <c r="S3211" s="72" t="str">
        <f aca="false">IF(M3211&gt;N3211,"Flávio Bolsonaro",IF(N3211&gt;M3211,"Lula","Empate"))</f>
        <v>Flávio Bolsonaro</v>
      </c>
      <c r="T3211" s="74" t="n">
        <v>0.50498552589257</v>
      </c>
      <c r="U3211" s="74" t="n">
        <v>0.442264393695722</v>
      </c>
      <c r="V3211" s="72" t="str">
        <f aca="false">IF(S3211="Empate","—",IF((N3211&gt;M3211)&lt;&gt;(T3211&gt;U3211),"Sim","Não"))</f>
        <v>Sim</v>
      </c>
    </row>
    <row r="3212" customFormat="false" ht="15" hidden="false" customHeight="false" outlineLevel="0" collapsed="false">
      <c r="A3212" s="72" t="s">
        <v>6677</v>
      </c>
      <c r="B3212" s="72" t="s">
        <v>6678</v>
      </c>
      <c r="C3212" s="72" t="s">
        <v>290</v>
      </c>
      <c r="D3212" s="72" t="s">
        <v>292</v>
      </c>
      <c r="E3212" s="72"/>
      <c r="F3212" s="73" t="n">
        <v>14532</v>
      </c>
      <c r="G3212" s="73" t="n">
        <v>12167</v>
      </c>
      <c r="H3212" s="73" t="n">
        <v>2365</v>
      </c>
      <c r="I3212" s="74" t="n">
        <f aca="false">H3212/F3212</f>
        <v>0.162744288466832</v>
      </c>
      <c r="J3212" s="73" t="n">
        <v>11739</v>
      </c>
      <c r="K3212" s="73" t="n">
        <v>176</v>
      </c>
      <c r="L3212" s="73" t="n">
        <v>252</v>
      </c>
      <c r="M3212" s="73" t="n">
        <v>5616</v>
      </c>
      <c r="N3212" s="73" t="n">
        <v>5365</v>
      </c>
      <c r="O3212" s="73" t="n">
        <f aca="false">J3212-M3212-N3212</f>
        <v>758</v>
      </c>
      <c r="P3212" s="74" t="n">
        <f aca="false">M3212/J3212</f>
        <v>0.478405315614618</v>
      </c>
      <c r="Q3212" s="74" t="n">
        <f aca="false">N3212/J3212</f>
        <v>0.45702359655848</v>
      </c>
      <c r="R3212" s="75" t="n">
        <f aca="false">ABS(P3212-Q3212)*100</f>
        <v>2.13817190561377</v>
      </c>
      <c r="S3212" s="72" t="str">
        <f aca="false">IF(M3212&gt;N3212,"Flávio Bolsonaro",IF(N3212&gt;M3212,"Lula","Empate"))</f>
        <v>Flávio Bolsonaro</v>
      </c>
      <c r="T3212" s="74" t="n">
        <v>0.562547320602339</v>
      </c>
      <c r="U3212" s="74" t="n">
        <v>0.387734499873812</v>
      </c>
      <c r="V3212" s="72" t="str">
        <f aca="false">IF(S3212="Empate","—",IF((N3212&gt;M3212)&lt;&gt;(T3212&gt;U3212),"Sim","Não"))</f>
        <v>Sim</v>
      </c>
    </row>
    <row r="3213" customFormat="false" ht="15" hidden="false" customHeight="false" outlineLevel="0" collapsed="false">
      <c r="A3213" s="72" t="s">
        <v>6679</v>
      </c>
      <c r="B3213" s="72" t="s">
        <v>6680</v>
      </c>
      <c r="C3213" s="72" t="s">
        <v>290</v>
      </c>
      <c r="D3213" s="72" t="s">
        <v>292</v>
      </c>
      <c r="E3213" s="72"/>
      <c r="F3213" s="73" t="n">
        <v>2828</v>
      </c>
      <c r="G3213" s="73" t="n">
        <v>2356</v>
      </c>
      <c r="H3213" s="73" t="n">
        <v>472</v>
      </c>
      <c r="I3213" s="74" t="n">
        <f aca="false">H3213/F3213</f>
        <v>0.166902404526167</v>
      </c>
      <c r="J3213" s="73" t="n">
        <v>2290</v>
      </c>
      <c r="K3213" s="73" t="n">
        <v>24</v>
      </c>
      <c r="L3213" s="73" t="n">
        <v>42</v>
      </c>
      <c r="M3213" s="73" t="n">
        <v>1200</v>
      </c>
      <c r="N3213" s="73" t="n">
        <v>927</v>
      </c>
      <c r="O3213" s="73" t="n">
        <f aca="false">J3213-M3213-N3213</f>
        <v>163</v>
      </c>
      <c r="P3213" s="74" t="n">
        <f aca="false">M3213/J3213</f>
        <v>0.524017467248908</v>
      </c>
      <c r="Q3213" s="74" t="n">
        <f aca="false">N3213/J3213</f>
        <v>0.404803493449782</v>
      </c>
      <c r="R3213" s="75" t="n">
        <f aca="false">ABS(P3213-Q3213)*100</f>
        <v>11.9213973799127</v>
      </c>
      <c r="S3213" s="72" t="str">
        <f aca="false">IF(M3213&gt;N3213,"Flávio Bolsonaro",IF(N3213&gt;M3213,"Lula","Empate"))</f>
        <v>Flávio Bolsonaro</v>
      </c>
      <c r="T3213" s="74" t="n">
        <v>0.492719586660404</v>
      </c>
      <c r="U3213" s="74" t="n">
        <v>0.433067167684359</v>
      </c>
      <c r="V3213" s="72" t="str">
        <f aca="false">IF(S3213="Empate","—",IF((N3213&gt;M3213)&lt;&gt;(T3213&gt;U3213),"Sim","Não"))</f>
        <v>Sim</v>
      </c>
    </row>
    <row r="3214" customFormat="false" ht="15" hidden="false" customHeight="false" outlineLevel="0" collapsed="false">
      <c r="A3214" s="72" t="s">
        <v>6681</v>
      </c>
      <c r="B3214" s="72" t="s">
        <v>6682</v>
      </c>
      <c r="C3214" s="72" t="s">
        <v>290</v>
      </c>
      <c r="D3214" s="72" t="s">
        <v>292</v>
      </c>
      <c r="E3214" s="72"/>
      <c r="F3214" s="73" t="n">
        <v>16359</v>
      </c>
      <c r="G3214" s="73" t="n">
        <v>12461</v>
      </c>
      <c r="H3214" s="73" t="n">
        <v>3898</v>
      </c>
      <c r="I3214" s="74" t="n">
        <f aca="false">H3214/F3214</f>
        <v>0.238278623387738</v>
      </c>
      <c r="J3214" s="73" t="n">
        <v>11876</v>
      </c>
      <c r="K3214" s="73" t="n">
        <v>203</v>
      </c>
      <c r="L3214" s="73" t="n">
        <v>382</v>
      </c>
      <c r="M3214" s="73" t="n">
        <v>6892</v>
      </c>
      <c r="N3214" s="73" t="n">
        <v>4223</v>
      </c>
      <c r="O3214" s="73" t="n">
        <f aca="false">J3214-M3214-N3214</f>
        <v>761</v>
      </c>
      <c r="P3214" s="74" t="n">
        <f aca="false">M3214/J3214</f>
        <v>0.580330077467161</v>
      </c>
      <c r="Q3214" s="74" t="n">
        <f aca="false">N3214/J3214</f>
        <v>0.355591108117211</v>
      </c>
      <c r="R3214" s="75" t="n">
        <f aca="false">ABS(P3214-Q3214)*100</f>
        <v>22.473896934995</v>
      </c>
      <c r="S3214" s="72" t="str">
        <f aca="false">IF(M3214&gt;N3214,"Flávio Bolsonaro",IF(N3214&gt;M3214,"Lula","Empate"))</f>
        <v>Flávio Bolsonaro</v>
      </c>
      <c r="T3214" s="74" t="n">
        <v>0.404326258437017</v>
      </c>
      <c r="U3214" s="74" t="n">
        <v>0.535821745141091</v>
      </c>
      <c r="V3214" s="72" t="str">
        <f aca="false">IF(S3214="Empate","—",IF((N3214&gt;M3214)&lt;&gt;(T3214&gt;U3214),"Sim","Não"))</f>
        <v>Não</v>
      </c>
    </row>
    <row r="3215" customFormat="false" ht="15" hidden="false" customHeight="false" outlineLevel="0" collapsed="false">
      <c r="A3215" s="72" t="s">
        <v>6683</v>
      </c>
      <c r="B3215" s="72" t="s">
        <v>6684</v>
      </c>
      <c r="C3215" s="72" t="s">
        <v>290</v>
      </c>
      <c r="D3215" s="72" t="s">
        <v>292</v>
      </c>
      <c r="E3215" s="72"/>
      <c r="F3215" s="73" t="n">
        <v>15653</v>
      </c>
      <c r="G3215" s="73" t="n">
        <v>11626</v>
      </c>
      <c r="H3215" s="73" t="n">
        <v>4027</v>
      </c>
      <c r="I3215" s="74" t="n">
        <f aca="false">H3215/F3215</f>
        <v>0.257266977576184</v>
      </c>
      <c r="J3215" s="73" t="n">
        <v>11262</v>
      </c>
      <c r="K3215" s="73" t="n">
        <v>201</v>
      </c>
      <c r="L3215" s="73" t="n">
        <v>163</v>
      </c>
      <c r="M3215" s="73" t="n">
        <v>6940</v>
      </c>
      <c r="N3215" s="73" t="n">
        <v>3624</v>
      </c>
      <c r="O3215" s="73" t="n">
        <f aca="false">J3215-M3215-N3215</f>
        <v>698</v>
      </c>
      <c r="P3215" s="74" t="n">
        <f aca="false">M3215/J3215</f>
        <v>0.616231575208666</v>
      </c>
      <c r="Q3215" s="74" t="n">
        <f aca="false">N3215/J3215</f>
        <v>0.321790090570059</v>
      </c>
      <c r="R3215" s="75" t="n">
        <f aca="false">ABS(P3215-Q3215)*100</f>
        <v>29.4441484638608</v>
      </c>
      <c r="S3215" s="72" t="str">
        <f aca="false">IF(M3215&gt;N3215,"Flávio Bolsonaro",IF(N3215&gt;M3215,"Lula","Empate"))</f>
        <v>Flávio Bolsonaro</v>
      </c>
      <c r="T3215" s="74" t="n">
        <v>0.333916542734669</v>
      </c>
      <c r="U3215" s="74" t="n">
        <v>0.591811740005249</v>
      </c>
      <c r="V3215" s="72" t="str">
        <f aca="false">IF(S3215="Empate","—",IF((N3215&gt;M3215)&lt;&gt;(T3215&gt;U3215),"Sim","Não"))</f>
        <v>Não</v>
      </c>
    </row>
    <row r="3216" customFormat="false" ht="15" hidden="false" customHeight="false" outlineLevel="0" collapsed="false">
      <c r="A3216" s="72" t="s">
        <v>6685</v>
      </c>
      <c r="B3216" s="72" t="s">
        <v>6686</v>
      </c>
      <c r="C3216" s="72" t="s">
        <v>290</v>
      </c>
      <c r="D3216" s="72" t="s">
        <v>292</v>
      </c>
      <c r="E3216" s="72"/>
      <c r="F3216" s="73" t="n">
        <v>6911</v>
      </c>
      <c r="G3216" s="73" t="n">
        <v>5516</v>
      </c>
      <c r="H3216" s="73" t="n">
        <v>1395</v>
      </c>
      <c r="I3216" s="74" t="n">
        <f aca="false">H3216/F3216</f>
        <v>0.201852119809</v>
      </c>
      <c r="J3216" s="73" t="n">
        <v>5226</v>
      </c>
      <c r="K3216" s="73" t="n">
        <v>142</v>
      </c>
      <c r="L3216" s="73" t="n">
        <v>148</v>
      </c>
      <c r="M3216" s="73" t="n">
        <v>2894</v>
      </c>
      <c r="N3216" s="73" t="n">
        <v>1832</v>
      </c>
      <c r="O3216" s="73" t="n">
        <f aca="false">J3216-M3216-N3216</f>
        <v>500</v>
      </c>
      <c r="P3216" s="74" t="n">
        <f aca="false">M3216/J3216</f>
        <v>0.553769613471106</v>
      </c>
      <c r="Q3216" s="74" t="n">
        <f aca="false">N3216/J3216</f>
        <v>0.350554917719097</v>
      </c>
      <c r="R3216" s="75" t="n">
        <f aca="false">ABS(P3216-Q3216)*100</f>
        <v>20.3214695752009</v>
      </c>
      <c r="S3216" s="72" t="str">
        <f aca="false">IF(M3216&gt;N3216,"Flávio Bolsonaro",IF(N3216&gt;M3216,"Lula","Empate"))</f>
        <v>Flávio Bolsonaro</v>
      </c>
      <c r="T3216" s="74" t="n">
        <v>0.469061097013469</v>
      </c>
      <c r="U3216" s="74" t="n">
        <v>0.437634198711692</v>
      </c>
      <c r="V3216" s="72" t="str">
        <f aca="false">IF(S3216="Empate","—",IF((N3216&gt;M3216)&lt;&gt;(T3216&gt;U3216),"Sim","Não"))</f>
        <v>Sim</v>
      </c>
    </row>
    <row r="3217" customFormat="false" ht="15" hidden="false" customHeight="false" outlineLevel="0" collapsed="false">
      <c r="A3217" s="72" t="s">
        <v>6687</v>
      </c>
      <c r="B3217" s="72" t="s">
        <v>6688</v>
      </c>
      <c r="C3217" s="72" t="s">
        <v>290</v>
      </c>
      <c r="D3217" s="72" t="s">
        <v>292</v>
      </c>
      <c r="E3217" s="72"/>
      <c r="F3217" s="73" t="n">
        <v>94187</v>
      </c>
      <c r="G3217" s="73" t="n">
        <v>73788</v>
      </c>
      <c r="H3217" s="73" t="n">
        <v>20399</v>
      </c>
      <c r="I3217" s="74" t="n">
        <f aca="false">H3217/F3217</f>
        <v>0.216579782772569</v>
      </c>
      <c r="J3217" s="73" t="n">
        <v>70474</v>
      </c>
      <c r="K3217" s="73" t="n">
        <v>1473</v>
      </c>
      <c r="L3217" s="73" t="n">
        <v>1841</v>
      </c>
      <c r="M3217" s="73" t="n">
        <v>47060</v>
      </c>
      <c r="N3217" s="73" t="n">
        <v>16907</v>
      </c>
      <c r="O3217" s="73" t="n">
        <f aca="false">J3217-M3217-N3217</f>
        <v>6507</v>
      </c>
      <c r="P3217" s="74" t="n">
        <f aca="false">M3217/J3217</f>
        <v>0.66776399807021</v>
      </c>
      <c r="Q3217" s="74" t="n">
        <f aca="false">N3217/J3217</f>
        <v>0.239904078099725</v>
      </c>
      <c r="R3217" s="75" t="n">
        <f aca="false">ABS(P3217-Q3217)*100</f>
        <v>42.7859919970486</v>
      </c>
      <c r="S3217" s="72" t="str">
        <f aca="false">IF(M3217&gt;N3217,"Flávio Bolsonaro",IF(N3217&gt;M3217,"Lula","Empate"))</f>
        <v>Flávio Bolsonaro</v>
      </c>
      <c r="T3217" s="74" t="n">
        <v>0.280867894047851</v>
      </c>
      <c r="U3217" s="74" t="n">
        <v>0.632231289864357</v>
      </c>
      <c r="V3217" s="72" t="str">
        <f aca="false">IF(S3217="Empate","—",IF((N3217&gt;M3217)&lt;&gt;(T3217&gt;U3217),"Sim","Não"))</f>
        <v>Não</v>
      </c>
    </row>
    <row r="3218" customFormat="false" ht="15" hidden="false" customHeight="false" outlineLevel="0" collapsed="false">
      <c r="A3218" s="72" t="s">
        <v>6689</v>
      </c>
      <c r="B3218" s="72" t="s">
        <v>6690</v>
      </c>
      <c r="C3218" s="72" t="s">
        <v>290</v>
      </c>
      <c r="D3218" s="72" t="s">
        <v>292</v>
      </c>
      <c r="E3218" s="72"/>
      <c r="F3218" s="73" t="n">
        <v>84444</v>
      </c>
      <c r="G3218" s="73" t="n">
        <v>67094</v>
      </c>
      <c r="H3218" s="73" t="n">
        <v>17350</v>
      </c>
      <c r="I3218" s="74" t="n">
        <f aca="false">H3218/F3218</f>
        <v>0.205461607692672</v>
      </c>
      <c r="J3218" s="73" t="n">
        <v>64346</v>
      </c>
      <c r="K3218" s="73" t="n">
        <v>1243</v>
      </c>
      <c r="L3218" s="73" t="n">
        <v>1505</v>
      </c>
      <c r="M3218" s="73" t="n">
        <v>46270</v>
      </c>
      <c r="N3218" s="73" t="n">
        <v>12880</v>
      </c>
      <c r="O3218" s="73" t="n">
        <f aca="false">J3218-M3218-N3218</f>
        <v>5196</v>
      </c>
      <c r="P3218" s="74" t="n">
        <f aca="false">M3218/J3218</f>
        <v>0.719081217169676</v>
      </c>
      <c r="Q3218" s="74" t="n">
        <f aca="false">N3218/J3218</f>
        <v>0.200167842600939</v>
      </c>
      <c r="R3218" s="75" t="n">
        <f aca="false">ABS(P3218-Q3218)*100</f>
        <v>51.8913374568738</v>
      </c>
      <c r="S3218" s="72" t="str">
        <f aca="false">IF(M3218&gt;N3218,"Flávio Bolsonaro",IF(N3218&gt;M3218,"Lula","Empate"))</f>
        <v>Flávio Bolsonaro</v>
      </c>
      <c r="T3218" s="74" t="n">
        <v>0.224976957085501</v>
      </c>
      <c r="U3218" s="74" t="n">
        <v>0.703519707550265</v>
      </c>
      <c r="V3218" s="72" t="str">
        <f aca="false">IF(S3218="Empate","—",IF((N3218&gt;M3218)&lt;&gt;(T3218&gt;U3218),"Sim","Não"))</f>
        <v>Não</v>
      </c>
    </row>
    <row r="3219" customFormat="false" ht="15" hidden="false" customHeight="false" outlineLevel="0" collapsed="false">
      <c r="A3219" s="72" t="s">
        <v>6691</v>
      </c>
      <c r="B3219" s="72" t="s">
        <v>6692</v>
      </c>
      <c r="C3219" s="72" t="s">
        <v>290</v>
      </c>
      <c r="D3219" s="72" t="s">
        <v>292</v>
      </c>
      <c r="E3219" s="72"/>
      <c r="F3219" s="73" t="n">
        <v>19003</v>
      </c>
      <c r="G3219" s="73" t="n">
        <v>14323</v>
      </c>
      <c r="H3219" s="73" t="n">
        <v>4680</v>
      </c>
      <c r="I3219" s="74" t="n">
        <f aca="false">H3219/F3219</f>
        <v>0.246276903646793</v>
      </c>
      <c r="J3219" s="73" t="n">
        <v>13753</v>
      </c>
      <c r="K3219" s="73" t="n">
        <v>323</v>
      </c>
      <c r="L3219" s="73" t="n">
        <v>247</v>
      </c>
      <c r="M3219" s="73" t="n">
        <v>9426</v>
      </c>
      <c r="N3219" s="73" t="n">
        <v>3483</v>
      </c>
      <c r="O3219" s="73" t="n">
        <f aca="false">J3219-M3219-N3219</f>
        <v>844</v>
      </c>
      <c r="P3219" s="74" t="n">
        <f aca="false">M3219/J3219</f>
        <v>0.685377735766742</v>
      </c>
      <c r="Q3219" s="74" t="n">
        <f aca="false">N3219/J3219</f>
        <v>0.253253835526794</v>
      </c>
      <c r="R3219" s="75" t="n">
        <f aca="false">ABS(P3219-Q3219)*100</f>
        <v>43.2123900239948</v>
      </c>
      <c r="S3219" s="72" t="str">
        <f aca="false">IF(M3219&gt;N3219,"Flávio Bolsonaro",IF(N3219&gt;M3219,"Lula","Empate"))</f>
        <v>Flávio Bolsonaro</v>
      </c>
      <c r="T3219" s="74" t="n">
        <v>0.320359281437126</v>
      </c>
      <c r="U3219" s="74" t="n">
        <v>0.617184236178805</v>
      </c>
      <c r="V3219" s="72" t="str">
        <f aca="false">IF(S3219="Empate","—",IF((N3219&gt;M3219)&lt;&gt;(T3219&gt;U3219),"Sim","Não"))</f>
        <v>Não</v>
      </c>
    </row>
    <row r="3220" customFormat="false" ht="15" hidden="false" customHeight="false" outlineLevel="0" collapsed="false">
      <c r="A3220" s="72" t="s">
        <v>6693</v>
      </c>
      <c r="B3220" s="72" t="s">
        <v>6694</v>
      </c>
      <c r="C3220" s="72" t="s">
        <v>290</v>
      </c>
      <c r="D3220" s="72" t="s">
        <v>292</v>
      </c>
      <c r="E3220" s="72"/>
      <c r="F3220" s="73" t="n">
        <v>3263</v>
      </c>
      <c r="G3220" s="73" t="n">
        <v>2734</v>
      </c>
      <c r="H3220" s="73" t="n">
        <v>529</v>
      </c>
      <c r="I3220" s="74" t="n">
        <f aca="false">H3220/F3220</f>
        <v>0.162120747778118</v>
      </c>
      <c r="J3220" s="73" t="n">
        <v>2651</v>
      </c>
      <c r="K3220" s="73" t="n">
        <v>28</v>
      </c>
      <c r="L3220" s="73" t="n">
        <v>55</v>
      </c>
      <c r="M3220" s="73" t="n">
        <v>1278</v>
      </c>
      <c r="N3220" s="73" t="n">
        <v>1215</v>
      </c>
      <c r="O3220" s="73" t="n">
        <f aca="false">J3220-M3220-N3220</f>
        <v>158</v>
      </c>
      <c r="P3220" s="74" t="n">
        <f aca="false">M3220/J3220</f>
        <v>0.482082233119578</v>
      </c>
      <c r="Q3220" s="74" t="n">
        <f aca="false">N3220/J3220</f>
        <v>0.458317615993965</v>
      </c>
      <c r="R3220" s="75" t="n">
        <f aca="false">ABS(P3220-Q3220)*100</f>
        <v>2.3764617125613</v>
      </c>
      <c r="S3220" s="72" t="str">
        <f aca="false">IF(M3220&gt;N3220,"Flávio Bolsonaro",IF(N3220&gt;M3220,"Lula","Empate"))</f>
        <v>Flávio Bolsonaro</v>
      </c>
      <c r="T3220" s="74" t="n">
        <v>0.528397963180572</v>
      </c>
      <c r="U3220" s="74" t="n">
        <v>0.409322365844105</v>
      </c>
      <c r="V3220" s="72" t="str">
        <f aca="false">IF(S3220="Empate","—",IF((N3220&gt;M3220)&lt;&gt;(T3220&gt;U3220),"Sim","Não"))</f>
        <v>Sim</v>
      </c>
    </row>
    <row r="3221" customFormat="false" ht="15" hidden="false" customHeight="false" outlineLevel="0" collapsed="false">
      <c r="A3221" s="72" t="s">
        <v>6695</v>
      </c>
      <c r="B3221" s="72" t="s">
        <v>5460</v>
      </c>
      <c r="C3221" s="72" t="s">
        <v>290</v>
      </c>
      <c r="D3221" s="72" t="s">
        <v>292</v>
      </c>
      <c r="E3221" s="72"/>
      <c r="F3221" s="73" t="n">
        <v>10853</v>
      </c>
      <c r="G3221" s="73" t="n">
        <v>8853</v>
      </c>
      <c r="H3221" s="73" t="n">
        <v>2000</v>
      </c>
      <c r="I3221" s="74" t="n">
        <f aca="false">H3221/F3221</f>
        <v>0.184280844006266</v>
      </c>
      <c r="J3221" s="73" t="n">
        <v>8514</v>
      </c>
      <c r="K3221" s="73" t="n">
        <v>144</v>
      </c>
      <c r="L3221" s="73" t="n">
        <v>195</v>
      </c>
      <c r="M3221" s="73" t="n">
        <v>5079</v>
      </c>
      <c r="N3221" s="73" t="n">
        <v>2827</v>
      </c>
      <c r="O3221" s="73" t="n">
        <f aca="false">J3221-M3221-N3221</f>
        <v>608</v>
      </c>
      <c r="P3221" s="74" t="n">
        <f aca="false">M3221/J3221</f>
        <v>0.596546863988725</v>
      </c>
      <c r="Q3221" s="74" t="n">
        <f aca="false">N3221/J3221</f>
        <v>0.332041343669251</v>
      </c>
      <c r="R3221" s="75" t="n">
        <f aca="false">ABS(P3221-Q3221)*100</f>
        <v>26.4505520319474</v>
      </c>
      <c r="S3221" s="72" t="str">
        <f aca="false">IF(M3221&gt;N3221,"Flávio Bolsonaro",IF(N3221&gt;M3221,"Lula","Empate"))</f>
        <v>Flávio Bolsonaro</v>
      </c>
      <c r="T3221" s="74" t="n">
        <v>0.395356895356895</v>
      </c>
      <c r="U3221" s="74" t="n">
        <v>0.540540540540541</v>
      </c>
      <c r="V3221" s="72" t="str">
        <f aca="false">IF(S3221="Empate","—",IF((N3221&gt;M3221)&lt;&gt;(T3221&gt;U3221),"Sim","Não"))</f>
        <v>Não</v>
      </c>
    </row>
    <row r="3222" customFormat="false" ht="15" hidden="false" customHeight="false" outlineLevel="0" collapsed="false">
      <c r="A3222" s="72" t="s">
        <v>6696</v>
      </c>
      <c r="B3222" s="72" t="s">
        <v>6697</v>
      </c>
      <c r="C3222" s="72" t="s">
        <v>290</v>
      </c>
      <c r="D3222" s="72" t="s">
        <v>292</v>
      </c>
      <c r="E3222" s="72"/>
      <c r="F3222" s="73" t="n">
        <v>112066</v>
      </c>
      <c r="G3222" s="73" t="n">
        <v>89402</v>
      </c>
      <c r="H3222" s="73" t="n">
        <v>22664</v>
      </c>
      <c r="I3222" s="74" t="n">
        <f aca="false">H3222/F3222</f>
        <v>0.202237966912355</v>
      </c>
      <c r="J3222" s="73" t="n">
        <v>84807</v>
      </c>
      <c r="K3222" s="73" t="n">
        <v>2261</v>
      </c>
      <c r="L3222" s="73" t="n">
        <v>2334</v>
      </c>
      <c r="M3222" s="73" t="n">
        <v>44601</v>
      </c>
      <c r="N3222" s="73" t="n">
        <v>30847</v>
      </c>
      <c r="O3222" s="73" t="n">
        <f aca="false">J3222-M3222-N3222</f>
        <v>9359</v>
      </c>
      <c r="P3222" s="74" t="n">
        <f aca="false">M3222/J3222</f>
        <v>0.525911776150554</v>
      </c>
      <c r="Q3222" s="74" t="n">
        <f aca="false">N3222/J3222</f>
        <v>0.363731767424859</v>
      </c>
      <c r="R3222" s="75" t="n">
        <f aca="false">ABS(P3222-Q3222)*100</f>
        <v>16.2180008725695</v>
      </c>
      <c r="S3222" s="72" t="str">
        <f aca="false">IF(M3222&gt;N3222,"Flávio Bolsonaro",IF(N3222&gt;M3222,"Lula","Empate"))</f>
        <v>Flávio Bolsonaro</v>
      </c>
      <c r="T3222" s="74" t="n">
        <v>0.432609120680385</v>
      </c>
      <c r="U3222" s="74" t="n">
        <v>0.464331101226844</v>
      </c>
      <c r="V3222" s="72" t="str">
        <f aca="false">IF(S3222="Empate","—",IF((N3222&gt;M3222)&lt;&gt;(T3222&gt;U3222),"Sim","Não"))</f>
        <v>Não</v>
      </c>
    </row>
    <row r="3223" customFormat="false" ht="15" hidden="false" customHeight="false" outlineLevel="0" collapsed="false">
      <c r="A3223" s="72" t="s">
        <v>6698</v>
      </c>
      <c r="B3223" s="72" t="s">
        <v>6699</v>
      </c>
      <c r="C3223" s="72" t="s">
        <v>290</v>
      </c>
      <c r="D3223" s="72" t="s">
        <v>292</v>
      </c>
      <c r="E3223" s="72"/>
      <c r="F3223" s="73" t="n">
        <v>2527</v>
      </c>
      <c r="G3223" s="73" t="n">
        <v>2024</v>
      </c>
      <c r="H3223" s="73" t="n">
        <v>503</v>
      </c>
      <c r="I3223" s="74" t="n">
        <f aca="false">H3223/F3223</f>
        <v>0.199050257222002</v>
      </c>
      <c r="J3223" s="73" t="n">
        <v>1958</v>
      </c>
      <c r="K3223" s="73" t="n">
        <v>27</v>
      </c>
      <c r="L3223" s="73" t="n">
        <v>39</v>
      </c>
      <c r="M3223" s="73" t="n">
        <v>907</v>
      </c>
      <c r="N3223" s="73" t="n">
        <v>935</v>
      </c>
      <c r="O3223" s="73" t="n">
        <f aca="false">J3223-M3223-N3223</f>
        <v>116</v>
      </c>
      <c r="P3223" s="74" t="n">
        <f aca="false">M3223/J3223</f>
        <v>0.463227783452503</v>
      </c>
      <c r="Q3223" s="74" t="n">
        <f aca="false">N3223/J3223</f>
        <v>0.47752808988764</v>
      </c>
      <c r="R3223" s="75" t="n">
        <f aca="false">ABS(P3223-Q3223)*100</f>
        <v>1.43003064351379</v>
      </c>
      <c r="S3223" s="72" t="str">
        <f aca="false">IF(M3223&gt;N3223,"Flávio Bolsonaro",IF(N3223&gt;M3223,"Lula","Empate"))</f>
        <v>Lula</v>
      </c>
      <c r="T3223" s="74" t="n">
        <v>0.556745182012848</v>
      </c>
      <c r="U3223" s="74" t="n">
        <v>0.383297644539615</v>
      </c>
      <c r="V3223" s="72" t="str">
        <f aca="false">IF(S3223="Empate","—",IF((N3223&gt;M3223)&lt;&gt;(T3223&gt;U3223),"Sim","Não"))</f>
        <v>Não</v>
      </c>
    </row>
    <row r="3224" customFormat="false" ht="15" hidden="false" customHeight="false" outlineLevel="0" collapsed="false">
      <c r="A3224" s="72" t="s">
        <v>6700</v>
      </c>
      <c r="B3224" s="72" t="s">
        <v>6701</v>
      </c>
      <c r="C3224" s="72" t="s">
        <v>290</v>
      </c>
      <c r="D3224" s="72" t="s">
        <v>292</v>
      </c>
      <c r="E3224" s="72"/>
      <c r="F3224" s="73" t="n">
        <v>12321</v>
      </c>
      <c r="G3224" s="73" t="n">
        <v>9270</v>
      </c>
      <c r="H3224" s="73" t="n">
        <v>3051</v>
      </c>
      <c r="I3224" s="74" t="n">
        <f aca="false">H3224/F3224</f>
        <v>0.247626004382761</v>
      </c>
      <c r="J3224" s="73" t="n">
        <v>8981</v>
      </c>
      <c r="K3224" s="73" t="n">
        <v>140</v>
      </c>
      <c r="L3224" s="73" t="n">
        <v>149</v>
      </c>
      <c r="M3224" s="73" t="n">
        <v>6168</v>
      </c>
      <c r="N3224" s="73" t="n">
        <v>2240</v>
      </c>
      <c r="O3224" s="73" t="n">
        <f aca="false">J3224-M3224-N3224</f>
        <v>573</v>
      </c>
      <c r="P3224" s="74" t="n">
        <f aca="false">M3224/J3224</f>
        <v>0.686783208996771</v>
      </c>
      <c r="Q3224" s="74" t="n">
        <f aca="false">N3224/J3224</f>
        <v>0.249415432579891</v>
      </c>
      <c r="R3224" s="75" t="n">
        <f aca="false">ABS(P3224-Q3224)*100</f>
        <v>43.736777641688</v>
      </c>
      <c r="S3224" s="72" t="str">
        <f aca="false">IF(M3224&gt;N3224,"Flávio Bolsonaro",IF(N3224&gt;M3224,"Lula","Empate"))</f>
        <v>Flávio Bolsonaro</v>
      </c>
      <c r="T3224" s="74" t="n">
        <v>0.276983788395904</v>
      </c>
      <c r="U3224" s="74" t="n">
        <v>0.646970989761092</v>
      </c>
      <c r="V3224" s="72" t="str">
        <f aca="false">IF(S3224="Empate","—",IF((N3224&gt;M3224)&lt;&gt;(T3224&gt;U3224),"Sim","Não"))</f>
        <v>Não</v>
      </c>
    </row>
    <row r="3225" customFormat="false" ht="15" hidden="false" customHeight="false" outlineLevel="0" collapsed="false">
      <c r="A3225" s="72" t="s">
        <v>6702</v>
      </c>
      <c r="B3225" s="72" t="s">
        <v>6703</v>
      </c>
      <c r="C3225" s="72" t="s">
        <v>290</v>
      </c>
      <c r="D3225" s="72" t="s">
        <v>292</v>
      </c>
      <c r="E3225" s="72"/>
      <c r="F3225" s="73" t="n">
        <v>27256</v>
      </c>
      <c r="G3225" s="73" t="n">
        <v>21731</v>
      </c>
      <c r="H3225" s="73" t="n">
        <v>5525</v>
      </c>
      <c r="I3225" s="74" t="n">
        <f aca="false">H3225/F3225</f>
        <v>0.202707660698562</v>
      </c>
      <c r="J3225" s="73" t="n">
        <v>21045</v>
      </c>
      <c r="K3225" s="73" t="n">
        <v>307</v>
      </c>
      <c r="L3225" s="73" t="n">
        <v>379</v>
      </c>
      <c r="M3225" s="73" t="n">
        <v>13775</v>
      </c>
      <c r="N3225" s="73" t="n">
        <v>5958</v>
      </c>
      <c r="O3225" s="73" t="n">
        <f aca="false">J3225-M3225-N3225</f>
        <v>1312</v>
      </c>
      <c r="P3225" s="74" t="n">
        <f aca="false">M3225/J3225</f>
        <v>0.654549774293181</v>
      </c>
      <c r="Q3225" s="74" t="n">
        <f aca="false">N3225/J3225</f>
        <v>0.283107626514612</v>
      </c>
      <c r="R3225" s="75" t="n">
        <f aca="false">ABS(P3225-Q3225)*100</f>
        <v>37.144214777857</v>
      </c>
      <c r="S3225" s="72" t="str">
        <f aca="false">IF(M3225&gt;N3225,"Flávio Bolsonaro",IF(N3225&gt;M3225,"Lula","Empate"))</f>
        <v>Flávio Bolsonaro</v>
      </c>
      <c r="T3225" s="74" t="n">
        <v>0.342652703407099</v>
      </c>
      <c r="U3225" s="74" t="n">
        <v>0.598587878500687</v>
      </c>
      <c r="V3225" s="72" t="str">
        <f aca="false">IF(S3225="Empate","—",IF((N3225&gt;M3225)&lt;&gt;(T3225&gt;U3225),"Sim","Não"))</f>
        <v>Não</v>
      </c>
    </row>
    <row r="3226" customFormat="false" ht="15" hidden="false" customHeight="false" outlineLevel="0" collapsed="false">
      <c r="A3226" s="72" t="s">
        <v>6704</v>
      </c>
      <c r="B3226" s="72" t="s">
        <v>6705</v>
      </c>
      <c r="C3226" s="72" t="s">
        <v>290</v>
      </c>
      <c r="D3226" s="72" t="s">
        <v>292</v>
      </c>
      <c r="E3226" s="72"/>
      <c r="F3226" s="73" t="n">
        <v>19627</v>
      </c>
      <c r="G3226" s="73" t="n">
        <v>15664</v>
      </c>
      <c r="H3226" s="73" t="n">
        <v>3963</v>
      </c>
      <c r="I3226" s="74" t="n">
        <f aca="false">H3226/F3226</f>
        <v>0.201915728333418</v>
      </c>
      <c r="J3226" s="73" t="n">
        <v>15201</v>
      </c>
      <c r="K3226" s="73" t="n">
        <v>202</v>
      </c>
      <c r="L3226" s="73" t="n">
        <v>261</v>
      </c>
      <c r="M3226" s="73" t="n">
        <v>10863</v>
      </c>
      <c r="N3226" s="73" t="n">
        <v>3530</v>
      </c>
      <c r="O3226" s="73" t="n">
        <f aca="false">J3226-M3226-N3226</f>
        <v>808</v>
      </c>
      <c r="P3226" s="74" t="n">
        <f aca="false">M3226/J3226</f>
        <v>0.714624037892244</v>
      </c>
      <c r="Q3226" s="74" t="n">
        <f aca="false">N3226/J3226</f>
        <v>0.232221564370765</v>
      </c>
      <c r="R3226" s="75" t="n">
        <f aca="false">ABS(P3226-Q3226)*100</f>
        <v>48.2402473521479</v>
      </c>
      <c r="S3226" s="72" t="str">
        <f aca="false">IF(M3226&gt;N3226,"Flávio Bolsonaro",IF(N3226&gt;M3226,"Lula","Empate"))</f>
        <v>Flávio Bolsonaro</v>
      </c>
      <c r="T3226" s="74" t="n">
        <v>0.264808362369338</v>
      </c>
      <c r="U3226" s="74" t="n">
        <v>0.679442508710801</v>
      </c>
      <c r="V3226" s="72" t="str">
        <f aca="false">IF(S3226="Empate","—",IF((N3226&gt;M3226)&lt;&gt;(T3226&gt;U3226),"Sim","Não"))</f>
        <v>Não</v>
      </c>
    </row>
    <row r="3227" customFormat="false" ht="15" hidden="false" customHeight="false" outlineLevel="0" collapsed="false">
      <c r="A3227" s="72" t="s">
        <v>6706</v>
      </c>
      <c r="B3227" s="72" t="s">
        <v>403</v>
      </c>
      <c r="C3227" s="72" t="s">
        <v>290</v>
      </c>
      <c r="D3227" s="72" t="s">
        <v>292</v>
      </c>
      <c r="E3227" s="72"/>
      <c r="F3227" s="73" t="n">
        <v>3479</v>
      </c>
      <c r="G3227" s="73" t="n">
        <v>2853</v>
      </c>
      <c r="H3227" s="73" t="n">
        <v>626</v>
      </c>
      <c r="I3227" s="74" t="n">
        <f aca="false">H3227/F3227</f>
        <v>0.17993676343777</v>
      </c>
      <c r="J3227" s="73" t="n">
        <v>2779</v>
      </c>
      <c r="K3227" s="73" t="n">
        <v>38</v>
      </c>
      <c r="L3227" s="73" t="n">
        <v>36</v>
      </c>
      <c r="M3227" s="73" t="n">
        <v>1687</v>
      </c>
      <c r="N3227" s="73" t="n">
        <v>932</v>
      </c>
      <c r="O3227" s="73" t="n">
        <f aca="false">J3227-M3227-N3227</f>
        <v>160</v>
      </c>
      <c r="P3227" s="74" t="n">
        <f aca="false">M3227/J3227</f>
        <v>0.607052896725441</v>
      </c>
      <c r="Q3227" s="74" t="n">
        <f aca="false">N3227/J3227</f>
        <v>0.335372436128104</v>
      </c>
      <c r="R3227" s="75" t="n">
        <f aca="false">ABS(P3227-Q3227)*100</f>
        <v>27.1680460597337</v>
      </c>
      <c r="S3227" s="72" t="str">
        <f aca="false">IF(M3227&gt;N3227,"Flávio Bolsonaro",IF(N3227&gt;M3227,"Lula","Empate"))</f>
        <v>Flávio Bolsonaro</v>
      </c>
      <c r="T3227" s="74" t="n">
        <v>0.395096322241681</v>
      </c>
      <c r="U3227" s="74" t="n">
        <v>0.540805604203152</v>
      </c>
      <c r="V3227" s="72" t="str">
        <f aca="false">IF(S3227="Empate","—",IF((N3227&gt;M3227)&lt;&gt;(T3227&gt;U3227),"Sim","Não"))</f>
        <v>Não</v>
      </c>
    </row>
    <row r="3228" customFormat="false" ht="15" hidden="false" customHeight="false" outlineLevel="0" collapsed="false">
      <c r="A3228" s="72" t="s">
        <v>6707</v>
      </c>
      <c r="B3228" s="72" t="s">
        <v>6708</v>
      </c>
      <c r="C3228" s="72" t="s">
        <v>290</v>
      </c>
      <c r="D3228" s="72" t="s">
        <v>292</v>
      </c>
      <c r="E3228" s="72"/>
      <c r="F3228" s="73" t="n">
        <v>12129</v>
      </c>
      <c r="G3228" s="73" t="n">
        <v>9934</v>
      </c>
      <c r="H3228" s="73" t="n">
        <v>2195</v>
      </c>
      <c r="I3228" s="74" t="n">
        <f aca="false">H3228/F3228</f>
        <v>0.180971225987303</v>
      </c>
      <c r="J3228" s="73" t="n">
        <v>9478</v>
      </c>
      <c r="K3228" s="73" t="n">
        <v>223</v>
      </c>
      <c r="L3228" s="73" t="n">
        <v>233</v>
      </c>
      <c r="M3228" s="73" t="n">
        <v>5851</v>
      </c>
      <c r="N3228" s="73" t="n">
        <v>2840</v>
      </c>
      <c r="O3228" s="73" t="n">
        <f aca="false">J3228-M3228-N3228</f>
        <v>787</v>
      </c>
      <c r="P3228" s="74" t="n">
        <f aca="false">M3228/J3228</f>
        <v>0.617324330027432</v>
      </c>
      <c r="Q3228" s="74" t="n">
        <f aca="false">N3228/J3228</f>
        <v>0.299641274530492</v>
      </c>
      <c r="R3228" s="75" t="n">
        <f aca="false">ABS(P3228-Q3228)*100</f>
        <v>31.768305549694</v>
      </c>
      <c r="S3228" s="72" t="str">
        <f aca="false">IF(M3228&gt;N3228,"Flávio Bolsonaro",IF(N3228&gt;M3228,"Lula","Empate"))</f>
        <v>Flávio Bolsonaro</v>
      </c>
      <c r="T3228" s="74" t="n">
        <v>0.367329015259633</v>
      </c>
      <c r="U3228" s="74" t="n">
        <v>0.55736085190471</v>
      </c>
      <c r="V3228" s="72" t="str">
        <f aca="false">IF(S3228="Empate","—",IF((N3228&gt;M3228)&lt;&gt;(T3228&gt;U3228),"Sim","Não"))</f>
        <v>Não</v>
      </c>
    </row>
    <row r="3229" customFormat="false" ht="15" hidden="false" customHeight="false" outlineLevel="0" collapsed="false">
      <c r="A3229" s="72" t="s">
        <v>6709</v>
      </c>
      <c r="B3229" s="72" t="s">
        <v>4739</v>
      </c>
      <c r="C3229" s="72" t="s">
        <v>290</v>
      </c>
      <c r="D3229" s="72" t="s">
        <v>292</v>
      </c>
      <c r="E3229" s="72"/>
      <c r="F3229" s="73" t="n">
        <v>24411</v>
      </c>
      <c r="G3229" s="73" t="n">
        <v>18610</v>
      </c>
      <c r="H3229" s="73" t="n">
        <v>5801</v>
      </c>
      <c r="I3229" s="74" t="n">
        <f aca="false">H3229/F3229</f>
        <v>0.237638769407234</v>
      </c>
      <c r="J3229" s="73" t="n">
        <v>18078</v>
      </c>
      <c r="K3229" s="73" t="n">
        <v>248</v>
      </c>
      <c r="L3229" s="73" t="n">
        <v>284</v>
      </c>
      <c r="M3229" s="73" t="n">
        <v>12532</v>
      </c>
      <c r="N3229" s="73" t="n">
        <v>4584</v>
      </c>
      <c r="O3229" s="73" t="n">
        <f aca="false">J3229-M3229-N3229</f>
        <v>962</v>
      </c>
      <c r="P3229" s="74" t="n">
        <f aca="false">M3229/J3229</f>
        <v>0.693218276358004</v>
      </c>
      <c r="Q3229" s="74" t="n">
        <f aca="false">N3229/J3229</f>
        <v>0.253567872552274</v>
      </c>
      <c r="R3229" s="75" t="n">
        <f aca="false">ABS(P3229-Q3229)*100</f>
        <v>43.9650403805731</v>
      </c>
      <c r="S3229" s="72" t="str">
        <f aca="false">IF(M3229&gt;N3229,"Flávio Bolsonaro",IF(N3229&gt;M3229,"Lula","Empate"))</f>
        <v>Flávio Bolsonaro</v>
      </c>
      <c r="T3229" s="74" t="n">
        <v>0.283198047641785</v>
      </c>
      <c r="U3229" s="74" t="n">
        <v>0.66544644278211</v>
      </c>
      <c r="V3229" s="72" t="str">
        <f aca="false">IF(S3229="Empate","—",IF((N3229&gt;M3229)&lt;&gt;(T3229&gt;U3229),"Sim","Não"))</f>
        <v>Não</v>
      </c>
    </row>
    <row r="3230" customFormat="false" ht="15" hidden="false" customHeight="false" outlineLevel="0" collapsed="false">
      <c r="A3230" s="72" t="s">
        <v>6710</v>
      </c>
      <c r="B3230" s="72" t="s">
        <v>6711</v>
      </c>
      <c r="C3230" s="72" t="s">
        <v>290</v>
      </c>
      <c r="D3230" s="72" t="s">
        <v>292</v>
      </c>
      <c r="E3230" s="72"/>
      <c r="F3230" s="73" t="n">
        <v>8859</v>
      </c>
      <c r="G3230" s="73" t="n">
        <v>6664</v>
      </c>
      <c r="H3230" s="73" t="n">
        <v>2195</v>
      </c>
      <c r="I3230" s="74" t="n">
        <f aca="false">H3230/F3230</f>
        <v>0.247770628739135</v>
      </c>
      <c r="J3230" s="73" t="n">
        <v>6377</v>
      </c>
      <c r="K3230" s="73" t="n">
        <v>103</v>
      </c>
      <c r="L3230" s="73" t="n">
        <v>184</v>
      </c>
      <c r="M3230" s="73" t="n">
        <v>3460</v>
      </c>
      <c r="N3230" s="73" t="n">
        <v>2458</v>
      </c>
      <c r="O3230" s="73" t="n">
        <f aca="false">J3230-M3230-N3230</f>
        <v>459</v>
      </c>
      <c r="P3230" s="74" t="n">
        <f aca="false">M3230/J3230</f>
        <v>0.5425748784695</v>
      </c>
      <c r="Q3230" s="74" t="n">
        <f aca="false">N3230/J3230</f>
        <v>0.385447702681512</v>
      </c>
      <c r="R3230" s="75" t="n">
        <f aca="false">ABS(P3230-Q3230)*100</f>
        <v>15.7127175787988</v>
      </c>
      <c r="S3230" s="72" t="str">
        <f aca="false">IF(M3230&gt;N3230,"Flávio Bolsonaro",IF(N3230&gt;M3230,"Lula","Empate"))</f>
        <v>Flávio Bolsonaro</v>
      </c>
      <c r="T3230" s="74" t="n">
        <v>0.438198757763975</v>
      </c>
      <c r="U3230" s="74" t="n">
        <v>0.499223602484472</v>
      </c>
      <c r="V3230" s="72" t="str">
        <f aca="false">IF(S3230="Empate","—",IF((N3230&gt;M3230)&lt;&gt;(T3230&gt;U3230),"Sim","Não"))</f>
        <v>Não</v>
      </c>
    </row>
    <row r="3231" customFormat="false" ht="15" hidden="false" customHeight="false" outlineLevel="0" collapsed="false">
      <c r="A3231" s="72" t="s">
        <v>6712</v>
      </c>
      <c r="B3231" s="72" t="s">
        <v>6713</v>
      </c>
      <c r="C3231" s="72" t="s">
        <v>290</v>
      </c>
      <c r="D3231" s="72" t="s">
        <v>292</v>
      </c>
      <c r="E3231" s="72"/>
      <c r="F3231" s="73" t="n">
        <v>2805</v>
      </c>
      <c r="G3231" s="73" t="n">
        <v>2239</v>
      </c>
      <c r="H3231" s="73" t="n">
        <v>566</v>
      </c>
      <c r="I3231" s="74" t="n">
        <f aca="false">H3231/F3231</f>
        <v>0.201782531194296</v>
      </c>
      <c r="J3231" s="73" t="n">
        <v>2154</v>
      </c>
      <c r="K3231" s="73" t="n">
        <v>37</v>
      </c>
      <c r="L3231" s="73" t="n">
        <v>48</v>
      </c>
      <c r="M3231" s="73" t="n">
        <v>1135</v>
      </c>
      <c r="N3231" s="73" t="n">
        <v>874</v>
      </c>
      <c r="O3231" s="73" t="n">
        <f aca="false">J3231-M3231-N3231</f>
        <v>145</v>
      </c>
      <c r="P3231" s="74" t="n">
        <f aca="false">M3231/J3231</f>
        <v>0.526926648096565</v>
      </c>
      <c r="Q3231" s="74" t="n">
        <f aca="false">N3231/J3231</f>
        <v>0.405756731662024</v>
      </c>
      <c r="R3231" s="75" t="n">
        <f aca="false">ABS(P3231-Q3231)*100</f>
        <v>12.116991643454</v>
      </c>
      <c r="S3231" s="72" t="str">
        <f aca="false">IF(M3231&gt;N3231,"Flávio Bolsonaro",IF(N3231&gt;M3231,"Lula","Empate"))</f>
        <v>Flávio Bolsonaro</v>
      </c>
      <c r="T3231" s="74" t="n">
        <v>0.472195589645254</v>
      </c>
      <c r="U3231" s="74" t="n">
        <v>0.465004793863854</v>
      </c>
      <c r="V3231" s="72" t="str">
        <f aca="false">IF(S3231="Empate","—",IF((N3231&gt;M3231)&lt;&gt;(T3231&gt;U3231),"Sim","Não"))</f>
        <v>Sim</v>
      </c>
    </row>
    <row r="3232" customFormat="false" ht="15" hidden="false" customHeight="false" outlineLevel="0" collapsed="false">
      <c r="A3232" s="72" t="s">
        <v>6714</v>
      </c>
      <c r="B3232" s="72" t="s">
        <v>6715</v>
      </c>
      <c r="C3232" s="72" t="s">
        <v>290</v>
      </c>
      <c r="D3232" s="72" t="s">
        <v>292</v>
      </c>
      <c r="E3232" s="72"/>
      <c r="F3232" s="73" t="n">
        <v>7600</v>
      </c>
      <c r="G3232" s="73" t="n">
        <v>6109</v>
      </c>
      <c r="H3232" s="73" t="n">
        <v>1491</v>
      </c>
      <c r="I3232" s="74" t="n">
        <f aca="false">H3232/F3232</f>
        <v>0.196184210526316</v>
      </c>
      <c r="J3232" s="73" t="n">
        <v>5951</v>
      </c>
      <c r="K3232" s="73" t="n">
        <v>73</v>
      </c>
      <c r="L3232" s="73" t="n">
        <v>85</v>
      </c>
      <c r="M3232" s="73" t="n">
        <v>3262</v>
      </c>
      <c r="N3232" s="73" t="n">
        <v>2329</v>
      </c>
      <c r="O3232" s="73" t="n">
        <f aca="false">J3232-M3232-N3232</f>
        <v>360</v>
      </c>
      <c r="P3232" s="74" t="n">
        <f aca="false">M3232/J3232</f>
        <v>0.548143169215258</v>
      </c>
      <c r="Q3232" s="74" t="n">
        <f aca="false">N3232/J3232</f>
        <v>0.391362796168711</v>
      </c>
      <c r="R3232" s="75" t="n">
        <f aca="false">ABS(P3232-Q3232)*100</f>
        <v>15.6780373046547</v>
      </c>
      <c r="S3232" s="72" t="str">
        <f aca="false">IF(M3232&gt;N3232,"Flávio Bolsonaro",IF(N3232&gt;M3232,"Lula","Empate"))</f>
        <v>Flávio Bolsonaro</v>
      </c>
      <c r="T3232" s="74" t="n">
        <v>0.452147446736557</v>
      </c>
      <c r="U3232" s="74" t="n">
        <v>0.505579979709165</v>
      </c>
      <c r="V3232" s="72" t="str">
        <f aca="false">IF(S3232="Empate","—",IF((N3232&gt;M3232)&lt;&gt;(T3232&gt;U3232),"Sim","Não"))</f>
        <v>Não</v>
      </c>
    </row>
    <row r="3233" customFormat="false" ht="15" hidden="false" customHeight="false" outlineLevel="0" collapsed="false">
      <c r="A3233" s="72" t="s">
        <v>6716</v>
      </c>
      <c r="B3233" s="72" t="s">
        <v>6717</v>
      </c>
      <c r="C3233" s="72" t="s">
        <v>290</v>
      </c>
      <c r="D3233" s="72" t="s">
        <v>292</v>
      </c>
      <c r="E3233" s="72"/>
      <c r="F3233" s="73" t="n">
        <v>2988</v>
      </c>
      <c r="G3233" s="73" t="n">
        <v>2483</v>
      </c>
      <c r="H3233" s="73" t="n">
        <v>505</v>
      </c>
      <c r="I3233" s="74" t="n">
        <f aca="false">H3233/F3233</f>
        <v>0.1690093708166</v>
      </c>
      <c r="J3233" s="73" t="n">
        <v>2407</v>
      </c>
      <c r="K3233" s="73" t="n">
        <v>33</v>
      </c>
      <c r="L3233" s="73" t="n">
        <v>43</v>
      </c>
      <c r="M3233" s="73" t="n">
        <v>1049</v>
      </c>
      <c r="N3233" s="73" t="n">
        <v>1210</v>
      </c>
      <c r="O3233" s="73" t="n">
        <f aca="false">J3233-M3233-N3233</f>
        <v>148</v>
      </c>
      <c r="P3233" s="74" t="n">
        <f aca="false">M3233/J3233</f>
        <v>0.43581221437474</v>
      </c>
      <c r="Q3233" s="74" t="n">
        <f aca="false">N3233/J3233</f>
        <v>0.502700457000415</v>
      </c>
      <c r="R3233" s="75" t="n">
        <f aca="false">ABS(P3233-Q3233)*100</f>
        <v>6.68882426256751</v>
      </c>
      <c r="S3233" s="72" t="str">
        <f aca="false">IF(M3233&gt;N3233,"Flávio Bolsonaro",IF(N3233&gt;M3233,"Lula","Empate"))</f>
        <v>Lula</v>
      </c>
      <c r="T3233" s="74" t="n">
        <v>0.584125671765192</v>
      </c>
      <c r="U3233" s="74" t="n">
        <v>0.371641174038859</v>
      </c>
      <c r="V3233" s="72" t="str">
        <f aca="false">IF(S3233="Empate","—",IF((N3233&gt;M3233)&lt;&gt;(T3233&gt;U3233),"Sim","Não"))</f>
        <v>Não</v>
      </c>
    </row>
    <row r="3234" customFormat="false" ht="15" hidden="false" customHeight="false" outlineLevel="0" collapsed="false">
      <c r="A3234" s="72" t="s">
        <v>6718</v>
      </c>
      <c r="B3234" s="72" t="s">
        <v>6719</v>
      </c>
      <c r="C3234" s="72" t="s">
        <v>290</v>
      </c>
      <c r="D3234" s="72" t="s">
        <v>292</v>
      </c>
      <c r="E3234" s="72"/>
      <c r="F3234" s="73" t="n">
        <v>12282</v>
      </c>
      <c r="G3234" s="73" t="n">
        <v>9270</v>
      </c>
      <c r="H3234" s="73" t="n">
        <v>3012</v>
      </c>
      <c r="I3234" s="74" t="n">
        <f aca="false">H3234/F3234</f>
        <v>0.24523693209575</v>
      </c>
      <c r="J3234" s="73" t="n">
        <v>8904</v>
      </c>
      <c r="K3234" s="73" t="n">
        <v>164</v>
      </c>
      <c r="L3234" s="73" t="n">
        <v>202</v>
      </c>
      <c r="M3234" s="73" t="n">
        <v>5574</v>
      </c>
      <c r="N3234" s="73" t="n">
        <v>2779</v>
      </c>
      <c r="O3234" s="73" t="n">
        <f aca="false">J3234-M3234-N3234</f>
        <v>551</v>
      </c>
      <c r="P3234" s="74" t="n">
        <f aca="false">M3234/J3234</f>
        <v>0.626010781671159</v>
      </c>
      <c r="Q3234" s="74" t="n">
        <f aca="false">N3234/J3234</f>
        <v>0.312106918238994</v>
      </c>
      <c r="R3234" s="75" t="n">
        <f aca="false">ABS(P3234-Q3234)*100</f>
        <v>31.3903863432165</v>
      </c>
      <c r="S3234" s="72" t="str">
        <f aca="false">IF(M3234&gt;N3234,"Flávio Bolsonaro",IF(N3234&gt;M3234,"Lula","Empate"))</f>
        <v>Flávio Bolsonaro</v>
      </c>
      <c r="T3234" s="74" t="n">
        <v>0.36562303004833</v>
      </c>
      <c r="U3234" s="74" t="n">
        <v>0.57564614414793</v>
      </c>
      <c r="V3234" s="72" t="str">
        <f aca="false">IF(S3234="Empate","—",IF((N3234&gt;M3234)&lt;&gt;(T3234&gt;U3234),"Sim","Não"))</f>
        <v>Não</v>
      </c>
    </row>
    <row r="3235" customFormat="false" ht="15" hidden="false" customHeight="false" outlineLevel="0" collapsed="false">
      <c r="A3235" s="72" t="s">
        <v>6720</v>
      </c>
      <c r="B3235" s="72" t="s">
        <v>6721</v>
      </c>
      <c r="C3235" s="72" t="s">
        <v>290</v>
      </c>
      <c r="D3235" s="72" t="s">
        <v>292</v>
      </c>
      <c r="E3235" s="72"/>
      <c r="F3235" s="73" t="n">
        <v>12808</v>
      </c>
      <c r="G3235" s="73" t="n">
        <v>10386</v>
      </c>
      <c r="H3235" s="73" t="n">
        <v>2422</v>
      </c>
      <c r="I3235" s="74" t="n">
        <f aca="false">H3235/F3235</f>
        <v>0.189100562148657</v>
      </c>
      <c r="J3235" s="73" t="n">
        <v>9950</v>
      </c>
      <c r="K3235" s="73" t="n">
        <v>211</v>
      </c>
      <c r="L3235" s="73" t="n">
        <v>225</v>
      </c>
      <c r="M3235" s="73" t="n">
        <v>5048</v>
      </c>
      <c r="N3235" s="73" t="n">
        <v>4349</v>
      </c>
      <c r="O3235" s="73" t="n">
        <f aca="false">J3235-M3235-N3235</f>
        <v>553</v>
      </c>
      <c r="P3235" s="74" t="n">
        <f aca="false">M3235/J3235</f>
        <v>0.507336683417085</v>
      </c>
      <c r="Q3235" s="74" t="n">
        <f aca="false">N3235/J3235</f>
        <v>0.437085427135678</v>
      </c>
      <c r="R3235" s="75" t="n">
        <f aca="false">ABS(P3235-Q3235)*100</f>
        <v>7.0251256281407</v>
      </c>
      <c r="S3235" s="72" t="str">
        <f aca="false">IF(M3235&gt;N3235,"Flávio Bolsonaro",IF(N3235&gt;M3235,"Lula","Empate"))</f>
        <v>Flávio Bolsonaro</v>
      </c>
      <c r="T3235" s="74" t="n">
        <v>0.555693325067163</v>
      </c>
      <c r="U3235" s="74" t="n">
        <v>0.386133498656747</v>
      </c>
      <c r="V3235" s="72" t="str">
        <f aca="false">IF(S3235="Empate","—",IF((N3235&gt;M3235)&lt;&gt;(T3235&gt;U3235),"Sim","Não"))</f>
        <v>Sim</v>
      </c>
    </row>
    <row r="3236" customFormat="false" ht="15" hidden="false" customHeight="false" outlineLevel="0" collapsed="false">
      <c r="A3236" s="72" t="s">
        <v>6722</v>
      </c>
      <c r="B3236" s="72" t="s">
        <v>1980</v>
      </c>
      <c r="C3236" s="72" t="s">
        <v>290</v>
      </c>
      <c r="D3236" s="72" t="s">
        <v>292</v>
      </c>
      <c r="E3236" s="72"/>
      <c r="F3236" s="73" t="n">
        <v>3974</v>
      </c>
      <c r="G3236" s="73" t="n">
        <v>3222</v>
      </c>
      <c r="H3236" s="73" t="n">
        <v>752</v>
      </c>
      <c r="I3236" s="74" t="n">
        <f aca="false">H3236/F3236</f>
        <v>0.189229994967287</v>
      </c>
      <c r="J3236" s="73" t="n">
        <v>3123</v>
      </c>
      <c r="K3236" s="73" t="n">
        <v>47</v>
      </c>
      <c r="L3236" s="73" t="n">
        <v>52</v>
      </c>
      <c r="M3236" s="73" t="n">
        <v>2240</v>
      </c>
      <c r="N3236" s="73" t="n">
        <v>744</v>
      </c>
      <c r="O3236" s="73" t="n">
        <f aca="false">J3236-M3236-N3236</f>
        <v>139</v>
      </c>
      <c r="P3236" s="74" t="n">
        <f aca="false">M3236/J3236</f>
        <v>0.717259045789305</v>
      </c>
      <c r="Q3236" s="74" t="n">
        <f aca="false">N3236/J3236</f>
        <v>0.238232468780019</v>
      </c>
      <c r="R3236" s="75" t="n">
        <f aca="false">ABS(P3236-Q3236)*100</f>
        <v>47.9026577009286</v>
      </c>
      <c r="S3236" s="72" t="str">
        <f aca="false">IF(M3236&gt;N3236,"Flávio Bolsonaro",IF(N3236&gt;M3236,"Lula","Empate"))</f>
        <v>Flávio Bolsonaro</v>
      </c>
      <c r="T3236" s="74" t="n">
        <v>0.281322314049587</v>
      </c>
      <c r="U3236" s="74" t="n">
        <v>0.675702479338843</v>
      </c>
      <c r="V3236" s="72" t="str">
        <f aca="false">IF(S3236="Empate","—",IF((N3236&gt;M3236)&lt;&gt;(T3236&gt;U3236),"Sim","Não"))</f>
        <v>Não</v>
      </c>
    </row>
    <row r="3237" customFormat="false" ht="15" hidden="false" customHeight="false" outlineLevel="0" collapsed="false">
      <c r="A3237" s="72" t="s">
        <v>6723</v>
      </c>
      <c r="B3237" s="72" t="s">
        <v>6724</v>
      </c>
      <c r="C3237" s="72" t="s">
        <v>290</v>
      </c>
      <c r="D3237" s="72" t="s">
        <v>292</v>
      </c>
      <c r="E3237" s="72"/>
      <c r="F3237" s="73" t="n">
        <v>2309</v>
      </c>
      <c r="G3237" s="73" t="n">
        <v>1942</v>
      </c>
      <c r="H3237" s="73" t="n">
        <v>367</v>
      </c>
      <c r="I3237" s="74" t="n">
        <f aca="false">H3237/F3237</f>
        <v>0.158943265482893</v>
      </c>
      <c r="J3237" s="73" t="n">
        <v>1896</v>
      </c>
      <c r="K3237" s="73" t="n">
        <v>20</v>
      </c>
      <c r="L3237" s="73" t="n">
        <v>26</v>
      </c>
      <c r="M3237" s="73" t="n">
        <v>854</v>
      </c>
      <c r="N3237" s="73" t="n">
        <v>895</v>
      </c>
      <c r="O3237" s="73" t="n">
        <f aca="false">J3237-M3237-N3237</f>
        <v>147</v>
      </c>
      <c r="P3237" s="74" t="n">
        <f aca="false">M3237/J3237</f>
        <v>0.45042194092827</v>
      </c>
      <c r="Q3237" s="74" t="n">
        <f aca="false">N3237/J3237</f>
        <v>0.47204641350211</v>
      </c>
      <c r="R3237" s="75" t="n">
        <f aca="false">ABS(P3237-Q3237)*100</f>
        <v>2.16244725738397</v>
      </c>
      <c r="S3237" s="72" t="str">
        <f aca="false">IF(M3237&gt;N3237,"Flávio Bolsonaro",IF(N3237&gt;M3237,"Lula","Empate"))</f>
        <v>Lula</v>
      </c>
      <c r="T3237" s="74" t="n">
        <v>0.618556701030928</v>
      </c>
      <c r="U3237" s="74" t="n">
        <v>0.327835051546392</v>
      </c>
      <c r="V3237" s="72" t="str">
        <f aca="false">IF(S3237="Empate","—",IF((N3237&gt;M3237)&lt;&gt;(T3237&gt;U3237),"Sim","Não"))</f>
        <v>Não</v>
      </c>
    </row>
    <row r="3238" customFormat="false" ht="15" hidden="false" customHeight="false" outlineLevel="0" collapsed="false">
      <c r="A3238" s="72" t="s">
        <v>6725</v>
      </c>
      <c r="B3238" s="72" t="s">
        <v>6726</v>
      </c>
      <c r="C3238" s="72" t="s">
        <v>290</v>
      </c>
      <c r="D3238" s="72" t="s">
        <v>292</v>
      </c>
      <c r="E3238" s="72"/>
      <c r="F3238" s="73" t="n">
        <v>5080</v>
      </c>
      <c r="G3238" s="73" t="n">
        <v>4184</v>
      </c>
      <c r="H3238" s="73" t="n">
        <v>896</v>
      </c>
      <c r="I3238" s="74" t="n">
        <f aca="false">H3238/F3238</f>
        <v>0.176377952755906</v>
      </c>
      <c r="J3238" s="73" t="n">
        <v>4051</v>
      </c>
      <c r="K3238" s="73" t="n">
        <v>60</v>
      </c>
      <c r="L3238" s="73" t="n">
        <v>73</v>
      </c>
      <c r="M3238" s="73" t="n">
        <v>1872</v>
      </c>
      <c r="N3238" s="73" t="n">
        <v>1876</v>
      </c>
      <c r="O3238" s="73" t="n">
        <f aca="false">J3238-M3238-N3238</f>
        <v>303</v>
      </c>
      <c r="P3238" s="74" t="n">
        <f aca="false">M3238/J3238</f>
        <v>0.462108121451493</v>
      </c>
      <c r="Q3238" s="74" t="n">
        <f aca="false">N3238/J3238</f>
        <v>0.463095531967415</v>
      </c>
      <c r="R3238" s="75" t="n">
        <f aca="false">ABS(P3238-Q3238)*100</f>
        <v>0.0987410515921994</v>
      </c>
      <c r="S3238" s="72" t="str">
        <f aca="false">IF(M3238&gt;N3238,"Flávio Bolsonaro",IF(N3238&gt;M3238,"Lula","Empate"))</f>
        <v>Lula</v>
      </c>
      <c r="T3238" s="74" t="n">
        <v>0.599655511811024</v>
      </c>
      <c r="U3238" s="74" t="n">
        <v>0.333907480314961</v>
      </c>
      <c r="V3238" s="72" t="str">
        <f aca="false">IF(S3238="Empate","—",IF((N3238&gt;M3238)&lt;&gt;(T3238&gt;U3238),"Sim","Não"))</f>
        <v>Não</v>
      </c>
    </row>
    <row r="3239" customFormat="false" ht="15" hidden="false" customHeight="false" outlineLevel="0" collapsed="false">
      <c r="A3239" s="72" t="s">
        <v>6727</v>
      </c>
      <c r="B3239" s="72" t="s">
        <v>6728</v>
      </c>
      <c r="C3239" s="72" t="s">
        <v>290</v>
      </c>
      <c r="D3239" s="72" t="s">
        <v>292</v>
      </c>
      <c r="E3239" s="72"/>
      <c r="F3239" s="73" t="n">
        <v>7107</v>
      </c>
      <c r="G3239" s="73" t="n">
        <v>5615</v>
      </c>
      <c r="H3239" s="73" t="n">
        <v>1492</v>
      </c>
      <c r="I3239" s="74" t="n">
        <f aca="false">H3239/F3239</f>
        <v>0.209933868017448</v>
      </c>
      <c r="J3239" s="73" t="n">
        <v>5429</v>
      </c>
      <c r="K3239" s="73" t="n">
        <v>76</v>
      </c>
      <c r="L3239" s="73" t="n">
        <v>110</v>
      </c>
      <c r="M3239" s="73" t="n">
        <v>2910</v>
      </c>
      <c r="N3239" s="73" t="n">
        <v>2189</v>
      </c>
      <c r="O3239" s="73" t="n">
        <f aca="false">J3239-M3239-N3239</f>
        <v>330</v>
      </c>
      <c r="P3239" s="74" t="n">
        <f aca="false">M3239/J3239</f>
        <v>0.536010314975134</v>
      </c>
      <c r="Q3239" s="74" t="n">
        <f aca="false">N3239/J3239</f>
        <v>0.403205010130779</v>
      </c>
      <c r="R3239" s="75" t="n">
        <f aca="false">ABS(P3239-Q3239)*100</f>
        <v>13.2805304844354</v>
      </c>
      <c r="S3239" s="72" t="str">
        <f aca="false">IF(M3239&gt;N3239,"Flávio Bolsonaro",IF(N3239&gt;M3239,"Lula","Empate"))</f>
        <v>Flávio Bolsonaro</v>
      </c>
      <c r="T3239" s="74" t="n">
        <v>0.481840654116752</v>
      </c>
      <c r="U3239" s="74" t="n">
        <v>0.457881726563986</v>
      </c>
      <c r="V3239" s="72" t="str">
        <f aca="false">IF(S3239="Empate","—",IF((N3239&gt;M3239)&lt;&gt;(T3239&gt;U3239),"Sim","Não"))</f>
        <v>Sim</v>
      </c>
    </row>
    <row r="3240" customFormat="false" ht="15" hidden="false" customHeight="false" outlineLevel="0" collapsed="false">
      <c r="A3240" s="72" t="s">
        <v>6729</v>
      </c>
      <c r="B3240" s="72" t="s">
        <v>6730</v>
      </c>
      <c r="C3240" s="72" t="s">
        <v>290</v>
      </c>
      <c r="D3240" s="72" t="s">
        <v>292</v>
      </c>
      <c r="E3240" s="72"/>
      <c r="F3240" s="73" t="n">
        <v>10205</v>
      </c>
      <c r="G3240" s="73" t="n">
        <v>7649</v>
      </c>
      <c r="H3240" s="73" t="n">
        <v>2556</v>
      </c>
      <c r="I3240" s="74" t="n">
        <f aca="false">H3240/F3240</f>
        <v>0.25046545810877</v>
      </c>
      <c r="J3240" s="73" t="n">
        <v>7279</v>
      </c>
      <c r="K3240" s="73" t="n">
        <v>199</v>
      </c>
      <c r="L3240" s="73" t="n">
        <v>171</v>
      </c>
      <c r="M3240" s="73" t="n">
        <v>4328</v>
      </c>
      <c r="N3240" s="73" t="n">
        <v>2318</v>
      </c>
      <c r="O3240" s="73" t="n">
        <f aca="false">J3240-M3240-N3240</f>
        <v>633</v>
      </c>
      <c r="P3240" s="74" t="n">
        <f aca="false">M3240/J3240</f>
        <v>0.594587168567111</v>
      </c>
      <c r="Q3240" s="74" t="n">
        <f aca="false">N3240/J3240</f>
        <v>0.318450336584696</v>
      </c>
      <c r="R3240" s="75" t="n">
        <f aca="false">ABS(P3240-Q3240)*100</f>
        <v>27.6136831982415</v>
      </c>
      <c r="S3240" s="72" t="str">
        <f aca="false">IF(M3240&gt;N3240,"Flávio Bolsonaro",IF(N3240&gt;M3240,"Lula","Empate"))</f>
        <v>Flávio Bolsonaro</v>
      </c>
      <c r="T3240" s="74" t="n">
        <v>0.411392405063291</v>
      </c>
      <c r="U3240" s="74" t="n">
        <v>0.506879471656577</v>
      </c>
      <c r="V3240" s="72" t="str">
        <f aca="false">IF(S3240="Empate","—",IF((N3240&gt;M3240)&lt;&gt;(T3240&gt;U3240),"Sim","Não"))</f>
        <v>Não</v>
      </c>
    </row>
    <row r="3241" customFormat="false" ht="15" hidden="false" customHeight="false" outlineLevel="0" collapsed="false">
      <c r="A3241" s="72" t="s">
        <v>6731</v>
      </c>
      <c r="B3241" s="72" t="s">
        <v>6732</v>
      </c>
      <c r="C3241" s="72" t="s">
        <v>290</v>
      </c>
      <c r="D3241" s="72" t="s">
        <v>292</v>
      </c>
      <c r="E3241" s="72"/>
      <c r="F3241" s="73" t="n">
        <v>3699</v>
      </c>
      <c r="G3241" s="73" t="n">
        <v>3069</v>
      </c>
      <c r="H3241" s="73" t="n">
        <v>630</v>
      </c>
      <c r="I3241" s="74" t="n">
        <f aca="false">H3241/F3241</f>
        <v>0.170316301703163</v>
      </c>
      <c r="J3241" s="73" t="n">
        <v>2990</v>
      </c>
      <c r="K3241" s="73" t="n">
        <v>26</v>
      </c>
      <c r="L3241" s="73" t="n">
        <v>53</v>
      </c>
      <c r="M3241" s="73" t="n">
        <v>1403</v>
      </c>
      <c r="N3241" s="73" t="n">
        <v>1423</v>
      </c>
      <c r="O3241" s="73" t="n">
        <f aca="false">J3241-M3241-N3241</f>
        <v>164</v>
      </c>
      <c r="P3241" s="74" t="n">
        <f aca="false">M3241/J3241</f>
        <v>0.469230769230769</v>
      </c>
      <c r="Q3241" s="74" t="n">
        <f aca="false">N3241/J3241</f>
        <v>0.475919732441472</v>
      </c>
      <c r="R3241" s="75" t="n">
        <f aca="false">ABS(P3241-Q3241)*100</f>
        <v>0.668896321070234</v>
      </c>
      <c r="S3241" s="72" t="str">
        <f aca="false">IF(M3241&gt;N3241,"Flávio Bolsonaro",IF(N3241&gt;M3241,"Lula","Empate"))</f>
        <v>Lula</v>
      </c>
      <c r="T3241" s="74" t="n">
        <v>0.567419575633128</v>
      </c>
      <c r="U3241" s="74" t="n">
        <v>0.398699520876112</v>
      </c>
      <c r="V3241" s="72" t="str">
        <f aca="false">IF(S3241="Empate","—",IF((N3241&gt;M3241)&lt;&gt;(T3241&gt;U3241),"Sim","Não"))</f>
        <v>Não</v>
      </c>
    </row>
    <row r="3242" customFormat="false" ht="15" hidden="false" customHeight="false" outlineLevel="0" collapsed="false">
      <c r="A3242" s="72" t="s">
        <v>6733</v>
      </c>
      <c r="B3242" s="72" t="s">
        <v>3188</v>
      </c>
      <c r="C3242" s="72" t="s">
        <v>290</v>
      </c>
      <c r="D3242" s="72" t="s">
        <v>292</v>
      </c>
      <c r="E3242" s="72"/>
      <c r="F3242" s="73" t="n">
        <v>5316</v>
      </c>
      <c r="G3242" s="73" t="n">
        <v>4219</v>
      </c>
      <c r="H3242" s="73" t="n">
        <v>1097</v>
      </c>
      <c r="I3242" s="74" t="n">
        <f aca="false">H3242/F3242</f>
        <v>0.206358164033108</v>
      </c>
      <c r="J3242" s="73" t="n">
        <v>4049</v>
      </c>
      <c r="K3242" s="73" t="n">
        <v>76</v>
      </c>
      <c r="L3242" s="73" t="n">
        <v>94</v>
      </c>
      <c r="M3242" s="73" t="n">
        <v>1916</v>
      </c>
      <c r="N3242" s="73" t="n">
        <v>1840</v>
      </c>
      <c r="O3242" s="73" t="n">
        <f aca="false">J3242-M3242-N3242</f>
        <v>293</v>
      </c>
      <c r="P3242" s="74" t="n">
        <f aca="false">M3242/J3242</f>
        <v>0.473203260064213</v>
      </c>
      <c r="Q3242" s="74" t="n">
        <f aca="false">N3242/J3242</f>
        <v>0.454433193381082</v>
      </c>
      <c r="R3242" s="75" t="n">
        <f aca="false">ABS(P3242-Q3242)*100</f>
        <v>1.87700666831316</v>
      </c>
      <c r="S3242" s="72" t="str">
        <f aca="false">IF(M3242&gt;N3242,"Flávio Bolsonaro",IF(N3242&gt;M3242,"Lula","Empate"))</f>
        <v>Flávio Bolsonaro</v>
      </c>
      <c r="T3242" s="74" t="n">
        <v>0.522100122100122</v>
      </c>
      <c r="U3242" s="74" t="n">
        <v>0.410500610500611</v>
      </c>
      <c r="V3242" s="72" t="str">
        <f aca="false">IF(S3242="Empate","—",IF((N3242&gt;M3242)&lt;&gt;(T3242&gt;U3242),"Sim","Não"))</f>
        <v>Sim</v>
      </c>
    </row>
    <row r="3243" customFormat="false" ht="15" hidden="false" customHeight="false" outlineLevel="0" collapsed="false">
      <c r="A3243" s="72" t="s">
        <v>6734</v>
      </c>
      <c r="B3243" s="72" t="s">
        <v>6735</v>
      </c>
      <c r="C3243" s="72" t="s">
        <v>290</v>
      </c>
      <c r="D3243" s="72" t="s">
        <v>292</v>
      </c>
      <c r="E3243" s="72"/>
      <c r="F3243" s="73" t="n">
        <v>3020</v>
      </c>
      <c r="G3243" s="73" t="n">
        <v>2562</v>
      </c>
      <c r="H3243" s="73" t="n">
        <v>458</v>
      </c>
      <c r="I3243" s="74" t="n">
        <f aca="false">H3243/F3243</f>
        <v>0.151655629139073</v>
      </c>
      <c r="J3243" s="73" t="n">
        <v>2514</v>
      </c>
      <c r="K3243" s="73" t="n">
        <v>27</v>
      </c>
      <c r="L3243" s="73" t="n">
        <v>21</v>
      </c>
      <c r="M3243" s="73" t="n">
        <v>1769</v>
      </c>
      <c r="N3243" s="73" t="n">
        <v>619</v>
      </c>
      <c r="O3243" s="73" t="n">
        <f aca="false">J3243-M3243-N3243</f>
        <v>126</v>
      </c>
      <c r="P3243" s="74" t="n">
        <f aca="false">M3243/J3243</f>
        <v>0.703659506762132</v>
      </c>
      <c r="Q3243" s="74" t="n">
        <f aca="false">N3243/J3243</f>
        <v>0.246221161495625</v>
      </c>
      <c r="R3243" s="75" t="n">
        <f aca="false">ABS(P3243-Q3243)*100</f>
        <v>45.7438345266508</v>
      </c>
      <c r="S3243" s="72" t="str">
        <f aca="false">IF(M3243&gt;N3243,"Flávio Bolsonaro",IF(N3243&gt;M3243,"Lula","Empate"))</f>
        <v>Flávio Bolsonaro</v>
      </c>
      <c r="T3243" s="74" t="n">
        <v>0.371847030105777</v>
      </c>
      <c r="U3243" s="74" t="n">
        <v>0.580960130187144</v>
      </c>
      <c r="V3243" s="72" t="str">
        <f aca="false">IF(S3243="Empate","—",IF((N3243&gt;M3243)&lt;&gt;(T3243&gt;U3243),"Sim","Não"))</f>
        <v>Não</v>
      </c>
    </row>
    <row r="3244" customFormat="false" ht="15" hidden="false" customHeight="false" outlineLevel="0" collapsed="false">
      <c r="A3244" s="72" t="s">
        <v>6736</v>
      </c>
      <c r="B3244" s="72" t="s">
        <v>6737</v>
      </c>
      <c r="C3244" s="72" t="s">
        <v>290</v>
      </c>
      <c r="D3244" s="72" t="s">
        <v>292</v>
      </c>
      <c r="E3244" s="72"/>
      <c r="F3244" s="73" t="n">
        <v>6279</v>
      </c>
      <c r="G3244" s="73" t="n">
        <v>5169</v>
      </c>
      <c r="H3244" s="73" t="n">
        <v>1110</v>
      </c>
      <c r="I3244" s="74" t="n">
        <f aca="false">H3244/F3244</f>
        <v>0.176779741997133</v>
      </c>
      <c r="J3244" s="73" t="n">
        <v>5004</v>
      </c>
      <c r="K3244" s="73" t="n">
        <v>73</v>
      </c>
      <c r="L3244" s="73" t="n">
        <v>92</v>
      </c>
      <c r="M3244" s="73" t="n">
        <v>3013</v>
      </c>
      <c r="N3244" s="73" t="n">
        <v>1720</v>
      </c>
      <c r="O3244" s="73" t="n">
        <f aca="false">J3244-M3244-N3244</f>
        <v>271</v>
      </c>
      <c r="P3244" s="74" t="n">
        <f aca="false">M3244/J3244</f>
        <v>0.602118305355715</v>
      </c>
      <c r="Q3244" s="74" t="n">
        <f aca="false">N3244/J3244</f>
        <v>0.343725019984013</v>
      </c>
      <c r="R3244" s="75" t="n">
        <f aca="false">ABS(P3244-Q3244)*100</f>
        <v>25.8393285371703</v>
      </c>
      <c r="S3244" s="72" t="str">
        <f aca="false">IF(M3244&gt;N3244,"Flávio Bolsonaro",IF(N3244&gt;M3244,"Lula","Empate"))</f>
        <v>Flávio Bolsonaro</v>
      </c>
      <c r="T3244" s="74" t="n">
        <v>0.40129133242027</v>
      </c>
      <c r="U3244" s="74" t="n">
        <v>0.53844648796713</v>
      </c>
      <c r="V3244" s="72" t="str">
        <f aca="false">IF(S3244="Empate","—",IF((N3244&gt;M3244)&lt;&gt;(T3244&gt;U3244),"Sim","Não"))</f>
        <v>Não</v>
      </c>
    </row>
    <row r="3245" customFormat="false" ht="15" hidden="false" customHeight="false" outlineLevel="0" collapsed="false">
      <c r="A3245" s="72" t="s">
        <v>6738</v>
      </c>
      <c r="B3245" s="72" t="s">
        <v>6739</v>
      </c>
      <c r="C3245" s="72" t="s">
        <v>290</v>
      </c>
      <c r="D3245" s="72" t="s">
        <v>292</v>
      </c>
      <c r="E3245" s="72"/>
      <c r="F3245" s="73" t="n">
        <v>4330</v>
      </c>
      <c r="G3245" s="73" t="n">
        <v>3495</v>
      </c>
      <c r="H3245" s="73" t="n">
        <v>835</v>
      </c>
      <c r="I3245" s="74" t="n">
        <f aca="false">H3245/F3245</f>
        <v>0.19284064665127</v>
      </c>
      <c r="J3245" s="73" t="n">
        <v>3376</v>
      </c>
      <c r="K3245" s="73" t="n">
        <v>56</v>
      </c>
      <c r="L3245" s="73" t="n">
        <v>63</v>
      </c>
      <c r="M3245" s="73" t="n">
        <v>1953</v>
      </c>
      <c r="N3245" s="73" t="n">
        <v>1225</v>
      </c>
      <c r="O3245" s="73" t="n">
        <f aca="false">J3245-M3245-N3245</f>
        <v>198</v>
      </c>
      <c r="P3245" s="74" t="n">
        <f aca="false">M3245/J3245</f>
        <v>0.578495260663507</v>
      </c>
      <c r="Q3245" s="74" t="n">
        <f aca="false">N3245/J3245</f>
        <v>0.362855450236967</v>
      </c>
      <c r="R3245" s="75" t="n">
        <f aca="false">ABS(P3245-Q3245)*100</f>
        <v>21.563981042654</v>
      </c>
      <c r="S3245" s="72" t="str">
        <f aca="false">IF(M3245&gt;N3245,"Flávio Bolsonaro",IF(N3245&gt;M3245,"Lula","Empate"))</f>
        <v>Flávio Bolsonaro</v>
      </c>
      <c r="T3245" s="74" t="n">
        <v>0.450829045168668</v>
      </c>
      <c r="U3245" s="74" t="n">
        <v>0.496283590623213</v>
      </c>
      <c r="V3245" s="72" t="str">
        <f aca="false">IF(S3245="Empate","—",IF((N3245&gt;M3245)&lt;&gt;(T3245&gt;U3245),"Sim","Não"))</f>
        <v>Não</v>
      </c>
    </row>
    <row r="3246" customFormat="false" ht="15" hidden="false" customHeight="false" outlineLevel="0" collapsed="false">
      <c r="A3246" s="72" t="s">
        <v>6740</v>
      </c>
      <c r="B3246" s="72" t="s">
        <v>6741</v>
      </c>
      <c r="C3246" s="72" t="s">
        <v>290</v>
      </c>
      <c r="D3246" s="72" t="s">
        <v>292</v>
      </c>
      <c r="E3246" s="72"/>
      <c r="F3246" s="73" t="n">
        <v>3350</v>
      </c>
      <c r="G3246" s="73" t="n">
        <v>2658</v>
      </c>
      <c r="H3246" s="73" t="n">
        <v>692</v>
      </c>
      <c r="I3246" s="74" t="n">
        <f aca="false">H3246/F3246</f>
        <v>0.206567164179104</v>
      </c>
      <c r="J3246" s="73" t="n">
        <v>2580</v>
      </c>
      <c r="K3246" s="73" t="n">
        <v>31</v>
      </c>
      <c r="L3246" s="73" t="n">
        <v>47</v>
      </c>
      <c r="M3246" s="73" t="n">
        <v>1258</v>
      </c>
      <c r="N3246" s="73" t="n">
        <v>1174</v>
      </c>
      <c r="O3246" s="73" t="n">
        <f aca="false">J3246-M3246-N3246</f>
        <v>148</v>
      </c>
      <c r="P3246" s="74" t="n">
        <f aca="false">M3246/J3246</f>
        <v>0.487596899224806</v>
      </c>
      <c r="Q3246" s="74" t="n">
        <f aca="false">N3246/J3246</f>
        <v>0.455038759689922</v>
      </c>
      <c r="R3246" s="75" t="n">
        <f aca="false">ABS(P3246-Q3246)*100</f>
        <v>3.25581395348837</v>
      </c>
      <c r="S3246" s="72" t="str">
        <f aca="false">IF(M3246&gt;N3246,"Flávio Bolsonaro",IF(N3246&gt;M3246,"Lula","Empate"))</f>
        <v>Flávio Bolsonaro</v>
      </c>
      <c r="T3246" s="74" t="n">
        <v>0.53852492789452</v>
      </c>
      <c r="U3246" s="74" t="n">
        <v>0.415739596209312</v>
      </c>
      <c r="V3246" s="72" t="str">
        <f aca="false">IF(S3246="Empate","—",IF((N3246&gt;M3246)&lt;&gt;(T3246&gt;U3246),"Sim","Não"))</f>
        <v>Sim</v>
      </c>
    </row>
    <row r="3247" customFormat="false" ht="15" hidden="false" customHeight="false" outlineLevel="0" collapsed="false">
      <c r="A3247" s="72" t="s">
        <v>6742</v>
      </c>
      <c r="B3247" s="72" t="s">
        <v>6743</v>
      </c>
      <c r="C3247" s="72" t="s">
        <v>290</v>
      </c>
      <c r="D3247" s="72" t="s">
        <v>292</v>
      </c>
      <c r="E3247" s="72"/>
      <c r="F3247" s="73" t="n">
        <v>2223</v>
      </c>
      <c r="G3247" s="73" t="n">
        <v>1837</v>
      </c>
      <c r="H3247" s="73" t="n">
        <v>386</v>
      </c>
      <c r="I3247" s="74" t="n">
        <f aca="false">H3247/F3247</f>
        <v>0.173639226270805</v>
      </c>
      <c r="J3247" s="73" t="n">
        <v>1763</v>
      </c>
      <c r="K3247" s="73" t="n">
        <v>21</v>
      </c>
      <c r="L3247" s="73" t="n">
        <v>53</v>
      </c>
      <c r="M3247" s="73" t="n">
        <v>821</v>
      </c>
      <c r="N3247" s="73" t="n">
        <v>861</v>
      </c>
      <c r="O3247" s="73" t="n">
        <f aca="false">J3247-M3247-N3247</f>
        <v>81</v>
      </c>
      <c r="P3247" s="74" t="n">
        <f aca="false">M3247/J3247</f>
        <v>0.465683494044243</v>
      </c>
      <c r="Q3247" s="74" t="n">
        <f aca="false">N3247/J3247</f>
        <v>0.488372093023256</v>
      </c>
      <c r="R3247" s="75" t="n">
        <f aca="false">ABS(P3247-Q3247)*100</f>
        <v>2.2688598979013</v>
      </c>
      <c r="S3247" s="72" t="str">
        <f aca="false">IF(M3247&gt;N3247,"Flávio Bolsonaro",IF(N3247&gt;M3247,"Lula","Empate"))</f>
        <v>Lula</v>
      </c>
      <c r="T3247" s="74" t="n">
        <v>0.567915036333147</v>
      </c>
      <c r="U3247" s="74" t="n">
        <v>0.389044158747904</v>
      </c>
      <c r="V3247" s="72" t="str">
        <f aca="false">IF(S3247="Empate","—",IF((N3247&gt;M3247)&lt;&gt;(T3247&gt;U3247),"Sim","Não"))</f>
        <v>Não</v>
      </c>
    </row>
    <row r="3248" customFormat="false" ht="15" hidden="false" customHeight="false" outlineLevel="0" collapsed="false">
      <c r="A3248" s="72" t="s">
        <v>6744</v>
      </c>
      <c r="B3248" s="72" t="s">
        <v>6745</v>
      </c>
      <c r="C3248" s="72" t="s">
        <v>290</v>
      </c>
      <c r="D3248" s="72" t="s">
        <v>292</v>
      </c>
      <c r="E3248" s="72"/>
      <c r="F3248" s="73" t="n">
        <v>13247</v>
      </c>
      <c r="G3248" s="73" t="n">
        <v>10940</v>
      </c>
      <c r="H3248" s="73" t="n">
        <v>2307</v>
      </c>
      <c r="I3248" s="74" t="n">
        <f aca="false">H3248/F3248</f>
        <v>0.174152638333208</v>
      </c>
      <c r="J3248" s="73" t="n">
        <v>10639</v>
      </c>
      <c r="K3248" s="73" t="n">
        <v>137</v>
      </c>
      <c r="L3248" s="73" t="n">
        <v>164</v>
      </c>
      <c r="M3248" s="73" t="n">
        <v>7110</v>
      </c>
      <c r="N3248" s="73" t="n">
        <v>2768</v>
      </c>
      <c r="O3248" s="73" t="n">
        <f aca="false">J3248-M3248-N3248</f>
        <v>761</v>
      </c>
      <c r="P3248" s="74" t="n">
        <f aca="false">M3248/J3248</f>
        <v>0.668295892471097</v>
      </c>
      <c r="Q3248" s="74" t="n">
        <f aca="false">N3248/J3248</f>
        <v>0.260174828461322</v>
      </c>
      <c r="R3248" s="75" t="n">
        <f aca="false">ABS(P3248-Q3248)*100</f>
        <v>40.8121064009775</v>
      </c>
      <c r="S3248" s="72" t="str">
        <f aca="false">IF(M3248&gt;N3248,"Flávio Bolsonaro",IF(N3248&gt;M3248,"Lula","Empate"))</f>
        <v>Flávio Bolsonaro</v>
      </c>
      <c r="T3248" s="74" t="n">
        <v>0.321236559139785</v>
      </c>
      <c r="U3248" s="74" t="n">
        <v>0.624231950844854</v>
      </c>
      <c r="V3248" s="72" t="str">
        <f aca="false">IF(S3248="Empate","—",IF((N3248&gt;M3248)&lt;&gt;(T3248&gt;U3248),"Sim","Não"))</f>
        <v>Não</v>
      </c>
    </row>
    <row r="3249" customFormat="false" ht="15" hidden="false" customHeight="false" outlineLevel="0" collapsed="false">
      <c r="A3249" s="72" t="s">
        <v>6746</v>
      </c>
      <c r="B3249" s="72" t="s">
        <v>6747</v>
      </c>
      <c r="C3249" s="72" t="s">
        <v>290</v>
      </c>
      <c r="D3249" s="72" t="s">
        <v>292</v>
      </c>
      <c r="E3249" s="72"/>
      <c r="F3249" s="73" t="n">
        <v>4161</v>
      </c>
      <c r="G3249" s="73" t="n">
        <v>3278</v>
      </c>
      <c r="H3249" s="73" t="n">
        <v>883</v>
      </c>
      <c r="I3249" s="74" t="n">
        <f aca="false">H3249/F3249</f>
        <v>0.212208603701033</v>
      </c>
      <c r="J3249" s="73" t="n">
        <v>3195</v>
      </c>
      <c r="K3249" s="73" t="n">
        <v>38</v>
      </c>
      <c r="L3249" s="73" t="n">
        <v>45</v>
      </c>
      <c r="M3249" s="73" t="n">
        <v>1970</v>
      </c>
      <c r="N3249" s="73" t="n">
        <v>1020</v>
      </c>
      <c r="O3249" s="73" t="n">
        <f aca="false">J3249-M3249-N3249</f>
        <v>205</v>
      </c>
      <c r="P3249" s="74" t="n">
        <f aca="false">M3249/J3249</f>
        <v>0.616588419405321</v>
      </c>
      <c r="Q3249" s="74" t="n">
        <f aca="false">N3249/J3249</f>
        <v>0.31924882629108</v>
      </c>
      <c r="R3249" s="75" t="n">
        <f aca="false">ABS(P3249-Q3249)*100</f>
        <v>29.7339593114241</v>
      </c>
      <c r="S3249" s="72" t="str">
        <f aca="false">IF(M3249&gt;N3249,"Flávio Bolsonaro",IF(N3249&gt;M3249,"Lula","Empate"))</f>
        <v>Flávio Bolsonaro</v>
      </c>
      <c r="T3249" s="74" t="n">
        <v>0.387806411062225</v>
      </c>
      <c r="U3249" s="74" t="n">
        <v>0.552796983029541</v>
      </c>
      <c r="V3249" s="72" t="str">
        <f aca="false">IF(S3249="Empate","—",IF((N3249&gt;M3249)&lt;&gt;(T3249&gt;U3249),"Sim","Não"))</f>
        <v>Não</v>
      </c>
    </row>
    <row r="3250" customFormat="false" ht="15" hidden="false" customHeight="false" outlineLevel="0" collapsed="false">
      <c r="A3250" s="72" t="s">
        <v>6748</v>
      </c>
      <c r="B3250" s="72" t="s">
        <v>6749</v>
      </c>
      <c r="C3250" s="72" t="s">
        <v>290</v>
      </c>
      <c r="D3250" s="72" t="s">
        <v>292</v>
      </c>
      <c r="E3250" s="72"/>
      <c r="F3250" s="73" t="n">
        <v>6940</v>
      </c>
      <c r="G3250" s="73" t="n">
        <v>5618</v>
      </c>
      <c r="H3250" s="73" t="n">
        <v>1322</v>
      </c>
      <c r="I3250" s="74" t="n">
        <f aca="false">H3250/F3250</f>
        <v>0.190489913544669</v>
      </c>
      <c r="J3250" s="73" t="n">
        <v>5369</v>
      </c>
      <c r="K3250" s="73" t="n">
        <v>120</v>
      </c>
      <c r="L3250" s="73" t="n">
        <v>129</v>
      </c>
      <c r="M3250" s="73" t="n">
        <v>3498</v>
      </c>
      <c r="N3250" s="73" t="n">
        <v>1487</v>
      </c>
      <c r="O3250" s="73" t="n">
        <f aca="false">J3250-M3250-N3250</f>
        <v>384</v>
      </c>
      <c r="P3250" s="74" t="n">
        <f aca="false">M3250/J3250</f>
        <v>0.651517973551872</v>
      </c>
      <c r="Q3250" s="74" t="n">
        <f aca="false">N3250/J3250</f>
        <v>0.276960327807785</v>
      </c>
      <c r="R3250" s="75" t="n">
        <f aca="false">ABS(P3250-Q3250)*100</f>
        <v>37.4557645744087</v>
      </c>
      <c r="S3250" s="72" t="str">
        <f aca="false">IF(M3250&gt;N3250,"Flávio Bolsonaro",IF(N3250&gt;M3250,"Lula","Empate"))</f>
        <v>Flávio Bolsonaro</v>
      </c>
      <c r="T3250" s="74" t="n">
        <v>0.324908424908425</v>
      </c>
      <c r="U3250" s="74" t="n">
        <v>0.599450549450549</v>
      </c>
      <c r="V3250" s="72" t="str">
        <f aca="false">IF(S3250="Empate","—",IF((N3250&gt;M3250)&lt;&gt;(T3250&gt;U3250),"Sim","Não"))</f>
        <v>Não</v>
      </c>
    </row>
    <row r="3251" customFormat="false" ht="15" hidden="false" customHeight="false" outlineLevel="0" collapsed="false">
      <c r="A3251" s="72" t="s">
        <v>6750</v>
      </c>
      <c r="B3251" s="72" t="s">
        <v>6751</v>
      </c>
      <c r="C3251" s="72" t="s">
        <v>290</v>
      </c>
      <c r="D3251" s="72" t="s">
        <v>292</v>
      </c>
      <c r="E3251" s="72"/>
      <c r="F3251" s="73" t="n">
        <v>17864</v>
      </c>
      <c r="G3251" s="73" t="n">
        <v>13252</v>
      </c>
      <c r="H3251" s="73" t="n">
        <v>4612</v>
      </c>
      <c r="I3251" s="74" t="n">
        <f aca="false">H3251/F3251</f>
        <v>0.258172861621138</v>
      </c>
      <c r="J3251" s="73" t="n">
        <v>12553</v>
      </c>
      <c r="K3251" s="73" t="n">
        <v>277</v>
      </c>
      <c r="L3251" s="73" t="n">
        <v>422</v>
      </c>
      <c r="M3251" s="73" t="n">
        <v>7552</v>
      </c>
      <c r="N3251" s="73" t="n">
        <v>4130</v>
      </c>
      <c r="O3251" s="73" t="n">
        <f aca="false">J3251-M3251-N3251</f>
        <v>871</v>
      </c>
      <c r="P3251" s="74" t="n">
        <f aca="false">M3251/J3251</f>
        <v>0.601609177089142</v>
      </c>
      <c r="Q3251" s="74" t="n">
        <f aca="false">N3251/J3251</f>
        <v>0.329005018720625</v>
      </c>
      <c r="R3251" s="75" t="n">
        <f aca="false">ABS(P3251-Q3251)*100</f>
        <v>27.2604158368518</v>
      </c>
      <c r="S3251" s="72" t="str">
        <f aca="false">IF(M3251&gt;N3251,"Flávio Bolsonaro",IF(N3251&gt;M3251,"Lula","Empate"))</f>
        <v>Flávio Bolsonaro</v>
      </c>
      <c r="T3251" s="74" t="n">
        <v>0.382429711387874</v>
      </c>
      <c r="U3251" s="74" t="n">
        <v>0.554254605115967</v>
      </c>
      <c r="V3251" s="72" t="str">
        <f aca="false">IF(S3251="Empate","—",IF((N3251&gt;M3251)&lt;&gt;(T3251&gt;U3251),"Sim","Não"))</f>
        <v>Não</v>
      </c>
    </row>
    <row r="3252" customFormat="false" ht="15" hidden="false" customHeight="false" outlineLevel="0" collapsed="false">
      <c r="A3252" s="72" t="s">
        <v>6752</v>
      </c>
      <c r="B3252" s="72" t="s">
        <v>6753</v>
      </c>
      <c r="C3252" s="72" t="s">
        <v>290</v>
      </c>
      <c r="D3252" s="72" t="s">
        <v>292</v>
      </c>
      <c r="E3252" s="72"/>
      <c r="F3252" s="73" t="n">
        <v>6442</v>
      </c>
      <c r="G3252" s="73" t="n">
        <v>5192</v>
      </c>
      <c r="H3252" s="73" t="n">
        <v>1250</v>
      </c>
      <c r="I3252" s="74" t="n">
        <f aca="false">H3252/F3252</f>
        <v>0.194039118286247</v>
      </c>
      <c r="J3252" s="73" t="n">
        <v>4984</v>
      </c>
      <c r="K3252" s="73" t="n">
        <v>91</v>
      </c>
      <c r="L3252" s="73" t="n">
        <v>117</v>
      </c>
      <c r="M3252" s="73" t="n">
        <v>3314</v>
      </c>
      <c r="N3252" s="73" t="n">
        <v>1376</v>
      </c>
      <c r="O3252" s="73" t="n">
        <f aca="false">J3252-M3252-N3252</f>
        <v>294</v>
      </c>
      <c r="P3252" s="74" t="n">
        <f aca="false">M3252/J3252</f>
        <v>0.664927768860353</v>
      </c>
      <c r="Q3252" s="74" t="n">
        <f aca="false">N3252/J3252</f>
        <v>0.276083467094703</v>
      </c>
      <c r="R3252" s="75" t="n">
        <f aca="false">ABS(P3252-Q3252)*100</f>
        <v>38.884430176565</v>
      </c>
      <c r="S3252" s="72" t="str">
        <f aca="false">IF(M3252&gt;N3252,"Flávio Bolsonaro",IF(N3252&gt;M3252,"Lula","Empate"))</f>
        <v>Flávio Bolsonaro</v>
      </c>
      <c r="T3252" s="74" t="n">
        <v>0.347843775427177</v>
      </c>
      <c r="U3252" s="74" t="n">
        <v>0.584214808787632</v>
      </c>
      <c r="V3252" s="72" t="str">
        <f aca="false">IF(S3252="Empate","—",IF((N3252&gt;M3252)&lt;&gt;(T3252&gt;U3252),"Sim","Não"))</f>
        <v>Não</v>
      </c>
    </row>
    <row r="3253" customFormat="false" ht="15" hidden="false" customHeight="false" outlineLevel="0" collapsed="false">
      <c r="A3253" s="72" t="s">
        <v>6754</v>
      </c>
      <c r="B3253" s="72" t="s">
        <v>6755</v>
      </c>
      <c r="C3253" s="72" t="s">
        <v>290</v>
      </c>
      <c r="D3253" s="72" t="s">
        <v>292</v>
      </c>
      <c r="E3253" s="72"/>
      <c r="F3253" s="73" t="n">
        <v>76178</v>
      </c>
      <c r="G3253" s="73" t="n">
        <v>59684</v>
      </c>
      <c r="H3253" s="73" t="n">
        <v>16494</v>
      </c>
      <c r="I3253" s="74" t="n">
        <f aca="false">H3253/F3253</f>
        <v>0.216519205019822</v>
      </c>
      <c r="J3253" s="73" t="n">
        <v>56980</v>
      </c>
      <c r="K3253" s="73" t="n">
        <v>1186</v>
      </c>
      <c r="L3253" s="73" t="n">
        <v>1518</v>
      </c>
      <c r="M3253" s="73" t="n">
        <v>36772</v>
      </c>
      <c r="N3253" s="73" t="n">
        <v>14688</v>
      </c>
      <c r="O3253" s="73" t="n">
        <f aca="false">J3253-M3253-N3253</f>
        <v>5520</v>
      </c>
      <c r="P3253" s="74" t="n">
        <f aca="false">M3253/J3253</f>
        <v>0.645349245349245</v>
      </c>
      <c r="Q3253" s="74" t="n">
        <f aca="false">N3253/J3253</f>
        <v>0.257774657774658</v>
      </c>
      <c r="R3253" s="75" t="n">
        <f aca="false">ABS(P3253-Q3253)*100</f>
        <v>38.7574587574588</v>
      </c>
      <c r="S3253" s="72" t="str">
        <f aca="false">IF(M3253&gt;N3253,"Flávio Bolsonaro",IF(N3253&gt;M3253,"Lula","Empate"))</f>
        <v>Flávio Bolsonaro</v>
      </c>
      <c r="T3253" s="74" t="n">
        <v>0.289014912833438</v>
      </c>
      <c r="U3253" s="74" t="n">
        <v>0.617097248477211</v>
      </c>
      <c r="V3253" s="72" t="str">
        <f aca="false">IF(S3253="Empate","—",IF((N3253&gt;M3253)&lt;&gt;(T3253&gt;U3253),"Sim","Não"))</f>
        <v>Não</v>
      </c>
    </row>
    <row r="3254" customFormat="false" ht="15" hidden="false" customHeight="false" outlineLevel="0" collapsed="false">
      <c r="A3254" s="72" t="s">
        <v>6756</v>
      </c>
      <c r="B3254" s="72" t="s">
        <v>6757</v>
      </c>
      <c r="C3254" s="72" t="s">
        <v>290</v>
      </c>
      <c r="D3254" s="72" t="s">
        <v>292</v>
      </c>
      <c r="E3254" s="72"/>
      <c r="F3254" s="73" t="n">
        <v>35488</v>
      </c>
      <c r="G3254" s="73" t="n">
        <v>27795</v>
      </c>
      <c r="H3254" s="73" t="n">
        <v>7693</v>
      </c>
      <c r="I3254" s="74" t="n">
        <f aca="false">H3254/F3254</f>
        <v>0.216777502254283</v>
      </c>
      <c r="J3254" s="73" t="n">
        <v>26649</v>
      </c>
      <c r="K3254" s="73" t="n">
        <v>590</v>
      </c>
      <c r="L3254" s="73" t="n">
        <v>556</v>
      </c>
      <c r="M3254" s="73" t="n">
        <v>15901</v>
      </c>
      <c r="N3254" s="73" t="n">
        <v>8274</v>
      </c>
      <c r="O3254" s="73" t="n">
        <f aca="false">J3254-M3254-N3254</f>
        <v>2474</v>
      </c>
      <c r="P3254" s="74" t="n">
        <f aca="false">M3254/J3254</f>
        <v>0.596682802356561</v>
      </c>
      <c r="Q3254" s="74" t="n">
        <f aca="false">N3254/J3254</f>
        <v>0.310480693459417</v>
      </c>
      <c r="R3254" s="75" t="n">
        <f aca="false">ABS(P3254-Q3254)*100</f>
        <v>28.6202108897144</v>
      </c>
      <c r="S3254" s="72" t="str">
        <f aca="false">IF(M3254&gt;N3254,"Flávio Bolsonaro",IF(N3254&gt;M3254,"Lula","Empate"))</f>
        <v>Flávio Bolsonaro</v>
      </c>
      <c r="T3254" s="74" t="n">
        <v>0.366794321302851</v>
      </c>
      <c r="U3254" s="74" t="n">
        <v>0.552357742447101</v>
      </c>
      <c r="V3254" s="72" t="str">
        <f aca="false">IF(S3254="Empate","—",IF((N3254&gt;M3254)&lt;&gt;(T3254&gt;U3254),"Sim","Não"))</f>
        <v>Não</v>
      </c>
    </row>
    <row r="3255" customFormat="false" ht="15" hidden="false" customHeight="false" outlineLevel="0" collapsed="false">
      <c r="A3255" s="72" t="s">
        <v>6758</v>
      </c>
      <c r="B3255" s="72" t="s">
        <v>6759</v>
      </c>
      <c r="C3255" s="72" t="s">
        <v>290</v>
      </c>
      <c r="D3255" s="72" t="s">
        <v>292</v>
      </c>
      <c r="E3255" s="72"/>
      <c r="F3255" s="73" t="n">
        <v>12371</v>
      </c>
      <c r="G3255" s="73" t="n">
        <v>9562</v>
      </c>
      <c r="H3255" s="73" t="n">
        <v>2809</v>
      </c>
      <c r="I3255" s="74" t="n">
        <f aca="false">H3255/F3255</f>
        <v>0.227063293185676</v>
      </c>
      <c r="J3255" s="73" t="n">
        <v>9247</v>
      </c>
      <c r="K3255" s="73" t="n">
        <v>146</v>
      </c>
      <c r="L3255" s="73" t="n">
        <v>169</v>
      </c>
      <c r="M3255" s="73" t="n">
        <v>5520</v>
      </c>
      <c r="N3255" s="73" t="n">
        <v>3125</v>
      </c>
      <c r="O3255" s="73" t="n">
        <f aca="false">J3255-M3255-N3255</f>
        <v>602</v>
      </c>
      <c r="P3255" s="74" t="n">
        <f aca="false">M3255/J3255</f>
        <v>0.596950362279658</v>
      </c>
      <c r="Q3255" s="74" t="n">
        <f aca="false">N3255/J3255</f>
        <v>0.337947442413756</v>
      </c>
      <c r="R3255" s="75" t="n">
        <f aca="false">ABS(P3255-Q3255)*100</f>
        <v>25.9002919865902</v>
      </c>
      <c r="S3255" s="72" t="str">
        <f aca="false">IF(M3255&gt;N3255,"Flávio Bolsonaro",IF(N3255&gt;M3255,"Lula","Empate"))</f>
        <v>Flávio Bolsonaro</v>
      </c>
      <c r="T3255" s="74" t="n">
        <v>0.403462634231865</v>
      </c>
      <c r="U3255" s="74" t="n">
        <v>0.51939513477975</v>
      </c>
      <c r="V3255" s="72" t="str">
        <f aca="false">IF(S3255="Empate","—",IF((N3255&gt;M3255)&lt;&gt;(T3255&gt;U3255),"Sim","Não"))</f>
        <v>Não</v>
      </c>
    </row>
    <row r="3256" customFormat="false" ht="15" hidden="false" customHeight="false" outlineLevel="0" collapsed="false">
      <c r="A3256" s="72" t="s">
        <v>6760</v>
      </c>
      <c r="B3256" s="72" t="s">
        <v>6761</v>
      </c>
      <c r="C3256" s="72" t="s">
        <v>290</v>
      </c>
      <c r="D3256" s="72" t="s">
        <v>292</v>
      </c>
      <c r="E3256" s="72"/>
      <c r="F3256" s="73" t="n">
        <v>3735</v>
      </c>
      <c r="G3256" s="73" t="n">
        <v>2942</v>
      </c>
      <c r="H3256" s="73" t="n">
        <v>793</v>
      </c>
      <c r="I3256" s="74" t="n">
        <f aca="false">H3256/F3256</f>
        <v>0.21231593038822</v>
      </c>
      <c r="J3256" s="73" t="n">
        <v>2791</v>
      </c>
      <c r="K3256" s="73" t="n">
        <v>80</v>
      </c>
      <c r="L3256" s="73" t="n">
        <v>71</v>
      </c>
      <c r="M3256" s="73" t="n">
        <v>1228</v>
      </c>
      <c r="N3256" s="73" t="n">
        <v>1308</v>
      </c>
      <c r="O3256" s="73" t="n">
        <f aca="false">J3256-M3256-N3256</f>
        <v>255</v>
      </c>
      <c r="P3256" s="74" t="n">
        <f aca="false">M3256/J3256</f>
        <v>0.439985668219276</v>
      </c>
      <c r="Q3256" s="74" t="n">
        <f aca="false">N3256/J3256</f>
        <v>0.468649229666786</v>
      </c>
      <c r="R3256" s="75" t="n">
        <f aca="false">ABS(P3256-Q3256)*100</f>
        <v>2.86635614475098</v>
      </c>
      <c r="S3256" s="72" t="str">
        <f aca="false">IF(M3256&gt;N3256,"Flávio Bolsonaro",IF(N3256&gt;M3256,"Lula","Empate"))</f>
        <v>Lula</v>
      </c>
      <c r="T3256" s="74" t="n">
        <v>0.635901162790698</v>
      </c>
      <c r="U3256" s="74" t="n">
        <v>0.312136627906977</v>
      </c>
      <c r="V3256" s="72" t="str">
        <f aca="false">IF(S3256="Empate","—",IF((N3256&gt;M3256)&lt;&gt;(T3256&gt;U3256),"Sim","Não"))</f>
        <v>Não</v>
      </c>
    </row>
    <row r="3257" customFormat="false" ht="15" hidden="false" customHeight="false" outlineLevel="0" collapsed="false">
      <c r="A3257" s="72" t="s">
        <v>6762</v>
      </c>
      <c r="B3257" s="72" t="s">
        <v>6763</v>
      </c>
      <c r="C3257" s="72" t="s">
        <v>290</v>
      </c>
      <c r="D3257" s="72" t="s">
        <v>292</v>
      </c>
      <c r="E3257" s="72"/>
      <c r="F3257" s="73" t="n">
        <v>3695</v>
      </c>
      <c r="G3257" s="73" t="n">
        <v>2888</v>
      </c>
      <c r="H3257" s="73" t="n">
        <v>807</v>
      </c>
      <c r="I3257" s="74" t="n">
        <f aca="false">H3257/F3257</f>
        <v>0.218403247631935</v>
      </c>
      <c r="J3257" s="73" t="n">
        <v>2812</v>
      </c>
      <c r="K3257" s="73" t="n">
        <v>32</v>
      </c>
      <c r="L3257" s="73" t="n">
        <v>44</v>
      </c>
      <c r="M3257" s="73" t="n">
        <v>1515</v>
      </c>
      <c r="N3257" s="73" t="n">
        <v>1135</v>
      </c>
      <c r="O3257" s="73" t="n">
        <f aca="false">J3257-M3257-N3257</f>
        <v>162</v>
      </c>
      <c r="P3257" s="74" t="n">
        <f aca="false">M3257/J3257</f>
        <v>0.538762446657184</v>
      </c>
      <c r="Q3257" s="74" t="n">
        <f aca="false">N3257/J3257</f>
        <v>0.403627311522048</v>
      </c>
      <c r="R3257" s="75" t="n">
        <f aca="false">ABS(P3257-Q3257)*100</f>
        <v>13.5135135135135</v>
      </c>
      <c r="S3257" s="72" t="str">
        <f aca="false">IF(M3257&gt;N3257,"Flávio Bolsonaro",IF(N3257&gt;M3257,"Lula","Empate"))</f>
        <v>Flávio Bolsonaro</v>
      </c>
      <c r="T3257" s="74" t="n">
        <v>0.518996165911467</v>
      </c>
      <c r="U3257" s="74" t="n">
        <v>0.424886720111537</v>
      </c>
      <c r="V3257" s="72" t="str">
        <f aca="false">IF(S3257="Empate","—",IF((N3257&gt;M3257)&lt;&gt;(T3257&gt;U3257),"Sim","Não"))</f>
        <v>Sim</v>
      </c>
    </row>
    <row r="3258" customFormat="false" ht="15" hidden="false" customHeight="false" outlineLevel="0" collapsed="false">
      <c r="A3258" s="72" t="s">
        <v>6764</v>
      </c>
      <c r="B3258" s="72" t="s">
        <v>6765</v>
      </c>
      <c r="C3258" s="72" t="s">
        <v>290</v>
      </c>
      <c r="D3258" s="72" t="s">
        <v>292</v>
      </c>
      <c r="E3258" s="72"/>
      <c r="F3258" s="73" t="n">
        <v>94798</v>
      </c>
      <c r="G3258" s="73" t="n">
        <v>76479</v>
      </c>
      <c r="H3258" s="73" t="n">
        <v>18319</v>
      </c>
      <c r="I3258" s="74" t="n">
        <f aca="false">H3258/F3258</f>
        <v>0.193242473469904</v>
      </c>
      <c r="J3258" s="73" t="n">
        <v>73035</v>
      </c>
      <c r="K3258" s="73" t="n">
        <v>1795</v>
      </c>
      <c r="L3258" s="73" t="n">
        <v>1649</v>
      </c>
      <c r="M3258" s="73" t="n">
        <v>44882</v>
      </c>
      <c r="N3258" s="73" t="n">
        <v>20761</v>
      </c>
      <c r="O3258" s="73" t="n">
        <f aca="false">J3258-M3258-N3258</f>
        <v>7392</v>
      </c>
      <c r="P3258" s="74" t="n">
        <f aca="false">M3258/J3258</f>
        <v>0.614527281440405</v>
      </c>
      <c r="Q3258" s="74" t="n">
        <f aca="false">N3258/J3258</f>
        <v>0.28426097076744</v>
      </c>
      <c r="R3258" s="75" t="n">
        <f aca="false">ABS(P3258-Q3258)*100</f>
        <v>33.0266310672965</v>
      </c>
      <c r="S3258" s="72" t="str">
        <f aca="false">IF(M3258&gt;N3258,"Flávio Bolsonaro",IF(N3258&gt;M3258,"Lula","Empate"))</f>
        <v>Flávio Bolsonaro</v>
      </c>
      <c r="T3258" s="74" t="n">
        <v>0.33353478566409</v>
      </c>
      <c r="U3258" s="74" t="n">
        <v>0.56975404075896</v>
      </c>
      <c r="V3258" s="72" t="str">
        <f aca="false">IF(S3258="Empate","—",IF((N3258&gt;M3258)&lt;&gt;(T3258&gt;U3258),"Sim","Não"))</f>
        <v>Não</v>
      </c>
    </row>
    <row r="3259" customFormat="false" ht="15" hidden="false" customHeight="false" outlineLevel="0" collapsed="false">
      <c r="A3259" s="72" t="s">
        <v>6766</v>
      </c>
      <c r="B3259" s="72" t="s">
        <v>6767</v>
      </c>
      <c r="C3259" s="72" t="s">
        <v>290</v>
      </c>
      <c r="D3259" s="72" t="s">
        <v>292</v>
      </c>
      <c r="E3259" s="72"/>
      <c r="F3259" s="73" t="n">
        <v>21484</v>
      </c>
      <c r="G3259" s="73" t="n">
        <v>17157</v>
      </c>
      <c r="H3259" s="73" t="n">
        <v>4327</v>
      </c>
      <c r="I3259" s="74" t="n">
        <f aca="false">H3259/F3259</f>
        <v>0.20140569726308</v>
      </c>
      <c r="J3259" s="73" t="n">
        <v>16370</v>
      </c>
      <c r="K3259" s="73" t="n">
        <v>400</v>
      </c>
      <c r="L3259" s="73" t="n">
        <v>387</v>
      </c>
      <c r="M3259" s="73" t="n">
        <v>9079</v>
      </c>
      <c r="N3259" s="73" t="n">
        <v>5501</v>
      </c>
      <c r="O3259" s="73" t="n">
        <f aca="false">J3259-M3259-N3259</f>
        <v>1790</v>
      </c>
      <c r="P3259" s="74" t="n">
        <f aca="false">M3259/J3259</f>
        <v>0.554612095296274</v>
      </c>
      <c r="Q3259" s="74" t="n">
        <f aca="false">N3259/J3259</f>
        <v>0.336041539401344</v>
      </c>
      <c r="R3259" s="75" t="n">
        <f aca="false">ABS(P3259-Q3259)*100</f>
        <v>21.857055589493</v>
      </c>
      <c r="S3259" s="72" t="str">
        <f aca="false">IF(M3259&gt;N3259,"Flávio Bolsonaro",IF(N3259&gt;M3259,"Lula","Empate"))</f>
        <v>Flávio Bolsonaro</v>
      </c>
      <c r="T3259" s="74" t="n">
        <v>0.409672920892495</v>
      </c>
      <c r="U3259" s="74" t="n">
        <v>0.504500507099391</v>
      </c>
      <c r="V3259" s="72" t="str">
        <f aca="false">IF(S3259="Empate","—",IF((N3259&gt;M3259)&lt;&gt;(T3259&gt;U3259),"Sim","Não"))</f>
        <v>Não</v>
      </c>
    </row>
    <row r="3260" customFormat="false" ht="15" hidden="false" customHeight="false" outlineLevel="0" collapsed="false">
      <c r="A3260" s="72" t="s">
        <v>6768</v>
      </c>
      <c r="B3260" s="72" t="s">
        <v>6769</v>
      </c>
      <c r="C3260" s="72" t="s">
        <v>290</v>
      </c>
      <c r="D3260" s="72" t="s">
        <v>292</v>
      </c>
      <c r="E3260" s="72"/>
      <c r="F3260" s="73" t="n">
        <v>70262</v>
      </c>
      <c r="G3260" s="73" t="n">
        <v>56172</v>
      </c>
      <c r="H3260" s="73" t="n">
        <v>14090</v>
      </c>
      <c r="I3260" s="74" t="n">
        <f aca="false">H3260/F3260</f>
        <v>0.200535139904927</v>
      </c>
      <c r="J3260" s="73" t="n">
        <v>54281</v>
      </c>
      <c r="K3260" s="73" t="n">
        <v>903</v>
      </c>
      <c r="L3260" s="73" t="n">
        <v>988</v>
      </c>
      <c r="M3260" s="73" t="n">
        <v>32846</v>
      </c>
      <c r="N3260" s="73" t="n">
        <v>16646</v>
      </c>
      <c r="O3260" s="73" t="n">
        <f aca="false">J3260-M3260-N3260</f>
        <v>4789</v>
      </c>
      <c r="P3260" s="74" t="n">
        <f aca="false">M3260/J3260</f>
        <v>0.605110443801699</v>
      </c>
      <c r="Q3260" s="74" t="n">
        <f aca="false">N3260/J3260</f>
        <v>0.306663473406901</v>
      </c>
      <c r="R3260" s="75" t="n">
        <f aca="false">ABS(P3260-Q3260)*100</f>
        <v>29.8446970394797</v>
      </c>
      <c r="S3260" s="72" t="str">
        <f aca="false">IF(M3260&gt;N3260,"Flávio Bolsonaro",IF(N3260&gt;M3260,"Lula","Empate"))</f>
        <v>Flávio Bolsonaro</v>
      </c>
      <c r="T3260" s="74" t="n">
        <v>0.365918318162437</v>
      </c>
      <c r="U3260" s="74" t="n">
        <v>0.547709534491389</v>
      </c>
      <c r="V3260" s="72" t="str">
        <f aca="false">IF(S3260="Empate","—",IF((N3260&gt;M3260)&lt;&gt;(T3260&gt;U3260),"Sim","Não"))</f>
        <v>Não</v>
      </c>
    </row>
    <row r="3261" customFormat="false" ht="15" hidden="false" customHeight="false" outlineLevel="0" collapsed="false">
      <c r="A3261" s="72" t="s">
        <v>6770</v>
      </c>
      <c r="B3261" s="72" t="s">
        <v>6771</v>
      </c>
      <c r="C3261" s="72" t="s">
        <v>290</v>
      </c>
      <c r="D3261" s="72" t="s">
        <v>292</v>
      </c>
      <c r="E3261" s="72"/>
      <c r="F3261" s="73" t="n">
        <v>6393</v>
      </c>
      <c r="G3261" s="73" t="n">
        <v>5237</v>
      </c>
      <c r="H3261" s="73" t="n">
        <v>1156</v>
      </c>
      <c r="I3261" s="74" t="n">
        <f aca="false">H3261/F3261</f>
        <v>0.180822774910058</v>
      </c>
      <c r="J3261" s="73" t="n">
        <v>5070</v>
      </c>
      <c r="K3261" s="73" t="n">
        <v>92</v>
      </c>
      <c r="L3261" s="73" t="n">
        <v>75</v>
      </c>
      <c r="M3261" s="73" t="n">
        <v>3167</v>
      </c>
      <c r="N3261" s="73" t="n">
        <v>1515</v>
      </c>
      <c r="O3261" s="73" t="n">
        <f aca="false">J3261-M3261-N3261</f>
        <v>388</v>
      </c>
      <c r="P3261" s="74" t="n">
        <f aca="false">M3261/J3261</f>
        <v>0.62465483234714</v>
      </c>
      <c r="Q3261" s="74" t="n">
        <f aca="false">N3261/J3261</f>
        <v>0.298816568047337</v>
      </c>
      <c r="R3261" s="75" t="n">
        <f aca="false">ABS(P3261-Q3261)*100</f>
        <v>32.5838264299803</v>
      </c>
      <c r="S3261" s="72" t="str">
        <f aca="false">IF(M3261&gt;N3261,"Flávio Bolsonaro",IF(N3261&gt;M3261,"Lula","Empate"))</f>
        <v>Flávio Bolsonaro</v>
      </c>
      <c r="T3261" s="74" t="n">
        <v>0.360097323600973</v>
      </c>
      <c r="U3261" s="74" t="n">
        <v>0.561638280616383</v>
      </c>
      <c r="V3261" s="72" t="str">
        <f aca="false">IF(S3261="Empate","—",IF((N3261&gt;M3261)&lt;&gt;(T3261&gt;U3261),"Sim","Não"))</f>
        <v>Não</v>
      </c>
    </row>
    <row r="3262" customFormat="false" ht="15" hidden="false" customHeight="false" outlineLevel="0" collapsed="false">
      <c r="A3262" s="72" t="s">
        <v>6772</v>
      </c>
      <c r="B3262" s="72" t="s">
        <v>6773</v>
      </c>
      <c r="C3262" s="72" t="s">
        <v>290</v>
      </c>
      <c r="D3262" s="72" t="s">
        <v>292</v>
      </c>
      <c r="E3262" s="72"/>
      <c r="F3262" s="73" t="n">
        <v>12050</v>
      </c>
      <c r="G3262" s="73" t="n">
        <v>9741</v>
      </c>
      <c r="H3262" s="73" t="n">
        <v>2309</v>
      </c>
      <c r="I3262" s="74" t="n">
        <f aca="false">H3262/F3262</f>
        <v>0.191618257261411</v>
      </c>
      <c r="J3262" s="73" t="n">
        <v>9410</v>
      </c>
      <c r="K3262" s="73" t="n">
        <v>162</v>
      </c>
      <c r="L3262" s="73" t="n">
        <v>169</v>
      </c>
      <c r="M3262" s="73" t="n">
        <v>4740</v>
      </c>
      <c r="N3262" s="73" t="n">
        <v>4025</v>
      </c>
      <c r="O3262" s="73" t="n">
        <f aca="false">J3262-M3262-N3262</f>
        <v>645</v>
      </c>
      <c r="P3262" s="74" t="n">
        <f aca="false">M3262/J3262</f>
        <v>0.503719447396387</v>
      </c>
      <c r="Q3262" s="74" t="n">
        <f aca="false">N3262/J3262</f>
        <v>0.427736450584485</v>
      </c>
      <c r="R3262" s="75" t="n">
        <f aca="false">ABS(P3262-Q3262)*100</f>
        <v>7.59829968119022</v>
      </c>
      <c r="S3262" s="72" t="str">
        <f aca="false">IF(M3262&gt;N3262,"Flávio Bolsonaro",IF(N3262&gt;M3262,"Lula","Empate"))</f>
        <v>Flávio Bolsonaro</v>
      </c>
      <c r="T3262" s="74" t="n">
        <v>0.554943238179213</v>
      </c>
      <c r="U3262" s="74" t="n">
        <v>0.397553179764135</v>
      </c>
      <c r="V3262" s="72" t="str">
        <f aca="false">IF(S3262="Empate","—",IF((N3262&gt;M3262)&lt;&gt;(T3262&gt;U3262),"Sim","Não"))</f>
        <v>Sim</v>
      </c>
    </row>
    <row r="3263" customFormat="false" ht="15" hidden="false" customHeight="false" outlineLevel="0" collapsed="false">
      <c r="A3263" s="72" t="s">
        <v>6774</v>
      </c>
      <c r="B3263" s="72" t="s">
        <v>3277</v>
      </c>
      <c r="C3263" s="72" t="s">
        <v>290</v>
      </c>
      <c r="D3263" s="72" t="s">
        <v>292</v>
      </c>
      <c r="E3263" s="72"/>
      <c r="F3263" s="73" t="n">
        <v>9118</v>
      </c>
      <c r="G3263" s="73" t="n">
        <v>6886</v>
      </c>
      <c r="H3263" s="73" t="n">
        <v>2232</v>
      </c>
      <c r="I3263" s="74" t="n">
        <f aca="false">H3263/F3263</f>
        <v>0.244790524237771</v>
      </c>
      <c r="J3263" s="73" t="n">
        <v>6600</v>
      </c>
      <c r="K3263" s="73" t="n">
        <v>102</v>
      </c>
      <c r="L3263" s="73" t="n">
        <v>184</v>
      </c>
      <c r="M3263" s="73" t="n">
        <v>3142</v>
      </c>
      <c r="N3263" s="73" t="n">
        <v>3054</v>
      </c>
      <c r="O3263" s="73" t="n">
        <f aca="false">J3263-M3263-N3263</f>
        <v>404</v>
      </c>
      <c r="P3263" s="74" t="n">
        <f aca="false">M3263/J3263</f>
        <v>0.476060606060606</v>
      </c>
      <c r="Q3263" s="74" t="n">
        <f aca="false">N3263/J3263</f>
        <v>0.462727272727273</v>
      </c>
      <c r="R3263" s="75" t="n">
        <f aca="false">ABS(P3263-Q3263)*100</f>
        <v>1.33333333333334</v>
      </c>
      <c r="S3263" s="72" t="str">
        <f aca="false">IF(M3263&gt;N3263,"Flávio Bolsonaro",IF(N3263&gt;M3263,"Lula","Empate"))</f>
        <v>Flávio Bolsonaro</v>
      </c>
      <c r="T3263" s="74" t="n">
        <v>0.573576642335766</v>
      </c>
      <c r="U3263" s="74" t="n">
        <v>0.377518248175183</v>
      </c>
      <c r="V3263" s="72" t="str">
        <f aca="false">IF(S3263="Empate","—",IF((N3263&gt;M3263)&lt;&gt;(T3263&gt;U3263),"Sim","Não"))</f>
        <v>Sim</v>
      </c>
    </row>
    <row r="3264" customFormat="false" ht="15" hidden="false" customHeight="false" outlineLevel="0" collapsed="false">
      <c r="A3264" s="72" t="s">
        <v>6775</v>
      </c>
      <c r="B3264" s="72" t="s">
        <v>5217</v>
      </c>
      <c r="C3264" s="72" t="s">
        <v>290</v>
      </c>
      <c r="D3264" s="72" t="s">
        <v>292</v>
      </c>
      <c r="E3264" s="72"/>
      <c r="F3264" s="73" t="n">
        <v>15204</v>
      </c>
      <c r="G3264" s="73" t="n">
        <v>12180</v>
      </c>
      <c r="H3264" s="73" t="n">
        <v>3024</v>
      </c>
      <c r="I3264" s="74" t="n">
        <f aca="false">H3264/F3264</f>
        <v>0.198895027624309</v>
      </c>
      <c r="J3264" s="73" t="n">
        <v>11831</v>
      </c>
      <c r="K3264" s="73" t="n">
        <v>164</v>
      </c>
      <c r="L3264" s="73" t="n">
        <v>185</v>
      </c>
      <c r="M3264" s="73" t="n">
        <v>6496</v>
      </c>
      <c r="N3264" s="73" t="n">
        <v>4468</v>
      </c>
      <c r="O3264" s="73" t="n">
        <f aca="false">J3264-M3264-N3264</f>
        <v>867</v>
      </c>
      <c r="P3264" s="74" t="n">
        <f aca="false">M3264/J3264</f>
        <v>0.549066013016651</v>
      </c>
      <c r="Q3264" s="74" t="n">
        <f aca="false">N3264/J3264</f>
        <v>0.377651931366748</v>
      </c>
      <c r="R3264" s="75" t="n">
        <f aca="false">ABS(P3264-Q3264)*100</f>
        <v>17.1414081649903</v>
      </c>
      <c r="S3264" s="72" t="str">
        <f aca="false">IF(M3264&gt;N3264,"Flávio Bolsonaro",IF(N3264&gt;M3264,"Lula","Empate"))</f>
        <v>Flávio Bolsonaro</v>
      </c>
      <c r="T3264" s="74" t="n">
        <v>0.474445914654317</v>
      </c>
      <c r="U3264" s="74" t="n">
        <v>0.468987760502812</v>
      </c>
      <c r="V3264" s="72" t="str">
        <f aca="false">IF(S3264="Empate","—",IF((N3264&gt;M3264)&lt;&gt;(T3264&gt;U3264),"Sim","Não"))</f>
        <v>Sim</v>
      </c>
    </row>
    <row r="3265" customFormat="false" ht="15" hidden="false" customHeight="false" outlineLevel="0" collapsed="false">
      <c r="A3265" s="72" t="s">
        <v>6776</v>
      </c>
      <c r="B3265" s="72" t="s">
        <v>6777</v>
      </c>
      <c r="C3265" s="72" t="s">
        <v>290</v>
      </c>
      <c r="D3265" s="72" t="s">
        <v>292</v>
      </c>
      <c r="E3265" s="72"/>
      <c r="F3265" s="73" t="n">
        <v>11861</v>
      </c>
      <c r="G3265" s="73" t="n">
        <v>9287</v>
      </c>
      <c r="H3265" s="73" t="n">
        <v>2574</v>
      </c>
      <c r="I3265" s="74" t="n">
        <f aca="false">H3265/F3265</f>
        <v>0.217013742517494</v>
      </c>
      <c r="J3265" s="73" t="n">
        <v>9013</v>
      </c>
      <c r="K3265" s="73" t="n">
        <v>122</v>
      </c>
      <c r="L3265" s="73" t="n">
        <v>152</v>
      </c>
      <c r="M3265" s="73" t="n">
        <v>5165</v>
      </c>
      <c r="N3265" s="73" t="n">
        <v>3336</v>
      </c>
      <c r="O3265" s="73" t="n">
        <f aca="false">J3265-M3265-N3265</f>
        <v>512</v>
      </c>
      <c r="P3265" s="74" t="n">
        <f aca="false">M3265/J3265</f>
        <v>0.573061133917674</v>
      </c>
      <c r="Q3265" s="74" t="n">
        <f aca="false">N3265/J3265</f>
        <v>0.370132031510041</v>
      </c>
      <c r="R3265" s="75" t="n">
        <f aca="false">ABS(P3265-Q3265)*100</f>
        <v>20.2929102407633</v>
      </c>
      <c r="S3265" s="72" t="str">
        <f aca="false">IF(M3265&gt;N3265,"Flávio Bolsonaro",IF(N3265&gt;M3265,"Lula","Empate"))</f>
        <v>Flávio Bolsonaro</v>
      </c>
      <c r="T3265" s="74" t="n">
        <v>0.45048097944906</v>
      </c>
      <c r="U3265" s="74" t="n">
        <v>0.497048535198951</v>
      </c>
      <c r="V3265" s="72" t="str">
        <f aca="false">IF(S3265="Empate","—",IF((N3265&gt;M3265)&lt;&gt;(T3265&gt;U3265),"Sim","Não"))</f>
        <v>Não</v>
      </c>
    </row>
    <row r="3266" customFormat="false" ht="15" hidden="false" customHeight="false" outlineLevel="0" collapsed="false">
      <c r="A3266" s="72" t="s">
        <v>6778</v>
      </c>
      <c r="B3266" s="72" t="s">
        <v>6779</v>
      </c>
      <c r="C3266" s="72" t="s">
        <v>290</v>
      </c>
      <c r="D3266" s="72" t="s">
        <v>292</v>
      </c>
      <c r="E3266" s="72"/>
      <c r="F3266" s="73" t="n">
        <v>17446</v>
      </c>
      <c r="G3266" s="73" t="n">
        <v>14314</v>
      </c>
      <c r="H3266" s="73" t="n">
        <v>3132</v>
      </c>
      <c r="I3266" s="74" t="n">
        <f aca="false">H3266/F3266</f>
        <v>0.179525392640147</v>
      </c>
      <c r="J3266" s="73" t="n">
        <v>13670</v>
      </c>
      <c r="K3266" s="73" t="n">
        <v>329</v>
      </c>
      <c r="L3266" s="73" t="n">
        <v>315</v>
      </c>
      <c r="M3266" s="73" t="n">
        <v>9238</v>
      </c>
      <c r="N3266" s="73" t="n">
        <v>3192</v>
      </c>
      <c r="O3266" s="73" t="n">
        <f aca="false">J3266-M3266-N3266</f>
        <v>1240</v>
      </c>
      <c r="P3266" s="74" t="n">
        <f aca="false">M3266/J3266</f>
        <v>0.675786393562546</v>
      </c>
      <c r="Q3266" s="74" t="n">
        <f aca="false">N3266/J3266</f>
        <v>0.233504023408925</v>
      </c>
      <c r="R3266" s="75" t="n">
        <f aca="false">ABS(P3266-Q3266)*100</f>
        <v>44.2282370153621</v>
      </c>
      <c r="S3266" s="72" t="str">
        <f aca="false">IF(M3266&gt;N3266,"Flávio Bolsonaro",IF(N3266&gt;M3266,"Lula","Empate"))</f>
        <v>Flávio Bolsonaro</v>
      </c>
      <c r="T3266" s="74" t="n">
        <v>0.275284764161761</v>
      </c>
      <c r="U3266" s="74" t="n">
        <v>0.624340646739546</v>
      </c>
      <c r="V3266" s="72" t="str">
        <f aca="false">IF(S3266="Empate","—",IF((N3266&gt;M3266)&lt;&gt;(T3266&gt;U3266),"Sim","Não"))</f>
        <v>Não</v>
      </c>
    </row>
    <row r="3267" customFormat="false" ht="15" hidden="false" customHeight="false" outlineLevel="0" collapsed="false">
      <c r="A3267" s="72" t="s">
        <v>6780</v>
      </c>
      <c r="B3267" s="72" t="s">
        <v>6781</v>
      </c>
      <c r="C3267" s="72" t="s">
        <v>290</v>
      </c>
      <c r="D3267" s="72" t="s">
        <v>292</v>
      </c>
      <c r="E3267" s="72"/>
      <c r="F3267" s="73" t="n">
        <v>12148</v>
      </c>
      <c r="G3267" s="73" t="n">
        <v>9214</v>
      </c>
      <c r="H3267" s="73" t="n">
        <v>2934</v>
      </c>
      <c r="I3267" s="74" t="n">
        <f aca="false">H3267/F3267</f>
        <v>0.241521238063879</v>
      </c>
      <c r="J3267" s="73" t="n">
        <v>8838</v>
      </c>
      <c r="K3267" s="73" t="n">
        <v>153</v>
      </c>
      <c r="L3267" s="73" t="n">
        <v>223</v>
      </c>
      <c r="M3267" s="73" t="n">
        <v>5552</v>
      </c>
      <c r="N3267" s="73" t="n">
        <v>2722</v>
      </c>
      <c r="O3267" s="73" t="n">
        <f aca="false">J3267-M3267-N3267</f>
        <v>564</v>
      </c>
      <c r="P3267" s="74" t="n">
        <f aca="false">M3267/J3267</f>
        <v>0.628196424530437</v>
      </c>
      <c r="Q3267" s="74" t="n">
        <f aca="false">N3267/J3267</f>
        <v>0.307988232631817</v>
      </c>
      <c r="R3267" s="75" t="n">
        <f aca="false">ABS(P3267-Q3267)*100</f>
        <v>32.020819189862</v>
      </c>
      <c r="S3267" s="72" t="str">
        <f aca="false">IF(M3267&gt;N3267,"Flávio Bolsonaro",IF(N3267&gt;M3267,"Lula","Empate"))</f>
        <v>Flávio Bolsonaro</v>
      </c>
      <c r="T3267" s="74" t="n">
        <v>0.388011896591169</v>
      </c>
      <c r="U3267" s="74" t="n">
        <v>0.553649050560513</v>
      </c>
      <c r="V3267" s="72" t="str">
        <f aca="false">IF(S3267="Empate","—",IF((N3267&gt;M3267)&lt;&gt;(T3267&gt;U3267),"Sim","Não"))</f>
        <v>Não</v>
      </c>
    </row>
    <row r="3268" customFormat="false" ht="15" hidden="false" customHeight="false" outlineLevel="0" collapsed="false">
      <c r="A3268" s="72" t="s">
        <v>6782</v>
      </c>
      <c r="B3268" s="72" t="s">
        <v>1671</v>
      </c>
      <c r="C3268" s="72" t="s">
        <v>290</v>
      </c>
      <c r="D3268" s="72" t="s">
        <v>292</v>
      </c>
      <c r="E3268" s="72"/>
      <c r="F3268" s="73" t="n">
        <v>239954</v>
      </c>
      <c r="G3268" s="73" t="n">
        <v>194330</v>
      </c>
      <c r="H3268" s="73" t="n">
        <v>45624</v>
      </c>
      <c r="I3268" s="74" t="n">
        <f aca="false">H3268/F3268</f>
        <v>0.190136442818207</v>
      </c>
      <c r="J3268" s="73" t="n">
        <v>188488</v>
      </c>
      <c r="K3268" s="73" t="n">
        <v>2801</v>
      </c>
      <c r="L3268" s="73" t="n">
        <v>3041</v>
      </c>
      <c r="M3268" s="73" t="n">
        <v>121234</v>
      </c>
      <c r="N3268" s="73" t="n">
        <v>51045</v>
      </c>
      <c r="O3268" s="73" t="n">
        <f aca="false">J3268-M3268-N3268</f>
        <v>16209</v>
      </c>
      <c r="P3268" s="74" t="n">
        <f aca="false">M3268/J3268</f>
        <v>0.643192139552651</v>
      </c>
      <c r="Q3268" s="74" t="n">
        <f aca="false">N3268/J3268</f>
        <v>0.270812996052799</v>
      </c>
      <c r="R3268" s="75" t="n">
        <f aca="false">ABS(P3268-Q3268)*100</f>
        <v>37.2379143499851</v>
      </c>
      <c r="S3268" s="72" t="str">
        <f aca="false">IF(M3268&gt;N3268,"Flávio Bolsonaro",IF(N3268&gt;M3268,"Lula","Empate"))</f>
        <v>Flávio Bolsonaro</v>
      </c>
      <c r="T3268" s="74" t="n">
        <v>0.319236504622726</v>
      </c>
      <c r="U3268" s="74" t="n">
        <v>0.597814711384649</v>
      </c>
      <c r="V3268" s="72" t="str">
        <f aca="false">IF(S3268="Empate","—",IF((N3268&gt;M3268)&lt;&gt;(T3268&gt;U3268),"Sim","Não"))</f>
        <v>Não</v>
      </c>
    </row>
    <row r="3269" customFormat="false" ht="15" hidden="false" customHeight="false" outlineLevel="0" collapsed="false">
      <c r="A3269" s="72" t="s">
        <v>6783</v>
      </c>
      <c r="B3269" s="72" t="s">
        <v>6784</v>
      </c>
      <c r="C3269" s="72" t="s">
        <v>290</v>
      </c>
      <c r="D3269" s="72" t="s">
        <v>292</v>
      </c>
      <c r="E3269" s="72"/>
      <c r="F3269" s="73" t="n">
        <v>55971</v>
      </c>
      <c r="G3269" s="73" t="n">
        <v>44474</v>
      </c>
      <c r="H3269" s="73" t="n">
        <v>11497</v>
      </c>
      <c r="I3269" s="74" t="n">
        <f aca="false">H3269/F3269</f>
        <v>0.205409944435511</v>
      </c>
      <c r="J3269" s="73" t="n">
        <v>42298</v>
      </c>
      <c r="K3269" s="73" t="n">
        <v>1273</v>
      </c>
      <c r="L3269" s="73" t="n">
        <v>903</v>
      </c>
      <c r="M3269" s="73" t="n">
        <v>27057</v>
      </c>
      <c r="N3269" s="73" t="n">
        <v>11474</v>
      </c>
      <c r="O3269" s="73" t="n">
        <f aca="false">J3269-M3269-N3269</f>
        <v>3767</v>
      </c>
      <c r="P3269" s="74" t="n">
        <f aca="false">M3269/J3269</f>
        <v>0.639675634781786</v>
      </c>
      <c r="Q3269" s="74" t="n">
        <f aca="false">N3269/J3269</f>
        <v>0.271265780887985</v>
      </c>
      <c r="R3269" s="75" t="n">
        <f aca="false">ABS(P3269-Q3269)*100</f>
        <v>36.8409853893801</v>
      </c>
      <c r="S3269" s="72" t="str">
        <f aca="false">IF(M3269&gt;N3269,"Flávio Bolsonaro",IF(N3269&gt;M3269,"Lula","Empate"))</f>
        <v>Flávio Bolsonaro</v>
      </c>
      <c r="T3269" s="74" t="n">
        <v>0.350870989793273</v>
      </c>
      <c r="U3269" s="74" t="n">
        <v>0.555052683685737</v>
      </c>
      <c r="V3269" s="72" t="str">
        <f aca="false">IF(S3269="Empate","—",IF((N3269&gt;M3269)&lt;&gt;(T3269&gt;U3269),"Sim","Não"))</f>
        <v>Não</v>
      </c>
    </row>
    <row r="3270" customFormat="false" ht="15" hidden="false" customHeight="false" outlineLevel="0" collapsed="false">
      <c r="A3270" s="72" t="s">
        <v>6785</v>
      </c>
      <c r="B3270" s="72" t="s">
        <v>6786</v>
      </c>
      <c r="C3270" s="72" t="s">
        <v>290</v>
      </c>
      <c r="D3270" s="72" t="s">
        <v>292</v>
      </c>
      <c r="E3270" s="72"/>
      <c r="F3270" s="73" t="n">
        <v>7097</v>
      </c>
      <c r="G3270" s="73" t="n">
        <v>5507</v>
      </c>
      <c r="H3270" s="73" t="n">
        <v>1590</v>
      </c>
      <c r="I3270" s="74" t="n">
        <f aca="false">H3270/F3270</f>
        <v>0.224038326053262</v>
      </c>
      <c r="J3270" s="73" t="n">
        <v>5310</v>
      </c>
      <c r="K3270" s="73" t="n">
        <v>82</v>
      </c>
      <c r="L3270" s="73" t="n">
        <v>115</v>
      </c>
      <c r="M3270" s="73" t="n">
        <v>3183</v>
      </c>
      <c r="N3270" s="73" t="n">
        <v>1798</v>
      </c>
      <c r="O3270" s="73" t="n">
        <f aca="false">J3270-M3270-N3270</f>
        <v>329</v>
      </c>
      <c r="P3270" s="74" t="n">
        <f aca="false">M3270/J3270</f>
        <v>0.599435028248588</v>
      </c>
      <c r="Q3270" s="74" t="n">
        <f aca="false">N3270/J3270</f>
        <v>0.338606403013183</v>
      </c>
      <c r="R3270" s="75" t="n">
        <f aca="false">ABS(P3270-Q3270)*100</f>
        <v>26.0828625235405</v>
      </c>
      <c r="S3270" s="72" t="str">
        <f aca="false">IF(M3270&gt;N3270,"Flávio Bolsonaro",IF(N3270&gt;M3270,"Lula","Empate"))</f>
        <v>Flávio Bolsonaro</v>
      </c>
      <c r="T3270" s="74" t="n">
        <v>0.427582335329341</v>
      </c>
      <c r="U3270" s="74" t="n">
        <v>0.518899700598802</v>
      </c>
      <c r="V3270" s="72" t="str">
        <f aca="false">IF(S3270="Empate","—",IF((N3270&gt;M3270)&lt;&gt;(T3270&gt;U3270),"Sim","Não"))</f>
        <v>Não</v>
      </c>
    </row>
    <row r="3271" customFormat="false" ht="15" hidden="false" customHeight="false" outlineLevel="0" collapsed="false">
      <c r="A3271" s="72" t="s">
        <v>6787</v>
      </c>
      <c r="B3271" s="72" t="s">
        <v>6788</v>
      </c>
      <c r="C3271" s="72" t="s">
        <v>290</v>
      </c>
      <c r="D3271" s="72" t="s">
        <v>292</v>
      </c>
      <c r="E3271" s="72"/>
      <c r="F3271" s="73" t="n">
        <v>8551</v>
      </c>
      <c r="G3271" s="73" t="n">
        <v>6534</v>
      </c>
      <c r="H3271" s="73" t="n">
        <v>2017</v>
      </c>
      <c r="I3271" s="74" t="n">
        <f aca="false">H3271/F3271</f>
        <v>0.235878844579581</v>
      </c>
      <c r="J3271" s="73" t="n">
        <v>6289</v>
      </c>
      <c r="K3271" s="73" t="n">
        <v>82</v>
      </c>
      <c r="L3271" s="73" t="n">
        <v>163</v>
      </c>
      <c r="M3271" s="73" t="n">
        <v>2800</v>
      </c>
      <c r="N3271" s="73" t="n">
        <v>3172</v>
      </c>
      <c r="O3271" s="73" t="n">
        <f aca="false">J3271-M3271-N3271</f>
        <v>317</v>
      </c>
      <c r="P3271" s="74" t="n">
        <f aca="false">M3271/J3271</f>
        <v>0.445221815868978</v>
      </c>
      <c r="Q3271" s="74" t="n">
        <f aca="false">N3271/J3271</f>
        <v>0.504372714262999</v>
      </c>
      <c r="R3271" s="75" t="n">
        <f aca="false">ABS(P3271-Q3271)*100</f>
        <v>5.91508983940213</v>
      </c>
      <c r="S3271" s="72" t="str">
        <f aca="false">IF(M3271&gt;N3271,"Flávio Bolsonaro",IF(N3271&gt;M3271,"Lula","Empate"))</f>
        <v>Lula</v>
      </c>
      <c r="T3271" s="74" t="n">
        <v>0.572214580467675</v>
      </c>
      <c r="U3271" s="74" t="n">
        <v>0.384380253706251</v>
      </c>
      <c r="V3271" s="72" t="str">
        <f aca="false">IF(S3271="Empate","—",IF((N3271&gt;M3271)&lt;&gt;(T3271&gt;U3271),"Sim","Não"))</f>
        <v>Não</v>
      </c>
    </row>
    <row r="3272" customFormat="false" ht="15" hidden="false" customHeight="false" outlineLevel="0" collapsed="false">
      <c r="A3272" s="72" t="s">
        <v>6789</v>
      </c>
      <c r="B3272" s="72" t="s">
        <v>6790</v>
      </c>
      <c r="C3272" s="72" t="s">
        <v>290</v>
      </c>
      <c r="D3272" s="72" t="s">
        <v>292</v>
      </c>
      <c r="E3272" s="72"/>
      <c r="F3272" s="73" t="n">
        <v>13491</v>
      </c>
      <c r="G3272" s="73" t="n">
        <v>10494</v>
      </c>
      <c r="H3272" s="73" t="n">
        <v>2997</v>
      </c>
      <c r="I3272" s="74" t="n">
        <f aca="false">H3272/F3272</f>
        <v>0.222148098732488</v>
      </c>
      <c r="J3272" s="73" t="n">
        <v>9958</v>
      </c>
      <c r="K3272" s="73" t="n">
        <v>277</v>
      </c>
      <c r="L3272" s="73" t="n">
        <v>259</v>
      </c>
      <c r="M3272" s="73" t="n">
        <v>4661</v>
      </c>
      <c r="N3272" s="73" t="n">
        <v>4665</v>
      </c>
      <c r="O3272" s="73" t="n">
        <f aca="false">J3272-M3272-N3272</f>
        <v>632</v>
      </c>
      <c r="P3272" s="74" t="n">
        <f aca="false">M3272/J3272</f>
        <v>0.468065876682065</v>
      </c>
      <c r="Q3272" s="74" t="n">
        <f aca="false">N3272/J3272</f>
        <v>0.468467563767825</v>
      </c>
      <c r="R3272" s="75" t="n">
        <f aca="false">ABS(P3272-Q3272)*100</f>
        <v>0.0401687085760216</v>
      </c>
      <c r="S3272" s="72" t="str">
        <f aca="false">IF(M3272&gt;N3272,"Flávio Bolsonaro",IF(N3272&gt;M3272,"Lula","Empate"))</f>
        <v>Lula</v>
      </c>
      <c r="T3272" s="74" t="n">
        <v>0.552610759493671</v>
      </c>
      <c r="U3272" s="74" t="n">
        <v>0.378856803797468</v>
      </c>
      <c r="V3272" s="72" t="str">
        <f aca="false">IF(S3272="Empate","—",IF((N3272&gt;M3272)&lt;&gt;(T3272&gt;U3272),"Sim","Não"))</f>
        <v>Não</v>
      </c>
    </row>
    <row r="3273" customFormat="false" ht="15" hidden="false" customHeight="false" outlineLevel="0" collapsed="false">
      <c r="A3273" s="72" t="s">
        <v>6791</v>
      </c>
      <c r="B3273" s="72" t="s">
        <v>6792</v>
      </c>
      <c r="C3273" s="72" t="s">
        <v>290</v>
      </c>
      <c r="D3273" s="72" t="s">
        <v>292</v>
      </c>
      <c r="E3273" s="72"/>
      <c r="F3273" s="73" t="n">
        <v>16864</v>
      </c>
      <c r="G3273" s="73" t="n">
        <v>13477</v>
      </c>
      <c r="H3273" s="73" t="n">
        <v>3387</v>
      </c>
      <c r="I3273" s="74" t="n">
        <f aca="false">H3273/F3273</f>
        <v>0.200842030360531</v>
      </c>
      <c r="J3273" s="73" t="n">
        <v>13029</v>
      </c>
      <c r="K3273" s="73" t="n">
        <v>206</v>
      </c>
      <c r="L3273" s="73" t="n">
        <v>242</v>
      </c>
      <c r="M3273" s="73" t="n">
        <v>7713</v>
      </c>
      <c r="N3273" s="73" t="n">
        <v>4482</v>
      </c>
      <c r="O3273" s="73" t="n">
        <f aca="false">J3273-M3273-N3273</f>
        <v>834</v>
      </c>
      <c r="P3273" s="74" t="n">
        <f aca="false">M3273/J3273</f>
        <v>0.591987105687313</v>
      </c>
      <c r="Q3273" s="74" t="n">
        <f aca="false">N3273/J3273</f>
        <v>0.34400184204467</v>
      </c>
      <c r="R3273" s="75" t="n">
        <f aca="false">ABS(P3273-Q3273)*100</f>
        <v>24.7985263642643</v>
      </c>
      <c r="S3273" s="72" t="str">
        <f aca="false">IF(M3273&gt;N3273,"Flávio Bolsonaro",IF(N3273&gt;M3273,"Lula","Empate"))</f>
        <v>Flávio Bolsonaro</v>
      </c>
      <c r="T3273" s="74" t="n">
        <v>0.428071243720505</v>
      </c>
      <c r="U3273" s="74" t="n">
        <v>0.521845029684884</v>
      </c>
      <c r="V3273" s="72" t="str">
        <f aca="false">IF(S3273="Empate","—",IF((N3273&gt;M3273)&lt;&gt;(T3273&gt;U3273),"Sim","Não"))</f>
        <v>Não</v>
      </c>
    </row>
    <row r="3274" customFormat="false" ht="15" hidden="false" customHeight="false" outlineLevel="0" collapsed="false">
      <c r="A3274" s="72" t="s">
        <v>6793</v>
      </c>
      <c r="B3274" s="72" t="s">
        <v>6794</v>
      </c>
      <c r="C3274" s="72" t="s">
        <v>290</v>
      </c>
      <c r="D3274" s="72" t="s">
        <v>292</v>
      </c>
      <c r="E3274" s="72"/>
      <c r="F3274" s="73" t="n">
        <v>58478</v>
      </c>
      <c r="G3274" s="73" t="n">
        <v>45860</v>
      </c>
      <c r="H3274" s="73" t="n">
        <v>12618</v>
      </c>
      <c r="I3274" s="74" t="n">
        <f aca="false">H3274/F3274</f>
        <v>0.215773453264476</v>
      </c>
      <c r="J3274" s="73" t="n">
        <v>44411</v>
      </c>
      <c r="K3274" s="73" t="n">
        <v>717</v>
      </c>
      <c r="L3274" s="73" t="n">
        <v>732</v>
      </c>
      <c r="M3274" s="73" t="n">
        <v>30549</v>
      </c>
      <c r="N3274" s="73" t="n">
        <v>10283</v>
      </c>
      <c r="O3274" s="73" t="n">
        <f aca="false">J3274-M3274-N3274</f>
        <v>3579</v>
      </c>
      <c r="P3274" s="74" t="n">
        <f aca="false">M3274/J3274</f>
        <v>0.687870122267006</v>
      </c>
      <c r="Q3274" s="74" t="n">
        <f aca="false">N3274/J3274</f>
        <v>0.231541735155705</v>
      </c>
      <c r="R3274" s="75" t="n">
        <f aca="false">ABS(P3274-Q3274)*100</f>
        <v>45.6328387111301</v>
      </c>
      <c r="S3274" s="72" t="str">
        <f aca="false">IF(M3274&gt;N3274,"Flávio Bolsonaro",IF(N3274&gt;M3274,"Lula","Empate"))</f>
        <v>Flávio Bolsonaro</v>
      </c>
      <c r="T3274" s="74" t="n">
        <v>0.263543825290916</v>
      </c>
      <c r="U3274" s="74" t="n">
        <v>0.662446200441783</v>
      </c>
      <c r="V3274" s="72" t="str">
        <f aca="false">IF(S3274="Empate","—",IF((N3274&gt;M3274)&lt;&gt;(T3274&gt;U3274),"Sim","Não"))</f>
        <v>Não</v>
      </c>
    </row>
    <row r="3275" customFormat="false" ht="15" hidden="false" customHeight="false" outlineLevel="0" collapsed="false">
      <c r="A3275" s="72" t="s">
        <v>6795</v>
      </c>
      <c r="B3275" s="72" t="s">
        <v>6796</v>
      </c>
      <c r="C3275" s="72" t="s">
        <v>290</v>
      </c>
      <c r="D3275" s="72" t="s">
        <v>292</v>
      </c>
      <c r="E3275" s="72"/>
      <c r="F3275" s="73" t="n">
        <v>8899</v>
      </c>
      <c r="G3275" s="73" t="n">
        <v>6816</v>
      </c>
      <c r="H3275" s="73" t="n">
        <v>2083</v>
      </c>
      <c r="I3275" s="74" t="n">
        <f aca="false">H3275/F3275</f>
        <v>0.234071243959996</v>
      </c>
      <c r="J3275" s="73" t="n">
        <v>6611</v>
      </c>
      <c r="K3275" s="73" t="n">
        <v>79</v>
      </c>
      <c r="L3275" s="73" t="n">
        <v>126</v>
      </c>
      <c r="M3275" s="73" t="n">
        <v>3676</v>
      </c>
      <c r="N3275" s="73" t="n">
        <v>2559</v>
      </c>
      <c r="O3275" s="73" t="n">
        <f aca="false">J3275-M3275-N3275</f>
        <v>376</v>
      </c>
      <c r="P3275" s="74" t="n">
        <f aca="false">M3275/J3275</f>
        <v>0.556042958705188</v>
      </c>
      <c r="Q3275" s="74" t="n">
        <f aca="false">N3275/J3275</f>
        <v>0.387082135834216</v>
      </c>
      <c r="R3275" s="75" t="n">
        <f aca="false">ABS(P3275-Q3275)*100</f>
        <v>16.8960822870973</v>
      </c>
      <c r="S3275" s="72" t="str">
        <f aca="false">IF(M3275&gt;N3275,"Flávio Bolsonaro",IF(N3275&gt;M3275,"Lula","Empate"))</f>
        <v>Flávio Bolsonaro</v>
      </c>
      <c r="T3275" s="74" t="n">
        <v>0.444607483492296</v>
      </c>
      <c r="U3275" s="74" t="n">
        <v>0.504622157006603</v>
      </c>
      <c r="V3275" s="72" t="str">
        <f aca="false">IF(S3275="Empate","—",IF((N3275&gt;M3275)&lt;&gt;(T3275&gt;U3275),"Sim","Não"))</f>
        <v>Não</v>
      </c>
    </row>
    <row r="3276" customFormat="false" ht="15" hidden="false" customHeight="false" outlineLevel="0" collapsed="false">
      <c r="A3276" s="72" t="s">
        <v>6797</v>
      </c>
      <c r="B3276" s="72" t="s">
        <v>6798</v>
      </c>
      <c r="C3276" s="72" t="s">
        <v>290</v>
      </c>
      <c r="D3276" s="72" t="s">
        <v>292</v>
      </c>
      <c r="E3276" s="72"/>
      <c r="F3276" s="73" t="n">
        <v>13247</v>
      </c>
      <c r="G3276" s="73" t="n">
        <v>10109</v>
      </c>
      <c r="H3276" s="73" t="n">
        <v>3138</v>
      </c>
      <c r="I3276" s="74" t="n">
        <f aca="false">H3276/F3276</f>
        <v>0.236883822752321</v>
      </c>
      <c r="J3276" s="73" t="n">
        <v>9792</v>
      </c>
      <c r="K3276" s="73" t="n">
        <v>132</v>
      </c>
      <c r="L3276" s="73" t="n">
        <v>185</v>
      </c>
      <c r="M3276" s="73" t="n">
        <v>5539</v>
      </c>
      <c r="N3276" s="73" t="n">
        <v>3826</v>
      </c>
      <c r="O3276" s="73" t="n">
        <f aca="false">J3276-M3276-N3276</f>
        <v>427</v>
      </c>
      <c r="P3276" s="74" t="n">
        <f aca="false">M3276/J3276</f>
        <v>0.565665849673203</v>
      </c>
      <c r="Q3276" s="74" t="n">
        <f aca="false">N3276/J3276</f>
        <v>0.390727124183007</v>
      </c>
      <c r="R3276" s="75" t="n">
        <f aca="false">ABS(P3276-Q3276)*100</f>
        <v>17.4938725490196</v>
      </c>
      <c r="S3276" s="72" t="str">
        <f aca="false">IF(M3276&gt;N3276,"Flávio Bolsonaro",IF(N3276&gt;M3276,"Lula","Empate"))</f>
        <v>Flávio Bolsonaro</v>
      </c>
      <c r="T3276" s="74" t="n">
        <v>0.497133085202696</v>
      </c>
      <c r="U3276" s="74" t="n">
        <v>0.456895684538779</v>
      </c>
      <c r="V3276" s="72" t="str">
        <f aca="false">IF(S3276="Empate","—",IF((N3276&gt;M3276)&lt;&gt;(T3276&gt;U3276),"Sim","Não"))</f>
        <v>Sim</v>
      </c>
    </row>
    <row r="3277" customFormat="false" ht="15" hidden="false" customHeight="false" outlineLevel="0" collapsed="false">
      <c r="A3277" s="72" t="s">
        <v>6799</v>
      </c>
      <c r="B3277" s="72" t="s">
        <v>6800</v>
      </c>
      <c r="C3277" s="72" t="s">
        <v>290</v>
      </c>
      <c r="D3277" s="72" t="s">
        <v>292</v>
      </c>
      <c r="E3277" s="72"/>
      <c r="F3277" s="73" t="n">
        <v>161954</v>
      </c>
      <c r="G3277" s="73" t="n">
        <v>129119</v>
      </c>
      <c r="H3277" s="73" t="n">
        <v>32835</v>
      </c>
      <c r="I3277" s="74" t="n">
        <f aca="false">H3277/F3277</f>
        <v>0.202742754115366</v>
      </c>
      <c r="J3277" s="73" t="n">
        <v>123040</v>
      </c>
      <c r="K3277" s="73" t="n">
        <v>3283</v>
      </c>
      <c r="L3277" s="73" t="n">
        <v>2796</v>
      </c>
      <c r="M3277" s="73" t="n">
        <v>69990</v>
      </c>
      <c r="N3277" s="73" t="n">
        <v>39734</v>
      </c>
      <c r="O3277" s="73" t="n">
        <f aca="false">J3277-M3277-N3277</f>
        <v>13316</v>
      </c>
      <c r="P3277" s="74" t="n">
        <f aca="false">M3277/J3277</f>
        <v>0.568839401820546</v>
      </c>
      <c r="Q3277" s="74" t="n">
        <f aca="false">N3277/J3277</f>
        <v>0.322935630689207</v>
      </c>
      <c r="R3277" s="75" t="n">
        <f aca="false">ABS(P3277-Q3277)*100</f>
        <v>24.5903771131339</v>
      </c>
      <c r="S3277" s="72" t="str">
        <f aca="false">IF(M3277&gt;N3277,"Flávio Bolsonaro",IF(N3277&gt;M3277,"Lula","Empate"))</f>
        <v>Flávio Bolsonaro</v>
      </c>
      <c r="T3277" s="74" t="n">
        <v>0.372133675244684</v>
      </c>
      <c r="U3277" s="74" t="n">
        <v>0.528986881488139</v>
      </c>
      <c r="V3277" s="72" t="str">
        <f aca="false">IF(S3277="Empate","—",IF((N3277&gt;M3277)&lt;&gt;(T3277&gt;U3277),"Sim","Não"))</f>
        <v>Não</v>
      </c>
    </row>
    <row r="3278" customFormat="false" ht="15" hidden="false" customHeight="false" outlineLevel="0" collapsed="false">
      <c r="A3278" s="72" t="s">
        <v>6801</v>
      </c>
      <c r="B3278" s="72" t="s">
        <v>6802</v>
      </c>
      <c r="C3278" s="72" t="s">
        <v>290</v>
      </c>
      <c r="D3278" s="72" t="s">
        <v>292</v>
      </c>
      <c r="E3278" s="72"/>
      <c r="F3278" s="73" t="n">
        <v>17627</v>
      </c>
      <c r="G3278" s="73" t="n">
        <v>13943</v>
      </c>
      <c r="H3278" s="73" t="n">
        <v>3684</v>
      </c>
      <c r="I3278" s="74" t="n">
        <f aca="false">H3278/F3278</f>
        <v>0.208997560560504</v>
      </c>
      <c r="J3278" s="73" t="n">
        <v>13343</v>
      </c>
      <c r="K3278" s="73" t="n">
        <v>248</v>
      </c>
      <c r="L3278" s="73" t="n">
        <v>352</v>
      </c>
      <c r="M3278" s="73" t="n">
        <v>7552</v>
      </c>
      <c r="N3278" s="73" t="n">
        <v>4883</v>
      </c>
      <c r="O3278" s="73" t="n">
        <f aca="false">J3278-M3278-N3278</f>
        <v>908</v>
      </c>
      <c r="P3278" s="74" t="n">
        <f aca="false">M3278/J3278</f>
        <v>0.565989657498314</v>
      </c>
      <c r="Q3278" s="74" t="n">
        <f aca="false">N3278/J3278</f>
        <v>0.365959679232556</v>
      </c>
      <c r="R3278" s="75" t="n">
        <f aca="false">ABS(P3278-Q3278)*100</f>
        <v>20.0029978265757</v>
      </c>
      <c r="S3278" s="72" t="str">
        <f aca="false">IF(M3278&gt;N3278,"Flávio Bolsonaro",IF(N3278&gt;M3278,"Lula","Empate"))</f>
        <v>Flávio Bolsonaro</v>
      </c>
      <c r="T3278" s="74" t="n">
        <v>0.453001691093574</v>
      </c>
      <c r="U3278" s="74" t="n">
        <v>0.479777339346111</v>
      </c>
      <c r="V3278" s="72" t="str">
        <f aca="false">IF(S3278="Empate","—",IF((N3278&gt;M3278)&lt;&gt;(T3278&gt;U3278),"Sim","Não"))</f>
        <v>Não</v>
      </c>
    </row>
    <row r="3279" customFormat="false" ht="15" hidden="false" customHeight="false" outlineLevel="0" collapsed="false">
      <c r="A3279" s="72" t="s">
        <v>6803</v>
      </c>
      <c r="B3279" s="72" t="s">
        <v>6804</v>
      </c>
      <c r="C3279" s="72" t="s">
        <v>290</v>
      </c>
      <c r="D3279" s="72" t="s">
        <v>292</v>
      </c>
      <c r="E3279" s="72"/>
      <c r="F3279" s="73" t="n">
        <v>6609</v>
      </c>
      <c r="G3279" s="73" t="n">
        <v>4934</v>
      </c>
      <c r="H3279" s="73" t="n">
        <v>1675</v>
      </c>
      <c r="I3279" s="74" t="n">
        <f aca="false">H3279/F3279</f>
        <v>0.253442275684672</v>
      </c>
      <c r="J3279" s="73" t="n">
        <v>4760</v>
      </c>
      <c r="K3279" s="73" t="n">
        <v>63</v>
      </c>
      <c r="L3279" s="73" t="n">
        <v>111</v>
      </c>
      <c r="M3279" s="73" t="n">
        <v>2129</v>
      </c>
      <c r="N3279" s="73" t="n">
        <v>2378</v>
      </c>
      <c r="O3279" s="73" t="n">
        <f aca="false">J3279-M3279-N3279</f>
        <v>253</v>
      </c>
      <c r="P3279" s="74" t="n">
        <f aca="false">M3279/J3279</f>
        <v>0.447268907563025</v>
      </c>
      <c r="Q3279" s="74" t="n">
        <f aca="false">N3279/J3279</f>
        <v>0.499579831932773</v>
      </c>
      <c r="R3279" s="75" t="n">
        <f aca="false">ABS(P3279-Q3279)*100</f>
        <v>5.23109243697479</v>
      </c>
      <c r="S3279" s="72" t="str">
        <f aca="false">IF(M3279&gt;N3279,"Flávio Bolsonaro",IF(N3279&gt;M3279,"Lula","Empate"))</f>
        <v>Lula</v>
      </c>
      <c r="T3279" s="74" t="n">
        <v>0.57651317112407</v>
      </c>
      <c r="U3279" s="74" t="n">
        <v>0.367786044641062</v>
      </c>
      <c r="V3279" s="72" t="str">
        <f aca="false">IF(S3279="Empate","—",IF((N3279&gt;M3279)&lt;&gt;(T3279&gt;U3279),"Sim","Não"))</f>
        <v>Não</v>
      </c>
    </row>
    <row r="3280" customFormat="false" ht="15" hidden="false" customHeight="false" outlineLevel="0" collapsed="false">
      <c r="A3280" s="72" t="s">
        <v>6805</v>
      </c>
      <c r="B3280" s="72" t="s">
        <v>6806</v>
      </c>
      <c r="C3280" s="72" t="s">
        <v>290</v>
      </c>
      <c r="D3280" s="72" t="s">
        <v>292</v>
      </c>
      <c r="E3280" s="72"/>
      <c r="F3280" s="73" t="n">
        <v>3221</v>
      </c>
      <c r="G3280" s="73" t="n">
        <v>2469</v>
      </c>
      <c r="H3280" s="73" t="n">
        <v>752</v>
      </c>
      <c r="I3280" s="74" t="n">
        <f aca="false">H3280/F3280</f>
        <v>0.233467867122012</v>
      </c>
      <c r="J3280" s="73" t="n">
        <v>2368</v>
      </c>
      <c r="K3280" s="73" t="n">
        <v>39</v>
      </c>
      <c r="L3280" s="73" t="n">
        <v>62</v>
      </c>
      <c r="M3280" s="73" t="n">
        <v>1260</v>
      </c>
      <c r="N3280" s="73" t="n">
        <v>956</v>
      </c>
      <c r="O3280" s="73" t="n">
        <f aca="false">J3280-M3280-N3280</f>
        <v>152</v>
      </c>
      <c r="P3280" s="74" t="n">
        <f aca="false">M3280/J3280</f>
        <v>0.532094594594595</v>
      </c>
      <c r="Q3280" s="74" t="n">
        <f aca="false">N3280/J3280</f>
        <v>0.403716216216216</v>
      </c>
      <c r="R3280" s="75" t="n">
        <f aca="false">ABS(P3280-Q3280)*100</f>
        <v>12.8378378378378</v>
      </c>
      <c r="S3280" s="72" t="str">
        <f aca="false">IF(M3280&gt;N3280,"Flávio Bolsonaro",IF(N3280&gt;M3280,"Lula","Empate"))</f>
        <v>Flávio Bolsonaro</v>
      </c>
      <c r="T3280" s="74" t="n">
        <v>0.473202614379085</v>
      </c>
      <c r="U3280" s="74" t="n">
        <v>0.458823529411765</v>
      </c>
      <c r="V3280" s="72" t="str">
        <f aca="false">IF(S3280="Empate","—",IF((N3280&gt;M3280)&lt;&gt;(T3280&gt;U3280),"Sim","Não"))</f>
        <v>Sim</v>
      </c>
    </row>
    <row r="3281" customFormat="false" ht="15" hidden="false" customHeight="false" outlineLevel="0" collapsed="false">
      <c r="A3281" s="72" t="s">
        <v>6807</v>
      </c>
      <c r="B3281" s="72" t="s">
        <v>6808</v>
      </c>
      <c r="C3281" s="72" t="s">
        <v>290</v>
      </c>
      <c r="D3281" s="72" t="s">
        <v>292</v>
      </c>
      <c r="E3281" s="72"/>
      <c r="F3281" s="73" t="n">
        <v>13638</v>
      </c>
      <c r="G3281" s="73" t="n">
        <v>11203</v>
      </c>
      <c r="H3281" s="73" t="n">
        <v>2435</v>
      </c>
      <c r="I3281" s="74" t="n">
        <f aca="false">H3281/F3281</f>
        <v>0.178545241237718</v>
      </c>
      <c r="J3281" s="73" t="n">
        <v>10651</v>
      </c>
      <c r="K3281" s="73" t="n">
        <v>331</v>
      </c>
      <c r="L3281" s="73" t="n">
        <v>221</v>
      </c>
      <c r="M3281" s="73" t="n">
        <v>6403</v>
      </c>
      <c r="N3281" s="73" t="n">
        <v>3327</v>
      </c>
      <c r="O3281" s="73" t="n">
        <f aca="false">J3281-M3281-N3281</f>
        <v>921</v>
      </c>
      <c r="P3281" s="74" t="n">
        <f aca="false">M3281/J3281</f>
        <v>0.60116420993334</v>
      </c>
      <c r="Q3281" s="74" t="n">
        <f aca="false">N3281/J3281</f>
        <v>0.312365036146841</v>
      </c>
      <c r="R3281" s="75" t="n">
        <f aca="false">ABS(P3281-Q3281)*100</f>
        <v>28.8799173786499</v>
      </c>
      <c r="S3281" s="72" t="str">
        <f aca="false">IF(M3281&gt;N3281,"Flávio Bolsonaro",IF(N3281&gt;M3281,"Lula","Empate"))</f>
        <v>Flávio Bolsonaro</v>
      </c>
      <c r="T3281" s="74" t="n">
        <v>0.407356547327121</v>
      </c>
      <c r="U3281" s="74" t="n">
        <v>0.506228543403629</v>
      </c>
      <c r="V3281" s="72" t="str">
        <f aca="false">IF(S3281="Empate","—",IF((N3281&gt;M3281)&lt;&gt;(T3281&gt;U3281),"Sim","Não"))</f>
        <v>Não</v>
      </c>
    </row>
    <row r="3282" customFormat="false" ht="15" hidden="false" customHeight="false" outlineLevel="0" collapsed="false">
      <c r="A3282" s="72" t="s">
        <v>6809</v>
      </c>
      <c r="B3282" s="72" t="s">
        <v>6810</v>
      </c>
      <c r="C3282" s="72" t="s">
        <v>290</v>
      </c>
      <c r="D3282" s="72" t="s">
        <v>292</v>
      </c>
      <c r="E3282" s="72"/>
      <c r="F3282" s="73" t="n">
        <v>13858</v>
      </c>
      <c r="G3282" s="73" t="n">
        <v>11380</v>
      </c>
      <c r="H3282" s="73" t="n">
        <v>2478</v>
      </c>
      <c r="I3282" s="74" t="n">
        <f aca="false">H3282/F3282</f>
        <v>0.178813681627941</v>
      </c>
      <c r="J3282" s="73" t="n">
        <v>11081</v>
      </c>
      <c r="K3282" s="73" t="n">
        <v>160</v>
      </c>
      <c r="L3282" s="73" t="n">
        <v>139</v>
      </c>
      <c r="M3282" s="73" t="n">
        <v>7590</v>
      </c>
      <c r="N3282" s="73" t="n">
        <v>2774</v>
      </c>
      <c r="O3282" s="73" t="n">
        <f aca="false">J3282-M3282-N3282</f>
        <v>717</v>
      </c>
      <c r="P3282" s="74" t="n">
        <f aca="false">M3282/J3282</f>
        <v>0.684956231387059</v>
      </c>
      <c r="Q3282" s="74" t="n">
        <f aca="false">N3282/J3282</f>
        <v>0.250338417110369</v>
      </c>
      <c r="R3282" s="75" t="n">
        <f aca="false">ABS(P3282-Q3282)*100</f>
        <v>43.461781427669</v>
      </c>
      <c r="S3282" s="72" t="str">
        <f aca="false">IF(M3282&gt;N3282,"Flávio Bolsonaro",IF(N3282&gt;M3282,"Lula","Empate"))</f>
        <v>Flávio Bolsonaro</v>
      </c>
      <c r="T3282" s="74" t="n">
        <v>0.327503831244929</v>
      </c>
      <c r="U3282" s="74" t="n">
        <v>0.609573604976111</v>
      </c>
      <c r="V3282" s="72" t="str">
        <f aca="false">IF(S3282="Empate","—",IF((N3282&gt;M3282)&lt;&gt;(T3282&gt;U3282),"Sim","Não"))</f>
        <v>Não</v>
      </c>
    </row>
    <row r="3283" customFormat="false" ht="15" hidden="false" customHeight="false" outlineLevel="0" collapsed="false">
      <c r="A3283" s="72" t="s">
        <v>6811</v>
      </c>
      <c r="B3283" s="72" t="s">
        <v>6812</v>
      </c>
      <c r="C3283" s="72" t="s">
        <v>290</v>
      </c>
      <c r="D3283" s="72" t="s">
        <v>292</v>
      </c>
      <c r="E3283" s="72"/>
      <c r="F3283" s="73" t="n">
        <v>35102</v>
      </c>
      <c r="G3283" s="73" t="n">
        <v>26949</v>
      </c>
      <c r="H3283" s="73" t="n">
        <v>8153</v>
      </c>
      <c r="I3283" s="74" t="n">
        <f aca="false">H3283/F3283</f>
        <v>0.232265967751125</v>
      </c>
      <c r="J3283" s="73" t="n">
        <v>25953</v>
      </c>
      <c r="K3283" s="73" t="n">
        <v>448</v>
      </c>
      <c r="L3283" s="73" t="n">
        <v>548</v>
      </c>
      <c r="M3283" s="73" t="n">
        <v>16058</v>
      </c>
      <c r="N3283" s="73" t="n">
        <v>7747</v>
      </c>
      <c r="O3283" s="73" t="n">
        <f aca="false">J3283-M3283-N3283</f>
        <v>2148</v>
      </c>
      <c r="P3283" s="74" t="n">
        <f aca="false">M3283/J3283</f>
        <v>0.618733865063769</v>
      </c>
      <c r="Q3283" s="74" t="n">
        <f aca="false">N3283/J3283</f>
        <v>0.298501136670134</v>
      </c>
      <c r="R3283" s="75" t="n">
        <f aca="false">ABS(P3283-Q3283)*100</f>
        <v>32.0232728393635</v>
      </c>
      <c r="S3283" s="72" t="str">
        <f aca="false">IF(M3283&gt;N3283,"Flávio Bolsonaro",IF(N3283&gt;M3283,"Lula","Empate"))</f>
        <v>Flávio Bolsonaro</v>
      </c>
      <c r="T3283" s="74" t="n">
        <v>0.343339312516016</v>
      </c>
      <c r="U3283" s="74" t="n">
        <v>0.570743493062928</v>
      </c>
      <c r="V3283" s="72" t="str">
        <f aca="false">IF(S3283="Empate","—",IF((N3283&gt;M3283)&lt;&gt;(T3283&gt;U3283),"Sim","Não"))</f>
        <v>Não</v>
      </c>
    </row>
    <row r="3284" customFormat="false" ht="15" hidden="false" customHeight="false" outlineLevel="0" collapsed="false">
      <c r="A3284" s="72" t="s">
        <v>6813</v>
      </c>
      <c r="B3284" s="72" t="s">
        <v>6814</v>
      </c>
      <c r="C3284" s="72" t="s">
        <v>290</v>
      </c>
      <c r="D3284" s="72" t="s">
        <v>292</v>
      </c>
      <c r="E3284" s="72"/>
      <c r="F3284" s="73" t="n">
        <v>5280</v>
      </c>
      <c r="G3284" s="73" t="n">
        <v>4052</v>
      </c>
      <c r="H3284" s="73" t="n">
        <v>1228</v>
      </c>
      <c r="I3284" s="74" t="n">
        <f aca="false">H3284/F3284</f>
        <v>0.232575757575758</v>
      </c>
      <c r="J3284" s="73" t="n">
        <v>3934</v>
      </c>
      <c r="K3284" s="73" t="n">
        <v>55</v>
      </c>
      <c r="L3284" s="73" t="n">
        <v>63</v>
      </c>
      <c r="M3284" s="73" t="n">
        <v>1864</v>
      </c>
      <c r="N3284" s="73" t="n">
        <v>1877</v>
      </c>
      <c r="O3284" s="73" t="n">
        <f aca="false">J3284-M3284-N3284</f>
        <v>193</v>
      </c>
      <c r="P3284" s="74" t="n">
        <f aca="false">M3284/J3284</f>
        <v>0.47381799694967</v>
      </c>
      <c r="Q3284" s="74" t="n">
        <f aca="false">N3284/J3284</f>
        <v>0.477122521606507</v>
      </c>
      <c r="R3284" s="75" t="n">
        <f aca="false">ABS(P3284-Q3284)*100</f>
        <v>0.330452465683784</v>
      </c>
      <c r="S3284" s="72" t="str">
        <f aca="false">IF(M3284&gt;N3284,"Flávio Bolsonaro",IF(N3284&gt;M3284,"Lula","Empate"))</f>
        <v>Lula</v>
      </c>
      <c r="T3284" s="74" t="n">
        <v>0.615285308546347</v>
      </c>
      <c r="U3284" s="74" t="n">
        <v>0.350116189000775</v>
      </c>
      <c r="V3284" s="72" t="str">
        <f aca="false">IF(S3284="Empate","—",IF((N3284&gt;M3284)&lt;&gt;(T3284&gt;U3284),"Sim","Não"))</f>
        <v>Não</v>
      </c>
    </row>
    <row r="3285" customFormat="false" ht="15" hidden="false" customHeight="false" outlineLevel="0" collapsed="false">
      <c r="A3285" s="72" t="s">
        <v>6815</v>
      </c>
      <c r="B3285" s="72" t="s">
        <v>6816</v>
      </c>
      <c r="C3285" s="72" t="s">
        <v>290</v>
      </c>
      <c r="D3285" s="72" t="s">
        <v>292</v>
      </c>
      <c r="E3285" s="72"/>
      <c r="F3285" s="73" t="n">
        <v>17708</v>
      </c>
      <c r="G3285" s="73" t="n">
        <v>14440</v>
      </c>
      <c r="H3285" s="73" t="n">
        <v>3268</v>
      </c>
      <c r="I3285" s="74" t="n">
        <f aca="false">H3285/F3285</f>
        <v>0.184549356223176</v>
      </c>
      <c r="J3285" s="73" t="n">
        <v>13946</v>
      </c>
      <c r="K3285" s="73" t="n">
        <v>245</v>
      </c>
      <c r="L3285" s="73" t="n">
        <v>249</v>
      </c>
      <c r="M3285" s="73" t="n">
        <v>7845</v>
      </c>
      <c r="N3285" s="73" t="n">
        <v>5245</v>
      </c>
      <c r="O3285" s="73" t="n">
        <f aca="false">J3285-M3285-N3285</f>
        <v>856</v>
      </c>
      <c r="P3285" s="74" t="n">
        <f aca="false">M3285/J3285</f>
        <v>0.562526889430661</v>
      </c>
      <c r="Q3285" s="74" t="n">
        <f aca="false">N3285/J3285</f>
        <v>0.376093503513552</v>
      </c>
      <c r="R3285" s="75" t="n">
        <f aca="false">ABS(P3285-Q3285)*100</f>
        <v>18.6433385917109</v>
      </c>
      <c r="S3285" s="72" t="str">
        <f aca="false">IF(M3285&gt;N3285,"Flávio Bolsonaro",IF(N3285&gt;M3285,"Lula","Empate"))</f>
        <v>Flávio Bolsonaro</v>
      </c>
      <c r="T3285" s="74" t="n">
        <v>0.467633686945226</v>
      </c>
      <c r="U3285" s="74" t="n">
        <v>0.472396622645594</v>
      </c>
      <c r="V3285" s="72" t="str">
        <f aca="false">IF(S3285="Empate","—",IF((N3285&gt;M3285)&lt;&gt;(T3285&gt;U3285),"Sim","Não"))</f>
        <v>Não</v>
      </c>
    </row>
    <row r="3286" customFormat="false" ht="15" hidden="false" customHeight="false" outlineLevel="0" collapsed="false">
      <c r="A3286" s="72" t="s">
        <v>6817</v>
      </c>
      <c r="B3286" s="72" t="s">
        <v>6818</v>
      </c>
      <c r="C3286" s="72" t="s">
        <v>290</v>
      </c>
      <c r="D3286" s="72" t="s">
        <v>292</v>
      </c>
      <c r="E3286" s="72"/>
      <c r="F3286" s="73" t="n">
        <v>3757</v>
      </c>
      <c r="G3286" s="73" t="n">
        <v>2871</v>
      </c>
      <c r="H3286" s="73" t="n">
        <v>886</v>
      </c>
      <c r="I3286" s="74" t="n">
        <f aca="false">H3286/F3286</f>
        <v>0.235826457279744</v>
      </c>
      <c r="J3286" s="73" t="n">
        <v>2753</v>
      </c>
      <c r="K3286" s="73" t="n">
        <v>51</v>
      </c>
      <c r="L3286" s="73" t="n">
        <v>67</v>
      </c>
      <c r="M3286" s="73" t="n">
        <v>1295</v>
      </c>
      <c r="N3286" s="73" t="n">
        <v>1250</v>
      </c>
      <c r="O3286" s="73" t="n">
        <f aca="false">J3286-M3286-N3286</f>
        <v>208</v>
      </c>
      <c r="P3286" s="74" t="n">
        <f aca="false">M3286/J3286</f>
        <v>0.470395931710861</v>
      </c>
      <c r="Q3286" s="74" t="n">
        <f aca="false">N3286/J3286</f>
        <v>0.454050127134036</v>
      </c>
      <c r="R3286" s="75" t="n">
        <f aca="false">ABS(P3286-Q3286)*100</f>
        <v>1.63458045768253</v>
      </c>
      <c r="S3286" s="72" t="str">
        <f aca="false">IF(M3286&gt;N3286,"Flávio Bolsonaro",IF(N3286&gt;M3286,"Lula","Empate"))</f>
        <v>Flávio Bolsonaro</v>
      </c>
      <c r="T3286" s="74" t="n">
        <v>0.50445765230312</v>
      </c>
      <c r="U3286" s="74" t="n">
        <v>0.404903417533432</v>
      </c>
      <c r="V3286" s="72" t="str">
        <f aca="false">IF(S3286="Empate","—",IF((N3286&gt;M3286)&lt;&gt;(T3286&gt;U3286),"Sim","Não"))</f>
        <v>Sim</v>
      </c>
    </row>
    <row r="3287" customFormat="false" ht="15" hidden="false" customHeight="false" outlineLevel="0" collapsed="false">
      <c r="A3287" s="72" t="s">
        <v>6819</v>
      </c>
      <c r="B3287" s="72" t="s">
        <v>6820</v>
      </c>
      <c r="C3287" s="72" t="s">
        <v>290</v>
      </c>
      <c r="D3287" s="72" t="s">
        <v>292</v>
      </c>
      <c r="E3287" s="72"/>
      <c r="F3287" s="73" t="n">
        <v>13735</v>
      </c>
      <c r="G3287" s="73" t="n">
        <v>11224</v>
      </c>
      <c r="H3287" s="73" t="n">
        <v>2511</v>
      </c>
      <c r="I3287" s="74" t="n">
        <f aca="false">H3287/F3287</f>
        <v>0.182817619220968</v>
      </c>
      <c r="J3287" s="73" t="n">
        <v>10654</v>
      </c>
      <c r="K3287" s="73" t="n">
        <v>277</v>
      </c>
      <c r="L3287" s="73" t="n">
        <v>293</v>
      </c>
      <c r="M3287" s="73" t="n">
        <v>6358</v>
      </c>
      <c r="N3287" s="73" t="n">
        <v>3203</v>
      </c>
      <c r="O3287" s="73" t="n">
        <f aca="false">J3287-M3287-N3287</f>
        <v>1093</v>
      </c>
      <c r="P3287" s="74" t="n">
        <f aca="false">M3287/J3287</f>
        <v>0.596771165759339</v>
      </c>
      <c r="Q3287" s="74" t="n">
        <f aca="false">N3287/J3287</f>
        <v>0.300638257931293</v>
      </c>
      <c r="R3287" s="75" t="n">
        <f aca="false">ABS(P3287-Q3287)*100</f>
        <v>29.6132907828046</v>
      </c>
      <c r="S3287" s="72" t="str">
        <f aca="false">IF(M3287&gt;N3287,"Flávio Bolsonaro",IF(N3287&gt;M3287,"Lula","Empate"))</f>
        <v>Flávio Bolsonaro</v>
      </c>
      <c r="T3287" s="74" t="n">
        <v>0.398438969343615</v>
      </c>
      <c r="U3287" s="74" t="n">
        <v>0.500282113974046</v>
      </c>
      <c r="V3287" s="72" t="str">
        <f aca="false">IF(S3287="Empate","—",IF((N3287&gt;M3287)&lt;&gt;(T3287&gt;U3287),"Sim","Não"))</f>
        <v>Não</v>
      </c>
    </row>
    <row r="3288" customFormat="false" ht="15" hidden="false" customHeight="false" outlineLevel="0" collapsed="false">
      <c r="A3288" s="72" t="s">
        <v>6821</v>
      </c>
      <c r="B3288" s="72" t="s">
        <v>6822</v>
      </c>
      <c r="C3288" s="72" t="s">
        <v>290</v>
      </c>
      <c r="D3288" s="72" t="s">
        <v>292</v>
      </c>
      <c r="E3288" s="72"/>
      <c r="F3288" s="73" t="n">
        <v>3622</v>
      </c>
      <c r="G3288" s="73" t="n">
        <v>2910</v>
      </c>
      <c r="H3288" s="73" t="n">
        <v>712</v>
      </c>
      <c r="I3288" s="74" t="n">
        <f aca="false">H3288/F3288</f>
        <v>0.196576477084484</v>
      </c>
      <c r="J3288" s="73" t="n">
        <v>2840</v>
      </c>
      <c r="K3288" s="73" t="n">
        <v>30</v>
      </c>
      <c r="L3288" s="73" t="n">
        <v>40</v>
      </c>
      <c r="M3288" s="73" t="n">
        <v>1464</v>
      </c>
      <c r="N3288" s="73" t="n">
        <v>1185</v>
      </c>
      <c r="O3288" s="73" t="n">
        <f aca="false">J3288-M3288-N3288</f>
        <v>191</v>
      </c>
      <c r="P3288" s="74" t="n">
        <f aca="false">M3288/J3288</f>
        <v>0.515492957746479</v>
      </c>
      <c r="Q3288" s="74" t="n">
        <f aca="false">N3288/J3288</f>
        <v>0.417253521126761</v>
      </c>
      <c r="R3288" s="75" t="n">
        <f aca="false">ABS(P3288-Q3288)*100</f>
        <v>9.82394366197183</v>
      </c>
      <c r="S3288" s="72" t="str">
        <f aca="false">IF(M3288&gt;N3288,"Flávio Bolsonaro",IF(N3288&gt;M3288,"Lula","Empate"))</f>
        <v>Flávio Bolsonaro</v>
      </c>
      <c r="T3288" s="74" t="n">
        <v>0.546138072453862</v>
      </c>
      <c r="U3288" s="74" t="n">
        <v>0.408065618591934</v>
      </c>
      <c r="V3288" s="72" t="str">
        <f aca="false">IF(S3288="Empate","—",IF((N3288&gt;M3288)&lt;&gt;(T3288&gt;U3288),"Sim","Não"))</f>
        <v>Sim</v>
      </c>
    </row>
    <row r="3289" customFormat="false" ht="15" hidden="false" customHeight="false" outlineLevel="0" collapsed="false">
      <c r="A3289" s="72" t="s">
        <v>6823</v>
      </c>
      <c r="B3289" s="72" t="s">
        <v>6824</v>
      </c>
      <c r="C3289" s="72" t="s">
        <v>290</v>
      </c>
      <c r="D3289" s="72" t="s">
        <v>292</v>
      </c>
      <c r="E3289" s="72"/>
      <c r="F3289" s="73" t="n">
        <v>16510</v>
      </c>
      <c r="G3289" s="73" t="n">
        <v>12582</v>
      </c>
      <c r="H3289" s="73" t="n">
        <v>3928</v>
      </c>
      <c r="I3289" s="74" t="n">
        <f aca="false">H3289/F3289</f>
        <v>0.237916414294367</v>
      </c>
      <c r="J3289" s="73" t="n">
        <v>12154</v>
      </c>
      <c r="K3289" s="73" t="n">
        <v>187</v>
      </c>
      <c r="L3289" s="73" t="n">
        <v>241</v>
      </c>
      <c r="M3289" s="73" t="n">
        <v>7335</v>
      </c>
      <c r="N3289" s="73" t="n">
        <v>4065</v>
      </c>
      <c r="O3289" s="73" t="n">
        <f aca="false">J3289-M3289-N3289</f>
        <v>754</v>
      </c>
      <c r="P3289" s="74" t="n">
        <f aca="false">M3289/J3289</f>
        <v>0.603505018923811</v>
      </c>
      <c r="Q3289" s="74" t="n">
        <f aca="false">N3289/J3289</f>
        <v>0.334457791673523</v>
      </c>
      <c r="R3289" s="75" t="n">
        <f aca="false">ABS(P3289-Q3289)*100</f>
        <v>26.9047227250288</v>
      </c>
      <c r="S3289" s="72" t="str">
        <f aca="false">IF(M3289&gt;N3289,"Flávio Bolsonaro",IF(N3289&gt;M3289,"Lula","Empate"))</f>
        <v>Flávio Bolsonaro</v>
      </c>
      <c r="T3289" s="74" t="n">
        <v>0.368362391529337</v>
      </c>
      <c r="U3289" s="74" t="n">
        <v>0.577581402754558</v>
      </c>
      <c r="V3289" s="72" t="str">
        <f aca="false">IF(S3289="Empate","—",IF((N3289&gt;M3289)&lt;&gt;(T3289&gt;U3289),"Sim","Não"))</f>
        <v>Não</v>
      </c>
    </row>
    <row r="3290" customFormat="false" ht="15" hidden="false" customHeight="false" outlineLevel="0" collapsed="false">
      <c r="A3290" s="72" t="s">
        <v>6825</v>
      </c>
      <c r="B3290" s="72" t="s">
        <v>364</v>
      </c>
      <c r="C3290" s="72" t="s">
        <v>290</v>
      </c>
      <c r="D3290" s="72" t="s">
        <v>292</v>
      </c>
      <c r="E3290" s="72"/>
      <c r="F3290" s="73" t="n">
        <v>3922</v>
      </c>
      <c r="G3290" s="73" t="n">
        <v>3022</v>
      </c>
      <c r="H3290" s="73" t="n">
        <v>900</v>
      </c>
      <c r="I3290" s="74" t="n">
        <f aca="false">H3290/F3290</f>
        <v>0.229474757776645</v>
      </c>
      <c r="J3290" s="73" t="n">
        <v>2913</v>
      </c>
      <c r="K3290" s="73" t="n">
        <v>41</v>
      </c>
      <c r="L3290" s="73" t="n">
        <v>68</v>
      </c>
      <c r="M3290" s="73" t="n">
        <v>1298</v>
      </c>
      <c r="N3290" s="73" t="n">
        <v>1449</v>
      </c>
      <c r="O3290" s="73" t="n">
        <f aca="false">J3290-M3290-N3290</f>
        <v>166</v>
      </c>
      <c r="P3290" s="74" t="n">
        <f aca="false">M3290/J3290</f>
        <v>0.44558874013045</v>
      </c>
      <c r="Q3290" s="74" t="n">
        <f aca="false">N3290/J3290</f>
        <v>0.497425334706488</v>
      </c>
      <c r="R3290" s="75" t="n">
        <f aca="false">ABS(P3290-Q3290)*100</f>
        <v>5.18365945760385</v>
      </c>
      <c r="S3290" s="72" t="str">
        <f aca="false">IF(M3290&gt;N3290,"Flávio Bolsonaro",IF(N3290&gt;M3290,"Lula","Empate"))</f>
        <v>Lula</v>
      </c>
      <c r="T3290" s="74" t="n">
        <v>0.576062277002919</v>
      </c>
      <c r="U3290" s="74" t="n">
        <v>0.371067142393772</v>
      </c>
      <c r="V3290" s="72" t="str">
        <f aca="false">IF(S3290="Empate","—",IF((N3290&gt;M3290)&lt;&gt;(T3290&gt;U3290),"Sim","Não"))</f>
        <v>Não</v>
      </c>
    </row>
    <row r="3291" customFormat="false" ht="15" hidden="false" customHeight="false" outlineLevel="0" collapsed="false">
      <c r="A3291" s="72" t="s">
        <v>6826</v>
      </c>
      <c r="B3291" s="72" t="s">
        <v>6827</v>
      </c>
      <c r="C3291" s="72" t="s">
        <v>290</v>
      </c>
      <c r="D3291" s="72" t="s">
        <v>292</v>
      </c>
      <c r="E3291" s="72"/>
      <c r="F3291" s="73" t="n">
        <v>2730</v>
      </c>
      <c r="G3291" s="73" t="n">
        <v>2172</v>
      </c>
      <c r="H3291" s="73" t="n">
        <v>558</v>
      </c>
      <c r="I3291" s="74" t="n">
        <f aca="false">H3291/F3291</f>
        <v>0.204395604395604</v>
      </c>
      <c r="J3291" s="73" t="n">
        <v>2101</v>
      </c>
      <c r="K3291" s="73" t="n">
        <v>26</v>
      </c>
      <c r="L3291" s="73" t="n">
        <v>45</v>
      </c>
      <c r="M3291" s="73" t="n">
        <v>1227</v>
      </c>
      <c r="N3291" s="73" t="n">
        <v>728</v>
      </c>
      <c r="O3291" s="73" t="n">
        <f aca="false">J3291-M3291-N3291</f>
        <v>146</v>
      </c>
      <c r="P3291" s="74" t="n">
        <f aca="false">M3291/J3291</f>
        <v>0.584007615421228</v>
      </c>
      <c r="Q3291" s="74" t="n">
        <f aca="false">N3291/J3291</f>
        <v>0.346501665873394</v>
      </c>
      <c r="R3291" s="75" t="n">
        <f aca="false">ABS(P3291-Q3291)*100</f>
        <v>23.7505949547834</v>
      </c>
      <c r="S3291" s="72" t="str">
        <f aca="false">IF(M3291&gt;N3291,"Flávio Bolsonaro",IF(N3291&gt;M3291,"Lula","Empate"))</f>
        <v>Flávio Bolsonaro</v>
      </c>
      <c r="T3291" s="74" t="n">
        <v>0.393060836501901</v>
      </c>
      <c r="U3291" s="74" t="n">
        <v>0.536596958174905</v>
      </c>
      <c r="V3291" s="72" t="str">
        <f aca="false">IF(S3291="Empate","—",IF((N3291&gt;M3291)&lt;&gt;(T3291&gt;U3291),"Sim","Não"))</f>
        <v>Não</v>
      </c>
    </row>
    <row r="3292" customFormat="false" ht="15" hidden="false" customHeight="false" outlineLevel="0" collapsed="false">
      <c r="A3292" s="72" t="s">
        <v>6828</v>
      </c>
      <c r="B3292" s="72" t="s">
        <v>6829</v>
      </c>
      <c r="C3292" s="72" t="s">
        <v>290</v>
      </c>
      <c r="D3292" s="72" t="s">
        <v>292</v>
      </c>
      <c r="E3292" s="72" t="s">
        <v>385</v>
      </c>
      <c r="F3292" s="73" t="n">
        <v>1415148</v>
      </c>
      <c r="G3292" s="73" t="n">
        <v>1136092</v>
      </c>
      <c r="H3292" s="73" t="n">
        <v>279056</v>
      </c>
      <c r="I3292" s="74" t="n">
        <f aca="false">H3292/F3292</f>
        <v>0.19719209580906</v>
      </c>
      <c r="J3292" s="73" t="n">
        <v>1093434</v>
      </c>
      <c r="K3292" s="73" t="n">
        <v>19244</v>
      </c>
      <c r="L3292" s="73" t="n">
        <v>23414</v>
      </c>
      <c r="M3292" s="73" t="n">
        <v>628721</v>
      </c>
      <c r="N3292" s="73" t="n">
        <v>332099</v>
      </c>
      <c r="O3292" s="73" t="n">
        <f aca="false">J3292-M3292-N3292</f>
        <v>132614</v>
      </c>
      <c r="P3292" s="74" t="n">
        <f aca="false">M3292/J3292</f>
        <v>0.57499675334771</v>
      </c>
      <c r="Q3292" s="74" t="n">
        <f aca="false">N3292/J3292</f>
        <v>0.303721120799243</v>
      </c>
      <c r="R3292" s="75" t="n">
        <f aca="false">ABS(P3292-Q3292)*100</f>
        <v>27.1275632548467</v>
      </c>
      <c r="S3292" s="72" t="str">
        <f aca="false">IF(M3292&gt;N3292,"Flávio Bolsonaro",IF(N3292&gt;M3292,"Lula","Empate"))</f>
        <v>Flávio Bolsonaro</v>
      </c>
      <c r="T3292" s="74" t="n">
        <v>0.314213928202055</v>
      </c>
      <c r="U3292" s="74" t="n">
        <v>0.552598519566736</v>
      </c>
      <c r="V3292" s="72" t="str">
        <f aca="false">IF(S3292="Empate","—",IF((N3292&gt;M3292)&lt;&gt;(T3292&gt;U3292),"Sim","Não"))</f>
        <v>Não</v>
      </c>
    </row>
    <row r="3293" customFormat="false" ht="15" hidden="false" customHeight="false" outlineLevel="0" collapsed="false">
      <c r="A3293" s="72" t="s">
        <v>6830</v>
      </c>
      <c r="B3293" s="72" t="s">
        <v>6831</v>
      </c>
      <c r="C3293" s="72" t="s">
        <v>290</v>
      </c>
      <c r="D3293" s="72" t="s">
        <v>292</v>
      </c>
      <c r="E3293" s="72"/>
      <c r="F3293" s="73" t="n">
        <v>10807</v>
      </c>
      <c r="G3293" s="73" t="n">
        <v>7971</v>
      </c>
      <c r="H3293" s="73" t="n">
        <v>2836</v>
      </c>
      <c r="I3293" s="74" t="n">
        <f aca="false">H3293/F3293</f>
        <v>0.262422503932636</v>
      </c>
      <c r="J3293" s="73" t="n">
        <v>7559</v>
      </c>
      <c r="K3293" s="73" t="n">
        <v>196</v>
      </c>
      <c r="L3293" s="73" t="n">
        <v>216</v>
      </c>
      <c r="M3293" s="73" t="n">
        <v>4476</v>
      </c>
      <c r="N3293" s="73" t="n">
        <v>2615</v>
      </c>
      <c r="O3293" s="73" t="n">
        <f aca="false">J3293-M3293-N3293</f>
        <v>468</v>
      </c>
      <c r="P3293" s="74" t="n">
        <f aca="false">M3293/J3293</f>
        <v>0.592141817700754</v>
      </c>
      <c r="Q3293" s="74" t="n">
        <f aca="false">N3293/J3293</f>
        <v>0.345945230850642</v>
      </c>
      <c r="R3293" s="75" t="n">
        <f aca="false">ABS(P3293-Q3293)*100</f>
        <v>24.6196586850112</v>
      </c>
      <c r="S3293" s="72" t="str">
        <f aca="false">IF(M3293&gt;N3293,"Flávio Bolsonaro",IF(N3293&gt;M3293,"Lula","Empate"))</f>
        <v>Flávio Bolsonaro</v>
      </c>
      <c r="T3293" s="74" t="n">
        <v>0.443444227005871</v>
      </c>
      <c r="U3293" s="74" t="n">
        <v>0.486236138290933</v>
      </c>
      <c r="V3293" s="72" t="str">
        <f aca="false">IF(S3293="Empate","—",IF((N3293&gt;M3293)&lt;&gt;(T3293&gt;U3293),"Sim","Não"))</f>
        <v>Não</v>
      </c>
    </row>
    <row r="3294" customFormat="false" ht="15" hidden="false" customHeight="false" outlineLevel="0" collapsed="false">
      <c r="A3294" s="72" t="s">
        <v>6832</v>
      </c>
      <c r="B3294" s="72" t="s">
        <v>6833</v>
      </c>
      <c r="C3294" s="72" t="s">
        <v>290</v>
      </c>
      <c r="D3294" s="72" t="s">
        <v>292</v>
      </c>
      <c r="E3294" s="72"/>
      <c r="F3294" s="73" t="n">
        <v>11738</v>
      </c>
      <c r="G3294" s="73" t="n">
        <v>9075</v>
      </c>
      <c r="H3294" s="73" t="n">
        <v>2663</v>
      </c>
      <c r="I3294" s="74" t="n">
        <f aca="false">H3294/F3294</f>
        <v>0.226869994888397</v>
      </c>
      <c r="J3294" s="73" t="n">
        <v>8704</v>
      </c>
      <c r="K3294" s="73" t="n">
        <v>170</v>
      </c>
      <c r="L3294" s="73" t="n">
        <v>201</v>
      </c>
      <c r="M3294" s="73" t="n">
        <v>4879</v>
      </c>
      <c r="N3294" s="73" t="n">
        <v>3243</v>
      </c>
      <c r="O3294" s="73" t="n">
        <f aca="false">J3294-M3294-N3294</f>
        <v>582</v>
      </c>
      <c r="P3294" s="74" t="n">
        <f aca="false">M3294/J3294</f>
        <v>0.560546875</v>
      </c>
      <c r="Q3294" s="74" t="n">
        <f aca="false">N3294/J3294</f>
        <v>0.372587316176471</v>
      </c>
      <c r="R3294" s="75" t="n">
        <f aca="false">ABS(P3294-Q3294)*100</f>
        <v>18.7959558823529</v>
      </c>
      <c r="S3294" s="72" t="str">
        <f aca="false">IF(M3294&gt;N3294,"Flávio Bolsonaro",IF(N3294&gt;M3294,"Lula","Empate"))</f>
        <v>Flávio Bolsonaro</v>
      </c>
      <c r="T3294" s="74" t="n">
        <v>0.436194368755677</v>
      </c>
      <c r="U3294" s="74" t="n">
        <v>0.492620345140781</v>
      </c>
      <c r="V3294" s="72" t="str">
        <f aca="false">IF(S3294="Empate","—",IF((N3294&gt;M3294)&lt;&gt;(T3294&gt;U3294),"Sim","Não"))</f>
        <v>Não</v>
      </c>
    </row>
    <row r="3295" customFormat="false" ht="15" hidden="false" customHeight="false" outlineLevel="0" collapsed="false">
      <c r="A3295" s="72" t="s">
        <v>6834</v>
      </c>
      <c r="B3295" s="72" t="s">
        <v>6835</v>
      </c>
      <c r="C3295" s="72" t="s">
        <v>290</v>
      </c>
      <c r="D3295" s="72" t="s">
        <v>292</v>
      </c>
      <c r="E3295" s="72"/>
      <c r="F3295" s="73" t="n">
        <v>8788</v>
      </c>
      <c r="G3295" s="73" t="n">
        <v>7186</v>
      </c>
      <c r="H3295" s="73" t="n">
        <v>1602</v>
      </c>
      <c r="I3295" s="74" t="n">
        <f aca="false">H3295/F3295</f>
        <v>0.182294037323623</v>
      </c>
      <c r="J3295" s="73" t="n">
        <v>6985</v>
      </c>
      <c r="K3295" s="73" t="n">
        <v>87</v>
      </c>
      <c r="L3295" s="73" t="n">
        <v>114</v>
      </c>
      <c r="M3295" s="73" t="n">
        <v>5247</v>
      </c>
      <c r="N3295" s="73" t="n">
        <v>1389</v>
      </c>
      <c r="O3295" s="73" t="n">
        <f aca="false">J3295-M3295-N3295</f>
        <v>349</v>
      </c>
      <c r="P3295" s="74" t="n">
        <f aca="false">M3295/J3295</f>
        <v>0.751181102362205</v>
      </c>
      <c r="Q3295" s="74" t="n">
        <f aca="false">N3295/J3295</f>
        <v>0.198854688618468</v>
      </c>
      <c r="R3295" s="75" t="n">
        <f aca="false">ABS(P3295-Q3295)*100</f>
        <v>55.2326413743737</v>
      </c>
      <c r="S3295" s="72" t="str">
        <f aca="false">IF(M3295&gt;N3295,"Flávio Bolsonaro",IF(N3295&gt;M3295,"Lula","Empate"))</f>
        <v>Flávio Bolsonaro</v>
      </c>
      <c r="T3295" s="74" t="n">
        <v>0.238667238667239</v>
      </c>
      <c r="U3295" s="74" t="n">
        <v>0.703703703703704</v>
      </c>
      <c r="V3295" s="72" t="str">
        <f aca="false">IF(S3295="Empate","—",IF((N3295&gt;M3295)&lt;&gt;(T3295&gt;U3295),"Sim","Não"))</f>
        <v>Não</v>
      </c>
    </row>
    <row r="3296" customFormat="false" ht="15" hidden="false" customHeight="false" outlineLevel="0" collapsed="false">
      <c r="A3296" s="72" t="s">
        <v>6836</v>
      </c>
      <c r="B3296" s="72" t="s">
        <v>6837</v>
      </c>
      <c r="C3296" s="72" t="s">
        <v>290</v>
      </c>
      <c r="D3296" s="72" t="s">
        <v>292</v>
      </c>
      <c r="E3296" s="72"/>
      <c r="F3296" s="73" t="n">
        <v>3758</v>
      </c>
      <c r="G3296" s="73" t="n">
        <v>3038</v>
      </c>
      <c r="H3296" s="73" t="n">
        <v>720</v>
      </c>
      <c r="I3296" s="74" t="n">
        <f aca="false">H3296/F3296</f>
        <v>0.191591271953167</v>
      </c>
      <c r="J3296" s="73" t="n">
        <v>2955</v>
      </c>
      <c r="K3296" s="73" t="n">
        <v>36</v>
      </c>
      <c r="L3296" s="73" t="n">
        <v>47</v>
      </c>
      <c r="M3296" s="73" t="n">
        <v>1266</v>
      </c>
      <c r="N3296" s="73" t="n">
        <v>1555</v>
      </c>
      <c r="O3296" s="73" t="n">
        <f aca="false">J3296-M3296-N3296</f>
        <v>134</v>
      </c>
      <c r="P3296" s="74" t="n">
        <f aca="false">M3296/J3296</f>
        <v>0.428426395939086</v>
      </c>
      <c r="Q3296" s="74" t="n">
        <f aca="false">N3296/J3296</f>
        <v>0.526226734348562</v>
      </c>
      <c r="R3296" s="75" t="n">
        <f aca="false">ABS(P3296-Q3296)*100</f>
        <v>9.78003384094754</v>
      </c>
      <c r="S3296" s="72" t="str">
        <f aca="false">IF(M3296&gt;N3296,"Flávio Bolsonaro",IF(N3296&gt;M3296,"Lula","Empate"))</f>
        <v>Lula</v>
      </c>
      <c r="T3296" s="74" t="n">
        <v>0.581387478849408</v>
      </c>
      <c r="U3296" s="74" t="n">
        <v>0.360744500846024</v>
      </c>
      <c r="V3296" s="72" t="str">
        <f aca="false">IF(S3296="Empate","—",IF((N3296&gt;M3296)&lt;&gt;(T3296&gt;U3296),"Sim","Não"))</f>
        <v>Não</v>
      </c>
    </row>
    <row r="3297" customFormat="false" ht="15" hidden="false" customHeight="false" outlineLevel="0" collapsed="false">
      <c r="A3297" s="72" t="s">
        <v>6838</v>
      </c>
      <c r="B3297" s="72" t="s">
        <v>6839</v>
      </c>
      <c r="C3297" s="72" t="s">
        <v>290</v>
      </c>
      <c r="D3297" s="72" t="s">
        <v>292</v>
      </c>
      <c r="E3297" s="72"/>
      <c r="F3297" s="73" t="n">
        <v>4379</v>
      </c>
      <c r="G3297" s="73" t="n">
        <v>3358</v>
      </c>
      <c r="H3297" s="73" t="n">
        <v>1021</v>
      </c>
      <c r="I3297" s="74" t="n">
        <f aca="false">H3297/F3297</f>
        <v>0.233158255309431</v>
      </c>
      <c r="J3297" s="73" t="n">
        <v>3255</v>
      </c>
      <c r="K3297" s="73" t="n">
        <v>43</v>
      </c>
      <c r="L3297" s="73" t="n">
        <v>60</v>
      </c>
      <c r="M3297" s="73" t="n">
        <v>1902</v>
      </c>
      <c r="N3297" s="73" t="n">
        <v>1170</v>
      </c>
      <c r="O3297" s="73" t="n">
        <f aca="false">J3297-M3297-N3297</f>
        <v>183</v>
      </c>
      <c r="P3297" s="74" t="n">
        <f aca="false">M3297/J3297</f>
        <v>0.584331797235023</v>
      </c>
      <c r="Q3297" s="74" t="n">
        <f aca="false">N3297/J3297</f>
        <v>0.359447004608295</v>
      </c>
      <c r="R3297" s="75" t="n">
        <f aca="false">ABS(P3297-Q3297)*100</f>
        <v>22.4884792626728</v>
      </c>
      <c r="S3297" s="72" t="str">
        <f aca="false">IF(M3297&gt;N3297,"Flávio Bolsonaro",IF(N3297&gt;M3297,"Lula","Empate"))</f>
        <v>Flávio Bolsonaro</v>
      </c>
      <c r="T3297" s="74" t="n">
        <v>0.426615064007145</v>
      </c>
      <c r="U3297" s="74" t="n">
        <v>0.525454004167907</v>
      </c>
      <c r="V3297" s="72" t="str">
        <f aca="false">IF(S3297="Empate","—",IF((N3297&gt;M3297)&lt;&gt;(T3297&gt;U3297),"Sim","Não"))</f>
        <v>Não</v>
      </c>
    </row>
    <row r="3298" customFormat="false" ht="15" hidden="false" customHeight="false" outlineLevel="0" collapsed="false">
      <c r="A3298" s="72" t="s">
        <v>6840</v>
      </c>
      <c r="B3298" s="72" t="s">
        <v>6841</v>
      </c>
      <c r="C3298" s="72" t="s">
        <v>290</v>
      </c>
      <c r="D3298" s="72" t="s">
        <v>292</v>
      </c>
      <c r="E3298" s="72"/>
      <c r="F3298" s="73" t="n">
        <v>3479</v>
      </c>
      <c r="G3298" s="73" t="n">
        <v>2637</v>
      </c>
      <c r="H3298" s="73" t="n">
        <v>842</v>
      </c>
      <c r="I3298" s="74" t="n">
        <f aca="false">H3298/F3298</f>
        <v>0.242023569991377</v>
      </c>
      <c r="J3298" s="73" t="n">
        <v>2572</v>
      </c>
      <c r="K3298" s="73" t="n">
        <v>33</v>
      </c>
      <c r="L3298" s="73" t="n">
        <v>32</v>
      </c>
      <c r="M3298" s="73" t="n">
        <v>1401</v>
      </c>
      <c r="N3298" s="73" t="n">
        <v>1082</v>
      </c>
      <c r="O3298" s="73" t="n">
        <f aca="false">J3298-M3298-N3298</f>
        <v>89</v>
      </c>
      <c r="P3298" s="74" t="n">
        <f aca="false">M3298/J3298</f>
        <v>0.544712286158631</v>
      </c>
      <c r="Q3298" s="74" t="n">
        <f aca="false">N3298/J3298</f>
        <v>0.420684292379471</v>
      </c>
      <c r="R3298" s="75" t="n">
        <f aca="false">ABS(P3298-Q3298)*100</f>
        <v>12.402799377916</v>
      </c>
      <c r="S3298" s="72" t="str">
        <f aca="false">IF(M3298&gt;N3298,"Flávio Bolsonaro",IF(N3298&gt;M3298,"Lula","Empate"))</f>
        <v>Flávio Bolsonaro</v>
      </c>
      <c r="T3298" s="74" t="n">
        <v>0.493223819301848</v>
      </c>
      <c r="U3298" s="74" t="n">
        <v>0.46694045174538</v>
      </c>
      <c r="V3298" s="72" t="str">
        <f aca="false">IF(S3298="Empate","—",IF((N3298&gt;M3298)&lt;&gt;(T3298&gt;U3298),"Sim","Não"))</f>
        <v>Sim</v>
      </c>
    </row>
    <row r="3299" customFormat="false" ht="15" hidden="false" customHeight="false" outlineLevel="0" collapsed="false">
      <c r="A3299" s="72" t="s">
        <v>6842</v>
      </c>
      <c r="B3299" s="72" t="s">
        <v>6843</v>
      </c>
      <c r="C3299" s="72" t="s">
        <v>290</v>
      </c>
      <c r="D3299" s="72" t="s">
        <v>292</v>
      </c>
      <c r="E3299" s="72"/>
      <c r="F3299" s="73" t="n">
        <v>33146</v>
      </c>
      <c r="G3299" s="73" t="n">
        <v>27530</v>
      </c>
      <c r="H3299" s="73" t="n">
        <v>5616</v>
      </c>
      <c r="I3299" s="74" t="n">
        <f aca="false">H3299/F3299</f>
        <v>0.169432209014662</v>
      </c>
      <c r="J3299" s="73" t="n">
        <v>26747</v>
      </c>
      <c r="K3299" s="73" t="n">
        <v>399</v>
      </c>
      <c r="L3299" s="73" t="n">
        <v>384</v>
      </c>
      <c r="M3299" s="73" t="n">
        <v>15013</v>
      </c>
      <c r="N3299" s="73" t="n">
        <v>10056</v>
      </c>
      <c r="O3299" s="73" t="n">
        <f aca="false">J3299-M3299-N3299</f>
        <v>1678</v>
      </c>
      <c r="P3299" s="74" t="n">
        <f aca="false">M3299/J3299</f>
        <v>0.561296594010543</v>
      </c>
      <c r="Q3299" s="74" t="n">
        <f aca="false">N3299/J3299</f>
        <v>0.375967398212884</v>
      </c>
      <c r="R3299" s="75" t="n">
        <f aca="false">ABS(P3299-Q3299)*100</f>
        <v>18.532919579766</v>
      </c>
      <c r="S3299" s="72" t="str">
        <f aca="false">IF(M3299&gt;N3299,"Flávio Bolsonaro",IF(N3299&gt;M3299,"Lula","Empate"))</f>
        <v>Flávio Bolsonaro</v>
      </c>
      <c r="T3299" s="74" t="n">
        <v>0.481708020773226</v>
      </c>
      <c r="U3299" s="74" t="n">
        <v>0.470859780727063</v>
      </c>
      <c r="V3299" s="72" t="str">
        <f aca="false">IF(S3299="Empate","—",IF((N3299&gt;M3299)&lt;&gt;(T3299&gt;U3299),"Sim","Não"))</f>
        <v>Sim</v>
      </c>
    </row>
    <row r="3300" customFormat="false" ht="15" hidden="false" customHeight="false" outlineLevel="0" collapsed="false">
      <c r="A3300" s="72" t="s">
        <v>6844</v>
      </c>
      <c r="B3300" s="72" t="s">
        <v>4777</v>
      </c>
      <c r="C3300" s="72" t="s">
        <v>290</v>
      </c>
      <c r="D3300" s="72" t="s">
        <v>292</v>
      </c>
      <c r="E3300" s="72"/>
      <c r="F3300" s="73" t="n">
        <v>6988</v>
      </c>
      <c r="G3300" s="73" t="n">
        <v>5603</v>
      </c>
      <c r="H3300" s="73" t="n">
        <v>1385</v>
      </c>
      <c r="I3300" s="74" t="n">
        <f aca="false">H3300/F3300</f>
        <v>0.198196908986835</v>
      </c>
      <c r="J3300" s="73" t="n">
        <v>5465</v>
      </c>
      <c r="K3300" s="73" t="n">
        <v>74</v>
      </c>
      <c r="L3300" s="73" t="n">
        <v>64</v>
      </c>
      <c r="M3300" s="73" t="n">
        <v>3589</v>
      </c>
      <c r="N3300" s="73" t="n">
        <v>1545</v>
      </c>
      <c r="O3300" s="73" t="n">
        <f aca="false">J3300-M3300-N3300</f>
        <v>331</v>
      </c>
      <c r="P3300" s="74" t="n">
        <f aca="false">M3300/J3300</f>
        <v>0.65672461116194</v>
      </c>
      <c r="Q3300" s="74" t="n">
        <f aca="false">N3300/J3300</f>
        <v>0.282708142726441</v>
      </c>
      <c r="R3300" s="75" t="n">
        <f aca="false">ABS(P3300-Q3300)*100</f>
        <v>37.4016468435499</v>
      </c>
      <c r="S3300" s="72" t="str">
        <f aca="false">IF(M3300&gt;N3300,"Flávio Bolsonaro",IF(N3300&gt;M3300,"Lula","Empate"))</f>
        <v>Flávio Bolsonaro</v>
      </c>
      <c r="T3300" s="74" t="n">
        <v>0.362906309751434</v>
      </c>
      <c r="U3300" s="74" t="n">
        <v>0.589483747609943</v>
      </c>
      <c r="V3300" s="72" t="str">
        <f aca="false">IF(S3300="Empate","—",IF((N3300&gt;M3300)&lt;&gt;(T3300&gt;U3300),"Sim","Não"))</f>
        <v>Não</v>
      </c>
    </row>
    <row r="3301" customFormat="false" ht="15" hidden="false" customHeight="false" outlineLevel="0" collapsed="false">
      <c r="A3301" s="72" t="s">
        <v>6845</v>
      </c>
      <c r="B3301" s="72" t="s">
        <v>6846</v>
      </c>
      <c r="C3301" s="72" t="s">
        <v>290</v>
      </c>
      <c r="D3301" s="72" t="s">
        <v>292</v>
      </c>
      <c r="E3301" s="72"/>
      <c r="F3301" s="73" t="n">
        <v>5175</v>
      </c>
      <c r="G3301" s="73" t="n">
        <v>4166</v>
      </c>
      <c r="H3301" s="73" t="n">
        <v>1009</v>
      </c>
      <c r="I3301" s="74" t="n">
        <f aca="false">H3301/F3301</f>
        <v>0.194975845410628</v>
      </c>
      <c r="J3301" s="73" t="n">
        <v>4038</v>
      </c>
      <c r="K3301" s="73" t="n">
        <v>53</v>
      </c>
      <c r="L3301" s="73" t="n">
        <v>75</v>
      </c>
      <c r="M3301" s="73" t="n">
        <v>2659</v>
      </c>
      <c r="N3301" s="73" t="n">
        <v>1152</v>
      </c>
      <c r="O3301" s="73" t="n">
        <f aca="false">J3301-M3301-N3301</f>
        <v>227</v>
      </c>
      <c r="P3301" s="74" t="n">
        <f aca="false">M3301/J3301</f>
        <v>0.658494304110946</v>
      </c>
      <c r="Q3301" s="74" t="n">
        <f aca="false">N3301/J3301</f>
        <v>0.285289747399703</v>
      </c>
      <c r="R3301" s="75" t="n">
        <f aca="false">ABS(P3301-Q3301)*100</f>
        <v>37.3204556711243</v>
      </c>
      <c r="S3301" s="72" t="str">
        <f aca="false">IF(M3301&gt;N3301,"Flávio Bolsonaro",IF(N3301&gt;M3301,"Lula","Empate"))</f>
        <v>Flávio Bolsonaro</v>
      </c>
      <c r="T3301" s="74" t="n">
        <v>0.332243460764588</v>
      </c>
      <c r="U3301" s="74" t="n">
        <v>0.595321931589537</v>
      </c>
      <c r="V3301" s="72" t="str">
        <f aca="false">IF(S3301="Empate","—",IF((N3301&gt;M3301)&lt;&gt;(T3301&gt;U3301),"Sim","Não"))</f>
        <v>Não</v>
      </c>
    </row>
    <row r="3302" customFormat="false" ht="15" hidden="false" customHeight="false" outlineLevel="0" collapsed="false">
      <c r="A3302" s="72" t="s">
        <v>6847</v>
      </c>
      <c r="B3302" s="72" t="s">
        <v>6848</v>
      </c>
      <c r="C3302" s="72" t="s">
        <v>290</v>
      </c>
      <c r="D3302" s="72" t="s">
        <v>292</v>
      </c>
      <c r="E3302" s="72"/>
      <c r="F3302" s="73" t="n">
        <v>5209</v>
      </c>
      <c r="G3302" s="73" t="n">
        <v>4089</v>
      </c>
      <c r="H3302" s="73" t="n">
        <v>1120</v>
      </c>
      <c r="I3302" s="74" t="n">
        <f aca="false">H3302/F3302</f>
        <v>0.215012478402764</v>
      </c>
      <c r="J3302" s="73" t="n">
        <v>3889</v>
      </c>
      <c r="K3302" s="73" t="n">
        <v>104</v>
      </c>
      <c r="L3302" s="73" t="n">
        <v>96</v>
      </c>
      <c r="M3302" s="73" t="n">
        <v>1851</v>
      </c>
      <c r="N3302" s="73" t="n">
        <v>1796</v>
      </c>
      <c r="O3302" s="73" t="n">
        <f aca="false">J3302-M3302-N3302</f>
        <v>242</v>
      </c>
      <c r="P3302" s="74" t="n">
        <f aca="false">M3302/J3302</f>
        <v>0.475957829776292</v>
      </c>
      <c r="Q3302" s="74" t="n">
        <f aca="false">N3302/J3302</f>
        <v>0.461815376703523</v>
      </c>
      <c r="R3302" s="75" t="n">
        <f aca="false">ABS(P3302-Q3302)*100</f>
        <v>1.41424530727693</v>
      </c>
      <c r="S3302" s="72" t="str">
        <f aca="false">IF(M3302&gt;N3302,"Flávio Bolsonaro",IF(N3302&gt;M3302,"Lula","Empate"))</f>
        <v>Flávio Bolsonaro</v>
      </c>
      <c r="T3302" s="74" t="n">
        <v>0.557519788918206</v>
      </c>
      <c r="U3302" s="74" t="n">
        <v>0.38311345646438</v>
      </c>
      <c r="V3302" s="72" t="str">
        <f aca="false">IF(S3302="Empate","—",IF((N3302&gt;M3302)&lt;&gt;(T3302&gt;U3302),"Sim","Não"))</f>
        <v>Sim</v>
      </c>
    </row>
    <row r="3303" customFormat="false" ht="15" hidden="false" customHeight="false" outlineLevel="0" collapsed="false">
      <c r="A3303" s="72" t="s">
        <v>6849</v>
      </c>
      <c r="B3303" s="72" t="s">
        <v>6850</v>
      </c>
      <c r="C3303" s="72" t="s">
        <v>290</v>
      </c>
      <c r="D3303" s="72" t="s">
        <v>292</v>
      </c>
      <c r="E3303" s="72"/>
      <c r="F3303" s="73" t="n">
        <v>10063</v>
      </c>
      <c r="G3303" s="73" t="n">
        <v>7894</v>
      </c>
      <c r="H3303" s="73" t="n">
        <v>2169</v>
      </c>
      <c r="I3303" s="74" t="n">
        <f aca="false">H3303/F3303</f>
        <v>0.215542084865348</v>
      </c>
      <c r="J3303" s="73" t="n">
        <v>7632</v>
      </c>
      <c r="K3303" s="73" t="n">
        <v>111</v>
      </c>
      <c r="L3303" s="73" t="n">
        <v>151</v>
      </c>
      <c r="M3303" s="73" t="n">
        <v>4654</v>
      </c>
      <c r="N3303" s="73" t="n">
        <v>2494</v>
      </c>
      <c r="O3303" s="73" t="n">
        <f aca="false">J3303-M3303-N3303</f>
        <v>484</v>
      </c>
      <c r="P3303" s="74" t="n">
        <f aca="false">M3303/J3303</f>
        <v>0.609800838574424</v>
      </c>
      <c r="Q3303" s="74" t="n">
        <f aca="false">N3303/J3303</f>
        <v>0.326781970649895</v>
      </c>
      <c r="R3303" s="75" t="n">
        <f aca="false">ABS(P3303-Q3303)*100</f>
        <v>28.3018867924528</v>
      </c>
      <c r="S3303" s="72" t="str">
        <f aca="false">IF(M3303&gt;N3303,"Flávio Bolsonaro",IF(N3303&gt;M3303,"Lula","Empate"))</f>
        <v>Flávio Bolsonaro</v>
      </c>
      <c r="T3303" s="74" t="n">
        <v>0.383739636183641</v>
      </c>
      <c r="U3303" s="74" t="n">
        <v>0.555005568617745</v>
      </c>
      <c r="V3303" s="72" t="str">
        <f aca="false">IF(S3303="Empate","—",IF((N3303&gt;M3303)&lt;&gt;(T3303&gt;U3303),"Sim","Não"))</f>
        <v>Não</v>
      </c>
    </row>
    <row r="3304" customFormat="false" ht="15" hidden="false" customHeight="false" outlineLevel="0" collapsed="false">
      <c r="A3304" s="72" t="s">
        <v>6851</v>
      </c>
      <c r="B3304" s="72" t="s">
        <v>6852</v>
      </c>
      <c r="C3304" s="72" t="s">
        <v>290</v>
      </c>
      <c r="D3304" s="72" t="s">
        <v>292</v>
      </c>
      <c r="E3304" s="72"/>
      <c r="F3304" s="73" t="n">
        <v>3721</v>
      </c>
      <c r="G3304" s="73" t="n">
        <v>3139</v>
      </c>
      <c r="H3304" s="73" t="n">
        <v>582</v>
      </c>
      <c r="I3304" s="74" t="n">
        <f aca="false">H3304/F3304</f>
        <v>0.156409567320613</v>
      </c>
      <c r="J3304" s="73" t="n">
        <v>3085</v>
      </c>
      <c r="K3304" s="73" t="n">
        <v>24</v>
      </c>
      <c r="L3304" s="73" t="n">
        <v>30</v>
      </c>
      <c r="M3304" s="73" t="n">
        <v>2257</v>
      </c>
      <c r="N3304" s="73" t="n">
        <v>644</v>
      </c>
      <c r="O3304" s="73" t="n">
        <f aca="false">J3304-M3304-N3304</f>
        <v>184</v>
      </c>
      <c r="P3304" s="74" t="n">
        <f aca="false">M3304/J3304</f>
        <v>0.73160453808752</v>
      </c>
      <c r="Q3304" s="74" t="n">
        <f aca="false">N3304/J3304</f>
        <v>0.208752025931929</v>
      </c>
      <c r="R3304" s="75" t="n">
        <f aca="false">ABS(P3304-Q3304)*100</f>
        <v>52.2852512155592</v>
      </c>
      <c r="S3304" s="72" t="str">
        <f aca="false">IF(M3304&gt;N3304,"Flávio Bolsonaro",IF(N3304&gt;M3304,"Lula","Empate"))</f>
        <v>Flávio Bolsonaro</v>
      </c>
      <c r="T3304" s="74" t="n">
        <v>0.253785385121791</v>
      </c>
      <c r="U3304" s="74" t="n">
        <v>0.710664911125741</v>
      </c>
      <c r="V3304" s="72" t="str">
        <f aca="false">IF(S3304="Empate","—",IF((N3304&gt;M3304)&lt;&gt;(T3304&gt;U3304),"Sim","Não"))</f>
        <v>Não</v>
      </c>
    </row>
    <row r="3305" customFormat="false" ht="15" hidden="false" customHeight="false" outlineLevel="0" collapsed="false">
      <c r="A3305" s="72" t="s">
        <v>6853</v>
      </c>
      <c r="B3305" s="72" t="s">
        <v>6854</v>
      </c>
      <c r="C3305" s="72" t="s">
        <v>290</v>
      </c>
      <c r="D3305" s="72" t="s">
        <v>292</v>
      </c>
      <c r="E3305" s="72"/>
      <c r="F3305" s="73" t="n">
        <v>5490</v>
      </c>
      <c r="G3305" s="73" t="n">
        <v>4541</v>
      </c>
      <c r="H3305" s="73" t="n">
        <v>949</v>
      </c>
      <c r="I3305" s="74" t="n">
        <f aca="false">H3305/F3305</f>
        <v>0.172859744990893</v>
      </c>
      <c r="J3305" s="73" t="n">
        <v>4418</v>
      </c>
      <c r="K3305" s="73" t="n">
        <v>65</v>
      </c>
      <c r="L3305" s="73" t="n">
        <v>58</v>
      </c>
      <c r="M3305" s="73" t="n">
        <v>2121</v>
      </c>
      <c r="N3305" s="73" t="n">
        <v>1988</v>
      </c>
      <c r="O3305" s="73" t="n">
        <f aca="false">J3305-M3305-N3305</f>
        <v>309</v>
      </c>
      <c r="P3305" s="74" t="n">
        <f aca="false">M3305/J3305</f>
        <v>0.480081484834767</v>
      </c>
      <c r="Q3305" s="74" t="n">
        <f aca="false">N3305/J3305</f>
        <v>0.449977365323676</v>
      </c>
      <c r="R3305" s="75" t="n">
        <f aca="false">ABS(P3305-Q3305)*100</f>
        <v>3.0104119511091</v>
      </c>
      <c r="S3305" s="72" t="str">
        <f aca="false">IF(M3305&gt;N3305,"Flávio Bolsonaro",IF(N3305&gt;M3305,"Lula","Empate"))</f>
        <v>Flávio Bolsonaro</v>
      </c>
      <c r="T3305" s="74" t="n">
        <v>0.55251666283613</v>
      </c>
      <c r="U3305" s="74" t="n">
        <v>0.390944610434383</v>
      </c>
      <c r="V3305" s="72" t="str">
        <f aca="false">IF(S3305="Empate","—",IF((N3305&gt;M3305)&lt;&gt;(T3305&gt;U3305),"Sim","Não"))</f>
        <v>Sim</v>
      </c>
    </row>
    <row r="3306" customFormat="false" ht="15" hidden="false" customHeight="false" outlineLevel="0" collapsed="false">
      <c r="A3306" s="72" t="s">
        <v>6855</v>
      </c>
      <c r="B3306" s="72" t="s">
        <v>6856</v>
      </c>
      <c r="C3306" s="72" t="s">
        <v>290</v>
      </c>
      <c r="D3306" s="72" t="s">
        <v>292</v>
      </c>
      <c r="E3306" s="72"/>
      <c r="F3306" s="73" t="n">
        <v>2112</v>
      </c>
      <c r="G3306" s="73" t="n">
        <v>1598</v>
      </c>
      <c r="H3306" s="73" t="n">
        <v>514</v>
      </c>
      <c r="I3306" s="74" t="n">
        <f aca="false">H3306/F3306</f>
        <v>0.243371212121212</v>
      </c>
      <c r="J3306" s="73" t="n">
        <v>1565</v>
      </c>
      <c r="K3306" s="73" t="n">
        <v>19</v>
      </c>
      <c r="L3306" s="73" t="n">
        <v>14</v>
      </c>
      <c r="M3306" s="73" t="n">
        <v>1049</v>
      </c>
      <c r="N3306" s="73" t="n">
        <v>427</v>
      </c>
      <c r="O3306" s="73" t="n">
        <f aca="false">J3306-M3306-N3306</f>
        <v>89</v>
      </c>
      <c r="P3306" s="74" t="n">
        <f aca="false">M3306/J3306</f>
        <v>0.670287539936102</v>
      </c>
      <c r="Q3306" s="74" t="n">
        <f aca="false">N3306/J3306</f>
        <v>0.272843450479233</v>
      </c>
      <c r="R3306" s="75" t="n">
        <f aca="false">ABS(P3306-Q3306)*100</f>
        <v>39.7444089456869</v>
      </c>
      <c r="S3306" s="72" t="str">
        <f aca="false">IF(M3306&gt;N3306,"Flávio Bolsonaro",IF(N3306&gt;M3306,"Lula","Empate"))</f>
        <v>Flávio Bolsonaro</v>
      </c>
      <c r="T3306" s="74" t="n">
        <v>0.320537428023033</v>
      </c>
      <c r="U3306" s="74" t="n">
        <v>0.62763915547025</v>
      </c>
      <c r="V3306" s="72" t="str">
        <f aca="false">IF(S3306="Empate","—",IF((N3306&gt;M3306)&lt;&gt;(T3306&gt;U3306),"Sim","Não"))</f>
        <v>Não</v>
      </c>
    </row>
    <row r="3307" customFormat="false" ht="15" hidden="false" customHeight="false" outlineLevel="0" collapsed="false">
      <c r="A3307" s="72" t="s">
        <v>6857</v>
      </c>
      <c r="B3307" s="72" t="s">
        <v>6858</v>
      </c>
      <c r="C3307" s="72" t="s">
        <v>290</v>
      </c>
      <c r="D3307" s="72" t="s">
        <v>292</v>
      </c>
      <c r="E3307" s="72"/>
      <c r="F3307" s="73" t="n">
        <v>4416</v>
      </c>
      <c r="G3307" s="73" t="n">
        <v>3425</v>
      </c>
      <c r="H3307" s="73" t="n">
        <v>991</v>
      </c>
      <c r="I3307" s="74" t="n">
        <f aca="false">H3307/F3307</f>
        <v>0.224411231884058</v>
      </c>
      <c r="J3307" s="73" t="n">
        <v>3333</v>
      </c>
      <c r="K3307" s="73" t="n">
        <v>42</v>
      </c>
      <c r="L3307" s="73" t="n">
        <v>50</v>
      </c>
      <c r="M3307" s="73" t="n">
        <v>1937</v>
      </c>
      <c r="N3307" s="73" t="n">
        <v>1239</v>
      </c>
      <c r="O3307" s="73" t="n">
        <f aca="false">J3307-M3307-N3307</f>
        <v>157</v>
      </c>
      <c r="P3307" s="74" t="n">
        <f aca="false">M3307/J3307</f>
        <v>0.581158115811581</v>
      </c>
      <c r="Q3307" s="74" t="n">
        <f aca="false">N3307/J3307</f>
        <v>0.371737173717372</v>
      </c>
      <c r="R3307" s="75" t="n">
        <f aca="false">ABS(P3307-Q3307)*100</f>
        <v>20.9420942094209</v>
      </c>
      <c r="S3307" s="72" t="str">
        <f aca="false">IF(M3307&gt;N3307,"Flávio Bolsonaro",IF(N3307&gt;M3307,"Lula","Empate"))</f>
        <v>Flávio Bolsonaro</v>
      </c>
      <c r="T3307" s="74" t="n">
        <v>0.397388059701493</v>
      </c>
      <c r="U3307" s="74" t="n">
        <v>0.558146766169154</v>
      </c>
      <c r="V3307" s="72" t="str">
        <f aca="false">IF(S3307="Empate","—",IF((N3307&gt;M3307)&lt;&gt;(T3307&gt;U3307),"Sim","Não"))</f>
        <v>Não</v>
      </c>
    </row>
    <row r="3308" customFormat="false" ht="15" hidden="false" customHeight="false" outlineLevel="0" collapsed="false">
      <c r="A3308" s="72" t="s">
        <v>6859</v>
      </c>
      <c r="B3308" s="72" t="s">
        <v>6860</v>
      </c>
      <c r="C3308" s="72" t="s">
        <v>290</v>
      </c>
      <c r="D3308" s="72" t="s">
        <v>292</v>
      </c>
      <c r="E3308" s="72"/>
      <c r="F3308" s="73" t="n">
        <v>2837</v>
      </c>
      <c r="G3308" s="73" t="n">
        <v>2246</v>
      </c>
      <c r="H3308" s="73" t="n">
        <v>591</v>
      </c>
      <c r="I3308" s="74" t="n">
        <f aca="false">H3308/F3308</f>
        <v>0.208318646457526</v>
      </c>
      <c r="J3308" s="73" t="n">
        <v>2172</v>
      </c>
      <c r="K3308" s="73" t="n">
        <v>37</v>
      </c>
      <c r="L3308" s="73" t="n">
        <v>37</v>
      </c>
      <c r="M3308" s="73" t="n">
        <v>1157</v>
      </c>
      <c r="N3308" s="73" t="n">
        <v>897</v>
      </c>
      <c r="O3308" s="73" t="n">
        <f aca="false">J3308-M3308-N3308</f>
        <v>118</v>
      </c>
      <c r="P3308" s="74" t="n">
        <f aca="false">M3308/J3308</f>
        <v>0.532688766114181</v>
      </c>
      <c r="Q3308" s="74" t="n">
        <f aca="false">N3308/J3308</f>
        <v>0.412983425414365</v>
      </c>
      <c r="R3308" s="75" t="n">
        <f aca="false">ABS(P3308-Q3308)*100</f>
        <v>11.9705340699816</v>
      </c>
      <c r="S3308" s="72" t="str">
        <f aca="false">IF(M3308&gt;N3308,"Flávio Bolsonaro",IF(N3308&gt;M3308,"Lula","Empate"))</f>
        <v>Flávio Bolsonaro</v>
      </c>
      <c r="T3308" s="74" t="n">
        <v>0.484545454545455</v>
      </c>
      <c r="U3308" s="74" t="n">
        <v>0.466363636363636</v>
      </c>
      <c r="V3308" s="72" t="str">
        <f aca="false">IF(S3308="Empate","—",IF((N3308&gt;M3308)&lt;&gt;(T3308&gt;U3308),"Sim","Não"))</f>
        <v>Sim</v>
      </c>
    </row>
    <row r="3309" customFormat="false" ht="15" hidden="false" customHeight="false" outlineLevel="0" collapsed="false">
      <c r="A3309" s="72" t="s">
        <v>6861</v>
      </c>
      <c r="B3309" s="72" t="s">
        <v>6862</v>
      </c>
      <c r="C3309" s="72" t="s">
        <v>290</v>
      </c>
      <c r="D3309" s="72" t="s">
        <v>292</v>
      </c>
      <c r="E3309" s="72"/>
      <c r="F3309" s="73" t="n">
        <v>12177</v>
      </c>
      <c r="G3309" s="73" t="n">
        <v>9681</v>
      </c>
      <c r="H3309" s="73" t="n">
        <v>2496</v>
      </c>
      <c r="I3309" s="74" t="n">
        <f aca="false">H3309/F3309</f>
        <v>0.204976595220498</v>
      </c>
      <c r="J3309" s="73" t="n">
        <v>9400</v>
      </c>
      <c r="K3309" s="73" t="n">
        <v>128</v>
      </c>
      <c r="L3309" s="73" t="n">
        <v>153</v>
      </c>
      <c r="M3309" s="73" t="n">
        <v>6470</v>
      </c>
      <c r="N3309" s="73" t="n">
        <v>2331</v>
      </c>
      <c r="O3309" s="73" t="n">
        <f aca="false">J3309-M3309-N3309</f>
        <v>599</v>
      </c>
      <c r="P3309" s="74" t="n">
        <f aca="false">M3309/J3309</f>
        <v>0.688297872340426</v>
      </c>
      <c r="Q3309" s="74" t="n">
        <f aca="false">N3309/J3309</f>
        <v>0.247978723404255</v>
      </c>
      <c r="R3309" s="75" t="n">
        <f aca="false">ABS(P3309-Q3309)*100</f>
        <v>44.031914893617</v>
      </c>
      <c r="S3309" s="72" t="str">
        <f aca="false">IF(M3309&gt;N3309,"Flávio Bolsonaro",IF(N3309&gt;M3309,"Lula","Empate"))</f>
        <v>Flávio Bolsonaro</v>
      </c>
      <c r="T3309" s="74" t="n">
        <v>0.292537313432836</v>
      </c>
      <c r="U3309" s="74" t="n">
        <v>0.640405117270789</v>
      </c>
      <c r="V3309" s="72" t="str">
        <f aca="false">IF(S3309="Empate","—",IF((N3309&gt;M3309)&lt;&gt;(T3309&gt;U3309),"Sim","Não"))</f>
        <v>Não</v>
      </c>
    </row>
    <row r="3310" customFormat="false" ht="15" hidden="false" customHeight="false" outlineLevel="0" collapsed="false">
      <c r="A3310" s="72" t="s">
        <v>6863</v>
      </c>
      <c r="B3310" s="72" t="s">
        <v>6864</v>
      </c>
      <c r="C3310" s="72" t="s">
        <v>290</v>
      </c>
      <c r="D3310" s="72" t="s">
        <v>292</v>
      </c>
      <c r="E3310" s="72"/>
      <c r="F3310" s="73" t="n">
        <v>94019</v>
      </c>
      <c r="G3310" s="73" t="n">
        <v>72128</v>
      </c>
      <c r="H3310" s="73" t="n">
        <v>21891</v>
      </c>
      <c r="I3310" s="74" t="n">
        <f aca="false">H3310/F3310</f>
        <v>0.232835916144609</v>
      </c>
      <c r="J3310" s="73" t="n">
        <v>68615</v>
      </c>
      <c r="K3310" s="73" t="n">
        <v>1859</v>
      </c>
      <c r="L3310" s="73" t="n">
        <v>1654</v>
      </c>
      <c r="M3310" s="73" t="n">
        <v>39363</v>
      </c>
      <c r="N3310" s="73" t="n">
        <v>21881</v>
      </c>
      <c r="O3310" s="73" t="n">
        <f aca="false">J3310-M3310-N3310</f>
        <v>7371</v>
      </c>
      <c r="P3310" s="74" t="n">
        <f aca="false">M3310/J3310</f>
        <v>0.573679224659331</v>
      </c>
      <c r="Q3310" s="74" t="n">
        <f aca="false">N3310/J3310</f>
        <v>0.318895285287474</v>
      </c>
      <c r="R3310" s="75" t="n">
        <f aca="false">ABS(P3310-Q3310)*100</f>
        <v>25.4783939371858</v>
      </c>
      <c r="S3310" s="72" t="str">
        <f aca="false">IF(M3310&gt;N3310,"Flávio Bolsonaro",IF(N3310&gt;M3310,"Lula","Empate"))</f>
        <v>Flávio Bolsonaro</v>
      </c>
      <c r="T3310" s="74" t="n">
        <v>0.38604374969908</v>
      </c>
      <c r="U3310" s="74" t="n">
        <v>0.522348296393779</v>
      </c>
      <c r="V3310" s="72" t="str">
        <f aca="false">IF(S3310="Empate","—",IF((N3310&gt;M3310)&lt;&gt;(T3310&gt;U3310),"Sim","Não"))</f>
        <v>Não</v>
      </c>
    </row>
    <row r="3311" customFormat="false" ht="15" hidden="false" customHeight="false" outlineLevel="0" collapsed="false">
      <c r="A3311" s="72" t="s">
        <v>6865</v>
      </c>
      <c r="B3311" s="72" t="s">
        <v>6866</v>
      </c>
      <c r="C3311" s="72" t="s">
        <v>290</v>
      </c>
      <c r="D3311" s="72" t="s">
        <v>292</v>
      </c>
      <c r="E3311" s="72"/>
      <c r="F3311" s="73" t="n">
        <v>5554</v>
      </c>
      <c r="G3311" s="73" t="n">
        <v>4504</v>
      </c>
      <c r="H3311" s="73" t="n">
        <v>1050</v>
      </c>
      <c r="I3311" s="74" t="n">
        <f aca="false">H3311/F3311</f>
        <v>0.18905293482175</v>
      </c>
      <c r="J3311" s="73" t="n">
        <v>4309</v>
      </c>
      <c r="K3311" s="73" t="n">
        <v>91</v>
      </c>
      <c r="L3311" s="73" t="n">
        <v>104</v>
      </c>
      <c r="M3311" s="73" t="n">
        <v>2288</v>
      </c>
      <c r="N3311" s="73" t="n">
        <v>1731</v>
      </c>
      <c r="O3311" s="73" t="n">
        <f aca="false">J3311-M3311-N3311</f>
        <v>290</v>
      </c>
      <c r="P3311" s="74" t="n">
        <f aca="false">M3311/J3311</f>
        <v>0.530981666279879</v>
      </c>
      <c r="Q3311" s="74" t="n">
        <f aca="false">N3311/J3311</f>
        <v>0.401717335808772</v>
      </c>
      <c r="R3311" s="75" t="n">
        <f aca="false">ABS(P3311-Q3311)*100</f>
        <v>12.9264330471107</v>
      </c>
      <c r="S3311" s="72" t="str">
        <f aca="false">IF(M3311&gt;N3311,"Flávio Bolsonaro",IF(N3311&gt;M3311,"Lula","Empate"))</f>
        <v>Flávio Bolsonaro</v>
      </c>
      <c r="T3311" s="74" t="n">
        <v>0.487333026255182</v>
      </c>
      <c r="U3311" s="74" t="n">
        <v>0.440350069092584</v>
      </c>
      <c r="V3311" s="72" t="str">
        <f aca="false">IF(S3311="Empate","—",IF((N3311&gt;M3311)&lt;&gt;(T3311&gt;U3311),"Sim","Não"))</f>
        <v>Sim</v>
      </c>
    </row>
    <row r="3312" customFormat="false" ht="15" hidden="false" customHeight="false" outlineLevel="0" collapsed="false">
      <c r="A3312" s="72" t="s">
        <v>6867</v>
      </c>
      <c r="B3312" s="72" t="s">
        <v>6868</v>
      </c>
      <c r="C3312" s="72" t="s">
        <v>290</v>
      </c>
      <c r="D3312" s="72" t="s">
        <v>292</v>
      </c>
      <c r="E3312" s="72"/>
      <c r="F3312" s="73" t="n">
        <v>6360</v>
      </c>
      <c r="G3312" s="73" t="n">
        <v>4771</v>
      </c>
      <c r="H3312" s="73" t="n">
        <v>1589</v>
      </c>
      <c r="I3312" s="74" t="n">
        <f aca="false">H3312/F3312</f>
        <v>0.249842767295597</v>
      </c>
      <c r="J3312" s="73" t="n">
        <v>4571</v>
      </c>
      <c r="K3312" s="73" t="n">
        <v>88</v>
      </c>
      <c r="L3312" s="73" t="n">
        <v>112</v>
      </c>
      <c r="M3312" s="73" t="n">
        <v>2071</v>
      </c>
      <c r="N3312" s="73" t="n">
        <v>2255</v>
      </c>
      <c r="O3312" s="73" t="n">
        <f aca="false">J3312-M3312-N3312</f>
        <v>245</v>
      </c>
      <c r="P3312" s="74" t="n">
        <f aca="false">M3312/J3312</f>
        <v>0.453073725661781</v>
      </c>
      <c r="Q3312" s="74" t="n">
        <f aca="false">N3312/J3312</f>
        <v>0.493327499453074</v>
      </c>
      <c r="R3312" s="75" t="n">
        <f aca="false">ABS(P3312-Q3312)*100</f>
        <v>4.0253773791293</v>
      </c>
      <c r="S3312" s="72" t="str">
        <f aca="false">IF(M3312&gt;N3312,"Flávio Bolsonaro",IF(N3312&gt;M3312,"Lula","Empate"))</f>
        <v>Lula</v>
      </c>
      <c r="T3312" s="74" t="n">
        <v>0.570896294762989</v>
      </c>
      <c r="U3312" s="74" t="n">
        <v>0.37259366590768</v>
      </c>
      <c r="V3312" s="72" t="str">
        <f aca="false">IF(S3312="Empate","—",IF((N3312&gt;M3312)&lt;&gt;(T3312&gt;U3312),"Sim","Não"))</f>
        <v>Não</v>
      </c>
    </row>
    <row r="3313" customFormat="false" ht="15" hidden="false" customHeight="false" outlineLevel="0" collapsed="false">
      <c r="A3313" s="72" t="s">
        <v>6869</v>
      </c>
      <c r="B3313" s="72" t="s">
        <v>6870</v>
      </c>
      <c r="C3313" s="72" t="s">
        <v>290</v>
      </c>
      <c r="D3313" s="72" t="s">
        <v>292</v>
      </c>
      <c r="E3313" s="72"/>
      <c r="F3313" s="73" t="n">
        <v>4381</v>
      </c>
      <c r="G3313" s="73" t="n">
        <v>3519</v>
      </c>
      <c r="H3313" s="73" t="n">
        <v>862</v>
      </c>
      <c r="I3313" s="74" t="n">
        <f aca="false">H3313/F3313</f>
        <v>0.19675873088336</v>
      </c>
      <c r="J3313" s="73" t="n">
        <v>3408</v>
      </c>
      <c r="K3313" s="73" t="n">
        <v>47</v>
      </c>
      <c r="L3313" s="73" t="n">
        <v>64</v>
      </c>
      <c r="M3313" s="73" t="n">
        <v>1771</v>
      </c>
      <c r="N3313" s="73" t="n">
        <v>1413</v>
      </c>
      <c r="O3313" s="73" t="n">
        <f aca="false">J3313-M3313-N3313</f>
        <v>224</v>
      </c>
      <c r="P3313" s="74" t="n">
        <f aca="false">M3313/J3313</f>
        <v>0.519659624413146</v>
      </c>
      <c r="Q3313" s="74" t="n">
        <f aca="false">N3313/J3313</f>
        <v>0.414612676056338</v>
      </c>
      <c r="R3313" s="75" t="n">
        <f aca="false">ABS(P3313-Q3313)*100</f>
        <v>10.5046948356808</v>
      </c>
      <c r="S3313" s="72" t="str">
        <f aca="false">IF(M3313&gt;N3313,"Flávio Bolsonaro",IF(N3313&gt;M3313,"Lula","Empate"))</f>
        <v>Flávio Bolsonaro</v>
      </c>
      <c r="T3313" s="74" t="n">
        <v>0.525493421052632</v>
      </c>
      <c r="U3313" s="74" t="n">
        <v>0.427357456140351</v>
      </c>
      <c r="V3313" s="72" t="str">
        <f aca="false">IF(S3313="Empate","—",IF((N3313&gt;M3313)&lt;&gt;(T3313&gt;U3313),"Sim","Não"))</f>
        <v>Sim</v>
      </c>
    </row>
    <row r="3314" customFormat="false" ht="15" hidden="false" customHeight="false" outlineLevel="0" collapsed="false">
      <c r="A3314" s="72" t="s">
        <v>6871</v>
      </c>
      <c r="B3314" s="72" t="s">
        <v>6872</v>
      </c>
      <c r="C3314" s="72" t="s">
        <v>290</v>
      </c>
      <c r="D3314" s="72" t="s">
        <v>292</v>
      </c>
      <c r="E3314" s="72"/>
      <c r="F3314" s="73" t="n">
        <v>4346</v>
      </c>
      <c r="G3314" s="73" t="n">
        <v>3674</v>
      </c>
      <c r="H3314" s="73" t="n">
        <v>672</v>
      </c>
      <c r="I3314" s="74" t="n">
        <f aca="false">H3314/F3314</f>
        <v>0.15462494247584</v>
      </c>
      <c r="J3314" s="73" t="n">
        <v>3533</v>
      </c>
      <c r="K3314" s="73" t="n">
        <v>74</v>
      </c>
      <c r="L3314" s="73" t="n">
        <v>67</v>
      </c>
      <c r="M3314" s="73" t="n">
        <v>2132</v>
      </c>
      <c r="N3314" s="73" t="n">
        <v>1183</v>
      </c>
      <c r="O3314" s="73" t="n">
        <f aca="false">J3314-M3314-N3314</f>
        <v>218</v>
      </c>
      <c r="P3314" s="74" t="n">
        <f aca="false">M3314/J3314</f>
        <v>0.603453155958109</v>
      </c>
      <c r="Q3314" s="74" t="n">
        <f aca="false">N3314/J3314</f>
        <v>0.334842909708463</v>
      </c>
      <c r="R3314" s="75" t="n">
        <f aca="false">ABS(P3314-Q3314)*100</f>
        <v>26.8610246249646</v>
      </c>
      <c r="S3314" s="72" t="str">
        <f aca="false">IF(M3314&gt;N3314,"Flávio Bolsonaro",IF(N3314&gt;M3314,"Lula","Empate"))</f>
        <v>Flávio Bolsonaro</v>
      </c>
      <c r="T3314" s="74" t="n">
        <v>0.401437655515621</v>
      </c>
      <c r="U3314" s="74" t="n">
        <v>0.541609068288637</v>
      </c>
      <c r="V3314" s="72" t="str">
        <f aca="false">IF(S3314="Empate","—",IF((N3314&gt;M3314)&lt;&gt;(T3314&gt;U3314),"Sim","Não"))</f>
        <v>Não</v>
      </c>
    </row>
    <row r="3315" customFormat="false" ht="15" hidden="false" customHeight="false" outlineLevel="0" collapsed="false">
      <c r="A3315" s="72" t="s">
        <v>6873</v>
      </c>
      <c r="B3315" s="72" t="s">
        <v>5981</v>
      </c>
      <c r="C3315" s="72" t="s">
        <v>290</v>
      </c>
      <c r="D3315" s="72" t="s">
        <v>292</v>
      </c>
      <c r="E3315" s="72"/>
      <c r="F3315" s="73" t="n">
        <v>8070</v>
      </c>
      <c r="G3315" s="73" t="n">
        <v>6397</v>
      </c>
      <c r="H3315" s="73" t="n">
        <v>1673</v>
      </c>
      <c r="I3315" s="74" t="n">
        <f aca="false">H3315/F3315</f>
        <v>0.20731102850062</v>
      </c>
      <c r="J3315" s="73" t="n">
        <v>6214</v>
      </c>
      <c r="K3315" s="73" t="n">
        <v>69</v>
      </c>
      <c r="L3315" s="73" t="n">
        <v>114</v>
      </c>
      <c r="M3315" s="73" t="n">
        <v>4014</v>
      </c>
      <c r="N3315" s="73" t="n">
        <v>1779</v>
      </c>
      <c r="O3315" s="73" t="n">
        <f aca="false">J3315-M3315-N3315</f>
        <v>421</v>
      </c>
      <c r="P3315" s="74" t="n">
        <f aca="false">M3315/J3315</f>
        <v>0.645960733826843</v>
      </c>
      <c r="Q3315" s="74" t="n">
        <f aca="false">N3315/J3315</f>
        <v>0.286289024782749</v>
      </c>
      <c r="R3315" s="75" t="n">
        <f aca="false">ABS(P3315-Q3315)*100</f>
        <v>35.9671709044094</v>
      </c>
      <c r="S3315" s="72" t="str">
        <f aca="false">IF(M3315&gt;N3315,"Flávio Bolsonaro",IF(N3315&gt;M3315,"Lula","Empate"))</f>
        <v>Flávio Bolsonaro</v>
      </c>
      <c r="T3315" s="74" t="n">
        <v>0.360295442262655</v>
      </c>
      <c r="U3315" s="74" t="n">
        <v>0.576833003062511</v>
      </c>
      <c r="V3315" s="72" t="str">
        <f aca="false">IF(S3315="Empate","—",IF((N3315&gt;M3315)&lt;&gt;(T3315&gt;U3315),"Sim","Não"))</f>
        <v>Não</v>
      </c>
    </row>
    <row r="3316" customFormat="false" ht="15" hidden="false" customHeight="false" outlineLevel="0" collapsed="false">
      <c r="A3316" s="72" t="s">
        <v>6874</v>
      </c>
      <c r="B3316" s="72" t="s">
        <v>6875</v>
      </c>
      <c r="C3316" s="72" t="s">
        <v>290</v>
      </c>
      <c r="D3316" s="72" t="s">
        <v>292</v>
      </c>
      <c r="E3316" s="72"/>
      <c r="F3316" s="73" t="n">
        <v>9394</v>
      </c>
      <c r="G3316" s="73" t="n">
        <v>7649</v>
      </c>
      <c r="H3316" s="73" t="n">
        <v>1745</v>
      </c>
      <c r="I3316" s="74" t="n">
        <f aca="false">H3316/F3316</f>
        <v>0.185756866084735</v>
      </c>
      <c r="J3316" s="73" t="n">
        <v>7398</v>
      </c>
      <c r="K3316" s="73" t="n">
        <v>132</v>
      </c>
      <c r="L3316" s="73" t="n">
        <v>119</v>
      </c>
      <c r="M3316" s="73" t="n">
        <v>3439</v>
      </c>
      <c r="N3316" s="73" t="n">
        <v>3450</v>
      </c>
      <c r="O3316" s="73" t="n">
        <f aca="false">J3316-M3316-N3316</f>
        <v>509</v>
      </c>
      <c r="P3316" s="74" t="n">
        <f aca="false">M3316/J3316</f>
        <v>0.46485536631522</v>
      </c>
      <c r="Q3316" s="74" t="n">
        <f aca="false">N3316/J3316</f>
        <v>0.466342254663423</v>
      </c>
      <c r="R3316" s="75" t="n">
        <f aca="false">ABS(P3316-Q3316)*100</f>
        <v>0.148688834820221</v>
      </c>
      <c r="S3316" s="72" t="str">
        <f aca="false">IF(M3316&gt;N3316,"Flávio Bolsonaro",IF(N3316&gt;M3316,"Lula","Empate"))</f>
        <v>Lula</v>
      </c>
      <c r="T3316" s="74" t="n">
        <v>0.517264014703952</v>
      </c>
      <c r="U3316" s="74" t="n">
        <v>0.435604568727846</v>
      </c>
      <c r="V3316" s="72" t="str">
        <f aca="false">IF(S3316="Empate","—",IF((N3316&gt;M3316)&lt;&gt;(T3316&gt;U3316),"Sim","Não"))</f>
        <v>Não</v>
      </c>
    </row>
    <row r="3317" customFormat="false" ht="15" hidden="false" customHeight="false" outlineLevel="0" collapsed="false">
      <c r="A3317" s="72" t="s">
        <v>6876</v>
      </c>
      <c r="B3317" s="72" t="s">
        <v>6877</v>
      </c>
      <c r="C3317" s="72" t="s">
        <v>290</v>
      </c>
      <c r="D3317" s="72" t="s">
        <v>292</v>
      </c>
      <c r="E3317" s="72"/>
      <c r="F3317" s="73" t="n">
        <v>2410</v>
      </c>
      <c r="G3317" s="73" t="n">
        <v>2002</v>
      </c>
      <c r="H3317" s="73" t="n">
        <v>408</v>
      </c>
      <c r="I3317" s="74" t="n">
        <f aca="false">H3317/F3317</f>
        <v>0.169294605809129</v>
      </c>
      <c r="J3317" s="73" t="n">
        <v>1933</v>
      </c>
      <c r="K3317" s="73" t="n">
        <v>35</v>
      </c>
      <c r="L3317" s="73" t="n">
        <v>34</v>
      </c>
      <c r="M3317" s="73" t="n">
        <v>1020</v>
      </c>
      <c r="N3317" s="73" t="n">
        <v>789</v>
      </c>
      <c r="O3317" s="73" t="n">
        <f aca="false">J3317-M3317-N3317</f>
        <v>124</v>
      </c>
      <c r="P3317" s="74" t="n">
        <f aca="false">M3317/J3317</f>
        <v>0.527677185721676</v>
      </c>
      <c r="Q3317" s="74" t="n">
        <f aca="false">N3317/J3317</f>
        <v>0.408173823072944</v>
      </c>
      <c r="R3317" s="75" t="n">
        <f aca="false">ABS(P3317-Q3317)*100</f>
        <v>11.9503362648733</v>
      </c>
      <c r="S3317" s="72" t="str">
        <f aca="false">IF(M3317&gt;N3317,"Flávio Bolsonaro",IF(N3317&gt;M3317,"Lula","Empate"))</f>
        <v>Flávio Bolsonaro</v>
      </c>
      <c r="T3317" s="74" t="n">
        <v>0.47119341563786</v>
      </c>
      <c r="U3317" s="74" t="n">
        <v>0.458333333333333</v>
      </c>
      <c r="V3317" s="72" t="str">
        <f aca="false">IF(S3317="Empate","—",IF((N3317&gt;M3317)&lt;&gt;(T3317&gt;U3317),"Sim","Não"))</f>
        <v>Sim</v>
      </c>
    </row>
    <row r="3318" customFormat="false" ht="15" hidden="false" customHeight="false" outlineLevel="0" collapsed="false">
      <c r="A3318" s="72" t="s">
        <v>6878</v>
      </c>
      <c r="B3318" s="72" t="s">
        <v>6879</v>
      </c>
      <c r="C3318" s="72" t="s">
        <v>290</v>
      </c>
      <c r="D3318" s="72" t="s">
        <v>292</v>
      </c>
      <c r="E3318" s="72"/>
      <c r="F3318" s="73" t="n">
        <v>6080</v>
      </c>
      <c r="G3318" s="73" t="n">
        <v>4763</v>
      </c>
      <c r="H3318" s="73" t="n">
        <v>1317</v>
      </c>
      <c r="I3318" s="74" t="n">
        <f aca="false">H3318/F3318</f>
        <v>0.216611842105263</v>
      </c>
      <c r="J3318" s="73" t="n">
        <v>4559</v>
      </c>
      <c r="K3318" s="73" t="n">
        <v>78</v>
      </c>
      <c r="L3318" s="73" t="n">
        <v>126</v>
      </c>
      <c r="M3318" s="73" t="n">
        <v>2982</v>
      </c>
      <c r="N3318" s="73" t="n">
        <v>1294</v>
      </c>
      <c r="O3318" s="73" t="n">
        <f aca="false">J3318-M3318-N3318</f>
        <v>283</v>
      </c>
      <c r="P3318" s="74" t="n">
        <f aca="false">M3318/J3318</f>
        <v>0.654090809388024</v>
      </c>
      <c r="Q3318" s="74" t="n">
        <f aca="false">N3318/J3318</f>
        <v>0.283834174161</v>
      </c>
      <c r="R3318" s="75" t="n">
        <f aca="false">ABS(P3318-Q3318)*100</f>
        <v>37.0256635227023</v>
      </c>
      <c r="S3318" s="72" t="str">
        <f aca="false">IF(M3318&gt;N3318,"Flávio Bolsonaro",IF(N3318&gt;M3318,"Lula","Empate"))</f>
        <v>Flávio Bolsonaro</v>
      </c>
      <c r="T3318" s="74" t="n">
        <v>0.337359610086883</v>
      </c>
      <c r="U3318" s="74" t="n">
        <v>0.598219961856326</v>
      </c>
      <c r="V3318" s="72" t="str">
        <f aca="false">IF(S3318="Empate","—",IF((N3318&gt;M3318)&lt;&gt;(T3318&gt;U3318),"Sim","Não"))</f>
        <v>Não</v>
      </c>
    </row>
    <row r="3319" customFormat="false" ht="15" hidden="false" customHeight="false" outlineLevel="0" collapsed="false">
      <c r="A3319" s="72" t="s">
        <v>6880</v>
      </c>
      <c r="B3319" s="72" t="s">
        <v>6881</v>
      </c>
      <c r="C3319" s="72" t="s">
        <v>290</v>
      </c>
      <c r="D3319" s="72" t="s">
        <v>292</v>
      </c>
      <c r="E3319" s="72"/>
      <c r="F3319" s="73" t="n">
        <v>209121</v>
      </c>
      <c r="G3319" s="73" t="n">
        <v>165077</v>
      </c>
      <c r="H3319" s="73" t="n">
        <v>44044</v>
      </c>
      <c r="I3319" s="74" t="n">
        <f aca="false">H3319/F3319</f>
        <v>0.210614907159013</v>
      </c>
      <c r="J3319" s="73" t="n">
        <v>160136</v>
      </c>
      <c r="K3319" s="73" t="n">
        <v>2343</v>
      </c>
      <c r="L3319" s="73" t="n">
        <v>2598</v>
      </c>
      <c r="M3319" s="73" t="n">
        <v>97614</v>
      </c>
      <c r="N3319" s="73" t="n">
        <v>50383</v>
      </c>
      <c r="O3319" s="73" t="n">
        <f aca="false">J3319-M3319-N3319</f>
        <v>12139</v>
      </c>
      <c r="P3319" s="74" t="n">
        <f aca="false">M3319/J3319</f>
        <v>0.609569366038867</v>
      </c>
      <c r="Q3319" s="74" t="n">
        <f aca="false">N3319/J3319</f>
        <v>0.314626317630015</v>
      </c>
      <c r="R3319" s="75" t="n">
        <f aca="false">ABS(P3319-Q3319)*100</f>
        <v>29.4943048408852</v>
      </c>
      <c r="S3319" s="72" t="str">
        <f aca="false">IF(M3319&gt;N3319,"Flávio Bolsonaro",IF(N3319&gt;M3319,"Lula","Empate"))</f>
        <v>Flávio Bolsonaro</v>
      </c>
      <c r="T3319" s="74" t="n">
        <v>0.324680725820899</v>
      </c>
      <c r="U3319" s="74" t="n">
        <v>0.608777160699204</v>
      </c>
      <c r="V3319" s="72" t="str">
        <f aca="false">IF(S3319="Empate","—",IF((N3319&gt;M3319)&lt;&gt;(T3319&gt;U3319),"Sim","Não"))</f>
        <v>Não</v>
      </c>
    </row>
    <row r="3320" customFormat="false" ht="15" hidden="false" customHeight="false" outlineLevel="0" collapsed="false">
      <c r="A3320" s="72" t="s">
        <v>6882</v>
      </c>
      <c r="B3320" s="72" t="s">
        <v>6883</v>
      </c>
      <c r="C3320" s="72" t="s">
        <v>290</v>
      </c>
      <c r="D3320" s="72" t="s">
        <v>292</v>
      </c>
      <c r="E3320" s="72"/>
      <c r="F3320" s="73" t="n">
        <v>4360</v>
      </c>
      <c r="G3320" s="73" t="n">
        <v>3317</v>
      </c>
      <c r="H3320" s="73" t="n">
        <v>1043</v>
      </c>
      <c r="I3320" s="74" t="n">
        <f aca="false">H3320/F3320</f>
        <v>0.239220183486239</v>
      </c>
      <c r="J3320" s="73" t="n">
        <v>3209</v>
      </c>
      <c r="K3320" s="73" t="n">
        <v>41</v>
      </c>
      <c r="L3320" s="73" t="n">
        <v>67</v>
      </c>
      <c r="M3320" s="73" t="n">
        <v>1280</v>
      </c>
      <c r="N3320" s="73" t="n">
        <v>1746</v>
      </c>
      <c r="O3320" s="73" t="n">
        <f aca="false">J3320-M3320-N3320</f>
        <v>183</v>
      </c>
      <c r="P3320" s="74" t="n">
        <f aca="false">M3320/J3320</f>
        <v>0.398878155188532</v>
      </c>
      <c r="Q3320" s="74" t="n">
        <f aca="false">N3320/J3320</f>
        <v>0.544094733561857</v>
      </c>
      <c r="R3320" s="75" t="n">
        <f aca="false">ABS(P3320-Q3320)*100</f>
        <v>14.5216578373325</v>
      </c>
      <c r="S3320" s="72" t="str">
        <f aca="false">IF(M3320&gt;N3320,"Flávio Bolsonaro",IF(N3320&gt;M3320,"Lula","Empate"))</f>
        <v>Lula</v>
      </c>
      <c r="T3320" s="74" t="n">
        <v>0.638271980529358</v>
      </c>
      <c r="U3320" s="74" t="n">
        <v>0.328262853665957</v>
      </c>
      <c r="V3320" s="72" t="str">
        <f aca="false">IF(S3320="Empate","—",IF((N3320&gt;M3320)&lt;&gt;(T3320&gt;U3320),"Sim","Não"))</f>
        <v>Não</v>
      </c>
    </row>
    <row r="3321" customFormat="false" ht="15" hidden="false" customHeight="false" outlineLevel="0" collapsed="false">
      <c r="A3321" s="72" t="s">
        <v>6884</v>
      </c>
      <c r="B3321" s="72" t="s">
        <v>6885</v>
      </c>
      <c r="C3321" s="72" t="s">
        <v>290</v>
      </c>
      <c r="D3321" s="72" t="s">
        <v>292</v>
      </c>
      <c r="E3321" s="72"/>
      <c r="F3321" s="73" t="n">
        <v>6100</v>
      </c>
      <c r="G3321" s="73" t="n">
        <v>4580</v>
      </c>
      <c r="H3321" s="73" t="n">
        <v>1520</v>
      </c>
      <c r="I3321" s="74" t="n">
        <f aca="false">H3321/F3321</f>
        <v>0.249180327868852</v>
      </c>
      <c r="J3321" s="73" t="n">
        <v>4442</v>
      </c>
      <c r="K3321" s="73" t="n">
        <v>69</v>
      </c>
      <c r="L3321" s="73" t="n">
        <v>69</v>
      </c>
      <c r="M3321" s="73" t="n">
        <v>2856</v>
      </c>
      <c r="N3321" s="73" t="n">
        <v>1370</v>
      </c>
      <c r="O3321" s="73" t="n">
        <f aca="false">J3321-M3321-N3321</f>
        <v>216</v>
      </c>
      <c r="P3321" s="74" t="n">
        <f aca="false">M3321/J3321</f>
        <v>0.642953624493471</v>
      </c>
      <c r="Q3321" s="74" t="n">
        <f aca="false">N3321/J3321</f>
        <v>0.308419630796938</v>
      </c>
      <c r="R3321" s="75" t="n">
        <f aca="false">ABS(P3321-Q3321)*100</f>
        <v>33.4533993696533</v>
      </c>
      <c r="S3321" s="72" t="str">
        <f aca="false">IF(M3321&gt;N3321,"Flávio Bolsonaro",IF(N3321&gt;M3321,"Lula","Empate"))</f>
        <v>Flávio Bolsonaro</v>
      </c>
      <c r="T3321" s="74" t="n">
        <v>0.368421052631579</v>
      </c>
      <c r="U3321" s="74" t="n">
        <v>0.59348161197974</v>
      </c>
      <c r="V3321" s="72" t="str">
        <f aca="false">IF(S3321="Empate","—",IF((N3321&gt;M3321)&lt;&gt;(T3321&gt;U3321),"Sim","Não"))</f>
        <v>Não</v>
      </c>
    </row>
    <row r="3322" customFormat="false" ht="15" hidden="false" customHeight="false" outlineLevel="0" collapsed="false">
      <c r="A3322" s="72" t="s">
        <v>6886</v>
      </c>
      <c r="B3322" s="72" t="s">
        <v>6887</v>
      </c>
      <c r="C3322" s="72" t="s">
        <v>290</v>
      </c>
      <c r="D3322" s="72" t="s">
        <v>292</v>
      </c>
      <c r="E3322" s="72"/>
      <c r="F3322" s="73" t="n">
        <v>66806</v>
      </c>
      <c r="G3322" s="73" t="n">
        <v>55715</v>
      </c>
      <c r="H3322" s="73" t="n">
        <v>11091</v>
      </c>
      <c r="I3322" s="74" t="n">
        <f aca="false">H3322/F3322</f>
        <v>0.166018022333323</v>
      </c>
      <c r="J3322" s="73" t="n">
        <v>54033</v>
      </c>
      <c r="K3322" s="73" t="n">
        <v>847</v>
      </c>
      <c r="L3322" s="73" t="n">
        <v>835</v>
      </c>
      <c r="M3322" s="73" t="n">
        <v>29992</v>
      </c>
      <c r="N3322" s="73" t="n">
        <v>19798</v>
      </c>
      <c r="O3322" s="73" t="n">
        <f aca="false">J3322-M3322-N3322</f>
        <v>4243</v>
      </c>
      <c r="P3322" s="74" t="n">
        <f aca="false">M3322/J3322</f>
        <v>0.555068199063535</v>
      </c>
      <c r="Q3322" s="74" t="n">
        <f aca="false">N3322/J3322</f>
        <v>0.366405715026003</v>
      </c>
      <c r="R3322" s="75" t="n">
        <f aca="false">ABS(P3322-Q3322)*100</f>
        <v>18.8662484037533</v>
      </c>
      <c r="S3322" s="72" t="str">
        <f aca="false">IF(M3322&gt;N3322,"Flávio Bolsonaro",IF(N3322&gt;M3322,"Lula","Empate"))</f>
        <v>Flávio Bolsonaro</v>
      </c>
      <c r="T3322" s="74" t="n">
        <v>0.456358778342673</v>
      </c>
      <c r="U3322" s="74" t="n">
        <v>0.47693620811222</v>
      </c>
      <c r="V3322" s="72" t="str">
        <f aca="false">IF(S3322="Empate","—",IF((N3322&gt;M3322)&lt;&gt;(T3322&gt;U3322),"Sim","Não"))</f>
        <v>Não</v>
      </c>
    </row>
    <row r="3323" customFormat="false" ht="15" hidden="false" customHeight="false" outlineLevel="0" collapsed="false">
      <c r="A3323" s="72" t="s">
        <v>6888</v>
      </c>
      <c r="B3323" s="72" t="s">
        <v>6889</v>
      </c>
      <c r="C3323" s="72" t="s">
        <v>290</v>
      </c>
      <c r="D3323" s="72" t="s">
        <v>292</v>
      </c>
      <c r="E3323" s="72"/>
      <c r="F3323" s="73" t="n">
        <v>3851</v>
      </c>
      <c r="G3323" s="73" t="n">
        <v>3045</v>
      </c>
      <c r="H3323" s="73" t="n">
        <v>806</v>
      </c>
      <c r="I3323" s="74" t="n">
        <f aca="false">H3323/F3323</f>
        <v>0.209296286678785</v>
      </c>
      <c r="J3323" s="73" t="n">
        <v>2921</v>
      </c>
      <c r="K3323" s="73" t="n">
        <v>40</v>
      </c>
      <c r="L3323" s="73" t="n">
        <v>84</v>
      </c>
      <c r="M3323" s="73" t="n">
        <v>1433</v>
      </c>
      <c r="N3323" s="73" t="n">
        <v>1286</v>
      </c>
      <c r="O3323" s="73" t="n">
        <f aca="false">J3323-M3323-N3323</f>
        <v>202</v>
      </c>
      <c r="P3323" s="74" t="n">
        <f aca="false">M3323/J3323</f>
        <v>0.490585415953441</v>
      </c>
      <c r="Q3323" s="74" t="n">
        <f aca="false">N3323/J3323</f>
        <v>0.440260184868196</v>
      </c>
      <c r="R3323" s="75" t="n">
        <f aca="false">ABS(P3323-Q3323)*100</f>
        <v>5.03252310852448</v>
      </c>
      <c r="S3323" s="72" t="str">
        <f aca="false">IF(M3323&gt;N3323,"Flávio Bolsonaro",IF(N3323&gt;M3323,"Lula","Empate"))</f>
        <v>Flávio Bolsonaro</v>
      </c>
      <c r="T3323" s="74" t="n">
        <v>0.484193011647255</v>
      </c>
      <c r="U3323" s="74" t="n">
        <v>0.448252911813644</v>
      </c>
      <c r="V3323" s="72" t="str">
        <f aca="false">IF(S3323="Empate","—",IF((N3323&gt;M3323)&lt;&gt;(T3323&gt;U3323),"Sim","Não"))</f>
        <v>Sim</v>
      </c>
    </row>
    <row r="3324" customFormat="false" ht="15" hidden="false" customHeight="false" outlineLevel="0" collapsed="false">
      <c r="A3324" s="72" t="s">
        <v>6890</v>
      </c>
      <c r="B3324" s="72" t="s">
        <v>4964</v>
      </c>
      <c r="C3324" s="72" t="s">
        <v>290</v>
      </c>
      <c r="D3324" s="72" t="s">
        <v>292</v>
      </c>
      <c r="E3324" s="72"/>
      <c r="F3324" s="73" t="n">
        <v>8667</v>
      </c>
      <c r="G3324" s="73" t="n">
        <v>6763</v>
      </c>
      <c r="H3324" s="73" t="n">
        <v>1904</v>
      </c>
      <c r="I3324" s="74" t="n">
        <f aca="false">H3324/F3324</f>
        <v>0.219683858313142</v>
      </c>
      <c r="J3324" s="73" t="n">
        <v>6495</v>
      </c>
      <c r="K3324" s="73" t="n">
        <v>149</v>
      </c>
      <c r="L3324" s="73" t="n">
        <v>119</v>
      </c>
      <c r="M3324" s="73" t="n">
        <v>3335</v>
      </c>
      <c r="N3324" s="73" t="n">
        <v>2785</v>
      </c>
      <c r="O3324" s="73" t="n">
        <f aca="false">J3324-M3324-N3324</f>
        <v>375</v>
      </c>
      <c r="P3324" s="74" t="n">
        <f aca="false">M3324/J3324</f>
        <v>0.513471901462664</v>
      </c>
      <c r="Q3324" s="74" t="n">
        <f aca="false">N3324/J3324</f>
        <v>0.428791377983064</v>
      </c>
      <c r="R3324" s="75" t="n">
        <f aca="false">ABS(P3324-Q3324)*100</f>
        <v>8.46805234795998</v>
      </c>
      <c r="S3324" s="72" t="str">
        <f aca="false">IF(M3324&gt;N3324,"Flávio Bolsonaro",IF(N3324&gt;M3324,"Lula","Empate"))</f>
        <v>Flávio Bolsonaro</v>
      </c>
      <c r="T3324" s="74" t="n">
        <v>0.538795779019243</v>
      </c>
      <c r="U3324" s="74" t="n">
        <v>0.415270018621974</v>
      </c>
      <c r="V3324" s="72" t="str">
        <f aca="false">IF(S3324="Empate","—",IF((N3324&gt;M3324)&lt;&gt;(T3324&gt;U3324),"Sim","Não"))</f>
        <v>Sim</v>
      </c>
    </row>
    <row r="3325" customFormat="false" ht="15" hidden="false" customHeight="false" outlineLevel="0" collapsed="false">
      <c r="A3325" s="72" t="s">
        <v>6891</v>
      </c>
      <c r="B3325" s="72" t="s">
        <v>6892</v>
      </c>
      <c r="C3325" s="72" t="s">
        <v>290</v>
      </c>
      <c r="D3325" s="72" t="s">
        <v>292</v>
      </c>
      <c r="E3325" s="72"/>
      <c r="F3325" s="73" t="n">
        <v>2850</v>
      </c>
      <c r="G3325" s="73" t="n">
        <v>2218</v>
      </c>
      <c r="H3325" s="73" t="n">
        <v>632</v>
      </c>
      <c r="I3325" s="74" t="n">
        <f aca="false">H3325/F3325</f>
        <v>0.221754385964912</v>
      </c>
      <c r="J3325" s="73" t="n">
        <v>2150</v>
      </c>
      <c r="K3325" s="73" t="n">
        <v>27</v>
      </c>
      <c r="L3325" s="73" t="n">
        <v>41</v>
      </c>
      <c r="M3325" s="73" t="n">
        <v>877</v>
      </c>
      <c r="N3325" s="73" t="n">
        <v>1151</v>
      </c>
      <c r="O3325" s="73" t="n">
        <f aca="false">J3325-M3325-N3325</f>
        <v>122</v>
      </c>
      <c r="P3325" s="74" t="n">
        <f aca="false">M3325/J3325</f>
        <v>0.407906976744186</v>
      </c>
      <c r="Q3325" s="74" t="n">
        <f aca="false">N3325/J3325</f>
        <v>0.535348837209302</v>
      </c>
      <c r="R3325" s="75" t="n">
        <f aca="false">ABS(P3325-Q3325)*100</f>
        <v>12.7441860465116</v>
      </c>
      <c r="S3325" s="72" t="str">
        <f aca="false">IF(M3325&gt;N3325,"Flávio Bolsonaro",IF(N3325&gt;M3325,"Lula","Empate"))</f>
        <v>Lula</v>
      </c>
      <c r="T3325" s="74" t="n">
        <v>0.589346246973366</v>
      </c>
      <c r="U3325" s="74" t="n">
        <v>0.34818401937046</v>
      </c>
      <c r="V3325" s="72" t="str">
        <f aca="false">IF(S3325="Empate","—",IF((N3325&gt;M3325)&lt;&gt;(T3325&gt;U3325),"Sim","Não"))</f>
        <v>Não</v>
      </c>
    </row>
    <row r="3326" customFormat="false" ht="15" hidden="false" customHeight="false" outlineLevel="0" collapsed="false">
      <c r="A3326" s="72" t="s">
        <v>6893</v>
      </c>
      <c r="B3326" s="72" t="s">
        <v>6894</v>
      </c>
      <c r="C3326" s="72" t="s">
        <v>290</v>
      </c>
      <c r="D3326" s="72" t="s">
        <v>292</v>
      </c>
      <c r="E3326" s="72"/>
      <c r="F3326" s="73" t="n">
        <v>21161</v>
      </c>
      <c r="G3326" s="73" t="n">
        <v>16694</v>
      </c>
      <c r="H3326" s="73" t="n">
        <v>4467</v>
      </c>
      <c r="I3326" s="74" t="n">
        <f aca="false">H3326/F3326</f>
        <v>0.211095883937432</v>
      </c>
      <c r="J3326" s="73" t="n">
        <v>16178</v>
      </c>
      <c r="K3326" s="73" t="n">
        <v>266</v>
      </c>
      <c r="L3326" s="73" t="n">
        <v>250</v>
      </c>
      <c r="M3326" s="73" t="n">
        <v>10278</v>
      </c>
      <c r="N3326" s="73" t="n">
        <v>4969</v>
      </c>
      <c r="O3326" s="73" t="n">
        <f aca="false">J3326-M3326-N3326</f>
        <v>931</v>
      </c>
      <c r="P3326" s="74" t="n">
        <f aca="false">M3326/J3326</f>
        <v>0.635307207318581</v>
      </c>
      <c r="Q3326" s="74" t="n">
        <f aca="false">N3326/J3326</f>
        <v>0.307145506243046</v>
      </c>
      <c r="R3326" s="75" t="n">
        <f aca="false">ABS(P3326-Q3326)*100</f>
        <v>32.8161701075535</v>
      </c>
      <c r="S3326" s="72" t="str">
        <f aca="false">IF(M3326&gt;N3326,"Flávio Bolsonaro",IF(N3326&gt;M3326,"Lula","Empate"))</f>
        <v>Flávio Bolsonaro</v>
      </c>
      <c r="T3326" s="74" t="n">
        <v>0.344752582925503</v>
      </c>
      <c r="U3326" s="74" t="n">
        <v>0.590417497432179</v>
      </c>
      <c r="V3326" s="72" t="str">
        <f aca="false">IF(S3326="Empate","—",IF((N3326&gt;M3326)&lt;&gt;(T3326&gt;U3326),"Sim","Não"))</f>
        <v>Não</v>
      </c>
    </row>
    <row r="3327" customFormat="false" ht="15" hidden="false" customHeight="false" outlineLevel="0" collapsed="false">
      <c r="A3327" s="72" t="s">
        <v>6895</v>
      </c>
      <c r="B3327" s="72" t="s">
        <v>6896</v>
      </c>
      <c r="C3327" s="72" t="s">
        <v>290</v>
      </c>
      <c r="D3327" s="72" t="s">
        <v>292</v>
      </c>
      <c r="E3327" s="72"/>
      <c r="F3327" s="73" t="n">
        <v>5428</v>
      </c>
      <c r="G3327" s="73" t="n">
        <v>4222</v>
      </c>
      <c r="H3327" s="73" t="n">
        <v>1206</v>
      </c>
      <c r="I3327" s="74" t="n">
        <f aca="false">H3327/F3327</f>
        <v>0.222181282240236</v>
      </c>
      <c r="J3327" s="73" t="n">
        <v>4085</v>
      </c>
      <c r="K3327" s="73" t="n">
        <v>61</v>
      </c>
      <c r="L3327" s="73" t="n">
        <v>76</v>
      </c>
      <c r="M3327" s="73" t="n">
        <v>1785</v>
      </c>
      <c r="N3327" s="73" t="n">
        <v>2056</v>
      </c>
      <c r="O3327" s="73" t="n">
        <f aca="false">J3327-M3327-N3327</f>
        <v>244</v>
      </c>
      <c r="P3327" s="74" t="n">
        <f aca="false">M3327/J3327</f>
        <v>0.436964504283966</v>
      </c>
      <c r="Q3327" s="74" t="n">
        <f aca="false">N3327/J3327</f>
        <v>0.503304773561812</v>
      </c>
      <c r="R3327" s="75" t="n">
        <f aca="false">ABS(P3327-Q3327)*100</f>
        <v>6.63402692778458</v>
      </c>
      <c r="S3327" s="72" t="str">
        <f aca="false">IF(M3327&gt;N3327,"Flávio Bolsonaro",IF(N3327&gt;M3327,"Lula","Empate"))</f>
        <v>Lula</v>
      </c>
      <c r="T3327" s="74" t="n">
        <v>0.642100192678227</v>
      </c>
      <c r="U3327" s="74" t="n">
        <v>0.305154142581888</v>
      </c>
      <c r="V3327" s="72" t="str">
        <f aca="false">IF(S3327="Empate","—",IF((N3327&gt;M3327)&lt;&gt;(T3327&gt;U3327),"Sim","Não"))</f>
        <v>Não</v>
      </c>
    </row>
    <row r="3328" customFormat="false" ht="15" hidden="false" customHeight="false" outlineLevel="0" collapsed="false">
      <c r="A3328" s="72" t="s">
        <v>6897</v>
      </c>
      <c r="B3328" s="72" t="s">
        <v>6898</v>
      </c>
      <c r="C3328" s="72" t="s">
        <v>290</v>
      </c>
      <c r="D3328" s="72" t="s">
        <v>292</v>
      </c>
      <c r="E3328" s="72"/>
      <c r="F3328" s="73" t="n">
        <v>4758</v>
      </c>
      <c r="G3328" s="73" t="n">
        <v>3729</v>
      </c>
      <c r="H3328" s="73" t="n">
        <v>1029</v>
      </c>
      <c r="I3328" s="74" t="n">
        <f aca="false">H3328/F3328</f>
        <v>0.216267339218159</v>
      </c>
      <c r="J3328" s="73" t="n">
        <v>3598</v>
      </c>
      <c r="K3328" s="73" t="n">
        <v>57</v>
      </c>
      <c r="L3328" s="73" t="n">
        <v>74</v>
      </c>
      <c r="M3328" s="73" t="n">
        <v>2260</v>
      </c>
      <c r="N3328" s="73" t="n">
        <v>1094</v>
      </c>
      <c r="O3328" s="73" t="n">
        <f aca="false">J3328-M3328-N3328</f>
        <v>244</v>
      </c>
      <c r="P3328" s="74" t="n">
        <f aca="false">M3328/J3328</f>
        <v>0.628126737076153</v>
      </c>
      <c r="Q3328" s="74" t="n">
        <f aca="false">N3328/J3328</f>
        <v>0.304057809894386</v>
      </c>
      <c r="R3328" s="75" t="n">
        <f aca="false">ABS(P3328-Q3328)*100</f>
        <v>32.4068927181768</v>
      </c>
      <c r="S3328" s="72" t="str">
        <f aca="false">IF(M3328&gt;N3328,"Flávio Bolsonaro",IF(N3328&gt;M3328,"Lula","Empate"))</f>
        <v>Flávio Bolsonaro</v>
      </c>
      <c r="T3328" s="74" t="n">
        <v>0.344939271255061</v>
      </c>
      <c r="U3328" s="74" t="n">
        <v>0.596221322537112</v>
      </c>
      <c r="V3328" s="72" t="str">
        <f aca="false">IF(S3328="Empate","—",IF((N3328&gt;M3328)&lt;&gt;(T3328&gt;U3328),"Sim","Não"))</f>
        <v>Não</v>
      </c>
    </row>
    <row r="3329" customFormat="false" ht="15" hidden="false" customHeight="false" outlineLevel="0" collapsed="false">
      <c r="A3329" s="72" t="s">
        <v>6899</v>
      </c>
      <c r="B3329" s="72" t="s">
        <v>6900</v>
      </c>
      <c r="C3329" s="72" t="s">
        <v>290</v>
      </c>
      <c r="D3329" s="72" t="s">
        <v>292</v>
      </c>
      <c r="E3329" s="72"/>
      <c r="F3329" s="73" t="n">
        <v>5399</v>
      </c>
      <c r="G3329" s="73" t="n">
        <v>4147</v>
      </c>
      <c r="H3329" s="73" t="n">
        <v>1252</v>
      </c>
      <c r="I3329" s="74" t="n">
        <f aca="false">H3329/F3329</f>
        <v>0.231894795332469</v>
      </c>
      <c r="J3329" s="73" t="n">
        <v>4006</v>
      </c>
      <c r="K3329" s="73" t="n">
        <v>61</v>
      </c>
      <c r="L3329" s="73" t="n">
        <v>80</v>
      </c>
      <c r="M3329" s="73" t="n">
        <v>2456</v>
      </c>
      <c r="N3329" s="73" t="n">
        <v>1322</v>
      </c>
      <c r="O3329" s="73" t="n">
        <f aca="false">J3329-M3329-N3329</f>
        <v>228</v>
      </c>
      <c r="P3329" s="74" t="n">
        <f aca="false">M3329/J3329</f>
        <v>0.613080379430854</v>
      </c>
      <c r="Q3329" s="74" t="n">
        <f aca="false">N3329/J3329</f>
        <v>0.330004992511233</v>
      </c>
      <c r="R3329" s="75" t="n">
        <f aca="false">ABS(P3329-Q3329)*100</f>
        <v>28.3075386919621</v>
      </c>
      <c r="S3329" s="72" t="str">
        <f aca="false">IF(M3329&gt;N3329,"Flávio Bolsonaro",IF(N3329&gt;M3329,"Lula","Empate"))</f>
        <v>Flávio Bolsonaro</v>
      </c>
      <c r="T3329" s="74" t="n">
        <v>0.423308270676692</v>
      </c>
      <c r="U3329" s="74" t="n">
        <v>0.523558897243108</v>
      </c>
      <c r="V3329" s="72" t="str">
        <f aca="false">IF(S3329="Empate","—",IF((N3329&gt;M3329)&lt;&gt;(T3329&gt;U3329),"Sim","Não"))</f>
        <v>Não</v>
      </c>
    </row>
    <row r="3330" customFormat="false" ht="15" hidden="false" customHeight="false" outlineLevel="0" collapsed="false">
      <c r="A3330" s="72" t="s">
        <v>6901</v>
      </c>
      <c r="B3330" s="72" t="s">
        <v>6902</v>
      </c>
      <c r="C3330" s="72" t="s">
        <v>290</v>
      </c>
      <c r="D3330" s="72" t="s">
        <v>292</v>
      </c>
      <c r="E3330" s="72"/>
      <c r="F3330" s="73" t="n">
        <v>6603</v>
      </c>
      <c r="G3330" s="73" t="n">
        <v>5591</v>
      </c>
      <c r="H3330" s="73" t="n">
        <v>1012</v>
      </c>
      <c r="I3330" s="74" t="n">
        <f aca="false">H3330/F3330</f>
        <v>0.153263668029683</v>
      </c>
      <c r="J3330" s="73" t="n">
        <v>5374</v>
      </c>
      <c r="K3330" s="73" t="n">
        <v>127</v>
      </c>
      <c r="L3330" s="73" t="n">
        <v>90</v>
      </c>
      <c r="M3330" s="73" t="n">
        <v>3420</v>
      </c>
      <c r="N3330" s="73" t="n">
        <v>1596</v>
      </c>
      <c r="O3330" s="73" t="n">
        <f aca="false">J3330-M3330-N3330</f>
        <v>358</v>
      </c>
      <c r="P3330" s="74" t="n">
        <f aca="false">M3330/J3330</f>
        <v>0.636397469296613</v>
      </c>
      <c r="Q3330" s="74" t="n">
        <f aca="false">N3330/J3330</f>
        <v>0.296985485671753</v>
      </c>
      <c r="R3330" s="75" t="n">
        <f aca="false">ABS(P3330-Q3330)*100</f>
        <v>33.9411983624861</v>
      </c>
      <c r="S3330" s="72" t="str">
        <f aca="false">IF(M3330&gt;N3330,"Flávio Bolsonaro",IF(N3330&gt;M3330,"Lula","Empate"))</f>
        <v>Flávio Bolsonaro</v>
      </c>
      <c r="T3330" s="74" t="n">
        <v>0.383402177994743</v>
      </c>
      <c r="U3330" s="74" t="n">
        <v>0.557078482914007</v>
      </c>
      <c r="V3330" s="72" t="str">
        <f aca="false">IF(S3330="Empate","—",IF((N3330&gt;M3330)&lt;&gt;(T3330&gt;U3330),"Sim","Não"))</f>
        <v>Não</v>
      </c>
    </row>
    <row r="3331" customFormat="false" ht="15" hidden="false" customHeight="false" outlineLevel="0" collapsed="false">
      <c r="A3331" s="72" t="s">
        <v>6903</v>
      </c>
      <c r="B3331" s="72" t="s">
        <v>6904</v>
      </c>
      <c r="C3331" s="72" t="s">
        <v>290</v>
      </c>
      <c r="D3331" s="72" t="s">
        <v>292</v>
      </c>
      <c r="E3331" s="72"/>
      <c r="F3331" s="73" t="n">
        <v>4064</v>
      </c>
      <c r="G3331" s="73" t="n">
        <v>3125</v>
      </c>
      <c r="H3331" s="73" t="n">
        <v>939</v>
      </c>
      <c r="I3331" s="74" t="n">
        <f aca="false">H3331/F3331</f>
        <v>0.231053149606299</v>
      </c>
      <c r="J3331" s="73" t="n">
        <v>2983</v>
      </c>
      <c r="K3331" s="73" t="n">
        <v>60</v>
      </c>
      <c r="L3331" s="73" t="n">
        <v>82</v>
      </c>
      <c r="M3331" s="73" t="n">
        <v>1626</v>
      </c>
      <c r="N3331" s="73" t="n">
        <v>1140</v>
      </c>
      <c r="O3331" s="73" t="n">
        <f aca="false">J3331-M3331-N3331</f>
        <v>217</v>
      </c>
      <c r="P3331" s="74" t="n">
        <f aca="false">M3331/J3331</f>
        <v>0.545088836741535</v>
      </c>
      <c r="Q3331" s="74" t="n">
        <f aca="false">N3331/J3331</f>
        <v>0.382165605095541</v>
      </c>
      <c r="R3331" s="75" t="n">
        <f aca="false">ABS(P3331-Q3331)*100</f>
        <v>16.2923231645994</v>
      </c>
      <c r="S3331" s="72" t="str">
        <f aca="false">IF(M3331&gt;N3331,"Flávio Bolsonaro",IF(N3331&gt;M3331,"Lula","Empate"))</f>
        <v>Flávio Bolsonaro</v>
      </c>
      <c r="T3331" s="74" t="n">
        <v>0.456343792633015</v>
      </c>
      <c r="U3331" s="74" t="n">
        <v>0.491132332878581</v>
      </c>
      <c r="V3331" s="72" t="str">
        <f aca="false">IF(S3331="Empate","—",IF((N3331&gt;M3331)&lt;&gt;(T3331&gt;U3331),"Sim","Não"))</f>
        <v>Não</v>
      </c>
    </row>
    <row r="3332" customFormat="false" ht="15" hidden="false" customHeight="false" outlineLevel="0" collapsed="false">
      <c r="A3332" s="72" t="s">
        <v>6905</v>
      </c>
      <c r="B3332" s="72" t="s">
        <v>6906</v>
      </c>
      <c r="C3332" s="72" t="s">
        <v>290</v>
      </c>
      <c r="D3332" s="72" t="s">
        <v>292</v>
      </c>
      <c r="E3332" s="72"/>
      <c r="F3332" s="73" t="n">
        <v>1979</v>
      </c>
      <c r="G3332" s="73" t="n">
        <v>1518</v>
      </c>
      <c r="H3332" s="73" t="n">
        <v>461</v>
      </c>
      <c r="I3332" s="74" t="n">
        <f aca="false">H3332/F3332</f>
        <v>0.232945932289035</v>
      </c>
      <c r="J3332" s="73" t="n">
        <v>1473</v>
      </c>
      <c r="K3332" s="73" t="n">
        <v>21</v>
      </c>
      <c r="L3332" s="73" t="n">
        <v>24</v>
      </c>
      <c r="M3332" s="73" t="n">
        <v>859</v>
      </c>
      <c r="N3332" s="73" t="n">
        <v>510</v>
      </c>
      <c r="O3332" s="73" t="n">
        <f aca="false">J3332-M3332-N3332</f>
        <v>104</v>
      </c>
      <c r="P3332" s="74" t="n">
        <f aca="false">M3332/J3332</f>
        <v>0.58316361167685</v>
      </c>
      <c r="Q3332" s="74" t="n">
        <f aca="false">N3332/J3332</f>
        <v>0.346232179226069</v>
      </c>
      <c r="R3332" s="75" t="n">
        <f aca="false">ABS(P3332-Q3332)*100</f>
        <v>23.6931432450781</v>
      </c>
      <c r="S3332" s="72" t="str">
        <f aca="false">IF(M3332&gt;N3332,"Flávio Bolsonaro",IF(N3332&gt;M3332,"Lula","Empate"))</f>
        <v>Flávio Bolsonaro</v>
      </c>
      <c r="T3332" s="74" t="n">
        <v>0.42312661498708</v>
      </c>
      <c r="U3332" s="74" t="n">
        <v>0.531653746770026</v>
      </c>
      <c r="V3332" s="72" t="str">
        <f aca="false">IF(S3332="Empate","—",IF((N3332&gt;M3332)&lt;&gt;(T3332&gt;U3332),"Sim","Não"))</f>
        <v>Não</v>
      </c>
    </row>
    <row r="3333" customFormat="false" ht="15" hidden="false" customHeight="false" outlineLevel="0" collapsed="false">
      <c r="A3333" s="72" t="s">
        <v>6907</v>
      </c>
      <c r="B3333" s="72" t="s">
        <v>6908</v>
      </c>
      <c r="C3333" s="72" t="s">
        <v>290</v>
      </c>
      <c r="D3333" s="72" t="s">
        <v>292</v>
      </c>
      <c r="E3333" s="72"/>
      <c r="F3333" s="73" t="n">
        <v>4224</v>
      </c>
      <c r="G3333" s="73" t="n">
        <v>3363</v>
      </c>
      <c r="H3333" s="73" t="n">
        <v>861</v>
      </c>
      <c r="I3333" s="74" t="n">
        <f aca="false">H3333/F3333</f>
        <v>0.203835227272727</v>
      </c>
      <c r="J3333" s="73" t="n">
        <v>3283</v>
      </c>
      <c r="K3333" s="73" t="n">
        <v>36</v>
      </c>
      <c r="L3333" s="73" t="n">
        <v>44</v>
      </c>
      <c r="M3333" s="73" t="n">
        <v>2003</v>
      </c>
      <c r="N3333" s="73" t="n">
        <v>1089</v>
      </c>
      <c r="O3333" s="73" t="n">
        <f aca="false">J3333-M3333-N3333</f>
        <v>191</v>
      </c>
      <c r="P3333" s="74" t="n">
        <f aca="false">M3333/J3333</f>
        <v>0.610112701797137</v>
      </c>
      <c r="Q3333" s="74" t="n">
        <f aca="false">N3333/J3333</f>
        <v>0.331708802924155</v>
      </c>
      <c r="R3333" s="75" t="n">
        <f aca="false">ABS(P3333-Q3333)*100</f>
        <v>27.8403898872982</v>
      </c>
      <c r="S3333" s="72" t="str">
        <f aca="false">IF(M3333&gt;N3333,"Flávio Bolsonaro",IF(N3333&gt;M3333,"Lula","Empate"))</f>
        <v>Flávio Bolsonaro</v>
      </c>
      <c r="T3333" s="74" t="n">
        <v>0.36976536976537</v>
      </c>
      <c r="U3333" s="74" t="n">
        <v>0.572616572616573</v>
      </c>
      <c r="V3333" s="72" t="str">
        <f aca="false">IF(S3333="Empate","—",IF((N3333&gt;M3333)&lt;&gt;(T3333&gt;U3333),"Sim","Não"))</f>
        <v>Não</v>
      </c>
    </row>
    <row r="3334" customFormat="false" ht="15" hidden="false" customHeight="false" outlineLevel="0" collapsed="false">
      <c r="A3334" s="72" t="s">
        <v>6909</v>
      </c>
      <c r="B3334" s="72" t="s">
        <v>6910</v>
      </c>
      <c r="C3334" s="72" t="s">
        <v>290</v>
      </c>
      <c r="D3334" s="72" t="s">
        <v>292</v>
      </c>
      <c r="E3334" s="72"/>
      <c r="F3334" s="73" t="n">
        <v>11100</v>
      </c>
      <c r="G3334" s="73" t="n">
        <v>8592</v>
      </c>
      <c r="H3334" s="73" t="n">
        <v>2508</v>
      </c>
      <c r="I3334" s="74" t="n">
        <f aca="false">H3334/F3334</f>
        <v>0.225945945945946</v>
      </c>
      <c r="J3334" s="73" t="n">
        <v>8373</v>
      </c>
      <c r="K3334" s="73" t="n">
        <v>91</v>
      </c>
      <c r="L3334" s="73" t="n">
        <v>128</v>
      </c>
      <c r="M3334" s="73" t="n">
        <v>5465</v>
      </c>
      <c r="N3334" s="73" t="n">
        <v>2436</v>
      </c>
      <c r="O3334" s="73" t="n">
        <f aca="false">J3334-M3334-N3334</f>
        <v>472</v>
      </c>
      <c r="P3334" s="74" t="n">
        <f aca="false">M3334/J3334</f>
        <v>0.652693180461006</v>
      </c>
      <c r="Q3334" s="74" t="n">
        <f aca="false">N3334/J3334</f>
        <v>0.290935148692225</v>
      </c>
      <c r="R3334" s="75" t="n">
        <f aca="false">ABS(P3334-Q3334)*100</f>
        <v>36.1758031768781</v>
      </c>
      <c r="S3334" s="72" t="str">
        <f aca="false">IF(M3334&gt;N3334,"Flávio Bolsonaro",IF(N3334&gt;M3334,"Lula","Empate"))</f>
        <v>Flávio Bolsonaro</v>
      </c>
      <c r="T3334" s="74" t="n">
        <v>0.36033000232396</v>
      </c>
      <c r="U3334" s="74" t="n">
        <v>0.577620264931443</v>
      </c>
      <c r="V3334" s="72" t="str">
        <f aca="false">IF(S3334="Empate","—",IF((N3334&gt;M3334)&lt;&gt;(T3334&gt;U3334),"Sim","Não"))</f>
        <v>Não</v>
      </c>
    </row>
    <row r="3335" customFormat="false" ht="15" hidden="false" customHeight="false" outlineLevel="0" collapsed="false">
      <c r="A3335" s="72" t="s">
        <v>6911</v>
      </c>
      <c r="B3335" s="72" t="s">
        <v>6912</v>
      </c>
      <c r="C3335" s="72" t="s">
        <v>290</v>
      </c>
      <c r="D3335" s="72" t="s">
        <v>292</v>
      </c>
      <c r="E3335" s="72"/>
      <c r="F3335" s="73" t="n">
        <v>133846</v>
      </c>
      <c r="G3335" s="73" t="n">
        <v>107679</v>
      </c>
      <c r="H3335" s="73" t="n">
        <v>26167</v>
      </c>
      <c r="I3335" s="74" t="n">
        <f aca="false">H3335/F3335</f>
        <v>0.195500799426206</v>
      </c>
      <c r="J3335" s="73" t="n">
        <v>103362</v>
      </c>
      <c r="K3335" s="73" t="n">
        <v>2185</v>
      </c>
      <c r="L3335" s="73" t="n">
        <v>2132</v>
      </c>
      <c r="M3335" s="73" t="n">
        <v>56860</v>
      </c>
      <c r="N3335" s="73" t="n">
        <v>38125</v>
      </c>
      <c r="O3335" s="73" t="n">
        <f aca="false">J3335-M3335-N3335</f>
        <v>8377</v>
      </c>
      <c r="P3335" s="74" t="n">
        <f aca="false">M3335/J3335</f>
        <v>0.550105454615816</v>
      </c>
      <c r="Q3335" s="74" t="n">
        <f aca="false">N3335/J3335</f>
        <v>0.368849286972001</v>
      </c>
      <c r="R3335" s="75" t="n">
        <f aca="false">ABS(P3335-Q3335)*100</f>
        <v>18.1256167643815</v>
      </c>
      <c r="S3335" s="72" t="str">
        <f aca="false">IF(M3335&gt;N3335,"Flávio Bolsonaro",IF(N3335&gt;M3335,"Lula","Empate"))</f>
        <v>Flávio Bolsonaro</v>
      </c>
      <c r="T3335" s="74" t="n">
        <v>0.455175944439615</v>
      </c>
      <c r="U3335" s="74" t="n">
        <v>0.46999333507201</v>
      </c>
      <c r="V3335" s="72" t="str">
        <f aca="false">IF(S3335="Empate","—",IF((N3335&gt;M3335)&lt;&gt;(T3335&gt;U3335),"Sim","Não"))</f>
        <v>Não</v>
      </c>
    </row>
    <row r="3336" customFormat="false" ht="15" hidden="false" customHeight="false" outlineLevel="0" collapsed="false">
      <c r="A3336" s="72" t="s">
        <v>6913</v>
      </c>
      <c r="B3336" s="72" t="s">
        <v>6914</v>
      </c>
      <c r="C3336" s="72" t="s">
        <v>290</v>
      </c>
      <c r="D3336" s="72" t="s">
        <v>292</v>
      </c>
      <c r="E3336" s="72"/>
      <c r="F3336" s="73" t="n">
        <v>7430</v>
      </c>
      <c r="G3336" s="73" t="n">
        <v>5377</v>
      </c>
      <c r="H3336" s="73" t="n">
        <v>2053</v>
      </c>
      <c r="I3336" s="74" t="n">
        <f aca="false">H3336/F3336</f>
        <v>0.276312247644684</v>
      </c>
      <c r="J3336" s="73" t="n">
        <v>5218</v>
      </c>
      <c r="K3336" s="73" t="n">
        <v>71</v>
      </c>
      <c r="L3336" s="73" t="n">
        <v>88</v>
      </c>
      <c r="M3336" s="73" t="n">
        <v>2717</v>
      </c>
      <c r="N3336" s="73" t="n">
        <v>2182</v>
      </c>
      <c r="O3336" s="73" t="n">
        <f aca="false">J3336-M3336-N3336</f>
        <v>319</v>
      </c>
      <c r="P3336" s="74" t="n">
        <f aca="false">M3336/J3336</f>
        <v>0.520697585281717</v>
      </c>
      <c r="Q3336" s="74" t="n">
        <f aca="false">N3336/J3336</f>
        <v>0.418167880413952</v>
      </c>
      <c r="R3336" s="75" t="n">
        <f aca="false">ABS(P3336-Q3336)*100</f>
        <v>10.2529704867765</v>
      </c>
      <c r="S3336" s="72" t="str">
        <f aca="false">IF(M3336&gt;N3336,"Flávio Bolsonaro",IF(N3336&gt;M3336,"Lula","Empate"))</f>
        <v>Flávio Bolsonaro</v>
      </c>
      <c r="T3336" s="74" t="n">
        <v>0.439075630252101</v>
      </c>
      <c r="U3336" s="74" t="n">
        <v>0.495225362872422</v>
      </c>
      <c r="V3336" s="72" t="str">
        <f aca="false">IF(S3336="Empate","—",IF((N3336&gt;M3336)&lt;&gt;(T3336&gt;U3336),"Sim","Não"))</f>
        <v>Não</v>
      </c>
    </row>
    <row r="3337" customFormat="false" ht="15" hidden="false" customHeight="false" outlineLevel="0" collapsed="false">
      <c r="A3337" s="72" t="s">
        <v>6915</v>
      </c>
      <c r="B3337" s="72" t="s">
        <v>6916</v>
      </c>
      <c r="C3337" s="72" t="s">
        <v>290</v>
      </c>
      <c r="D3337" s="72" t="s">
        <v>292</v>
      </c>
      <c r="E3337" s="72"/>
      <c r="F3337" s="73" t="n">
        <v>32489</v>
      </c>
      <c r="G3337" s="73" t="n">
        <v>24109</v>
      </c>
      <c r="H3337" s="73" t="n">
        <v>8380</v>
      </c>
      <c r="I3337" s="74" t="n">
        <f aca="false">H3337/F3337</f>
        <v>0.257933454399951</v>
      </c>
      <c r="J3337" s="73" t="n">
        <v>23373</v>
      </c>
      <c r="K3337" s="73" t="n">
        <v>343</v>
      </c>
      <c r="L3337" s="73" t="n">
        <v>393</v>
      </c>
      <c r="M3337" s="73" t="n">
        <v>14855</v>
      </c>
      <c r="N3337" s="73" t="n">
        <v>6607</v>
      </c>
      <c r="O3337" s="73" t="n">
        <f aca="false">J3337-M3337-N3337</f>
        <v>1911</v>
      </c>
      <c r="P3337" s="74" t="n">
        <f aca="false">M3337/J3337</f>
        <v>0.635562401061053</v>
      </c>
      <c r="Q3337" s="74" t="n">
        <f aca="false">N3337/J3337</f>
        <v>0.282676592649638</v>
      </c>
      <c r="R3337" s="75" t="n">
        <f aca="false">ABS(P3337-Q3337)*100</f>
        <v>35.2885808411415</v>
      </c>
      <c r="S3337" s="72" t="str">
        <f aca="false">IF(M3337&gt;N3337,"Flávio Bolsonaro",IF(N3337&gt;M3337,"Lula","Empate"))</f>
        <v>Flávio Bolsonaro</v>
      </c>
      <c r="T3337" s="74" t="n">
        <v>0.302367254550599</v>
      </c>
      <c r="U3337" s="74" t="n">
        <v>0.62953880977082</v>
      </c>
      <c r="V3337" s="72" t="str">
        <f aca="false">IF(S3337="Empate","—",IF((N3337&gt;M3337)&lt;&gt;(T3337&gt;U3337),"Sim","Não"))</f>
        <v>Não</v>
      </c>
    </row>
    <row r="3338" customFormat="false" ht="15" hidden="false" customHeight="false" outlineLevel="0" collapsed="false">
      <c r="A3338" s="72" t="s">
        <v>6917</v>
      </c>
      <c r="B3338" s="72" t="s">
        <v>6918</v>
      </c>
      <c r="C3338" s="72" t="s">
        <v>290</v>
      </c>
      <c r="D3338" s="72" t="s">
        <v>292</v>
      </c>
      <c r="E3338" s="72"/>
      <c r="F3338" s="73" t="n">
        <v>23809</v>
      </c>
      <c r="G3338" s="73" t="n">
        <v>18348</v>
      </c>
      <c r="H3338" s="73" t="n">
        <v>5461</v>
      </c>
      <c r="I3338" s="74" t="n">
        <f aca="false">H3338/F3338</f>
        <v>0.229367046075014</v>
      </c>
      <c r="J3338" s="73" t="n">
        <v>17829</v>
      </c>
      <c r="K3338" s="73" t="n">
        <v>265</v>
      </c>
      <c r="L3338" s="73" t="n">
        <v>254</v>
      </c>
      <c r="M3338" s="73" t="n">
        <v>12008</v>
      </c>
      <c r="N3338" s="73" t="n">
        <v>4848</v>
      </c>
      <c r="O3338" s="73" t="n">
        <f aca="false">J3338-M3338-N3338</f>
        <v>973</v>
      </c>
      <c r="P3338" s="74" t="n">
        <f aca="false">M3338/J3338</f>
        <v>0.67350945089461</v>
      </c>
      <c r="Q3338" s="74" t="n">
        <f aca="false">N3338/J3338</f>
        <v>0.271916540467777</v>
      </c>
      <c r="R3338" s="75" t="n">
        <f aca="false">ABS(P3338-Q3338)*100</f>
        <v>40.1592910426833</v>
      </c>
      <c r="S3338" s="72" t="str">
        <f aca="false">IF(M3338&gt;N3338,"Flávio Bolsonaro",IF(N3338&gt;M3338,"Lula","Empate"))</f>
        <v>Flávio Bolsonaro</v>
      </c>
      <c r="T3338" s="74" t="n">
        <v>0.315780647325172</v>
      </c>
      <c r="U3338" s="74" t="n">
        <v>0.637989826150148</v>
      </c>
      <c r="V3338" s="72" t="str">
        <f aca="false">IF(S3338="Empate","—",IF((N3338&gt;M3338)&lt;&gt;(T3338&gt;U3338),"Sim","Não"))</f>
        <v>Não</v>
      </c>
    </row>
    <row r="3339" customFormat="false" ht="15" hidden="false" customHeight="false" outlineLevel="0" collapsed="false">
      <c r="A3339" s="72" t="s">
        <v>6919</v>
      </c>
      <c r="B3339" s="72" t="s">
        <v>6920</v>
      </c>
      <c r="C3339" s="72" t="s">
        <v>290</v>
      </c>
      <c r="D3339" s="72" t="s">
        <v>292</v>
      </c>
      <c r="E3339" s="72"/>
      <c r="F3339" s="73" t="n">
        <v>4366</v>
      </c>
      <c r="G3339" s="73" t="n">
        <v>3492</v>
      </c>
      <c r="H3339" s="73" t="n">
        <v>874</v>
      </c>
      <c r="I3339" s="74" t="n">
        <f aca="false">H3339/F3339</f>
        <v>0.200183234081539</v>
      </c>
      <c r="J3339" s="73" t="n">
        <v>3423</v>
      </c>
      <c r="K3339" s="73" t="n">
        <v>29</v>
      </c>
      <c r="L3339" s="73" t="n">
        <v>40</v>
      </c>
      <c r="M3339" s="73" t="n">
        <v>1585</v>
      </c>
      <c r="N3339" s="73" t="n">
        <v>1670</v>
      </c>
      <c r="O3339" s="73" t="n">
        <f aca="false">J3339-M3339-N3339</f>
        <v>168</v>
      </c>
      <c r="P3339" s="74" t="n">
        <f aca="false">M3339/J3339</f>
        <v>0.463044113350862</v>
      </c>
      <c r="Q3339" s="74" t="n">
        <f aca="false">N3339/J3339</f>
        <v>0.487876132047911</v>
      </c>
      <c r="R3339" s="75" t="n">
        <f aca="false">ABS(P3339-Q3339)*100</f>
        <v>2.48320186970494</v>
      </c>
      <c r="S3339" s="72" t="str">
        <f aca="false">IF(M3339&gt;N3339,"Flávio Bolsonaro",IF(N3339&gt;M3339,"Lula","Empate"))</f>
        <v>Lula</v>
      </c>
      <c r="T3339" s="74" t="n">
        <v>0.59331797235023</v>
      </c>
      <c r="U3339" s="74" t="n">
        <v>0.369815668202765</v>
      </c>
      <c r="V3339" s="72" t="str">
        <f aca="false">IF(S3339="Empate","—",IF((N3339&gt;M3339)&lt;&gt;(T3339&gt;U3339),"Sim","Não"))</f>
        <v>Não</v>
      </c>
    </row>
    <row r="3340" customFormat="false" ht="15" hidden="false" customHeight="false" outlineLevel="0" collapsed="false">
      <c r="A3340" s="72" t="s">
        <v>6921</v>
      </c>
      <c r="B3340" s="72" t="s">
        <v>6922</v>
      </c>
      <c r="C3340" s="72" t="s">
        <v>290</v>
      </c>
      <c r="D3340" s="72" t="s">
        <v>292</v>
      </c>
      <c r="E3340" s="72"/>
      <c r="F3340" s="73" t="n">
        <v>21627</v>
      </c>
      <c r="G3340" s="73" t="n">
        <v>16410</v>
      </c>
      <c r="H3340" s="73" t="n">
        <v>5217</v>
      </c>
      <c r="I3340" s="74" t="n">
        <f aca="false">H3340/F3340</f>
        <v>0.241226244971563</v>
      </c>
      <c r="J3340" s="73" t="n">
        <v>15729</v>
      </c>
      <c r="K3340" s="73" t="n">
        <v>335</v>
      </c>
      <c r="L3340" s="73" t="n">
        <v>346</v>
      </c>
      <c r="M3340" s="73" t="n">
        <v>9639</v>
      </c>
      <c r="N3340" s="73" t="n">
        <v>5046</v>
      </c>
      <c r="O3340" s="73" t="n">
        <f aca="false">J3340-M3340-N3340</f>
        <v>1044</v>
      </c>
      <c r="P3340" s="74" t="n">
        <f aca="false">M3340/J3340</f>
        <v>0.612817089452604</v>
      </c>
      <c r="Q3340" s="74" t="n">
        <f aca="false">N3340/J3340</f>
        <v>0.3208086973107</v>
      </c>
      <c r="R3340" s="75" t="n">
        <f aca="false">ABS(P3340-Q3340)*100</f>
        <v>29.2008392141904</v>
      </c>
      <c r="S3340" s="72" t="str">
        <f aca="false">IF(M3340&gt;N3340,"Flávio Bolsonaro",IF(N3340&gt;M3340,"Lula","Empate"))</f>
        <v>Flávio Bolsonaro</v>
      </c>
      <c r="T3340" s="74" t="n">
        <v>0.39205047318612</v>
      </c>
      <c r="U3340" s="74" t="n">
        <v>0.540694006309148</v>
      </c>
      <c r="V3340" s="72" t="str">
        <f aca="false">IF(S3340="Empate","—",IF((N3340&gt;M3340)&lt;&gt;(T3340&gt;U3340),"Sim","Não"))</f>
        <v>Não</v>
      </c>
    </row>
    <row r="3341" customFormat="false" ht="15" hidden="false" customHeight="false" outlineLevel="0" collapsed="false">
      <c r="A3341" s="72" t="s">
        <v>6923</v>
      </c>
      <c r="B3341" s="72" t="s">
        <v>6924</v>
      </c>
      <c r="C3341" s="72" t="s">
        <v>290</v>
      </c>
      <c r="D3341" s="72" t="s">
        <v>292</v>
      </c>
      <c r="E3341" s="72"/>
      <c r="F3341" s="73" t="n">
        <v>5098</v>
      </c>
      <c r="G3341" s="73" t="n">
        <v>3991</v>
      </c>
      <c r="H3341" s="73" t="n">
        <v>1107</v>
      </c>
      <c r="I3341" s="74" t="n">
        <f aca="false">H3341/F3341</f>
        <v>0.2171439780306</v>
      </c>
      <c r="J3341" s="73" t="n">
        <v>3847</v>
      </c>
      <c r="K3341" s="73" t="n">
        <v>65</v>
      </c>
      <c r="L3341" s="73" t="n">
        <v>79</v>
      </c>
      <c r="M3341" s="73" t="n">
        <v>1962</v>
      </c>
      <c r="N3341" s="73" t="n">
        <v>1630</v>
      </c>
      <c r="O3341" s="73" t="n">
        <f aca="false">J3341-M3341-N3341</f>
        <v>255</v>
      </c>
      <c r="P3341" s="74" t="n">
        <f aca="false">M3341/J3341</f>
        <v>0.510007798284378</v>
      </c>
      <c r="Q3341" s="74" t="n">
        <f aca="false">N3341/J3341</f>
        <v>0.423706784507408</v>
      </c>
      <c r="R3341" s="75" t="n">
        <f aca="false">ABS(P3341-Q3341)*100</f>
        <v>8.63010137769691</v>
      </c>
      <c r="S3341" s="72" t="str">
        <f aca="false">IF(M3341&gt;N3341,"Flávio Bolsonaro",IF(N3341&gt;M3341,"Lula","Empate"))</f>
        <v>Flávio Bolsonaro</v>
      </c>
      <c r="T3341" s="74" t="n">
        <v>0.495713172252533</v>
      </c>
      <c r="U3341" s="74" t="n">
        <v>0.444531047025201</v>
      </c>
      <c r="V3341" s="72" t="str">
        <f aca="false">IF(S3341="Empate","—",IF((N3341&gt;M3341)&lt;&gt;(T3341&gt;U3341),"Sim","Não"))</f>
        <v>Sim</v>
      </c>
    </row>
    <row r="3342" customFormat="false" ht="15" hidden="false" customHeight="false" outlineLevel="0" collapsed="false">
      <c r="A3342" s="72" t="s">
        <v>6925</v>
      </c>
      <c r="B3342" s="72" t="s">
        <v>6926</v>
      </c>
      <c r="C3342" s="72" t="s">
        <v>290</v>
      </c>
      <c r="D3342" s="72" t="s">
        <v>292</v>
      </c>
      <c r="E3342" s="72"/>
      <c r="F3342" s="73" t="n">
        <v>39987</v>
      </c>
      <c r="G3342" s="73" t="n">
        <v>30302</v>
      </c>
      <c r="H3342" s="73" t="n">
        <v>9685</v>
      </c>
      <c r="I3342" s="74" t="n">
        <f aca="false">H3342/F3342</f>
        <v>0.242203716207768</v>
      </c>
      <c r="J3342" s="73" t="n">
        <v>28952</v>
      </c>
      <c r="K3342" s="73" t="n">
        <v>648</v>
      </c>
      <c r="L3342" s="73" t="n">
        <v>702</v>
      </c>
      <c r="M3342" s="73" t="n">
        <v>18657</v>
      </c>
      <c r="N3342" s="73" t="n">
        <v>7746</v>
      </c>
      <c r="O3342" s="73" t="n">
        <f aca="false">J3342-M3342-N3342</f>
        <v>2549</v>
      </c>
      <c r="P3342" s="74" t="n">
        <f aca="false">M3342/J3342</f>
        <v>0.644411439624206</v>
      </c>
      <c r="Q3342" s="74" t="n">
        <f aca="false">N3342/J3342</f>
        <v>0.26754628350373</v>
      </c>
      <c r="R3342" s="75" t="n">
        <f aca="false">ABS(P3342-Q3342)*100</f>
        <v>37.6865156120475</v>
      </c>
      <c r="S3342" s="72" t="str">
        <f aca="false">IF(M3342&gt;N3342,"Flávio Bolsonaro",IF(N3342&gt;M3342,"Lula","Empate"))</f>
        <v>Flávio Bolsonaro</v>
      </c>
      <c r="T3342" s="74" t="n">
        <v>0.297182296378196</v>
      </c>
      <c r="U3342" s="74" t="n">
        <v>0.609307468087245</v>
      </c>
      <c r="V3342" s="72" t="str">
        <f aca="false">IF(S3342="Empate","—",IF((N3342&gt;M3342)&lt;&gt;(T3342&gt;U3342),"Sim","Não"))</f>
        <v>Não</v>
      </c>
    </row>
    <row r="3343" customFormat="false" ht="15" hidden="false" customHeight="false" outlineLevel="0" collapsed="false">
      <c r="A3343" s="72" t="s">
        <v>6927</v>
      </c>
      <c r="B3343" s="72" t="s">
        <v>6928</v>
      </c>
      <c r="C3343" s="72" t="s">
        <v>290</v>
      </c>
      <c r="D3343" s="72" t="s">
        <v>292</v>
      </c>
      <c r="E3343" s="72"/>
      <c r="F3343" s="73" t="n">
        <v>7070</v>
      </c>
      <c r="G3343" s="73" t="n">
        <v>5465</v>
      </c>
      <c r="H3343" s="73" t="n">
        <v>1605</v>
      </c>
      <c r="I3343" s="74" t="n">
        <f aca="false">H3343/F3343</f>
        <v>0.227015558698727</v>
      </c>
      <c r="J3343" s="73" t="n">
        <v>5314</v>
      </c>
      <c r="K3343" s="73" t="n">
        <v>82</v>
      </c>
      <c r="L3343" s="73" t="n">
        <v>69</v>
      </c>
      <c r="M3343" s="73" t="n">
        <v>3480</v>
      </c>
      <c r="N3343" s="73" t="n">
        <v>1602</v>
      </c>
      <c r="O3343" s="73" t="n">
        <f aca="false">J3343-M3343-N3343</f>
        <v>232</v>
      </c>
      <c r="P3343" s="74" t="n">
        <f aca="false">M3343/J3343</f>
        <v>0.654873917952578</v>
      </c>
      <c r="Q3343" s="74" t="n">
        <f aca="false">N3343/J3343</f>
        <v>0.301467820850583</v>
      </c>
      <c r="R3343" s="75" t="n">
        <f aca="false">ABS(P3343-Q3343)*100</f>
        <v>35.3406097101995</v>
      </c>
      <c r="S3343" s="72" t="str">
        <f aca="false">IF(M3343&gt;N3343,"Flávio Bolsonaro",IF(N3343&gt;M3343,"Lula","Empate"))</f>
        <v>Flávio Bolsonaro</v>
      </c>
      <c r="T3343" s="74" t="n">
        <v>0.354694485842027</v>
      </c>
      <c r="U3343" s="74" t="n">
        <v>0.595193740685544</v>
      </c>
      <c r="V3343" s="72" t="str">
        <f aca="false">IF(S3343="Empate","—",IF((N3343&gt;M3343)&lt;&gt;(T3343&gt;U3343),"Sim","Não"))</f>
        <v>Não</v>
      </c>
    </row>
    <row r="3344" customFormat="false" ht="15" hidden="false" customHeight="false" outlineLevel="0" collapsed="false">
      <c r="A3344" s="72" t="s">
        <v>6929</v>
      </c>
      <c r="B3344" s="72" t="s">
        <v>6930</v>
      </c>
      <c r="C3344" s="72" t="s">
        <v>290</v>
      </c>
      <c r="D3344" s="72" t="s">
        <v>292</v>
      </c>
      <c r="E3344" s="72"/>
      <c r="F3344" s="73" t="n">
        <v>4057</v>
      </c>
      <c r="G3344" s="73" t="n">
        <v>3246</v>
      </c>
      <c r="H3344" s="73" t="n">
        <v>811</v>
      </c>
      <c r="I3344" s="74" t="n">
        <f aca="false">H3344/F3344</f>
        <v>0.199901404979049</v>
      </c>
      <c r="J3344" s="73" t="n">
        <v>3157</v>
      </c>
      <c r="K3344" s="73" t="n">
        <v>37</v>
      </c>
      <c r="L3344" s="73" t="n">
        <v>52</v>
      </c>
      <c r="M3344" s="73" t="n">
        <v>1985</v>
      </c>
      <c r="N3344" s="73" t="n">
        <v>967</v>
      </c>
      <c r="O3344" s="73" t="n">
        <f aca="false">J3344-M3344-N3344</f>
        <v>205</v>
      </c>
      <c r="P3344" s="74" t="n">
        <f aca="false">M3344/J3344</f>
        <v>0.628761482420019</v>
      </c>
      <c r="Q3344" s="74" t="n">
        <f aca="false">N3344/J3344</f>
        <v>0.306303452644916</v>
      </c>
      <c r="R3344" s="75" t="n">
        <f aca="false">ABS(P3344-Q3344)*100</f>
        <v>32.2458029775103</v>
      </c>
      <c r="S3344" s="72" t="str">
        <f aca="false">IF(M3344&gt;N3344,"Flávio Bolsonaro",IF(N3344&gt;M3344,"Lula","Empate"))</f>
        <v>Flávio Bolsonaro</v>
      </c>
      <c r="T3344" s="74" t="n">
        <v>0.370516617308325</v>
      </c>
      <c r="U3344" s="74" t="n">
        <v>0.574202040144785</v>
      </c>
      <c r="V3344" s="72" t="str">
        <f aca="false">IF(S3344="Empate","—",IF((N3344&gt;M3344)&lt;&gt;(T3344&gt;U3344),"Sim","Não"))</f>
        <v>Não</v>
      </c>
    </row>
    <row r="3345" customFormat="false" ht="15" hidden="false" customHeight="false" outlineLevel="0" collapsed="false">
      <c r="A3345" s="72" t="s">
        <v>6931</v>
      </c>
      <c r="B3345" s="72" t="s">
        <v>1743</v>
      </c>
      <c r="C3345" s="72" t="s">
        <v>290</v>
      </c>
      <c r="D3345" s="72" t="s">
        <v>292</v>
      </c>
      <c r="E3345" s="72"/>
      <c r="F3345" s="73" t="n">
        <v>2131</v>
      </c>
      <c r="G3345" s="73" t="n">
        <v>1763</v>
      </c>
      <c r="H3345" s="73" t="n">
        <v>368</v>
      </c>
      <c r="I3345" s="74" t="n">
        <f aca="false">H3345/F3345</f>
        <v>0.172688878460817</v>
      </c>
      <c r="J3345" s="73" t="n">
        <v>1716</v>
      </c>
      <c r="K3345" s="73" t="n">
        <v>19</v>
      </c>
      <c r="L3345" s="73" t="n">
        <v>28</v>
      </c>
      <c r="M3345" s="73" t="n">
        <v>836</v>
      </c>
      <c r="N3345" s="73" t="n">
        <v>787</v>
      </c>
      <c r="O3345" s="73" t="n">
        <f aca="false">J3345-M3345-N3345</f>
        <v>93</v>
      </c>
      <c r="P3345" s="74" t="n">
        <f aca="false">M3345/J3345</f>
        <v>0.487179487179487</v>
      </c>
      <c r="Q3345" s="74" t="n">
        <f aca="false">N3345/J3345</f>
        <v>0.458624708624709</v>
      </c>
      <c r="R3345" s="75" t="n">
        <f aca="false">ABS(P3345-Q3345)*100</f>
        <v>2.85547785547786</v>
      </c>
      <c r="S3345" s="72" t="str">
        <f aca="false">IF(M3345&gt;N3345,"Flávio Bolsonaro",IF(N3345&gt;M3345,"Lula","Empate"))</f>
        <v>Flávio Bolsonaro</v>
      </c>
      <c r="T3345" s="74" t="n">
        <v>0.516009852216749</v>
      </c>
      <c r="U3345" s="74" t="n">
        <v>0.445812807881773</v>
      </c>
      <c r="V3345" s="72" t="str">
        <f aca="false">IF(S3345="Empate","—",IF((N3345&gt;M3345)&lt;&gt;(T3345&gt;U3345),"Sim","Não"))</f>
        <v>Sim</v>
      </c>
    </row>
    <row r="3346" customFormat="false" ht="15" hidden="false" customHeight="false" outlineLevel="0" collapsed="false">
      <c r="A3346" s="72" t="s">
        <v>6932</v>
      </c>
      <c r="B3346" s="72" t="s">
        <v>6933</v>
      </c>
      <c r="C3346" s="72" t="s">
        <v>290</v>
      </c>
      <c r="D3346" s="72" t="s">
        <v>292</v>
      </c>
      <c r="E3346" s="72"/>
      <c r="F3346" s="73" t="n">
        <v>8865</v>
      </c>
      <c r="G3346" s="73" t="n">
        <v>7089</v>
      </c>
      <c r="H3346" s="73" t="n">
        <v>1776</v>
      </c>
      <c r="I3346" s="74" t="n">
        <f aca="false">H3346/F3346</f>
        <v>0.200338409475465</v>
      </c>
      <c r="J3346" s="73" t="n">
        <v>6698</v>
      </c>
      <c r="K3346" s="73" t="n">
        <v>180</v>
      </c>
      <c r="L3346" s="73" t="n">
        <v>211</v>
      </c>
      <c r="M3346" s="73" t="n">
        <v>3387</v>
      </c>
      <c r="N3346" s="73" t="n">
        <v>2890</v>
      </c>
      <c r="O3346" s="73" t="n">
        <f aca="false">J3346-M3346-N3346</f>
        <v>421</v>
      </c>
      <c r="P3346" s="74" t="n">
        <f aca="false">M3346/J3346</f>
        <v>0.505673335323977</v>
      </c>
      <c r="Q3346" s="74" t="n">
        <f aca="false">N3346/J3346</f>
        <v>0.431472081218274</v>
      </c>
      <c r="R3346" s="75" t="n">
        <f aca="false">ABS(P3346-Q3346)*100</f>
        <v>7.42012541057032</v>
      </c>
      <c r="S3346" s="72" t="str">
        <f aca="false">IF(M3346&gt;N3346,"Flávio Bolsonaro",IF(N3346&gt;M3346,"Lula","Empate"))</f>
        <v>Flávio Bolsonaro</v>
      </c>
      <c r="T3346" s="74" t="n">
        <v>0.513521772345302</v>
      </c>
      <c r="U3346" s="74" t="n">
        <v>0.441405653170359</v>
      </c>
      <c r="V3346" s="72" t="str">
        <f aca="false">IF(S3346="Empate","—",IF((N3346&gt;M3346)&lt;&gt;(T3346&gt;U3346),"Sim","Não"))</f>
        <v>Sim</v>
      </c>
    </row>
    <row r="3347" customFormat="false" ht="15" hidden="false" customHeight="false" outlineLevel="0" collapsed="false">
      <c r="A3347" s="72" t="s">
        <v>6934</v>
      </c>
      <c r="B3347" s="72" t="s">
        <v>6935</v>
      </c>
      <c r="C3347" s="72" t="s">
        <v>290</v>
      </c>
      <c r="D3347" s="72" t="s">
        <v>292</v>
      </c>
      <c r="E3347" s="72"/>
      <c r="F3347" s="73" t="n">
        <v>23461</v>
      </c>
      <c r="G3347" s="73" t="n">
        <v>19338</v>
      </c>
      <c r="H3347" s="73" t="n">
        <v>4123</v>
      </c>
      <c r="I3347" s="74" t="n">
        <f aca="false">H3347/F3347</f>
        <v>0.175738459571203</v>
      </c>
      <c r="J3347" s="73" t="n">
        <v>18528</v>
      </c>
      <c r="K3347" s="73" t="n">
        <v>458</v>
      </c>
      <c r="L3347" s="73" t="n">
        <v>352</v>
      </c>
      <c r="M3347" s="73" t="n">
        <v>11802</v>
      </c>
      <c r="N3347" s="73" t="n">
        <v>5216</v>
      </c>
      <c r="O3347" s="73" t="n">
        <f aca="false">J3347-M3347-N3347</f>
        <v>1510</v>
      </c>
      <c r="P3347" s="74" t="n">
        <f aca="false">M3347/J3347</f>
        <v>0.636981865284974</v>
      </c>
      <c r="Q3347" s="74" t="n">
        <f aca="false">N3347/J3347</f>
        <v>0.281519861830743</v>
      </c>
      <c r="R3347" s="75" t="n">
        <f aca="false">ABS(P3347-Q3347)*100</f>
        <v>35.5462003454231</v>
      </c>
      <c r="S3347" s="72" t="str">
        <f aca="false">IF(M3347&gt;N3347,"Flávio Bolsonaro",IF(N3347&gt;M3347,"Lula","Empate"))</f>
        <v>Flávio Bolsonaro</v>
      </c>
      <c r="T3347" s="74" t="n">
        <v>0.352135461604832</v>
      </c>
      <c r="U3347" s="74" t="n">
        <v>0.568108283002588</v>
      </c>
      <c r="V3347" s="72" t="str">
        <f aca="false">IF(S3347="Empate","—",IF((N3347&gt;M3347)&lt;&gt;(T3347&gt;U3347),"Sim","Não"))</f>
        <v>Não</v>
      </c>
    </row>
    <row r="3348" customFormat="false" ht="15" hidden="false" customHeight="false" outlineLevel="0" collapsed="false">
      <c r="A3348" s="72" t="s">
        <v>6936</v>
      </c>
      <c r="B3348" s="72" t="s">
        <v>6009</v>
      </c>
      <c r="C3348" s="72" t="s">
        <v>290</v>
      </c>
      <c r="D3348" s="72" t="s">
        <v>292</v>
      </c>
      <c r="E3348" s="72"/>
      <c r="F3348" s="73" t="n">
        <v>2546</v>
      </c>
      <c r="G3348" s="73" t="n">
        <v>1995</v>
      </c>
      <c r="H3348" s="73" t="n">
        <v>551</v>
      </c>
      <c r="I3348" s="74" t="n">
        <f aca="false">H3348/F3348</f>
        <v>0.216417910447761</v>
      </c>
      <c r="J3348" s="73" t="n">
        <v>1951</v>
      </c>
      <c r="K3348" s="73" t="n">
        <v>14</v>
      </c>
      <c r="L3348" s="73" t="n">
        <v>30</v>
      </c>
      <c r="M3348" s="73" t="n">
        <v>869</v>
      </c>
      <c r="N3348" s="73" t="n">
        <v>994</v>
      </c>
      <c r="O3348" s="73" t="n">
        <f aca="false">J3348-M3348-N3348</f>
        <v>88</v>
      </c>
      <c r="P3348" s="74" t="n">
        <f aca="false">M3348/J3348</f>
        <v>0.445412608918503</v>
      </c>
      <c r="Q3348" s="74" t="n">
        <f aca="false">N3348/J3348</f>
        <v>0.509482316760636</v>
      </c>
      <c r="R3348" s="75" t="n">
        <f aca="false">ABS(P3348-Q3348)*100</f>
        <v>6.40697078421323</v>
      </c>
      <c r="S3348" s="72" t="str">
        <f aca="false">IF(M3348&gt;N3348,"Flávio Bolsonaro",IF(N3348&gt;M3348,"Lula","Empate"))</f>
        <v>Lula</v>
      </c>
      <c r="T3348" s="74" t="n">
        <v>0.598513011152416</v>
      </c>
      <c r="U3348" s="74" t="n">
        <v>0.343069569835369</v>
      </c>
      <c r="V3348" s="72" t="str">
        <f aca="false">IF(S3348="Empate","—",IF((N3348&gt;M3348)&lt;&gt;(T3348&gt;U3348),"Sim","Não"))</f>
        <v>Não</v>
      </c>
    </row>
    <row r="3349" customFormat="false" ht="15" hidden="false" customHeight="false" outlineLevel="0" collapsed="false">
      <c r="A3349" s="72" t="s">
        <v>6937</v>
      </c>
      <c r="B3349" s="72" t="s">
        <v>3713</v>
      </c>
      <c r="C3349" s="72" t="s">
        <v>290</v>
      </c>
      <c r="D3349" s="72" t="s">
        <v>292</v>
      </c>
      <c r="E3349" s="72"/>
      <c r="F3349" s="73" t="n">
        <v>3803</v>
      </c>
      <c r="G3349" s="73" t="n">
        <v>3007</v>
      </c>
      <c r="H3349" s="73" t="n">
        <v>796</v>
      </c>
      <c r="I3349" s="74" t="n">
        <f aca="false">H3349/F3349</f>
        <v>0.209308440704707</v>
      </c>
      <c r="J3349" s="73" t="n">
        <v>2869</v>
      </c>
      <c r="K3349" s="73" t="n">
        <v>60</v>
      </c>
      <c r="L3349" s="73" t="n">
        <v>78</v>
      </c>
      <c r="M3349" s="73" t="n">
        <v>1749</v>
      </c>
      <c r="N3349" s="73" t="n">
        <v>943</v>
      </c>
      <c r="O3349" s="73" t="n">
        <f aca="false">J3349-M3349-N3349</f>
        <v>177</v>
      </c>
      <c r="P3349" s="74" t="n">
        <f aca="false">M3349/J3349</f>
        <v>0.609620076681771</v>
      </c>
      <c r="Q3349" s="74" t="n">
        <f aca="false">N3349/J3349</f>
        <v>0.328685953293831</v>
      </c>
      <c r="R3349" s="75" t="n">
        <f aca="false">ABS(P3349-Q3349)*100</f>
        <v>28.093412338794</v>
      </c>
      <c r="S3349" s="72" t="str">
        <f aca="false">IF(M3349&gt;N3349,"Flávio Bolsonaro",IF(N3349&gt;M3349,"Lula","Empate"))</f>
        <v>Flávio Bolsonaro</v>
      </c>
      <c r="T3349" s="74" t="n">
        <v>0.372996931469485</v>
      </c>
      <c r="U3349" s="74" t="n">
        <v>0.560859188544153</v>
      </c>
      <c r="V3349" s="72" t="str">
        <f aca="false">IF(S3349="Empate","—",IF((N3349&gt;M3349)&lt;&gt;(T3349&gt;U3349),"Sim","Não"))</f>
        <v>Não</v>
      </c>
    </row>
    <row r="3350" customFormat="false" ht="15" hidden="false" customHeight="false" outlineLevel="0" collapsed="false">
      <c r="A3350" s="72" t="s">
        <v>6938</v>
      </c>
      <c r="B3350" s="72" t="s">
        <v>6939</v>
      </c>
      <c r="C3350" s="72" t="s">
        <v>290</v>
      </c>
      <c r="D3350" s="72" t="s">
        <v>292</v>
      </c>
      <c r="E3350" s="72"/>
      <c r="F3350" s="73" t="n">
        <v>8367</v>
      </c>
      <c r="G3350" s="73" t="n">
        <v>6843</v>
      </c>
      <c r="H3350" s="73" t="n">
        <v>1524</v>
      </c>
      <c r="I3350" s="74" t="n">
        <f aca="false">H3350/F3350</f>
        <v>0.182144137683758</v>
      </c>
      <c r="J3350" s="73" t="n">
        <v>6556</v>
      </c>
      <c r="K3350" s="73" t="n">
        <v>126</v>
      </c>
      <c r="L3350" s="73" t="n">
        <v>161</v>
      </c>
      <c r="M3350" s="73" t="n">
        <v>3172</v>
      </c>
      <c r="N3350" s="73" t="n">
        <v>2850</v>
      </c>
      <c r="O3350" s="73" t="n">
        <f aca="false">J3350-M3350-N3350</f>
        <v>534</v>
      </c>
      <c r="P3350" s="74" t="n">
        <f aca="false">M3350/J3350</f>
        <v>0.483831604636974</v>
      </c>
      <c r="Q3350" s="74" t="n">
        <f aca="false">N3350/J3350</f>
        <v>0.434716290420988</v>
      </c>
      <c r="R3350" s="75" t="n">
        <f aca="false">ABS(P3350-Q3350)*100</f>
        <v>4.91153142159854</v>
      </c>
      <c r="S3350" s="72" t="str">
        <f aca="false">IF(M3350&gt;N3350,"Flávio Bolsonaro",IF(N3350&gt;M3350,"Lula","Empate"))</f>
        <v>Flávio Bolsonaro</v>
      </c>
      <c r="T3350" s="74" t="n">
        <v>0.537382457222137</v>
      </c>
      <c r="U3350" s="74" t="n">
        <v>0.40234314783413</v>
      </c>
      <c r="V3350" s="72" t="str">
        <f aca="false">IF(S3350="Empate","—",IF((N3350&gt;M3350)&lt;&gt;(T3350&gt;U3350),"Sim","Não"))</f>
        <v>Sim</v>
      </c>
    </row>
    <row r="3351" customFormat="false" ht="15" hidden="false" customHeight="false" outlineLevel="0" collapsed="false">
      <c r="A3351" s="72" t="s">
        <v>6940</v>
      </c>
      <c r="B3351" s="72" t="s">
        <v>6941</v>
      </c>
      <c r="C3351" s="72" t="s">
        <v>290</v>
      </c>
      <c r="D3351" s="72" t="s">
        <v>292</v>
      </c>
      <c r="E3351" s="72"/>
      <c r="F3351" s="73" t="n">
        <v>11267</v>
      </c>
      <c r="G3351" s="73" t="n">
        <v>9449</v>
      </c>
      <c r="H3351" s="73" t="n">
        <v>1818</v>
      </c>
      <c r="I3351" s="74" t="n">
        <f aca="false">H3351/F3351</f>
        <v>0.161356172894293</v>
      </c>
      <c r="J3351" s="73" t="n">
        <v>9021</v>
      </c>
      <c r="K3351" s="73" t="n">
        <v>242</v>
      </c>
      <c r="L3351" s="73" t="n">
        <v>186</v>
      </c>
      <c r="M3351" s="73" t="n">
        <v>6042</v>
      </c>
      <c r="N3351" s="73" t="n">
        <v>2128</v>
      </c>
      <c r="O3351" s="73" t="n">
        <f aca="false">J3351-M3351-N3351</f>
        <v>851</v>
      </c>
      <c r="P3351" s="74" t="n">
        <f aca="false">M3351/J3351</f>
        <v>0.66977053541736</v>
      </c>
      <c r="Q3351" s="74" t="n">
        <f aca="false">N3351/J3351</f>
        <v>0.235894025052655</v>
      </c>
      <c r="R3351" s="75" t="n">
        <f aca="false">ABS(P3351-Q3351)*100</f>
        <v>43.3876510364705</v>
      </c>
      <c r="S3351" s="72" t="str">
        <f aca="false">IF(M3351&gt;N3351,"Flávio Bolsonaro",IF(N3351&gt;M3351,"Lula","Empate"))</f>
        <v>Flávio Bolsonaro</v>
      </c>
      <c r="T3351" s="74" t="n">
        <v>0.336203090507726</v>
      </c>
      <c r="U3351" s="74" t="n">
        <v>0.576158940397351</v>
      </c>
      <c r="V3351" s="72" t="str">
        <f aca="false">IF(S3351="Empate","—",IF((N3351&gt;M3351)&lt;&gt;(T3351&gt;U3351),"Sim","Não"))</f>
        <v>Não</v>
      </c>
    </row>
    <row r="3352" customFormat="false" ht="15" hidden="false" customHeight="false" outlineLevel="0" collapsed="false">
      <c r="A3352" s="72" t="s">
        <v>6942</v>
      </c>
      <c r="B3352" s="72" t="s">
        <v>6943</v>
      </c>
      <c r="C3352" s="72" t="s">
        <v>290</v>
      </c>
      <c r="D3352" s="72" t="s">
        <v>292</v>
      </c>
      <c r="E3352" s="72"/>
      <c r="F3352" s="73" t="n">
        <v>12170</v>
      </c>
      <c r="G3352" s="73" t="n">
        <v>9270</v>
      </c>
      <c r="H3352" s="73" t="n">
        <v>2900</v>
      </c>
      <c r="I3352" s="74" t="n">
        <f aca="false">H3352/F3352</f>
        <v>0.238290879211175</v>
      </c>
      <c r="J3352" s="73" t="n">
        <v>8889</v>
      </c>
      <c r="K3352" s="73" t="n">
        <v>183</v>
      </c>
      <c r="L3352" s="73" t="n">
        <v>198</v>
      </c>
      <c r="M3352" s="73" t="n">
        <v>5671</v>
      </c>
      <c r="N3352" s="73" t="n">
        <v>2683</v>
      </c>
      <c r="O3352" s="73" t="n">
        <f aca="false">J3352-M3352-N3352</f>
        <v>535</v>
      </c>
      <c r="P3352" s="74" t="n">
        <f aca="false">M3352/J3352</f>
        <v>0.637979525255934</v>
      </c>
      <c r="Q3352" s="74" t="n">
        <f aca="false">N3352/J3352</f>
        <v>0.301833727078412</v>
      </c>
      <c r="R3352" s="75" t="n">
        <f aca="false">ABS(P3352-Q3352)*100</f>
        <v>33.6145798177523</v>
      </c>
      <c r="S3352" s="72" t="str">
        <f aca="false">IF(M3352&gt;N3352,"Flávio Bolsonaro",IF(N3352&gt;M3352,"Lula","Empate"))</f>
        <v>Flávio Bolsonaro</v>
      </c>
      <c r="T3352" s="74" t="n">
        <v>0.352824578790882</v>
      </c>
      <c r="U3352" s="74" t="n">
        <v>0.59475828653232</v>
      </c>
      <c r="V3352" s="72" t="str">
        <f aca="false">IF(S3352="Empate","—",IF((N3352&gt;M3352)&lt;&gt;(T3352&gt;U3352),"Sim","Não"))</f>
        <v>Não</v>
      </c>
    </row>
    <row r="3353" customFormat="false" ht="15" hidden="false" customHeight="false" outlineLevel="0" collapsed="false">
      <c r="A3353" s="72" t="s">
        <v>6944</v>
      </c>
      <c r="B3353" s="72" t="s">
        <v>6945</v>
      </c>
      <c r="C3353" s="72" t="s">
        <v>290</v>
      </c>
      <c r="D3353" s="72" t="s">
        <v>292</v>
      </c>
      <c r="E3353" s="72"/>
      <c r="F3353" s="73" t="n">
        <v>2427</v>
      </c>
      <c r="G3353" s="73" t="n">
        <v>1945</v>
      </c>
      <c r="H3353" s="73" t="n">
        <v>482</v>
      </c>
      <c r="I3353" s="74" t="n">
        <f aca="false">H3353/F3353</f>
        <v>0.198599093531108</v>
      </c>
      <c r="J3353" s="73" t="n">
        <v>1885</v>
      </c>
      <c r="K3353" s="73" t="n">
        <v>18</v>
      </c>
      <c r="L3353" s="73" t="n">
        <v>42</v>
      </c>
      <c r="M3353" s="73" t="n">
        <v>976</v>
      </c>
      <c r="N3353" s="73" t="n">
        <v>810</v>
      </c>
      <c r="O3353" s="73" t="n">
        <f aca="false">J3353-M3353-N3353</f>
        <v>99</v>
      </c>
      <c r="P3353" s="74" t="n">
        <f aca="false">M3353/J3353</f>
        <v>0.517771883289125</v>
      </c>
      <c r="Q3353" s="74" t="n">
        <f aca="false">N3353/J3353</f>
        <v>0.429708222811671</v>
      </c>
      <c r="R3353" s="75" t="n">
        <f aca="false">ABS(P3353-Q3353)*100</f>
        <v>8.80636604774536</v>
      </c>
      <c r="S3353" s="72" t="str">
        <f aca="false">IF(M3353&gt;N3353,"Flávio Bolsonaro",IF(N3353&gt;M3353,"Lula","Empate"))</f>
        <v>Flávio Bolsonaro</v>
      </c>
      <c r="T3353" s="74" t="n">
        <v>0.50409612233752</v>
      </c>
      <c r="U3353" s="74" t="n">
        <v>0.451119606772256</v>
      </c>
      <c r="V3353" s="72" t="str">
        <f aca="false">IF(S3353="Empate","—",IF((N3353&gt;M3353)&lt;&gt;(T3353&gt;U3353),"Sim","Não"))</f>
        <v>Sim</v>
      </c>
    </row>
    <row r="3354" customFormat="false" ht="15" hidden="false" customHeight="false" outlineLevel="0" collapsed="false">
      <c r="A3354" s="72" t="s">
        <v>6946</v>
      </c>
      <c r="B3354" s="72" t="s">
        <v>6947</v>
      </c>
      <c r="C3354" s="72" t="s">
        <v>290</v>
      </c>
      <c r="D3354" s="72" t="s">
        <v>292</v>
      </c>
      <c r="E3354" s="72"/>
      <c r="F3354" s="73" t="n">
        <v>45672</v>
      </c>
      <c r="G3354" s="73" t="n">
        <v>37334</v>
      </c>
      <c r="H3354" s="73" t="n">
        <v>8338</v>
      </c>
      <c r="I3354" s="74" t="n">
        <f aca="false">H3354/F3354</f>
        <v>0.182562620423892</v>
      </c>
      <c r="J3354" s="73" t="n">
        <v>35440</v>
      </c>
      <c r="K3354" s="73" t="n">
        <v>1000</v>
      </c>
      <c r="L3354" s="73" t="n">
        <v>894</v>
      </c>
      <c r="M3354" s="73" t="n">
        <v>21227</v>
      </c>
      <c r="N3354" s="73" t="n">
        <v>10632</v>
      </c>
      <c r="O3354" s="73" t="n">
        <f aca="false">J3354-M3354-N3354</f>
        <v>3581</v>
      </c>
      <c r="P3354" s="74" t="n">
        <f aca="false">M3354/J3354</f>
        <v>0.598955981941309</v>
      </c>
      <c r="Q3354" s="74" t="n">
        <f aca="false">N3354/J3354</f>
        <v>0.3</v>
      </c>
      <c r="R3354" s="75" t="n">
        <f aca="false">ABS(P3354-Q3354)*100</f>
        <v>29.8955981941309</v>
      </c>
      <c r="S3354" s="72" t="str">
        <f aca="false">IF(M3354&gt;N3354,"Flávio Bolsonaro",IF(N3354&gt;M3354,"Lula","Empate"))</f>
        <v>Flávio Bolsonaro</v>
      </c>
      <c r="T3354" s="74" t="n">
        <v>0.372834928891594</v>
      </c>
      <c r="U3354" s="74" t="n">
        <v>0.526976924353937</v>
      </c>
      <c r="V3354" s="72" t="str">
        <f aca="false">IF(S3354="Empate","—",IF((N3354&gt;M3354)&lt;&gt;(T3354&gt;U3354),"Sim","Não"))</f>
        <v>Não</v>
      </c>
    </row>
    <row r="3355" customFormat="false" ht="15" hidden="false" customHeight="false" outlineLevel="0" collapsed="false">
      <c r="A3355" s="72" t="s">
        <v>6948</v>
      </c>
      <c r="B3355" s="72" t="s">
        <v>6949</v>
      </c>
      <c r="C3355" s="72" t="s">
        <v>290</v>
      </c>
      <c r="D3355" s="72" t="s">
        <v>292</v>
      </c>
      <c r="E3355" s="72"/>
      <c r="F3355" s="73" t="n">
        <v>7961</v>
      </c>
      <c r="G3355" s="73" t="n">
        <v>5963</v>
      </c>
      <c r="H3355" s="73" t="n">
        <v>1998</v>
      </c>
      <c r="I3355" s="74" t="n">
        <f aca="false">H3355/F3355</f>
        <v>0.250973495791986</v>
      </c>
      <c r="J3355" s="73" t="n">
        <v>5710</v>
      </c>
      <c r="K3355" s="73" t="n">
        <v>107</v>
      </c>
      <c r="L3355" s="73" t="n">
        <v>146</v>
      </c>
      <c r="M3355" s="73" t="n">
        <v>2869</v>
      </c>
      <c r="N3355" s="73" t="n">
        <v>2459</v>
      </c>
      <c r="O3355" s="73" t="n">
        <f aca="false">J3355-M3355-N3355</f>
        <v>382</v>
      </c>
      <c r="P3355" s="74" t="n">
        <f aca="false">M3355/J3355</f>
        <v>0.502451838879159</v>
      </c>
      <c r="Q3355" s="74" t="n">
        <f aca="false">N3355/J3355</f>
        <v>0.430647985989492</v>
      </c>
      <c r="R3355" s="75" t="n">
        <f aca="false">ABS(P3355-Q3355)*100</f>
        <v>7.18038528896672</v>
      </c>
      <c r="S3355" s="72" t="str">
        <f aca="false">IF(M3355&gt;N3355,"Flávio Bolsonaro",IF(N3355&gt;M3355,"Lula","Empate"))</f>
        <v>Flávio Bolsonaro</v>
      </c>
      <c r="T3355" s="74" t="n">
        <v>0.527730229373502</v>
      </c>
      <c r="U3355" s="74" t="n">
        <v>0.399863060595686</v>
      </c>
      <c r="V3355" s="72" t="str">
        <f aca="false">IF(S3355="Empate","—",IF((N3355&gt;M3355)&lt;&gt;(T3355&gt;U3355),"Sim","Não"))</f>
        <v>Sim</v>
      </c>
    </row>
    <row r="3356" customFormat="false" ht="15" hidden="false" customHeight="false" outlineLevel="0" collapsed="false">
      <c r="A3356" s="72" t="s">
        <v>6950</v>
      </c>
      <c r="B3356" s="72" t="s">
        <v>6951</v>
      </c>
      <c r="C3356" s="72" t="s">
        <v>290</v>
      </c>
      <c r="D3356" s="72" t="s">
        <v>292</v>
      </c>
      <c r="E3356" s="72"/>
      <c r="F3356" s="73" t="n">
        <v>3512</v>
      </c>
      <c r="G3356" s="73" t="n">
        <v>2823</v>
      </c>
      <c r="H3356" s="73" t="n">
        <v>689</v>
      </c>
      <c r="I3356" s="74" t="n">
        <f aca="false">H3356/F3356</f>
        <v>0.19618451025057</v>
      </c>
      <c r="J3356" s="73" t="n">
        <v>2752</v>
      </c>
      <c r="K3356" s="73" t="n">
        <v>21</v>
      </c>
      <c r="L3356" s="73" t="n">
        <v>50</v>
      </c>
      <c r="M3356" s="73" t="n">
        <v>1395</v>
      </c>
      <c r="N3356" s="73" t="n">
        <v>1213</v>
      </c>
      <c r="O3356" s="73" t="n">
        <f aca="false">J3356-M3356-N3356</f>
        <v>144</v>
      </c>
      <c r="P3356" s="74" t="n">
        <f aca="false">M3356/J3356</f>
        <v>0.506904069767442</v>
      </c>
      <c r="Q3356" s="74" t="n">
        <f aca="false">N3356/J3356</f>
        <v>0.440770348837209</v>
      </c>
      <c r="R3356" s="75" t="n">
        <f aca="false">ABS(P3356-Q3356)*100</f>
        <v>6.61337209302326</v>
      </c>
      <c r="S3356" s="72" t="str">
        <f aca="false">IF(M3356&gt;N3356,"Flávio Bolsonaro",IF(N3356&gt;M3356,"Lula","Empate"))</f>
        <v>Flávio Bolsonaro</v>
      </c>
      <c r="T3356" s="74" t="n">
        <v>0.523025084238113</v>
      </c>
      <c r="U3356" s="74" t="n">
        <v>0.432047922126544</v>
      </c>
      <c r="V3356" s="72" t="str">
        <f aca="false">IF(S3356="Empate","—",IF((N3356&gt;M3356)&lt;&gt;(T3356&gt;U3356),"Sim","Não"))</f>
        <v>Sim</v>
      </c>
    </row>
    <row r="3357" customFormat="false" ht="15" hidden="false" customHeight="false" outlineLevel="0" collapsed="false">
      <c r="A3357" s="72" t="s">
        <v>6952</v>
      </c>
      <c r="B3357" s="72" t="s">
        <v>6953</v>
      </c>
      <c r="C3357" s="72" t="s">
        <v>290</v>
      </c>
      <c r="D3357" s="72" t="s">
        <v>292</v>
      </c>
      <c r="E3357" s="72"/>
      <c r="F3357" s="73" t="n">
        <v>9902</v>
      </c>
      <c r="G3357" s="73" t="n">
        <v>8239</v>
      </c>
      <c r="H3357" s="73" t="n">
        <v>1663</v>
      </c>
      <c r="I3357" s="74" t="n">
        <f aca="false">H3357/F3357</f>
        <v>0.167945869521309</v>
      </c>
      <c r="J3357" s="73" t="n">
        <v>8068</v>
      </c>
      <c r="K3357" s="73" t="n">
        <v>78</v>
      </c>
      <c r="L3357" s="73" t="n">
        <v>93</v>
      </c>
      <c r="M3357" s="73" t="n">
        <v>4998</v>
      </c>
      <c r="N3357" s="73" t="n">
        <v>2632</v>
      </c>
      <c r="O3357" s="73" t="n">
        <f aca="false">J3357-M3357-N3357</f>
        <v>438</v>
      </c>
      <c r="P3357" s="74" t="n">
        <f aca="false">M3357/J3357</f>
        <v>0.619484382746653</v>
      </c>
      <c r="Q3357" s="74" t="n">
        <f aca="false">N3357/J3357</f>
        <v>0.326227069905801</v>
      </c>
      <c r="R3357" s="75" t="n">
        <f aca="false">ABS(P3357-Q3357)*100</f>
        <v>29.3257312840853</v>
      </c>
      <c r="S3357" s="72" t="str">
        <f aca="false">IF(M3357&gt;N3357,"Flávio Bolsonaro",IF(N3357&gt;M3357,"Lula","Empate"))</f>
        <v>Flávio Bolsonaro</v>
      </c>
      <c r="T3357" s="74" t="n">
        <v>0.383651153487132</v>
      </c>
      <c r="U3357" s="74" t="n">
        <v>0.580744099213228</v>
      </c>
      <c r="V3357" s="72" t="str">
        <f aca="false">IF(S3357="Empate","—",IF((N3357&gt;M3357)&lt;&gt;(T3357&gt;U3357),"Sim","Não"))</f>
        <v>Não</v>
      </c>
    </row>
    <row r="3358" customFormat="false" ht="15" hidden="false" customHeight="false" outlineLevel="0" collapsed="false">
      <c r="A3358" s="72" t="s">
        <v>6954</v>
      </c>
      <c r="B3358" s="72" t="s">
        <v>6955</v>
      </c>
      <c r="C3358" s="72" t="s">
        <v>290</v>
      </c>
      <c r="D3358" s="72" t="s">
        <v>292</v>
      </c>
      <c r="E3358" s="72"/>
      <c r="F3358" s="73" t="n">
        <v>5267</v>
      </c>
      <c r="G3358" s="73" t="n">
        <v>3965</v>
      </c>
      <c r="H3358" s="73" t="n">
        <v>1302</v>
      </c>
      <c r="I3358" s="74" t="n">
        <f aca="false">H3358/F3358</f>
        <v>0.247199544332637</v>
      </c>
      <c r="J3358" s="73" t="n">
        <v>3820</v>
      </c>
      <c r="K3358" s="73" t="n">
        <v>60</v>
      </c>
      <c r="L3358" s="73" t="n">
        <v>85</v>
      </c>
      <c r="M3358" s="73" t="n">
        <v>2391</v>
      </c>
      <c r="N3358" s="73" t="n">
        <v>1220</v>
      </c>
      <c r="O3358" s="73" t="n">
        <f aca="false">J3358-M3358-N3358</f>
        <v>209</v>
      </c>
      <c r="P3358" s="74" t="n">
        <f aca="false">M3358/J3358</f>
        <v>0.625916230366492</v>
      </c>
      <c r="Q3358" s="74" t="n">
        <f aca="false">N3358/J3358</f>
        <v>0.319371727748691</v>
      </c>
      <c r="R3358" s="75" t="n">
        <f aca="false">ABS(P3358-Q3358)*100</f>
        <v>30.6544502617801</v>
      </c>
      <c r="S3358" s="72" t="str">
        <f aca="false">IF(M3358&gt;N3358,"Flávio Bolsonaro",IF(N3358&gt;M3358,"Lula","Empate"))</f>
        <v>Flávio Bolsonaro</v>
      </c>
      <c r="T3358" s="74" t="n">
        <v>0.386774628879892</v>
      </c>
      <c r="U3358" s="74" t="n">
        <v>0.564102564102564</v>
      </c>
      <c r="V3358" s="72" t="str">
        <f aca="false">IF(S3358="Empate","—",IF((N3358&gt;M3358)&lt;&gt;(T3358&gt;U3358),"Sim","Não"))</f>
        <v>Não</v>
      </c>
    </row>
    <row r="3359" customFormat="false" ht="15" hidden="false" customHeight="false" outlineLevel="0" collapsed="false">
      <c r="A3359" s="72" t="s">
        <v>6956</v>
      </c>
      <c r="B3359" s="72" t="s">
        <v>1128</v>
      </c>
      <c r="C3359" s="72" t="s">
        <v>290</v>
      </c>
      <c r="D3359" s="72" t="s">
        <v>292</v>
      </c>
      <c r="E3359" s="72"/>
      <c r="F3359" s="73" t="n">
        <v>5052</v>
      </c>
      <c r="G3359" s="73" t="n">
        <v>4241</v>
      </c>
      <c r="H3359" s="73" t="n">
        <v>811</v>
      </c>
      <c r="I3359" s="74" t="n">
        <f aca="false">H3359/F3359</f>
        <v>0.160530482977039</v>
      </c>
      <c r="J3359" s="73" t="n">
        <v>4121</v>
      </c>
      <c r="K3359" s="73" t="n">
        <v>54</v>
      </c>
      <c r="L3359" s="73" t="n">
        <v>66</v>
      </c>
      <c r="M3359" s="73" t="n">
        <v>2467</v>
      </c>
      <c r="N3359" s="73" t="n">
        <v>1342</v>
      </c>
      <c r="O3359" s="73" t="n">
        <f aca="false">J3359-M3359-N3359</f>
        <v>312</v>
      </c>
      <c r="P3359" s="74" t="n">
        <f aca="false">M3359/J3359</f>
        <v>0.598641106527542</v>
      </c>
      <c r="Q3359" s="74" t="n">
        <f aca="false">N3359/J3359</f>
        <v>0.325649114292647</v>
      </c>
      <c r="R3359" s="75" t="n">
        <f aca="false">ABS(P3359-Q3359)*100</f>
        <v>27.2991992234894</v>
      </c>
      <c r="S3359" s="72" t="str">
        <f aca="false">IF(M3359&gt;N3359,"Flávio Bolsonaro",IF(N3359&gt;M3359,"Lula","Empate"))</f>
        <v>Flávio Bolsonaro</v>
      </c>
      <c r="T3359" s="74" t="n">
        <v>0.395941598614204</v>
      </c>
      <c r="U3359" s="74" t="n">
        <v>0.53922296461272</v>
      </c>
      <c r="V3359" s="72" t="str">
        <f aca="false">IF(S3359="Empate","—",IF((N3359&gt;M3359)&lt;&gt;(T3359&gt;U3359),"Sim","Não"))</f>
        <v>Não</v>
      </c>
    </row>
    <row r="3360" customFormat="false" ht="15" hidden="false" customHeight="false" outlineLevel="0" collapsed="false">
      <c r="A3360" s="72" t="s">
        <v>6957</v>
      </c>
      <c r="B3360" s="72" t="s">
        <v>6958</v>
      </c>
      <c r="C3360" s="72" t="s">
        <v>290</v>
      </c>
      <c r="D3360" s="72" t="s">
        <v>292</v>
      </c>
      <c r="E3360" s="72"/>
      <c r="F3360" s="73" t="n">
        <v>9159</v>
      </c>
      <c r="G3360" s="73" t="n">
        <v>7521</v>
      </c>
      <c r="H3360" s="73" t="n">
        <v>1638</v>
      </c>
      <c r="I3360" s="74" t="n">
        <f aca="false">H3360/F3360</f>
        <v>0.17884048476908</v>
      </c>
      <c r="J3360" s="73" t="n">
        <v>7251</v>
      </c>
      <c r="K3360" s="73" t="n">
        <v>130</v>
      </c>
      <c r="L3360" s="73" t="n">
        <v>140</v>
      </c>
      <c r="M3360" s="73" t="n">
        <v>3931</v>
      </c>
      <c r="N3360" s="73" t="n">
        <v>2878</v>
      </c>
      <c r="O3360" s="73" t="n">
        <f aca="false">J3360-M3360-N3360</f>
        <v>442</v>
      </c>
      <c r="P3360" s="74" t="n">
        <f aca="false">M3360/J3360</f>
        <v>0.542132119707627</v>
      </c>
      <c r="Q3360" s="74" t="n">
        <f aca="false">N3360/J3360</f>
        <v>0.396910770928148</v>
      </c>
      <c r="R3360" s="75" t="n">
        <f aca="false">ABS(P3360-Q3360)*100</f>
        <v>14.5221348779479</v>
      </c>
      <c r="S3360" s="72" t="str">
        <f aca="false">IF(M3360&gt;N3360,"Flávio Bolsonaro",IF(N3360&gt;M3360,"Lula","Empate"))</f>
        <v>Flávio Bolsonaro</v>
      </c>
      <c r="T3360" s="74" t="n">
        <v>0.513781697905182</v>
      </c>
      <c r="U3360" s="74" t="n">
        <v>0.441152149944873</v>
      </c>
      <c r="V3360" s="72" t="str">
        <f aca="false">IF(S3360="Empate","—",IF((N3360&gt;M3360)&lt;&gt;(T3360&gt;U3360),"Sim","Não"))</f>
        <v>Sim</v>
      </c>
    </row>
    <row r="3361" customFormat="false" ht="15" hidden="false" customHeight="false" outlineLevel="0" collapsed="false">
      <c r="A3361" s="72" t="s">
        <v>6959</v>
      </c>
      <c r="B3361" s="72" t="s">
        <v>6960</v>
      </c>
      <c r="C3361" s="72" t="s">
        <v>290</v>
      </c>
      <c r="D3361" s="72" t="s">
        <v>292</v>
      </c>
      <c r="E3361" s="72"/>
      <c r="F3361" s="73" t="n">
        <v>21624</v>
      </c>
      <c r="G3361" s="73" t="n">
        <v>18183</v>
      </c>
      <c r="H3361" s="73" t="n">
        <v>3441</v>
      </c>
      <c r="I3361" s="74" t="n">
        <f aca="false">H3361/F3361</f>
        <v>0.159128745837958</v>
      </c>
      <c r="J3361" s="73" t="n">
        <v>17457</v>
      </c>
      <c r="K3361" s="73" t="n">
        <v>417</v>
      </c>
      <c r="L3361" s="73" t="n">
        <v>309</v>
      </c>
      <c r="M3361" s="73" t="n">
        <v>7469</v>
      </c>
      <c r="N3361" s="73" t="n">
        <v>8697</v>
      </c>
      <c r="O3361" s="73" t="n">
        <f aca="false">J3361-M3361-N3361</f>
        <v>1291</v>
      </c>
      <c r="P3361" s="74" t="n">
        <f aca="false">M3361/J3361</f>
        <v>0.427851291745432</v>
      </c>
      <c r="Q3361" s="74" t="n">
        <f aca="false">N3361/J3361</f>
        <v>0.498195566248496</v>
      </c>
      <c r="R3361" s="75" t="n">
        <f aca="false">ABS(P3361-Q3361)*100</f>
        <v>7.03442745030647</v>
      </c>
      <c r="S3361" s="72" t="str">
        <f aca="false">IF(M3361&gt;N3361,"Flávio Bolsonaro",IF(N3361&gt;M3361,"Lula","Empate"))</f>
        <v>Lula</v>
      </c>
      <c r="T3361" s="74" t="n">
        <v>0.595307742821324</v>
      </c>
      <c r="U3361" s="74" t="n">
        <v>0.346427078980359</v>
      </c>
      <c r="V3361" s="72" t="str">
        <f aca="false">IF(S3361="Empate","—",IF((N3361&gt;M3361)&lt;&gt;(T3361&gt;U3361),"Sim","Não"))</f>
        <v>Não</v>
      </c>
    </row>
    <row r="3362" customFormat="false" ht="15" hidden="false" customHeight="false" outlineLevel="0" collapsed="false">
      <c r="A3362" s="72" t="s">
        <v>6961</v>
      </c>
      <c r="B3362" s="72" t="s">
        <v>6962</v>
      </c>
      <c r="C3362" s="72" t="s">
        <v>290</v>
      </c>
      <c r="D3362" s="72" t="s">
        <v>292</v>
      </c>
      <c r="E3362" s="72"/>
      <c r="F3362" s="73" t="n">
        <v>2788</v>
      </c>
      <c r="G3362" s="73" t="n">
        <v>2109</v>
      </c>
      <c r="H3362" s="73" t="n">
        <v>679</v>
      </c>
      <c r="I3362" s="74" t="n">
        <f aca="false">H3362/F3362</f>
        <v>0.243543758967001</v>
      </c>
      <c r="J3362" s="73" t="n">
        <v>2046</v>
      </c>
      <c r="K3362" s="73" t="n">
        <v>23</v>
      </c>
      <c r="L3362" s="73" t="n">
        <v>40</v>
      </c>
      <c r="M3362" s="73" t="n">
        <v>829</v>
      </c>
      <c r="N3362" s="73" t="n">
        <v>1076</v>
      </c>
      <c r="O3362" s="73" t="n">
        <f aca="false">J3362-M3362-N3362</f>
        <v>141</v>
      </c>
      <c r="P3362" s="74" t="n">
        <f aca="false">M3362/J3362</f>
        <v>0.405180840664712</v>
      </c>
      <c r="Q3362" s="74" t="n">
        <f aca="false">N3362/J3362</f>
        <v>0.525904203323558</v>
      </c>
      <c r="R3362" s="75" t="n">
        <f aca="false">ABS(P3362-Q3362)*100</f>
        <v>12.0723362658847</v>
      </c>
      <c r="S3362" s="72" t="str">
        <f aca="false">IF(M3362&gt;N3362,"Flávio Bolsonaro",IF(N3362&gt;M3362,"Lula","Empate"))</f>
        <v>Lula</v>
      </c>
      <c r="T3362" s="74" t="n">
        <v>0.625818521983162</v>
      </c>
      <c r="U3362" s="74" t="n">
        <v>0.318989710009355</v>
      </c>
      <c r="V3362" s="72" t="str">
        <f aca="false">IF(S3362="Empate","—",IF((N3362&gt;M3362)&lt;&gt;(T3362&gt;U3362),"Sim","Não"))</f>
        <v>Não</v>
      </c>
    </row>
    <row r="3363" customFormat="false" ht="15" hidden="false" customHeight="false" outlineLevel="0" collapsed="false">
      <c r="A3363" s="72" t="s">
        <v>6963</v>
      </c>
      <c r="B3363" s="72" t="s">
        <v>6964</v>
      </c>
      <c r="C3363" s="72" t="s">
        <v>290</v>
      </c>
      <c r="D3363" s="72" t="s">
        <v>292</v>
      </c>
      <c r="E3363" s="72"/>
      <c r="F3363" s="73" t="n">
        <v>24012</v>
      </c>
      <c r="G3363" s="73" t="n">
        <v>19485</v>
      </c>
      <c r="H3363" s="73" t="n">
        <v>4527</v>
      </c>
      <c r="I3363" s="74" t="n">
        <f aca="false">H3363/F3363</f>
        <v>0.188530734632684</v>
      </c>
      <c r="J3363" s="73" t="n">
        <v>18776</v>
      </c>
      <c r="K3363" s="73" t="n">
        <v>350</v>
      </c>
      <c r="L3363" s="73" t="n">
        <v>359</v>
      </c>
      <c r="M3363" s="73" t="n">
        <v>10742</v>
      </c>
      <c r="N3363" s="73" t="n">
        <v>6516</v>
      </c>
      <c r="O3363" s="73" t="n">
        <f aca="false">J3363-M3363-N3363</f>
        <v>1518</v>
      </c>
      <c r="P3363" s="74" t="n">
        <f aca="false">M3363/J3363</f>
        <v>0.572113336173839</v>
      </c>
      <c r="Q3363" s="74" t="n">
        <f aca="false">N3363/J3363</f>
        <v>0.347038772901577</v>
      </c>
      <c r="R3363" s="75" t="n">
        <f aca="false">ABS(P3363-Q3363)*100</f>
        <v>22.5074563272263</v>
      </c>
      <c r="S3363" s="72" t="str">
        <f aca="false">IF(M3363&gt;N3363,"Flávio Bolsonaro",IF(N3363&gt;M3363,"Lula","Empate"))</f>
        <v>Flávio Bolsonaro</v>
      </c>
      <c r="T3363" s="74" t="n">
        <v>0.417042002723369</v>
      </c>
      <c r="U3363" s="74" t="n">
        <v>0.505813344506128</v>
      </c>
      <c r="V3363" s="72" t="str">
        <f aca="false">IF(S3363="Empate","—",IF((N3363&gt;M3363)&lt;&gt;(T3363&gt;U3363),"Sim","Não"))</f>
        <v>Não</v>
      </c>
    </row>
    <row r="3364" customFormat="false" ht="15" hidden="false" customHeight="false" outlineLevel="0" collapsed="false">
      <c r="A3364" s="72" t="s">
        <v>6965</v>
      </c>
      <c r="B3364" s="72" t="s">
        <v>6966</v>
      </c>
      <c r="C3364" s="72" t="s">
        <v>290</v>
      </c>
      <c r="D3364" s="72" t="s">
        <v>292</v>
      </c>
      <c r="E3364" s="72"/>
      <c r="F3364" s="73" t="n">
        <v>3152</v>
      </c>
      <c r="G3364" s="73" t="n">
        <v>2356</v>
      </c>
      <c r="H3364" s="73" t="n">
        <v>796</v>
      </c>
      <c r="I3364" s="74" t="n">
        <f aca="false">H3364/F3364</f>
        <v>0.25253807106599</v>
      </c>
      <c r="J3364" s="73" t="n">
        <v>2283</v>
      </c>
      <c r="K3364" s="73" t="n">
        <v>30</v>
      </c>
      <c r="L3364" s="73" t="n">
        <v>43</v>
      </c>
      <c r="M3364" s="73" t="n">
        <v>1397</v>
      </c>
      <c r="N3364" s="73" t="n">
        <v>673</v>
      </c>
      <c r="O3364" s="73" t="n">
        <f aca="false">J3364-M3364-N3364</f>
        <v>213</v>
      </c>
      <c r="P3364" s="74" t="n">
        <f aca="false">M3364/J3364</f>
        <v>0.61191414805081</v>
      </c>
      <c r="Q3364" s="74" t="n">
        <f aca="false">N3364/J3364</f>
        <v>0.294787560227771</v>
      </c>
      <c r="R3364" s="75" t="n">
        <f aca="false">ABS(P3364-Q3364)*100</f>
        <v>31.712658782304</v>
      </c>
      <c r="S3364" s="72" t="str">
        <f aca="false">IF(M3364&gt;N3364,"Flávio Bolsonaro",IF(N3364&gt;M3364,"Lula","Empate"))</f>
        <v>Flávio Bolsonaro</v>
      </c>
      <c r="T3364" s="74" t="n">
        <v>0.357671435619142</v>
      </c>
      <c r="U3364" s="74" t="n">
        <v>0.568327577701036</v>
      </c>
      <c r="V3364" s="72" t="str">
        <f aca="false">IF(S3364="Empate","—",IF((N3364&gt;M3364)&lt;&gt;(T3364&gt;U3364),"Sim","Não"))</f>
        <v>Não</v>
      </c>
    </row>
    <row r="3365" customFormat="false" ht="15" hidden="false" customHeight="false" outlineLevel="0" collapsed="false">
      <c r="A3365" s="72" t="s">
        <v>6967</v>
      </c>
      <c r="B3365" s="72" t="s">
        <v>6968</v>
      </c>
      <c r="C3365" s="72" t="s">
        <v>290</v>
      </c>
      <c r="D3365" s="72" t="s">
        <v>292</v>
      </c>
      <c r="E3365" s="72"/>
      <c r="F3365" s="73" t="n">
        <v>5439</v>
      </c>
      <c r="G3365" s="73" t="n">
        <v>4359</v>
      </c>
      <c r="H3365" s="73" t="n">
        <v>1080</v>
      </c>
      <c r="I3365" s="74" t="n">
        <f aca="false">H3365/F3365</f>
        <v>0.198565912851627</v>
      </c>
      <c r="J3365" s="73" t="n">
        <v>4226</v>
      </c>
      <c r="K3365" s="73" t="n">
        <v>55</v>
      </c>
      <c r="L3365" s="73" t="n">
        <v>78</v>
      </c>
      <c r="M3365" s="73" t="n">
        <v>2276</v>
      </c>
      <c r="N3365" s="73" t="n">
        <v>1679</v>
      </c>
      <c r="O3365" s="73" t="n">
        <f aca="false">J3365-M3365-N3365</f>
        <v>271</v>
      </c>
      <c r="P3365" s="74" t="n">
        <f aca="false">M3365/J3365</f>
        <v>0.538570752484619</v>
      </c>
      <c r="Q3365" s="74" t="n">
        <f aca="false">N3365/J3365</f>
        <v>0.39730241362991</v>
      </c>
      <c r="R3365" s="75" t="n">
        <f aca="false">ABS(P3365-Q3365)*100</f>
        <v>14.1268338854709</v>
      </c>
      <c r="S3365" s="72" t="str">
        <f aca="false">IF(M3365&gt;N3365,"Flávio Bolsonaro",IF(N3365&gt;M3365,"Lula","Empate"))</f>
        <v>Flávio Bolsonaro</v>
      </c>
      <c r="T3365" s="74" t="n">
        <v>0.445835229858899</v>
      </c>
      <c r="U3365" s="74" t="n">
        <v>0.495675921711425</v>
      </c>
      <c r="V3365" s="72" t="str">
        <f aca="false">IF(S3365="Empate","—",IF((N3365&gt;M3365)&lt;&gt;(T3365&gt;U3365),"Sim","Não"))</f>
        <v>Não</v>
      </c>
    </row>
    <row r="3366" customFormat="false" ht="15" hidden="false" customHeight="false" outlineLevel="0" collapsed="false">
      <c r="A3366" s="72" t="s">
        <v>6969</v>
      </c>
      <c r="B3366" s="72" t="s">
        <v>6970</v>
      </c>
      <c r="C3366" s="72" t="s">
        <v>290</v>
      </c>
      <c r="D3366" s="72" t="s">
        <v>292</v>
      </c>
      <c r="E3366" s="72"/>
      <c r="F3366" s="73" t="n">
        <v>10656</v>
      </c>
      <c r="G3366" s="73" t="n">
        <v>8953</v>
      </c>
      <c r="H3366" s="73" t="n">
        <v>1703</v>
      </c>
      <c r="I3366" s="74" t="n">
        <f aca="false">H3366/F3366</f>
        <v>0.159816066066066</v>
      </c>
      <c r="J3366" s="73" t="n">
        <v>8614</v>
      </c>
      <c r="K3366" s="73" t="n">
        <v>158</v>
      </c>
      <c r="L3366" s="73" t="n">
        <v>181</v>
      </c>
      <c r="M3366" s="73" t="n">
        <v>5550</v>
      </c>
      <c r="N3366" s="73" t="n">
        <v>2445</v>
      </c>
      <c r="O3366" s="73" t="n">
        <f aca="false">J3366-M3366-N3366</f>
        <v>619</v>
      </c>
      <c r="P3366" s="74" t="n">
        <f aca="false">M3366/J3366</f>
        <v>0.644299976781983</v>
      </c>
      <c r="Q3366" s="74" t="n">
        <f aca="false">N3366/J3366</f>
        <v>0.283840260041792</v>
      </c>
      <c r="R3366" s="75" t="n">
        <f aca="false">ABS(P3366-Q3366)*100</f>
        <v>36.045971674019</v>
      </c>
      <c r="S3366" s="72" t="str">
        <f aca="false">IF(M3366&gt;N3366,"Flávio Bolsonaro",IF(N3366&gt;M3366,"Lula","Empate"))</f>
        <v>Flávio Bolsonaro</v>
      </c>
      <c r="T3366" s="74" t="n">
        <v>0.387873068302466</v>
      </c>
      <c r="U3366" s="74" t="n">
        <v>0.540875309661437</v>
      </c>
      <c r="V3366" s="72" t="str">
        <f aca="false">IF(S3366="Empate","—",IF((N3366&gt;M3366)&lt;&gt;(T3366&gt;U3366),"Sim","Não"))</f>
        <v>Não</v>
      </c>
    </row>
    <row r="3367" customFormat="false" ht="15" hidden="false" customHeight="false" outlineLevel="0" collapsed="false">
      <c r="A3367" s="72" t="s">
        <v>6971</v>
      </c>
      <c r="B3367" s="72" t="s">
        <v>6972</v>
      </c>
      <c r="C3367" s="72" t="s">
        <v>290</v>
      </c>
      <c r="D3367" s="72" t="s">
        <v>292</v>
      </c>
      <c r="E3367" s="72"/>
      <c r="F3367" s="73" t="n">
        <v>4523</v>
      </c>
      <c r="G3367" s="73" t="n">
        <v>3655</v>
      </c>
      <c r="H3367" s="73" t="n">
        <v>868</v>
      </c>
      <c r="I3367" s="74" t="n">
        <f aca="false">H3367/F3367</f>
        <v>0.191908025646695</v>
      </c>
      <c r="J3367" s="73" t="n">
        <v>3505</v>
      </c>
      <c r="K3367" s="73" t="n">
        <v>69</v>
      </c>
      <c r="L3367" s="73" t="n">
        <v>81</v>
      </c>
      <c r="M3367" s="73" t="n">
        <v>2108</v>
      </c>
      <c r="N3367" s="73" t="n">
        <v>1146</v>
      </c>
      <c r="O3367" s="73" t="n">
        <f aca="false">J3367-M3367-N3367</f>
        <v>251</v>
      </c>
      <c r="P3367" s="74" t="n">
        <f aca="false">M3367/J3367</f>
        <v>0.601426533523538</v>
      </c>
      <c r="Q3367" s="74" t="n">
        <f aca="false">N3367/J3367</f>
        <v>0.326961483594865</v>
      </c>
      <c r="R3367" s="75" t="n">
        <f aca="false">ABS(P3367-Q3367)*100</f>
        <v>27.4465049928673</v>
      </c>
      <c r="S3367" s="72" t="str">
        <f aca="false">IF(M3367&gt;N3367,"Flávio Bolsonaro",IF(N3367&gt;M3367,"Lula","Empate"))</f>
        <v>Flávio Bolsonaro</v>
      </c>
      <c r="T3367" s="74" t="n">
        <v>0.402406015037594</v>
      </c>
      <c r="U3367" s="74" t="n">
        <v>0.534736842105263</v>
      </c>
      <c r="V3367" s="72" t="str">
        <f aca="false">IF(S3367="Empate","—",IF((N3367&gt;M3367)&lt;&gt;(T3367&gt;U3367),"Sim","Não"))</f>
        <v>Não</v>
      </c>
    </row>
    <row r="3368" customFormat="false" ht="15" hidden="false" customHeight="false" outlineLevel="0" collapsed="false">
      <c r="A3368" s="72" t="s">
        <v>6973</v>
      </c>
      <c r="B3368" s="72" t="s">
        <v>6974</v>
      </c>
      <c r="C3368" s="72" t="s">
        <v>290</v>
      </c>
      <c r="D3368" s="72" t="s">
        <v>292</v>
      </c>
      <c r="E3368" s="72"/>
      <c r="F3368" s="73" t="n">
        <v>29711</v>
      </c>
      <c r="G3368" s="73" t="n">
        <v>22752</v>
      </c>
      <c r="H3368" s="73" t="n">
        <v>6959</v>
      </c>
      <c r="I3368" s="74" t="n">
        <f aca="false">H3368/F3368</f>
        <v>0.234223015044933</v>
      </c>
      <c r="J3368" s="73" t="n">
        <v>21765</v>
      </c>
      <c r="K3368" s="73" t="n">
        <v>494</v>
      </c>
      <c r="L3368" s="73" t="n">
        <v>493</v>
      </c>
      <c r="M3368" s="73" t="n">
        <v>11043</v>
      </c>
      <c r="N3368" s="73" t="n">
        <v>9267</v>
      </c>
      <c r="O3368" s="73" t="n">
        <f aca="false">J3368-M3368-N3368</f>
        <v>1455</v>
      </c>
      <c r="P3368" s="74" t="n">
        <f aca="false">M3368/J3368</f>
        <v>0.50737422467264</v>
      </c>
      <c r="Q3368" s="74" t="n">
        <f aca="false">N3368/J3368</f>
        <v>0.425775327360441</v>
      </c>
      <c r="R3368" s="75" t="n">
        <f aca="false">ABS(P3368-Q3368)*100</f>
        <v>8.15988973121985</v>
      </c>
      <c r="S3368" s="72" t="str">
        <f aca="false">IF(M3368&gt;N3368,"Flávio Bolsonaro",IF(N3368&gt;M3368,"Lula","Empate"))</f>
        <v>Flávio Bolsonaro</v>
      </c>
      <c r="T3368" s="74" t="n">
        <v>0.473317763186886</v>
      </c>
      <c r="U3368" s="74" t="n">
        <v>0.463050279821972</v>
      </c>
      <c r="V3368" s="72" t="str">
        <f aca="false">IF(S3368="Empate","—",IF((N3368&gt;M3368)&lt;&gt;(T3368&gt;U3368),"Sim","Não"))</f>
        <v>Sim</v>
      </c>
    </row>
    <row r="3369" customFormat="false" ht="15" hidden="false" customHeight="false" outlineLevel="0" collapsed="false">
      <c r="A3369" s="72" t="s">
        <v>6975</v>
      </c>
      <c r="B3369" s="72" t="s">
        <v>6976</v>
      </c>
      <c r="C3369" s="72" t="s">
        <v>290</v>
      </c>
      <c r="D3369" s="72" t="s">
        <v>292</v>
      </c>
      <c r="E3369" s="72"/>
      <c r="F3369" s="73" t="n">
        <v>11056</v>
      </c>
      <c r="G3369" s="73" t="n">
        <v>8207</v>
      </c>
      <c r="H3369" s="73" t="n">
        <v>2849</v>
      </c>
      <c r="I3369" s="74" t="n">
        <f aca="false">H3369/F3369</f>
        <v>0.257688133140376</v>
      </c>
      <c r="J3369" s="73" t="n">
        <v>7873</v>
      </c>
      <c r="K3369" s="73" t="n">
        <v>158</v>
      </c>
      <c r="L3369" s="73" t="n">
        <v>176</v>
      </c>
      <c r="M3369" s="73" t="n">
        <v>5042</v>
      </c>
      <c r="N3369" s="73" t="n">
        <v>2280</v>
      </c>
      <c r="O3369" s="73" t="n">
        <f aca="false">J3369-M3369-N3369</f>
        <v>551</v>
      </c>
      <c r="P3369" s="74" t="n">
        <f aca="false">M3369/J3369</f>
        <v>0.640416613743173</v>
      </c>
      <c r="Q3369" s="74" t="n">
        <f aca="false">N3369/J3369</f>
        <v>0.28959735805919</v>
      </c>
      <c r="R3369" s="75" t="n">
        <f aca="false">ABS(P3369-Q3369)*100</f>
        <v>35.0819255683983</v>
      </c>
      <c r="S3369" s="72" t="str">
        <f aca="false">IF(M3369&gt;N3369,"Flávio Bolsonaro",IF(N3369&gt;M3369,"Lula","Empate"))</f>
        <v>Flávio Bolsonaro</v>
      </c>
      <c r="T3369" s="74" t="n">
        <v>0.357718458826492</v>
      </c>
      <c r="U3369" s="74" t="n">
        <v>0.587509443465122</v>
      </c>
      <c r="V3369" s="72" t="str">
        <f aca="false">IF(S3369="Empate","—",IF((N3369&gt;M3369)&lt;&gt;(T3369&gt;U3369),"Sim","Não"))</f>
        <v>Não</v>
      </c>
    </row>
    <row r="3370" customFormat="false" ht="15" hidden="false" customHeight="false" outlineLevel="0" collapsed="false">
      <c r="A3370" s="72" t="s">
        <v>6977</v>
      </c>
      <c r="B3370" s="72" t="s">
        <v>6978</v>
      </c>
      <c r="C3370" s="72" t="s">
        <v>290</v>
      </c>
      <c r="D3370" s="72" t="s">
        <v>292</v>
      </c>
      <c r="E3370" s="72"/>
      <c r="F3370" s="73" t="n">
        <v>25982</v>
      </c>
      <c r="G3370" s="73" t="n">
        <v>20088</v>
      </c>
      <c r="H3370" s="73" t="n">
        <v>5894</v>
      </c>
      <c r="I3370" s="74" t="n">
        <f aca="false">H3370/F3370</f>
        <v>0.226849357247325</v>
      </c>
      <c r="J3370" s="73" t="n">
        <v>19374</v>
      </c>
      <c r="K3370" s="73" t="n">
        <v>417</v>
      </c>
      <c r="L3370" s="73" t="n">
        <v>297</v>
      </c>
      <c r="M3370" s="73" t="n">
        <v>12904</v>
      </c>
      <c r="N3370" s="73" t="n">
        <v>5219</v>
      </c>
      <c r="O3370" s="73" t="n">
        <f aca="false">J3370-M3370-N3370</f>
        <v>1251</v>
      </c>
      <c r="P3370" s="74" t="n">
        <f aca="false">M3370/J3370</f>
        <v>0.666047279859606</v>
      </c>
      <c r="Q3370" s="74" t="n">
        <f aca="false">N3370/J3370</f>
        <v>0.269381645504284</v>
      </c>
      <c r="R3370" s="75" t="n">
        <f aca="false">ABS(P3370-Q3370)*100</f>
        <v>39.6665634355322</v>
      </c>
      <c r="S3370" s="72" t="str">
        <f aca="false">IF(M3370&gt;N3370,"Flávio Bolsonaro",IF(N3370&gt;M3370,"Lula","Empate"))</f>
        <v>Flávio Bolsonaro</v>
      </c>
      <c r="T3370" s="74" t="n">
        <v>0.349173760640962</v>
      </c>
      <c r="U3370" s="74" t="n">
        <v>0.596695042563846</v>
      </c>
      <c r="V3370" s="72" t="str">
        <f aca="false">IF(S3370="Empate","—",IF((N3370&gt;M3370)&lt;&gt;(T3370&gt;U3370),"Sim","Não"))</f>
        <v>Não</v>
      </c>
    </row>
    <row r="3371" customFormat="false" ht="15" hidden="false" customHeight="false" outlineLevel="0" collapsed="false">
      <c r="A3371" s="72" t="s">
        <v>6979</v>
      </c>
      <c r="B3371" s="72" t="s">
        <v>6980</v>
      </c>
      <c r="C3371" s="72" t="s">
        <v>290</v>
      </c>
      <c r="D3371" s="72" t="s">
        <v>292</v>
      </c>
      <c r="E3371" s="72"/>
      <c r="F3371" s="73" t="n">
        <v>16534</v>
      </c>
      <c r="G3371" s="73" t="n">
        <v>13213</v>
      </c>
      <c r="H3371" s="73" t="n">
        <v>3321</v>
      </c>
      <c r="I3371" s="74" t="n">
        <f aca="false">H3371/F3371</f>
        <v>0.200858836337244</v>
      </c>
      <c r="J3371" s="73" t="n">
        <v>12751</v>
      </c>
      <c r="K3371" s="73" t="n">
        <v>212</v>
      </c>
      <c r="L3371" s="73" t="n">
        <v>250</v>
      </c>
      <c r="M3371" s="73" t="n">
        <v>8694</v>
      </c>
      <c r="N3371" s="73" t="n">
        <v>2994</v>
      </c>
      <c r="O3371" s="73" t="n">
        <f aca="false">J3371-M3371-N3371</f>
        <v>1063</v>
      </c>
      <c r="P3371" s="74" t="n">
        <f aca="false">M3371/J3371</f>
        <v>0.681828876166575</v>
      </c>
      <c r="Q3371" s="74" t="n">
        <f aca="false">N3371/J3371</f>
        <v>0.234805113324445</v>
      </c>
      <c r="R3371" s="75" t="n">
        <f aca="false">ABS(P3371-Q3371)*100</f>
        <v>44.702376284213</v>
      </c>
      <c r="S3371" s="72" t="str">
        <f aca="false">IF(M3371&gt;N3371,"Flávio Bolsonaro",IF(N3371&gt;M3371,"Lula","Empate"))</f>
        <v>Flávio Bolsonaro</v>
      </c>
      <c r="T3371" s="74" t="n">
        <v>0.293331284572833</v>
      </c>
      <c r="U3371" s="74" t="n">
        <v>0.626382913337431</v>
      </c>
      <c r="V3371" s="72" t="str">
        <f aca="false">IF(S3371="Empate","—",IF((N3371&gt;M3371)&lt;&gt;(T3371&gt;U3371),"Sim","Não"))</f>
        <v>Não</v>
      </c>
    </row>
    <row r="3372" customFormat="false" ht="15" hidden="false" customHeight="false" outlineLevel="0" collapsed="false">
      <c r="A3372" s="72" t="s">
        <v>6981</v>
      </c>
      <c r="B3372" s="72" t="s">
        <v>6982</v>
      </c>
      <c r="C3372" s="72" t="s">
        <v>290</v>
      </c>
      <c r="D3372" s="72" t="s">
        <v>292</v>
      </c>
      <c r="E3372" s="72"/>
      <c r="F3372" s="73" t="n">
        <v>4944</v>
      </c>
      <c r="G3372" s="73" t="n">
        <v>3817</v>
      </c>
      <c r="H3372" s="73" t="n">
        <v>1127</v>
      </c>
      <c r="I3372" s="74" t="n">
        <f aca="false">H3372/F3372</f>
        <v>0.227953074433657</v>
      </c>
      <c r="J3372" s="73" t="n">
        <v>3668</v>
      </c>
      <c r="K3372" s="73" t="n">
        <v>68</v>
      </c>
      <c r="L3372" s="73" t="n">
        <v>81</v>
      </c>
      <c r="M3372" s="73" t="n">
        <v>1901</v>
      </c>
      <c r="N3372" s="73" t="n">
        <v>1571</v>
      </c>
      <c r="O3372" s="73" t="n">
        <f aca="false">J3372-M3372-N3372</f>
        <v>196</v>
      </c>
      <c r="P3372" s="74" t="n">
        <f aca="false">M3372/J3372</f>
        <v>0.518266085059978</v>
      </c>
      <c r="Q3372" s="74" t="n">
        <f aca="false">N3372/J3372</f>
        <v>0.428298800436205</v>
      </c>
      <c r="R3372" s="75" t="n">
        <f aca="false">ABS(P3372-Q3372)*100</f>
        <v>8.99672846237732</v>
      </c>
      <c r="S3372" s="72" t="str">
        <f aca="false">IF(M3372&gt;N3372,"Flávio Bolsonaro",IF(N3372&gt;M3372,"Lula","Empate"))</f>
        <v>Flávio Bolsonaro</v>
      </c>
      <c r="T3372" s="74" t="n">
        <v>0.480336316788717</v>
      </c>
      <c r="U3372" s="74" t="n">
        <v>0.467588825603472</v>
      </c>
      <c r="V3372" s="72" t="str">
        <f aca="false">IF(S3372="Empate","—",IF((N3372&gt;M3372)&lt;&gt;(T3372&gt;U3372),"Sim","Não"))</f>
        <v>Sim</v>
      </c>
    </row>
    <row r="3373" customFormat="false" ht="15" hidden="false" customHeight="false" outlineLevel="0" collapsed="false">
      <c r="A3373" s="72" t="s">
        <v>6983</v>
      </c>
      <c r="B3373" s="72" t="s">
        <v>6984</v>
      </c>
      <c r="C3373" s="72" t="s">
        <v>290</v>
      </c>
      <c r="D3373" s="72" t="s">
        <v>292</v>
      </c>
      <c r="E3373" s="72"/>
      <c r="F3373" s="73" t="n">
        <v>3943</v>
      </c>
      <c r="G3373" s="73" t="n">
        <v>3048</v>
      </c>
      <c r="H3373" s="73" t="n">
        <v>895</v>
      </c>
      <c r="I3373" s="74" t="n">
        <f aca="false">H3373/F3373</f>
        <v>0.226984529546031</v>
      </c>
      <c r="J3373" s="73" t="n">
        <v>2932</v>
      </c>
      <c r="K3373" s="73" t="n">
        <v>53</v>
      </c>
      <c r="L3373" s="73" t="n">
        <v>63</v>
      </c>
      <c r="M3373" s="73" t="n">
        <v>1576</v>
      </c>
      <c r="N3373" s="73" t="n">
        <v>1159</v>
      </c>
      <c r="O3373" s="73" t="n">
        <f aca="false">J3373-M3373-N3373</f>
        <v>197</v>
      </c>
      <c r="P3373" s="74" t="n">
        <f aca="false">M3373/J3373</f>
        <v>0.537517053206003</v>
      </c>
      <c r="Q3373" s="74" t="n">
        <f aca="false">N3373/J3373</f>
        <v>0.395293315143247</v>
      </c>
      <c r="R3373" s="75" t="n">
        <f aca="false">ABS(P3373-Q3373)*100</f>
        <v>14.2223738062756</v>
      </c>
      <c r="S3373" s="72" t="str">
        <f aca="false">IF(M3373&gt;N3373,"Flávio Bolsonaro",IF(N3373&gt;M3373,"Lula","Empate"))</f>
        <v>Flávio Bolsonaro</v>
      </c>
      <c r="T3373" s="74" t="n">
        <v>0.476760563380282</v>
      </c>
      <c r="U3373" s="74" t="n">
        <v>0.462676056338028</v>
      </c>
      <c r="V3373" s="72" t="str">
        <f aca="false">IF(S3373="Empate","—",IF((N3373&gt;M3373)&lt;&gt;(T3373&gt;U3373),"Sim","Não"))</f>
        <v>Sim</v>
      </c>
    </row>
    <row r="3374" customFormat="false" ht="15" hidden="false" customHeight="false" outlineLevel="0" collapsed="false">
      <c r="A3374" s="72" t="s">
        <v>6985</v>
      </c>
      <c r="B3374" s="72" t="s">
        <v>665</v>
      </c>
      <c r="C3374" s="72" t="s">
        <v>290</v>
      </c>
      <c r="D3374" s="72" t="s">
        <v>292</v>
      </c>
      <c r="E3374" s="72"/>
      <c r="F3374" s="73" t="n">
        <v>7452</v>
      </c>
      <c r="G3374" s="73" t="n">
        <v>6040</v>
      </c>
      <c r="H3374" s="73" t="n">
        <v>1412</v>
      </c>
      <c r="I3374" s="74" t="n">
        <f aca="false">H3374/F3374</f>
        <v>0.189479334406871</v>
      </c>
      <c r="J3374" s="73" t="n">
        <v>5861</v>
      </c>
      <c r="K3374" s="73" t="n">
        <v>91</v>
      </c>
      <c r="L3374" s="73" t="n">
        <v>88</v>
      </c>
      <c r="M3374" s="73" t="n">
        <v>3976</v>
      </c>
      <c r="N3374" s="73" t="n">
        <v>1476</v>
      </c>
      <c r="O3374" s="73" t="n">
        <f aca="false">J3374-M3374-N3374</f>
        <v>409</v>
      </c>
      <c r="P3374" s="74" t="n">
        <f aca="false">M3374/J3374</f>
        <v>0.678382528578741</v>
      </c>
      <c r="Q3374" s="74" t="n">
        <f aca="false">N3374/J3374</f>
        <v>0.251834157993516</v>
      </c>
      <c r="R3374" s="75" t="n">
        <f aca="false">ABS(P3374-Q3374)*100</f>
        <v>42.6548370585224</v>
      </c>
      <c r="S3374" s="72" t="str">
        <f aca="false">IF(M3374&gt;N3374,"Flávio Bolsonaro",IF(N3374&gt;M3374,"Lula","Empate"))</f>
        <v>Flávio Bolsonaro</v>
      </c>
      <c r="T3374" s="74" t="n">
        <v>0.290243475214574</v>
      </c>
      <c r="U3374" s="74" t="n">
        <v>0.644771413557541</v>
      </c>
      <c r="V3374" s="72" t="str">
        <f aca="false">IF(S3374="Empate","—",IF((N3374&gt;M3374)&lt;&gt;(T3374&gt;U3374),"Sim","Não"))</f>
        <v>Não</v>
      </c>
    </row>
    <row r="3375" customFormat="false" ht="15" hidden="false" customHeight="false" outlineLevel="0" collapsed="false">
      <c r="A3375" s="72" t="s">
        <v>6986</v>
      </c>
      <c r="B3375" s="72" t="s">
        <v>6987</v>
      </c>
      <c r="C3375" s="72" t="s">
        <v>290</v>
      </c>
      <c r="D3375" s="72" t="s">
        <v>292</v>
      </c>
      <c r="E3375" s="72"/>
      <c r="F3375" s="73" t="n">
        <v>9012</v>
      </c>
      <c r="G3375" s="73" t="n">
        <v>7358</v>
      </c>
      <c r="H3375" s="73" t="n">
        <v>1654</v>
      </c>
      <c r="I3375" s="74" t="n">
        <f aca="false">H3375/F3375</f>
        <v>0.183533067021749</v>
      </c>
      <c r="J3375" s="73" t="n">
        <v>7120</v>
      </c>
      <c r="K3375" s="73" t="n">
        <v>106</v>
      </c>
      <c r="L3375" s="73" t="n">
        <v>132</v>
      </c>
      <c r="M3375" s="73" t="n">
        <v>3850</v>
      </c>
      <c r="N3375" s="73" t="n">
        <v>2847</v>
      </c>
      <c r="O3375" s="73" t="n">
        <f aca="false">J3375-M3375-N3375</f>
        <v>423</v>
      </c>
      <c r="P3375" s="74" t="n">
        <f aca="false">M3375/J3375</f>
        <v>0.540730337078652</v>
      </c>
      <c r="Q3375" s="74" t="n">
        <f aca="false">N3375/J3375</f>
        <v>0.399859550561798</v>
      </c>
      <c r="R3375" s="75" t="n">
        <f aca="false">ABS(P3375-Q3375)*100</f>
        <v>14.0870786516854</v>
      </c>
      <c r="S3375" s="72" t="str">
        <f aca="false">IF(M3375&gt;N3375,"Flávio Bolsonaro",IF(N3375&gt;M3375,"Lula","Empate"))</f>
        <v>Flávio Bolsonaro</v>
      </c>
      <c r="T3375" s="74" t="n">
        <v>0.462023542600897</v>
      </c>
      <c r="U3375" s="74" t="n">
        <v>0.484164798206278</v>
      </c>
      <c r="V3375" s="72" t="str">
        <f aca="false">IF(S3375="Empate","—",IF((N3375&gt;M3375)&lt;&gt;(T3375&gt;U3375),"Sim","Não"))</f>
        <v>Não</v>
      </c>
    </row>
    <row r="3376" customFormat="false" ht="15" hidden="false" customHeight="false" outlineLevel="0" collapsed="false">
      <c r="A3376" s="72" t="s">
        <v>6988</v>
      </c>
      <c r="B3376" s="72" t="s">
        <v>6989</v>
      </c>
      <c r="C3376" s="72" t="s">
        <v>290</v>
      </c>
      <c r="D3376" s="72" t="s">
        <v>292</v>
      </c>
      <c r="E3376" s="72"/>
      <c r="F3376" s="73" t="n">
        <v>1350</v>
      </c>
      <c r="G3376" s="73" t="n">
        <v>1142</v>
      </c>
      <c r="H3376" s="73" t="n">
        <v>208</v>
      </c>
      <c r="I3376" s="74" t="n">
        <f aca="false">H3376/F3376</f>
        <v>0.154074074074074</v>
      </c>
      <c r="J3376" s="73" t="n">
        <v>1113</v>
      </c>
      <c r="K3376" s="73" t="n">
        <v>8</v>
      </c>
      <c r="L3376" s="73" t="n">
        <v>21</v>
      </c>
      <c r="M3376" s="73" t="n">
        <v>429</v>
      </c>
      <c r="N3376" s="73" t="n">
        <v>626</v>
      </c>
      <c r="O3376" s="73" t="n">
        <f aca="false">J3376-M3376-N3376</f>
        <v>58</v>
      </c>
      <c r="P3376" s="74" t="n">
        <f aca="false">M3376/J3376</f>
        <v>0.38544474393531</v>
      </c>
      <c r="Q3376" s="74" t="n">
        <f aca="false">N3376/J3376</f>
        <v>0.562443845462713</v>
      </c>
      <c r="R3376" s="75" t="n">
        <f aca="false">ABS(P3376-Q3376)*100</f>
        <v>17.6999101527403</v>
      </c>
      <c r="S3376" s="72" t="str">
        <f aca="false">IF(M3376&gt;N3376,"Flávio Bolsonaro",IF(N3376&gt;M3376,"Lula","Empate"))</f>
        <v>Lula</v>
      </c>
      <c r="T3376" s="74" t="n">
        <v>0.654936461388074</v>
      </c>
      <c r="U3376" s="74" t="n">
        <v>0.273704789833822</v>
      </c>
      <c r="V3376" s="72" t="str">
        <f aca="false">IF(S3376="Empate","—",IF((N3376&gt;M3376)&lt;&gt;(T3376&gt;U3376),"Sim","Não"))</f>
        <v>Não</v>
      </c>
    </row>
    <row r="3377" customFormat="false" ht="15" hidden="false" customHeight="false" outlineLevel="0" collapsed="false">
      <c r="A3377" s="72" t="s">
        <v>6990</v>
      </c>
      <c r="B3377" s="72" t="s">
        <v>6991</v>
      </c>
      <c r="C3377" s="72" t="s">
        <v>290</v>
      </c>
      <c r="D3377" s="72" t="s">
        <v>292</v>
      </c>
      <c r="E3377" s="72"/>
      <c r="F3377" s="73" t="n">
        <v>9482</v>
      </c>
      <c r="G3377" s="73" t="n">
        <v>7361</v>
      </c>
      <c r="H3377" s="73" t="n">
        <v>2121</v>
      </c>
      <c r="I3377" s="74" t="n">
        <f aca="false">H3377/F3377</f>
        <v>0.22368698586796</v>
      </c>
      <c r="J3377" s="73" t="n">
        <v>7052</v>
      </c>
      <c r="K3377" s="73" t="n">
        <v>142</v>
      </c>
      <c r="L3377" s="73" t="n">
        <v>167</v>
      </c>
      <c r="M3377" s="73" t="n">
        <v>4190</v>
      </c>
      <c r="N3377" s="73" t="n">
        <v>2336</v>
      </c>
      <c r="O3377" s="73" t="n">
        <f aca="false">J3377-M3377-N3377</f>
        <v>526</v>
      </c>
      <c r="P3377" s="74" t="n">
        <f aca="false">M3377/J3377</f>
        <v>0.594157685762904</v>
      </c>
      <c r="Q3377" s="74" t="n">
        <f aca="false">N3377/J3377</f>
        <v>0.33125354509359</v>
      </c>
      <c r="R3377" s="75" t="n">
        <f aca="false">ABS(P3377-Q3377)*100</f>
        <v>26.2904140669314</v>
      </c>
      <c r="S3377" s="72" t="str">
        <f aca="false">IF(M3377&gt;N3377,"Flávio Bolsonaro",IF(N3377&gt;M3377,"Lula","Empate"))</f>
        <v>Flávio Bolsonaro</v>
      </c>
      <c r="T3377" s="74" t="n">
        <v>0.367857639371611</v>
      </c>
      <c r="U3377" s="74" t="n">
        <v>0.563047407201446</v>
      </c>
      <c r="V3377" s="72" t="str">
        <f aca="false">IF(S3377="Empate","—",IF((N3377&gt;M3377)&lt;&gt;(T3377&gt;U3377),"Sim","Não"))</f>
        <v>Não</v>
      </c>
    </row>
    <row r="3378" customFormat="false" ht="15" hidden="false" customHeight="false" outlineLevel="0" collapsed="false">
      <c r="A3378" s="72" t="s">
        <v>6992</v>
      </c>
      <c r="B3378" s="72" t="s">
        <v>6993</v>
      </c>
      <c r="C3378" s="72" t="s">
        <v>290</v>
      </c>
      <c r="D3378" s="72" t="s">
        <v>292</v>
      </c>
      <c r="E3378" s="72"/>
      <c r="F3378" s="73" t="n">
        <v>7384</v>
      </c>
      <c r="G3378" s="73" t="n">
        <v>6049</v>
      </c>
      <c r="H3378" s="73" t="n">
        <v>1335</v>
      </c>
      <c r="I3378" s="74" t="n">
        <f aca="false">H3378/F3378</f>
        <v>0.180796316359697</v>
      </c>
      <c r="J3378" s="73" t="n">
        <v>5810</v>
      </c>
      <c r="K3378" s="73" t="n">
        <v>103</v>
      </c>
      <c r="L3378" s="73" t="n">
        <v>136</v>
      </c>
      <c r="M3378" s="73" t="n">
        <v>3597</v>
      </c>
      <c r="N3378" s="73" t="n">
        <v>1856</v>
      </c>
      <c r="O3378" s="73" t="n">
        <f aca="false">J3378-M3378-N3378</f>
        <v>357</v>
      </c>
      <c r="P3378" s="74" t="n">
        <f aca="false">M3378/J3378</f>
        <v>0.619104991394148</v>
      </c>
      <c r="Q3378" s="74" t="n">
        <f aca="false">N3378/J3378</f>
        <v>0.319449225473322</v>
      </c>
      <c r="R3378" s="75" t="n">
        <f aca="false">ABS(P3378-Q3378)*100</f>
        <v>29.9655765920826</v>
      </c>
      <c r="S3378" s="72" t="str">
        <f aca="false">IF(M3378&gt;N3378,"Flávio Bolsonaro",IF(N3378&gt;M3378,"Lula","Empate"))</f>
        <v>Flávio Bolsonaro</v>
      </c>
      <c r="T3378" s="74" t="n">
        <v>0.376715899218071</v>
      </c>
      <c r="U3378" s="74" t="n">
        <v>0.562119895742832</v>
      </c>
      <c r="V3378" s="72" t="str">
        <f aca="false">IF(S3378="Empate","—",IF((N3378&gt;M3378)&lt;&gt;(T3378&gt;U3378),"Sim","Não"))</f>
        <v>Não</v>
      </c>
    </row>
    <row r="3379" customFormat="false" ht="15" hidden="false" customHeight="false" outlineLevel="0" collapsed="false">
      <c r="A3379" s="72" t="s">
        <v>6994</v>
      </c>
      <c r="B3379" s="72" t="s">
        <v>6995</v>
      </c>
      <c r="C3379" s="72" t="s">
        <v>290</v>
      </c>
      <c r="D3379" s="72" t="s">
        <v>292</v>
      </c>
      <c r="E3379" s="72"/>
      <c r="F3379" s="73" t="n">
        <v>9226</v>
      </c>
      <c r="G3379" s="73" t="n">
        <v>7084</v>
      </c>
      <c r="H3379" s="73" t="n">
        <v>2142</v>
      </c>
      <c r="I3379" s="74" t="n">
        <f aca="false">H3379/F3379</f>
        <v>0.23216995447648</v>
      </c>
      <c r="J3379" s="73" t="n">
        <v>6808</v>
      </c>
      <c r="K3379" s="73" t="n">
        <v>129</v>
      </c>
      <c r="L3379" s="73" t="n">
        <v>147</v>
      </c>
      <c r="M3379" s="73" t="n">
        <v>4212</v>
      </c>
      <c r="N3379" s="73" t="n">
        <v>2112</v>
      </c>
      <c r="O3379" s="73" t="n">
        <f aca="false">J3379-M3379-N3379</f>
        <v>484</v>
      </c>
      <c r="P3379" s="74" t="n">
        <f aca="false">M3379/J3379</f>
        <v>0.618683901292597</v>
      </c>
      <c r="Q3379" s="74" t="n">
        <f aca="false">N3379/J3379</f>
        <v>0.310223266745006</v>
      </c>
      <c r="R3379" s="75" t="n">
        <f aca="false">ABS(P3379-Q3379)*100</f>
        <v>30.8460634547591</v>
      </c>
      <c r="S3379" s="72" t="str">
        <f aca="false">IF(M3379&gt;N3379,"Flávio Bolsonaro",IF(N3379&gt;M3379,"Lula","Empate"))</f>
        <v>Flávio Bolsonaro</v>
      </c>
      <c r="T3379" s="74" t="n">
        <v>0.379503373044352</v>
      </c>
      <c r="U3379" s="74" t="n">
        <v>0.562078369456007</v>
      </c>
      <c r="V3379" s="72" t="str">
        <f aca="false">IF(S3379="Empate","—",IF((N3379&gt;M3379)&lt;&gt;(T3379&gt;U3379),"Sim","Não"))</f>
        <v>Não</v>
      </c>
    </row>
    <row r="3380" customFormat="false" ht="15" hidden="false" customHeight="false" outlineLevel="0" collapsed="false">
      <c r="A3380" s="72" t="s">
        <v>6996</v>
      </c>
      <c r="B3380" s="72" t="s">
        <v>6997</v>
      </c>
      <c r="C3380" s="72" t="s">
        <v>290</v>
      </c>
      <c r="D3380" s="72" t="s">
        <v>292</v>
      </c>
      <c r="E3380" s="72"/>
      <c r="F3380" s="73" t="n">
        <v>2911</v>
      </c>
      <c r="G3380" s="73" t="n">
        <v>2192</v>
      </c>
      <c r="H3380" s="73" t="n">
        <v>719</v>
      </c>
      <c r="I3380" s="74" t="n">
        <f aca="false">H3380/F3380</f>
        <v>0.246994160082446</v>
      </c>
      <c r="J3380" s="73" t="n">
        <v>2120</v>
      </c>
      <c r="K3380" s="73" t="n">
        <v>33</v>
      </c>
      <c r="L3380" s="73" t="n">
        <v>39</v>
      </c>
      <c r="M3380" s="73" t="n">
        <v>965</v>
      </c>
      <c r="N3380" s="73" t="n">
        <v>1035</v>
      </c>
      <c r="O3380" s="73" t="n">
        <f aca="false">J3380-M3380-N3380</f>
        <v>120</v>
      </c>
      <c r="P3380" s="74" t="n">
        <f aca="false">M3380/J3380</f>
        <v>0.455188679245283</v>
      </c>
      <c r="Q3380" s="74" t="n">
        <f aca="false">N3380/J3380</f>
        <v>0.488207547169811</v>
      </c>
      <c r="R3380" s="75" t="n">
        <f aca="false">ABS(P3380-Q3380)*100</f>
        <v>3.30188679245283</v>
      </c>
      <c r="S3380" s="72" t="str">
        <f aca="false">IF(M3380&gt;N3380,"Flávio Bolsonaro",IF(N3380&gt;M3380,"Lula","Empate"))</f>
        <v>Lula</v>
      </c>
      <c r="T3380" s="74" t="n">
        <v>0.576381909547739</v>
      </c>
      <c r="U3380" s="74" t="n">
        <v>0.3678391959799</v>
      </c>
      <c r="V3380" s="72" t="str">
        <f aca="false">IF(S3380="Empate","—",IF((N3380&gt;M3380)&lt;&gt;(T3380&gt;U3380),"Sim","Não"))</f>
        <v>Não</v>
      </c>
    </row>
    <row r="3381" customFormat="false" ht="15" hidden="false" customHeight="false" outlineLevel="0" collapsed="false">
      <c r="A3381" s="72" t="s">
        <v>6998</v>
      </c>
      <c r="B3381" s="72" t="s">
        <v>6999</v>
      </c>
      <c r="C3381" s="72" t="s">
        <v>290</v>
      </c>
      <c r="D3381" s="72" t="s">
        <v>292</v>
      </c>
      <c r="E3381" s="72"/>
      <c r="F3381" s="73" t="n">
        <v>6202</v>
      </c>
      <c r="G3381" s="73" t="n">
        <v>5110</v>
      </c>
      <c r="H3381" s="73" t="n">
        <v>1092</v>
      </c>
      <c r="I3381" s="74" t="n">
        <f aca="false">H3381/F3381</f>
        <v>0.17607223476298</v>
      </c>
      <c r="J3381" s="73" t="n">
        <v>4962</v>
      </c>
      <c r="K3381" s="73" t="n">
        <v>63</v>
      </c>
      <c r="L3381" s="73" t="n">
        <v>85</v>
      </c>
      <c r="M3381" s="73" t="n">
        <v>3295</v>
      </c>
      <c r="N3381" s="73" t="n">
        <v>1412</v>
      </c>
      <c r="O3381" s="73" t="n">
        <f aca="false">J3381-M3381-N3381</f>
        <v>255</v>
      </c>
      <c r="P3381" s="74" t="n">
        <f aca="false">M3381/J3381</f>
        <v>0.664046755340588</v>
      </c>
      <c r="Q3381" s="74" t="n">
        <f aca="false">N3381/J3381</f>
        <v>0.284562676340185</v>
      </c>
      <c r="R3381" s="75" t="n">
        <f aca="false">ABS(P3381-Q3381)*100</f>
        <v>37.9484079000403</v>
      </c>
      <c r="S3381" s="72" t="str">
        <f aca="false">IF(M3381&gt;N3381,"Flávio Bolsonaro",IF(N3381&gt;M3381,"Lula","Empate"))</f>
        <v>Flávio Bolsonaro</v>
      </c>
      <c r="T3381" s="74" t="n">
        <v>0.370509607351713</v>
      </c>
      <c r="U3381" s="74" t="n">
        <v>0.580827067669173</v>
      </c>
      <c r="V3381" s="72" t="str">
        <f aca="false">IF(S3381="Empate","—",IF((N3381&gt;M3381)&lt;&gt;(T3381&gt;U3381),"Sim","Não"))</f>
        <v>Não</v>
      </c>
    </row>
    <row r="3382" customFormat="false" ht="15" hidden="false" customHeight="false" outlineLevel="0" collapsed="false">
      <c r="A3382" s="72" t="s">
        <v>7000</v>
      </c>
      <c r="B3382" s="72" t="s">
        <v>1192</v>
      </c>
      <c r="C3382" s="72" t="s">
        <v>290</v>
      </c>
      <c r="D3382" s="72" t="s">
        <v>292</v>
      </c>
      <c r="E3382" s="72"/>
      <c r="F3382" s="73" t="n">
        <v>5485</v>
      </c>
      <c r="G3382" s="73" t="n">
        <v>4348</v>
      </c>
      <c r="H3382" s="73" t="n">
        <v>1137</v>
      </c>
      <c r="I3382" s="74" t="n">
        <f aca="false">H3382/F3382</f>
        <v>0.207292616226071</v>
      </c>
      <c r="J3382" s="73" t="n">
        <v>4174</v>
      </c>
      <c r="K3382" s="73" t="n">
        <v>75</v>
      </c>
      <c r="L3382" s="73" t="n">
        <v>99</v>
      </c>
      <c r="M3382" s="73" t="n">
        <v>2419</v>
      </c>
      <c r="N3382" s="73" t="n">
        <v>1434</v>
      </c>
      <c r="O3382" s="73" t="n">
        <f aca="false">J3382-M3382-N3382</f>
        <v>321</v>
      </c>
      <c r="P3382" s="74" t="n">
        <f aca="false">M3382/J3382</f>
        <v>0.579540009583134</v>
      </c>
      <c r="Q3382" s="74" t="n">
        <f aca="false">N3382/J3382</f>
        <v>0.343555342597029</v>
      </c>
      <c r="R3382" s="75" t="n">
        <f aca="false">ABS(P3382-Q3382)*100</f>
        <v>23.5984666986104</v>
      </c>
      <c r="S3382" s="72" t="str">
        <f aca="false">IF(M3382&gt;N3382,"Flávio Bolsonaro",IF(N3382&gt;M3382,"Lula","Empate"))</f>
        <v>Flávio Bolsonaro</v>
      </c>
      <c r="T3382" s="74" t="n">
        <v>0.396398503274088</v>
      </c>
      <c r="U3382" s="74" t="n">
        <v>0.545837231057063</v>
      </c>
      <c r="V3382" s="72" t="str">
        <f aca="false">IF(S3382="Empate","—",IF((N3382&gt;M3382)&lt;&gt;(T3382&gt;U3382),"Sim","Não"))</f>
        <v>Não</v>
      </c>
    </row>
    <row r="3383" customFormat="false" ht="15" hidden="false" customHeight="false" outlineLevel="0" collapsed="false">
      <c r="A3383" s="72" t="s">
        <v>7001</v>
      </c>
      <c r="B3383" s="72" t="s">
        <v>7002</v>
      </c>
      <c r="C3383" s="72" t="s">
        <v>290</v>
      </c>
      <c r="D3383" s="72" t="s">
        <v>292</v>
      </c>
      <c r="E3383" s="72"/>
      <c r="F3383" s="73" t="n">
        <v>4004</v>
      </c>
      <c r="G3383" s="73" t="n">
        <v>3354</v>
      </c>
      <c r="H3383" s="73" t="n">
        <v>650</v>
      </c>
      <c r="I3383" s="74" t="n">
        <f aca="false">H3383/F3383</f>
        <v>0.162337662337662</v>
      </c>
      <c r="J3383" s="73" t="n">
        <v>3256</v>
      </c>
      <c r="K3383" s="73" t="n">
        <v>47</v>
      </c>
      <c r="L3383" s="73" t="n">
        <v>51</v>
      </c>
      <c r="M3383" s="73" t="n">
        <v>1967</v>
      </c>
      <c r="N3383" s="73" t="n">
        <v>1119</v>
      </c>
      <c r="O3383" s="73" t="n">
        <f aca="false">J3383-M3383-N3383</f>
        <v>170</v>
      </c>
      <c r="P3383" s="74" t="n">
        <f aca="false">M3383/J3383</f>
        <v>0.604115479115479</v>
      </c>
      <c r="Q3383" s="74" t="n">
        <f aca="false">N3383/J3383</f>
        <v>0.343673218673219</v>
      </c>
      <c r="R3383" s="75" t="n">
        <f aca="false">ABS(P3383-Q3383)*100</f>
        <v>26.0442260442261</v>
      </c>
      <c r="S3383" s="72" t="str">
        <f aca="false">IF(M3383&gt;N3383,"Flávio Bolsonaro",IF(N3383&gt;M3383,"Lula","Empate"))</f>
        <v>Flávio Bolsonaro</v>
      </c>
      <c r="T3383" s="74" t="n">
        <v>0.414318108195659</v>
      </c>
      <c r="U3383" s="74" t="n">
        <v>0.517006802721089</v>
      </c>
      <c r="V3383" s="72" t="str">
        <f aca="false">IF(S3383="Empate","—",IF((N3383&gt;M3383)&lt;&gt;(T3383&gt;U3383),"Sim","Não"))</f>
        <v>Não</v>
      </c>
    </row>
    <row r="3384" customFormat="false" ht="15" hidden="false" customHeight="false" outlineLevel="0" collapsed="false">
      <c r="A3384" s="72" t="s">
        <v>7003</v>
      </c>
      <c r="B3384" s="72" t="s">
        <v>7004</v>
      </c>
      <c r="C3384" s="72" t="s">
        <v>290</v>
      </c>
      <c r="D3384" s="72" t="s">
        <v>292</v>
      </c>
      <c r="E3384" s="72"/>
      <c r="F3384" s="73" t="n">
        <v>36461</v>
      </c>
      <c r="G3384" s="73" t="n">
        <v>29526</v>
      </c>
      <c r="H3384" s="73" t="n">
        <v>6935</v>
      </c>
      <c r="I3384" s="74" t="n">
        <f aca="false">H3384/F3384</f>
        <v>0.190203230849401</v>
      </c>
      <c r="J3384" s="73" t="n">
        <v>27960</v>
      </c>
      <c r="K3384" s="73" t="n">
        <v>844</v>
      </c>
      <c r="L3384" s="73" t="n">
        <v>722</v>
      </c>
      <c r="M3384" s="73" t="n">
        <v>16244</v>
      </c>
      <c r="N3384" s="73" t="n">
        <v>9069</v>
      </c>
      <c r="O3384" s="73" t="n">
        <f aca="false">J3384-M3384-N3384</f>
        <v>2647</v>
      </c>
      <c r="P3384" s="74" t="n">
        <f aca="false">M3384/J3384</f>
        <v>0.580972818311874</v>
      </c>
      <c r="Q3384" s="74" t="n">
        <f aca="false">N3384/J3384</f>
        <v>0.324356223175966</v>
      </c>
      <c r="R3384" s="75" t="n">
        <f aca="false">ABS(P3384-Q3384)*100</f>
        <v>25.6616595135908</v>
      </c>
      <c r="S3384" s="72" t="str">
        <f aca="false">IF(M3384&gt;N3384,"Flávio Bolsonaro",IF(N3384&gt;M3384,"Lula","Empate"))</f>
        <v>Flávio Bolsonaro</v>
      </c>
      <c r="T3384" s="74" t="n">
        <v>0.38871967230333</v>
      </c>
      <c r="U3384" s="74" t="n">
        <v>0.51860798935686</v>
      </c>
      <c r="V3384" s="72" t="str">
        <f aca="false">IF(S3384="Empate","—",IF((N3384&gt;M3384)&lt;&gt;(T3384&gt;U3384),"Sim","Não"))</f>
        <v>Não</v>
      </c>
    </row>
    <row r="3385" customFormat="false" ht="15" hidden="false" customHeight="false" outlineLevel="0" collapsed="false">
      <c r="A3385" s="72" t="s">
        <v>7005</v>
      </c>
      <c r="B3385" s="72" t="s">
        <v>3880</v>
      </c>
      <c r="C3385" s="72" t="s">
        <v>290</v>
      </c>
      <c r="D3385" s="72" t="s">
        <v>292</v>
      </c>
      <c r="E3385" s="72"/>
      <c r="F3385" s="73" t="n">
        <v>4694</v>
      </c>
      <c r="G3385" s="73" t="n">
        <v>3690</v>
      </c>
      <c r="H3385" s="73" t="n">
        <v>1004</v>
      </c>
      <c r="I3385" s="74" t="n">
        <f aca="false">H3385/F3385</f>
        <v>0.213890072432893</v>
      </c>
      <c r="J3385" s="73" t="n">
        <v>3590</v>
      </c>
      <c r="K3385" s="73" t="n">
        <v>39</v>
      </c>
      <c r="L3385" s="73" t="n">
        <v>61</v>
      </c>
      <c r="M3385" s="73" t="n">
        <v>1457</v>
      </c>
      <c r="N3385" s="73" t="n">
        <v>1988</v>
      </c>
      <c r="O3385" s="73" t="n">
        <f aca="false">J3385-M3385-N3385</f>
        <v>145</v>
      </c>
      <c r="P3385" s="74" t="n">
        <f aca="false">M3385/J3385</f>
        <v>0.405849582172702</v>
      </c>
      <c r="Q3385" s="74" t="n">
        <f aca="false">N3385/J3385</f>
        <v>0.553760445682451</v>
      </c>
      <c r="R3385" s="75" t="n">
        <f aca="false">ABS(P3385-Q3385)*100</f>
        <v>14.7910863509749</v>
      </c>
      <c r="S3385" s="72" t="str">
        <f aca="false">IF(M3385&gt;N3385,"Flávio Bolsonaro",IF(N3385&gt;M3385,"Lula","Empate"))</f>
        <v>Lula</v>
      </c>
      <c r="T3385" s="74" t="n">
        <v>0.65990990990991</v>
      </c>
      <c r="U3385" s="74" t="n">
        <v>0.300675675675676</v>
      </c>
      <c r="V3385" s="72" t="str">
        <f aca="false">IF(S3385="Empate","—",IF((N3385&gt;M3385)&lt;&gt;(T3385&gt;U3385),"Sim","Não"))</f>
        <v>Não</v>
      </c>
    </row>
    <row r="3386" customFormat="false" ht="15" hidden="false" customHeight="false" outlineLevel="0" collapsed="false">
      <c r="A3386" s="72" t="s">
        <v>7006</v>
      </c>
      <c r="B3386" s="72" t="s">
        <v>7007</v>
      </c>
      <c r="C3386" s="72" t="s">
        <v>290</v>
      </c>
      <c r="D3386" s="72" t="s">
        <v>292</v>
      </c>
      <c r="E3386" s="72"/>
      <c r="F3386" s="73" t="n">
        <v>24304</v>
      </c>
      <c r="G3386" s="73" t="n">
        <v>18535</v>
      </c>
      <c r="H3386" s="73" t="n">
        <v>5769</v>
      </c>
      <c r="I3386" s="74" t="n">
        <f aca="false">H3386/F3386</f>
        <v>0.237368334430546</v>
      </c>
      <c r="J3386" s="73" t="n">
        <v>17876</v>
      </c>
      <c r="K3386" s="73" t="n">
        <v>294</v>
      </c>
      <c r="L3386" s="73" t="n">
        <v>365</v>
      </c>
      <c r="M3386" s="73" t="n">
        <v>8871</v>
      </c>
      <c r="N3386" s="73" t="n">
        <v>7835</v>
      </c>
      <c r="O3386" s="73" t="n">
        <f aca="false">J3386-M3386-N3386</f>
        <v>1170</v>
      </c>
      <c r="P3386" s="74" t="n">
        <f aca="false">M3386/J3386</f>
        <v>0.496251957932423</v>
      </c>
      <c r="Q3386" s="74" t="n">
        <f aca="false">N3386/J3386</f>
        <v>0.43829715820094</v>
      </c>
      <c r="R3386" s="75" t="n">
        <f aca="false">ABS(P3386-Q3386)*100</f>
        <v>5.79547997314836</v>
      </c>
      <c r="S3386" s="72" t="str">
        <f aca="false">IF(M3386&gt;N3386,"Flávio Bolsonaro",IF(N3386&gt;M3386,"Lula","Empate"))</f>
        <v>Flávio Bolsonaro</v>
      </c>
      <c r="T3386" s="74" t="n">
        <v>0.53956228956229</v>
      </c>
      <c r="U3386" s="74" t="n">
        <v>0.404987373737374</v>
      </c>
      <c r="V3386" s="72" t="str">
        <f aca="false">IF(S3386="Empate","—",IF((N3386&gt;M3386)&lt;&gt;(T3386&gt;U3386),"Sim","Não"))</f>
        <v>Sim</v>
      </c>
    </row>
    <row r="3387" customFormat="false" ht="15" hidden="false" customHeight="false" outlineLevel="0" collapsed="false">
      <c r="A3387" s="72" t="s">
        <v>7008</v>
      </c>
      <c r="B3387" s="72" t="s">
        <v>7009</v>
      </c>
      <c r="C3387" s="72" t="s">
        <v>290</v>
      </c>
      <c r="D3387" s="72" t="s">
        <v>292</v>
      </c>
      <c r="E3387" s="72"/>
      <c r="F3387" s="73" t="n">
        <v>3502</v>
      </c>
      <c r="G3387" s="73" t="n">
        <v>2866</v>
      </c>
      <c r="H3387" s="73" t="n">
        <v>636</v>
      </c>
      <c r="I3387" s="74" t="n">
        <f aca="false">H3387/F3387</f>
        <v>0.181610508280982</v>
      </c>
      <c r="J3387" s="73" t="n">
        <v>2779</v>
      </c>
      <c r="K3387" s="73" t="n">
        <v>31</v>
      </c>
      <c r="L3387" s="73" t="n">
        <v>56</v>
      </c>
      <c r="M3387" s="73" t="n">
        <v>1465</v>
      </c>
      <c r="N3387" s="73" t="n">
        <v>1147</v>
      </c>
      <c r="O3387" s="73" t="n">
        <f aca="false">J3387-M3387-N3387</f>
        <v>167</v>
      </c>
      <c r="P3387" s="74" t="n">
        <f aca="false">M3387/J3387</f>
        <v>0.527168046059734</v>
      </c>
      <c r="Q3387" s="74" t="n">
        <f aca="false">N3387/J3387</f>
        <v>0.412738395106153</v>
      </c>
      <c r="R3387" s="75" t="n">
        <f aca="false">ABS(P3387-Q3387)*100</f>
        <v>11.442965095358</v>
      </c>
      <c r="S3387" s="72" t="str">
        <f aca="false">IF(M3387&gt;N3387,"Flávio Bolsonaro",IF(N3387&gt;M3387,"Lula","Empate"))</f>
        <v>Flávio Bolsonaro</v>
      </c>
      <c r="T3387" s="74" t="n">
        <v>0.505833646970267</v>
      </c>
      <c r="U3387" s="74" t="n">
        <v>0.433571697403086</v>
      </c>
      <c r="V3387" s="72" t="str">
        <f aca="false">IF(S3387="Empate","—",IF((N3387&gt;M3387)&lt;&gt;(T3387&gt;U3387),"Sim","Não"))</f>
        <v>Sim</v>
      </c>
    </row>
    <row r="3388" customFormat="false" ht="15" hidden="false" customHeight="false" outlineLevel="0" collapsed="false">
      <c r="A3388" s="72" t="s">
        <v>7010</v>
      </c>
      <c r="B3388" s="72" t="s">
        <v>7011</v>
      </c>
      <c r="C3388" s="72" t="s">
        <v>290</v>
      </c>
      <c r="D3388" s="72" t="s">
        <v>292</v>
      </c>
      <c r="E3388" s="72"/>
      <c r="F3388" s="73" t="n">
        <v>3461</v>
      </c>
      <c r="G3388" s="73" t="n">
        <v>2860</v>
      </c>
      <c r="H3388" s="73" t="n">
        <v>601</v>
      </c>
      <c r="I3388" s="74" t="n">
        <f aca="false">H3388/F3388</f>
        <v>0.17364923432534</v>
      </c>
      <c r="J3388" s="73" t="n">
        <v>2784</v>
      </c>
      <c r="K3388" s="73" t="n">
        <v>26</v>
      </c>
      <c r="L3388" s="73" t="n">
        <v>50</v>
      </c>
      <c r="M3388" s="73" t="n">
        <v>1757</v>
      </c>
      <c r="N3388" s="73" t="n">
        <v>874</v>
      </c>
      <c r="O3388" s="73" t="n">
        <f aca="false">J3388-M3388-N3388</f>
        <v>153</v>
      </c>
      <c r="P3388" s="74" t="n">
        <f aca="false">M3388/J3388</f>
        <v>0.63110632183908</v>
      </c>
      <c r="Q3388" s="74" t="n">
        <f aca="false">N3388/J3388</f>
        <v>0.313936781609195</v>
      </c>
      <c r="R3388" s="75" t="n">
        <f aca="false">ABS(P3388-Q3388)*100</f>
        <v>31.7169540229885</v>
      </c>
      <c r="S3388" s="72" t="str">
        <f aca="false">IF(M3388&gt;N3388,"Flávio Bolsonaro",IF(N3388&gt;M3388,"Lula","Empate"))</f>
        <v>Flávio Bolsonaro</v>
      </c>
      <c r="T3388" s="74" t="n">
        <v>0.365369649805447</v>
      </c>
      <c r="U3388" s="74" t="n">
        <v>0.578599221789883</v>
      </c>
      <c r="V3388" s="72" t="str">
        <f aca="false">IF(S3388="Empate","—",IF((N3388&gt;M3388)&lt;&gt;(T3388&gt;U3388),"Sim","Não"))</f>
        <v>Não</v>
      </c>
    </row>
    <row r="3389" customFormat="false" ht="15" hidden="false" customHeight="false" outlineLevel="0" collapsed="false">
      <c r="A3389" s="72" t="s">
        <v>7012</v>
      </c>
      <c r="B3389" s="72" t="s">
        <v>7013</v>
      </c>
      <c r="C3389" s="72" t="s">
        <v>290</v>
      </c>
      <c r="D3389" s="72" t="s">
        <v>292</v>
      </c>
      <c r="E3389" s="72"/>
      <c r="F3389" s="73" t="n">
        <v>5116</v>
      </c>
      <c r="G3389" s="73" t="n">
        <v>4026</v>
      </c>
      <c r="H3389" s="73" t="n">
        <v>1090</v>
      </c>
      <c r="I3389" s="74" t="n">
        <f aca="false">H3389/F3389</f>
        <v>0.2130570758405</v>
      </c>
      <c r="J3389" s="73" t="n">
        <v>3929</v>
      </c>
      <c r="K3389" s="73" t="n">
        <v>49</v>
      </c>
      <c r="L3389" s="73" t="n">
        <v>48</v>
      </c>
      <c r="M3389" s="73" t="n">
        <v>1785</v>
      </c>
      <c r="N3389" s="73" t="n">
        <v>1898</v>
      </c>
      <c r="O3389" s="73" t="n">
        <f aca="false">J3389-M3389-N3389</f>
        <v>246</v>
      </c>
      <c r="P3389" s="74" t="n">
        <f aca="false">M3389/J3389</f>
        <v>0.454314074828201</v>
      </c>
      <c r="Q3389" s="74" t="n">
        <f aca="false">N3389/J3389</f>
        <v>0.483074573682871</v>
      </c>
      <c r="R3389" s="75" t="n">
        <f aca="false">ABS(P3389-Q3389)*100</f>
        <v>2.87604988546704</v>
      </c>
      <c r="S3389" s="72" t="str">
        <f aca="false">IF(M3389&gt;N3389,"Flávio Bolsonaro",IF(N3389&gt;M3389,"Lula","Empate"))</f>
        <v>Lula</v>
      </c>
      <c r="T3389" s="74" t="n">
        <v>0.557322390356502</v>
      </c>
      <c r="U3389" s="74" t="n">
        <v>0.392151833803539</v>
      </c>
      <c r="V3389" s="72" t="str">
        <f aca="false">IF(S3389="Empate","—",IF((N3389&gt;M3389)&lt;&gt;(T3389&gt;U3389),"Sim","Não"))</f>
        <v>Não</v>
      </c>
    </row>
    <row r="3390" customFormat="false" ht="15" hidden="false" customHeight="false" outlineLevel="0" collapsed="false">
      <c r="A3390" s="72" t="s">
        <v>7014</v>
      </c>
      <c r="B3390" s="72" t="s">
        <v>7015</v>
      </c>
      <c r="C3390" s="72" t="s">
        <v>290</v>
      </c>
      <c r="D3390" s="72" t="s">
        <v>292</v>
      </c>
      <c r="E3390" s="72"/>
      <c r="F3390" s="73" t="n">
        <v>15869</v>
      </c>
      <c r="G3390" s="73" t="n">
        <v>12634</v>
      </c>
      <c r="H3390" s="73" t="n">
        <v>3235</v>
      </c>
      <c r="I3390" s="74" t="n">
        <f aca="false">H3390/F3390</f>
        <v>0.203856575713656</v>
      </c>
      <c r="J3390" s="73" t="n">
        <v>12262</v>
      </c>
      <c r="K3390" s="73" t="n">
        <v>184</v>
      </c>
      <c r="L3390" s="73" t="n">
        <v>188</v>
      </c>
      <c r="M3390" s="73" t="n">
        <v>7922</v>
      </c>
      <c r="N3390" s="73" t="n">
        <v>3646</v>
      </c>
      <c r="O3390" s="73" t="n">
        <f aca="false">J3390-M3390-N3390</f>
        <v>694</v>
      </c>
      <c r="P3390" s="74" t="n">
        <f aca="false">M3390/J3390</f>
        <v>0.64606100146795</v>
      </c>
      <c r="Q3390" s="74" t="n">
        <f aca="false">N3390/J3390</f>
        <v>0.297341379872778</v>
      </c>
      <c r="R3390" s="75" t="n">
        <f aca="false">ABS(P3390-Q3390)*100</f>
        <v>34.8719621595172</v>
      </c>
      <c r="S3390" s="72" t="str">
        <f aca="false">IF(M3390&gt;N3390,"Flávio Bolsonaro",IF(N3390&gt;M3390,"Lula","Empate"))</f>
        <v>Flávio Bolsonaro</v>
      </c>
      <c r="T3390" s="74" t="n">
        <v>0.348707256046706</v>
      </c>
      <c r="U3390" s="74" t="n">
        <v>0.601668056713928</v>
      </c>
      <c r="V3390" s="72" t="str">
        <f aca="false">IF(S3390="Empate","—",IF((N3390&gt;M3390)&lt;&gt;(T3390&gt;U3390),"Sim","Não"))</f>
        <v>Não</v>
      </c>
    </row>
    <row r="3391" customFormat="false" ht="15" hidden="false" customHeight="false" outlineLevel="0" collapsed="false">
      <c r="A3391" s="72" t="s">
        <v>7016</v>
      </c>
      <c r="B3391" s="72" t="s">
        <v>7017</v>
      </c>
      <c r="C3391" s="72" t="s">
        <v>290</v>
      </c>
      <c r="D3391" s="72" t="s">
        <v>292</v>
      </c>
      <c r="E3391" s="72"/>
      <c r="F3391" s="73" t="n">
        <v>3851</v>
      </c>
      <c r="G3391" s="73" t="n">
        <v>3104</v>
      </c>
      <c r="H3391" s="73" t="n">
        <v>747</v>
      </c>
      <c r="I3391" s="74" t="n">
        <f aca="false">H3391/F3391</f>
        <v>0.193975590755648</v>
      </c>
      <c r="J3391" s="73" t="n">
        <v>2960</v>
      </c>
      <c r="K3391" s="73" t="n">
        <v>43</v>
      </c>
      <c r="L3391" s="73" t="n">
        <v>101</v>
      </c>
      <c r="M3391" s="73" t="n">
        <v>1572</v>
      </c>
      <c r="N3391" s="73" t="n">
        <v>1193</v>
      </c>
      <c r="O3391" s="73" t="n">
        <f aca="false">J3391-M3391-N3391</f>
        <v>195</v>
      </c>
      <c r="P3391" s="74" t="n">
        <f aca="false">M3391/J3391</f>
        <v>0.531081081081081</v>
      </c>
      <c r="Q3391" s="74" t="n">
        <f aca="false">N3391/J3391</f>
        <v>0.403040540540541</v>
      </c>
      <c r="R3391" s="75" t="n">
        <f aca="false">ABS(P3391-Q3391)*100</f>
        <v>12.8040540540541</v>
      </c>
      <c r="S3391" s="72" t="str">
        <f aca="false">IF(M3391&gt;N3391,"Flávio Bolsonaro",IF(N3391&gt;M3391,"Lula","Empate"))</f>
        <v>Flávio Bolsonaro</v>
      </c>
      <c r="T3391" s="74" t="n">
        <v>0.466953073364177</v>
      </c>
      <c r="U3391" s="74" t="n">
        <v>0.472240581625909</v>
      </c>
      <c r="V3391" s="72" t="str">
        <f aca="false">IF(S3391="Empate","—",IF((N3391&gt;M3391)&lt;&gt;(T3391&gt;U3391),"Sim","Não"))</f>
        <v>Não</v>
      </c>
    </row>
    <row r="3392" customFormat="false" ht="15" hidden="false" customHeight="false" outlineLevel="0" collapsed="false">
      <c r="A3392" s="72" t="s">
        <v>7018</v>
      </c>
      <c r="B3392" s="72" t="s">
        <v>7019</v>
      </c>
      <c r="C3392" s="72" t="s">
        <v>290</v>
      </c>
      <c r="D3392" s="72" t="s">
        <v>292</v>
      </c>
      <c r="E3392" s="72"/>
      <c r="F3392" s="73" t="n">
        <v>394978</v>
      </c>
      <c r="G3392" s="73" t="n">
        <v>312425</v>
      </c>
      <c r="H3392" s="73" t="n">
        <v>82553</v>
      </c>
      <c r="I3392" s="74" t="n">
        <f aca="false">H3392/F3392</f>
        <v>0.209006577581536</v>
      </c>
      <c r="J3392" s="73" t="n">
        <v>299327</v>
      </c>
      <c r="K3392" s="73" t="n">
        <v>5621</v>
      </c>
      <c r="L3392" s="73" t="n">
        <v>7477</v>
      </c>
      <c r="M3392" s="73" t="n">
        <v>195008</v>
      </c>
      <c r="N3392" s="73" t="n">
        <v>72432</v>
      </c>
      <c r="O3392" s="73" t="n">
        <f aca="false">J3392-M3392-N3392</f>
        <v>31887</v>
      </c>
      <c r="P3392" s="74" t="n">
        <f aca="false">M3392/J3392</f>
        <v>0.651488171798735</v>
      </c>
      <c r="Q3392" s="74" t="n">
        <f aca="false">N3392/J3392</f>
        <v>0.241982848189438</v>
      </c>
      <c r="R3392" s="75" t="n">
        <f aca="false">ABS(P3392-Q3392)*100</f>
        <v>40.9505323609297</v>
      </c>
      <c r="S3392" s="72" t="str">
        <f aca="false">IF(M3392&gt;N3392,"Flávio Bolsonaro",IF(N3392&gt;M3392,"Lula","Empate"))</f>
        <v>Flávio Bolsonaro</v>
      </c>
      <c r="T3392" s="74" t="n">
        <v>0.244667071111184</v>
      </c>
      <c r="U3392" s="74" t="n">
        <v>0.643276656446244</v>
      </c>
      <c r="V3392" s="72" t="str">
        <f aca="false">IF(S3392="Empate","—",IF((N3392&gt;M3392)&lt;&gt;(T3392&gt;U3392),"Sim","Não"))</f>
        <v>Não</v>
      </c>
    </row>
    <row r="3393" customFormat="false" ht="15" hidden="false" customHeight="false" outlineLevel="0" collapsed="false">
      <c r="A3393" s="72" t="s">
        <v>7020</v>
      </c>
      <c r="B3393" s="72" t="s">
        <v>7021</v>
      </c>
      <c r="C3393" s="72" t="s">
        <v>290</v>
      </c>
      <c r="D3393" s="72" t="s">
        <v>292</v>
      </c>
      <c r="E3393" s="72"/>
      <c r="F3393" s="73" t="n">
        <v>5953</v>
      </c>
      <c r="G3393" s="73" t="n">
        <v>4672</v>
      </c>
      <c r="H3393" s="73" t="n">
        <v>1281</v>
      </c>
      <c r="I3393" s="74" t="n">
        <f aca="false">H3393/F3393</f>
        <v>0.215185620695448</v>
      </c>
      <c r="J3393" s="73" t="n">
        <v>4500</v>
      </c>
      <c r="K3393" s="73" t="n">
        <v>84</v>
      </c>
      <c r="L3393" s="73" t="n">
        <v>88</v>
      </c>
      <c r="M3393" s="73" t="n">
        <v>2333</v>
      </c>
      <c r="N3393" s="73" t="n">
        <v>1896</v>
      </c>
      <c r="O3393" s="73" t="n">
        <f aca="false">J3393-M3393-N3393</f>
        <v>271</v>
      </c>
      <c r="P3393" s="74" t="n">
        <f aca="false">M3393/J3393</f>
        <v>0.518444444444445</v>
      </c>
      <c r="Q3393" s="74" t="n">
        <f aca="false">N3393/J3393</f>
        <v>0.421333333333333</v>
      </c>
      <c r="R3393" s="75" t="n">
        <f aca="false">ABS(P3393-Q3393)*100</f>
        <v>9.71111111111112</v>
      </c>
      <c r="S3393" s="72" t="str">
        <f aca="false">IF(M3393&gt;N3393,"Flávio Bolsonaro",IF(N3393&gt;M3393,"Lula","Empate"))</f>
        <v>Flávio Bolsonaro</v>
      </c>
      <c r="T3393" s="74" t="n">
        <v>0.503745743473326</v>
      </c>
      <c r="U3393" s="74" t="n">
        <v>0.444494892167991</v>
      </c>
      <c r="V3393" s="72" t="str">
        <f aca="false">IF(S3393="Empate","—",IF((N3393&gt;M3393)&lt;&gt;(T3393&gt;U3393),"Sim","Não"))</f>
        <v>Sim</v>
      </c>
    </row>
    <row r="3394" customFormat="false" ht="15" hidden="false" customHeight="false" outlineLevel="0" collapsed="false">
      <c r="A3394" s="72" t="s">
        <v>7022</v>
      </c>
      <c r="B3394" s="72" t="s">
        <v>7023</v>
      </c>
      <c r="C3394" s="72" t="s">
        <v>290</v>
      </c>
      <c r="D3394" s="72" t="s">
        <v>292</v>
      </c>
      <c r="E3394" s="72"/>
      <c r="F3394" s="73" t="n">
        <v>4235</v>
      </c>
      <c r="G3394" s="73" t="n">
        <v>3322</v>
      </c>
      <c r="H3394" s="73" t="n">
        <v>913</v>
      </c>
      <c r="I3394" s="74" t="n">
        <f aca="false">H3394/F3394</f>
        <v>0.215584415584416</v>
      </c>
      <c r="J3394" s="73" t="n">
        <v>3179</v>
      </c>
      <c r="K3394" s="73" t="n">
        <v>72</v>
      </c>
      <c r="L3394" s="73" t="n">
        <v>71</v>
      </c>
      <c r="M3394" s="73" t="n">
        <v>1746</v>
      </c>
      <c r="N3394" s="73" t="n">
        <v>1227</v>
      </c>
      <c r="O3394" s="73" t="n">
        <f aca="false">J3394-M3394-N3394</f>
        <v>206</v>
      </c>
      <c r="P3394" s="74" t="n">
        <f aca="false">M3394/J3394</f>
        <v>0.549229317395407</v>
      </c>
      <c r="Q3394" s="74" t="n">
        <f aca="false">N3394/J3394</f>
        <v>0.38597043095313</v>
      </c>
      <c r="R3394" s="75" t="n">
        <f aca="false">ABS(P3394-Q3394)*100</f>
        <v>16.3258886442277</v>
      </c>
      <c r="S3394" s="72" t="str">
        <f aca="false">IF(M3394&gt;N3394,"Flávio Bolsonaro",IF(N3394&gt;M3394,"Lula","Empate"))</f>
        <v>Flávio Bolsonaro</v>
      </c>
      <c r="T3394" s="74" t="n">
        <v>0.436545057686311</v>
      </c>
      <c r="U3394" s="74" t="n">
        <v>0.497349547864047</v>
      </c>
      <c r="V3394" s="72" t="str">
        <f aca="false">IF(S3394="Empate","—",IF((N3394&gt;M3394)&lt;&gt;(T3394&gt;U3394),"Sim","Não"))</f>
        <v>Não</v>
      </c>
    </row>
    <row r="3395" customFormat="false" ht="15" hidden="false" customHeight="false" outlineLevel="0" collapsed="false">
      <c r="A3395" s="72" t="s">
        <v>7024</v>
      </c>
      <c r="B3395" s="72" t="s">
        <v>7025</v>
      </c>
      <c r="C3395" s="72" t="s">
        <v>290</v>
      </c>
      <c r="D3395" s="72" t="s">
        <v>292</v>
      </c>
      <c r="E3395" s="72"/>
      <c r="F3395" s="73" t="n">
        <v>4003</v>
      </c>
      <c r="G3395" s="73" t="n">
        <v>3225</v>
      </c>
      <c r="H3395" s="73" t="n">
        <v>778</v>
      </c>
      <c r="I3395" s="74" t="n">
        <f aca="false">H3395/F3395</f>
        <v>0.194354234324257</v>
      </c>
      <c r="J3395" s="73" t="n">
        <v>3104</v>
      </c>
      <c r="K3395" s="73" t="n">
        <v>46</v>
      </c>
      <c r="L3395" s="73" t="n">
        <v>75</v>
      </c>
      <c r="M3395" s="73" t="n">
        <v>1465</v>
      </c>
      <c r="N3395" s="73" t="n">
        <v>1479</v>
      </c>
      <c r="O3395" s="73" t="n">
        <f aca="false">J3395-M3395-N3395</f>
        <v>160</v>
      </c>
      <c r="P3395" s="74" t="n">
        <f aca="false">M3395/J3395</f>
        <v>0.471971649484536</v>
      </c>
      <c r="Q3395" s="74" t="n">
        <f aca="false">N3395/J3395</f>
        <v>0.476481958762887</v>
      </c>
      <c r="R3395" s="75" t="n">
        <f aca="false">ABS(P3395-Q3395)*100</f>
        <v>0.45103092783505</v>
      </c>
      <c r="S3395" s="72" t="str">
        <f aca="false">IF(M3395&gt;N3395,"Flávio Bolsonaro",IF(N3395&gt;M3395,"Lula","Empate"))</f>
        <v>Lula</v>
      </c>
      <c r="T3395" s="74" t="n">
        <v>0.539037085230969</v>
      </c>
      <c r="U3395" s="74" t="n">
        <v>0.409889394925179</v>
      </c>
      <c r="V3395" s="72" t="str">
        <f aca="false">IF(S3395="Empate","—",IF((N3395&gt;M3395)&lt;&gt;(T3395&gt;U3395),"Sim","Não"))</f>
        <v>Não</v>
      </c>
    </row>
    <row r="3396" customFormat="false" ht="15" hidden="false" customHeight="false" outlineLevel="0" collapsed="false">
      <c r="A3396" s="72" t="s">
        <v>7026</v>
      </c>
      <c r="B3396" s="72" t="s">
        <v>7027</v>
      </c>
      <c r="C3396" s="72" t="s">
        <v>290</v>
      </c>
      <c r="D3396" s="72" t="s">
        <v>292</v>
      </c>
      <c r="E3396" s="72"/>
      <c r="F3396" s="73" t="n">
        <v>10552</v>
      </c>
      <c r="G3396" s="73" t="n">
        <v>8656</v>
      </c>
      <c r="H3396" s="73" t="n">
        <v>1896</v>
      </c>
      <c r="I3396" s="74" t="n">
        <f aca="false">H3396/F3396</f>
        <v>0.179681576952237</v>
      </c>
      <c r="J3396" s="73" t="n">
        <v>8236</v>
      </c>
      <c r="K3396" s="73" t="n">
        <v>196</v>
      </c>
      <c r="L3396" s="73" t="n">
        <v>224</v>
      </c>
      <c r="M3396" s="73" t="n">
        <v>5337</v>
      </c>
      <c r="N3396" s="73" t="n">
        <v>2100</v>
      </c>
      <c r="O3396" s="73" t="n">
        <f aca="false">J3396-M3396-N3396</f>
        <v>799</v>
      </c>
      <c r="P3396" s="74" t="n">
        <f aca="false">M3396/J3396</f>
        <v>0.648008742107819</v>
      </c>
      <c r="Q3396" s="74" t="n">
        <f aca="false">N3396/J3396</f>
        <v>0.254978144730452</v>
      </c>
      <c r="R3396" s="75" t="n">
        <f aca="false">ABS(P3396-Q3396)*100</f>
        <v>39.3030597377368</v>
      </c>
      <c r="S3396" s="72" t="str">
        <f aca="false">IF(M3396&gt;N3396,"Flávio Bolsonaro",IF(N3396&gt;M3396,"Lula","Empate"))</f>
        <v>Flávio Bolsonaro</v>
      </c>
      <c r="T3396" s="74" t="n">
        <v>0.349044283509438</v>
      </c>
      <c r="U3396" s="74" t="n">
        <v>0.565831651430607</v>
      </c>
      <c r="V3396" s="72" t="str">
        <f aca="false">IF(S3396="Empate","—",IF((N3396&gt;M3396)&lt;&gt;(T3396&gt;U3396),"Sim","Não"))</f>
        <v>Não</v>
      </c>
    </row>
    <row r="3397" customFormat="false" ht="15" hidden="false" customHeight="false" outlineLevel="0" collapsed="false">
      <c r="A3397" s="72" t="s">
        <v>7028</v>
      </c>
      <c r="B3397" s="72" t="s">
        <v>7029</v>
      </c>
      <c r="C3397" s="72" t="s">
        <v>290</v>
      </c>
      <c r="D3397" s="72" t="s">
        <v>292</v>
      </c>
      <c r="E3397" s="72"/>
      <c r="F3397" s="73" t="n">
        <v>10615</v>
      </c>
      <c r="G3397" s="73" t="n">
        <v>8484</v>
      </c>
      <c r="H3397" s="73" t="n">
        <v>2131</v>
      </c>
      <c r="I3397" s="74" t="n">
        <f aca="false">H3397/F3397</f>
        <v>0.200753650494583</v>
      </c>
      <c r="J3397" s="73" t="n">
        <v>8240</v>
      </c>
      <c r="K3397" s="73" t="n">
        <v>113</v>
      </c>
      <c r="L3397" s="73" t="n">
        <v>131</v>
      </c>
      <c r="M3397" s="73" t="n">
        <v>5730</v>
      </c>
      <c r="N3397" s="73" t="n">
        <v>2104</v>
      </c>
      <c r="O3397" s="73" t="n">
        <f aca="false">J3397-M3397-N3397</f>
        <v>406</v>
      </c>
      <c r="P3397" s="74" t="n">
        <f aca="false">M3397/J3397</f>
        <v>0.695388349514563</v>
      </c>
      <c r="Q3397" s="74" t="n">
        <f aca="false">N3397/J3397</f>
        <v>0.255339805825243</v>
      </c>
      <c r="R3397" s="75" t="n">
        <f aca="false">ABS(P3397-Q3397)*100</f>
        <v>44.004854368932</v>
      </c>
      <c r="S3397" s="72" t="str">
        <f aca="false">IF(M3397&gt;N3397,"Flávio Bolsonaro",IF(N3397&gt;M3397,"Lula","Empate"))</f>
        <v>Flávio Bolsonaro</v>
      </c>
      <c r="T3397" s="74" t="n">
        <v>0.317346217299081</v>
      </c>
      <c r="U3397" s="74" t="n">
        <v>0.627386283290125</v>
      </c>
      <c r="V3397" s="72" t="str">
        <f aca="false">IF(S3397="Empate","—",IF((N3397&gt;M3397)&lt;&gt;(T3397&gt;U3397),"Sim","Não"))</f>
        <v>Não</v>
      </c>
    </row>
    <row r="3398" customFormat="false" ht="15" hidden="false" customHeight="false" outlineLevel="0" collapsed="false">
      <c r="A3398" s="72" t="s">
        <v>7030</v>
      </c>
      <c r="B3398" s="72" t="s">
        <v>7031</v>
      </c>
      <c r="C3398" s="72" t="s">
        <v>290</v>
      </c>
      <c r="D3398" s="72" t="s">
        <v>292</v>
      </c>
      <c r="E3398" s="72"/>
      <c r="F3398" s="73" t="n">
        <v>27663</v>
      </c>
      <c r="G3398" s="73" t="n">
        <v>21467</v>
      </c>
      <c r="H3398" s="73" t="n">
        <v>6196</v>
      </c>
      <c r="I3398" s="74" t="n">
        <f aca="false">H3398/F3398</f>
        <v>0.223981491522973</v>
      </c>
      <c r="J3398" s="73" t="n">
        <v>20576</v>
      </c>
      <c r="K3398" s="73" t="n">
        <v>386</v>
      </c>
      <c r="L3398" s="73" t="n">
        <v>505</v>
      </c>
      <c r="M3398" s="73" t="n">
        <v>13488</v>
      </c>
      <c r="N3398" s="73" t="n">
        <v>5397</v>
      </c>
      <c r="O3398" s="73" t="n">
        <f aca="false">J3398-M3398-N3398</f>
        <v>1691</v>
      </c>
      <c r="P3398" s="74" t="n">
        <f aca="false">M3398/J3398</f>
        <v>0.65552099533437</v>
      </c>
      <c r="Q3398" s="74" t="n">
        <f aca="false">N3398/J3398</f>
        <v>0.262295878693624</v>
      </c>
      <c r="R3398" s="75" t="n">
        <f aca="false">ABS(P3398-Q3398)*100</f>
        <v>39.3225116640746</v>
      </c>
      <c r="S3398" s="72" t="str">
        <f aca="false">IF(M3398&gt;N3398,"Flávio Bolsonaro",IF(N3398&gt;M3398,"Lula","Empate"))</f>
        <v>Flávio Bolsonaro</v>
      </c>
      <c r="T3398" s="74" t="n">
        <v>0.330228421643887</v>
      </c>
      <c r="U3398" s="74" t="n">
        <v>0.589215502714848</v>
      </c>
      <c r="V3398" s="72" t="str">
        <f aca="false">IF(S3398="Empate","—",IF((N3398&gt;M3398)&lt;&gt;(T3398&gt;U3398),"Sim","Não"))</f>
        <v>Não</v>
      </c>
    </row>
    <row r="3399" customFormat="false" ht="15" hidden="false" customHeight="false" outlineLevel="0" collapsed="false">
      <c r="A3399" s="72" t="s">
        <v>7032</v>
      </c>
      <c r="B3399" s="72" t="s">
        <v>7033</v>
      </c>
      <c r="C3399" s="72" t="s">
        <v>290</v>
      </c>
      <c r="D3399" s="72" t="s">
        <v>292</v>
      </c>
      <c r="E3399" s="72"/>
      <c r="F3399" s="73" t="n">
        <v>19903</v>
      </c>
      <c r="G3399" s="73" t="n">
        <v>15370</v>
      </c>
      <c r="H3399" s="73" t="n">
        <v>4533</v>
      </c>
      <c r="I3399" s="74" t="n">
        <f aca="false">H3399/F3399</f>
        <v>0.22775460985781</v>
      </c>
      <c r="J3399" s="73" t="n">
        <v>14709</v>
      </c>
      <c r="K3399" s="73" t="n">
        <v>294</v>
      </c>
      <c r="L3399" s="73" t="n">
        <v>367</v>
      </c>
      <c r="M3399" s="73" t="n">
        <v>8997</v>
      </c>
      <c r="N3399" s="73" t="n">
        <v>4608</v>
      </c>
      <c r="O3399" s="73" t="n">
        <f aca="false">J3399-M3399-N3399</f>
        <v>1104</v>
      </c>
      <c r="P3399" s="74" t="n">
        <f aca="false">M3399/J3399</f>
        <v>0.611666326738731</v>
      </c>
      <c r="Q3399" s="74" t="n">
        <f aca="false">N3399/J3399</f>
        <v>0.313277585151948</v>
      </c>
      <c r="R3399" s="75" t="n">
        <f aca="false">ABS(P3399-Q3399)*100</f>
        <v>29.8388741586784</v>
      </c>
      <c r="S3399" s="72" t="str">
        <f aca="false">IF(M3399&gt;N3399,"Flávio Bolsonaro",IF(N3399&gt;M3399,"Lula","Empate"))</f>
        <v>Flávio Bolsonaro</v>
      </c>
      <c r="T3399" s="74" t="n">
        <v>0.372998671607355</v>
      </c>
      <c r="U3399" s="74" t="n">
        <v>0.553170663497169</v>
      </c>
      <c r="V3399" s="72" t="str">
        <f aca="false">IF(S3399="Empate","—",IF((N3399&gt;M3399)&lt;&gt;(T3399&gt;U3399),"Sim","Não"))</f>
        <v>Não</v>
      </c>
    </row>
    <row r="3400" customFormat="false" ht="15" hidden="false" customHeight="false" outlineLevel="0" collapsed="false">
      <c r="A3400" s="72" t="s">
        <v>7034</v>
      </c>
      <c r="B3400" s="72" t="s">
        <v>7035</v>
      </c>
      <c r="C3400" s="72" t="s">
        <v>290</v>
      </c>
      <c r="D3400" s="72" t="s">
        <v>292</v>
      </c>
      <c r="E3400" s="72"/>
      <c r="F3400" s="73" t="n">
        <v>19907</v>
      </c>
      <c r="G3400" s="73" t="n">
        <v>15854</v>
      </c>
      <c r="H3400" s="73" t="n">
        <v>4053</v>
      </c>
      <c r="I3400" s="74" t="n">
        <f aca="false">H3400/F3400</f>
        <v>0.203596724770181</v>
      </c>
      <c r="J3400" s="73" t="n">
        <v>15158</v>
      </c>
      <c r="K3400" s="73" t="n">
        <v>371</v>
      </c>
      <c r="L3400" s="73" t="n">
        <v>325</v>
      </c>
      <c r="M3400" s="73" t="n">
        <v>8758</v>
      </c>
      <c r="N3400" s="73" t="n">
        <v>5138</v>
      </c>
      <c r="O3400" s="73" t="n">
        <f aca="false">J3400-M3400-N3400</f>
        <v>1262</v>
      </c>
      <c r="P3400" s="74" t="n">
        <f aca="false">M3400/J3400</f>
        <v>0.577780709856182</v>
      </c>
      <c r="Q3400" s="74" t="n">
        <f aca="false">N3400/J3400</f>
        <v>0.338962923868584</v>
      </c>
      <c r="R3400" s="75" t="n">
        <f aca="false">ABS(P3400-Q3400)*100</f>
        <v>23.8817785987597</v>
      </c>
      <c r="S3400" s="72" t="str">
        <f aca="false">IF(M3400&gt;N3400,"Flávio Bolsonaro",IF(N3400&gt;M3400,"Lula","Empate"))</f>
        <v>Flávio Bolsonaro</v>
      </c>
      <c r="T3400" s="74" t="n">
        <v>0.413335140262908</v>
      </c>
      <c r="U3400" s="74" t="n">
        <v>0.515923566878981</v>
      </c>
      <c r="V3400" s="72" t="str">
        <f aca="false">IF(S3400="Empate","—",IF((N3400&gt;M3400)&lt;&gt;(T3400&gt;U3400),"Sim","Não"))</f>
        <v>Não</v>
      </c>
    </row>
    <row r="3401" customFormat="false" ht="15" hidden="false" customHeight="false" outlineLevel="0" collapsed="false">
      <c r="A3401" s="72" t="s">
        <v>7036</v>
      </c>
      <c r="B3401" s="72" t="s">
        <v>7037</v>
      </c>
      <c r="C3401" s="72" t="s">
        <v>290</v>
      </c>
      <c r="D3401" s="72" t="s">
        <v>292</v>
      </c>
      <c r="E3401" s="72"/>
      <c r="F3401" s="73" t="n">
        <v>3122</v>
      </c>
      <c r="G3401" s="73" t="n">
        <v>2555</v>
      </c>
      <c r="H3401" s="73" t="n">
        <v>567</v>
      </c>
      <c r="I3401" s="74" t="n">
        <f aca="false">H3401/F3401</f>
        <v>0.181614349775785</v>
      </c>
      <c r="J3401" s="73" t="n">
        <v>2489</v>
      </c>
      <c r="K3401" s="73" t="n">
        <v>28</v>
      </c>
      <c r="L3401" s="73" t="n">
        <v>38</v>
      </c>
      <c r="M3401" s="73" t="n">
        <v>970</v>
      </c>
      <c r="N3401" s="73" t="n">
        <v>1383</v>
      </c>
      <c r="O3401" s="73" t="n">
        <f aca="false">J3401-M3401-N3401</f>
        <v>136</v>
      </c>
      <c r="P3401" s="74" t="n">
        <f aca="false">M3401/J3401</f>
        <v>0.389714744877461</v>
      </c>
      <c r="Q3401" s="74" t="n">
        <f aca="false">N3401/J3401</f>
        <v>0.55564483728405</v>
      </c>
      <c r="R3401" s="75" t="n">
        <f aca="false">ABS(P3401-Q3401)*100</f>
        <v>16.5930092406589</v>
      </c>
      <c r="S3401" s="72" t="str">
        <f aca="false">IF(M3401&gt;N3401,"Flávio Bolsonaro",IF(N3401&gt;M3401,"Lula","Empate"))</f>
        <v>Lula</v>
      </c>
      <c r="T3401" s="74" t="n">
        <v>0.664327002477292</v>
      </c>
      <c r="U3401" s="74" t="n">
        <v>0.293971924029728</v>
      </c>
      <c r="V3401" s="72" t="str">
        <f aca="false">IF(S3401="Empate","—",IF((N3401&gt;M3401)&lt;&gt;(T3401&gt;U3401),"Sim","Não"))</f>
        <v>Não</v>
      </c>
    </row>
    <row r="3402" customFormat="false" ht="15" hidden="false" customHeight="false" outlineLevel="0" collapsed="false">
      <c r="A3402" s="72" t="s">
        <v>7038</v>
      </c>
      <c r="B3402" s="72" t="s">
        <v>7039</v>
      </c>
      <c r="C3402" s="72" t="s">
        <v>290</v>
      </c>
      <c r="D3402" s="72" t="s">
        <v>292</v>
      </c>
      <c r="E3402" s="72"/>
      <c r="F3402" s="73" t="n">
        <v>13764</v>
      </c>
      <c r="G3402" s="73" t="n">
        <v>10802</v>
      </c>
      <c r="H3402" s="73" t="n">
        <v>2962</v>
      </c>
      <c r="I3402" s="74" t="n">
        <f aca="false">H3402/F3402</f>
        <v>0.21519907003778</v>
      </c>
      <c r="J3402" s="73" t="n">
        <v>10479</v>
      </c>
      <c r="K3402" s="73" t="n">
        <v>142</v>
      </c>
      <c r="L3402" s="73" t="n">
        <v>181</v>
      </c>
      <c r="M3402" s="73" t="n">
        <v>5398</v>
      </c>
      <c r="N3402" s="73" t="n">
        <v>4480</v>
      </c>
      <c r="O3402" s="73" t="n">
        <f aca="false">J3402-M3402-N3402</f>
        <v>601</v>
      </c>
      <c r="P3402" s="74" t="n">
        <f aca="false">M3402/J3402</f>
        <v>0.515125489073385</v>
      </c>
      <c r="Q3402" s="74" t="n">
        <f aca="false">N3402/J3402</f>
        <v>0.42752171008684</v>
      </c>
      <c r="R3402" s="75" t="n">
        <f aca="false">ABS(P3402-Q3402)*100</f>
        <v>8.76037789865445</v>
      </c>
      <c r="S3402" s="72" t="str">
        <f aca="false">IF(M3402&gt;N3402,"Flávio Bolsonaro",IF(N3402&gt;M3402,"Lula","Empate"))</f>
        <v>Flávio Bolsonaro</v>
      </c>
      <c r="T3402" s="74" t="n">
        <v>0.535677255160713</v>
      </c>
      <c r="U3402" s="74" t="n">
        <v>0.420303515882741</v>
      </c>
      <c r="V3402" s="72" t="str">
        <f aca="false">IF(S3402="Empate","—",IF((N3402&gt;M3402)&lt;&gt;(T3402&gt;U3402),"Sim","Não"))</f>
        <v>Sim</v>
      </c>
    </row>
    <row r="3403" customFormat="false" ht="15" hidden="false" customHeight="false" outlineLevel="0" collapsed="false">
      <c r="A3403" s="72" t="s">
        <v>7040</v>
      </c>
      <c r="B3403" s="72" t="s">
        <v>7041</v>
      </c>
      <c r="C3403" s="72" t="s">
        <v>290</v>
      </c>
      <c r="D3403" s="72" t="s">
        <v>292</v>
      </c>
      <c r="E3403" s="72"/>
      <c r="F3403" s="73" t="n">
        <v>11018</v>
      </c>
      <c r="G3403" s="73" t="n">
        <v>8861</v>
      </c>
      <c r="H3403" s="73" t="n">
        <v>2157</v>
      </c>
      <c r="I3403" s="74" t="n">
        <f aca="false">H3403/F3403</f>
        <v>0.195770557269922</v>
      </c>
      <c r="J3403" s="73" t="n">
        <v>8629</v>
      </c>
      <c r="K3403" s="73" t="n">
        <v>97</v>
      </c>
      <c r="L3403" s="73" t="n">
        <v>135</v>
      </c>
      <c r="M3403" s="73" t="n">
        <v>5884</v>
      </c>
      <c r="N3403" s="73" t="n">
        <v>2244</v>
      </c>
      <c r="O3403" s="73" t="n">
        <f aca="false">J3403-M3403-N3403</f>
        <v>501</v>
      </c>
      <c r="P3403" s="74" t="n">
        <f aca="false">M3403/J3403</f>
        <v>0.681886661258547</v>
      </c>
      <c r="Q3403" s="74" t="n">
        <f aca="false">N3403/J3403</f>
        <v>0.260053308610499</v>
      </c>
      <c r="R3403" s="75" t="n">
        <f aca="false">ABS(P3403-Q3403)*100</f>
        <v>42.1833352648047</v>
      </c>
      <c r="S3403" s="72" t="str">
        <f aca="false">IF(M3403&gt;N3403,"Flávio Bolsonaro",IF(N3403&gt;M3403,"Lula","Empate"))</f>
        <v>Flávio Bolsonaro</v>
      </c>
      <c r="T3403" s="74" t="n">
        <v>0.345437396840368</v>
      </c>
      <c r="U3403" s="74" t="n">
        <v>0.601155387880217</v>
      </c>
      <c r="V3403" s="72" t="str">
        <f aca="false">IF(S3403="Empate","—",IF((N3403&gt;M3403)&lt;&gt;(T3403&gt;U3403),"Sim","Não"))</f>
        <v>Não</v>
      </c>
    </row>
    <row r="3404" customFormat="false" ht="15" hidden="false" customHeight="false" outlineLevel="0" collapsed="false">
      <c r="A3404" s="72" t="s">
        <v>7042</v>
      </c>
      <c r="B3404" s="72" t="s">
        <v>7043</v>
      </c>
      <c r="C3404" s="72" t="s">
        <v>290</v>
      </c>
      <c r="D3404" s="72" t="s">
        <v>292</v>
      </c>
      <c r="E3404" s="72"/>
      <c r="F3404" s="73" t="n">
        <v>40475</v>
      </c>
      <c r="G3404" s="73" t="n">
        <v>33318</v>
      </c>
      <c r="H3404" s="73" t="n">
        <v>7157</v>
      </c>
      <c r="I3404" s="74" t="n">
        <f aca="false">H3404/F3404</f>
        <v>0.176825200741198</v>
      </c>
      <c r="J3404" s="73" t="n">
        <v>32596</v>
      </c>
      <c r="K3404" s="73" t="n">
        <v>339</v>
      </c>
      <c r="L3404" s="73" t="n">
        <v>383</v>
      </c>
      <c r="M3404" s="73" t="n">
        <v>23987</v>
      </c>
      <c r="N3404" s="73" t="n">
        <v>6627</v>
      </c>
      <c r="O3404" s="73" t="n">
        <f aca="false">J3404-M3404-N3404</f>
        <v>1982</v>
      </c>
      <c r="P3404" s="74" t="n">
        <f aca="false">M3404/J3404</f>
        <v>0.73588783899865</v>
      </c>
      <c r="Q3404" s="74" t="n">
        <f aca="false">N3404/J3404</f>
        <v>0.203307154252055</v>
      </c>
      <c r="R3404" s="75" t="n">
        <f aca="false">ABS(P3404-Q3404)*100</f>
        <v>53.2580684746595</v>
      </c>
      <c r="S3404" s="72" t="str">
        <f aca="false">IF(M3404&gt;N3404,"Flávio Bolsonaro",IF(N3404&gt;M3404,"Lula","Empate"))</f>
        <v>Flávio Bolsonaro</v>
      </c>
      <c r="T3404" s="74" t="n">
        <v>0.241412390914155</v>
      </c>
      <c r="U3404" s="74" t="n">
        <v>0.703007984155474</v>
      </c>
      <c r="V3404" s="72" t="str">
        <f aca="false">IF(S3404="Empate","—",IF((N3404&gt;M3404)&lt;&gt;(T3404&gt;U3404),"Sim","Não"))</f>
        <v>Não</v>
      </c>
    </row>
    <row r="3405" customFormat="false" ht="15" hidden="false" customHeight="false" outlineLevel="0" collapsed="false">
      <c r="A3405" s="72" t="s">
        <v>7044</v>
      </c>
      <c r="B3405" s="72" t="s">
        <v>7045</v>
      </c>
      <c r="C3405" s="72" t="s">
        <v>290</v>
      </c>
      <c r="D3405" s="72" t="s">
        <v>292</v>
      </c>
      <c r="E3405" s="72"/>
      <c r="F3405" s="73" t="n">
        <v>4789</v>
      </c>
      <c r="G3405" s="73" t="n">
        <v>3792</v>
      </c>
      <c r="H3405" s="73" t="n">
        <v>997</v>
      </c>
      <c r="I3405" s="74" t="n">
        <f aca="false">H3405/F3405</f>
        <v>0.208185424932136</v>
      </c>
      <c r="J3405" s="73" t="n">
        <v>3698</v>
      </c>
      <c r="K3405" s="73" t="n">
        <v>46</v>
      </c>
      <c r="L3405" s="73" t="n">
        <v>48</v>
      </c>
      <c r="M3405" s="73" t="n">
        <v>2011</v>
      </c>
      <c r="N3405" s="73" t="n">
        <v>1506</v>
      </c>
      <c r="O3405" s="73" t="n">
        <f aca="false">J3405-M3405-N3405</f>
        <v>181</v>
      </c>
      <c r="P3405" s="74" t="n">
        <f aca="false">M3405/J3405</f>
        <v>0.54380746349378</v>
      </c>
      <c r="Q3405" s="74" t="n">
        <f aca="false">N3405/J3405</f>
        <v>0.407247160627366</v>
      </c>
      <c r="R3405" s="75" t="n">
        <f aca="false">ABS(P3405-Q3405)*100</f>
        <v>13.6560302866414</v>
      </c>
      <c r="S3405" s="72" t="str">
        <f aca="false">IF(M3405&gt;N3405,"Flávio Bolsonaro",IF(N3405&gt;M3405,"Lula","Empate"))</f>
        <v>Flávio Bolsonaro</v>
      </c>
      <c r="T3405" s="74" t="n">
        <v>0.453825857519789</v>
      </c>
      <c r="U3405" s="74" t="n">
        <v>0.495514511873351</v>
      </c>
      <c r="V3405" s="72" t="str">
        <f aca="false">IF(S3405="Empate","—",IF((N3405&gt;M3405)&lt;&gt;(T3405&gt;U3405),"Sim","Não"))</f>
        <v>Não</v>
      </c>
    </row>
    <row r="3406" customFormat="false" ht="15" hidden="false" customHeight="false" outlineLevel="0" collapsed="false">
      <c r="A3406" s="72" t="s">
        <v>7046</v>
      </c>
      <c r="B3406" s="72" t="s">
        <v>7047</v>
      </c>
      <c r="C3406" s="72" t="s">
        <v>290</v>
      </c>
      <c r="D3406" s="72" t="s">
        <v>292</v>
      </c>
      <c r="E3406" s="72"/>
      <c r="F3406" s="73" t="n">
        <v>30178</v>
      </c>
      <c r="G3406" s="73" t="n">
        <v>23953</v>
      </c>
      <c r="H3406" s="73" t="n">
        <v>6225</v>
      </c>
      <c r="I3406" s="74" t="n">
        <f aca="false">H3406/F3406</f>
        <v>0.206276095168666</v>
      </c>
      <c r="J3406" s="73" t="n">
        <v>23136</v>
      </c>
      <c r="K3406" s="73" t="n">
        <v>413</v>
      </c>
      <c r="L3406" s="73" t="n">
        <v>404</v>
      </c>
      <c r="M3406" s="73" t="n">
        <v>15602</v>
      </c>
      <c r="N3406" s="73" t="n">
        <v>5730</v>
      </c>
      <c r="O3406" s="73" t="n">
        <f aca="false">J3406-M3406-N3406</f>
        <v>1804</v>
      </c>
      <c r="P3406" s="74" t="n">
        <f aca="false">M3406/J3406</f>
        <v>0.67436030428769</v>
      </c>
      <c r="Q3406" s="74" t="n">
        <f aca="false">N3406/J3406</f>
        <v>0.247665975103734</v>
      </c>
      <c r="R3406" s="75" t="n">
        <f aca="false">ABS(P3406-Q3406)*100</f>
        <v>42.6694329183956</v>
      </c>
      <c r="S3406" s="72" t="str">
        <f aca="false">IF(M3406&gt;N3406,"Flávio Bolsonaro",IF(N3406&gt;M3406,"Lula","Empate"))</f>
        <v>Flávio Bolsonaro</v>
      </c>
      <c r="T3406" s="74" t="n">
        <v>0.302017598435695</v>
      </c>
      <c r="U3406" s="74" t="n">
        <v>0.613723224602258</v>
      </c>
      <c r="V3406" s="72" t="str">
        <f aca="false">IF(S3406="Empate","—",IF((N3406&gt;M3406)&lt;&gt;(T3406&gt;U3406),"Sim","Não"))</f>
        <v>Não</v>
      </c>
    </row>
    <row r="3407" customFormat="false" ht="15" hidden="false" customHeight="false" outlineLevel="0" collapsed="false">
      <c r="A3407" s="72" t="s">
        <v>7048</v>
      </c>
      <c r="B3407" s="72" t="s">
        <v>7049</v>
      </c>
      <c r="C3407" s="72" t="s">
        <v>290</v>
      </c>
      <c r="D3407" s="72" t="s">
        <v>292</v>
      </c>
      <c r="E3407" s="72"/>
      <c r="F3407" s="73" t="n">
        <v>5989</v>
      </c>
      <c r="G3407" s="73" t="n">
        <v>4620</v>
      </c>
      <c r="H3407" s="73" t="n">
        <v>1369</v>
      </c>
      <c r="I3407" s="74" t="n">
        <f aca="false">H3407/F3407</f>
        <v>0.228585740524295</v>
      </c>
      <c r="J3407" s="73" t="n">
        <v>4483</v>
      </c>
      <c r="K3407" s="73" t="n">
        <v>58</v>
      </c>
      <c r="L3407" s="73" t="n">
        <v>79</v>
      </c>
      <c r="M3407" s="73" t="n">
        <v>2077</v>
      </c>
      <c r="N3407" s="73" t="n">
        <v>2131</v>
      </c>
      <c r="O3407" s="73" t="n">
        <f aca="false">J3407-M3407-N3407</f>
        <v>275</v>
      </c>
      <c r="P3407" s="74" t="n">
        <f aca="false">M3407/J3407</f>
        <v>0.4633058219942</v>
      </c>
      <c r="Q3407" s="74" t="n">
        <f aca="false">N3407/J3407</f>
        <v>0.475351327236226</v>
      </c>
      <c r="R3407" s="75" t="n">
        <f aca="false">ABS(P3407-Q3407)*100</f>
        <v>1.20455052420254</v>
      </c>
      <c r="S3407" s="72" t="str">
        <f aca="false">IF(M3407&gt;N3407,"Flávio Bolsonaro",IF(N3407&gt;M3407,"Lula","Empate"))</f>
        <v>Lula</v>
      </c>
      <c r="T3407" s="74" t="n">
        <v>0.568640798729294</v>
      </c>
      <c r="U3407" s="74" t="n">
        <v>0.385523031540731</v>
      </c>
      <c r="V3407" s="72" t="str">
        <f aca="false">IF(S3407="Empate","—",IF((N3407&gt;M3407)&lt;&gt;(T3407&gt;U3407),"Sim","Não"))</f>
        <v>Não</v>
      </c>
    </row>
    <row r="3408" customFormat="false" ht="15" hidden="false" customHeight="false" outlineLevel="0" collapsed="false">
      <c r="A3408" s="72" t="s">
        <v>7050</v>
      </c>
      <c r="B3408" s="72" t="s">
        <v>7051</v>
      </c>
      <c r="C3408" s="72" t="s">
        <v>290</v>
      </c>
      <c r="D3408" s="72" t="s">
        <v>292</v>
      </c>
      <c r="E3408" s="72"/>
      <c r="F3408" s="73" t="n">
        <v>7588</v>
      </c>
      <c r="G3408" s="73" t="n">
        <v>5953</v>
      </c>
      <c r="H3408" s="73" t="n">
        <v>1635</v>
      </c>
      <c r="I3408" s="74" t="n">
        <f aca="false">H3408/F3408</f>
        <v>0.215471797575119</v>
      </c>
      <c r="J3408" s="73" t="n">
        <v>5721</v>
      </c>
      <c r="K3408" s="73" t="n">
        <v>105</v>
      </c>
      <c r="L3408" s="73" t="n">
        <v>127</v>
      </c>
      <c r="M3408" s="73" t="n">
        <v>2917</v>
      </c>
      <c r="N3408" s="73" t="n">
        <v>2480</v>
      </c>
      <c r="O3408" s="73" t="n">
        <f aca="false">J3408-M3408-N3408</f>
        <v>324</v>
      </c>
      <c r="P3408" s="74" t="n">
        <f aca="false">M3408/J3408</f>
        <v>0.509875895822409</v>
      </c>
      <c r="Q3408" s="74" t="n">
        <f aca="false">N3408/J3408</f>
        <v>0.433490648488027</v>
      </c>
      <c r="R3408" s="75" t="n">
        <f aca="false">ABS(P3408-Q3408)*100</f>
        <v>7.63852473343821</v>
      </c>
      <c r="S3408" s="72" t="str">
        <f aca="false">IF(M3408&gt;N3408,"Flávio Bolsonaro",IF(N3408&gt;M3408,"Lula","Empate"))</f>
        <v>Flávio Bolsonaro</v>
      </c>
      <c r="T3408" s="74" t="n">
        <v>0.492179700499168</v>
      </c>
      <c r="U3408" s="74" t="n">
        <v>0.459400998336107</v>
      </c>
      <c r="V3408" s="72" t="str">
        <f aca="false">IF(S3408="Empate","—",IF((N3408&gt;M3408)&lt;&gt;(T3408&gt;U3408),"Sim","Não"))</f>
        <v>Sim</v>
      </c>
    </row>
    <row r="3409" customFormat="false" ht="15" hidden="false" customHeight="false" outlineLevel="0" collapsed="false">
      <c r="A3409" s="72" t="s">
        <v>7052</v>
      </c>
      <c r="B3409" s="72" t="s">
        <v>7053</v>
      </c>
      <c r="C3409" s="72" t="s">
        <v>290</v>
      </c>
      <c r="D3409" s="72" t="s">
        <v>292</v>
      </c>
      <c r="E3409" s="72"/>
      <c r="F3409" s="73" t="n">
        <v>7142</v>
      </c>
      <c r="G3409" s="73" t="n">
        <v>5563</v>
      </c>
      <c r="H3409" s="73" t="n">
        <v>1579</v>
      </c>
      <c r="I3409" s="74" t="n">
        <f aca="false">H3409/F3409</f>
        <v>0.221086530383646</v>
      </c>
      <c r="J3409" s="73" t="n">
        <v>5353</v>
      </c>
      <c r="K3409" s="73" t="n">
        <v>109</v>
      </c>
      <c r="L3409" s="73" t="n">
        <v>101</v>
      </c>
      <c r="M3409" s="73" t="n">
        <v>3492</v>
      </c>
      <c r="N3409" s="73" t="n">
        <v>1462</v>
      </c>
      <c r="O3409" s="73" t="n">
        <f aca="false">J3409-M3409-N3409</f>
        <v>399</v>
      </c>
      <c r="P3409" s="74" t="n">
        <f aca="false">M3409/J3409</f>
        <v>0.652344479730992</v>
      </c>
      <c r="Q3409" s="74" t="n">
        <f aca="false">N3409/J3409</f>
        <v>0.273117877825518</v>
      </c>
      <c r="R3409" s="75" t="n">
        <f aca="false">ABS(P3409-Q3409)*100</f>
        <v>37.9226601905474</v>
      </c>
      <c r="S3409" s="72" t="str">
        <f aca="false">IF(M3409&gt;N3409,"Flávio Bolsonaro",IF(N3409&gt;M3409,"Lula","Empate"))</f>
        <v>Flávio Bolsonaro</v>
      </c>
      <c r="T3409" s="74" t="n">
        <v>0.333753602305476</v>
      </c>
      <c r="U3409" s="74" t="n">
        <v>0.593840057636888</v>
      </c>
      <c r="V3409" s="72" t="str">
        <f aca="false">IF(S3409="Empate","—",IF((N3409&gt;M3409)&lt;&gt;(T3409&gt;U3409),"Sim","Não"))</f>
        <v>Não</v>
      </c>
    </row>
    <row r="3410" customFormat="false" ht="15" hidden="false" customHeight="false" outlineLevel="0" collapsed="false">
      <c r="A3410" s="72" t="s">
        <v>7054</v>
      </c>
      <c r="B3410" s="72" t="s">
        <v>7055</v>
      </c>
      <c r="C3410" s="72" t="s">
        <v>290</v>
      </c>
      <c r="D3410" s="72" t="s">
        <v>292</v>
      </c>
      <c r="E3410" s="72"/>
      <c r="F3410" s="73" t="n">
        <v>302812</v>
      </c>
      <c r="G3410" s="73" t="n">
        <v>239058</v>
      </c>
      <c r="H3410" s="73" t="n">
        <v>63754</v>
      </c>
      <c r="I3410" s="74" t="n">
        <f aca="false">H3410/F3410</f>
        <v>0.210539872924455</v>
      </c>
      <c r="J3410" s="73" t="n">
        <v>232142</v>
      </c>
      <c r="K3410" s="73" t="n">
        <v>3024</v>
      </c>
      <c r="L3410" s="73" t="n">
        <v>3892</v>
      </c>
      <c r="M3410" s="73" t="n">
        <v>146584</v>
      </c>
      <c r="N3410" s="73" t="n">
        <v>62164</v>
      </c>
      <c r="O3410" s="73" t="n">
        <f aca="false">J3410-M3410-N3410</f>
        <v>23394</v>
      </c>
      <c r="P3410" s="74" t="n">
        <f aca="false">M3410/J3410</f>
        <v>0.631441100705603</v>
      </c>
      <c r="Q3410" s="74" t="n">
        <f aca="false">N3410/J3410</f>
        <v>0.267784373357686</v>
      </c>
      <c r="R3410" s="75" t="n">
        <f aca="false">ABS(P3410-Q3410)*100</f>
        <v>36.3656727347916</v>
      </c>
      <c r="S3410" s="72" t="str">
        <f aca="false">IF(M3410&gt;N3410,"Flávio Bolsonaro",IF(N3410&gt;M3410,"Lula","Empate"))</f>
        <v>Flávio Bolsonaro</v>
      </c>
      <c r="T3410" s="74" t="n">
        <v>0.294320940306899</v>
      </c>
      <c r="U3410" s="74" t="n">
        <v>0.595845844755227</v>
      </c>
      <c r="V3410" s="72" t="str">
        <f aca="false">IF(S3410="Empate","—",IF((N3410&gt;M3410)&lt;&gt;(T3410&gt;U3410),"Sim","Não"))</f>
        <v>Não</v>
      </c>
    </row>
    <row r="3411" customFormat="false" ht="15" hidden="false" customHeight="false" outlineLevel="0" collapsed="false">
      <c r="A3411" s="72" t="s">
        <v>7056</v>
      </c>
      <c r="B3411" s="72" t="s">
        <v>7057</v>
      </c>
      <c r="C3411" s="72" t="s">
        <v>290</v>
      </c>
      <c r="D3411" s="72" t="s">
        <v>292</v>
      </c>
      <c r="E3411" s="72"/>
      <c r="F3411" s="73" t="n">
        <v>5176</v>
      </c>
      <c r="G3411" s="73" t="n">
        <v>4379</v>
      </c>
      <c r="H3411" s="73" t="n">
        <v>797</v>
      </c>
      <c r="I3411" s="74" t="n">
        <f aca="false">H3411/F3411</f>
        <v>0.153979907264297</v>
      </c>
      <c r="J3411" s="73" t="n">
        <v>4304</v>
      </c>
      <c r="K3411" s="73" t="n">
        <v>42</v>
      </c>
      <c r="L3411" s="73" t="n">
        <v>33</v>
      </c>
      <c r="M3411" s="73" t="n">
        <v>3440</v>
      </c>
      <c r="N3411" s="73" t="n">
        <v>674</v>
      </c>
      <c r="O3411" s="73" t="n">
        <f aca="false">J3411-M3411-N3411</f>
        <v>190</v>
      </c>
      <c r="P3411" s="74" t="n">
        <f aca="false">M3411/J3411</f>
        <v>0.799256505576208</v>
      </c>
      <c r="Q3411" s="74" t="n">
        <f aca="false">N3411/J3411</f>
        <v>0.156598513011152</v>
      </c>
      <c r="R3411" s="75" t="n">
        <f aca="false">ABS(P3411-Q3411)*100</f>
        <v>64.2657992565056</v>
      </c>
      <c r="S3411" s="72" t="str">
        <f aca="false">IF(M3411&gt;N3411,"Flávio Bolsonaro",IF(N3411&gt;M3411,"Lula","Empate"))</f>
        <v>Flávio Bolsonaro</v>
      </c>
      <c r="T3411" s="74" t="n">
        <v>0.182821497120921</v>
      </c>
      <c r="U3411" s="74" t="n">
        <v>0.771113243761996</v>
      </c>
      <c r="V3411" s="72" t="str">
        <f aca="false">IF(S3411="Empate","—",IF((N3411&gt;M3411)&lt;&gt;(T3411&gt;U3411),"Sim","Não"))</f>
        <v>Não</v>
      </c>
    </row>
    <row r="3412" customFormat="false" ht="15" hidden="false" customHeight="false" outlineLevel="0" collapsed="false">
      <c r="A3412" s="72" t="s">
        <v>7058</v>
      </c>
      <c r="B3412" s="72" t="s">
        <v>7059</v>
      </c>
      <c r="C3412" s="72" t="s">
        <v>290</v>
      </c>
      <c r="D3412" s="72" t="s">
        <v>292</v>
      </c>
      <c r="E3412" s="72"/>
      <c r="F3412" s="73" t="n">
        <v>5494</v>
      </c>
      <c r="G3412" s="73" t="n">
        <v>4452</v>
      </c>
      <c r="H3412" s="73" t="n">
        <v>1042</v>
      </c>
      <c r="I3412" s="74" t="n">
        <f aca="false">H3412/F3412</f>
        <v>0.189661448853295</v>
      </c>
      <c r="J3412" s="73" t="n">
        <v>4289</v>
      </c>
      <c r="K3412" s="73" t="n">
        <v>70</v>
      </c>
      <c r="L3412" s="73" t="n">
        <v>93</v>
      </c>
      <c r="M3412" s="73" t="n">
        <v>2733</v>
      </c>
      <c r="N3412" s="73" t="n">
        <v>1324</v>
      </c>
      <c r="O3412" s="73" t="n">
        <f aca="false">J3412-M3412-N3412</f>
        <v>232</v>
      </c>
      <c r="P3412" s="74" t="n">
        <f aca="false">M3412/J3412</f>
        <v>0.637211471205409</v>
      </c>
      <c r="Q3412" s="74" t="n">
        <f aca="false">N3412/J3412</f>
        <v>0.308696665889485</v>
      </c>
      <c r="R3412" s="75" t="n">
        <f aca="false">ABS(P3412-Q3412)*100</f>
        <v>32.8514805315925</v>
      </c>
      <c r="S3412" s="72" t="str">
        <f aca="false">IF(M3412&gt;N3412,"Flávio Bolsonaro",IF(N3412&gt;M3412,"Lula","Empate"))</f>
        <v>Flávio Bolsonaro</v>
      </c>
      <c r="T3412" s="74" t="n">
        <v>0.410046728971963</v>
      </c>
      <c r="U3412" s="74" t="n">
        <v>0.537616822429907</v>
      </c>
      <c r="V3412" s="72" t="str">
        <f aca="false">IF(S3412="Empate","—",IF((N3412&gt;M3412)&lt;&gt;(T3412&gt;U3412),"Sim","Não"))</f>
        <v>Não</v>
      </c>
    </row>
    <row r="3413" customFormat="false" ht="15" hidden="false" customHeight="false" outlineLevel="0" collapsed="false">
      <c r="A3413" s="72" t="s">
        <v>7060</v>
      </c>
      <c r="B3413" s="72" t="s">
        <v>7061</v>
      </c>
      <c r="C3413" s="72" t="s">
        <v>290</v>
      </c>
      <c r="D3413" s="72" t="s">
        <v>292</v>
      </c>
      <c r="E3413" s="72"/>
      <c r="F3413" s="73" t="n">
        <v>11778</v>
      </c>
      <c r="G3413" s="73" t="n">
        <v>9535</v>
      </c>
      <c r="H3413" s="73" t="n">
        <v>2243</v>
      </c>
      <c r="I3413" s="74" t="n">
        <f aca="false">H3413/F3413</f>
        <v>0.190439803022584</v>
      </c>
      <c r="J3413" s="73" t="n">
        <v>9225</v>
      </c>
      <c r="K3413" s="73" t="n">
        <v>159</v>
      </c>
      <c r="L3413" s="73" t="n">
        <v>151</v>
      </c>
      <c r="M3413" s="73" t="n">
        <v>5002</v>
      </c>
      <c r="N3413" s="73" t="n">
        <v>3580</v>
      </c>
      <c r="O3413" s="73" t="n">
        <f aca="false">J3413-M3413-N3413</f>
        <v>643</v>
      </c>
      <c r="P3413" s="74" t="n">
        <f aca="false">M3413/J3413</f>
        <v>0.542222222222222</v>
      </c>
      <c r="Q3413" s="74" t="n">
        <f aca="false">N3413/J3413</f>
        <v>0.388075880758808</v>
      </c>
      <c r="R3413" s="75" t="n">
        <f aca="false">ABS(P3413-Q3413)*100</f>
        <v>15.4146341463415</v>
      </c>
      <c r="S3413" s="72" t="str">
        <f aca="false">IF(M3413&gt;N3413,"Flávio Bolsonaro",IF(N3413&gt;M3413,"Lula","Empate"))</f>
        <v>Flávio Bolsonaro</v>
      </c>
      <c r="T3413" s="74" t="n">
        <v>0.503776435045317</v>
      </c>
      <c r="U3413" s="74" t="n">
        <v>0.438713854121709</v>
      </c>
      <c r="V3413" s="72" t="str">
        <f aca="false">IF(S3413="Empate","—",IF((N3413&gt;M3413)&lt;&gt;(T3413&gt;U3413),"Sim","Não"))</f>
        <v>Sim</v>
      </c>
    </row>
    <row r="3414" customFormat="false" ht="15" hidden="false" customHeight="false" outlineLevel="0" collapsed="false">
      <c r="A3414" s="72" t="s">
        <v>7062</v>
      </c>
      <c r="B3414" s="72" t="s">
        <v>7063</v>
      </c>
      <c r="C3414" s="72" t="s">
        <v>290</v>
      </c>
      <c r="D3414" s="72" t="s">
        <v>292</v>
      </c>
      <c r="E3414" s="72"/>
      <c r="F3414" s="73" t="n">
        <v>3876</v>
      </c>
      <c r="G3414" s="73" t="n">
        <v>3071</v>
      </c>
      <c r="H3414" s="73" t="n">
        <v>805</v>
      </c>
      <c r="I3414" s="74" t="n">
        <f aca="false">H3414/F3414</f>
        <v>0.207688338493292</v>
      </c>
      <c r="J3414" s="73" t="n">
        <v>2970</v>
      </c>
      <c r="K3414" s="73" t="n">
        <v>46</v>
      </c>
      <c r="L3414" s="73" t="n">
        <v>55</v>
      </c>
      <c r="M3414" s="73" t="n">
        <v>1473</v>
      </c>
      <c r="N3414" s="73" t="n">
        <v>1337</v>
      </c>
      <c r="O3414" s="73" t="n">
        <f aca="false">J3414-M3414-N3414</f>
        <v>160</v>
      </c>
      <c r="P3414" s="74" t="n">
        <f aca="false">M3414/J3414</f>
        <v>0.495959595959596</v>
      </c>
      <c r="Q3414" s="74" t="n">
        <f aca="false">N3414/J3414</f>
        <v>0.45016835016835</v>
      </c>
      <c r="R3414" s="75" t="n">
        <f aca="false">ABS(P3414-Q3414)*100</f>
        <v>4.57912457912458</v>
      </c>
      <c r="S3414" s="72" t="str">
        <f aca="false">IF(M3414&gt;N3414,"Flávio Bolsonaro",IF(N3414&gt;M3414,"Lula","Empate"))</f>
        <v>Flávio Bolsonaro</v>
      </c>
      <c r="T3414" s="74" t="n">
        <v>0.567159277504105</v>
      </c>
      <c r="U3414" s="74" t="n">
        <v>0.384564860426929</v>
      </c>
      <c r="V3414" s="72" t="str">
        <f aca="false">IF(S3414="Empate","—",IF((N3414&gt;M3414)&lt;&gt;(T3414&gt;U3414),"Sim","Não"))</f>
        <v>Sim</v>
      </c>
    </row>
    <row r="3415" customFormat="false" ht="15" hidden="false" customHeight="false" outlineLevel="0" collapsed="false">
      <c r="A3415" s="72" t="s">
        <v>7064</v>
      </c>
      <c r="B3415" s="72" t="s">
        <v>7065</v>
      </c>
      <c r="C3415" s="72" t="s">
        <v>290</v>
      </c>
      <c r="D3415" s="72" t="s">
        <v>292</v>
      </c>
      <c r="E3415" s="72"/>
      <c r="F3415" s="73" t="n">
        <v>3950</v>
      </c>
      <c r="G3415" s="73" t="n">
        <v>3306</v>
      </c>
      <c r="H3415" s="73" t="n">
        <v>644</v>
      </c>
      <c r="I3415" s="74" t="n">
        <f aca="false">H3415/F3415</f>
        <v>0.163037974683544</v>
      </c>
      <c r="J3415" s="73" t="n">
        <v>3202</v>
      </c>
      <c r="K3415" s="73" t="n">
        <v>39</v>
      </c>
      <c r="L3415" s="73" t="n">
        <v>65</v>
      </c>
      <c r="M3415" s="73" t="n">
        <v>1706</v>
      </c>
      <c r="N3415" s="73" t="n">
        <v>1262</v>
      </c>
      <c r="O3415" s="73" t="n">
        <f aca="false">J3415-M3415-N3415</f>
        <v>234</v>
      </c>
      <c r="P3415" s="74" t="n">
        <f aca="false">M3415/J3415</f>
        <v>0.532792004996877</v>
      </c>
      <c r="Q3415" s="74" t="n">
        <f aca="false">N3415/J3415</f>
        <v>0.394128669581512</v>
      </c>
      <c r="R3415" s="75" t="n">
        <f aca="false">ABS(P3415-Q3415)*100</f>
        <v>13.8663335415365</v>
      </c>
      <c r="S3415" s="72" t="str">
        <f aca="false">IF(M3415&gt;N3415,"Flávio Bolsonaro",IF(N3415&gt;M3415,"Lula","Empate"))</f>
        <v>Flávio Bolsonaro</v>
      </c>
      <c r="T3415" s="74" t="n">
        <v>0.495145631067961</v>
      </c>
      <c r="U3415" s="74" t="n">
        <v>0.456957928802589</v>
      </c>
      <c r="V3415" s="72" t="str">
        <f aca="false">IF(S3415="Empate","—",IF((N3415&gt;M3415)&lt;&gt;(T3415&gt;U3415),"Sim","Não"))</f>
        <v>Sim</v>
      </c>
    </row>
    <row r="3416" customFormat="false" ht="15" hidden="false" customHeight="false" outlineLevel="0" collapsed="false">
      <c r="A3416" s="72" t="s">
        <v>7066</v>
      </c>
      <c r="B3416" s="72" t="s">
        <v>7067</v>
      </c>
      <c r="C3416" s="72" t="s">
        <v>290</v>
      </c>
      <c r="D3416" s="72" t="s">
        <v>292</v>
      </c>
      <c r="E3416" s="72"/>
      <c r="F3416" s="73" t="n">
        <v>13751</v>
      </c>
      <c r="G3416" s="73" t="n">
        <v>11141</v>
      </c>
      <c r="H3416" s="73" t="n">
        <v>2610</v>
      </c>
      <c r="I3416" s="74" t="n">
        <f aca="false">H3416/F3416</f>
        <v>0.189804377863428</v>
      </c>
      <c r="J3416" s="73" t="n">
        <v>10900</v>
      </c>
      <c r="K3416" s="73" t="n">
        <v>115</v>
      </c>
      <c r="L3416" s="73" t="n">
        <v>126</v>
      </c>
      <c r="M3416" s="73" t="n">
        <v>8141</v>
      </c>
      <c r="N3416" s="73" t="n">
        <v>2214</v>
      </c>
      <c r="O3416" s="73" t="n">
        <f aca="false">J3416-M3416-N3416</f>
        <v>545</v>
      </c>
      <c r="P3416" s="74" t="n">
        <f aca="false">M3416/J3416</f>
        <v>0.746880733944954</v>
      </c>
      <c r="Q3416" s="74" t="n">
        <f aca="false">N3416/J3416</f>
        <v>0.203119266055046</v>
      </c>
      <c r="R3416" s="75" t="n">
        <f aca="false">ABS(P3416-Q3416)*100</f>
        <v>54.3761467889908</v>
      </c>
      <c r="S3416" s="72" t="str">
        <f aca="false">IF(M3416&gt;N3416,"Flávio Bolsonaro",IF(N3416&gt;M3416,"Lula","Empate"))</f>
        <v>Flávio Bolsonaro</v>
      </c>
      <c r="T3416" s="74" t="n">
        <v>0.226445806204519</v>
      </c>
      <c r="U3416" s="74" t="n">
        <v>0.72242435848334</v>
      </c>
      <c r="V3416" s="72" t="str">
        <f aca="false">IF(S3416="Empate","—",IF((N3416&gt;M3416)&lt;&gt;(T3416&gt;U3416),"Sim","Não"))</f>
        <v>Não</v>
      </c>
    </row>
    <row r="3417" customFormat="false" ht="15" hidden="false" customHeight="false" outlineLevel="0" collapsed="false">
      <c r="A3417" s="72" t="s">
        <v>7068</v>
      </c>
      <c r="B3417" s="72" t="s">
        <v>7069</v>
      </c>
      <c r="C3417" s="72" t="s">
        <v>290</v>
      </c>
      <c r="D3417" s="72" t="s">
        <v>292</v>
      </c>
      <c r="E3417" s="72"/>
      <c r="F3417" s="73" t="n">
        <v>35293</v>
      </c>
      <c r="G3417" s="73" t="n">
        <v>24935</v>
      </c>
      <c r="H3417" s="73" t="n">
        <v>10358</v>
      </c>
      <c r="I3417" s="74" t="n">
        <f aca="false">H3417/F3417</f>
        <v>0.293485960388746</v>
      </c>
      <c r="J3417" s="73" t="n">
        <v>23989</v>
      </c>
      <c r="K3417" s="73" t="n">
        <v>442</v>
      </c>
      <c r="L3417" s="73" t="n">
        <v>504</v>
      </c>
      <c r="M3417" s="73" t="n">
        <v>13302</v>
      </c>
      <c r="N3417" s="73" t="n">
        <v>8531</v>
      </c>
      <c r="O3417" s="73" t="n">
        <f aca="false">J3417-M3417-N3417</f>
        <v>2156</v>
      </c>
      <c r="P3417" s="74" t="n">
        <f aca="false">M3417/J3417</f>
        <v>0.554504147734378</v>
      </c>
      <c r="Q3417" s="74" t="n">
        <f aca="false">N3417/J3417</f>
        <v>0.355621326441286</v>
      </c>
      <c r="R3417" s="75" t="n">
        <f aca="false">ABS(P3417-Q3417)*100</f>
        <v>19.8882821293093</v>
      </c>
      <c r="S3417" s="72" t="str">
        <f aca="false">IF(M3417&gt;N3417,"Flávio Bolsonaro",IF(N3417&gt;M3417,"Lula","Empate"))</f>
        <v>Flávio Bolsonaro</v>
      </c>
      <c r="T3417" s="74" t="n">
        <v>0.389669476783086</v>
      </c>
      <c r="U3417" s="74" t="n">
        <v>0.526562290913957</v>
      </c>
      <c r="V3417" s="72" t="str">
        <f aca="false">IF(S3417="Empate","—",IF((N3417&gt;M3417)&lt;&gt;(T3417&gt;U3417),"Sim","Não"))</f>
        <v>Não</v>
      </c>
    </row>
    <row r="3418" customFormat="false" ht="15" hidden="false" customHeight="false" outlineLevel="0" collapsed="false">
      <c r="A3418" s="72" t="s">
        <v>7070</v>
      </c>
      <c r="B3418" s="72" t="s">
        <v>7071</v>
      </c>
      <c r="C3418" s="72" t="s">
        <v>290</v>
      </c>
      <c r="D3418" s="72" t="s">
        <v>292</v>
      </c>
      <c r="E3418" s="72"/>
      <c r="F3418" s="73" t="n">
        <v>3238</v>
      </c>
      <c r="G3418" s="73" t="n">
        <v>2567</v>
      </c>
      <c r="H3418" s="73" t="n">
        <v>671</v>
      </c>
      <c r="I3418" s="74" t="n">
        <f aca="false">H3418/F3418</f>
        <v>0.207226683137739</v>
      </c>
      <c r="J3418" s="73" t="n">
        <v>2480</v>
      </c>
      <c r="K3418" s="73" t="n">
        <v>31</v>
      </c>
      <c r="L3418" s="73" t="n">
        <v>56</v>
      </c>
      <c r="M3418" s="73" t="n">
        <v>1146</v>
      </c>
      <c r="N3418" s="73" t="n">
        <v>1173</v>
      </c>
      <c r="O3418" s="73" t="n">
        <f aca="false">J3418-M3418-N3418</f>
        <v>161</v>
      </c>
      <c r="P3418" s="74" t="n">
        <f aca="false">M3418/J3418</f>
        <v>0.462096774193548</v>
      </c>
      <c r="Q3418" s="74" t="n">
        <f aca="false">N3418/J3418</f>
        <v>0.472983870967742</v>
      </c>
      <c r="R3418" s="75" t="n">
        <f aca="false">ABS(P3418-Q3418)*100</f>
        <v>1.08870967741935</v>
      </c>
      <c r="S3418" s="72" t="str">
        <f aca="false">IF(M3418&gt;N3418,"Flávio Bolsonaro",IF(N3418&gt;M3418,"Lula","Empate"))</f>
        <v>Lula</v>
      </c>
      <c r="T3418" s="74" t="n">
        <v>0.615138165798959</v>
      </c>
      <c r="U3418" s="74" t="n">
        <v>0.321185422507008</v>
      </c>
      <c r="V3418" s="72" t="str">
        <f aca="false">IF(S3418="Empate","—",IF((N3418&gt;M3418)&lt;&gt;(T3418&gt;U3418),"Sim","Não"))</f>
        <v>Não</v>
      </c>
    </row>
    <row r="3419" customFormat="false" ht="15" hidden="false" customHeight="false" outlineLevel="0" collapsed="false">
      <c r="A3419" s="72" t="s">
        <v>7072</v>
      </c>
      <c r="B3419" s="72" t="s">
        <v>7073</v>
      </c>
      <c r="C3419" s="72" t="s">
        <v>290</v>
      </c>
      <c r="D3419" s="72" t="s">
        <v>292</v>
      </c>
      <c r="E3419" s="72"/>
      <c r="F3419" s="73" t="n">
        <v>7691</v>
      </c>
      <c r="G3419" s="73" t="n">
        <v>6042</v>
      </c>
      <c r="H3419" s="73" t="n">
        <v>1649</v>
      </c>
      <c r="I3419" s="74" t="n">
        <f aca="false">H3419/F3419</f>
        <v>0.214406449096346</v>
      </c>
      <c r="J3419" s="73" t="n">
        <v>5845</v>
      </c>
      <c r="K3419" s="73" t="n">
        <v>76</v>
      </c>
      <c r="L3419" s="73" t="n">
        <v>121</v>
      </c>
      <c r="M3419" s="73" t="n">
        <v>3565</v>
      </c>
      <c r="N3419" s="73" t="n">
        <v>1928</v>
      </c>
      <c r="O3419" s="73" t="n">
        <f aca="false">J3419-M3419-N3419</f>
        <v>352</v>
      </c>
      <c r="P3419" s="74" t="n">
        <f aca="false">M3419/J3419</f>
        <v>0.609923011120616</v>
      </c>
      <c r="Q3419" s="74" t="n">
        <f aca="false">N3419/J3419</f>
        <v>0.329854576561163</v>
      </c>
      <c r="R3419" s="75" t="n">
        <f aca="false">ABS(P3419-Q3419)*100</f>
        <v>28.0068434559452</v>
      </c>
      <c r="S3419" s="72" t="str">
        <f aca="false">IF(M3419&gt;N3419,"Flávio Bolsonaro",IF(N3419&gt;M3419,"Lula","Empate"))</f>
        <v>Flávio Bolsonaro</v>
      </c>
      <c r="T3419" s="74" t="n">
        <v>0.408519553072626</v>
      </c>
      <c r="U3419" s="74" t="n">
        <v>0.536662011173184</v>
      </c>
      <c r="V3419" s="72" t="str">
        <f aca="false">IF(S3419="Empate","—",IF((N3419&gt;M3419)&lt;&gt;(T3419&gt;U3419),"Sim","Não"))</f>
        <v>Não</v>
      </c>
    </row>
    <row r="3420" customFormat="false" ht="15" hidden="false" customHeight="false" outlineLevel="0" collapsed="false">
      <c r="A3420" s="72" t="s">
        <v>7074</v>
      </c>
      <c r="B3420" s="72" t="s">
        <v>7075</v>
      </c>
      <c r="C3420" s="72" t="s">
        <v>290</v>
      </c>
      <c r="D3420" s="72" t="s">
        <v>292</v>
      </c>
      <c r="E3420" s="72"/>
      <c r="F3420" s="73" t="n">
        <v>37479</v>
      </c>
      <c r="G3420" s="73" t="n">
        <v>30093</v>
      </c>
      <c r="H3420" s="73" t="n">
        <v>7386</v>
      </c>
      <c r="I3420" s="74" t="n">
        <f aca="false">H3420/F3420</f>
        <v>0.197070359401265</v>
      </c>
      <c r="J3420" s="73" t="n">
        <v>29271</v>
      </c>
      <c r="K3420" s="73" t="n">
        <v>397</v>
      </c>
      <c r="L3420" s="73" t="n">
        <v>425</v>
      </c>
      <c r="M3420" s="73" t="n">
        <v>19850</v>
      </c>
      <c r="N3420" s="73" t="n">
        <v>7595</v>
      </c>
      <c r="O3420" s="73" t="n">
        <f aca="false">J3420-M3420-N3420</f>
        <v>1826</v>
      </c>
      <c r="P3420" s="74" t="n">
        <f aca="false">M3420/J3420</f>
        <v>0.678145604864883</v>
      </c>
      <c r="Q3420" s="74" t="n">
        <f aca="false">N3420/J3420</f>
        <v>0.259471832188856</v>
      </c>
      <c r="R3420" s="75" t="n">
        <f aca="false">ABS(P3420-Q3420)*100</f>
        <v>41.8673772676027</v>
      </c>
      <c r="S3420" s="72" t="str">
        <f aca="false">IF(M3420&gt;N3420,"Flávio Bolsonaro",IF(N3420&gt;M3420,"Lula","Empate"))</f>
        <v>Flávio Bolsonaro</v>
      </c>
      <c r="T3420" s="74" t="n">
        <v>0.312178329186407</v>
      </c>
      <c r="U3420" s="74" t="n">
        <v>0.633593510344593</v>
      </c>
      <c r="V3420" s="72" t="str">
        <f aca="false">IF(S3420="Empate","—",IF((N3420&gt;M3420)&lt;&gt;(T3420&gt;U3420),"Sim","Não"))</f>
        <v>Não</v>
      </c>
    </row>
    <row r="3421" customFormat="false" ht="15" hidden="false" customHeight="false" outlineLevel="0" collapsed="false">
      <c r="A3421" s="72" t="s">
        <v>7076</v>
      </c>
      <c r="B3421" s="72" t="s">
        <v>7077</v>
      </c>
      <c r="C3421" s="72" t="s">
        <v>290</v>
      </c>
      <c r="D3421" s="72" t="s">
        <v>292</v>
      </c>
      <c r="E3421" s="72"/>
      <c r="F3421" s="73" t="n">
        <v>4929</v>
      </c>
      <c r="G3421" s="73" t="n">
        <v>4258</v>
      </c>
      <c r="H3421" s="73" t="n">
        <v>671</v>
      </c>
      <c r="I3421" s="74" t="n">
        <f aca="false">H3421/F3421</f>
        <v>0.136133089876243</v>
      </c>
      <c r="J3421" s="73" t="n">
        <v>4193</v>
      </c>
      <c r="K3421" s="73" t="n">
        <v>32</v>
      </c>
      <c r="L3421" s="73" t="n">
        <v>33</v>
      </c>
      <c r="M3421" s="73" t="n">
        <v>3387</v>
      </c>
      <c r="N3421" s="73" t="n">
        <v>577</v>
      </c>
      <c r="O3421" s="73" t="n">
        <f aca="false">J3421-M3421-N3421</f>
        <v>229</v>
      </c>
      <c r="P3421" s="74" t="n">
        <f aca="false">M3421/J3421</f>
        <v>0.807774862866683</v>
      </c>
      <c r="Q3421" s="74" t="n">
        <f aca="false">N3421/J3421</f>
        <v>0.137610302885762</v>
      </c>
      <c r="R3421" s="75" t="n">
        <f aca="false">ABS(P3421-Q3421)*100</f>
        <v>67.0164559980921</v>
      </c>
      <c r="S3421" s="72" t="str">
        <f aca="false">IF(M3421&gt;N3421,"Flávio Bolsonaro",IF(N3421&gt;M3421,"Lula","Empate"))</f>
        <v>Flávio Bolsonaro</v>
      </c>
      <c r="T3421" s="74" t="n">
        <v>0.174484983866965</v>
      </c>
      <c r="U3421" s="74" t="n">
        <v>0.787788533134773</v>
      </c>
      <c r="V3421" s="72" t="str">
        <f aca="false">IF(S3421="Empate","—",IF((N3421&gt;M3421)&lt;&gt;(T3421&gt;U3421),"Sim","Não"))</f>
        <v>Não</v>
      </c>
    </row>
    <row r="3422" customFormat="false" ht="15" hidden="false" customHeight="false" outlineLevel="0" collapsed="false">
      <c r="A3422" s="72" t="s">
        <v>7078</v>
      </c>
      <c r="B3422" s="72" t="s">
        <v>2831</v>
      </c>
      <c r="C3422" s="72" t="s">
        <v>290</v>
      </c>
      <c r="D3422" s="72" t="s">
        <v>292</v>
      </c>
      <c r="E3422" s="72"/>
      <c r="F3422" s="73" t="n">
        <v>2160</v>
      </c>
      <c r="G3422" s="73" t="n">
        <v>1620</v>
      </c>
      <c r="H3422" s="73" t="n">
        <v>540</v>
      </c>
      <c r="I3422" s="74" t="n">
        <f aca="false">H3422/F3422</f>
        <v>0.25</v>
      </c>
      <c r="J3422" s="73" t="n">
        <v>1562</v>
      </c>
      <c r="K3422" s="73" t="n">
        <v>31</v>
      </c>
      <c r="L3422" s="73" t="n">
        <v>27</v>
      </c>
      <c r="M3422" s="73" t="n">
        <v>633</v>
      </c>
      <c r="N3422" s="73" t="n">
        <v>834</v>
      </c>
      <c r="O3422" s="73" t="n">
        <f aca="false">J3422-M3422-N3422</f>
        <v>95</v>
      </c>
      <c r="P3422" s="74" t="n">
        <f aca="false">M3422/J3422</f>
        <v>0.405249679897567</v>
      </c>
      <c r="Q3422" s="74" t="n">
        <f aca="false">N3422/J3422</f>
        <v>0.53393085787452</v>
      </c>
      <c r="R3422" s="75" t="n">
        <f aca="false">ABS(P3422-Q3422)*100</f>
        <v>12.8681177976953</v>
      </c>
      <c r="S3422" s="72" t="str">
        <f aca="false">IF(M3422&gt;N3422,"Flávio Bolsonaro",IF(N3422&gt;M3422,"Lula","Empate"))</f>
        <v>Lula</v>
      </c>
      <c r="T3422" s="74" t="n">
        <v>0.62089914945322</v>
      </c>
      <c r="U3422" s="74" t="n">
        <v>0.332928311057108</v>
      </c>
      <c r="V3422" s="72" t="str">
        <f aca="false">IF(S3422="Empate","—",IF((N3422&gt;M3422)&lt;&gt;(T3422&gt;U3422),"Sim","Não"))</f>
        <v>Não</v>
      </c>
    </row>
    <row r="3423" customFormat="false" ht="15" hidden="false" customHeight="false" outlineLevel="0" collapsed="false">
      <c r="A3423" s="72" t="s">
        <v>7079</v>
      </c>
      <c r="B3423" s="72" t="s">
        <v>7080</v>
      </c>
      <c r="C3423" s="72" t="s">
        <v>290</v>
      </c>
      <c r="D3423" s="72" t="s">
        <v>292</v>
      </c>
      <c r="E3423" s="72"/>
      <c r="F3423" s="73" t="n">
        <v>1851</v>
      </c>
      <c r="G3423" s="73" t="n">
        <v>1570</v>
      </c>
      <c r="H3423" s="73" t="n">
        <v>281</v>
      </c>
      <c r="I3423" s="74" t="n">
        <f aca="false">H3423/F3423</f>
        <v>0.151809832522961</v>
      </c>
      <c r="J3423" s="73" t="n">
        <v>1530</v>
      </c>
      <c r="K3423" s="73" t="n">
        <v>16</v>
      </c>
      <c r="L3423" s="73" t="n">
        <v>24</v>
      </c>
      <c r="M3423" s="73" t="n">
        <v>862</v>
      </c>
      <c r="N3423" s="73" t="n">
        <v>600</v>
      </c>
      <c r="O3423" s="73" t="n">
        <f aca="false">J3423-M3423-N3423</f>
        <v>68</v>
      </c>
      <c r="P3423" s="74" t="n">
        <f aca="false">M3423/J3423</f>
        <v>0.563398692810458</v>
      </c>
      <c r="Q3423" s="74" t="n">
        <f aca="false">N3423/J3423</f>
        <v>0.392156862745098</v>
      </c>
      <c r="R3423" s="75" t="n">
        <f aca="false">ABS(P3423-Q3423)*100</f>
        <v>17.1241830065359</v>
      </c>
      <c r="S3423" s="72" t="str">
        <f aca="false">IF(M3423&gt;N3423,"Flávio Bolsonaro",IF(N3423&gt;M3423,"Lula","Empate"))</f>
        <v>Flávio Bolsonaro</v>
      </c>
      <c r="T3423" s="74" t="n">
        <v>0.445630420280187</v>
      </c>
      <c r="U3423" s="74" t="n">
        <v>0.506337558372248</v>
      </c>
      <c r="V3423" s="72" t="str">
        <f aca="false">IF(S3423="Empate","—",IF((N3423&gt;M3423)&lt;&gt;(T3423&gt;U3423),"Sim","Não"))</f>
        <v>Não</v>
      </c>
    </row>
    <row r="3424" customFormat="false" ht="15" hidden="false" customHeight="false" outlineLevel="0" collapsed="false">
      <c r="A3424" s="72" t="s">
        <v>7081</v>
      </c>
      <c r="B3424" s="72" t="s">
        <v>7082</v>
      </c>
      <c r="C3424" s="72" t="s">
        <v>290</v>
      </c>
      <c r="D3424" s="72" t="s">
        <v>292</v>
      </c>
      <c r="E3424" s="72"/>
      <c r="F3424" s="73" t="n">
        <v>9671</v>
      </c>
      <c r="G3424" s="73" t="n">
        <v>8108</v>
      </c>
      <c r="H3424" s="73" t="n">
        <v>1563</v>
      </c>
      <c r="I3424" s="74" t="n">
        <f aca="false">H3424/F3424</f>
        <v>0.161617206080033</v>
      </c>
      <c r="J3424" s="73" t="n">
        <v>7949</v>
      </c>
      <c r="K3424" s="73" t="n">
        <v>63</v>
      </c>
      <c r="L3424" s="73" t="n">
        <v>96</v>
      </c>
      <c r="M3424" s="73" t="n">
        <v>5368</v>
      </c>
      <c r="N3424" s="73" t="n">
        <v>2101</v>
      </c>
      <c r="O3424" s="73" t="n">
        <f aca="false">J3424-M3424-N3424</f>
        <v>480</v>
      </c>
      <c r="P3424" s="74" t="n">
        <f aca="false">M3424/J3424</f>
        <v>0.675305069820103</v>
      </c>
      <c r="Q3424" s="74" t="n">
        <f aca="false">N3424/J3424</f>
        <v>0.264309976097622</v>
      </c>
      <c r="R3424" s="75" t="n">
        <f aca="false">ABS(P3424-Q3424)*100</f>
        <v>41.0995093722481</v>
      </c>
      <c r="S3424" s="72" t="str">
        <f aca="false">IF(M3424&gt;N3424,"Flávio Bolsonaro",IF(N3424&gt;M3424,"Lula","Empate"))</f>
        <v>Flávio Bolsonaro</v>
      </c>
      <c r="T3424" s="74" t="n">
        <v>0.321802518223989</v>
      </c>
      <c r="U3424" s="74" t="n">
        <v>0.634592445328032</v>
      </c>
      <c r="V3424" s="72" t="str">
        <f aca="false">IF(S3424="Empate","—",IF((N3424&gt;M3424)&lt;&gt;(T3424&gt;U3424),"Sim","Não"))</f>
        <v>Não</v>
      </c>
    </row>
    <row r="3425" customFormat="false" ht="15" hidden="false" customHeight="false" outlineLevel="0" collapsed="false">
      <c r="A3425" s="72" t="s">
        <v>7083</v>
      </c>
      <c r="B3425" s="72" t="s">
        <v>7084</v>
      </c>
      <c r="C3425" s="72" t="s">
        <v>290</v>
      </c>
      <c r="D3425" s="72" t="s">
        <v>292</v>
      </c>
      <c r="E3425" s="72"/>
      <c r="F3425" s="73" t="n">
        <v>9161</v>
      </c>
      <c r="G3425" s="73" t="n">
        <v>7378</v>
      </c>
      <c r="H3425" s="73" t="n">
        <v>1783</v>
      </c>
      <c r="I3425" s="74" t="n">
        <f aca="false">H3425/F3425</f>
        <v>0.194629407269949</v>
      </c>
      <c r="J3425" s="73" t="n">
        <v>7094</v>
      </c>
      <c r="K3425" s="73" t="n">
        <v>140</v>
      </c>
      <c r="L3425" s="73" t="n">
        <v>144</v>
      </c>
      <c r="M3425" s="73" t="n">
        <v>4197</v>
      </c>
      <c r="N3425" s="73" t="n">
        <v>2584</v>
      </c>
      <c r="O3425" s="73" t="n">
        <f aca="false">J3425-M3425-N3425</f>
        <v>313</v>
      </c>
      <c r="P3425" s="74" t="n">
        <f aca="false">M3425/J3425</f>
        <v>0.59162672681139</v>
      </c>
      <c r="Q3425" s="74" t="n">
        <f aca="false">N3425/J3425</f>
        <v>0.364251480124049</v>
      </c>
      <c r="R3425" s="75" t="n">
        <f aca="false">ABS(P3425-Q3425)*100</f>
        <v>22.7375246687341</v>
      </c>
      <c r="S3425" s="72" t="str">
        <f aca="false">IF(M3425&gt;N3425,"Flávio Bolsonaro",IF(N3425&gt;M3425,"Lula","Empate"))</f>
        <v>Flávio Bolsonaro</v>
      </c>
      <c r="T3425" s="74" t="n">
        <v>0.405166459455726</v>
      </c>
      <c r="U3425" s="74" t="n">
        <v>0.544688492885758</v>
      </c>
      <c r="V3425" s="72" t="str">
        <f aca="false">IF(S3425="Empate","—",IF((N3425&gt;M3425)&lt;&gt;(T3425&gt;U3425),"Sim","Não"))</f>
        <v>Não</v>
      </c>
    </row>
    <row r="3426" customFormat="false" ht="15" hidden="false" customHeight="false" outlineLevel="0" collapsed="false">
      <c r="A3426" s="72" t="s">
        <v>7085</v>
      </c>
      <c r="B3426" s="72" t="s">
        <v>7086</v>
      </c>
      <c r="C3426" s="72" t="s">
        <v>290</v>
      </c>
      <c r="D3426" s="72" t="s">
        <v>292</v>
      </c>
      <c r="E3426" s="72"/>
      <c r="F3426" s="73" t="n">
        <v>14680</v>
      </c>
      <c r="G3426" s="73" t="n">
        <v>11241</v>
      </c>
      <c r="H3426" s="73" t="n">
        <v>3439</v>
      </c>
      <c r="I3426" s="74" t="n">
        <f aca="false">H3426/F3426</f>
        <v>0.234264305177112</v>
      </c>
      <c r="J3426" s="73" t="n">
        <v>10835</v>
      </c>
      <c r="K3426" s="73" t="n">
        <v>216</v>
      </c>
      <c r="L3426" s="73" t="n">
        <v>190</v>
      </c>
      <c r="M3426" s="73" t="n">
        <v>6155</v>
      </c>
      <c r="N3426" s="73" t="n">
        <v>3892</v>
      </c>
      <c r="O3426" s="73" t="n">
        <f aca="false">J3426-M3426-N3426</f>
        <v>788</v>
      </c>
      <c r="P3426" s="74" t="n">
        <f aca="false">M3426/J3426</f>
        <v>0.568066451315182</v>
      </c>
      <c r="Q3426" s="74" t="n">
        <f aca="false">N3426/J3426</f>
        <v>0.359206275957545</v>
      </c>
      <c r="R3426" s="75" t="n">
        <f aca="false">ABS(P3426-Q3426)*100</f>
        <v>20.8860175357637</v>
      </c>
      <c r="S3426" s="72" t="str">
        <f aca="false">IF(M3426&gt;N3426,"Flávio Bolsonaro",IF(N3426&gt;M3426,"Lula","Empate"))</f>
        <v>Flávio Bolsonaro</v>
      </c>
      <c r="T3426" s="74" t="n">
        <v>0.383447228549734</v>
      </c>
      <c r="U3426" s="74" t="n">
        <v>0.537775246772969</v>
      </c>
      <c r="V3426" s="72" t="str">
        <f aca="false">IF(S3426="Empate","—",IF((N3426&gt;M3426)&lt;&gt;(T3426&gt;U3426),"Sim","Não"))</f>
        <v>Não</v>
      </c>
    </row>
    <row r="3427" customFormat="false" ht="15" hidden="false" customHeight="false" outlineLevel="0" collapsed="false">
      <c r="A3427" s="72" t="s">
        <v>7087</v>
      </c>
      <c r="B3427" s="72" t="s">
        <v>7088</v>
      </c>
      <c r="C3427" s="72" t="s">
        <v>290</v>
      </c>
      <c r="D3427" s="72" t="s">
        <v>292</v>
      </c>
      <c r="E3427" s="72"/>
      <c r="F3427" s="73" t="n">
        <v>3547</v>
      </c>
      <c r="G3427" s="73" t="n">
        <v>2859</v>
      </c>
      <c r="H3427" s="73" t="n">
        <v>688</v>
      </c>
      <c r="I3427" s="74" t="n">
        <f aca="false">H3427/F3427</f>
        <v>0.193966732449958</v>
      </c>
      <c r="J3427" s="73" t="n">
        <v>2769</v>
      </c>
      <c r="K3427" s="73" t="n">
        <v>44</v>
      </c>
      <c r="L3427" s="73" t="n">
        <v>46</v>
      </c>
      <c r="M3427" s="73" t="n">
        <v>1627</v>
      </c>
      <c r="N3427" s="73" t="n">
        <v>999</v>
      </c>
      <c r="O3427" s="73" t="n">
        <f aca="false">J3427-M3427-N3427</f>
        <v>143</v>
      </c>
      <c r="P3427" s="74" t="n">
        <f aca="false">M3427/J3427</f>
        <v>0.58757674250632</v>
      </c>
      <c r="Q3427" s="74" t="n">
        <f aca="false">N3427/J3427</f>
        <v>0.360780065005417</v>
      </c>
      <c r="R3427" s="75" t="n">
        <f aca="false">ABS(P3427-Q3427)*100</f>
        <v>22.6796677500903</v>
      </c>
      <c r="S3427" s="72" t="str">
        <f aca="false">IF(M3427&gt;N3427,"Flávio Bolsonaro",IF(N3427&gt;M3427,"Lula","Empate"))</f>
        <v>Flávio Bolsonaro</v>
      </c>
      <c r="T3427" s="74" t="n">
        <v>0.417866371354744</v>
      </c>
      <c r="U3427" s="74" t="n">
        <v>0.527870062753784</v>
      </c>
      <c r="V3427" s="72" t="str">
        <f aca="false">IF(S3427="Empate","—",IF((N3427&gt;M3427)&lt;&gt;(T3427&gt;U3427),"Sim","Não"))</f>
        <v>Não</v>
      </c>
    </row>
    <row r="3428" customFormat="false" ht="15" hidden="false" customHeight="false" outlineLevel="0" collapsed="false">
      <c r="A3428" s="72" t="s">
        <v>7089</v>
      </c>
      <c r="B3428" s="72" t="s">
        <v>7090</v>
      </c>
      <c r="C3428" s="72" t="s">
        <v>290</v>
      </c>
      <c r="D3428" s="72" t="s">
        <v>292</v>
      </c>
      <c r="E3428" s="72"/>
      <c r="F3428" s="73" t="n">
        <v>3173</v>
      </c>
      <c r="G3428" s="73" t="n">
        <v>2531</v>
      </c>
      <c r="H3428" s="73" t="n">
        <v>642</v>
      </c>
      <c r="I3428" s="74" t="n">
        <f aca="false">H3428/F3428</f>
        <v>0.202332177749764</v>
      </c>
      <c r="J3428" s="73" t="n">
        <v>2431</v>
      </c>
      <c r="K3428" s="73" t="n">
        <v>42</v>
      </c>
      <c r="L3428" s="73" t="n">
        <v>58</v>
      </c>
      <c r="M3428" s="73" t="n">
        <v>1064</v>
      </c>
      <c r="N3428" s="73" t="n">
        <v>1189</v>
      </c>
      <c r="O3428" s="73" t="n">
        <f aca="false">J3428-M3428-N3428</f>
        <v>178</v>
      </c>
      <c r="P3428" s="74" t="n">
        <f aca="false">M3428/J3428</f>
        <v>0.437679967091732</v>
      </c>
      <c r="Q3428" s="74" t="n">
        <f aca="false">N3428/J3428</f>
        <v>0.48909913615796</v>
      </c>
      <c r="R3428" s="75" t="n">
        <f aca="false">ABS(P3428-Q3428)*100</f>
        <v>5.14191690662279</v>
      </c>
      <c r="S3428" s="72" t="str">
        <f aca="false">IF(M3428&gt;N3428,"Flávio Bolsonaro",IF(N3428&gt;M3428,"Lula","Empate"))</f>
        <v>Lula</v>
      </c>
      <c r="T3428" s="74" t="n">
        <v>0.567578603511637</v>
      </c>
      <c r="U3428" s="74" t="n">
        <v>0.374438546345447</v>
      </c>
      <c r="V3428" s="72" t="str">
        <f aca="false">IF(S3428="Empate","—",IF((N3428&gt;M3428)&lt;&gt;(T3428&gt;U3428),"Sim","Não"))</f>
        <v>Não</v>
      </c>
    </row>
    <row r="3429" customFormat="false" ht="15" hidden="false" customHeight="false" outlineLevel="0" collapsed="false">
      <c r="A3429" s="72" t="s">
        <v>7091</v>
      </c>
      <c r="B3429" s="72" t="s">
        <v>7092</v>
      </c>
      <c r="C3429" s="72" t="s">
        <v>290</v>
      </c>
      <c r="D3429" s="72" t="s">
        <v>292</v>
      </c>
      <c r="E3429" s="72"/>
      <c r="F3429" s="73" t="n">
        <v>1565</v>
      </c>
      <c r="G3429" s="73" t="n">
        <v>1242</v>
      </c>
      <c r="H3429" s="73" t="n">
        <v>323</v>
      </c>
      <c r="I3429" s="74" t="n">
        <f aca="false">H3429/F3429</f>
        <v>0.206389776357828</v>
      </c>
      <c r="J3429" s="73" t="n">
        <v>1210</v>
      </c>
      <c r="K3429" s="73" t="n">
        <v>12</v>
      </c>
      <c r="L3429" s="73" t="n">
        <v>20</v>
      </c>
      <c r="M3429" s="73" t="n">
        <v>657</v>
      </c>
      <c r="N3429" s="73" t="n">
        <v>470</v>
      </c>
      <c r="O3429" s="73" t="n">
        <f aca="false">J3429-M3429-N3429</f>
        <v>83</v>
      </c>
      <c r="P3429" s="74" t="n">
        <f aca="false">M3429/J3429</f>
        <v>0.54297520661157</v>
      </c>
      <c r="Q3429" s="74" t="n">
        <f aca="false">N3429/J3429</f>
        <v>0.388429752066116</v>
      </c>
      <c r="R3429" s="75" t="n">
        <f aca="false">ABS(P3429-Q3429)*100</f>
        <v>15.4545454545455</v>
      </c>
      <c r="S3429" s="72" t="str">
        <f aca="false">IF(M3429&gt;N3429,"Flávio Bolsonaro",IF(N3429&gt;M3429,"Lula","Empate"))</f>
        <v>Flávio Bolsonaro</v>
      </c>
      <c r="T3429" s="74" t="n">
        <v>0.49704641350211</v>
      </c>
      <c r="U3429" s="74" t="n">
        <v>0.446413502109705</v>
      </c>
      <c r="V3429" s="72" t="str">
        <f aca="false">IF(S3429="Empate","—",IF((N3429&gt;M3429)&lt;&gt;(T3429&gt;U3429),"Sim","Não"))</f>
        <v>Sim</v>
      </c>
    </row>
    <row r="3430" customFormat="false" ht="15" hidden="false" customHeight="false" outlineLevel="0" collapsed="false">
      <c r="A3430" s="72" t="s">
        <v>7093</v>
      </c>
      <c r="B3430" s="72" t="s">
        <v>7094</v>
      </c>
      <c r="C3430" s="72" t="s">
        <v>290</v>
      </c>
      <c r="D3430" s="72" t="s">
        <v>292</v>
      </c>
      <c r="E3430" s="72"/>
      <c r="F3430" s="73" t="n">
        <v>3349</v>
      </c>
      <c r="G3430" s="73" t="n">
        <v>2818</v>
      </c>
      <c r="H3430" s="73" t="n">
        <v>531</v>
      </c>
      <c r="I3430" s="74" t="n">
        <f aca="false">H3430/F3430</f>
        <v>0.158554792475366</v>
      </c>
      <c r="J3430" s="73" t="n">
        <v>2739</v>
      </c>
      <c r="K3430" s="73" t="n">
        <v>29</v>
      </c>
      <c r="L3430" s="73" t="n">
        <v>50</v>
      </c>
      <c r="M3430" s="73" t="n">
        <v>1534</v>
      </c>
      <c r="N3430" s="73" t="n">
        <v>1060</v>
      </c>
      <c r="O3430" s="73" t="n">
        <f aca="false">J3430-M3430-N3430</f>
        <v>145</v>
      </c>
      <c r="P3430" s="74" t="n">
        <f aca="false">M3430/J3430</f>
        <v>0.560058415480102</v>
      </c>
      <c r="Q3430" s="74" t="n">
        <f aca="false">N3430/J3430</f>
        <v>0.387002555677254</v>
      </c>
      <c r="R3430" s="75" t="n">
        <f aca="false">ABS(P3430-Q3430)*100</f>
        <v>17.3055859802848</v>
      </c>
      <c r="S3430" s="72" t="str">
        <f aca="false">IF(M3430&gt;N3430,"Flávio Bolsonaro",IF(N3430&gt;M3430,"Lula","Empate"))</f>
        <v>Flávio Bolsonaro</v>
      </c>
      <c r="T3430" s="74" t="n">
        <v>0.463042628079781</v>
      </c>
      <c r="U3430" s="74" t="n">
        <v>0.47829487680876</v>
      </c>
      <c r="V3430" s="72" t="str">
        <f aca="false">IF(S3430="Empate","—",IF((N3430&gt;M3430)&lt;&gt;(T3430&gt;U3430),"Sim","Não"))</f>
        <v>Não</v>
      </c>
    </row>
    <row r="3431" customFormat="false" ht="15" hidden="false" customHeight="false" outlineLevel="0" collapsed="false">
      <c r="A3431" s="72" t="s">
        <v>7095</v>
      </c>
      <c r="B3431" s="72" t="s">
        <v>2422</v>
      </c>
      <c r="C3431" s="72" t="s">
        <v>290</v>
      </c>
      <c r="D3431" s="72" t="s">
        <v>292</v>
      </c>
      <c r="E3431" s="72"/>
      <c r="F3431" s="73" t="n">
        <v>9631</v>
      </c>
      <c r="G3431" s="73" t="n">
        <v>8096</v>
      </c>
      <c r="H3431" s="73" t="n">
        <v>1535</v>
      </c>
      <c r="I3431" s="74" t="n">
        <f aca="false">H3431/F3431</f>
        <v>0.159381164988059</v>
      </c>
      <c r="J3431" s="73" t="n">
        <v>7844</v>
      </c>
      <c r="K3431" s="73" t="n">
        <v>119</v>
      </c>
      <c r="L3431" s="73" t="n">
        <v>133</v>
      </c>
      <c r="M3431" s="73" t="n">
        <v>5094</v>
      </c>
      <c r="N3431" s="73" t="n">
        <v>2338</v>
      </c>
      <c r="O3431" s="73" t="n">
        <f aca="false">J3431-M3431-N3431</f>
        <v>412</v>
      </c>
      <c r="P3431" s="74" t="n">
        <f aca="false">M3431/J3431</f>
        <v>0.649413564507904</v>
      </c>
      <c r="Q3431" s="74" t="n">
        <f aca="false">N3431/J3431</f>
        <v>0.298062213156553</v>
      </c>
      <c r="R3431" s="75" t="n">
        <f aca="false">ABS(P3431-Q3431)*100</f>
        <v>35.1351351351351</v>
      </c>
      <c r="S3431" s="72" t="str">
        <f aca="false">IF(M3431&gt;N3431,"Flávio Bolsonaro",IF(N3431&gt;M3431,"Lula","Empate"))</f>
        <v>Flávio Bolsonaro</v>
      </c>
      <c r="T3431" s="74" t="n">
        <v>0.346480279580629</v>
      </c>
      <c r="U3431" s="74" t="n">
        <v>0.604218671992012</v>
      </c>
      <c r="V3431" s="72" t="str">
        <f aca="false">IF(S3431="Empate","—",IF((N3431&gt;M3431)&lt;&gt;(T3431&gt;U3431),"Sim","Não"))</f>
        <v>Não</v>
      </c>
    </row>
    <row r="3432" customFormat="false" ht="15" hidden="false" customHeight="false" outlineLevel="0" collapsed="false">
      <c r="A3432" s="72" t="s">
        <v>7096</v>
      </c>
      <c r="B3432" s="72" t="s">
        <v>7097</v>
      </c>
      <c r="C3432" s="72" t="s">
        <v>290</v>
      </c>
      <c r="D3432" s="72" t="s">
        <v>292</v>
      </c>
      <c r="E3432" s="72"/>
      <c r="F3432" s="73" t="n">
        <v>6004</v>
      </c>
      <c r="G3432" s="73" t="n">
        <v>4848</v>
      </c>
      <c r="H3432" s="73" t="n">
        <v>1156</v>
      </c>
      <c r="I3432" s="74" t="n">
        <f aca="false">H3432/F3432</f>
        <v>0.192538307794803</v>
      </c>
      <c r="J3432" s="73" t="n">
        <v>4692</v>
      </c>
      <c r="K3432" s="73" t="n">
        <v>54</v>
      </c>
      <c r="L3432" s="73" t="n">
        <v>102</v>
      </c>
      <c r="M3432" s="73" t="n">
        <v>2148</v>
      </c>
      <c r="N3432" s="73" t="n">
        <v>2298</v>
      </c>
      <c r="O3432" s="73" t="n">
        <f aca="false">J3432-M3432-N3432</f>
        <v>246</v>
      </c>
      <c r="P3432" s="74" t="n">
        <f aca="false">M3432/J3432</f>
        <v>0.457800511508951</v>
      </c>
      <c r="Q3432" s="74" t="n">
        <f aca="false">N3432/J3432</f>
        <v>0.489769820971867</v>
      </c>
      <c r="R3432" s="75" t="n">
        <f aca="false">ABS(P3432-Q3432)*100</f>
        <v>3.19693094629156</v>
      </c>
      <c r="S3432" s="72" t="str">
        <f aca="false">IF(M3432&gt;N3432,"Flávio Bolsonaro",IF(N3432&gt;M3432,"Lula","Empate"))</f>
        <v>Lula</v>
      </c>
      <c r="T3432" s="74" t="n">
        <v>0.561783163817356</v>
      </c>
      <c r="U3432" s="74" t="n">
        <v>0.373945033542523</v>
      </c>
      <c r="V3432" s="72" t="str">
        <f aca="false">IF(S3432="Empate","—",IF((N3432&gt;M3432)&lt;&gt;(T3432&gt;U3432),"Sim","Não"))</f>
        <v>Não</v>
      </c>
    </row>
    <row r="3433" customFormat="false" ht="15" hidden="false" customHeight="false" outlineLevel="0" collapsed="false">
      <c r="A3433" s="72" t="s">
        <v>7098</v>
      </c>
      <c r="B3433" s="72" t="s">
        <v>7099</v>
      </c>
      <c r="C3433" s="72" t="s">
        <v>290</v>
      </c>
      <c r="D3433" s="72" t="s">
        <v>292</v>
      </c>
      <c r="E3433" s="72"/>
      <c r="F3433" s="73" t="n">
        <v>19494</v>
      </c>
      <c r="G3433" s="73" t="n">
        <v>15448</v>
      </c>
      <c r="H3433" s="73" t="n">
        <v>4046</v>
      </c>
      <c r="I3433" s="74" t="n">
        <f aca="false">H3433/F3433</f>
        <v>0.207551041346055</v>
      </c>
      <c r="J3433" s="73" t="n">
        <v>14948</v>
      </c>
      <c r="K3433" s="73" t="n">
        <v>248</v>
      </c>
      <c r="L3433" s="73" t="n">
        <v>252</v>
      </c>
      <c r="M3433" s="73" t="n">
        <v>9358</v>
      </c>
      <c r="N3433" s="73" t="n">
        <v>4503</v>
      </c>
      <c r="O3433" s="73" t="n">
        <f aca="false">J3433-M3433-N3433</f>
        <v>1087</v>
      </c>
      <c r="P3433" s="74" t="n">
        <f aca="false">M3433/J3433</f>
        <v>0.626036928017126</v>
      </c>
      <c r="Q3433" s="74" t="n">
        <f aca="false">N3433/J3433</f>
        <v>0.301244313620551</v>
      </c>
      <c r="R3433" s="75" t="n">
        <f aca="false">ABS(P3433-Q3433)*100</f>
        <v>32.4792614396575</v>
      </c>
      <c r="S3433" s="72" t="str">
        <f aca="false">IF(M3433&gt;N3433,"Flávio Bolsonaro",IF(N3433&gt;M3433,"Lula","Empate"))</f>
        <v>Flávio Bolsonaro</v>
      </c>
      <c r="T3433" s="74" t="n">
        <v>0.345937826541275</v>
      </c>
      <c r="U3433" s="74" t="n">
        <v>0.582223092998955</v>
      </c>
      <c r="V3433" s="72" t="str">
        <f aca="false">IF(S3433="Empate","—",IF((N3433&gt;M3433)&lt;&gt;(T3433&gt;U3433),"Sim","Não"))</f>
        <v>Não</v>
      </c>
    </row>
    <row r="3434" customFormat="false" ht="15" hidden="false" customHeight="false" outlineLevel="0" collapsed="false">
      <c r="A3434" s="72" t="s">
        <v>7100</v>
      </c>
      <c r="B3434" s="72" t="s">
        <v>7101</v>
      </c>
      <c r="C3434" s="72" t="s">
        <v>290</v>
      </c>
      <c r="D3434" s="72" t="s">
        <v>292</v>
      </c>
      <c r="E3434" s="72"/>
      <c r="F3434" s="73" t="n">
        <v>5165</v>
      </c>
      <c r="G3434" s="73" t="n">
        <v>4335</v>
      </c>
      <c r="H3434" s="73" t="n">
        <v>830</v>
      </c>
      <c r="I3434" s="74" t="n">
        <f aca="false">H3434/F3434</f>
        <v>0.160696999031946</v>
      </c>
      <c r="J3434" s="73" t="n">
        <v>4219</v>
      </c>
      <c r="K3434" s="73" t="n">
        <v>67</v>
      </c>
      <c r="L3434" s="73" t="n">
        <v>49</v>
      </c>
      <c r="M3434" s="73" t="n">
        <v>1985</v>
      </c>
      <c r="N3434" s="73" t="n">
        <v>1971</v>
      </c>
      <c r="O3434" s="73" t="n">
        <f aca="false">J3434-M3434-N3434</f>
        <v>263</v>
      </c>
      <c r="P3434" s="74" t="n">
        <f aca="false">M3434/J3434</f>
        <v>0.470490637591846</v>
      </c>
      <c r="Q3434" s="74" t="n">
        <f aca="false">N3434/J3434</f>
        <v>0.467172315714624</v>
      </c>
      <c r="R3434" s="75" t="n">
        <f aca="false">ABS(P3434-Q3434)*100</f>
        <v>0.331832187722209</v>
      </c>
      <c r="S3434" s="72" t="str">
        <f aca="false">IF(M3434&gt;N3434,"Flávio Bolsonaro",IF(N3434&gt;M3434,"Lula","Empate"))</f>
        <v>Flávio Bolsonaro</v>
      </c>
      <c r="T3434" s="74" t="n">
        <v>0.577913797500638</v>
      </c>
      <c r="U3434" s="74" t="n">
        <v>0.366998214741138</v>
      </c>
      <c r="V3434" s="72" t="str">
        <f aca="false">IF(S3434="Empate","—",IF((N3434&gt;M3434)&lt;&gt;(T3434&gt;U3434),"Sim","Não"))</f>
        <v>Sim</v>
      </c>
    </row>
    <row r="3435" customFormat="false" ht="15" hidden="false" customHeight="false" outlineLevel="0" collapsed="false">
      <c r="A3435" s="72" t="s">
        <v>7102</v>
      </c>
      <c r="B3435" s="72" t="s">
        <v>1304</v>
      </c>
      <c r="C3435" s="72" t="s">
        <v>290</v>
      </c>
      <c r="D3435" s="72" t="s">
        <v>292</v>
      </c>
      <c r="E3435" s="72"/>
      <c r="F3435" s="73" t="n">
        <v>6087</v>
      </c>
      <c r="G3435" s="73" t="n">
        <v>4706</v>
      </c>
      <c r="H3435" s="73" t="n">
        <v>1381</v>
      </c>
      <c r="I3435" s="74" t="n">
        <f aca="false">H3435/F3435</f>
        <v>0.226876950878922</v>
      </c>
      <c r="J3435" s="73" t="n">
        <v>4516</v>
      </c>
      <c r="K3435" s="73" t="n">
        <v>85</v>
      </c>
      <c r="L3435" s="73" t="n">
        <v>105</v>
      </c>
      <c r="M3435" s="73" t="n">
        <v>2490</v>
      </c>
      <c r="N3435" s="73" t="n">
        <v>1738</v>
      </c>
      <c r="O3435" s="73" t="n">
        <f aca="false">J3435-M3435-N3435</f>
        <v>288</v>
      </c>
      <c r="P3435" s="74" t="n">
        <f aca="false">M3435/J3435</f>
        <v>0.551372896368468</v>
      </c>
      <c r="Q3435" s="74" t="n">
        <f aca="false">N3435/J3435</f>
        <v>0.384853852967228</v>
      </c>
      <c r="R3435" s="75" t="n">
        <f aca="false">ABS(P3435-Q3435)*100</f>
        <v>16.651904340124</v>
      </c>
      <c r="S3435" s="72" t="str">
        <f aca="false">IF(M3435&gt;N3435,"Flávio Bolsonaro",IF(N3435&gt;M3435,"Lula","Empate"))</f>
        <v>Flávio Bolsonaro</v>
      </c>
      <c r="T3435" s="74" t="n">
        <v>0.442680008701327</v>
      </c>
      <c r="U3435" s="74" t="n">
        <v>0.489014574722645</v>
      </c>
      <c r="V3435" s="72" t="str">
        <f aca="false">IF(S3435="Empate","—",IF((N3435&gt;M3435)&lt;&gt;(T3435&gt;U3435),"Sim","Não"))</f>
        <v>Não</v>
      </c>
    </row>
    <row r="3436" customFormat="false" ht="15" hidden="false" customHeight="false" outlineLevel="0" collapsed="false">
      <c r="A3436" s="72" t="s">
        <v>7103</v>
      </c>
      <c r="B3436" s="72" t="s">
        <v>7104</v>
      </c>
      <c r="C3436" s="72" t="s">
        <v>290</v>
      </c>
      <c r="D3436" s="72" t="s">
        <v>292</v>
      </c>
      <c r="E3436" s="72"/>
      <c r="F3436" s="73" t="n">
        <v>8591</v>
      </c>
      <c r="G3436" s="73" t="n">
        <v>6765</v>
      </c>
      <c r="H3436" s="73" t="n">
        <v>1826</v>
      </c>
      <c r="I3436" s="74" t="n">
        <f aca="false">H3436/F3436</f>
        <v>0.212548015364917</v>
      </c>
      <c r="J3436" s="73" t="n">
        <v>6577</v>
      </c>
      <c r="K3436" s="73" t="n">
        <v>59</v>
      </c>
      <c r="L3436" s="73" t="n">
        <v>129</v>
      </c>
      <c r="M3436" s="73" t="n">
        <v>3044</v>
      </c>
      <c r="N3436" s="73" t="n">
        <v>3253</v>
      </c>
      <c r="O3436" s="73" t="n">
        <f aca="false">J3436-M3436-N3436</f>
        <v>280</v>
      </c>
      <c r="P3436" s="74" t="n">
        <f aca="false">M3436/J3436</f>
        <v>0.462824996198875</v>
      </c>
      <c r="Q3436" s="74" t="n">
        <f aca="false">N3436/J3436</f>
        <v>0.494602402311084</v>
      </c>
      <c r="R3436" s="75" t="n">
        <f aca="false">ABS(P3436-Q3436)*100</f>
        <v>3.17774061122093</v>
      </c>
      <c r="S3436" s="72" t="str">
        <f aca="false">IF(M3436&gt;N3436,"Flávio Bolsonaro",IF(N3436&gt;M3436,"Lula","Empate"))</f>
        <v>Lula</v>
      </c>
      <c r="T3436" s="74" t="n">
        <v>0.581627796287482</v>
      </c>
      <c r="U3436" s="74" t="n">
        <v>0.380136442963668</v>
      </c>
      <c r="V3436" s="72" t="str">
        <f aca="false">IF(S3436="Empate","—",IF((N3436&gt;M3436)&lt;&gt;(T3436&gt;U3436),"Sim","Não"))</f>
        <v>Não</v>
      </c>
    </row>
    <row r="3437" customFormat="false" ht="15" hidden="false" customHeight="false" outlineLevel="0" collapsed="false">
      <c r="A3437" s="72" t="s">
        <v>7105</v>
      </c>
      <c r="B3437" s="72" t="s">
        <v>7106</v>
      </c>
      <c r="C3437" s="72" t="s">
        <v>290</v>
      </c>
      <c r="D3437" s="72" t="s">
        <v>292</v>
      </c>
      <c r="E3437" s="72"/>
      <c r="F3437" s="73" t="n">
        <v>9738</v>
      </c>
      <c r="G3437" s="73" t="n">
        <v>7327</v>
      </c>
      <c r="H3437" s="73" t="n">
        <v>2411</v>
      </c>
      <c r="I3437" s="74" t="n">
        <f aca="false">H3437/F3437</f>
        <v>0.247586773464777</v>
      </c>
      <c r="J3437" s="73" t="n">
        <v>7124</v>
      </c>
      <c r="K3437" s="73" t="n">
        <v>88</v>
      </c>
      <c r="L3437" s="73" t="n">
        <v>115</v>
      </c>
      <c r="M3437" s="73" t="n">
        <v>4022</v>
      </c>
      <c r="N3437" s="73" t="n">
        <v>2629</v>
      </c>
      <c r="O3437" s="73" t="n">
        <f aca="false">J3437-M3437-N3437</f>
        <v>473</v>
      </c>
      <c r="P3437" s="74" t="n">
        <f aca="false">M3437/J3437</f>
        <v>0.56457046603032</v>
      </c>
      <c r="Q3437" s="74" t="n">
        <f aca="false">N3437/J3437</f>
        <v>0.369034250421112</v>
      </c>
      <c r="R3437" s="75" t="n">
        <f aca="false">ABS(P3437-Q3437)*100</f>
        <v>19.5536215609208</v>
      </c>
      <c r="S3437" s="72" t="str">
        <f aca="false">IF(M3437&gt;N3437,"Flávio Bolsonaro",IF(N3437&gt;M3437,"Lula","Empate"))</f>
        <v>Flávio Bolsonaro</v>
      </c>
      <c r="T3437" s="74" t="n">
        <v>0.435554341889678</v>
      </c>
      <c r="U3437" s="74" t="n">
        <v>0.510649918077553</v>
      </c>
      <c r="V3437" s="72" t="str">
        <f aca="false">IF(S3437="Empate","—",IF((N3437&gt;M3437)&lt;&gt;(T3437&gt;U3437),"Sim","Não"))</f>
        <v>Não</v>
      </c>
    </row>
    <row r="3438" customFormat="false" ht="15" hidden="false" customHeight="false" outlineLevel="0" collapsed="false">
      <c r="A3438" s="72" t="s">
        <v>7107</v>
      </c>
      <c r="B3438" s="72" t="s">
        <v>5034</v>
      </c>
      <c r="C3438" s="72" t="s">
        <v>290</v>
      </c>
      <c r="D3438" s="72" t="s">
        <v>292</v>
      </c>
      <c r="E3438" s="72"/>
      <c r="F3438" s="73" t="n">
        <v>4854</v>
      </c>
      <c r="G3438" s="73" t="n">
        <v>3834</v>
      </c>
      <c r="H3438" s="73" t="n">
        <v>1020</v>
      </c>
      <c r="I3438" s="74" t="n">
        <f aca="false">H3438/F3438</f>
        <v>0.210135970333745</v>
      </c>
      <c r="J3438" s="73" t="n">
        <v>3702</v>
      </c>
      <c r="K3438" s="73" t="n">
        <v>58</v>
      </c>
      <c r="L3438" s="73" t="n">
        <v>74</v>
      </c>
      <c r="M3438" s="73" t="n">
        <v>2360</v>
      </c>
      <c r="N3438" s="73" t="n">
        <v>1148</v>
      </c>
      <c r="O3438" s="73" t="n">
        <f aca="false">J3438-M3438-N3438</f>
        <v>194</v>
      </c>
      <c r="P3438" s="74" t="n">
        <f aca="false">M3438/J3438</f>
        <v>0.637493246893571</v>
      </c>
      <c r="Q3438" s="74" t="n">
        <f aca="false">N3438/J3438</f>
        <v>0.31010264721772</v>
      </c>
      <c r="R3438" s="75" t="n">
        <f aca="false">ABS(P3438-Q3438)*100</f>
        <v>32.7390599675851</v>
      </c>
      <c r="S3438" s="72" t="str">
        <f aca="false">IF(M3438&gt;N3438,"Flávio Bolsonaro",IF(N3438&gt;M3438,"Lula","Empate"))</f>
        <v>Flávio Bolsonaro</v>
      </c>
      <c r="T3438" s="74" t="n">
        <v>0.36327817178881</v>
      </c>
      <c r="U3438" s="74" t="n">
        <v>0.596007354872603</v>
      </c>
      <c r="V3438" s="72" t="str">
        <f aca="false">IF(S3438="Empate","—",IF((N3438&gt;M3438)&lt;&gt;(T3438&gt;U3438),"Sim","Não"))</f>
        <v>Não</v>
      </c>
    </row>
    <row r="3439" customFormat="false" ht="15" hidden="false" customHeight="false" outlineLevel="0" collapsed="false">
      <c r="A3439" s="72" t="s">
        <v>7108</v>
      </c>
      <c r="B3439" s="72" t="s">
        <v>7109</v>
      </c>
      <c r="C3439" s="72" t="s">
        <v>290</v>
      </c>
      <c r="D3439" s="72" t="s">
        <v>292</v>
      </c>
      <c r="E3439" s="72"/>
      <c r="F3439" s="73" t="n">
        <v>8864</v>
      </c>
      <c r="G3439" s="73" t="n">
        <v>7237</v>
      </c>
      <c r="H3439" s="73" t="n">
        <v>1627</v>
      </c>
      <c r="I3439" s="74" t="n">
        <f aca="false">H3439/F3439</f>
        <v>0.183551444043321</v>
      </c>
      <c r="J3439" s="73" t="n">
        <v>7089</v>
      </c>
      <c r="K3439" s="73" t="n">
        <v>80</v>
      </c>
      <c r="L3439" s="73" t="n">
        <v>68</v>
      </c>
      <c r="M3439" s="73" t="n">
        <v>3665</v>
      </c>
      <c r="N3439" s="73" t="n">
        <v>3075</v>
      </c>
      <c r="O3439" s="73" t="n">
        <f aca="false">J3439-M3439-N3439</f>
        <v>349</v>
      </c>
      <c r="P3439" s="74" t="n">
        <f aca="false">M3439/J3439</f>
        <v>0.516998166172944</v>
      </c>
      <c r="Q3439" s="74" t="n">
        <f aca="false">N3439/J3439</f>
        <v>0.43377063055438</v>
      </c>
      <c r="R3439" s="75" t="n">
        <f aca="false">ABS(P3439-Q3439)*100</f>
        <v>8.3227535618564</v>
      </c>
      <c r="S3439" s="72" t="str">
        <f aca="false">IF(M3439&gt;N3439,"Flávio Bolsonaro",IF(N3439&gt;M3439,"Lula","Empate"))</f>
        <v>Flávio Bolsonaro</v>
      </c>
      <c r="T3439" s="74" t="n">
        <v>0.540474828375286</v>
      </c>
      <c r="U3439" s="74" t="n">
        <v>0.4183352402746</v>
      </c>
      <c r="V3439" s="72" t="str">
        <f aca="false">IF(S3439="Empate","—",IF((N3439&gt;M3439)&lt;&gt;(T3439&gt;U3439),"Sim","Não"))</f>
        <v>Sim</v>
      </c>
    </row>
    <row r="3440" customFormat="false" ht="15" hidden="false" customHeight="false" outlineLevel="0" collapsed="false">
      <c r="A3440" s="72" t="s">
        <v>7110</v>
      </c>
      <c r="B3440" s="72" t="s">
        <v>7111</v>
      </c>
      <c r="C3440" s="72" t="s">
        <v>290</v>
      </c>
      <c r="D3440" s="72" t="s">
        <v>292</v>
      </c>
      <c r="E3440" s="72"/>
      <c r="F3440" s="73" t="n">
        <v>3758</v>
      </c>
      <c r="G3440" s="73" t="n">
        <v>2960</v>
      </c>
      <c r="H3440" s="73" t="n">
        <v>798</v>
      </c>
      <c r="I3440" s="74" t="n">
        <f aca="false">H3440/F3440</f>
        <v>0.212346993081426</v>
      </c>
      <c r="J3440" s="73" t="n">
        <v>2854</v>
      </c>
      <c r="K3440" s="73" t="n">
        <v>44</v>
      </c>
      <c r="L3440" s="73" t="n">
        <v>62</v>
      </c>
      <c r="M3440" s="73" t="n">
        <v>1413</v>
      </c>
      <c r="N3440" s="73" t="n">
        <v>1230</v>
      </c>
      <c r="O3440" s="73" t="n">
        <f aca="false">J3440-M3440-N3440</f>
        <v>211</v>
      </c>
      <c r="P3440" s="74" t="n">
        <f aca="false">M3440/J3440</f>
        <v>0.495094604064471</v>
      </c>
      <c r="Q3440" s="74" t="n">
        <f aca="false">N3440/J3440</f>
        <v>0.430974071478627</v>
      </c>
      <c r="R3440" s="75" t="n">
        <f aca="false">ABS(P3440-Q3440)*100</f>
        <v>6.41205325858444</v>
      </c>
      <c r="S3440" s="72" t="str">
        <f aca="false">IF(M3440&gt;N3440,"Flávio Bolsonaro",IF(N3440&gt;M3440,"Lula","Empate"))</f>
        <v>Flávio Bolsonaro</v>
      </c>
      <c r="T3440" s="74" t="n">
        <v>0.516587677725119</v>
      </c>
      <c r="U3440" s="74" t="n">
        <v>0.420342690484871</v>
      </c>
      <c r="V3440" s="72" t="str">
        <f aca="false">IF(S3440="Empate","—",IF((N3440&gt;M3440)&lt;&gt;(T3440&gt;U3440),"Sim","Não"))</f>
        <v>Sim</v>
      </c>
    </row>
    <row r="3441" customFormat="false" ht="15" hidden="false" customHeight="false" outlineLevel="0" collapsed="false">
      <c r="A3441" s="72" t="s">
        <v>7112</v>
      </c>
      <c r="B3441" s="72" t="s">
        <v>7113</v>
      </c>
      <c r="C3441" s="72" t="s">
        <v>290</v>
      </c>
      <c r="D3441" s="72" t="s">
        <v>292</v>
      </c>
      <c r="E3441" s="72"/>
      <c r="F3441" s="73" t="n">
        <v>7055</v>
      </c>
      <c r="G3441" s="73" t="n">
        <v>6057</v>
      </c>
      <c r="H3441" s="73" t="n">
        <v>998</v>
      </c>
      <c r="I3441" s="74" t="n">
        <f aca="false">H3441/F3441</f>
        <v>0.141459957476967</v>
      </c>
      <c r="J3441" s="73" t="n">
        <v>5978</v>
      </c>
      <c r="K3441" s="73" t="n">
        <v>36</v>
      </c>
      <c r="L3441" s="73" t="n">
        <v>43</v>
      </c>
      <c r="M3441" s="73" t="n">
        <v>4936</v>
      </c>
      <c r="N3441" s="73" t="n">
        <v>778</v>
      </c>
      <c r="O3441" s="73" t="n">
        <f aca="false">J3441-M3441-N3441</f>
        <v>264</v>
      </c>
      <c r="P3441" s="74" t="n">
        <f aca="false">M3441/J3441</f>
        <v>0.825694212111074</v>
      </c>
      <c r="Q3441" s="74" t="n">
        <f aca="false">N3441/J3441</f>
        <v>0.130143860823018</v>
      </c>
      <c r="R3441" s="75" t="n">
        <f aca="false">ABS(P3441-Q3441)*100</f>
        <v>69.5550351288056</v>
      </c>
      <c r="S3441" s="72" t="str">
        <f aca="false">IF(M3441&gt;N3441,"Flávio Bolsonaro",IF(N3441&gt;M3441,"Lula","Empate"))</f>
        <v>Flávio Bolsonaro</v>
      </c>
      <c r="T3441" s="74" t="n">
        <v>0.148357289527721</v>
      </c>
      <c r="U3441" s="74" t="n">
        <v>0.822039698836413</v>
      </c>
      <c r="V3441" s="72" t="str">
        <f aca="false">IF(S3441="Empate","—",IF((N3441&gt;M3441)&lt;&gt;(T3441&gt;U3441),"Sim","Não"))</f>
        <v>Não</v>
      </c>
    </row>
    <row r="3442" customFormat="false" ht="15" hidden="false" customHeight="false" outlineLevel="0" collapsed="false">
      <c r="A3442" s="72" t="s">
        <v>7114</v>
      </c>
      <c r="B3442" s="72" t="s">
        <v>7115</v>
      </c>
      <c r="C3442" s="72" t="s">
        <v>290</v>
      </c>
      <c r="D3442" s="72" t="s">
        <v>292</v>
      </c>
      <c r="E3442" s="72"/>
      <c r="F3442" s="73" t="n">
        <v>6025</v>
      </c>
      <c r="G3442" s="73" t="n">
        <v>4857</v>
      </c>
      <c r="H3442" s="73" t="n">
        <v>1168</v>
      </c>
      <c r="I3442" s="74" t="n">
        <f aca="false">H3442/F3442</f>
        <v>0.193858921161826</v>
      </c>
      <c r="J3442" s="73" t="n">
        <v>4681</v>
      </c>
      <c r="K3442" s="73" t="n">
        <v>67</v>
      </c>
      <c r="L3442" s="73" t="n">
        <v>109</v>
      </c>
      <c r="M3442" s="73" t="n">
        <v>1851</v>
      </c>
      <c r="N3442" s="73" t="n">
        <v>2438</v>
      </c>
      <c r="O3442" s="73" t="n">
        <f aca="false">J3442-M3442-N3442</f>
        <v>392</v>
      </c>
      <c r="P3442" s="74" t="n">
        <f aca="false">M3442/J3442</f>
        <v>0.395428327280496</v>
      </c>
      <c r="Q3442" s="74" t="n">
        <f aca="false">N3442/J3442</f>
        <v>0.520828882717368</v>
      </c>
      <c r="R3442" s="75" t="n">
        <f aca="false">ABS(P3442-Q3442)*100</f>
        <v>12.5400555436872</v>
      </c>
      <c r="S3442" s="72" t="str">
        <f aca="false">IF(M3442&gt;N3442,"Flávio Bolsonaro",IF(N3442&gt;M3442,"Lula","Empate"))</f>
        <v>Lula</v>
      </c>
      <c r="T3442" s="74" t="n">
        <v>0.629588920641899</v>
      </c>
      <c r="U3442" s="74" t="n">
        <v>0.306001318971203</v>
      </c>
      <c r="V3442" s="72" t="str">
        <f aca="false">IF(S3442="Empate","—",IF((N3442&gt;M3442)&lt;&gt;(T3442&gt;U3442),"Sim","Não"))</f>
        <v>Não</v>
      </c>
    </row>
    <row r="3443" customFormat="false" ht="15" hidden="false" customHeight="false" outlineLevel="0" collapsed="false">
      <c r="A3443" s="72" t="s">
        <v>7116</v>
      </c>
      <c r="B3443" s="72" t="s">
        <v>7117</v>
      </c>
      <c r="C3443" s="72" t="s">
        <v>290</v>
      </c>
      <c r="D3443" s="72" t="s">
        <v>292</v>
      </c>
      <c r="E3443" s="72"/>
      <c r="F3443" s="73" t="n">
        <v>2996</v>
      </c>
      <c r="G3443" s="73" t="n">
        <v>2464</v>
      </c>
      <c r="H3443" s="73" t="n">
        <v>532</v>
      </c>
      <c r="I3443" s="74" t="n">
        <f aca="false">H3443/F3443</f>
        <v>0.177570093457944</v>
      </c>
      <c r="J3443" s="73" t="n">
        <v>2374</v>
      </c>
      <c r="K3443" s="73" t="n">
        <v>41</v>
      </c>
      <c r="L3443" s="73" t="n">
        <v>49</v>
      </c>
      <c r="M3443" s="73" t="n">
        <v>1494</v>
      </c>
      <c r="N3443" s="73" t="n">
        <v>696</v>
      </c>
      <c r="O3443" s="73" t="n">
        <f aca="false">J3443-M3443-N3443</f>
        <v>184</v>
      </c>
      <c r="P3443" s="74" t="n">
        <f aca="false">M3443/J3443</f>
        <v>0.629317607413648</v>
      </c>
      <c r="Q3443" s="74" t="n">
        <f aca="false">N3443/J3443</f>
        <v>0.293176074136479</v>
      </c>
      <c r="R3443" s="75" t="n">
        <f aca="false">ABS(P3443-Q3443)*100</f>
        <v>33.6141533277169</v>
      </c>
      <c r="S3443" s="72" t="str">
        <f aca="false">IF(M3443&gt;N3443,"Flávio Bolsonaro",IF(N3443&gt;M3443,"Lula","Empate"))</f>
        <v>Flávio Bolsonaro</v>
      </c>
      <c r="T3443" s="74" t="n">
        <v>0.373108517077389</v>
      </c>
      <c r="U3443" s="74" t="n">
        <v>0.537397319498487</v>
      </c>
      <c r="V3443" s="72" t="str">
        <f aca="false">IF(S3443="Empate","—",IF((N3443&gt;M3443)&lt;&gt;(T3443&gt;U3443),"Sim","Não"))</f>
        <v>Não</v>
      </c>
    </row>
    <row r="3444" customFormat="false" ht="15" hidden="false" customHeight="false" outlineLevel="0" collapsed="false">
      <c r="A3444" s="72" t="s">
        <v>7118</v>
      </c>
      <c r="B3444" s="72" t="s">
        <v>7119</v>
      </c>
      <c r="C3444" s="72" t="s">
        <v>290</v>
      </c>
      <c r="D3444" s="72" t="s">
        <v>292</v>
      </c>
      <c r="E3444" s="72"/>
      <c r="F3444" s="73" t="n">
        <v>20079</v>
      </c>
      <c r="G3444" s="73" t="n">
        <v>14859</v>
      </c>
      <c r="H3444" s="73" t="n">
        <v>5220</v>
      </c>
      <c r="I3444" s="74" t="n">
        <f aca="false">H3444/F3444</f>
        <v>0.25997310623039</v>
      </c>
      <c r="J3444" s="73" t="n">
        <v>14239</v>
      </c>
      <c r="K3444" s="73" t="n">
        <v>292</v>
      </c>
      <c r="L3444" s="73" t="n">
        <v>328</v>
      </c>
      <c r="M3444" s="73" t="n">
        <v>6612</v>
      </c>
      <c r="N3444" s="73" t="n">
        <v>6754</v>
      </c>
      <c r="O3444" s="73" t="n">
        <f aca="false">J3444-M3444-N3444</f>
        <v>873</v>
      </c>
      <c r="P3444" s="74" t="n">
        <f aca="false">M3444/J3444</f>
        <v>0.464358452138493</v>
      </c>
      <c r="Q3444" s="74" t="n">
        <f aca="false">N3444/J3444</f>
        <v>0.474331062574619</v>
      </c>
      <c r="R3444" s="75" t="n">
        <f aca="false">ABS(P3444-Q3444)*100</f>
        <v>0.997261043612613</v>
      </c>
      <c r="S3444" s="72" t="str">
        <f aca="false">IF(M3444&gt;N3444,"Flávio Bolsonaro",IF(N3444&gt;M3444,"Lula","Empate"))</f>
        <v>Lula</v>
      </c>
      <c r="T3444" s="74" t="n">
        <v>0.562585082754174</v>
      </c>
      <c r="U3444" s="74" t="n">
        <v>0.385756251343412</v>
      </c>
      <c r="V3444" s="72" t="str">
        <f aca="false">IF(S3444="Empate","—",IF((N3444&gt;M3444)&lt;&gt;(T3444&gt;U3444),"Sim","Não"))</f>
        <v>Não</v>
      </c>
    </row>
    <row r="3445" customFormat="false" ht="15" hidden="false" customHeight="false" outlineLevel="0" collapsed="false">
      <c r="A3445" s="72" t="s">
        <v>7120</v>
      </c>
      <c r="B3445" s="72" t="s">
        <v>7121</v>
      </c>
      <c r="C3445" s="72" t="s">
        <v>290</v>
      </c>
      <c r="D3445" s="72" t="s">
        <v>292</v>
      </c>
      <c r="E3445" s="72"/>
      <c r="F3445" s="73" t="n">
        <v>2830</v>
      </c>
      <c r="G3445" s="73" t="n">
        <v>2377</v>
      </c>
      <c r="H3445" s="73" t="n">
        <v>453</v>
      </c>
      <c r="I3445" s="74" t="n">
        <f aca="false">H3445/F3445</f>
        <v>0.160070671378092</v>
      </c>
      <c r="J3445" s="73" t="n">
        <v>2288</v>
      </c>
      <c r="K3445" s="73" t="n">
        <v>33</v>
      </c>
      <c r="L3445" s="73" t="n">
        <v>56</v>
      </c>
      <c r="M3445" s="73" t="n">
        <v>1159</v>
      </c>
      <c r="N3445" s="73" t="n">
        <v>997</v>
      </c>
      <c r="O3445" s="73" t="n">
        <f aca="false">J3445-M3445-N3445</f>
        <v>132</v>
      </c>
      <c r="P3445" s="74" t="n">
        <f aca="false">M3445/J3445</f>
        <v>0.506555944055944</v>
      </c>
      <c r="Q3445" s="74" t="n">
        <f aca="false">N3445/J3445</f>
        <v>0.435751748251748</v>
      </c>
      <c r="R3445" s="75" t="n">
        <f aca="false">ABS(P3445-Q3445)*100</f>
        <v>7.08041958041958</v>
      </c>
      <c r="S3445" s="72" t="str">
        <f aca="false">IF(M3445&gt;N3445,"Flávio Bolsonaro",IF(N3445&gt;M3445,"Lula","Empate"))</f>
        <v>Flávio Bolsonaro</v>
      </c>
      <c r="T3445" s="74" t="n">
        <v>0.528725314183124</v>
      </c>
      <c r="U3445" s="74" t="n">
        <v>0.406193895870736</v>
      </c>
      <c r="V3445" s="72" t="str">
        <f aca="false">IF(S3445="Empate","—",IF((N3445&gt;M3445)&lt;&gt;(T3445&gt;U3445),"Sim","Não"))</f>
        <v>Sim</v>
      </c>
    </row>
    <row r="3446" customFormat="false" ht="15" hidden="false" customHeight="false" outlineLevel="0" collapsed="false">
      <c r="A3446" s="72" t="s">
        <v>7122</v>
      </c>
      <c r="B3446" s="72" t="s">
        <v>7123</v>
      </c>
      <c r="C3446" s="72" t="s">
        <v>290</v>
      </c>
      <c r="D3446" s="72" t="s">
        <v>292</v>
      </c>
      <c r="E3446" s="72"/>
      <c r="F3446" s="73" t="n">
        <v>5332</v>
      </c>
      <c r="G3446" s="73" t="n">
        <v>4405</v>
      </c>
      <c r="H3446" s="73" t="n">
        <v>927</v>
      </c>
      <c r="I3446" s="74" t="n">
        <f aca="false">H3446/F3446</f>
        <v>0.173855963990998</v>
      </c>
      <c r="J3446" s="73" t="n">
        <v>4261</v>
      </c>
      <c r="K3446" s="73" t="n">
        <v>66</v>
      </c>
      <c r="L3446" s="73" t="n">
        <v>78</v>
      </c>
      <c r="M3446" s="73" t="n">
        <v>2672</v>
      </c>
      <c r="N3446" s="73" t="n">
        <v>1321</v>
      </c>
      <c r="O3446" s="73" t="n">
        <f aca="false">J3446-M3446-N3446</f>
        <v>268</v>
      </c>
      <c r="P3446" s="74" t="n">
        <f aca="false">M3446/J3446</f>
        <v>0.627082844402722</v>
      </c>
      <c r="Q3446" s="74" t="n">
        <f aca="false">N3446/J3446</f>
        <v>0.310021121802394</v>
      </c>
      <c r="R3446" s="75" t="n">
        <f aca="false">ABS(P3446-Q3446)*100</f>
        <v>31.7061722600329</v>
      </c>
      <c r="S3446" s="72" t="str">
        <f aca="false">IF(M3446&gt;N3446,"Flávio Bolsonaro",IF(N3446&gt;M3446,"Lula","Empate"))</f>
        <v>Flávio Bolsonaro</v>
      </c>
      <c r="T3446" s="74" t="n">
        <v>0.362244897959184</v>
      </c>
      <c r="U3446" s="74" t="n">
        <v>0.580102040816327</v>
      </c>
      <c r="V3446" s="72" t="str">
        <f aca="false">IF(S3446="Empate","—",IF((N3446&gt;M3446)&lt;&gt;(T3446&gt;U3446),"Sim","Não"))</f>
        <v>Não</v>
      </c>
    </row>
    <row r="3447" customFormat="false" ht="15" hidden="false" customHeight="false" outlineLevel="0" collapsed="false">
      <c r="A3447" s="72" t="s">
        <v>7124</v>
      </c>
      <c r="B3447" s="72" t="s">
        <v>7125</v>
      </c>
      <c r="C3447" s="72" t="s">
        <v>290</v>
      </c>
      <c r="D3447" s="72" t="s">
        <v>292</v>
      </c>
      <c r="E3447" s="72"/>
      <c r="F3447" s="73" t="n">
        <v>30395</v>
      </c>
      <c r="G3447" s="73" t="n">
        <v>23736</v>
      </c>
      <c r="H3447" s="73" t="n">
        <v>6659</v>
      </c>
      <c r="I3447" s="74" t="n">
        <f aca="false">H3447/F3447</f>
        <v>0.219082085869386</v>
      </c>
      <c r="J3447" s="73" t="n">
        <v>22712</v>
      </c>
      <c r="K3447" s="73" t="n">
        <v>479</v>
      </c>
      <c r="L3447" s="73" t="n">
        <v>545</v>
      </c>
      <c r="M3447" s="73" t="n">
        <v>12703</v>
      </c>
      <c r="N3447" s="73" t="n">
        <v>7842</v>
      </c>
      <c r="O3447" s="73" t="n">
        <f aca="false">J3447-M3447-N3447</f>
        <v>2167</v>
      </c>
      <c r="P3447" s="74" t="n">
        <f aca="false">M3447/J3447</f>
        <v>0.559307854878478</v>
      </c>
      <c r="Q3447" s="74" t="n">
        <f aca="false">N3447/J3447</f>
        <v>0.345280028178936</v>
      </c>
      <c r="R3447" s="75" t="n">
        <f aca="false">ABS(P3447-Q3447)*100</f>
        <v>21.4027826699542</v>
      </c>
      <c r="S3447" s="72" t="str">
        <f aca="false">IF(M3447&gt;N3447,"Flávio Bolsonaro",IF(N3447&gt;M3447,"Lula","Empate"))</f>
        <v>Flávio Bolsonaro</v>
      </c>
      <c r="T3447" s="74" t="n">
        <v>0.407978117164349</v>
      </c>
      <c r="U3447" s="74" t="n">
        <v>0.503122863004331</v>
      </c>
      <c r="V3447" s="72" t="str">
        <f aca="false">IF(S3447="Empate","—",IF((N3447&gt;M3447)&lt;&gt;(T3447&gt;U3447),"Sim","Não"))</f>
        <v>Não</v>
      </c>
    </row>
    <row r="3448" customFormat="false" ht="15" hidden="false" customHeight="false" outlineLevel="0" collapsed="false">
      <c r="A3448" s="72" t="s">
        <v>7126</v>
      </c>
      <c r="B3448" s="72" t="s">
        <v>7127</v>
      </c>
      <c r="C3448" s="72" t="s">
        <v>290</v>
      </c>
      <c r="D3448" s="72" t="s">
        <v>292</v>
      </c>
      <c r="E3448" s="72"/>
      <c r="F3448" s="73" t="n">
        <v>32266</v>
      </c>
      <c r="G3448" s="73" t="n">
        <v>23743</v>
      </c>
      <c r="H3448" s="73" t="n">
        <v>8523</v>
      </c>
      <c r="I3448" s="74" t="n">
        <f aca="false">H3448/F3448</f>
        <v>0.264148019587182</v>
      </c>
      <c r="J3448" s="73" t="n">
        <v>22715</v>
      </c>
      <c r="K3448" s="73" t="n">
        <v>539</v>
      </c>
      <c r="L3448" s="73" t="n">
        <v>489</v>
      </c>
      <c r="M3448" s="73" t="n">
        <v>11262</v>
      </c>
      <c r="N3448" s="73" t="n">
        <v>10127</v>
      </c>
      <c r="O3448" s="73" t="n">
        <f aca="false">J3448-M3448-N3448</f>
        <v>1326</v>
      </c>
      <c r="P3448" s="74" t="n">
        <f aca="false">M3448/J3448</f>
        <v>0.495795729694035</v>
      </c>
      <c r="Q3448" s="74" t="n">
        <f aca="false">N3448/J3448</f>
        <v>0.445828747523663</v>
      </c>
      <c r="R3448" s="75" t="n">
        <f aca="false">ABS(P3448-Q3448)*100</f>
        <v>4.9966982170372</v>
      </c>
      <c r="S3448" s="72" t="str">
        <f aca="false">IF(M3448&gt;N3448,"Flávio Bolsonaro",IF(N3448&gt;M3448,"Lula","Empate"))</f>
        <v>Flávio Bolsonaro</v>
      </c>
      <c r="T3448" s="74" t="n">
        <v>0.540409251139197</v>
      </c>
      <c r="U3448" s="74" t="n">
        <v>0.414581721262144</v>
      </c>
      <c r="V3448" s="72" t="str">
        <f aca="false">IF(S3448="Empate","—",IF((N3448&gt;M3448)&lt;&gt;(T3448&gt;U3448),"Sim","Não"))</f>
        <v>Sim</v>
      </c>
    </row>
    <row r="3449" customFormat="false" ht="15" hidden="false" customHeight="false" outlineLevel="0" collapsed="false">
      <c r="A3449" s="72" t="s">
        <v>7128</v>
      </c>
      <c r="B3449" s="72" t="s">
        <v>7129</v>
      </c>
      <c r="C3449" s="72" t="s">
        <v>290</v>
      </c>
      <c r="D3449" s="72" t="s">
        <v>292</v>
      </c>
      <c r="E3449" s="72"/>
      <c r="F3449" s="73" t="n">
        <v>26972</v>
      </c>
      <c r="G3449" s="73" t="n">
        <v>22033</v>
      </c>
      <c r="H3449" s="73" t="n">
        <v>4939</v>
      </c>
      <c r="I3449" s="74" t="n">
        <f aca="false">H3449/F3449</f>
        <v>0.183115823817292</v>
      </c>
      <c r="J3449" s="73" t="n">
        <v>21070</v>
      </c>
      <c r="K3449" s="73" t="n">
        <v>535</v>
      </c>
      <c r="L3449" s="73" t="n">
        <v>428</v>
      </c>
      <c r="M3449" s="73" t="n">
        <v>14241</v>
      </c>
      <c r="N3449" s="73" t="n">
        <v>4871</v>
      </c>
      <c r="O3449" s="73" t="n">
        <f aca="false">J3449-M3449-N3449</f>
        <v>1958</v>
      </c>
      <c r="P3449" s="74" t="n">
        <f aca="false">M3449/J3449</f>
        <v>0.675889890840057</v>
      </c>
      <c r="Q3449" s="74" t="n">
        <f aca="false">N3449/J3449</f>
        <v>0.231181775035596</v>
      </c>
      <c r="R3449" s="75" t="n">
        <f aca="false">ABS(P3449-Q3449)*100</f>
        <v>44.4708115804461</v>
      </c>
      <c r="S3449" s="72" t="str">
        <f aca="false">IF(M3449&gt;N3449,"Flávio Bolsonaro",IF(N3449&gt;M3449,"Lula","Empate"))</f>
        <v>Flávio Bolsonaro</v>
      </c>
      <c r="T3449" s="74" t="n">
        <v>0.303904045155221</v>
      </c>
      <c r="U3449" s="74" t="n">
        <v>0.61585136406397</v>
      </c>
      <c r="V3449" s="72" t="str">
        <f aca="false">IF(S3449="Empate","—",IF((N3449&gt;M3449)&lt;&gt;(T3449&gt;U3449),"Sim","Não"))</f>
        <v>Não</v>
      </c>
    </row>
    <row r="3450" customFormat="false" ht="15" hidden="false" customHeight="false" outlineLevel="0" collapsed="false">
      <c r="A3450" s="72" t="s">
        <v>7130</v>
      </c>
      <c r="B3450" s="72" t="s">
        <v>7131</v>
      </c>
      <c r="C3450" s="72" t="s">
        <v>290</v>
      </c>
      <c r="D3450" s="72" t="s">
        <v>292</v>
      </c>
      <c r="E3450" s="72"/>
      <c r="F3450" s="73" t="n">
        <v>10879</v>
      </c>
      <c r="G3450" s="73" t="n">
        <v>8568</v>
      </c>
      <c r="H3450" s="73" t="n">
        <v>2311</v>
      </c>
      <c r="I3450" s="74" t="n">
        <f aca="false">H3450/F3450</f>
        <v>0.212427612832062</v>
      </c>
      <c r="J3450" s="73" t="n">
        <v>8284</v>
      </c>
      <c r="K3450" s="73" t="n">
        <v>104</v>
      </c>
      <c r="L3450" s="73" t="n">
        <v>180</v>
      </c>
      <c r="M3450" s="73" t="n">
        <v>4127</v>
      </c>
      <c r="N3450" s="73" t="n">
        <v>3670</v>
      </c>
      <c r="O3450" s="73" t="n">
        <f aca="false">J3450-M3450-N3450</f>
        <v>487</v>
      </c>
      <c r="P3450" s="74" t="n">
        <f aca="false">M3450/J3450</f>
        <v>0.498189280540802</v>
      </c>
      <c r="Q3450" s="74" t="n">
        <f aca="false">N3450/J3450</f>
        <v>0.443022694350555</v>
      </c>
      <c r="R3450" s="75" t="n">
        <f aca="false">ABS(P3450-Q3450)*100</f>
        <v>5.51665861902462</v>
      </c>
      <c r="S3450" s="72" t="str">
        <f aca="false">IF(M3450&gt;N3450,"Flávio Bolsonaro",IF(N3450&gt;M3450,"Lula","Empate"))</f>
        <v>Flávio Bolsonaro</v>
      </c>
      <c r="T3450" s="74" t="n">
        <v>0.539139888862044</v>
      </c>
      <c r="U3450" s="74" t="n">
        <v>0.407103165015704</v>
      </c>
      <c r="V3450" s="72" t="str">
        <f aca="false">IF(S3450="Empate","—",IF((N3450&gt;M3450)&lt;&gt;(T3450&gt;U3450),"Sim","Não"))</f>
        <v>Sim</v>
      </c>
    </row>
    <row r="3451" customFormat="false" ht="15" hidden="false" customHeight="false" outlineLevel="0" collapsed="false">
      <c r="A3451" s="72" t="s">
        <v>7132</v>
      </c>
      <c r="B3451" s="72" t="s">
        <v>7133</v>
      </c>
      <c r="C3451" s="72" t="s">
        <v>290</v>
      </c>
      <c r="D3451" s="72" t="s">
        <v>292</v>
      </c>
      <c r="E3451" s="72"/>
      <c r="F3451" s="73" t="n">
        <v>24632</v>
      </c>
      <c r="G3451" s="73" t="n">
        <v>20293</v>
      </c>
      <c r="H3451" s="73" t="n">
        <v>4339</v>
      </c>
      <c r="I3451" s="74" t="n">
        <f aca="false">H3451/F3451</f>
        <v>0.176152971744073</v>
      </c>
      <c r="J3451" s="73" t="n">
        <v>19844</v>
      </c>
      <c r="K3451" s="73" t="n">
        <v>203</v>
      </c>
      <c r="L3451" s="73" t="n">
        <v>246</v>
      </c>
      <c r="M3451" s="73" t="n">
        <v>14434</v>
      </c>
      <c r="N3451" s="73" t="n">
        <v>4166</v>
      </c>
      <c r="O3451" s="73" t="n">
        <f aca="false">J3451-M3451-N3451</f>
        <v>1244</v>
      </c>
      <c r="P3451" s="74" t="n">
        <f aca="false">M3451/J3451</f>
        <v>0.727373513404556</v>
      </c>
      <c r="Q3451" s="74" t="n">
        <f aca="false">N3451/J3451</f>
        <v>0.209937512598266</v>
      </c>
      <c r="R3451" s="75" t="n">
        <f aca="false">ABS(P3451-Q3451)*100</f>
        <v>51.7436000806289</v>
      </c>
      <c r="S3451" s="72" t="str">
        <f aca="false">IF(M3451&gt;N3451,"Flávio Bolsonaro",IF(N3451&gt;M3451,"Lula","Empate"))</f>
        <v>Flávio Bolsonaro</v>
      </c>
      <c r="T3451" s="74" t="n">
        <v>0.251437076575652</v>
      </c>
      <c r="U3451" s="74" t="n">
        <v>0.693902689386163</v>
      </c>
      <c r="V3451" s="72" t="str">
        <f aca="false">IF(S3451="Empate","—",IF((N3451&gt;M3451)&lt;&gt;(T3451&gt;U3451),"Sim","Não"))</f>
        <v>Não</v>
      </c>
    </row>
    <row r="3452" customFormat="false" ht="15" hidden="false" customHeight="false" outlineLevel="0" collapsed="false">
      <c r="A3452" s="72" t="s">
        <v>7134</v>
      </c>
      <c r="B3452" s="72" t="s">
        <v>7135</v>
      </c>
      <c r="C3452" s="72" t="s">
        <v>290</v>
      </c>
      <c r="D3452" s="72" t="s">
        <v>292</v>
      </c>
      <c r="E3452" s="72"/>
      <c r="F3452" s="73" t="n">
        <v>7616</v>
      </c>
      <c r="G3452" s="73" t="n">
        <v>5742</v>
      </c>
      <c r="H3452" s="73" t="n">
        <v>1874</v>
      </c>
      <c r="I3452" s="74" t="n">
        <f aca="false">H3452/F3452</f>
        <v>0.246060924369748</v>
      </c>
      <c r="J3452" s="73" t="n">
        <v>5509</v>
      </c>
      <c r="K3452" s="73" t="n">
        <v>94</v>
      </c>
      <c r="L3452" s="73" t="n">
        <v>139</v>
      </c>
      <c r="M3452" s="73" t="n">
        <v>2705</v>
      </c>
      <c r="N3452" s="73" t="n">
        <v>2494</v>
      </c>
      <c r="O3452" s="73" t="n">
        <f aca="false">J3452-M3452-N3452</f>
        <v>310</v>
      </c>
      <c r="P3452" s="74" t="n">
        <f aca="false">M3452/J3452</f>
        <v>0.491014703212924</v>
      </c>
      <c r="Q3452" s="74" t="n">
        <f aca="false">N3452/J3452</f>
        <v>0.452713741150844</v>
      </c>
      <c r="R3452" s="75" t="n">
        <f aca="false">ABS(P3452-Q3452)*100</f>
        <v>3.83009620620802</v>
      </c>
      <c r="S3452" s="72" t="str">
        <f aca="false">IF(M3452&gt;N3452,"Flávio Bolsonaro",IF(N3452&gt;M3452,"Lula","Empate"))</f>
        <v>Flávio Bolsonaro</v>
      </c>
      <c r="T3452" s="74" t="n">
        <v>0.516508210890233</v>
      </c>
      <c r="U3452" s="74" t="n">
        <v>0.421434745030251</v>
      </c>
      <c r="V3452" s="72" t="str">
        <f aca="false">IF(S3452="Empate","—",IF((N3452&gt;M3452)&lt;&gt;(T3452&gt;U3452),"Sim","Não"))</f>
        <v>Sim</v>
      </c>
    </row>
    <row r="3453" customFormat="false" ht="15" hidden="false" customHeight="false" outlineLevel="0" collapsed="false">
      <c r="A3453" s="72" t="s">
        <v>7136</v>
      </c>
      <c r="B3453" s="72" t="s">
        <v>7137</v>
      </c>
      <c r="C3453" s="72" t="s">
        <v>290</v>
      </c>
      <c r="D3453" s="72" t="s">
        <v>292</v>
      </c>
      <c r="E3453" s="72"/>
      <c r="F3453" s="73" t="n">
        <v>108469</v>
      </c>
      <c r="G3453" s="73" t="n">
        <v>86218</v>
      </c>
      <c r="H3453" s="73" t="n">
        <v>22251</v>
      </c>
      <c r="I3453" s="74" t="n">
        <f aca="false">H3453/F3453</f>
        <v>0.205136951571417</v>
      </c>
      <c r="J3453" s="73" t="n">
        <v>83241</v>
      </c>
      <c r="K3453" s="73" t="n">
        <v>1664</v>
      </c>
      <c r="L3453" s="73" t="n">
        <v>1313</v>
      </c>
      <c r="M3453" s="73" t="n">
        <v>50905</v>
      </c>
      <c r="N3453" s="73" t="n">
        <v>25382</v>
      </c>
      <c r="O3453" s="73" t="n">
        <f aca="false">J3453-M3453-N3453</f>
        <v>6954</v>
      </c>
      <c r="P3453" s="74" t="n">
        <f aca="false">M3453/J3453</f>
        <v>0.611537583642676</v>
      </c>
      <c r="Q3453" s="74" t="n">
        <f aca="false">N3453/J3453</f>
        <v>0.304921853413582</v>
      </c>
      <c r="R3453" s="75" t="n">
        <f aca="false">ABS(P3453-Q3453)*100</f>
        <v>30.6615730229094</v>
      </c>
      <c r="S3453" s="72" t="str">
        <f aca="false">IF(M3453&gt;N3453,"Flávio Bolsonaro",IF(N3453&gt;M3453,"Lula","Empate"))</f>
        <v>Flávio Bolsonaro</v>
      </c>
      <c r="T3453" s="74" t="n">
        <v>0.322032051902779</v>
      </c>
      <c r="U3453" s="74" t="n">
        <v>0.58635131209451</v>
      </c>
      <c r="V3453" s="72" t="str">
        <f aca="false">IF(S3453="Empate","—",IF((N3453&gt;M3453)&lt;&gt;(T3453&gt;U3453),"Sim","Não"))</f>
        <v>Não</v>
      </c>
    </row>
    <row r="3454" customFormat="false" ht="15" hidden="false" customHeight="false" outlineLevel="0" collapsed="false">
      <c r="A3454" s="72" t="s">
        <v>7138</v>
      </c>
      <c r="B3454" s="72" t="s">
        <v>7139</v>
      </c>
      <c r="C3454" s="72" t="s">
        <v>290</v>
      </c>
      <c r="D3454" s="72" t="s">
        <v>292</v>
      </c>
      <c r="E3454" s="72"/>
      <c r="F3454" s="73" t="n">
        <v>2106</v>
      </c>
      <c r="G3454" s="73" t="n">
        <v>1751</v>
      </c>
      <c r="H3454" s="73" t="n">
        <v>355</v>
      </c>
      <c r="I3454" s="74" t="n">
        <f aca="false">H3454/F3454</f>
        <v>0.168566001899335</v>
      </c>
      <c r="J3454" s="73" t="n">
        <v>1706</v>
      </c>
      <c r="K3454" s="73" t="n">
        <v>19</v>
      </c>
      <c r="L3454" s="73" t="n">
        <v>26</v>
      </c>
      <c r="M3454" s="73" t="n">
        <v>716</v>
      </c>
      <c r="N3454" s="73" t="n">
        <v>893</v>
      </c>
      <c r="O3454" s="73" t="n">
        <f aca="false">J3454-M3454-N3454</f>
        <v>97</v>
      </c>
      <c r="P3454" s="74" t="n">
        <f aca="false">M3454/J3454</f>
        <v>0.419695193434936</v>
      </c>
      <c r="Q3454" s="74" t="n">
        <f aca="false">N3454/J3454</f>
        <v>0.523446658851114</v>
      </c>
      <c r="R3454" s="75" t="n">
        <f aca="false">ABS(P3454-Q3454)*100</f>
        <v>10.3751465416178</v>
      </c>
      <c r="S3454" s="72" t="str">
        <f aca="false">IF(M3454&gt;N3454,"Flávio Bolsonaro",IF(N3454&gt;M3454,"Lula","Empate"))</f>
        <v>Lula</v>
      </c>
      <c r="T3454" s="74" t="n">
        <v>0.576587070471753</v>
      </c>
      <c r="U3454" s="74" t="n">
        <v>0.358182877111241</v>
      </c>
      <c r="V3454" s="72" t="str">
        <f aca="false">IF(S3454="Empate","—",IF((N3454&gt;M3454)&lt;&gt;(T3454&gt;U3454),"Sim","Não"))</f>
        <v>Não</v>
      </c>
    </row>
    <row r="3455" customFormat="false" ht="15" hidden="false" customHeight="false" outlineLevel="0" collapsed="false">
      <c r="A3455" s="72" t="s">
        <v>7140</v>
      </c>
      <c r="B3455" s="72" t="s">
        <v>7141</v>
      </c>
      <c r="C3455" s="72" t="s">
        <v>290</v>
      </c>
      <c r="D3455" s="72" t="s">
        <v>292</v>
      </c>
      <c r="E3455" s="72"/>
      <c r="F3455" s="73" t="n">
        <v>63954</v>
      </c>
      <c r="G3455" s="73" t="n">
        <v>49673</v>
      </c>
      <c r="H3455" s="73" t="n">
        <v>14281</v>
      </c>
      <c r="I3455" s="74" t="n">
        <f aca="false">H3455/F3455</f>
        <v>0.223301122681928</v>
      </c>
      <c r="J3455" s="73" t="n">
        <v>47947</v>
      </c>
      <c r="K3455" s="73" t="n">
        <v>832</v>
      </c>
      <c r="L3455" s="73" t="n">
        <v>894</v>
      </c>
      <c r="M3455" s="73" t="n">
        <v>31593</v>
      </c>
      <c r="N3455" s="73" t="n">
        <v>12811</v>
      </c>
      <c r="O3455" s="73" t="n">
        <f aca="false">J3455-M3455-N3455</f>
        <v>3543</v>
      </c>
      <c r="P3455" s="74" t="n">
        <f aca="false">M3455/J3455</f>
        <v>0.658915052036624</v>
      </c>
      <c r="Q3455" s="74" t="n">
        <f aca="false">N3455/J3455</f>
        <v>0.267190856570797</v>
      </c>
      <c r="R3455" s="75" t="n">
        <f aca="false">ABS(P3455-Q3455)*100</f>
        <v>39.1724195465827</v>
      </c>
      <c r="S3455" s="72" t="str">
        <f aca="false">IF(M3455&gt;N3455,"Flávio Bolsonaro",IF(N3455&gt;M3455,"Lula","Empate"))</f>
        <v>Flávio Bolsonaro</v>
      </c>
      <c r="T3455" s="74" t="n">
        <v>0.311575903221865</v>
      </c>
      <c r="U3455" s="74" t="n">
        <v>0.610973076453098</v>
      </c>
      <c r="V3455" s="72" t="str">
        <f aca="false">IF(S3455="Empate","—",IF((N3455&gt;M3455)&lt;&gt;(T3455&gt;U3455),"Sim","Não"))</f>
        <v>Não</v>
      </c>
    </row>
    <row r="3456" customFormat="false" ht="15" hidden="false" customHeight="false" outlineLevel="0" collapsed="false">
      <c r="A3456" s="72" t="s">
        <v>7142</v>
      </c>
      <c r="B3456" s="72" t="s">
        <v>7143</v>
      </c>
      <c r="C3456" s="72" t="s">
        <v>290</v>
      </c>
      <c r="D3456" s="72" t="s">
        <v>292</v>
      </c>
      <c r="E3456" s="72"/>
      <c r="F3456" s="73" t="n">
        <v>9490</v>
      </c>
      <c r="G3456" s="73" t="n">
        <v>7477</v>
      </c>
      <c r="H3456" s="73" t="n">
        <v>2013</v>
      </c>
      <c r="I3456" s="74" t="n">
        <f aca="false">H3456/F3456</f>
        <v>0.212118018967334</v>
      </c>
      <c r="J3456" s="73" t="n">
        <v>7207</v>
      </c>
      <c r="K3456" s="73" t="n">
        <v>134</v>
      </c>
      <c r="L3456" s="73" t="n">
        <v>136</v>
      </c>
      <c r="M3456" s="73" t="n">
        <v>4044</v>
      </c>
      <c r="N3456" s="73" t="n">
        <v>2752</v>
      </c>
      <c r="O3456" s="73" t="n">
        <f aca="false">J3456-M3456-N3456</f>
        <v>411</v>
      </c>
      <c r="P3456" s="74" t="n">
        <f aca="false">M3456/J3456</f>
        <v>0.561121132232552</v>
      </c>
      <c r="Q3456" s="74" t="n">
        <f aca="false">N3456/J3456</f>
        <v>0.381850978215624</v>
      </c>
      <c r="R3456" s="75" t="n">
        <f aca="false">ABS(P3456-Q3456)*100</f>
        <v>17.9270154016928</v>
      </c>
      <c r="S3456" s="72" t="str">
        <f aca="false">IF(M3456&gt;N3456,"Flávio Bolsonaro",IF(N3456&gt;M3456,"Lula","Empate"))</f>
        <v>Flávio Bolsonaro</v>
      </c>
      <c r="T3456" s="74" t="n">
        <v>0.452847321312751</v>
      </c>
      <c r="U3456" s="74" t="n">
        <v>0.501491762874562</v>
      </c>
      <c r="V3456" s="72" t="str">
        <f aca="false">IF(S3456="Empate","—",IF((N3456&gt;M3456)&lt;&gt;(T3456&gt;U3456),"Sim","Não"))</f>
        <v>Não</v>
      </c>
    </row>
    <row r="3457" customFormat="false" ht="15" hidden="false" customHeight="false" outlineLevel="0" collapsed="false">
      <c r="A3457" s="72" t="s">
        <v>7144</v>
      </c>
      <c r="B3457" s="72" t="s">
        <v>7145</v>
      </c>
      <c r="C3457" s="72" t="s">
        <v>290</v>
      </c>
      <c r="D3457" s="72" t="s">
        <v>292</v>
      </c>
      <c r="E3457" s="72"/>
      <c r="F3457" s="73" t="n">
        <v>4506</v>
      </c>
      <c r="G3457" s="73" t="n">
        <v>3808</v>
      </c>
      <c r="H3457" s="73" t="n">
        <v>698</v>
      </c>
      <c r="I3457" s="74" t="n">
        <f aca="false">H3457/F3457</f>
        <v>0.154904571682202</v>
      </c>
      <c r="J3457" s="73" t="n">
        <v>3735</v>
      </c>
      <c r="K3457" s="73" t="n">
        <v>28</v>
      </c>
      <c r="L3457" s="73" t="n">
        <v>45</v>
      </c>
      <c r="M3457" s="73" t="n">
        <v>2899</v>
      </c>
      <c r="N3457" s="73" t="n">
        <v>644</v>
      </c>
      <c r="O3457" s="73" t="n">
        <f aca="false">J3457-M3457-N3457</f>
        <v>192</v>
      </c>
      <c r="P3457" s="74" t="n">
        <f aca="false">M3457/J3457</f>
        <v>0.776171352074967</v>
      </c>
      <c r="Q3457" s="74" t="n">
        <f aca="false">N3457/J3457</f>
        <v>0.172423025435074</v>
      </c>
      <c r="R3457" s="75" t="n">
        <f aca="false">ABS(P3457-Q3457)*100</f>
        <v>60.3748326639893</v>
      </c>
      <c r="S3457" s="72" t="str">
        <f aca="false">IF(M3457&gt;N3457,"Flávio Bolsonaro",IF(N3457&gt;M3457,"Lula","Empate"))</f>
        <v>Flávio Bolsonaro</v>
      </c>
      <c r="T3457" s="74" t="n">
        <v>0.214575995665131</v>
      </c>
      <c r="U3457" s="74" t="n">
        <v>0.730967217556218</v>
      </c>
      <c r="V3457" s="72" t="str">
        <f aca="false">IF(S3457="Empate","—",IF((N3457&gt;M3457)&lt;&gt;(T3457&gt;U3457),"Sim","Não"))</f>
        <v>Não</v>
      </c>
    </row>
    <row r="3458" customFormat="false" ht="15" hidden="false" customHeight="false" outlineLevel="0" collapsed="false">
      <c r="A3458" s="72" t="s">
        <v>7146</v>
      </c>
      <c r="B3458" s="72" t="s">
        <v>7147</v>
      </c>
      <c r="C3458" s="72" t="s">
        <v>290</v>
      </c>
      <c r="D3458" s="72" t="s">
        <v>292</v>
      </c>
      <c r="E3458" s="72"/>
      <c r="F3458" s="73" t="n">
        <v>64406</v>
      </c>
      <c r="G3458" s="73" t="n">
        <v>52385</v>
      </c>
      <c r="H3458" s="73" t="n">
        <v>12021</v>
      </c>
      <c r="I3458" s="74" t="n">
        <f aca="false">H3458/F3458</f>
        <v>0.186644101481228</v>
      </c>
      <c r="J3458" s="73" t="n">
        <v>50984</v>
      </c>
      <c r="K3458" s="73" t="n">
        <v>707</v>
      </c>
      <c r="L3458" s="73" t="n">
        <v>694</v>
      </c>
      <c r="M3458" s="73" t="n">
        <v>31466</v>
      </c>
      <c r="N3458" s="73" t="n">
        <v>15294</v>
      </c>
      <c r="O3458" s="73" t="n">
        <f aca="false">J3458-M3458-N3458</f>
        <v>4224</v>
      </c>
      <c r="P3458" s="74" t="n">
        <f aca="false">M3458/J3458</f>
        <v>0.617174015377373</v>
      </c>
      <c r="Q3458" s="74" t="n">
        <f aca="false">N3458/J3458</f>
        <v>0.299976463204142</v>
      </c>
      <c r="R3458" s="75" t="n">
        <f aca="false">ABS(P3458-Q3458)*100</f>
        <v>31.7197552173231</v>
      </c>
      <c r="S3458" s="72" t="str">
        <f aca="false">IF(M3458&gt;N3458,"Flávio Bolsonaro",IF(N3458&gt;M3458,"Lula","Empate"))</f>
        <v>Flávio Bolsonaro</v>
      </c>
      <c r="T3458" s="74" t="n">
        <v>0.376334272449506</v>
      </c>
      <c r="U3458" s="74" t="n">
        <v>0.540633308202056</v>
      </c>
      <c r="V3458" s="72" t="str">
        <f aca="false">IF(S3458="Empate","—",IF((N3458&gt;M3458)&lt;&gt;(T3458&gt;U3458),"Sim","Não"))</f>
        <v>Não</v>
      </c>
    </row>
    <row r="3459" customFormat="false" ht="15" hidden="false" customHeight="false" outlineLevel="0" collapsed="false">
      <c r="A3459" s="72" t="s">
        <v>7148</v>
      </c>
      <c r="B3459" s="72" t="s">
        <v>7149</v>
      </c>
      <c r="C3459" s="72" t="s">
        <v>290</v>
      </c>
      <c r="D3459" s="72" t="s">
        <v>292</v>
      </c>
      <c r="E3459" s="72"/>
      <c r="F3459" s="73" t="n">
        <v>4763</v>
      </c>
      <c r="G3459" s="73" t="n">
        <v>3862</v>
      </c>
      <c r="H3459" s="73" t="n">
        <v>901</v>
      </c>
      <c r="I3459" s="74" t="n">
        <f aca="false">H3459/F3459</f>
        <v>0.189166491706907</v>
      </c>
      <c r="J3459" s="73" t="n">
        <v>3714</v>
      </c>
      <c r="K3459" s="73" t="n">
        <v>72</v>
      </c>
      <c r="L3459" s="73" t="n">
        <v>76</v>
      </c>
      <c r="M3459" s="73" t="n">
        <v>2410</v>
      </c>
      <c r="N3459" s="73" t="n">
        <v>1022</v>
      </c>
      <c r="O3459" s="73" t="n">
        <f aca="false">J3459-M3459-N3459</f>
        <v>282</v>
      </c>
      <c r="P3459" s="74" t="n">
        <f aca="false">M3459/J3459</f>
        <v>0.648896068928379</v>
      </c>
      <c r="Q3459" s="74" t="n">
        <f aca="false">N3459/J3459</f>
        <v>0.275175013462574</v>
      </c>
      <c r="R3459" s="75" t="n">
        <f aca="false">ABS(P3459-Q3459)*100</f>
        <v>37.3721055465805</v>
      </c>
      <c r="S3459" s="72" t="str">
        <f aca="false">IF(M3459&gt;N3459,"Flávio Bolsonaro",IF(N3459&gt;M3459,"Lula","Empate"))</f>
        <v>Flávio Bolsonaro</v>
      </c>
      <c r="T3459" s="74" t="n">
        <v>0.39120694483338</v>
      </c>
      <c r="U3459" s="74" t="n">
        <v>0.540464855782694</v>
      </c>
      <c r="V3459" s="72" t="str">
        <f aca="false">IF(S3459="Empate","—",IF((N3459&gt;M3459)&lt;&gt;(T3459&gt;U3459),"Sim","Não"))</f>
        <v>Não</v>
      </c>
    </row>
    <row r="3460" customFormat="false" ht="15" hidden="false" customHeight="false" outlineLevel="0" collapsed="false">
      <c r="A3460" s="72" t="s">
        <v>7150</v>
      </c>
      <c r="B3460" s="72" t="s">
        <v>7151</v>
      </c>
      <c r="C3460" s="72" t="s">
        <v>290</v>
      </c>
      <c r="D3460" s="72" t="s">
        <v>292</v>
      </c>
      <c r="E3460" s="72"/>
      <c r="F3460" s="73" t="n">
        <v>5698</v>
      </c>
      <c r="G3460" s="73" t="n">
        <v>4774</v>
      </c>
      <c r="H3460" s="73" t="n">
        <v>924</v>
      </c>
      <c r="I3460" s="74" t="n">
        <f aca="false">H3460/F3460</f>
        <v>0.162162162162162</v>
      </c>
      <c r="J3460" s="73" t="n">
        <v>4556</v>
      </c>
      <c r="K3460" s="73" t="n">
        <v>127</v>
      </c>
      <c r="L3460" s="73" t="n">
        <v>91</v>
      </c>
      <c r="M3460" s="73" t="n">
        <v>2942</v>
      </c>
      <c r="N3460" s="73" t="n">
        <v>1175</v>
      </c>
      <c r="O3460" s="73" t="n">
        <f aca="false">J3460-M3460-N3460</f>
        <v>439</v>
      </c>
      <c r="P3460" s="74" t="n">
        <f aca="false">M3460/J3460</f>
        <v>0.645741878841089</v>
      </c>
      <c r="Q3460" s="74" t="n">
        <f aca="false">N3460/J3460</f>
        <v>0.257901668129939</v>
      </c>
      <c r="R3460" s="75" t="n">
        <f aca="false">ABS(P3460-Q3460)*100</f>
        <v>38.784021071115</v>
      </c>
      <c r="S3460" s="72" t="str">
        <f aca="false">IF(M3460&gt;N3460,"Flávio Bolsonaro",IF(N3460&gt;M3460,"Lula","Empate"))</f>
        <v>Flávio Bolsonaro</v>
      </c>
      <c r="T3460" s="74" t="n">
        <v>0.395786642761094</v>
      </c>
      <c r="U3460" s="74" t="n">
        <v>0.516584491259525</v>
      </c>
      <c r="V3460" s="72" t="str">
        <f aca="false">IF(S3460="Empate","—",IF((N3460&gt;M3460)&lt;&gt;(T3460&gt;U3460),"Sim","Não"))</f>
        <v>Não</v>
      </c>
    </row>
    <row r="3461" customFormat="false" ht="15" hidden="false" customHeight="false" outlineLevel="0" collapsed="false">
      <c r="A3461" s="72" t="s">
        <v>7152</v>
      </c>
      <c r="B3461" s="72" t="s">
        <v>7153</v>
      </c>
      <c r="C3461" s="72" t="s">
        <v>290</v>
      </c>
      <c r="D3461" s="72" t="s">
        <v>292</v>
      </c>
      <c r="E3461" s="72"/>
      <c r="F3461" s="73" t="n">
        <v>9916</v>
      </c>
      <c r="G3461" s="73" t="n">
        <v>7919</v>
      </c>
      <c r="H3461" s="73" t="n">
        <v>1997</v>
      </c>
      <c r="I3461" s="74" t="n">
        <f aca="false">H3461/F3461</f>
        <v>0.20139169019766</v>
      </c>
      <c r="J3461" s="73" t="n">
        <v>7594</v>
      </c>
      <c r="K3461" s="73" t="n">
        <v>138</v>
      </c>
      <c r="L3461" s="73" t="n">
        <v>187</v>
      </c>
      <c r="M3461" s="73" t="n">
        <v>4395</v>
      </c>
      <c r="N3461" s="73" t="n">
        <v>2655</v>
      </c>
      <c r="O3461" s="73" t="n">
        <f aca="false">J3461-M3461-N3461</f>
        <v>544</v>
      </c>
      <c r="P3461" s="74" t="n">
        <f aca="false">M3461/J3461</f>
        <v>0.578746378720042</v>
      </c>
      <c r="Q3461" s="74" t="n">
        <f aca="false">N3461/J3461</f>
        <v>0.34961811956808</v>
      </c>
      <c r="R3461" s="75" t="n">
        <f aca="false">ABS(P3461-Q3461)*100</f>
        <v>22.9128259151962</v>
      </c>
      <c r="S3461" s="72" t="str">
        <f aca="false">IF(M3461&gt;N3461,"Flávio Bolsonaro",IF(N3461&gt;M3461,"Lula","Empate"))</f>
        <v>Flávio Bolsonaro</v>
      </c>
      <c r="T3461" s="74" t="n">
        <v>0.415217391304348</v>
      </c>
      <c r="U3461" s="74" t="n">
        <v>0.51611253196931</v>
      </c>
      <c r="V3461" s="72" t="str">
        <f aca="false">IF(S3461="Empate","—",IF((N3461&gt;M3461)&lt;&gt;(T3461&gt;U3461),"Sim","Não"))</f>
        <v>Não</v>
      </c>
    </row>
    <row r="3462" customFormat="false" ht="15" hidden="false" customHeight="false" outlineLevel="0" collapsed="false">
      <c r="A3462" s="72" t="s">
        <v>7154</v>
      </c>
      <c r="B3462" s="72" t="s">
        <v>7155</v>
      </c>
      <c r="C3462" s="72" t="s">
        <v>290</v>
      </c>
      <c r="D3462" s="72" t="s">
        <v>292</v>
      </c>
      <c r="E3462" s="72"/>
      <c r="F3462" s="73" t="n">
        <v>5670</v>
      </c>
      <c r="G3462" s="73" t="n">
        <v>4490</v>
      </c>
      <c r="H3462" s="73" t="n">
        <v>1180</v>
      </c>
      <c r="I3462" s="74" t="n">
        <f aca="false">H3462/F3462</f>
        <v>0.208112874779541</v>
      </c>
      <c r="J3462" s="73" t="n">
        <v>4359</v>
      </c>
      <c r="K3462" s="73" t="n">
        <v>64</v>
      </c>
      <c r="L3462" s="73" t="n">
        <v>67</v>
      </c>
      <c r="M3462" s="73" t="n">
        <v>2812</v>
      </c>
      <c r="N3462" s="73" t="n">
        <v>1283</v>
      </c>
      <c r="O3462" s="73" t="n">
        <f aca="false">J3462-M3462-N3462</f>
        <v>264</v>
      </c>
      <c r="P3462" s="74" t="n">
        <f aca="false">M3462/J3462</f>
        <v>0.645102087634779</v>
      </c>
      <c r="Q3462" s="74" t="n">
        <f aca="false">N3462/J3462</f>
        <v>0.294333562743749</v>
      </c>
      <c r="R3462" s="75" t="n">
        <f aca="false">ABS(P3462-Q3462)*100</f>
        <v>35.076852489103</v>
      </c>
      <c r="S3462" s="72" t="str">
        <f aca="false">IF(M3462&gt;N3462,"Flávio Bolsonaro",IF(N3462&gt;M3462,"Lula","Empate"))</f>
        <v>Flávio Bolsonaro</v>
      </c>
      <c r="T3462" s="74" t="n">
        <v>0.333574181117534</v>
      </c>
      <c r="U3462" s="74" t="n">
        <v>0.608140655105973</v>
      </c>
      <c r="V3462" s="72" t="str">
        <f aca="false">IF(S3462="Empate","—",IF((N3462&gt;M3462)&lt;&gt;(T3462&gt;U3462),"Sim","Não"))</f>
        <v>Não</v>
      </c>
    </row>
    <row r="3463" customFormat="false" ht="15" hidden="false" customHeight="false" outlineLevel="0" collapsed="false">
      <c r="A3463" s="72" t="s">
        <v>7156</v>
      </c>
      <c r="B3463" s="72" t="s">
        <v>7157</v>
      </c>
      <c r="C3463" s="72" t="s">
        <v>290</v>
      </c>
      <c r="D3463" s="72" t="s">
        <v>292</v>
      </c>
      <c r="E3463" s="72"/>
      <c r="F3463" s="73" t="n">
        <v>99265</v>
      </c>
      <c r="G3463" s="73" t="n">
        <v>79507</v>
      </c>
      <c r="H3463" s="73" t="n">
        <v>19758</v>
      </c>
      <c r="I3463" s="74" t="n">
        <f aca="false">H3463/F3463</f>
        <v>0.19904296579862</v>
      </c>
      <c r="J3463" s="73" t="n">
        <v>76420</v>
      </c>
      <c r="K3463" s="73" t="n">
        <v>1584</v>
      </c>
      <c r="L3463" s="73" t="n">
        <v>1503</v>
      </c>
      <c r="M3463" s="73" t="n">
        <v>43866</v>
      </c>
      <c r="N3463" s="73" t="n">
        <v>23903</v>
      </c>
      <c r="O3463" s="73" t="n">
        <f aca="false">J3463-M3463-N3463</f>
        <v>8651</v>
      </c>
      <c r="P3463" s="74" t="n">
        <f aca="false">M3463/J3463</f>
        <v>0.574012038733316</v>
      </c>
      <c r="Q3463" s="74" t="n">
        <f aca="false">N3463/J3463</f>
        <v>0.312784611358283</v>
      </c>
      <c r="R3463" s="75" t="n">
        <f aca="false">ABS(P3463-Q3463)*100</f>
        <v>26.1227427375033</v>
      </c>
      <c r="S3463" s="72" t="str">
        <f aca="false">IF(M3463&gt;N3463,"Flávio Bolsonaro",IF(N3463&gt;M3463,"Lula","Empate"))</f>
        <v>Flávio Bolsonaro</v>
      </c>
      <c r="T3463" s="74" t="n">
        <v>0.348726458367061</v>
      </c>
      <c r="U3463" s="74" t="n">
        <v>0.541444066699045</v>
      </c>
      <c r="V3463" s="72" t="str">
        <f aca="false">IF(S3463="Empate","—",IF((N3463&gt;M3463)&lt;&gt;(T3463&gt;U3463),"Sim","Não"))</f>
        <v>Não</v>
      </c>
    </row>
    <row r="3464" customFormat="false" ht="15" hidden="false" customHeight="false" outlineLevel="0" collapsed="false">
      <c r="A3464" s="72" t="s">
        <v>7158</v>
      </c>
      <c r="B3464" s="72" t="s">
        <v>7159</v>
      </c>
      <c r="C3464" s="72" t="s">
        <v>290</v>
      </c>
      <c r="D3464" s="72" t="s">
        <v>292</v>
      </c>
      <c r="E3464" s="72"/>
      <c r="F3464" s="73" t="n">
        <v>2579</v>
      </c>
      <c r="G3464" s="73" t="n">
        <v>2134</v>
      </c>
      <c r="H3464" s="73" t="n">
        <v>445</v>
      </c>
      <c r="I3464" s="74" t="n">
        <f aca="false">H3464/F3464</f>
        <v>0.172547499030632</v>
      </c>
      <c r="J3464" s="73" t="n">
        <v>2068</v>
      </c>
      <c r="K3464" s="73" t="n">
        <v>32</v>
      </c>
      <c r="L3464" s="73" t="n">
        <v>34</v>
      </c>
      <c r="M3464" s="73" t="n">
        <v>768</v>
      </c>
      <c r="N3464" s="73" t="n">
        <v>1156</v>
      </c>
      <c r="O3464" s="73" t="n">
        <f aca="false">J3464-M3464-N3464</f>
        <v>144</v>
      </c>
      <c r="P3464" s="74" t="n">
        <f aca="false">M3464/J3464</f>
        <v>0.37137330754352</v>
      </c>
      <c r="Q3464" s="74" t="n">
        <f aca="false">N3464/J3464</f>
        <v>0.55899419729207</v>
      </c>
      <c r="R3464" s="75" t="n">
        <f aca="false">ABS(P3464-Q3464)*100</f>
        <v>18.7620889748549</v>
      </c>
      <c r="S3464" s="72" t="str">
        <f aca="false">IF(M3464&gt;N3464,"Flávio Bolsonaro",IF(N3464&gt;M3464,"Lula","Empate"))</f>
        <v>Lula</v>
      </c>
      <c r="T3464" s="74" t="n">
        <v>0.701837270341207</v>
      </c>
      <c r="U3464" s="74" t="n">
        <v>0.250393700787402</v>
      </c>
      <c r="V3464" s="72" t="str">
        <f aca="false">IF(S3464="Empate","—",IF((N3464&gt;M3464)&lt;&gt;(T3464&gt;U3464),"Sim","Não"))</f>
        <v>Não</v>
      </c>
    </row>
    <row r="3465" customFormat="false" ht="15" hidden="false" customHeight="false" outlineLevel="0" collapsed="false">
      <c r="A3465" s="72" t="s">
        <v>7160</v>
      </c>
      <c r="B3465" s="72" t="s">
        <v>7161</v>
      </c>
      <c r="C3465" s="72" t="s">
        <v>290</v>
      </c>
      <c r="D3465" s="72" t="s">
        <v>292</v>
      </c>
      <c r="E3465" s="72"/>
      <c r="F3465" s="73" t="n">
        <v>5879</v>
      </c>
      <c r="G3465" s="73" t="n">
        <v>4715</v>
      </c>
      <c r="H3465" s="73" t="n">
        <v>1164</v>
      </c>
      <c r="I3465" s="74" t="n">
        <f aca="false">H3465/F3465</f>
        <v>0.197992855927879</v>
      </c>
      <c r="J3465" s="73" t="n">
        <v>4574</v>
      </c>
      <c r="K3465" s="73" t="n">
        <v>69</v>
      </c>
      <c r="L3465" s="73" t="n">
        <v>72</v>
      </c>
      <c r="M3465" s="73" t="n">
        <v>2663</v>
      </c>
      <c r="N3465" s="73" t="n">
        <v>1607</v>
      </c>
      <c r="O3465" s="73" t="n">
        <f aca="false">J3465-M3465-N3465</f>
        <v>304</v>
      </c>
      <c r="P3465" s="74" t="n">
        <f aca="false">M3465/J3465</f>
        <v>0.582203760384784</v>
      </c>
      <c r="Q3465" s="74" t="n">
        <f aca="false">N3465/J3465</f>
        <v>0.35133362483603</v>
      </c>
      <c r="R3465" s="75" t="n">
        <f aca="false">ABS(P3465-Q3465)*100</f>
        <v>23.0870135548754</v>
      </c>
      <c r="S3465" s="72" t="str">
        <f aca="false">IF(M3465&gt;N3465,"Flávio Bolsonaro",IF(N3465&gt;M3465,"Lula","Empate"))</f>
        <v>Flávio Bolsonaro</v>
      </c>
      <c r="T3465" s="74" t="n">
        <v>0.423058933582788</v>
      </c>
      <c r="U3465" s="74" t="n">
        <v>0.508185219831618</v>
      </c>
      <c r="V3465" s="72" t="str">
        <f aca="false">IF(S3465="Empate","—",IF((N3465&gt;M3465)&lt;&gt;(T3465&gt;U3465),"Sim","Não"))</f>
        <v>Não</v>
      </c>
    </row>
    <row r="3466" customFormat="false" ht="15" hidden="false" customHeight="false" outlineLevel="0" collapsed="false">
      <c r="A3466" s="72" t="s">
        <v>7162</v>
      </c>
      <c r="B3466" s="72" t="s">
        <v>7163</v>
      </c>
      <c r="C3466" s="72" t="s">
        <v>290</v>
      </c>
      <c r="D3466" s="72" t="s">
        <v>292</v>
      </c>
      <c r="E3466" s="72"/>
      <c r="F3466" s="73" t="n">
        <v>23849</v>
      </c>
      <c r="G3466" s="73" t="n">
        <v>17870</v>
      </c>
      <c r="H3466" s="73" t="n">
        <v>5979</v>
      </c>
      <c r="I3466" s="74" t="n">
        <f aca="false">H3466/F3466</f>
        <v>0.250702335527695</v>
      </c>
      <c r="J3466" s="73" t="n">
        <v>17075</v>
      </c>
      <c r="K3466" s="73" t="n">
        <v>337</v>
      </c>
      <c r="L3466" s="73" t="n">
        <v>458</v>
      </c>
      <c r="M3466" s="73" t="n">
        <v>7295</v>
      </c>
      <c r="N3466" s="73" t="n">
        <v>8609</v>
      </c>
      <c r="O3466" s="73" t="n">
        <f aca="false">J3466-M3466-N3466</f>
        <v>1171</v>
      </c>
      <c r="P3466" s="74" t="n">
        <f aca="false">M3466/J3466</f>
        <v>0.427232796486091</v>
      </c>
      <c r="Q3466" s="74" t="n">
        <f aca="false">N3466/J3466</f>
        <v>0.504187408491947</v>
      </c>
      <c r="R3466" s="75" t="n">
        <f aca="false">ABS(P3466-Q3466)*100</f>
        <v>7.69546120058566</v>
      </c>
      <c r="S3466" s="72" t="str">
        <f aca="false">IF(M3466&gt;N3466,"Flávio Bolsonaro",IF(N3466&gt;M3466,"Lula","Empate"))</f>
        <v>Lula</v>
      </c>
      <c r="T3466" s="74" t="n">
        <v>0.600367372711096</v>
      </c>
      <c r="U3466" s="74" t="n">
        <v>0.336777452499857</v>
      </c>
      <c r="V3466" s="72" t="str">
        <f aca="false">IF(S3466="Empate","—",IF((N3466&gt;M3466)&lt;&gt;(T3466&gt;U3466),"Sim","Não"))</f>
        <v>Não</v>
      </c>
    </row>
    <row r="3467" customFormat="false" ht="15" hidden="false" customHeight="false" outlineLevel="0" collapsed="false">
      <c r="A3467" s="72" t="s">
        <v>7164</v>
      </c>
      <c r="B3467" s="72" t="s">
        <v>7165</v>
      </c>
      <c r="C3467" s="72" t="s">
        <v>290</v>
      </c>
      <c r="D3467" s="72" t="s">
        <v>292</v>
      </c>
      <c r="E3467" s="72"/>
      <c r="F3467" s="73" t="n">
        <v>73929</v>
      </c>
      <c r="G3467" s="73" t="n">
        <v>57125</v>
      </c>
      <c r="H3467" s="73" t="n">
        <v>16804</v>
      </c>
      <c r="I3467" s="74" t="n">
        <f aca="false">H3467/F3467</f>
        <v>0.227299165415466</v>
      </c>
      <c r="J3467" s="73" t="n">
        <v>54409</v>
      </c>
      <c r="K3467" s="73" t="n">
        <v>1442</v>
      </c>
      <c r="L3467" s="73" t="n">
        <v>1274</v>
      </c>
      <c r="M3467" s="73" t="n">
        <v>29174</v>
      </c>
      <c r="N3467" s="73" t="n">
        <v>19477</v>
      </c>
      <c r="O3467" s="73" t="n">
        <f aca="false">J3467-M3467-N3467</f>
        <v>5758</v>
      </c>
      <c r="P3467" s="74" t="n">
        <f aca="false">M3467/J3467</f>
        <v>0.536198055468764</v>
      </c>
      <c r="Q3467" s="74" t="n">
        <f aca="false">N3467/J3467</f>
        <v>0.357973864617986</v>
      </c>
      <c r="R3467" s="75" t="n">
        <f aca="false">ABS(P3467-Q3467)*100</f>
        <v>17.8224190850778</v>
      </c>
      <c r="S3467" s="72" t="str">
        <f aca="false">IF(M3467&gt;N3467,"Flávio Bolsonaro",IF(N3467&gt;M3467,"Lula","Empate"))</f>
        <v>Flávio Bolsonaro</v>
      </c>
      <c r="T3467" s="74" t="n">
        <v>0.417885808618432</v>
      </c>
      <c r="U3467" s="74" t="n">
        <v>0.491394850192596</v>
      </c>
      <c r="V3467" s="72" t="str">
        <f aca="false">IF(S3467="Empate","—",IF((N3467&gt;M3467)&lt;&gt;(T3467&gt;U3467),"Sim","Não"))</f>
        <v>Não</v>
      </c>
    </row>
    <row r="3468" customFormat="false" ht="15" hidden="false" customHeight="false" outlineLevel="0" collapsed="false">
      <c r="A3468" s="72" t="s">
        <v>7166</v>
      </c>
      <c r="B3468" s="72" t="s">
        <v>7167</v>
      </c>
      <c r="C3468" s="72" t="s">
        <v>290</v>
      </c>
      <c r="D3468" s="72" t="s">
        <v>292</v>
      </c>
      <c r="E3468" s="72"/>
      <c r="F3468" s="73" t="n">
        <v>18800</v>
      </c>
      <c r="G3468" s="73" t="n">
        <v>14835</v>
      </c>
      <c r="H3468" s="73" t="n">
        <v>3965</v>
      </c>
      <c r="I3468" s="74" t="n">
        <f aca="false">H3468/F3468</f>
        <v>0.210904255319149</v>
      </c>
      <c r="J3468" s="73" t="n">
        <v>14048</v>
      </c>
      <c r="K3468" s="73" t="n">
        <v>488</v>
      </c>
      <c r="L3468" s="73" t="n">
        <v>299</v>
      </c>
      <c r="M3468" s="73" t="n">
        <v>8665</v>
      </c>
      <c r="N3468" s="73" t="n">
        <v>4109</v>
      </c>
      <c r="O3468" s="73" t="n">
        <f aca="false">J3468-M3468-N3468</f>
        <v>1274</v>
      </c>
      <c r="P3468" s="74" t="n">
        <f aca="false">M3468/J3468</f>
        <v>0.616813781321185</v>
      </c>
      <c r="Q3468" s="74" t="n">
        <f aca="false">N3468/J3468</f>
        <v>0.29249715261959</v>
      </c>
      <c r="R3468" s="75" t="n">
        <f aca="false">ABS(P3468-Q3468)*100</f>
        <v>32.4316628701595</v>
      </c>
      <c r="S3468" s="72" t="str">
        <f aca="false">IF(M3468&gt;N3468,"Flávio Bolsonaro",IF(N3468&gt;M3468,"Lula","Empate"))</f>
        <v>Flávio Bolsonaro</v>
      </c>
      <c r="T3468" s="74" t="n">
        <v>0.364648232411621</v>
      </c>
      <c r="U3468" s="74" t="n">
        <v>0.545257262863143</v>
      </c>
      <c r="V3468" s="72" t="str">
        <f aca="false">IF(S3468="Empate","—",IF((N3468&gt;M3468)&lt;&gt;(T3468&gt;U3468),"Sim","Não"))</f>
        <v>Não</v>
      </c>
    </row>
    <row r="3469" customFormat="false" ht="15" hidden="false" customHeight="false" outlineLevel="0" collapsed="false">
      <c r="A3469" s="72" t="s">
        <v>7168</v>
      </c>
      <c r="B3469" s="72" t="s">
        <v>7169</v>
      </c>
      <c r="C3469" s="72" t="s">
        <v>290</v>
      </c>
      <c r="D3469" s="72" t="s">
        <v>292</v>
      </c>
      <c r="E3469" s="72"/>
      <c r="F3469" s="73" t="n">
        <v>25677</v>
      </c>
      <c r="G3469" s="73" t="n">
        <v>20236</v>
      </c>
      <c r="H3469" s="73" t="n">
        <v>5441</v>
      </c>
      <c r="I3469" s="74" t="n">
        <f aca="false">H3469/F3469</f>
        <v>0.211901701912217</v>
      </c>
      <c r="J3469" s="73" t="n">
        <v>19522</v>
      </c>
      <c r="K3469" s="73" t="n">
        <v>336</v>
      </c>
      <c r="L3469" s="73" t="n">
        <v>378</v>
      </c>
      <c r="M3469" s="73" t="n">
        <v>10166</v>
      </c>
      <c r="N3469" s="73" t="n">
        <v>7699</v>
      </c>
      <c r="O3469" s="73" t="n">
        <f aca="false">J3469-M3469-N3469</f>
        <v>1657</v>
      </c>
      <c r="P3469" s="74" t="n">
        <f aca="false">M3469/J3469</f>
        <v>0.520745825222826</v>
      </c>
      <c r="Q3469" s="74" t="n">
        <f aca="false">N3469/J3469</f>
        <v>0.394375576272923</v>
      </c>
      <c r="R3469" s="75" t="n">
        <f aca="false">ABS(P3469-Q3469)*100</f>
        <v>12.6370248949903</v>
      </c>
      <c r="S3469" s="72" t="str">
        <f aca="false">IF(M3469&gt;N3469,"Flávio Bolsonaro",IF(N3469&gt;M3469,"Lula","Empate"))</f>
        <v>Flávio Bolsonaro</v>
      </c>
      <c r="T3469" s="74" t="n">
        <v>0.507141798052686</v>
      </c>
      <c r="U3469" s="74" t="n">
        <v>0.428359610537241</v>
      </c>
      <c r="V3469" s="72" t="str">
        <f aca="false">IF(S3469="Empate","—",IF((N3469&gt;M3469)&lt;&gt;(T3469&gt;U3469),"Sim","Não"))</f>
        <v>Sim</v>
      </c>
    </row>
    <row r="3470" customFormat="false" ht="15" hidden="false" customHeight="false" outlineLevel="0" collapsed="false">
      <c r="A3470" s="72" t="s">
        <v>7170</v>
      </c>
      <c r="B3470" s="72" t="s">
        <v>7171</v>
      </c>
      <c r="C3470" s="72" t="s">
        <v>290</v>
      </c>
      <c r="D3470" s="72" t="s">
        <v>292</v>
      </c>
      <c r="E3470" s="72"/>
      <c r="F3470" s="73" t="n">
        <v>2622</v>
      </c>
      <c r="G3470" s="73" t="n">
        <v>2106</v>
      </c>
      <c r="H3470" s="73" t="n">
        <v>516</v>
      </c>
      <c r="I3470" s="74" t="n">
        <f aca="false">H3470/F3470</f>
        <v>0.196796338672769</v>
      </c>
      <c r="J3470" s="73" t="n">
        <v>2041</v>
      </c>
      <c r="K3470" s="73" t="n">
        <v>31</v>
      </c>
      <c r="L3470" s="73" t="n">
        <v>34</v>
      </c>
      <c r="M3470" s="73" t="n">
        <v>1267</v>
      </c>
      <c r="N3470" s="73" t="n">
        <v>643</v>
      </c>
      <c r="O3470" s="73" t="n">
        <f aca="false">J3470-M3470-N3470</f>
        <v>131</v>
      </c>
      <c r="P3470" s="74" t="n">
        <f aca="false">M3470/J3470</f>
        <v>0.62077413032827</v>
      </c>
      <c r="Q3470" s="74" t="n">
        <f aca="false">N3470/J3470</f>
        <v>0.315041646251837</v>
      </c>
      <c r="R3470" s="75" t="n">
        <f aca="false">ABS(P3470-Q3470)*100</f>
        <v>30.5732484076433</v>
      </c>
      <c r="S3470" s="72" t="str">
        <f aca="false">IF(M3470&gt;N3470,"Flávio Bolsonaro",IF(N3470&gt;M3470,"Lula","Empate"))</f>
        <v>Flávio Bolsonaro</v>
      </c>
      <c r="T3470" s="74" t="n">
        <v>0.354093420391763</v>
      </c>
      <c r="U3470" s="74" t="n">
        <v>0.589151180311401</v>
      </c>
      <c r="V3470" s="72" t="str">
        <f aca="false">IF(S3470="Empate","—",IF((N3470&gt;M3470)&lt;&gt;(T3470&gt;U3470),"Sim","Não"))</f>
        <v>Não</v>
      </c>
    </row>
    <row r="3471" customFormat="false" ht="15" hidden="false" customHeight="false" outlineLevel="0" collapsed="false">
      <c r="A3471" s="72" t="s">
        <v>7172</v>
      </c>
      <c r="B3471" s="72" t="s">
        <v>7173</v>
      </c>
      <c r="C3471" s="72" t="s">
        <v>290</v>
      </c>
      <c r="D3471" s="72" t="s">
        <v>292</v>
      </c>
      <c r="E3471" s="72"/>
      <c r="F3471" s="73" t="n">
        <v>10850</v>
      </c>
      <c r="G3471" s="73" t="n">
        <v>9389</v>
      </c>
      <c r="H3471" s="73" t="n">
        <v>1461</v>
      </c>
      <c r="I3471" s="74" t="n">
        <f aca="false">H3471/F3471</f>
        <v>0.134654377880184</v>
      </c>
      <c r="J3471" s="73" t="n">
        <v>9064</v>
      </c>
      <c r="K3471" s="73" t="n">
        <v>180</v>
      </c>
      <c r="L3471" s="73" t="n">
        <v>145</v>
      </c>
      <c r="M3471" s="73" t="n">
        <v>6672</v>
      </c>
      <c r="N3471" s="73" t="n">
        <v>1701</v>
      </c>
      <c r="O3471" s="73" t="n">
        <f aca="false">J3471-M3471-N3471</f>
        <v>691</v>
      </c>
      <c r="P3471" s="74" t="n">
        <f aca="false">M3471/J3471</f>
        <v>0.736098852603707</v>
      </c>
      <c r="Q3471" s="74" t="n">
        <f aca="false">N3471/J3471</f>
        <v>0.187665489849956</v>
      </c>
      <c r="R3471" s="75" t="n">
        <f aca="false">ABS(P3471-Q3471)*100</f>
        <v>54.8433362753751</v>
      </c>
      <c r="S3471" s="72" t="str">
        <f aca="false">IF(M3471&gt;N3471,"Flávio Bolsonaro",IF(N3471&gt;M3471,"Lula","Empate"))</f>
        <v>Flávio Bolsonaro</v>
      </c>
      <c r="T3471" s="74" t="n">
        <v>0.263547386010981</v>
      </c>
      <c r="U3471" s="74" t="n">
        <v>0.660300787777513</v>
      </c>
      <c r="V3471" s="72" t="str">
        <f aca="false">IF(S3471="Empate","—",IF((N3471&gt;M3471)&lt;&gt;(T3471&gt;U3471),"Sim","Não"))</f>
        <v>Não</v>
      </c>
    </row>
    <row r="3472" customFormat="false" ht="15" hidden="false" customHeight="false" outlineLevel="0" collapsed="false">
      <c r="A3472" s="72" t="s">
        <v>7174</v>
      </c>
      <c r="B3472" s="72" t="s">
        <v>7175</v>
      </c>
      <c r="C3472" s="72" t="s">
        <v>290</v>
      </c>
      <c r="D3472" s="72" t="s">
        <v>292</v>
      </c>
      <c r="E3472" s="72"/>
      <c r="F3472" s="73" t="n">
        <v>3432</v>
      </c>
      <c r="G3472" s="73" t="n">
        <v>2818</v>
      </c>
      <c r="H3472" s="73" t="n">
        <v>614</v>
      </c>
      <c r="I3472" s="74" t="n">
        <f aca="false">H3472/F3472</f>
        <v>0.178904428904429</v>
      </c>
      <c r="J3472" s="73" t="n">
        <v>2728</v>
      </c>
      <c r="K3472" s="73" t="n">
        <v>41</v>
      </c>
      <c r="L3472" s="73" t="n">
        <v>49</v>
      </c>
      <c r="M3472" s="73" t="n">
        <v>1305</v>
      </c>
      <c r="N3472" s="73" t="n">
        <v>1258</v>
      </c>
      <c r="O3472" s="73" t="n">
        <f aca="false">J3472-M3472-N3472</f>
        <v>165</v>
      </c>
      <c r="P3472" s="74" t="n">
        <f aca="false">M3472/J3472</f>
        <v>0.478372434017595</v>
      </c>
      <c r="Q3472" s="74" t="n">
        <f aca="false">N3472/J3472</f>
        <v>0.461143695014663</v>
      </c>
      <c r="R3472" s="75" t="n">
        <f aca="false">ABS(P3472-Q3472)*100</f>
        <v>1.72287390029326</v>
      </c>
      <c r="S3472" s="72" t="str">
        <f aca="false">IF(M3472&gt;N3472,"Flávio Bolsonaro",IF(N3472&gt;M3472,"Lula","Empate"))</f>
        <v>Flávio Bolsonaro</v>
      </c>
      <c r="T3472" s="74" t="n">
        <v>0.513824884792627</v>
      </c>
      <c r="U3472" s="74" t="n">
        <v>0.433563748079877</v>
      </c>
      <c r="V3472" s="72" t="str">
        <f aca="false">IF(S3472="Empate","—",IF((N3472&gt;M3472)&lt;&gt;(T3472&gt;U3472),"Sim","Não"))</f>
        <v>Sim</v>
      </c>
    </row>
    <row r="3473" customFormat="false" ht="15" hidden="false" customHeight="false" outlineLevel="0" collapsed="false">
      <c r="A3473" s="72" t="s">
        <v>7176</v>
      </c>
      <c r="B3473" s="72" t="s">
        <v>1364</v>
      </c>
      <c r="C3473" s="72" t="s">
        <v>290</v>
      </c>
      <c r="D3473" s="72" t="s">
        <v>292</v>
      </c>
      <c r="E3473" s="72"/>
      <c r="F3473" s="73" t="n">
        <v>10281</v>
      </c>
      <c r="G3473" s="73" t="n">
        <v>8403</v>
      </c>
      <c r="H3473" s="73" t="n">
        <v>1878</v>
      </c>
      <c r="I3473" s="74" t="n">
        <f aca="false">H3473/F3473</f>
        <v>0.182667055733878</v>
      </c>
      <c r="J3473" s="73" t="n">
        <v>8155</v>
      </c>
      <c r="K3473" s="73" t="n">
        <v>123</v>
      </c>
      <c r="L3473" s="73" t="n">
        <v>125</v>
      </c>
      <c r="M3473" s="73" t="n">
        <v>4285</v>
      </c>
      <c r="N3473" s="73" t="n">
        <v>3434</v>
      </c>
      <c r="O3473" s="73" t="n">
        <f aca="false">J3473-M3473-N3473</f>
        <v>436</v>
      </c>
      <c r="P3473" s="74" t="n">
        <f aca="false">M3473/J3473</f>
        <v>0.525444512568976</v>
      </c>
      <c r="Q3473" s="74" t="n">
        <f aca="false">N3473/J3473</f>
        <v>0.421091354996934</v>
      </c>
      <c r="R3473" s="75" t="n">
        <f aca="false">ABS(P3473-Q3473)*100</f>
        <v>10.4353157572042</v>
      </c>
      <c r="S3473" s="72" t="str">
        <f aca="false">IF(M3473&gt;N3473,"Flávio Bolsonaro",IF(N3473&gt;M3473,"Lula","Empate"))</f>
        <v>Flávio Bolsonaro</v>
      </c>
      <c r="T3473" s="74" t="n">
        <v>0.51396244583534</v>
      </c>
      <c r="U3473" s="74" t="n">
        <v>0.441381800674049</v>
      </c>
      <c r="V3473" s="72" t="str">
        <f aca="false">IF(S3473="Empate","—",IF((N3473&gt;M3473)&lt;&gt;(T3473&gt;U3473),"Sim","Não"))</f>
        <v>Sim</v>
      </c>
    </row>
    <row r="3474" customFormat="false" ht="15" hidden="false" customHeight="false" outlineLevel="0" collapsed="false">
      <c r="A3474" s="72" t="s">
        <v>7177</v>
      </c>
      <c r="B3474" s="72" t="s">
        <v>7178</v>
      </c>
      <c r="C3474" s="72" t="s">
        <v>290</v>
      </c>
      <c r="D3474" s="72" t="s">
        <v>292</v>
      </c>
      <c r="E3474" s="72"/>
      <c r="F3474" s="73" t="n">
        <v>258390</v>
      </c>
      <c r="G3474" s="73" t="n">
        <v>207347</v>
      </c>
      <c r="H3474" s="73" t="n">
        <v>51043</v>
      </c>
      <c r="I3474" s="74" t="n">
        <f aca="false">H3474/F3474</f>
        <v>0.197542474553969</v>
      </c>
      <c r="J3474" s="73" t="n">
        <v>198330</v>
      </c>
      <c r="K3474" s="73" t="n">
        <v>4708</v>
      </c>
      <c r="L3474" s="73" t="n">
        <v>4309</v>
      </c>
      <c r="M3474" s="73" t="n">
        <v>117846</v>
      </c>
      <c r="N3474" s="73" t="n">
        <v>56136</v>
      </c>
      <c r="O3474" s="73" t="n">
        <f aca="false">J3474-M3474-N3474</f>
        <v>24348</v>
      </c>
      <c r="P3474" s="74" t="n">
        <f aca="false">M3474/J3474</f>
        <v>0.59419149901679</v>
      </c>
      <c r="Q3474" s="74" t="n">
        <f aca="false">N3474/J3474</f>
        <v>0.283043412494328</v>
      </c>
      <c r="R3474" s="75" t="n">
        <f aca="false">ABS(P3474-Q3474)*100</f>
        <v>31.1148086522463</v>
      </c>
      <c r="S3474" s="72" t="str">
        <f aca="false">IF(M3474&gt;N3474,"Flávio Bolsonaro",IF(N3474&gt;M3474,"Lula","Empate"))</f>
        <v>Flávio Bolsonaro</v>
      </c>
      <c r="T3474" s="74" t="n">
        <v>0.322612435500255</v>
      </c>
      <c r="U3474" s="74" t="n">
        <v>0.555079370694753</v>
      </c>
      <c r="V3474" s="72" t="str">
        <f aca="false">IF(S3474="Empate","—",IF((N3474&gt;M3474)&lt;&gt;(T3474&gt;U3474),"Sim","Não"))</f>
        <v>Não</v>
      </c>
    </row>
    <row r="3475" customFormat="false" ht="15" hidden="false" customHeight="false" outlineLevel="0" collapsed="false">
      <c r="A3475" s="72" t="s">
        <v>7179</v>
      </c>
      <c r="B3475" s="72" t="s">
        <v>7180</v>
      </c>
      <c r="C3475" s="72" t="s">
        <v>290</v>
      </c>
      <c r="D3475" s="72" t="s">
        <v>292</v>
      </c>
      <c r="E3475" s="72"/>
      <c r="F3475" s="73" t="n">
        <v>24938</v>
      </c>
      <c r="G3475" s="73" t="n">
        <v>18431</v>
      </c>
      <c r="H3475" s="73" t="n">
        <v>6507</v>
      </c>
      <c r="I3475" s="74" t="n">
        <f aca="false">H3475/F3475</f>
        <v>0.260927099206031</v>
      </c>
      <c r="J3475" s="73" t="n">
        <v>17792</v>
      </c>
      <c r="K3475" s="73" t="n">
        <v>303</v>
      </c>
      <c r="L3475" s="73" t="n">
        <v>336</v>
      </c>
      <c r="M3475" s="73" t="n">
        <v>9884</v>
      </c>
      <c r="N3475" s="73" t="n">
        <v>6500</v>
      </c>
      <c r="O3475" s="73" t="n">
        <f aca="false">J3475-M3475-N3475</f>
        <v>1408</v>
      </c>
      <c r="P3475" s="74" t="n">
        <f aca="false">M3475/J3475</f>
        <v>0.555530575539568</v>
      </c>
      <c r="Q3475" s="74" t="n">
        <f aca="false">N3475/J3475</f>
        <v>0.36533273381295</v>
      </c>
      <c r="R3475" s="75" t="n">
        <f aca="false">ABS(P3475-Q3475)*100</f>
        <v>19.0197841726619</v>
      </c>
      <c r="S3475" s="72" t="str">
        <f aca="false">IF(M3475&gt;N3475,"Flávio Bolsonaro",IF(N3475&gt;M3475,"Lula","Empate"))</f>
        <v>Flávio Bolsonaro</v>
      </c>
      <c r="T3475" s="74" t="n">
        <v>0.390620001279672</v>
      </c>
      <c r="U3475" s="74" t="n">
        <v>0.528632670036471</v>
      </c>
      <c r="V3475" s="72" t="str">
        <f aca="false">IF(S3475="Empate","—",IF((N3475&gt;M3475)&lt;&gt;(T3475&gt;U3475),"Sim","Não"))</f>
        <v>Não</v>
      </c>
    </row>
    <row r="3476" customFormat="false" ht="15" hidden="false" customHeight="false" outlineLevel="0" collapsed="false">
      <c r="A3476" s="72" t="s">
        <v>7181</v>
      </c>
      <c r="B3476" s="72" t="s">
        <v>7182</v>
      </c>
      <c r="C3476" s="72" t="s">
        <v>290</v>
      </c>
      <c r="D3476" s="72" t="s">
        <v>292</v>
      </c>
      <c r="E3476" s="72"/>
      <c r="F3476" s="73" t="n">
        <v>9608</v>
      </c>
      <c r="G3476" s="73" t="n">
        <v>7359</v>
      </c>
      <c r="H3476" s="73" t="n">
        <v>2249</v>
      </c>
      <c r="I3476" s="74" t="n">
        <f aca="false">H3476/F3476</f>
        <v>0.234075770191507</v>
      </c>
      <c r="J3476" s="73" t="n">
        <v>7141</v>
      </c>
      <c r="K3476" s="73" t="n">
        <v>92</v>
      </c>
      <c r="L3476" s="73" t="n">
        <v>126</v>
      </c>
      <c r="M3476" s="73" t="n">
        <v>3483</v>
      </c>
      <c r="N3476" s="73" t="n">
        <v>3163</v>
      </c>
      <c r="O3476" s="73" t="n">
        <f aca="false">J3476-M3476-N3476</f>
        <v>495</v>
      </c>
      <c r="P3476" s="74" t="n">
        <f aca="false">M3476/J3476</f>
        <v>0.487746814171685</v>
      </c>
      <c r="Q3476" s="74" t="n">
        <f aca="false">N3476/J3476</f>
        <v>0.442935163142417</v>
      </c>
      <c r="R3476" s="75" t="n">
        <f aca="false">ABS(P3476-Q3476)*100</f>
        <v>4.48116510292676</v>
      </c>
      <c r="S3476" s="72" t="str">
        <f aca="false">IF(M3476&gt;N3476,"Flávio Bolsonaro",IF(N3476&gt;M3476,"Lula","Empate"))</f>
        <v>Flávio Bolsonaro</v>
      </c>
      <c r="T3476" s="74" t="n">
        <v>0.475753073078482</v>
      </c>
      <c r="U3476" s="74" t="n">
        <v>0.458868026475753</v>
      </c>
      <c r="V3476" s="72" t="str">
        <f aca="false">IF(S3476="Empate","—",IF((N3476&gt;M3476)&lt;&gt;(T3476&gt;U3476),"Sim","Não"))</f>
        <v>Sim</v>
      </c>
    </row>
    <row r="3477" customFormat="false" ht="15" hidden="false" customHeight="false" outlineLevel="0" collapsed="false">
      <c r="A3477" s="72" t="s">
        <v>7183</v>
      </c>
      <c r="B3477" s="72" t="s">
        <v>7184</v>
      </c>
      <c r="C3477" s="72" t="s">
        <v>290</v>
      </c>
      <c r="D3477" s="72" t="s">
        <v>292</v>
      </c>
      <c r="E3477" s="72"/>
      <c r="F3477" s="73" t="n">
        <v>3870</v>
      </c>
      <c r="G3477" s="73" t="n">
        <v>3036</v>
      </c>
      <c r="H3477" s="73" t="n">
        <v>834</v>
      </c>
      <c r="I3477" s="74" t="n">
        <f aca="false">H3477/F3477</f>
        <v>0.215503875968992</v>
      </c>
      <c r="J3477" s="73" t="n">
        <v>2897</v>
      </c>
      <c r="K3477" s="73" t="n">
        <v>80</v>
      </c>
      <c r="L3477" s="73" t="n">
        <v>59</v>
      </c>
      <c r="M3477" s="73" t="n">
        <v>1769</v>
      </c>
      <c r="N3477" s="73" t="n">
        <v>828</v>
      </c>
      <c r="O3477" s="73" t="n">
        <f aca="false">J3477-M3477-N3477</f>
        <v>300</v>
      </c>
      <c r="P3477" s="74" t="n">
        <f aca="false">M3477/J3477</f>
        <v>0.610631687953055</v>
      </c>
      <c r="Q3477" s="74" t="n">
        <f aca="false">N3477/J3477</f>
        <v>0.2858129099068</v>
      </c>
      <c r="R3477" s="75" t="n">
        <f aca="false">ABS(P3477-Q3477)*100</f>
        <v>32.4818778046255</v>
      </c>
      <c r="S3477" s="72" t="str">
        <f aca="false">IF(M3477&gt;N3477,"Flávio Bolsonaro",IF(N3477&gt;M3477,"Lula","Empate"))</f>
        <v>Flávio Bolsonaro</v>
      </c>
      <c r="T3477" s="74" t="n">
        <v>0.349795640326976</v>
      </c>
      <c r="U3477" s="74" t="n">
        <v>0.559604904632153</v>
      </c>
      <c r="V3477" s="72" t="str">
        <f aca="false">IF(S3477="Empate","—",IF((N3477&gt;M3477)&lt;&gt;(T3477&gt;U3477),"Sim","Não"))</f>
        <v>Não</v>
      </c>
    </row>
    <row r="3478" customFormat="false" ht="15" hidden="false" customHeight="false" outlineLevel="0" collapsed="false">
      <c r="A3478" s="72" t="s">
        <v>7185</v>
      </c>
      <c r="B3478" s="72" t="s">
        <v>7186</v>
      </c>
      <c r="C3478" s="72" t="s">
        <v>290</v>
      </c>
      <c r="D3478" s="72" t="s">
        <v>292</v>
      </c>
      <c r="E3478" s="72"/>
      <c r="F3478" s="73" t="n">
        <v>3139</v>
      </c>
      <c r="G3478" s="73" t="n">
        <v>2461</v>
      </c>
      <c r="H3478" s="73" t="n">
        <v>678</v>
      </c>
      <c r="I3478" s="74" t="n">
        <f aca="false">H3478/F3478</f>
        <v>0.215992354252947</v>
      </c>
      <c r="J3478" s="73" t="n">
        <v>2407</v>
      </c>
      <c r="K3478" s="73" t="n">
        <v>27</v>
      </c>
      <c r="L3478" s="73" t="n">
        <v>27</v>
      </c>
      <c r="M3478" s="73" t="n">
        <v>1342</v>
      </c>
      <c r="N3478" s="73" t="n">
        <v>909</v>
      </c>
      <c r="O3478" s="73" t="n">
        <f aca="false">J3478-M3478-N3478</f>
        <v>156</v>
      </c>
      <c r="P3478" s="74" t="n">
        <f aca="false">M3478/J3478</f>
        <v>0.557540506855006</v>
      </c>
      <c r="Q3478" s="74" t="n">
        <f aca="false">N3478/J3478</f>
        <v>0.377648525135023</v>
      </c>
      <c r="R3478" s="75" t="n">
        <f aca="false">ABS(P3478-Q3478)*100</f>
        <v>17.9891981719983</v>
      </c>
      <c r="S3478" s="72" t="str">
        <f aca="false">IF(M3478&gt;N3478,"Flávio Bolsonaro",IF(N3478&gt;M3478,"Lula","Empate"))</f>
        <v>Flávio Bolsonaro</v>
      </c>
      <c r="T3478" s="74" t="n">
        <v>0.527984344422701</v>
      </c>
      <c r="U3478" s="74" t="n">
        <v>0.424657534246575</v>
      </c>
      <c r="V3478" s="72" t="str">
        <f aca="false">IF(S3478="Empate","—",IF((N3478&gt;M3478)&lt;&gt;(T3478&gt;U3478),"Sim","Não"))</f>
        <v>Sim</v>
      </c>
    </row>
    <row r="3479" customFormat="false" ht="15" hidden="false" customHeight="false" outlineLevel="0" collapsed="false">
      <c r="A3479" s="72" t="s">
        <v>7187</v>
      </c>
      <c r="B3479" s="72" t="s">
        <v>7188</v>
      </c>
      <c r="C3479" s="72" t="s">
        <v>290</v>
      </c>
      <c r="D3479" s="72" t="s">
        <v>292</v>
      </c>
      <c r="E3479" s="72"/>
      <c r="F3479" s="73" t="n">
        <v>3003</v>
      </c>
      <c r="G3479" s="73" t="n">
        <v>2382</v>
      </c>
      <c r="H3479" s="73" t="n">
        <v>621</v>
      </c>
      <c r="I3479" s="74" t="n">
        <f aca="false">H3479/F3479</f>
        <v>0.206793206793207</v>
      </c>
      <c r="J3479" s="73" t="n">
        <v>2343</v>
      </c>
      <c r="K3479" s="73" t="n">
        <v>19</v>
      </c>
      <c r="L3479" s="73" t="n">
        <v>20</v>
      </c>
      <c r="M3479" s="73" t="n">
        <v>1565</v>
      </c>
      <c r="N3479" s="73" t="n">
        <v>670</v>
      </c>
      <c r="O3479" s="73" t="n">
        <f aca="false">J3479-M3479-N3479</f>
        <v>108</v>
      </c>
      <c r="P3479" s="74" t="n">
        <f aca="false">M3479/J3479</f>
        <v>0.667947076397781</v>
      </c>
      <c r="Q3479" s="74" t="n">
        <f aca="false">N3479/J3479</f>
        <v>0.285958173282117</v>
      </c>
      <c r="R3479" s="75" t="n">
        <f aca="false">ABS(P3479-Q3479)*100</f>
        <v>38.1988903115664</v>
      </c>
      <c r="S3479" s="72" t="str">
        <f aca="false">IF(M3479&gt;N3479,"Flávio Bolsonaro",IF(N3479&gt;M3479,"Lula","Empate"))</f>
        <v>Flávio Bolsonaro</v>
      </c>
      <c r="T3479" s="74" t="n">
        <v>0.389919163100333</v>
      </c>
      <c r="U3479" s="74" t="n">
        <v>0.573466476462197</v>
      </c>
      <c r="V3479" s="72" t="str">
        <f aca="false">IF(S3479="Empate","—",IF((N3479&gt;M3479)&lt;&gt;(T3479&gt;U3479),"Sim","Não"))</f>
        <v>Não</v>
      </c>
    </row>
    <row r="3480" customFormat="false" ht="15" hidden="false" customHeight="false" outlineLevel="0" collapsed="false">
      <c r="A3480" s="72" t="s">
        <v>7189</v>
      </c>
      <c r="B3480" s="72" t="s">
        <v>7190</v>
      </c>
      <c r="C3480" s="72" t="s">
        <v>290</v>
      </c>
      <c r="D3480" s="72" t="s">
        <v>292</v>
      </c>
      <c r="E3480" s="72"/>
      <c r="F3480" s="73" t="n">
        <v>3274</v>
      </c>
      <c r="G3480" s="73" t="n">
        <v>2660</v>
      </c>
      <c r="H3480" s="73" t="n">
        <v>614</v>
      </c>
      <c r="I3480" s="74" t="n">
        <f aca="false">H3480/F3480</f>
        <v>0.187538179596823</v>
      </c>
      <c r="J3480" s="73" t="n">
        <v>2543</v>
      </c>
      <c r="K3480" s="73" t="n">
        <v>67</v>
      </c>
      <c r="L3480" s="73" t="n">
        <v>50</v>
      </c>
      <c r="M3480" s="73" t="n">
        <v>1483</v>
      </c>
      <c r="N3480" s="73" t="n">
        <v>851</v>
      </c>
      <c r="O3480" s="73" t="n">
        <f aca="false">J3480-M3480-N3480</f>
        <v>209</v>
      </c>
      <c r="P3480" s="74" t="n">
        <f aca="false">M3480/J3480</f>
        <v>0.583169484860401</v>
      </c>
      <c r="Q3480" s="74" t="n">
        <f aca="false">N3480/J3480</f>
        <v>0.334644121116791</v>
      </c>
      <c r="R3480" s="75" t="n">
        <f aca="false">ABS(P3480-Q3480)*100</f>
        <v>24.852536374361</v>
      </c>
      <c r="S3480" s="72" t="str">
        <f aca="false">IF(M3480&gt;N3480,"Flávio Bolsonaro",IF(N3480&gt;M3480,"Lula","Empate"))</f>
        <v>Flávio Bolsonaro</v>
      </c>
      <c r="T3480" s="74" t="n">
        <v>0.411211129296236</v>
      </c>
      <c r="U3480" s="74" t="n">
        <v>0.502454991816694</v>
      </c>
      <c r="V3480" s="72" t="str">
        <f aca="false">IF(S3480="Empate","—",IF((N3480&gt;M3480)&lt;&gt;(T3480&gt;U3480),"Sim","Não"))</f>
        <v>Não</v>
      </c>
    </row>
    <row r="3481" customFormat="false" ht="15" hidden="false" customHeight="false" outlineLevel="0" collapsed="false">
      <c r="A3481" s="72" t="s">
        <v>7191</v>
      </c>
      <c r="B3481" s="72" t="s">
        <v>7192</v>
      </c>
      <c r="C3481" s="72" t="s">
        <v>290</v>
      </c>
      <c r="D3481" s="72" t="s">
        <v>292</v>
      </c>
      <c r="E3481" s="72"/>
      <c r="F3481" s="73" t="n">
        <v>3188</v>
      </c>
      <c r="G3481" s="73" t="n">
        <v>2604</v>
      </c>
      <c r="H3481" s="73" t="n">
        <v>584</v>
      </c>
      <c r="I3481" s="74" t="n">
        <f aca="false">H3481/F3481</f>
        <v>0.183186951066499</v>
      </c>
      <c r="J3481" s="73" t="n">
        <v>2527</v>
      </c>
      <c r="K3481" s="73" t="n">
        <v>34</v>
      </c>
      <c r="L3481" s="73" t="n">
        <v>43</v>
      </c>
      <c r="M3481" s="73" t="n">
        <v>1339</v>
      </c>
      <c r="N3481" s="73" t="n">
        <v>1012</v>
      </c>
      <c r="O3481" s="73" t="n">
        <f aca="false">J3481-M3481-N3481</f>
        <v>176</v>
      </c>
      <c r="P3481" s="74" t="n">
        <f aca="false">M3481/J3481</f>
        <v>0.529877324891175</v>
      </c>
      <c r="Q3481" s="74" t="n">
        <f aca="false">N3481/J3481</f>
        <v>0.400474871388999</v>
      </c>
      <c r="R3481" s="75" t="n">
        <f aca="false">ABS(P3481-Q3481)*100</f>
        <v>12.9402453502177</v>
      </c>
      <c r="S3481" s="72" t="str">
        <f aca="false">IF(M3481&gt;N3481,"Flávio Bolsonaro",IF(N3481&gt;M3481,"Lula","Empate"))</f>
        <v>Flávio Bolsonaro</v>
      </c>
      <c r="T3481" s="74" t="n">
        <v>0.463337296868807</v>
      </c>
      <c r="U3481" s="74" t="n">
        <v>0.482758620689655</v>
      </c>
      <c r="V3481" s="72" t="str">
        <f aca="false">IF(S3481="Empate","—",IF((N3481&gt;M3481)&lt;&gt;(T3481&gt;U3481),"Sim","Não"))</f>
        <v>Não</v>
      </c>
    </row>
    <row r="3482" customFormat="false" ht="15" hidden="false" customHeight="false" outlineLevel="0" collapsed="false">
      <c r="A3482" s="72" t="s">
        <v>7193</v>
      </c>
      <c r="B3482" s="72" t="s">
        <v>7194</v>
      </c>
      <c r="C3482" s="72" t="s">
        <v>290</v>
      </c>
      <c r="D3482" s="72" t="s">
        <v>292</v>
      </c>
      <c r="E3482" s="72"/>
      <c r="F3482" s="73" t="n">
        <v>4649</v>
      </c>
      <c r="G3482" s="73" t="n">
        <v>3942</v>
      </c>
      <c r="H3482" s="73" t="n">
        <v>707</v>
      </c>
      <c r="I3482" s="74" t="n">
        <f aca="false">H3482/F3482</f>
        <v>0.152075715207572</v>
      </c>
      <c r="J3482" s="73" t="n">
        <v>3860</v>
      </c>
      <c r="K3482" s="73" t="n">
        <v>39</v>
      </c>
      <c r="L3482" s="73" t="n">
        <v>43</v>
      </c>
      <c r="M3482" s="73" t="n">
        <v>2486</v>
      </c>
      <c r="N3482" s="73" t="n">
        <v>1174</v>
      </c>
      <c r="O3482" s="73" t="n">
        <f aca="false">J3482-M3482-N3482</f>
        <v>200</v>
      </c>
      <c r="P3482" s="74" t="n">
        <f aca="false">M3482/J3482</f>
        <v>0.644041450777202</v>
      </c>
      <c r="Q3482" s="74" t="n">
        <f aca="false">N3482/J3482</f>
        <v>0.304145077720207</v>
      </c>
      <c r="R3482" s="75" t="n">
        <f aca="false">ABS(P3482-Q3482)*100</f>
        <v>33.9896373056995</v>
      </c>
      <c r="S3482" s="72" t="str">
        <f aca="false">IF(M3482&gt;N3482,"Flávio Bolsonaro",IF(N3482&gt;M3482,"Lula","Empate"))</f>
        <v>Flávio Bolsonaro</v>
      </c>
      <c r="T3482" s="74" t="n">
        <v>0.403208837453972</v>
      </c>
      <c r="U3482" s="74" t="n">
        <v>0.545502367175171</v>
      </c>
      <c r="V3482" s="72" t="str">
        <f aca="false">IF(S3482="Empate","—",IF((N3482&gt;M3482)&lt;&gt;(T3482&gt;U3482),"Sim","Não"))</f>
        <v>Não</v>
      </c>
    </row>
    <row r="3483" customFormat="false" ht="15" hidden="false" customHeight="false" outlineLevel="0" collapsed="false">
      <c r="A3483" s="72" t="s">
        <v>7195</v>
      </c>
      <c r="B3483" s="72" t="s">
        <v>7196</v>
      </c>
      <c r="C3483" s="72" t="s">
        <v>290</v>
      </c>
      <c r="D3483" s="72" t="s">
        <v>292</v>
      </c>
      <c r="E3483" s="72"/>
      <c r="F3483" s="73" t="n">
        <v>3887</v>
      </c>
      <c r="G3483" s="73" t="n">
        <v>3068</v>
      </c>
      <c r="H3483" s="73" t="n">
        <v>819</v>
      </c>
      <c r="I3483" s="74" t="n">
        <f aca="false">H3483/F3483</f>
        <v>0.210702341137124</v>
      </c>
      <c r="J3483" s="73" t="n">
        <v>2945</v>
      </c>
      <c r="K3483" s="73" t="n">
        <v>51</v>
      </c>
      <c r="L3483" s="73" t="n">
        <v>72</v>
      </c>
      <c r="M3483" s="73" t="n">
        <v>1396</v>
      </c>
      <c r="N3483" s="73" t="n">
        <v>1336</v>
      </c>
      <c r="O3483" s="73" t="n">
        <f aca="false">J3483-M3483-N3483</f>
        <v>213</v>
      </c>
      <c r="P3483" s="74" t="n">
        <f aca="false">M3483/J3483</f>
        <v>0.47402376910017</v>
      </c>
      <c r="Q3483" s="74" t="n">
        <f aca="false">N3483/J3483</f>
        <v>0.45365025466893</v>
      </c>
      <c r="R3483" s="75" t="n">
        <f aca="false">ABS(P3483-Q3483)*100</f>
        <v>2.03735144312394</v>
      </c>
      <c r="S3483" s="72" t="str">
        <f aca="false">IF(M3483&gt;N3483,"Flávio Bolsonaro",IF(N3483&gt;M3483,"Lula","Empate"))</f>
        <v>Flávio Bolsonaro</v>
      </c>
      <c r="T3483" s="74" t="n">
        <v>0.532961626762873</v>
      </c>
      <c r="U3483" s="74" t="n">
        <v>0.409314529353887</v>
      </c>
      <c r="V3483" s="72" t="str">
        <f aca="false">IF(S3483="Empate","—",IF((N3483&gt;M3483)&lt;&gt;(T3483&gt;U3483),"Sim","Não"))</f>
        <v>Sim</v>
      </c>
    </row>
    <row r="3484" customFormat="false" ht="15" hidden="false" customHeight="false" outlineLevel="0" collapsed="false">
      <c r="A3484" s="72" t="s">
        <v>7197</v>
      </c>
      <c r="B3484" s="72" t="s">
        <v>7198</v>
      </c>
      <c r="C3484" s="72" t="s">
        <v>290</v>
      </c>
      <c r="D3484" s="72" t="s">
        <v>292</v>
      </c>
      <c r="E3484" s="72"/>
      <c r="F3484" s="73" t="n">
        <v>8333</v>
      </c>
      <c r="G3484" s="73" t="n">
        <v>6642</v>
      </c>
      <c r="H3484" s="73" t="n">
        <v>1691</v>
      </c>
      <c r="I3484" s="74" t="n">
        <f aca="false">H3484/F3484</f>
        <v>0.202928117124685</v>
      </c>
      <c r="J3484" s="73" t="n">
        <v>6424</v>
      </c>
      <c r="K3484" s="73" t="n">
        <v>100</v>
      </c>
      <c r="L3484" s="73" t="n">
        <v>118</v>
      </c>
      <c r="M3484" s="73" t="n">
        <v>4377</v>
      </c>
      <c r="N3484" s="73" t="n">
        <v>1747</v>
      </c>
      <c r="O3484" s="73" t="n">
        <f aca="false">J3484-M3484-N3484</f>
        <v>300</v>
      </c>
      <c r="P3484" s="74" t="n">
        <f aca="false">M3484/J3484</f>
        <v>0.681351183063512</v>
      </c>
      <c r="Q3484" s="74" t="n">
        <f aca="false">N3484/J3484</f>
        <v>0.271948941469489</v>
      </c>
      <c r="R3484" s="75" t="n">
        <f aca="false">ABS(P3484-Q3484)*100</f>
        <v>40.9402241594022</v>
      </c>
      <c r="S3484" s="72" t="str">
        <f aca="false">IF(M3484&gt;N3484,"Flávio Bolsonaro",IF(N3484&gt;M3484,"Lula","Empate"))</f>
        <v>Flávio Bolsonaro</v>
      </c>
      <c r="T3484" s="74" t="n">
        <v>0.337980628118579</v>
      </c>
      <c r="U3484" s="74" t="n">
        <v>0.608893454652187</v>
      </c>
      <c r="V3484" s="72" t="str">
        <f aca="false">IF(S3484="Empate","—",IF((N3484&gt;M3484)&lt;&gt;(T3484&gt;U3484),"Sim","Não"))</f>
        <v>Não</v>
      </c>
    </row>
    <row r="3485" customFormat="false" ht="15" hidden="false" customHeight="false" outlineLevel="0" collapsed="false">
      <c r="A3485" s="72" t="s">
        <v>7199</v>
      </c>
      <c r="B3485" s="72" t="s">
        <v>7200</v>
      </c>
      <c r="C3485" s="72" t="s">
        <v>290</v>
      </c>
      <c r="D3485" s="72" t="s">
        <v>292</v>
      </c>
      <c r="E3485" s="72"/>
      <c r="F3485" s="73" t="n">
        <v>39039</v>
      </c>
      <c r="G3485" s="73" t="n">
        <v>31831</v>
      </c>
      <c r="H3485" s="73" t="n">
        <v>7208</v>
      </c>
      <c r="I3485" s="74" t="n">
        <f aca="false">H3485/F3485</f>
        <v>0.184635876943569</v>
      </c>
      <c r="J3485" s="73" t="n">
        <v>30583</v>
      </c>
      <c r="K3485" s="73" t="n">
        <v>617</v>
      </c>
      <c r="L3485" s="73" t="n">
        <v>631</v>
      </c>
      <c r="M3485" s="73" t="n">
        <v>21823</v>
      </c>
      <c r="N3485" s="73" t="n">
        <v>6277</v>
      </c>
      <c r="O3485" s="73" t="n">
        <f aca="false">J3485-M3485-N3485</f>
        <v>2483</v>
      </c>
      <c r="P3485" s="74" t="n">
        <f aca="false">M3485/J3485</f>
        <v>0.713566360396299</v>
      </c>
      <c r="Q3485" s="74" t="n">
        <f aca="false">N3485/J3485</f>
        <v>0.205244743811922</v>
      </c>
      <c r="R3485" s="75" t="n">
        <f aca="false">ABS(P3485-Q3485)*100</f>
        <v>50.8321616584377</v>
      </c>
      <c r="S3485" s="72" t="str">
        <f aca="false">IF(M3485&gt;N3485,"Flávio Bolsonaro",IF(N3485&gt;M3485,"Lula","Empate"))</f>
        <v>Flávio Bolsonaro</v>
      </c>
      <c r="T3485" s="74" t="n">
        <v>0.247187675254841</v>
      </c>
      <c r="U3485" s="74" t="n">
        <v>0.679642397651173</v>
      </c>
      <c r="V3485" s="72" t="str">
        <f aca="false">IF(S3485="Empate","—",IF((N3485&gt;M3485)&lt;&gt;(T3485&gt;U3485),"Sim","Não"))</f>
        <v>Não</v>
      </c>
    </row>
    <row r="3486" customFormat="false" ht="15" hidden="false" customHeight="false" outlineLevel="0" collapsed="false">
      <c r="A3486" s="72" t="s">
        <v>7201</v>
      </c>
      <c r="B3486" s="72" t="s">
        <v>7202</v>
      </c>
      <c r="C3486" s="72" t="s">
        <v>290</v>
      </c>
      <c r="D3486" s="72" t="s">
        <v>292</v>
      </c>
      <c r="E3486" s="72"/>
      <c r="F3486" s="73" t="n">
        <v>9508</v>
      </c>
      <c r="G3486" s="73" t="n">
        <v>7238</v>
      </c>
      <c r="H3486" s="73" t="n">
        <v>2270</v>
      </c>
      <c r="I3486" s="74" t="n">
        <f aca="false">H3486/F3486</f>
        <v>0.238746318889356</v>
      </c>
      <c r="J3486" s="73" t="n">
        <v>6995</v>
      </c>
      <c r="K3486" s="73" t="n">
        <v>111</v>
      </c>
      <c r="L3486" s="73" t="n">
        <v>132</v>
      </c>
      <c r="M3486" s="73" t="n">
        <v>4403</v>
      </c>
      <c r="N3486" s="73" t="n">
        <v>2124</v>
      </c>
      <c r="O3486" s="73" t="n">
        <f aca="false">J3486-M3486-N3486</f>
        <v>468</v>
      </c>
      <c r="P3486" s="74" t="n">
        <f aca="false">M3486/J3486</f>
        <v>0.629449606862044</v>
      </c>
      <c r="Q3486" s="74" t="n">
        <f aca="false">N3486/J3486</f>
        <v>0.303645461043603</v>
      </c>
      <c r="R3486" s="75" t="n">
        <f aca="false">ABS(P3486-Q3486)*100</f>
        <v>32.5804145818442</v>
      </c>
      <c r="S3486" s="72" t="str">
        <f aca="false">IF(M3486&gt;N3486,"Flávio Bolsonaro",IF(N3486&gt;M3486,"Lula","Empate"))</f>
        <v>Flávio Bolsonaro</v>
      </c>
      <c r="T3486" s="74" t="n">
        <v>0.383192313208088</v>
      </c>
      <c r="U3486" s="74" t="n">
        <v>0.564749749031981</v>
      </c>
      <c r="V3486" s="72" t="str">
        <f aca="false">IF(S3486="Empate","—",IF((N3486&gt;M3486)&lt;&gt;(T3486&gt;U3486),"Sim","Não"))</f>
        <v>Não</v>
      </c>
    </row>
    <row r="3487" customFormat="false" ht="15" hidden="false" customHeight="false" outlineLevel="0" collapsed="false">
      <c r="A3487" s="72" t="s">
        <v>7203</v>
      </c>
      <c r="B3487" s="72" t="s">
        <v>7204</v>
      </c>
      <c r="C3487" s="72" t="s">
        <v>290</v>
      </c>
      <c r="D3487" s="72" t="s">
        <v>292</v>
      </c>
      <c r="E3487" s="72"/>
      <c r="F3487" s="73" t="n">
        <v>5285</v>
      </c>
      <c r="G3487" s="73" t="n">
        <v>4450</v>
      </c>
      <c r="H3487" s="73" t="n">
        <v>835</v>
      </c>
      <c r="I3487" s="74" t="n">
        <f aca="false">H3487/F3487</f>
        <v>0.157994323557237</v>
      </c>
      <c r="J3487" s="73" t="n">
        <v>4354</v>
      </c>
      <c r="K3487" s="73" t="n">
        <v>47</v>
      </c>
      <c r="L3487" s="73" t="n">
        <v>49</v>
      </c>
      <c r="M3487" s="73" t="n">
        <v>2734</v>
      </c>
      <c r="N3487" s="73" t="n">
        <v>1381</v>
      </c>
      <c r="O3487" s="73" t="n">
        <f aca="false">J3487-M3487-N3487</f>
        <v>239</v>
      </c>
      <c r="P3487" s="74" t="n">
        <f aca="false">M3487/J3487</f>
        <v>0.627928341754708</v>
      </c>
      <c r="Q3487" s="74" t="n">
        <f aca="false">N3487/J3487</f>
        <v>0.317179604960955</v>
      </c>
      <c r="R3487" s="75" t="n">
        <f aca="false">ABS(P3487-Q3487)*100</f>
        <v>31.0748736793753</v>
      </c>
      <c r="S3487" s="72" t="str">
        <f aca="false">IF(M3487&gt;N3487,"Flávio Bolsonaro",IF(N3487&gt;M3487,"Lula","Empate"))</f>
        <v>Flávio Bolsonaro</v>
      </c>
      <c r="T3487" s="74" t="n">
        <v>0.414051522248244</v>
      </c>
      <c r="U3487" s="74" t="n">
        <v>0.547775175644028</v>
      </c>
      <c r="V3487" s="72" t="str">
        <f aca="false">IF(S3487="Empate","—",IF((N3487&gt;M3487)&lt;&gt;(T3487&gt;U3487),"Sim","Não"))</f>
        <v>Não</v>
      </c>
    </row>
    <row r="3488" customFormat="false" ht="15" hidden="false" customHeight="false" outlineLevel="0" collapsed="false">
      <c r="A3488" s="72" t="s">
        <v>7205</v>
      </c>
      <c r="B3488" s="72" t="s">
        <v>7206</v>
      </c>
      <c r="C3488" s="72" t="s">
        <v>290</v>
      </c>
      <c r="D3488" s="72" t="s">
        <v>292</v>
      </c>
      <c r="E3488" s="72"/>
      <c r="F3488" s="73" t="n">
        <v>3470</v>
      </c>
      <c r="G3488" s="73" t="n">
        <v>2841</v>
      </c>
      <c r="H3488" s="73" t="n">
        <v>629</v>
      </c>
      <c r="I3488" s="74" t="n">
        <f aca="false">H3488/F3488</f>
        <v>0.181268011527378</v>
      </c>
      <c r="J3488" s="73" t="n">
        <v>2766</v>
      </c>
      <c r="K3488" s="73" t="n">
        <v>32</v>
      </c>
      <c r="L3488" s="73" t="n">
        <v>43</v>
      </c>
      <c r="M3488" s="73" t="n">
        <v>1690</v>
      </c>
      <c r="N3488" s="73" t="n">
        <v>932</v>
      </c>
      <c r="O3488" s="73" t="n">
        <f aca="false">J3488-M3488-N3488</f>
        <v>144</v>
      </c>
      <c r="P3488" s="74" t="n">
        <f aca="false">M3488/J3488</f>
        <v>0.610990600144613</v>
      </c>
      <c r="Q3488" s="74" t="n">
        <f aca="false">N3488/J3488</f>
        <v>0.336948662328272</v>
      </c>
      <c r="R3488" s="75" t="n">
        <f aca="false">ABS(P3488-Q3488)*100</f>
        <v>27.4041937816341</v>
      </c>
      <c r="S3488" s="72" t="str">
        <f aca="false">IF(M3488&gt;N3488,"Flávio Bolsonaro",IF(N3488&gt;M3488,"Lula","Empate"))</f>
        <v>Flávio Bolsonaro</v>
      </c>
      <c r="T3488" s="74" t="n">
        <v>0.451418439716312</v>
      </c>
      <c r="U3488" s="74" t="n">
        <v>0.504964539007092</v>
      </c>
      <c r="V3488" s="72" t="str">
        <f aca="false">IF(S3488="Empate","—",IF((N3488&gt;M3488)&lt;&gt;(T3488&gt;U3488),"Sim","Não"))</f>
        <v>Não</v>
      </c>
    </row>
    <row r="3489" customFormat="false" ht="15" hidden="false" customHeight="false" outlineLevel="0" collapsed="false">
      <c r="A3489" s="72" t="s">
        <v>7207</v>
      </c>
      <c r="B3489" s="72" t="s">
        <v>7208</v>
      </c>
      <c r="C3489" s="72" t="s">
        <v>290</v>
      </c>
      <c r="D3489" s="72" t="s">
        <v>292</v>
      </c>
      <c r="E3489" s="72"/>
      <c r="F3489" s="73" t="n">
        <v>6645</v>
      </c>
      <c r="G3489" s="73" t="n">
        <v>5239</v>
      </c>
      <c r="H3489" s="73" t="n">
        <v>1406</v>
      </c>
      <c r="I3489" s="74" t="n">
        <f aca="false">H3489/F3489</f>
        <v>0.211587659894658</v>
      </c>
      <c r="J3489" s="73" t="n">
        <v>5030</v>
      </c>
      <c r="K3489" s="73" t="n">
        <v>108</v>
      </c>
      <c r="L3489" s="73" t="n">
        <v>101</v>
      </c>
      <c r="M3489" s="73" t="n">
        <v>3274</v>
      </c>
      <c r="N3489" s="73" t="n">
        <v>1467</v>
      </c>
      <c r="O3489" s="73" t="n">
        <f aca="false">J3489-M3489-N3489</f>
        <v>289</v>
      </c>
      <c r="P3489" s="74" t="n">
        <f aca="false">M3489/J3489</f>
        <v>0.65089463220676</v>
      </c>
      <c r="Q3489" s="74" t="n">
        <f aca="false">N3489/J3489</f>
        <v>0.291650099403579</v>
      </c>
      <c r="R3489" s="75" t="n">
        <f aca="false">ABS(P3489-Q3489)*100</f>
        <v>35.9244532803181</v>
      </c>
      <c r="S3489" s="72" t="str">
        <f aca="false">IF(M3489&gt;N3489,"Flávio Bolsonaro",IF(N3489&gt;M3489,"Lula","Empate"))</f>
        <v>Flávio Bolsonaro</v>
      </c>
      <c r="T3489" s="74" t="n">
        <v>0.354174757281553</v>
      </c>
      <c r="U3489" s="74" t="n">
        <v>0.601553398058253</v>
      </c>
      <c r="V3489" s="72" t="str">
        <f aca="false">IF(S3489="Empate","—",IF((N3489&gt;M3489)&lt;&gt;(T3489&gt;U3489),"Sim","Não"))</f>
        <v>Não</v>
      </c>
    </row>
    <row r="3490" customFormat="false" ht="15" hidden="false" customHeight="false" outlineLevel="0" collapsed="false">
      <c r="A3490" s="72" t="s">
        <v>7209</v>
      </c>
      <c r="B3490" s="72" t="s">
        <v>7210</v>
      </c>
      <c r="C3490" s="72" t="s">
        <v>290</v>
      </c>
      <c r="D3490" s="72" t="s">
        <v>292</v>
      </c>
      <c r="E3490" s="72"/>
      <c r="F3490" s="73" t="n">
        <v>18192</v>
      </c>
      <c r="G3490" s="73" t="n">
        <v>14519</v>
      </c>
      <c r="H3490" s="73" t="n">
        <v>3673</v>
      </c>
      <c r="I3490" s="74" t="n">
        <f aca="false">H3490/F3490</f>
        <v>0.201901934916447</v>
      </c>
      <c r="J3490" s="73" t="n">
        <v>13918</v>
      </c>
      <c r="K3490" s="73" t="n">
        <v>263</v>
      </c>
      <c r="L3490" s="73" t="n">
        <v>338</v>
      </c>
      <c r="M3490" s="73" t="n">
        <v>8918</v>
      </c>
      <c r="N3490" s="73" t="n">
        <v>3676</v>
      </c>
      <c r="O3490" s="73" t="n">
        <f aca="false">J3490-M3490-N3490</f>
        <v>1324</v>
      </c>
      <c r="P3490" s="74" t="n">
        <f aca="false">M3490/J3490</f>
        <v>0.640752981750252</v>
      </c>
      <c r="Q3490" s="74" t="n">
        <f aca="false">N3490/J3490</f>
        <v>0.264118407817215</v>
      </c>
      <c r="R3490" s="75" t="n">
        <f aca="false">ABS(P3490-Q3490)*100</f>
        <v>37.6634573933036</v>
      </c>
      <c r="S3490" s="72" t="str">
        <f aca="false">IF(M3490&gt;N3490,"Flávio Bolsonaro",IF(N3490&gt;M3490,"Lula","Empate"))</f>
        <v>Flávio Bolsonaro</v>
      </c>
      <c r="T3490" s="74" t="n">
        <v>0.301959306706858</v>
      </c>
      <c r="U3490" s="74" t="n">
        <v>0.604370761115298</v>
      </c>
      <c r="V3490" s="72" t="str">
        <f aca="false">IF(S3490="Empate","—",IF((N3490&gt;M3490)&lt;&gt;(T3490&gt;U3490),"Sim","Não"))</f>
        <v>Não</v>
      </c>
    </row>
    <row r="3491" customFormat="false" ht="15" hidden="false" customHeight="false" outlineLevel="0" collapsed="false">
      <c r="A3491" s="72" t="s">
        <v>7211</v>
      </c>
      <c r="B3491" s="72" t="s">
        <v>7212</v>
      </c>
      <c r="C3491" s="72" t="s">
        <v>290</v>
      </c>
      <c r="D3491" s="72" t="s">
        <v>292</v>
      </c>
      <c r="E3491" s="72"/>
      <c r="F3491" s="73" t="n">
        <v>4065</v>
      </c>
      <c r="G3491" s="73" t="n">
        <v>3580</v>
      </c>
      <c r="H3491" s="73" t="n">
        <v>485</v>
      </c>
      <c r="I3491" s="74" t="n">
        <f aca="false">H3491/F3491</f>
        <v>0.119311193111931</v>
      </c>
      <c r="J3491" s="73" t="n">
        <v>3544</v>
      </c>
      <c r="K3491" s="73" t="n">
        <v>15</v>
      </c>
      <c r="L3491" s="73" t="n">
        <v>21</v>
      </c>
      <c r="M3491" s="73" t="n">
        <v>2954</v>
      </c>
      <c r="N3491" s="73" t="n">
        <v>384</v>
      </c>
      <c r="O3491" s="73" t="n">
        <f aca="false">J3491-M3491-N3491</f>
        <v>206</v>
      </c>
      <c r="P3491" s="74" t="n">
        <f aca="false">M3491/J3491</f>
        <v>0.83352144469526</v>
      </c>
      <c r="Q3491" s="74" t="n">
        <f aca="false">N3491/J3491</f>
        <v>0.108352144469526</v>
      </c>
      <c r="R3491" s="75" t="n">
        <f aca="false">ABS(P3491-Q3491)*100</f>
        <v>72.5169300225734</v>
      </c>
      <c r="S3491" s="72" t="str">
        <f aca="false">IF(M3491&gt;N3491,"Flávio Bolsonaro",IF(N3491&gt;M3491,"Lula","Empate"))</f>
        <v>Flávio Bolsonaro</v>
      </c>
      <c r="T3491" s="74" t="n">
        <v>0.148274790177184</v>
      </c>
      <c r="U3491" s="74" t="n">
        <v>0.803232825613926</v>
      </c>
      <c r="V3491" s="72" t="str">
        <f aca="false">IF(S3491="Empate","—",IF((N3491&gt;M3491)&lt;&gt;(T3491&gt;U3491),"Sim","Não"))</f>
        <v>Não</v>
      </c>
    </row>
    <row r="3492" customFormat="false" ht="15" hidden="false" customHeight="false" outlineLevel="0" collapsed="false">
      <c r="A3492" s="72" t="s">
        <v>7213</v>
      </c>
      <c r="B3492" s="72" t="s">
        <v>7214</v>
      </c>
      <c r="C3492" s="72" t="s">
        <v>290</v>
      </c>
      <c r="D3492" s="72" t="s">
        <v>292</v>
      </c>
      <c r="E3492" s="72"/>
      <c r="F3492" s="73" t="n">
        <v>23209</v>
      </c>
      <c r="G3492" s="73" t="n">
        <v>17989</v>
      </c>
      <c r="H3492" s="73" t="n">
        <v>5220</v>
      </c>
      <c r="I3492" s="74" t="n">
        <f aca="false">H3492/F3492</f>
        <v>0.224912749364471</v>
      </c>
      <c r="J3492" s="73" t="n">
        <v>17476</v>
      </c>
      <c r="K3492" s="73" t="n">
        <v>230</v>
      </c>
      <c r="L3492" s="73" t="n">
        <v>283</v>
      </c>
      <c r="M3492" s="73" t="n">
        <v>10344</v>
      </c>
      <c r="N3492" s="73" t="n">
        <v>6197</v>
      </c>
      <c r="O3492" s="73" t="n">
        <f aca="false">J3492-M3492-N3492</f>
        <v>935</v>
      </c>
      <c r="P3492" s="74" t="n">
        <f aca="false">M3492/J3492</f>
        <v>0.591897459372854</v>
      </c>
      <c r="Q3492" s="74" t="n">
        <f aca="false">N3492/J3492</f>
        <v>0.354600595101854</v>
      </c>
      <c r="R3492" s="75" t="n">
        <f aca="false">ABS(P3492-Q3492)*100</f>
        <v>23.7296864271</v>
      </c>
      <c r="S3492" s="72" t="str">
        <f aca="false">IF(M3492&gt;N3492,"Flávio Bolsonaro",IF(N3492&gt;M3492,"Lula","Empate"))</f>
        <v>Flávio Bolsonaro</v>
      </c>
      <c r="T3492" s="74" t="n">
        <v>0.404850850292724</v>
      </c>
      <c r="U3492" s="74" t="n">
        <v>0.557122943964316</v>
      </c>
      <c r="V3492" s="72" t="str">
        <f aca="false">IF(S3492="Empate","—",IF((N3492&gt;M3492)&lt;&gt;(T3492&gt;U3492),"Sim","Não"))</f>
        <v>Não</v>
      </c>
    </row>
    <row r="3493" customFormat="false" ht="15" hidden="false" customHeight="false" outlineLevel="0" collapsed="false">
      <c r="A3493" s="72" t="s">
        <v>7215</v>
      </c>
      <c r="B3493" s="72" t="s">
        <v>7216</v>
      </c>
      <c r="C3493" s="72" t="s">
        <v>290</v>
      </c>
      <c r="D3493" s="72" t="s">
        <v>292</v>
      </c>
      <c r="E3493" s="72"/>
      <c r="F3493" s="73" t="n">
        <v>7996</v>
      </c>
      <c r="G3493" s="73" t="n">
        <v>6331</v>
      </c>
      <c r="H3493" s="73" t="n">
        <v>1665</v>
      </c>
      <c r="I3493" s="74" t="n">
        <f aca="false">H3493/F3493</f>
        <v>0.208229114557279</v>
      </c>
      <c r="J3493" s="73" t="n">
        <v>6146</v>
      </c>
      <c r="K3493" s="73" t="n">
        <v>58</v>
      </c>
      <c r="L3493" s="73" t="n">
        <v>127</v>
      </c>
      <c r="M3493" s="73" t="n">
        <v>2984</v>
      </c>
      <c r="N3493" s="73" t="n">
        <v>2867</v>
      </c>
      <c r="O3493" s="73" t="n">
        <f aca="false">J3493-M3493-N3493</f>
        <v>295</v>
      </c>
      <c r="P3493" s="74" t="n">
        <f aca="false">M3493/J3493</f>
        <v>0.485519036771884</v>
      </c>
      <c r="Q3493" s="74" t="n">
        <f aca="false">N3493/J3493</f>
        <v>0.466482264887732</v>
      </c>
      <c r="R3493" s="75" t="n">
        <f aca="false">ABS(P3493-Q3493)*100</f>
        <v>1.90367718841523</v>
      </c>
      <c r="S3493" s="72" t="str">
        <f aca="false">IF(M3493&gt;N3493,"Flávio Bolsonaro",IF(N3493&gt;M3493,"Lula","Empate"))</f>
        <v>Flávio Bolsonaro</v>
      </c>
      <c r="T3493" s="74" t="n">
        <v>0.524533625960182</v>
      </c>
      <c r="U3493" s="74" t="n">
        <v>0.432983226211005</v>
      </c>
      <c r="V3493" s="72" t="str">
        <f aca="false">IF(S3493="Empate","—",IF((N3493&gt;M3493)&lt;&gt;(T3493&gt;U3493),"Sim","Não"))</f>
        <v>Sim</v>
      </c>
    </row>
    <row r="3494" customFormat="false" ht="15" hidden="false" customHeight="false" outlineLevel="0" collapsed="false">
      <c r="A3494" s="72" t="s">
        <v>7217</v>
      </c>
      <c r="B3494" s="72" t="s">
        <v>7218</v>
      </c>
      <c r="C3494" s="72" t="s">
        <v>290</v>
      </c>
      <c r="D3494" s="72" t="s">
        <v>292</v>
      </c>
      <c r="E3494" s="72"/>
      <c r="F3494" s="73" t="n">
        <v>4291</v>
      </c>
      <c r="G3494" s="73" t="n">
        <v>3470</v>
      </c>
      <c r="H3494" s="73" t="n">
        <v>821</v>
      </c>
      <c r="I3494" s="74" t="n">
        <f aca="false">H3494/F3494</f>
        <v>0.191330692146353</v>
      </c>
      <c r="J3494" s="73" t="n">
        <v>3355</v>
      </c>
      <c r="K3494" s="73" t="n">
        <v>36</v>
      </c>
      <c r="L3494" s="73" t="n">
        <v>79</v>
      </c>
      <c r="M3494" s="73" t="n">
        <v>1783</v>
      </c>
      <c r="N3494" s="73" t="n">
        <v>1391</v>
      </c>
      <c r="O3494" s="73" t="n">
        <f aca="false">J3494-M3494-N3494</f>
        <v>181</v>
      </c>
      <c r="P3494" s="74" t="n">
        <f aca="false">M3494/J3494</f>
        <v>0.531445603576751</v>
      </c>
      <c r="Q3494" s="74" t="n">
        <f aca="false">N3494/J3494</f>
        <v>0.414605067064083</v>
      </c>
      <c r="R3494" s="75" t="n">
        <f aca="false">ABS(P3494-Q3494)*100</f>
        <v>11.6840536512668</v>
      </c>
      <c r="S3494" s="72" t="str">
        <f aca="false">IF(M3494&gt;N3494,"Flávio Bolsonaro",IF(N3494&gt;M3494,"Lula","Empate"))</f>
        <v>Flávio Bolsonaro</v>
      </c>
      <c r="T3494" s="74" t="n">
        <v>0.485998193315267</v>
      </c>
      <c r="U3494" s="74" t="n">
        <v>0.455886781090033</v>
      </c>
      <c r="V3494" s="72" t="str">
        <f aca="false">IF(S3494="Empate","—",IF((N3494&gt;M3494)&lt;&gt;(T3494&gt;U3494),"Sim","Não"))</f>
        <v>Sim</v>
      </c>
    </row>
    <row r="3495" customFormat="false" ht="15" hidden="false" customHeight="false" outlineLevel="0" collapsed="false">
      <c r="A3495" s="72" t="s">
        <v>7219</v>
      </c>
      <c r="B3495" s="72" t="s">
        <v>7220</v>
      </c>
      <c r="C3495" s="72" t="s">
        <v>290</v>
      </c>
      <c r="D3495" s="72" t="s">
        <v>292</v>
      </c>
      <c r="E3495" s="72"/>
      <c r="F3495" s="73" t="n">
        <v>14118</v>
      </c>
      <c r="G3495" s="73" t="n">
        <v>11851</v>
      </c>
      <c r="H3495" s="73" t="n">
        <v>2267</v>
      </c>
      <c r="I3495" s="74" t="n">
        <f aca="false">H3495/F3495</f>
        <v>0.160575152287859</v>
      </c>
      <c r="J3495" s="73" t="n">
        <v>11347</v>
      </c>
      <c r="K3495" s="73" t="n">
        <v>256</v>
      </c>
      <c r="L3495" s="73" t="n">
        <v>248</v>
      </c>
      <c r="M3495" s="73" t="n">
        <v>7780</v>
      </c>
      <c r="N3495" s="73" t="n">
        <v>2805</v>
      </c>
      <c r="O3495" s="73" t="n">
        <f aca="false">J3495-M3495-N3495</f>
        <v>762</v>
      </c>
      <c r="P3495" s="74" t="n">
        <f aca="false">M3495/J3495</f>
        <v>0.685643782497576</v>
      </c>
      <c r="Q3495" s="74" t="n">
        <f aca="false">N3495/J3495</f>
        <v>0.247201903586851</v>
      </c>
      <c r="R3495" s="75" t="n">
        <f aca="false">ABS(P3495-Q3495)*100</f>
        <v>43.8441878910725</v>
      </c>
      <c r="S3495" s="72" t="str">
        <f aca="false">IF(M3495&gt;N3495,"Flávio Bolsonaro",IF(N3495&gt;M3495,"Lula","Empate"))</f>
        <v>Flávio Bolsonaro</v>
      </c>
      <c r="T3495" s="74" t="n">
        <v>0.314799598283575</v>
      </c>
      <c r="U3495" s="74" t="n">
        <v>0.61773030220031</v>
      </c>
      <c r="V3495" s="72" t="str">
        <f aca="false">IF(S3495="Empate","—",IF((N3495&gt;M3495)&lt;&gt;(T3495&gt;U3495),"Sim","Não"))</f>
        <v>Não</v>
      </c>
    </row>
    <row r="3496" customFormat="false" ht="15" hidden="false" customHeight="false" outlineLevel="0" collapsed="false">
      <c r="A3496" s="72" t="s">
        <v>7221</v>
      </c>
      <c r="B3496" s="72" t="s">
        <v>7222</v>
      </c>
      <c r="C3496" s="72" t="s">
        <v>290</v>
      </c>
      <c r="D3496" s="72" t="s">
        <v>292</v>
      </c>
      <c r="E3496" s="72"/>
      <c r="F3496" s="73" t="n">
        <v>3754</v>
      </c>
      <c r="G3496" s="73" t="n">
        <v>2915</v>
      </c>
      <c r="H3496" s="73" t="n">
        <v>839</v>
      </c>
      <c r="I3496" s="74" t="n">
        <f aca="false">H3496/F3496</f>
        <v>0.223494938732019</v>
      </c>
      <c r="J3496" s="73" t="n">
        <v>2860</v>
      </c>
      <c r="K3496" s="73" t="n">
        <v>24</v>
      </c>
      <c r="L3496" s="73" t="n">
        <v>31</v>
      </c>
      <c r="M3496" s="73" t="n">
        <v>1369</v>
      </c>
      <c r="N3496" s="73" t="n">
        <v>1327</v>
      </c>
      <c r="O3496" s="73" t="n">
        <f aca="false">J3496-M3496-N3496</f>
        <v>164</v>
      </c>
      <c r="P3496" s="74" t="n">
        <f aca="false">M3496/J3496</f>
        <v>0.478671328671329</v>
      </c>
      <c r="Q3496" s="74" t="n">
        <f aca="false">N3496/J3496</f>
        <v>0.463986013986014</v>
      </c>
      <c r="R3496" s="75" t="n">
        <f aca="false">ABS(P3496-Q3496)*100</f>
        <v>1.46853146853147</v>
      </c>
      <c r="S3496" s="72" t="str">
        <f aca="false">IF(M3496&gt;N3496,"Flávio Bolsonaro",IF(N3496&gt;M3496,"Lula","Empate"))</f>
        <v>Flávio Bolsonaro</v>
      </c>
      <c r="T3496" s="74" t="n">
        <v>0.528119180633147</v>
      </c>
      <c r="U3496" s="74" t="n">
        <v>0.426815642458101</v>
      </c>
      <c r="V3496" s="72" t="str">
        <f aca="false">IF(S3496="Empate","—",IF((N3496&gt;M3496)&lt;&gt;(T3496&gt;U3496),"Sim","Não"))</f>
        <v>Sim</v>
      </c>
    </row>
    <row r="3497" customFormat="false" ht="15" hidden="false" customHeight="false" outlineLevel="0" collapsed="false">
      <c r="A3497" s="72" t="s">
        <v>7223</v>
      </c>
      <c r="B3497" s="72" t="s">
        <v>7224</v>
      </c>
      <c r="C3497" s="72" t="s">
        <v>290</v>
      </c>
      <c r="D3497" s="72" t="s">
        <v>292</v>
      </c>
      <c r="E3497" s="72"/>
      <c r="F3497" s="73" t="n">
        <v>3224</v>
      </c>
      <c r="G3497" s="73" t="n">
        <v>2565</v>
      </c>
      <c r="H3497" s="73" t="n">
        <v>659</v>
      </c>
      <c r="I3497" s="74" t="n">
        <f aca="false">H3497/F3497</f>
        <v>0.204404466501241</v>
      </c>
      <c r="J3497" s="73" t="n">
        <v>2492</v>
      </c>
      <c r="K3497" s="73" t="n">
        <v>27</v>
      </c>
      <c r="L3497" s="73" t="n">
        <v>46</v>
      </c>
      <c r="M3497" s="73" t="n">
        <v>1523</v>
      </c>
      <c r="N3497" s="73" t="n">
        <v>817</v>
      </c>
      <c r="O3497" s="73" t="n">
        <f aca="false">J3497-M3497-N3497</f>
        <v>152</v>
      </c>
      <c r="P3497" s="74" t="n">
        <f aca="false">M3497/J3497</f>
        <v>0.61115569823435</v>
      </c>
      <c r="Q3497" s="74" t="n">
        <f aca="false">N3497/J3497</f>
        <v>0.32784911717496</v>
      </c>
      <c r="R3497" s="75" t="n">
        <f aca="false">ABS(P3497-Q3497)*100</f>
        <v>28.330658105939</v>
      </c>
      <c r="S3497" s="72" t="str">
        <f aca="false">IF(M3497&gt;N3497,"Flávio Bolsonaro",IF(N3497&gt;M3497,"Lula","Empate"))</f>
        <v>Flávio Bolsonaro</v>
      </c>
      <c r="T3497" s="74" t="n">
        <v>0.392680921052632</v>
      </c>
      <c r="U3497" s="74" t="n">
        <v>0.557976973684211</v>
      </c>
      <c r="V3497" s="72" t="str">
        <f aca="false">IF(S3497="Empate","—",IF((N3497&gt;M3497)&lt;&gt;(T3497&gt;U3497),"Sim","Não"))</f>
        <v>Não</v>
      </c>
    </row>
    <row r="3498" customFormat="false" ht="15" hidden="false" customHeight="false" outlineLevel="0" collapsed="false">
      <c r="A3498" s="72" t="s">
        <v>7225</v>
      </c>
      <c r="B3498" s="72" t="s">
        <v>7226</v>
      </c>
      <c r="C3498" s="72" t="s">
        <v>290</v>
      </c>
      <c r="D3498" s="72" t="s">
        <v>292</v>
      </c>
      <c r="E3498" s="72"/>
      <c r="F3498" s="73" t="n">
        <v>2352</v>
      </c>
      <c r="G3498" s="73" t="n">
        <v>1922</v>
      </c>
      <c r="H3498" s="73" t="n">
        <v>430</v>
      </c>
      <c r="I3498" s="74" t="n">
        <f aca="false">H3498/F3498</f>
        <v>0.182823129251701</v>
      </c>
      <c r="J3498" s="73" t="n">
        <v>1860</v>
      </c>
      <c r="K3498" s="73" t="n">
        <v>22</v>
      </c>
      <c r="L3498" s="73" t="n">
        <v>40</v>
      </c>
      <c r="M3498" s="73" t="n">
        <v>1095</v>
      </c>
      <c r="N3498" s="73" t="n">
        <v>690</v>
      </c>
      <c r="O3498" s="73" t="n">
        <f aca="false">J3498-M3498-N3498</f>
        <v>75</v>
      </c>
      <c r="P3498" s="74" t="n">
        <f aca="false">M3498/J3498</f>
        <v>0.588709677419355</v>
      </c>
      <c r="Q3498" s="74" t="n">
        <f aca="false">N3498/J3498</f>
        <v>0.370967741935484</v>
      </c>
      <c r="R3498" s="75" t="n">
        <f aca="false">ABS(P3498-Q3498)*100</f>
        <v>21.7741935483871</v>
      </c>
      <c r="S3498" s="72" t="str">
        <f aca="false">IF(M3498&gt;N3498,"Flávio Bolsonaro",IF(N3498&gt;M3498,"Lula","Empate"))</f>
        <v>Flávio Bolsonaro</v>
      </c>
      <c r="T3498" s="74" t="n">
        <v>0.438730853391685</v>
      </c>
      <c r="U3498" s="74" t="n">
        <v>0.512582056892779</v>
      </c>
      <c r="V3498" s="72" t="str">
        <f aca="false">IF(S3498="Empate","—",IF((N3498&gt;M3498)&lt;&gt;(T3498&gt;U3498),"Sim","Não"))</f>
        <v>Não</v>
      </c>
    </row>
    <row r="3499" customFormat="false" ht="15" hidden="false" customHeight="false" outlineLevel="0" collapsed="false">
      <c r="A3499" s="72" t="s">
        <v>7227</v>
      </c>
      <c r="B3499" s="72" t="s">
        <v>7228</v>
      </c>
      <c r="C3499" s="72" t="s">
        <v>290</v>
      </c>
      <c r="D3499" s="72" t="s">
        <v>292</v>
      </c>
      <c r="E3499" s="72"/>
      <c r="F3499" s="73" t="n">
        <v>14524</v>
      </c>
      <c r="G3499" s="73" t="n">
        <v>11643</v>
      </c>
      <c r="H3499" s="73" t="n">
        <v>2881</v>
      </c>
      <c r="I3499" s="74" t="n">
        <f aca="false">H3499/F3499</f>
        <v>0.198361332966125</v>
      </c>
      <c r="J3499" s="73" t="n">
        <v>11309</v>
      </c>
      <c r="K3499" s="73" t="n">
        <v>130</v>
      </c>
      <c r="L3499" s="73" t="n">
        <v>204</v>
      </c>
      <c r="M3499" s="73" t="n">
        <v>6803</v>
      </c>
      <c r="N3499" s="73" t="n">
        <v>3909</v>
      </c>
      <c r="O3499" s="73" t="n">
        <f aca="false">J3499-M3499-N3499</f>
        <v>597</v>
      </c>
      <c r="P3499" s="74" t="n">
        <f aca="false">M3499/J3499</f>
        <v>0.601556282606773</v>
      </c>
      <c r="Q3499" s="74" t="n">
        <f aca="false">N3499/J3499</f>
        <v>0.345653903970289</v>
      </c>
      <c r="R3499" s="75" t="n">
        <f aca="false">ABS(P3499-Q3499)*100</f>
        <v>25.5902378636484</v>
      </c>
      <c r="S3499" s="72" t="str">
        <f aca="false">IF(M3499&gt;N3499,"Flávio Bolsonaro",IF(N3499&gt;M3499,"Lula","Empate"))</f>
        <v>Flávio Bolsonaro</v>
      </c>
      <c r="T3499" s="74" t="n">
        <v>0.418864908073541</v>
      </c>
      <c r="U3499" s="74" t="n">
        <v>0.532285282884803</v>
      </c>
      <c r="V3499" s="72" t="str">
        <f aca="false">IF(S3499="Empate","—",IF((N3499&gt;M3499)&lt;&gt;(T3499&gt;U3499),"Sim","Não"))</f>
        <v>Não</v>
      </c>
    </row>
    <row r="3500" customFormat="false" ht="15" hidden="false" customHeight="false" outlineLevel="0" collapsed="false">
      <c r="A3500" s="72" t="s">
        <v>7229</v>
      </c>
      <c r="B3500" s="72" t="s">
        <v>7230</v>
      </c>
      <c r="C3500" s="72" t="s">
        <v>290</v>
      </c>
      <c r="D3500" s="72" t="s">
        <v>292</v>
      </c>
      <c r="E3500" s="72"/>
      <c r="F3500" s="73" t="n">
        <v>12151</v>
      </c>
      <c r="G3500" s="73" t="n">
        <v>9996</v>
      </c>
      <c r="H3500" s="73" t="n">
        <v>2155</v>
      </c>
      <c r="I3500" s="74" t="n">
        <f aca="false">H3500/F3500</f>
        <v>0.177351658299728</v>
      </c>
      <c r="J3500" s="73" t="n">
        <v>9504</v>
      </c>
      <c r="K3500" s="73" t="n">
        <v>284</v>
      </c>
      <c r="L3500" s="73" t="n">
        <v>208</v>
      </c>
      <c r="M3500" s="73" t="n">
        <v>5527</v>
      </c>
      <c r="N3500" s="73" t="n">
        <v>3168</v>
      </c>
      <c r="O3500" s="73" t="n">
        <f aca="false">J3500-M3500-N3500</f>
        <v>809</v>
      </c>
      <c r="P3500" s="74" t="n">
        <f aca="false">M3500/J3500</f>
        <v>0.581544612794613</v>
      </c>
      <c r="Q3500" s="74" t="n">
        <f aca="false">N3500/J3500</f>
        <v>0.333333333333333</v>
      </c>
      <c r="R3500" s="75" t="n">
        <f aca="false">ABS(P3500-Q3500)*100</f>
        <v>24.8211279461279</v>
      </c>
      <c r="S3500" s="72" t="str">
        <f aca="false">IF(M3500&gt;N3500,"Flávio Bolsonaro",IF(N3500&gt;M3500,"Lula","Empate"))</f>
        <v>Flávio Bolsonaro</v>
      </c>
      <c r="T3500" s="74" t="n">
        <v>0.444892056605723</v>
      </c>
      <c r="U3500" s="74" t="n">
        <v>0.477946493130875</v>
      </c>
      <c r="V3500" s="72" t="str">
        <f aca="false">IF(S3500="Empate","—",IF((N3500&gt;M3500)&lt;&gt;(T3500&gt;U3500),"Sim","Não"))</f>
        <v>Não</v>
      </c>
    </row>
    <row r="3501" customFormat="false" ht="15" hidden="false" customHeight="false" outlineLevel="0" collapsed="false">
      <c r="A3501" s="72" t="s">
        <v>7231</v>
      </c>
      <c r="B3501" s="72" t="s">
        <v>7232</v>
      </c>
      <c r="C3501" s="72" t="s">
        <v>290</v>
      </c>
      <c r="D3501" s="72" t="s">
        <v>292</v>
      </c>
      <c r="E3501" s="72"/>
      <c r="F3501" s="73" t="n">
        <v>5351</v>
      </c>
      <c r="G3501" s="73" t="n">
        <v>4344</v>
      </c>
      <c r="H3501" s="73" t="n">
        <v>1007</v>
      </c>
      <c r="I3501" s="74" t="n">
        <f aca="false">H3501/F3501</f>
        <v>0.188189123528312</v>
      </c>
      <c r="J3501" s="73" t="n">
        <v>4200</v>
      </c>
      <c r="K3501" s="73" t="n">
        <v>65</v>
      </c>
      <c r="L3501" s="73" t="n">
        <v>79</v>
      </c>
      <c r="M3501" s="73" t="n">
        <v>2299</v>
      </c>
      <c r="N3501" s="73" t="n">
        <v>1689</v>
      </c>
      <c r="O3501" s="73" t="n">
        <f aca="false">J3501-M3501-N3501</f>
        <v>212</v>
      </c>
      <c r="P3501" s="74" t="n">
        <f aca="false">M3501/J3501</f>
        <v>0.547380952380952</v>
      </c>
      <c r="Q3501" s="74" t="n">
        <f aca="false">N3501/J3501</f>
        <v>0.402142857142857</v>
      </c>
      <c r="R3501" s="75" t="n">
        <f aca="false">ABS(P3501-Q3501)*100</f>
        <v>14.5238095238095</v>
      </c>
      <c r="S3501" s="72" t="str">
        <f aca="false">IF(M3501&gt;N3501,"Flávio Bolsonaro",IF(N3501&gt;M3501,"Lula","Empate"))</f>
        <v>Flávio Bolsonaro</v>
      </c>
      <c r="T3501" s="74" t="n">
        <v>0.505154639175258</v>
      </c>
      <c r="U3501" s="74" t="n">
        <v>0.447047797563262</v>
      </c>
      <c r="V3501" s="72" t="str">
        <f aca="false">IF(S3501="Empate","—",IF((N3501&gt;M3501)&lt;&gt;(T3501&gt;U3501),"Sim","Não"))</f>
        <v>Sim</v>
      </c>
    </row>
    <row r="3502" customFormat="false" ht="15" hidden="false" customHeight="false" outlineLevel="0" collapsed="false">
      <c r="A3502" s="72" t="s">
        <v>7233</v>
      </c>
      <c r="B3502" s="72" t="s">
        <v>7234</v>
      </c>
      <c r="C3502" s="72" t="s">
        <v>290</v>
      </c>
      <c r="D3502" s="72" t="s">
        <v>292</v>
      </c>
      <c r="E3502" s="72"/>
      <c r="F3502" s="73" t="n">
        <v>20369</v>
      </c>
      <c r="G3502" s="73" t="n">
        <v>15295</v>
      </c>
      <c r="H3502" s="73" t="n">
        <v>5074</v>
      </c>
      <c r="I3502" s="74" t="n">
        <f aca="false">H3502/F3502</f>
        <v>0.249104030634788</v>
      </c>
      <c r="J3502" s="73" t="n">
        <v>14576</v>
      </c>
      <c r="K3502" s="73" t="n">
        <v>349</v>
      </c>
      <c r="L3502" s="73" t="n">
        <v>370</v>
      </c>
      <c r="M3502" s="73" t="n">
        <v>8541</v>
      </c>
      <c r="N3502" s="73" t="n">
        <v>5136</v>
      </c>
      <c r="O3502" s="73" t="n">
        <f aca="false">J3502-M3502-N3502</f>
        <v>899</v>
      </c>
      <c r="P3502" s="74" t="n">
        <f aca="false">M3502/J3502</f>
        <v>0.585963227222832</v>
      </c>
      <c r="Q3502" s="74" t="n">
        <f aca="false">N3502/J3502</f>
        <v>0.352360043907794</v>
      </c>
      <c r="R3502" s="75" t="n">
        <f aca="false">ABS(P3502-Q3502)*100</f>
        <v>23.3603183315038</v>
      </c>
      <c r="S3502" s="72" t="str">
        <f aca="false">IF(M3502&gt;N3502,"Flávio Bolsonaro",IF(N3502&gt;M3502,"Lula","Empate"))</f>
        <v>Flávio Bolsonaro</v>
      </c>
      <c r="T3502" s="74" t="n">
        <v>0.442464290481912</v>
      </c>
      <c r="U3502" s="74" t="n">
        <v>0.491723401415031</v>
      </c>
      <c r="V3502" s="72" t="str">
        <f aca="false">IF(S3502="Empate","—",IF((N3502&gt;M3502)&lt;&gt;(T3502&gt;U3502),"Sim","Não"))</f>
        <v>Não</v>
      </c>
    </row>
    <row r="3503" customFormat="false" ht="15" hidden="false" customHeight="false" outlineLevel="0" collapsed="false">
      <c r="A3503" s="72" t="s">
        <v>7235</v>
      </c>
      <c r="B3503" s="72" t="s">
        <v>7236</v>
      </c>
      <c r="C3503" s="72" t="s">
        <v>290</v>
      </c>
      <c r="D3503" s="72" t="s">
        <v>292</v>
      </c>
      <c r="E3503" s="72"/>
      <c r="F3503" s="73" t="n">
        <v>5460</v>
      </c>
      <c r="G3503" s="73" t="n">
        <v>4162</v>
      </c>
      <c r="H3503" s="73" t="n">
        <v>1298</v>
      </c>
      <c r="I3503" s="74" t="n">
        <f aca="false">H3503/F3503</f>
        <v>0.237728937728938</v>
      </c>
      <c r="J3503" s="73" t="n">
        <v>4006</v>
      </c>
      <c r="K3503" s="73" t="n">
        <v>59</v>
      </c>
      <c r="L3503" s="73" t="n">
        <v>97</v>
      </c>
      <c r="M3503" s="73" t="n">
        <v>1822</v>
      </c>
      <c r="N3503" s="73" t="n">
        <v>1936</v>
      </c>
      <c r="O3503" s="73" t="n">
        <f aca="false">J3503-M3503-N3503</f>
        <v>248</v>
      </c>
      <c r="P3503" s="74" t="n">
        <f aca="false">M3503/J3503</f>
        <v>0.45481777333999</v>
      </c>
      <c r="Q3503" s="74" t="n">
        <f aca="false">N3503/J3503</f>
        <v>0.483275087368947</v>
      </c>
      <c r="R3503" s="75" t="n">
        <f aca="false">ABS(P3503-Q3503)*100</f>
        <v>2.84573140289566</v>
      </c>
      <c r="S3503" s="72" t="str">
        <f aca="false">IF(M3503&gt;N3503,"Flávio Bolsonaro",IF(N3503&gt;M3503,"Lula","Empate"))</f>
        <v>Lula</v>
      </c>
      <c r="T3503" s="74" t="n">
        <v>0.615688209176122</v>
      </c>
      <c r="U3503" s="74" t="n">
        <v>0.336951159348791</v>
      </c>
      <c r="V3503" s="72" t="str">
        <f aca="false">IF(S3503="Empate","—",IF((N3503&gt;M3503)&lt;&gt;(T3503&gt;U3503),"Sim","Não"))</f>
        <v>Não</v>
      </c>
    </row>
    <row r="3504" customFormat="false" ht="15" hidden="false" customHeight="false" outlineLevel="0" collapsed="false">
      <c r="A3504" s="72" t="s">
        <v>7237</v>
      </c>
      <c r="B3504" s="72" t="s">
        <v>7238</v>
      </c>
      <c r="C3504" s="72" t="s">
        <v>290</v>
      </c>
      <c r="D3504" s="72" t="s">
        <v>292</v>
      </c>
      <c r="E3504" s="72"/>
      <c r="F3504" s="73" t="n">
        <v>9867</v>
      </c>
      <c r="G3504" s="73" t="n">
        <v>7430</v>
      </c>
      <c r="H3504" s="73" t="n">
        <v>2437</v>
      </c>
      <c r="I3504" s="74" t="n">
        <f aca="false">H3504/F3504</f>
        <v>0.246984899158812</v>
      </c>
      <c r="J3504" s="73" t="n">
        <v>7091</v>
      </c>
      <c r="K3504" s="73" t="n">
        <v>136</v>
      </c>
      <c r="L3504" s="73" t="n">
        <v>203</v>
      </c>
      <c r="M3504" s="73" t="n">
        <v>4118</v>
      </c>
      <c r="N3504" s="73" t="n">
        <v>2497</v>
      </c>
      <c r="O3504" s="73" t="n">
        <f aca="false">J3504-M3504-N3504</f>
        <v>476</v>
      </c>
      <c r="P3504" s="74" t="n">
        <f aca="false">M3504/J3504</f>
        <v>0.580736144408405</v>
      </c>
      <c r="Q3504" s="74" t="n">
        <f aca="false">N3504/J3504</f>
        <v>0.352136511070371</v>
      </c>
      <c r="R3504" s="75" t="n">
        <f aca="false">ABS(P3504-Q3504)*100</f>
        <v>22.8599633338034</v>
      </c>
      <c r="S3504" s="72" t="str">
        <f aca="false">IF(M3504&gt;N3504,"Flávio Bolsonaro",IF(N3504&gt;M3504,"Lula","Empate"))</f>
        <v>Flávio Bolsonaro</v>
      </c>
      <c r="T3504" s="74" t="n">
        <v>0.438230736723482</v>
      </c>
      <c r="U3504" s="74" t="n">
        <v>0.516410762079166</v>
      </c>
      <c r="V3504" s="72" t="str">
        <f aca="false">IF(S3504="Empate","—",IF((N3504&gt;M3504)&lt;&gt;(T3504&gt;U3504),"Sim","Não"))</f>
        <v>Não</v>
      </c>
    </row>
    <row r="3505" customFormat="false" ht="15" hidden="false" customHeight="false" outlineLevel="0" collapsed="false">
      <c r="A3505" s="72" t="s">
        <v>7239</v>
      </c>
      <c r="B3505" s="72" t="s">
        <v>7240</v>
      </c>
      <c r="C3505" s="72" t="s">
        <v>290</v>
      </c>
      <c r="D3505" s="72" t="s">
        <v>292</v>
      </c>
      <c r="E3505" s="72"/>
      <c r="F3505" s="73" t="n">
        <v>10165</v>
      </c>
      <c r="G3505" s="73" t="n">
        <v>7463</v>
      </c>
      <c r="H3505" s="73" t="n">
        <v>2702</v>
      </c>
      <c r="I3505" s="74" t="n">
        <f aca="false">H3505/F3505</f>
        <v>0.26581406787998</v>
      </c>
      <c r="J3505" s="73" t="n">
        <v>7133</v>
      </c>
      <c r="K3505" s="73" t="n">
        <v>129</v>
      </c>
      <c r="L3505" s="73" t="n">
        <v>201</v>
      </c>
      <c r="M3505" s="73" t="n">
        <v>3290</v>
      </c>
      <c r="N3505" s="73" t="n">
        <v>3345</v>
      </c>
      <c r="O3505" s="73" t="n">
        <f aca="false">J3505-M3505-N3505</f>
        <v>498</v>
      </c>
      <c r="P3505" s="74" t="n">
        <f aca="false">M3505/J3505</f>
        <v>0.461236506378803</v>
      </c>
      <c r="Q3505" s="74" t="n">
        <f aca="false">N3505/J3505</f>
        <v>0.468947147062947</v>
      </c>
      <c r="R3505" s="75" t="n">
        <f aca="false">ABS(P3505-Q3505)*100</f>
        <v>0.771064068414412</v>
      </c>
      <c r="S3505" s="72" t="str">
        <f aca="false">IF(M3505&gt;N3505,"Flávio Bolsonaro",IF(N3505&gt;M3505,"Lula","Empate"))</f>
        <v>Lula</v>
      </c>
      <c r="T3505" s="74" t="n">
        <v>0.556207616066771</v>
      </c>
      <c r="U3505" s="74" t="n">
        <v>0.380933750652061</v>
      </c>
      <c r="V3505" s="72" t="str">
        <f aca="false">IF(S3505="Empate","—",IF((N3505&gt;M3505)&lt;&gt;(T3505&gt;U3505),"Sim","Não"))</f>
        <v>Não</v>
      </c>
    </row>
    <row r="3506" customFormat="false" ht="15" hidden="false" customHeight="false" outlineLevel="0" collapsed="false">
      <c r="A3506" s="72" t="s">
        <v>7241</v>
      </c>
      <c r="B3506" s="72" t="s">
        <v>7242</v>
      </c>
      <c r="C3506" s="72" t="s">
        <v>290</v>
      </c>
      <c r="D3506" s="72" t="s">
        <v>292</v>
      </c>
      <c r="E3506" s="72"/>
      <c r="F3506" s="73" t="n">
        <v>11268</v>
      </c>
      <c r="G3506" s="73" t="n">
        <v>9643</v>
      </c>
      <c r="H3506" s="73" t="n">
        <v>1625</v>
      </c>
      <c r="I3506" s="74" t="n">
        <f aca="false">H3506/F3506</f>
        <v>0.144213702520412</v>
      </c>
      <c r="J3506" s="73" t="n">
        <v>9221</v>
      </c>
      <c r="K3506" s="73" t="n">
        <v>221</v>
      </c>
      <c r="L3506" s="73" t="n">
        <v>201</v>
      </c>
      <c r="M3506" s="73" t="n">
        <v>6545</v>
      </c>
      <c r="N3506" s="73" t="n">
        <v>1864</v>
      </c>
      <c r="O3506" s="73" t="n">
        <f aca="false">J3506-M3506-N3506</f>
        <v>812</v>
      </c>
      <c r="P3506" s="74" t="n">
        <f aca="false">M3506/J3506</f>
        <v>0.709792864114521</v>
      </c>
      <c r="Q3506" s="74" t="n">
        <f aca="false">N3506/J3506</f>
        <v>0.202147272530094</v>
      </c>
      <c r="R3506" s="75" t="n">
        <f aca="false">ABS(P3506-Q3506)*100</f>
        <v>50.7645591584427</v>
      </c>
      <c r="S3506" s="72" t="str">
        <f aca="false">IF(M3506&gt;N3506,"Flávio Bolsonaro",IF(N3506&gt;M3506,"Lula","Empate"))</f>
        <v>Flávio Bolsonaro</v>
      </c>
      <c r="T3506" s="74" t="n">
        <v>0.319255071499834</v>
      </c>
      <c r="U3506" s="74" t="n">
        <v>0.590067619997783</v>
      </c>
      <c r="V3506" s="72" t="str">
        <f aca="false">IF(S3506="Empate","—",IF((N3506&gt;M3506)&lt;&gt;(T3506&gt;U3506),"Sim","Não"))</f>
        <v>Não</v>
      </c>
    </row>
    <row r="3507" customFormat="false" ht="15" hidden="false" customHeight="false" outlineLevel="0" collapsed="false">
      <c r="A3507" s="72" t="s">
        <v>7243</v>
      </c>
      <c r="B3507" s="72" t="s">
        <v>7244</v>
      </c>
      <c r="C3507" s="72" t="s">
        <v>290</v>
      </c>
      <c r="D3507" s="72" t="s">
        <v>292</v>
      </c>
      <c r="E3507" s="72"/>
      <c r="F3507" s="73" t="n">
        <v>3019</v>
      </c>
      <c r="G3507" s="73" t="n">
        <v>2434</v>
      </c>
      <c r="H3507" s="73" t="n">
        <v>585</v>
      </c>
      <c r="I3507" s="74" t="n">
        <f aca="false">H3507/F3507</f>
        <v>0.193772772441206</v>
      </c>
      <c r="J3507" s="73" t="n">
        <v>2337</v>
      </c>
      <c r="K3507" s="73" t="n">
        <v>37</v>
      </c>
      <c r="L3507" s="73" t="n">
        <v>60</v>
      </c>
      <c r="M3507" s="73" t="n">
        <v>1284</v>
      </c>
      <c r="N3507" s="73" t="n">
        <v>862</v>
      </c>
      <c r="O3507" s="73" t="n">
        <f aca="false">J3507-M3507-N3507</f>
        <v>191</v>
      </c>
      <c r="P3507" s="74" t="n">
        <f aca="false">M3507/J3507</f>
        <v>0.549422336328627</v>
      </c>
      <c r="Q3507" s="74" t="n">
        <f aca="false">N3507/J3507</f>
        <v>0.368848951647411</v>
      </c>
      <c r="R3507" s="75" t="n">
        <f aca="false">ABS(P3507-Q3507)*100</f>
        <v>18.0573384681215</v>
      </c>
      <c r="S3507" s="72" t="str">
        <f aca="false">IF(M3507&gt;N3507,"Flávio Bolsonaro",IF(N3507&gt;M3507,"Lula","Empate"))</f>
        <v>Flávio Bolsonaro</v>
      </c>
      <c r="T3507" s="74" t="n">
        <v>0.415550755939525</v>
      </c>
      <c r="U3507" s="74" t="n">
        <v>0.501511879049676</v>
      </c>
      <c r="V3507" s="72" t="str">
        <f aca="false">IF(S3507="Empate","—",IF((N3507&gt;M3507)&lt;&gt;(T3507&gt;U3507),"Sim","Não"))</f>
        <v>Não</v>
      </c>
    </row>
    <row r="3508" customFormat="false" ht="15" hidden="false" customHeight="false" outlineLevel="0" collapsed="false">
      <c r="A3508" s="72" t="s">
        <v>7245</v>
      </c>
      <c r="B3508" s="72" t="s">
        <v>7246</v>
      </c>
      <c r="C3508" s="72" t="s">
        <v>290</v>
      </c>
      <c r="D3508" s="72" t="s">
        <v>292</v>
      </c>
      <c r="E3508" s="72"/>
      <c r="F3508" s="73" t="n">
        <v>11105</v>
      </c>
      <c r="G3508" s="73" t="n">
        <v>8541</v>
      </c>
      <c r="H3508" s="73" t="n">
        <v>2564</v>
      </c>
      <c r="I3508" s="74" t="n">
        <f aca="false">H3508/F3508</f>
        <v>0.230886987843314</v>
      </c>
      <c r="J3508" s="73" t="n">
        <v>8277</v>
      </c>
      <c r="K3508" s="73" t="n">
        <v>125</v>
      </c>
      <c r="L3508" s="73" t="n">
        <v>139</v>
      </c>
      <c r="M3508" s="73" t="n">
        <v>2939</v>
      </c>
      <c r="N3508" s="73" t="n">
        <v>4947</v>
      </c>
      <c r="O3508" s="73" t="n">
        <f aca="false">J3508-M3508-N3508</f>
        <v>391</v>
      </c>
      <c r="P3508" s="74" t="n">
        <f aca="false">M3508/J3508</f>
        <v>0.355080343119488</v>
      </c>
      <c r="Q3508" s="74" t="n">
        <f aca="false">N3508/J3508</f>
        <v>0.597680318956144</v>
      </c>
      <c r="R3508" s="75" t="n">
        <f aca="false">ABS(P3508-Q3508)*100</f>
        <v>24.2599975836656</v>
      </c>
      <c r="S3508" s="72" t="str">
        <f aca="false">IF(M3508&gt;N3508,"Flávio Bolsonaro",IF(N3508&gt;M3508,"Lula","Empate"))</f>
        <v>Lula</v>
      </c>
      <c r="T3508" s="74" t="n">
        <v>0.682758620689655</v>
      </c>
      <c r="U3508" s="74" t="n">
        <v>0.280949689089881</v>
      </c>
      <c r="V3508" s="72" t="str">
        <f aca="false">IF(S3508="Empate","—",IF((N3508&gt;M3508)&lt;&gt;(T3508&gt;U3508),"Sim","Não"))</f>
        <v>Não</v>
      </c>
    </row>
    <row r="3509" customFormat="false" ht="15" hidden="false" customHeight="false" outlineLevel="0" collapsed="false">
      <c r="A3509" s="72" t="s">
        <v>7247</v>
      </c>
      <c r="B3509" s="72" t="s">
        <v>7248</v>
      </c>
      <c r="C3509" s="72" t="s">
        <v>290</v>
      </c>
      <c r="D3509" s="72" t="s">
        <v>292</v>
      </c>
      <c r="E3509" s="72"/>
      <c r="F3509" s="73" t="n">
        <v>3520</v>
      </c>
      <c r="G3509" s="73" t="n">
        <v>2677</v>
      </c>
      <c r="H3509" s="73" t="n">
        <v>843</v>
      </c>
      <c r="I3509" s="74" t="n">
        <f aca="false">H3509/F3509</f>
        <v>0.239488636363636</v>
      </c>
      <c r="J3509" s="73" t="n">
        <v>2571</v>
      </c>
      <c r="K3509" s="73" t="n">
        <v>32</v>
      </c>
      <c r="L3509" s="73" t="n">
        <v>74</v>
      </c>
      <c r="M3509" s="73" t="n">
        <v>1318</v>
      </c>
      <c r="N3509" s="73" t="n">
        <v>1092</v>
      </c>
      <c r="O3509" s="73" t="n">
        <f aca="false">J3509-M3509-N3509</f>
        <v>161</v>
      </c>
      <c r="P3509" s="74" t="n">
        <f aca="false">M3509/J3509</f>
        <v>0.512640995721509</v>
      </c>
      <c r="Q3509" s="74" t="n">
        <f aca="false">N3509/J3509</f>
        <v>0.424737456242707</v>
      </c>
      <c r="R3509" s="75" t="n">
        <f aca="false">ABS(P3509-Q3509)*100</f>
        <v>8.7903539478802</v>
      </c>
      <c r="S3509" s="72" t="str">
        <f aca="false">IF(M3509&gt;N3509,"Flávio Bolsonaro",IF(N3509&gt;M3509,"Lula","Empate"))</f>
        <v>Flávio Bolsonaro</v>
      </c>
      <c r="T3509" s="74" t="n">
        <v>0.461208576998051</v>
      </c>
      <c r="U3509" s="74" t="n">
        <v>0.48187134502924</v>
      </c>
      <c r="V3509" s="72" t="str">
        <f aca="false">IF(S3509="Empate","—",IF((N3509&gt;M3509)&lt;&gt;(T3509&gt;U3509),"Sim","Não"))</f>
        <v>Não</v>
      </c>
    </row>
    <row r="3510" customFormat="false" ht="15" hidden="false" customHeight="false" outlineLevel="0" collapsed="false">
      <c r="A3510" s="72" t="s">
        <v>7249</v>
      </c>
      <c r="B3510" s="72" t="s">
        <v>7250</v>
      </c>
      <c r="C3510" s="72" t="s">
        <v>290</v>
      </c>
      <c r="D3510" s="72" t="s">
        <v>292</v>
      </c>
      <c r="E3510" s="72"/>
      <c r="F3510" s="73" t="n">
        <v>27280</v>
      </c>
      <c r="G3510" s="73" t="n">
        <v>22137</v>
      </c>
      <c r="H3510" s="73" t="n">
        <v>5143</v>
      </c>
      <c r="I3510" s="74" t="n">
        <f aca="false">H3510/F3510</f>
        <v>0.188526392961877</v>
      </c>
      <c r="J3510" s="73" t="n">
        <v>21206</v>
      </c>
      <c r="K3510" s="73" t="n">
        <v>499</v>
      </c>
      <c r="L3510" s="73" t="n">
        <v>432</v>
      </c>
      <c r="M3510" s="73" t="n">
        <v>10808</v>
      </c>
      <c r="N3510" s="73" t="n">
        <v>8899</v>
      </c>
      <c r="O3510" s="73" t="n">
        <f aca="false">J3510-M3510-N3510</f>
        <v>1499</v>
      </c>
      <c r="P3510" s="74" t="n">
        <f aca="false">M3510/J3510</f>
        <v>0.509667075356031</v>
      </c>
      <c r="Q3510" s="74" t="n">
        <f aca="false">N3510/J3510</f>
        <v>0.419645383382062</v>
      </c>
      <c r="R3510" s="75" t="n">
        <f aca="false">ABS(P3510-Q3510)*100</f>
        <v>9.00216919739696</v>
      </c>
      <c r="S3510" s="72" t="str">
        <f aca="false">IF(M3510&gt;N3510,"Flávio Bolsonaro",IF(N3510&gt;M3510,"Lula","Empate"))</f>
        <v>Flávio Bolsonaro</v>
      </c>
      <c r="T3510" s="74" t="n">
        <v>0.503040301673344</v>
      </c>
      <c r="U3510" s="74" t="n">
        <v>0.435776573179354</v>
      </c>
      <c r="V3510" s="72" t="str">
        <f aca="false">IF(S3510="Empate","—",IF((N3510&gt;M3510)&lt;&gt;(T3510&gt;U3510),"Sim","Não"))</f>
        <v>Sim</v>
      </c>
    </row>
    <row r="3511" customFormat="false" ht="15" hidden="false" customHeight="false" outlineLevel="0" collapsed="false">
      <c r="A3511" s="72" t="s">
        <v>7251</v>
      </c>
      <c r="B3511" s="72" t="s">
        <v>4845</v>
      </c>
      <c r="C3511" s="72" t="s">
        <v>290</v>
      </c>
      <c r="D3511" s="72" t="s">
        <v>292</v>
      </c>
      <c r="E3511" s="72"/>
      <c r="F3511" s="73" t="n">
        <v>24158</v>
      </c>
      <c r="G3511" s="73" t="n">
        <v>19314</v>
      </c>
      <c r="H3511" s="73" t="n">
        <v>4844</v>
      </c>
      <c r="I3511" s="74" t="n">
        <f aca="false">H3511/F3511</f>
        <v>0.200513287523802</v>
      </c>
      <c r="J3511" s="73" t="n">
        <v>18548</v>
      </c>
      <c r="K3511" s="73" t="n">
        <v>451</v>
      </c>
      <c r="L3511" s="73" t="n">
        <v>315</v>
      </c>
      <c r="M3511" s="73" t="n">
        <v>13188</v>
      </c>
      <c r="N3511" s="73" t="n">
        <v>3719</v>
      </c>
      <c r="O3511" s="73" t="n">
        <f aca="false">J3511-M3511-N3511</f>
        <v>1641</v>
      </c>
      <c r="P3511" s="74" t="n">
        <f aca="false">M3511/J3511</f>
        <v>0.711020056070735</v>
      </c>
      <c r="Q3511" s="74" t="n">
        <f aca="false">N3511/J3511</f>
        <v>0.200506793185249</v>
      </c>
      <c r="R3511" s="75" t="n">
        <f aca="false">ABS(P3511-Q3511)*100</f>
        <v>51.0513262885486</v>
      </c>
      <c r="S3511" s="72" t="str">
        <f aca="false">IF(M3511&gt;N3511,"Flávio Bolsonaro",IF(N3511&gt;M3511,"Lula","Empate"))</f>
        <v>Flávio Bolsonaro</v>
      </c>
      <c r="T3511" s="74" t="n">
        <v>0.252890954285097</v>
      </c>
      <c r="U3511" s="74" t="n">
        <v>0.655571166108289</v>
      </c>
      <c r="V3511" s="72" t="str">
        <f aca="false">IF(S3511="Empate","—",IF((N3511&gt;M3511)&lt;&gt;(T3511&gt;U3511),"Sim","Não"))</f>
        <v>Não</v>
      </c>
    </row>
    <row r="3512" customFormat="false" ht="15" hidden="false" customHeight="false" outlineLevel="0" collapsed="false">
      <c r="A3512" s="72" t="s">
        <v>7252</v>
      </c>
      <c r="B3512" s="72" t="s">
        <v>7253</v>
      </c>
      <c r="C3512" s="72" t="s">
        <v>290</v>
      </c>
      <c r="D3512" s="72" t="s">
        <v>292</v>
      </c>
      <c r="E3512" s="72"/>
      <c r="F3512" s="73" t="n">
        <v>49517</v>
      </c>
      <c r="G3512" s="73" t="n">
        <v>38397</v>
      </c>
      <c r="H3512" s="73" t="n">
        <v>11120</v>
      </c>
      <c r="I3512" s="74" t="n">
        <f aca="false">H3512/F3512</f>
        <v>0.224569339822687</v>
      </c>
      <c r="J3512" s="73" t="n">
        <v>36749</v>
      </c>
      <c r="K3512" s="73" t="n">
        <v>856</v>
      </c>
      <c r="L3512" s="73" t="n">
        <v>792</v>
      </c>
      <c r="M3512" s="73" t="n">
        <v>25073</v>
      </c>
      <c r="N3512" s="73" t="n">
        <v>8718</v>
      </c>
      <c r="O3512" s="73" t="n">
        <f aca="false">J3512-M3512-N3512</f>
        <v>2958</v>
      </c>
      <c r="P3512" s="74" t="n">
        <f aca="false">M3512/J3512</f>
        <v>0.682277068763776</v>
      </c>
      <c r="Q3512" s="74" t="n">
        <f aca="false">N3512/J3512</f>
        <v>0.23723094505973</v>
      </c>
      <c r="R3512" s="75" t="n">
        <f aca="false">ABS(P3512-Q3512)*100</f>
        <v>44.5046123704046</v>
      </c>
      <c r="S3512" s="72" t="str">
        <f aca="false">IF(M3512&gt;N3512,"Flávio Bolsonaro",IF(N3512&gt;M3512,"Lula","Empate"))</f>
        <v>Flávio Bolsonaro</v>
      </c>
      <c r="T3512" s="74" t="n">
        <v>0.271789360558839</v>
      </c>
      <c r="U3512" s="74" t="n">
        <v>0.657254164427727</v>
      </c>
      <c r="V3512" s="72" t="str">
        <f aca="false">IF(S3512="Empate","—",IF((N3512&gt;M3512)&lt;&gt;(T3512&gt;U3512),"Sim","Não"))</f>
        <v>Não</v>
      </c>
    </row>
    <row r="3513" customFormat="false" ht="15" hidden="false" customHeight="false" outlineLevel="0" collapsed="false">
      <c r="A3513" s="72" t="s">
        <v>7254</v>
      </c>
      <c r="B3513" s="72" t="s">
        <v>7255</v>
      </c>
      <c r="C3513" s="72" t="s">
        <v>290</v>
      </c>
      <c r="D3513" s="72" t="s">
        <v>292</v>
      </c>
      <c r="E3513" s="72"/>
      <c r="F3513" s="73" t="n">
        <v>8952</v>
      </c>
      <c r="G3513" s="73" t="n">
        <v>7066</v>
      </c>
      <c r="H3513" s="73" t="n">
        <v>1886</v>
      </c>
      <c r="I3513" s="74" t="n">
        <f aca="false">H3513/F3513</f>
        <v>0.210679177837355</v>
      </c>
      <c r="J3513" s="73" t="n">
        <v>6813</v>
      </c>
      <c r="K3513" s="73" t="n">
        <v>91</v>
      </c>
      <c r="L3513" s="73" t="n">
        <v>162</v>
      </c>
      <c r="M3513" s="73" t="n">
        <v>3384</v>
      </c>
      <c r="N3513" s="73" t="n">
        <v>2964</v>
      </c>
      <c r="O3513" s="73" t="n">
        <f aca="false">J3513-M3513-N3513</f>
        <v>465</v>
      </c>
      <c r="P3513" s="74" t="n">
        <f aca="false">M3513/J3513</f>
        <v>0.49669749009247</v>
      </c>
      <c r="Q3513" s="74" t="n">
        <f aca="false">N3513/J3513</f>
        <v>0.435050638485249</v>
      </c>
      <c r="R3513" s="75" t="n">
        <f aca="false">ABS(P3513-Q3513)*100</f>
        <v>6.16468516072215</v>
      </c>
      <c r="S3513" s="72" t="str">
        <f aca="false">IF(M3513&gt;N3513,"Flávio Bolsonaro",IF(N3513&gt;M3513,"Lula","Empate"))</f>
        <v>Flávio Bolsonaro</v>
      </c>
      <c r="T3513" s="74" t="n">
        <v>0.525257040679481</v>
      </c>
      <c r="U3513" s="74" t="n">
        <v>0.419311578006258</v>
      </c>
      <c r="V3513" s="72" t="str">
        <f aca="false">IF(S3513="Empate","—",IF((N3513&gt;M3513)&lt;&gt;(T3513&gt;U3513),"Sim","Não"))</f>
        <v>Sim</v>
      </c>
    </row>
    <row r="3514" customFormat="false" ht="15" hidden="false" customHeight="false" outlineLevel="0" collapsed="false">
      <c r="A3514" s="72" t="s">
        <v>7256</v>
      </c>
      <c r="B3514" s="72" t="s">
        <v>7257</v>
      </c>
      <c r="C3514" s="72" t="s">
        <v>290</v>
      </c>
      <c r="D3514" s="72" t="s">
        <v>292</v>
      </c>
      <c r="E3514" s="72"/>
      <c r="F3514" s="73" t="n">
        <v>6991</v>
      </c>
      <c r="G3514" s="73" t="n">
        <v>5628</v>
      </c>
      <c r="H3514" s="73" t="n">
        <v>1363</v>
      </c>
      <c r="I3514" s="74" t="n">
        <f aca="false">H3514/F3514</f>
        <v>0.194964954942068</v>
      </c>
      <c r="J3514" s="73" t="n">
        <v>5433</v>
      </c>
      <c r="K3514" s="73" t="n">
        <v>102</v>
      </c>
      <c r="L3514" s="73" t="n">
        <v>93</v>
      </c>
      <c r="M3514" s="73" t="n">
        <v>3439</v>
      </c>
      <c r="N3514" s="73" t="n">
        <v>1706</v>
      </c>
      <c r="O3514" s="73" t="n">
        <f aca="false">J3514-M3514-N3514</f>
        <v>288</v>
      </c>
      <c r="P3514" s="74" t="n">
        <f aca="false">M3514/J3514</f>
        <v>0.63298361862691</v>
      </c>
      <c r="Q3514" s="74" t="n">
        <f aca="false">N3514/J3514</f>
        <v>0.314006994294129</v>
      </c>
      <c r="R3514" s="75" t="n">
        <f aca="false">ABS(P3514-Q3514)*100</f>
        <v>31.8976624332781</v>
      </c>
      <c r="S3514" s="72" t="str">
        <f aca="false">IF(M3514&gt;N3514,"Flávio Bolsonaro",IF(N3514&gt;M3514,"Lula","Empate"))</f>
        <v>Flávio Bolsonaro</v>
      </c>
      <c r="T3514" s="74" t="n">
        <v>0.377926421404682</v>
      </c>
      <c r="U3514" s="74" t="n">
        <v>0.574018658686851</v>
      </c>
      <c r="V3514" s="72" t="str">
        <f aca="false">IF(S3514="Empate","—",IF((N3514&gt;M3514)&lt;&gt;(T3514&gt;U3514),"Sim","Não"))</f>
        <v>Não</v>
      </c>
    </row>
    <row r="3515" customFormat="false" ht="15" hidden="false" customHeight="false" outlineLevel="0" collapsed="false">
      <c r="A3515" s="72" t="s">
        <v>7258</v>
      </c>
      <c r="B3515" s="72" t="s">
        <v>7259</v>
      </c>
      <c r="C3515" s="72" t="s">
        <v>290</v>
      </c>
      <c r="D3515" s="72" t="s">
        <v>292</v>
      </c>
      <c r="E3515" s="72"/>
      <c r="F3515" s="73" t="n">
        <v>4714</v>
      </c>
      <c r="G3515" s="73" t="n">
        <v>3859</v>
      </c>
      <c r="H3515" s="73" t="n">
        <v>855</v>
      </c>
      <c r="I3515" s="74" t="n">
        <f aca="false">H3515/F3515</f>
        <v>0.18137462876538</v>
      </c>
      <c r="J3515" s="73" t="n">
        <v>3743</v>
      </c>
      <c r="K3515" s="73" t="n">
        <v>49</v>
      </c>
      <c r="L3515" s="73" t="n">
        <v>67</v>
      </c>
      <c r="M3515" s="73" t="n">
        <v>2035</v>
      </c>
      <c r="N3515" s="73" t="n">
        <v>1406</v>
      </c>
      <c r="O3515" s="73" t="n">
        <f aca="false">J3515-M3515-N3515</f>
        <v>302</v>
      </c>
      <c r="P3515" s="74" t="n">
        <f aca="false">M3515/J3515</f>
        <v>0.543681538872562</v>
      </c>
      <c r="Q3515" s="74" t="n">
        <f aca="false">N3515/J3515</f>
        <v>0.375634517766498</v>
      </c>
      <c r="R3515" s="75" t="n">
        <f aca="false">ABS(P3515-Q3515)*100</f>
        <v>16.8047021106065</v>
      </c>
      <c r="S3515" s="72" t="str">
        <f aca="false">IF(M3515&gt;N3515,"Flávio Bolsonaro",IF(N3515&gt;M3515,"Lula","Empate"))</f>
        <v>Flávio Bolsonaro</v>
      </c>
      <c r="T3515" s="74" t="n">
        <v>0.412597515169026</v>
      </c>
      <c r="U3515" s="74" t="n">
        <v>0.516613695463739</v>
      </c>
      <c r="V3515" s="72" t="str">
        <f aca="false">IF(S3515="Empate","—",IF((N3515&gt;M3515)&lt;&gt;(T3515&gt;U3515),"Sim","Não"))</f>
        <v>Não</v>
      </c>
    </row>
    <row r="3516" customFormat="false" ht="15" hidden="false" customHeight="false" outlineLevel="0" collapsed="false">
      <c r="A3516" s="72" t="s">
        <v>7260</v>
      </c>
      <c r="B3516" s="72" t="s">
        <v>7261</v>
      </c>
      <c r="C3516" s="72" t="s">
        <v>290</v>
      </c>
      <c r="D3516" s="72" t="s">
        <v>292</v>
      </c>
      <c r="E3516" s="72"/>
      <c r="F3516" s="73" t="n">
        <v>6748</v>
      </c>
      <c r="G3516" s="73" t="n">
        <v>5451</v>
      </c>
      <c r="H3516" s="73" t="n">
        <v>1297</v>
      </c>
      <c r="I3516" s="74" t="n">
        <f aca="false">H3516/F3516</f>
        <v>0.192205097806758</v>
      </c>
      <c r="J3516" s="73" t="n">
        <v>5281</v>
      </c>
      <c r="K3516" s="73" t="n">
        <v>70</v>
      </c>
      <c r="L3516" s="73" t="n">
        <v>100</v>
      </c>
      <c r="M3516" s="73" t="n">
        <v>3712</v>
      </c>
      <c r="N3516" s="73" t="n">
        <v>1184</v>
      </c>
      <c r="O3516" s="73" t="n">
        <f aca="false">J3516-M3516-N3516</f>
        <v>385</v>
      </c>
      <c r="P3516" s="74" t="n">
        <f aca="false">M3516/J3516</f>
        <v>0.702897178564666</v>
      </c>
      <c r="Q3516" s="74" t="n">
        <f aca="false">N3516/J3516</f>
        <v>0.224199962128385</v>
      </c>
      <c r="R3516" s="75" t="n">
        <f aca="false">ABS(P3516-Q3516)*100</f>
        <v>47.8697216436281</v>
      </c>
      <c r="S3516" s="72" t="str">
        <f aca="false">IF(M3516&gt;N3516,"Flávio Bolsonaro",IF(N3516&gt;M3516,"Lula","Empate"))</f>
        <v>Flávio Bolsonaro</v>
      </c>
      <c r="T3516" s="74" t="n">
        <v>0.26046607547948</v>
      </c>
      <c r="U3516" s="74" t="n">
        <v>0.686327077747989</v>
      </c>
      <c r="V3516" s="72" t="str">
        <f aca="false">IF(S3516="Empate","—",IF((N3516&gt;M3516)&lt;&gt;(T3516&gt;U3516),"Sim","Não"))</f>
        <v>Não</v>
      </c>
    </row>
    <row r="3517" customFormat="false" ht="15" hidden="false" customHeight="false" outlineLevel="0" collapsed="false">
      <c r="A3517" s="72" t="s">
        <v>7262</v>
      </c>
      <c r="B3517" s="72" t="s">
        <v>7263</v>
      </c>
      <c r="C3517" s="72" t="s">
        <v>290</v>
      </c>
      <c r="D3517" s="72" t="s">
        <v>292</v>
      </c>
      <c r="E3517" s="72"/>
      <c r="F3517" s="73" t="n">
        <v>3590</v>
      </c>
      <c r="G3517" s="73" t="n">
        <v>3068</v>
      </c>
      <c r="H3517" s="73" t="n">
        <v>522</v>
      </c>
      <c r="I3517" s="74" t="n">
        <f aca="false">H3517/F3517</f>
        <v>0.145403899721448</v>
      </c>
      <c r="J3517" s="73" t="n">
        <v>2964</v>
      </c>
      <c r="K3517" s="73" t="n">
        <v>44</v>
      </c>
      <c r="L3517" s="73" t="n">
        <v>60</v>
      </c>
      <c r="M3517" s="73" t="n">
        <v>1640</v>
      </c>
      <c r="N3517" s="73" t="n">
        <v>1108</v>
      </c>
      <c r="O3517" s="73" t="n">
        <f aca="false">J3517-M3517-N3517</f>
        <v>216</v>
      </c>
      <c r="P3517" s="74" t="n">
        <f aca="false">M3517/J3517</f>
        <v>0.553306342780027</v>
      </c>
      <c r="Q3517" s="74" t="n">
        <f aca="false">N3517/J3517</f>
        <v>0.373819163292848</v>
      </c>
      <c r="R3517" s="75" t="n">
        <f aca="false">ABS(P3517-Q3517)*100</f>
        <v>17.948717948718</v>
      </c>
      <c r="S3517" s="72" t="str">
        <f aca="false">IF(M3517&gt;N3517,"Flávio Bolsonaro",IF(N3517&gt;M3517,"Lula","Empate"))</f>
        <v>Flávio Bolsonaro</v>
      </c>
      <c r="T3517" s="74" t="n">
        <v>0.500867152271939</v>
      </c>
      <c r="U3517" s="74" t="n">
        <v>0.443981963232744</v>
      </c>
      <c r="V3517" s="72" t="str">
        <f aca="false">IF(S3517="Empate","—",IF((N3517&gt;M3517)&lt;&gt;(T3517&gt;U3517),"Sim","Não"))</f>
        <v>Sim</v>
      </c>
    </row>
    <row r="3518" customFormat="false" ht="15" hidden="false" customHeight="false" outlineLevel="0" collapsed="false">
      <c r="A3518" s="72" t="s">
        <v>7264</v>
      </c>
      <c r="B3518" s="72" t="s">
        <v>7265</v>
      </c>
      <c r="C3518" s="72" t="s">
        <v>290</v>
      </c>
      <c r="D3518" s="72" t="s">
        <v>292</v>
      </c>
      <c r="E3518" s="72"/>
      <c r="F3518" s="73" t="n">
        <v>4614</v>
      </c>
      <c r="G3518" s="73" t="n">
        <v>3640</v>
      </c>
      <c r="H3518" s="73" t="n">
        <v>974</v>
      </c>
      <c r="I3518" s="74" t="n">
        <f aca="false">H3518/F3518</f>
        <v>0.211096662332033</v>
      </c>
      <c r="J3518" s="73" t="n">
        <v>3457</v>
      </c>
      <c r="K3518" s="73" t="n">
        <v>77</v>
      </c>
      <c r="L3518" s="73" t="n">
        <v>106</v>
      </c>
      <c r="M3518" s="73" t="n">
        <v>1784</v>
      </c>
      <c r="N3518" s="73" t="n">
        <v>1438</v>
      </c>
      <c r="O3518" s="73" t="n">
        <f aca="false">J3518-M3518-N3518</f>
        <v>235</v>
      </c>
      <c r="P3518" s="74" t="n">
        <f aca="false">M3518/J3518</f>
        <v>0.516054382412496</v>
      </c>
      <c r="Q3518" s="74" t="n">
        <f aca="false">N3518/J3518</f>
        <v>0.415967601967023</v>
      </c>
      <c r="R3518" s="75" t="n">
        <f aca="false">ABS(P3518-Q3518)*100</f>
        <v>10.0086780445473</v>
      </c>
      <c r="S3518" s="72" t="str">
        <f aca="false">IF(M3518&gt;N3518,"Flávio Bolsonaro",IF(N3518&gt;M3518,"Lula","Empate"))</f>
        <v>Flávio Bolsonaro</v>
      </c>
      <c r="T3518" s="74" t="n">
        <v>0.521208422337504</v>
      </c>
      <c r="U3518" s="74" t="n">
        <v>0.408910588953311</v>
      </c>
      <c r="V3518" s="72" t="str">
        <f aca="false">IF(S3518="Empate","—",IF((N3518&gt;M3518)&lt;&gt;(T3518&gt;U3518),"Sim","Não"))</f>
        <v>Sim</v>
      </c>
    </row>
    <row r="3519" customFormat="false" ht="15" hidden="false" customHeight="false" outlineLevel="0" collapsed="false">
      <c r="A3519" s="72" t="s">
        <v>7266</v>
      </c>
      <c r="B3519" s="72" t="s">
        <v>7267</v>
      </c>
      <c r="C3519" s="72" t="s">
        <v>290</v>
      </c>
      <c r="D3519" s="72" t="s">
        <v>292</v>
      </c>
      <c r="E3519" s="72"/>
      <c r="F3519" s="73" t="n">
        <v>11161</v>
      </c>
      <c r="G3519" s="73" t="n">
        <v>9035</v>
      </c>
      <c r="H3519" s="73" t="n">
        <v>2126</v>
      </c>
      <c r="I3519" s="74" t="n">
        <f aca="false">H3519/F3519</f>
        <v>0.190484723591076</v>
      </c>
      <c r="J3519" s="73" t="n">
        <v>8735</v>
      </c>
      <c r="K3519" s="73" t="n">
        <v>148</v>
      </c>
      <c r="L3519" s="73" t="n">
        <v>152</v>
      </c>
      <c r="M3519" s="73" t="n">
        <v>3931</v>
      </c>
      <c r="N3519" s="73" t="n">
        <v>4257</v>
      </c>
      <c r="O3519" s="73" t="n">
        <f aca="false">J3519-M3519-N3519</f>
        <v>547</v>
      </c>
      <c r="P3519" s="74" t="n">
        <f aca="false">M3519/J3519</f>
        <v>0.450028620492273</v>
      </c>
      <c r="Q3519" s="74" t="n">
        <f aca="false">N3519/J3519</f>
        <v>0.48734974241557</v>
      </c>
      <c r="R3519" s="75" t="n">
        <f aca="false">ABS(P3519-Q3519)*100</f>
        <v>3.73211219232971</v>
      </c>
      <c r="S3519" s="72" t="str">
        <f aca="false">IF(M3519&gt;N3519,"Flávio Bolsonaro",IF(N3519&gt;M3519,"Lula","Empate"))</f>
        <v>Lula</v>
      </c>
      <c r="T3519" s="74" t="n">
        <v>0.620828217434982</v>
      </c>
      <c r="U3519" s="74" t="n">
        <v>0.340104922424378</v>
      </c>
      <c r="V3519" s="72" t="str">
        <f aca="false">IF(S3519="Empate","—",IF((N3519&gt;M3519)&lt;&gt;(T3519&gt;U3519),"Sim","Não"))</f>
        <v>Não</v>
      </c>
    </row>
    <row r="3520" customFormat="false" ht="15" hidden="false" customHeight="false" outlineLevel="0" collapsed="false">
      <c r="A3520" s="72" t="s">
        <v>7268</v>
      </c>
      <c r="B3520" s="72" t="s">
        <v>7269</v>
      </c>
      <c r="C3520" s="72" t="s">
        <v>290</v>
      </c>
      <c r="D3520" s="72" t="s">
        <v>292</v>
      </c>
      <c r="E3520" s="72"/>
      <c r="F3520" s="73" t="n">
        <v>3048</v>
      </c>
      <c r="G3520" s="73" t="n">
        <v>2428</v>
      </c>
      <c r="H3520" s="73" t="n">
        <v>620</v>
      </c>
      <c r="I3520" s="74" t="n">
        <f aca="false">H3520/F3520</f>
        <v>0.203412073490814</v>
      </c>
      <c r="J3520" s="73" t="n">
        <v>2339</v>
      </c>
      <c r="K3520" s="73" t="n">
        <v>50</v>
      </c>
      <c r="L3520" s="73" t="n">
        <v>39</v>
      </c>
      <c r="M3520" s="73" t="n">
        <v>1357</v>
      </c>
      <c r="N3520" s="73" t="n">
        <v>898</v>
      </c>
      <c r="O3520" s="73" t="n">
        <f aca="false">J3520-M3520-N3520</f>
        <v>84</v>
      </c>
      <c r="P3520" s="74" t="n">
        <f aca="false">M3520/J3520</f>
        <v>0.580162462590851</v>
      </c>
      <c r="Q3520" s="74" t="n">
        <f aca="false">N3520/J3520</f>
        <v>0.383924754168448</v>
      </c>
      <c r="R3520" s="75" t="n">
        <f aca="false">ABS(P3520-Q3520)*100</f>
        <v>19.6237708422403</v>
      </c>
      <c r="S3520" s="72" t="str">
        <f aca="false">IF(M3520&gt;N3520,"Flávio Bolsonaro",IF(N3520&gt;M3520,"Lula","Empate"))</f>
        <v>Flávio Bolsonaro</v>
      </c>
      <c r="T3520" s="74" t="n">
        <v>0.452958705832269</v>
      </c>
      <c r="U3520" s="74" t="n">
        <v>0.507875691783738</v>
      </c>
      <c r="V3520" s="72" t="str">
        <f aca="false">IF(S3520="Empate","—",IF((N3520&gt;M3520)&lt;&gt;(T3520&gt;U3520),"Sim","Não"))</f>
        <v>Não</v>
      </c>
    </row>
    <row r="3521" customFormat="false" ht="15" hidden="false" customHeight="false" outlineLevel="0" collapsed="false">
      <c r="A3521" s="72" t="s">
        <v>7270</v>
      </c>
      <c r="B3521" s="72" t="s">
        <v>7271</v>
      </c>
      <c r="C3521" s="72" t="s">
        <v>290</v>
      </c>
      <c r="D3521" s="72" t="s">
        <v>292</v>
      </c>
      <c r="E3521" s="72"/>
      <c r="F3521" s="73" t="n">
        <v>3121</v>
      </c>
      <c r="G3521" s="73" t="n">
        <v>2572</v>
      </c>
      <c r="H3521" s="73" t="n">
        <v>549</v>
      </c>
      <c r="I3521" s="74" t="n">
        <f aca="false">H3521/F3521</f>
        <v>0.175905158603012</v>
      </c>
      <c r="J3521" s="73" t="n">
        <v>2491</v>
      </c>
      <c r="K3521" s="73" t="n">
        <v>27</v>
      </c>
      <c r="L3521" s="73" t="n">
        <v>54</v>
      </c>
      <c r="M3521" s="73" t="n">
        <v>1326</v>
      </c>
      <c r="N3521" s="73" t="n">
        <v>1010</v>
      </c>
      <c r="O3521" s="73" t="n">
        <f aca="false">J3521-M3521-N3521</f>
        <v>155</v>
      </c>
      <c r="P3521" s="74" t="n">
        <f aca="false">M3521/J3521</f>
        <v>0.532316338819751</v>
      </c>
      <c r="Q3521" s="74" t="n">
        <f aca="false">N3521/J3521</f>
        <v>0.405459654757126</v>
      </c>
      <c r="R3521" s="75" t="n">
        <f aca="false">ABS(P3521-Q3521)*100</f>
        <v>12.6856684062626</v>
      </c>
      <c r="S3521" s="72" t="str">
        <f aca="false">IF(M3521&gt;N3521,"Flávio Bolsonaro",IF(N3521&gt;M3521,"Lula","Empate"))</f>
        <v>Flávio Bolsonaro</v>
      </c>
      <c r="T3521" s="74" t="n">
        <v>0.459745762711864</v>
      </c>
      <c r="U3521" s="74" t="n">
        <v>0.471186440677966</v>
      </c>
      <c r="V3521" s="72" t="str">
        <f aca="false">IF(S3521="Empate","—",IF((N3521&gt;M3521)&lt;&gt;(T3521&gt;U3521),"Sim","Não"))</f>
        <v>Não</v>
      </c>
    </row>
    <row r="3522" customFormat="false" ht="15" hidden="false" customHeight="false" outlineLevel="0" collapsed="false">
      <c r="A3522" s="72" t="s">
        <v>7272</v>
      </c>
      <c r="B3522" s="72" t="s">
        <v>7273</v>
      </c>
      <c r="C3522" s="72" t="s">
        <v>290</v>
      </c>
      <c r="D3522" s="72" t="s">
        <v>292</v>
      </c>
      <c r="E3522" s="72"/>
      <c r="F3522" s="73" t="n">
        <v>6773</v>
      </c>
      <c r="G3522" s="73" t="n">
        <v>5402</v>
      </c>
      <c r="H3522" s="73" t="n">
        <v>1371</v>
      </c>
      <c r="I3522" s="74" t="n">
        <f aca="false">H3522/F3522</f>
        <v>0.202421379004872</v>
      </c>
      <c r="J3522" s="73" t="n">
        <v>5250</v>
      </c>
      <c r="K3522" s="73" t="n">
        <v>67</v>
      </c>
      <c r="L3522" s="73" t="n">
        <v>85</v>
      </c>
      <c r="M3522" s="73" t="n">
        <v>3135</v>
      </c>
      <c r="N3522" s="73" t="n">
        <v>1880</v>
      </c>
      <c r="O3522" s="73" t="n">
        <f aca="false">J3522-M3522-N3522</f>
        <v>235</v>
      </c>
      <c r="P3522" s="74" t="n">
        <f aca="false">M3522/J3522</f>
        <v>0.597142857142857</v>
      </c>
      <c r="Q3522" s="74" t="n">
        <f aca="false">N3522/J3522</f>
        <v>0.358095238095238</v>
      </c>
      <c r="R3522" s="75" t="n">
        <f aca="false">ABS(P3522-Q3522)*100</f>
        <v>23.9047619047619</v>
      </c>
      <c r="S3522" s="72" t="str">
        <f aca="false">IF(M3522&gt;N3522,"Flávio Bolsonaro",IF(N3522&gt;M3522,"Lula","Empate"))</f>
        <v>Flávio Bolsonaro</v>
      </c>
      <c r="T3522" s="74" t="n">
        <v>0.436135265700483</v>
      </c>
      <c r="U3522" s="74" t="n">
        <v>0.522512077294686</v>
      </c>
      <c r="V3522" s="72" t="str">
        <f aca="false">IF(S3522="Empate","—",IF((N3522&gt;M3522)&lt;&gt;(T3522&gt;U3522),"Sim","Não"))</f>
        <v>Não</v>
      </c>
    </row>
    <row r="3523" customFormat="false" ht="15" hidden="false" customHeight="false" outlineLevel="0" collapsed="false">
      <c r="A3523" s="72" t="s">
        <v>7274</v>
      </c>
      <c r="B3523" s="72" t="s">
        <v>7275</v>
      </c>
      <c r="C3523" s="72" t="s">
        <v>290</v>
      </c>
      <c r="D3523" s="72" t="s">
        <v>292</v>
      </c>
      <c r="E3523" s="72"/>
      <c r="F3523" s="73" t="n">
        <v>9149</v>
      </c>
      <c r="G3523" s="73" t="n">
        <v>7198</v>
      </c>
      <c r="H3523" s="73" t="n">
        <v>1951</v>
      </c>
      <c r="I3523" s="74" t="n">
        <f aca="false">H3523/F3523</f>
        <v>0.213247349437097</v>
      </c>
      <c r="J3523" s="73" t="n">
        <v>6973</v>
      </c>
      <c r="K3523" s="73" t="n">
        <v>97</v>
      </c>
      <c r="L3523" s="73" t="n">
        <v>128</v>
      </c>
      <c r="M3523" s="73" t="n">
        <v>4337</v>
      </c>
      <c r="N3523" s="73" t="n">
        <v>2272</v>
      </c>
      <c r="O3523" s="73" t="n">
        <f aca="false">J3523-M3523-N3523</f>
        <v>364</v>
      </c>
      <c r="P3523" s="74" t="n">
        <f aca="false">M3523/J3523</f>
        <v>0.621970457478847</v>
      </c>
      <c r="Q3523" s="74" t="n">
        <f aca="false">N3523/J3523</f>
        <v>0.325828194464363</v>
      </c>
      <c r="R3523" s="75" t="n">
        <f aca="false">ABS(P3523-Q3523)*100</f>
        <v>29.6142263014484</v>
      </c>
      <c r="S3523" s="72" t="str">
        <f aca="false">IF(M3523&gt;N3523,"Flávio Bolsonaro",IF(N3523&gt;M3523,"Lula","Empate"))</f>
        <v>Flávio Bolsonaro</v>
      </c>
      <c r="T3523" s="74" t="n">
        <v>0.387537775219456</v>
      </c>
      <c r="U3523" s="74" t="n">
        <v>0.564397755072672</v>
      </c>
      <c r="V3523" s="72" t="str">
        <f aca="false">IF(S3523="Empate","—",IF((N3523&gt;M3523)&lt;&gt;(T3523&gt;U3523),"Sim","Não"))</f>
        <v>Não</v>
      </c>
    </row>
    <row r="3524" customFormat="false" ht="15" hidden="false" customHeight="false" outlineLevel="0" collapsed="false">
      <c r="A3524" s="72" t="s">
        <v>7276</v>
      </c>
      <c r="B3524" s="72" t="s">
        <v>2918</v>
      </c>
      <c r="C3524" s="72" t="s">
        <v>290</v>
      </c>
      <c r="D3524" s="72" t="s">
        <v>292</v>
      </c>
      <c r="E3524" s="72"/>
      <c r="F3524" s="73" t="n">
        <v>21071</v>
      </c>
      <c r="G3524" s="73" t="n">
        <v>17035</v>
      </c>
      <c r="H3524" s="73" t="n">
        <v>4036</v>
      </c>
      <c r="I3524" s="74" t="n">
        <f aca="false">H3524/F3524</f>
        <v>0.191542878838214</v>
      </c>
      <c r="J3524" s="73" t="n">
        <v>16629</v>
      </c>
      <c r="K3524" s="73" t="n">
        <v>178</v>
      </c>
      <c r="L3524" s="73" t="n">
        <v>228</v>
      </c>
      <c r="M3524" s="73" t="n">
        <v>10545</v>
      </c>
      <c r="N3524" s="73" t="n">
        <v>5239</v>
      </c>
      <c r="O3524" s="73" t="n">
        <f aca="false">J3524-M3524-N3524</f>
        <v>845</v>
      </c>
      <c r="P3524" s="74" t="n">
        <f aca="false">M3524/J3524</f>
        <v>0.63413314089843</v>
      </c>
      <c r="Q3524" s="74" t="n">
        <f aca="false">N3524/J3524</f>
        <v>0.315052017559685</v>
      </c>
      <c r="R3524" s="75" t="n">
        <f aca="false">ABS(P3524-Q3524)*100</f>
        <v>31.9081123338746</v>
      </c>
      <c r="S3524" s="72" t="str">
        <f aca="false">IF(M3524&gt;N3524,"Flávio Bolsonaro",IF(N3524&gt;M3524,"Lula","Empate"))</f>
        <v>Flávio Bolsonaro</v>
      </c>
      <c r="T3524" s="74" t="n">
        <v>0.38164048447056</v>
      </c>
      <c r="U3524" s="74" t="n">
        <v>0.581604508933925</v>
      </c>
      <c r="V3524" s="72" t="str">
        <f aca="false">IF(S3524="Empate","—",IF((N3524&gt;M3524)&lt;&gt;(T3524&gt;U3524),"Sim","Não"))</f>
        <v>Não</v>
      </c>
    </row>
    <row r="3525" customFormat="false" ht="15" hidden="false" customHeight="false" outlineLevel="0" collapsed="false">
      <c r="A3525" s="72" t="s">
        <v>7277</v>
      </c>
      <c r="B3525" s="72" t="s">
        <v>1434</v>
      </c>
      <c r="C3525" s="72" t="s">
        <v>290</v>
      </c>
      <c r="D3525" s="72" t="s">
        <v>292</v>
      </c>
      <c r="E3525" s="72"/>
      <c r="F3525" s="73" t="n">
        <v>1684</v>
      </c>
      <c r="G3525" s="73" t="n">
        <v>1437</v>
      </c>
      <c r="H3525" s="73" t="n">
        <v>247</v>
      </c>
      <c r="I3525" s="74" t="n">
        <f aca="false">H3525/F3525</f>
        <v>0.14667458432304</v>
      </c>
      <c r="J3525" s="73" t="n">
        <v>1409</v>
      </c>
      <c r="K3525" s="73" t="n">
        <v>9</v>
      </c>
      <c r="L3525" s="73" t="n">
        <v>19</v>
      </c>
      <c r="M3525" s="73" t="n">
        <v>628</v>
      </c>
      <c r="N3525" s="73" t="n">
        <v>693</v>
      </c>
      <c r="O3525" s="73" t="n">
        <f aca="false">J3525-M3525-N3525</f>
        <v>88</v>
      </c>
      <c r="P3525" s="74" t="n">
        <f aca="false">M3525/J3525</f>
        <v>0.445706174591909</v>
      </c>
      <c r="Q3525" s="74" t="n">
        <f aca="false">N3525/J3525</f>
        <v>0.491838183108588</v>
      </c>
      <c r="R3525" s="75" t="n">
        <f aca="false">ABS(P3525-Q3525)*100</f>
        <v>4.61320085166785</v>
      </c>
      <c r="S3525" s="72" t="str">
        <f aca="false">IF(M3525&gt;N3525,"Flávio Bolsonaro",IF(N3525&gt;M3525,"Lula","Empate"))</f>
        <v>Lula</v>
      </c>
      <c r="T3525" s="74" t="n">
        <v>0.544285714285714</v>
      </c>
      <c r="U3525" s="74" t="n">
        <v>0.409285714285714</v>
      </c>
      <c r="V3525" s="72" t="str">
        <f aca="false">IF(S3525="Empate","—",IF((N3525&gt;M3525)&lt;&gt;(T3525&gt;U3525),"Sim","Não"))</f>
        <v>Não</v>
      </c>
    </row>
    <row r="3526" customFormat="false" ht="15" hidden="false" customHeight="false" outlineLevel="0" collapsed="false">
      <c r="A3526" s="72" t="s">
        <v>7278</v>
      </c>
      <c r="B3526" s="72" t="s">
        <v>7279</v>
      </c>
      <c r="C3526" s="72" t="s">
        <v>290</v>
      </c>
      <c r="D3526" s="72" t="s">
        <v>292</v>
      </c>
      <c r="E3526" s="72"/>
      <c r="F3526" s="73" t="n">
        <v>7006</v>
      </c>
      <c r="G3526" s="73" t="n">
        <v>5481</v>
      </c>
      <c r="H3526" s="73" t="n">
        <v>1525</v>
      </c>
      <c r="I3526" s="74" t="n">
        <f aca="false">H3526/F3526</f>
        <v>0.217670568084499</v>
      </c>
      <c r="J3526" s="73" t="n">
        <v>5320</v>
      </c>
      <c r="K3526" s="73" t="n">
        <v>81</v>
      </c>
      <c r="L3526" s="73" t="n">
        <v>80</v>
      </c>
      <c r="M3526" s="73" t="n">
        <v>3436</v>
      </c>
      <c r="N3526" s="73" t="n">
        <v>1617</v>
      </c>
      <c r="O3526" s="73" t="n">
        <f aca="false">J3526-M3526-N3526</f>
        <v>267</v>
      </c>
      <c r="P3526" s="74" t="n">
        <f aca="false">M3526/J3526</f>
        <v>0.645864661654135</v>
      </c>
      <c r="Q3526" s="74" t="n">
        <f aca="false">N3526/J3526</f>
        <v>0.303947368421053</v>
      </c>
      <c r="R3526" s="75" t="n">
        <f aca="false">ABS(P3526-Q3526)*100</f>
        <v>34.1917293233083</v>
      </c>
      <c r="S3526" s="72" t="str">
        <f aca="false">IF(M3526&gt;N3526,"Flávio Bolsonaro",IF(N3526&gt;M3526,"Lula","Empate"))</f>
        <v>Flávio Bolsonaro</v>
      </c>
      <c r="T3526" s="74" t="n">
        <v>0.345362752430815</v>
      </c>
      <c r="U3526" s="74" t="n">
        <v>0.597793567688856</v>
      </c>
      <c r="V3526" s="72" t="str">
        <f aca="false">IF(S3526="Empate","—",IF((N3526&gt;M3526)&lt;&gt;(T3526&gt;U3526),"Sim","Não"))</f>
        <v>Não</v>
      </c>
    </row>
    <row r="3527" customFormat="false" ht="15" hidden="false" customHeight="false" outlineLevel="0" collapsed="false">
      <c r="A3527" s="72" t="s">
        <v>7280</v>
      </c>
      <c r="B3527" s="72" t="s">
        <v>7281</v>
      </c>
      <c r="C3527" s="72" t="s">
        <v>290</v>
      </c>
      <c r="D3527" s="72" t="s">
        <v>292</v>
      </c>
      <c r="E3527" s="72"/>
      <c r="F3527" s="73" t="n">
        <v>8780</v>
      </c>
      <c r="G3527" s="73" t="n">
        <v>7082</v>
      </c>
      <c r="H3527" s="73" t="n">
        <v>1698</v>
      </c>
      <c r="I3527" s="74" t="n">
        <f aca="false">H3527/F3527</f>
        <v>0.193394077448747</v>
      </c>
      <c r="J3527" s="73" t="n">
        <v>6881</v>
      </c>
      <c r="K3527" s="73" t="n">
        <v>80</v>
      </c>
      <c r="L3527" s="73" t="n">
        <v>121</v>
      </c>
      <c r="M3527" s="73" t="n">
        <v>3874</v>
      </c>
      <c r="N3527" s="73" t="n">
        <v>2663</v>
      </c>
      <c r="O3527" s="73" t="n">
        <f aca="false">J3527-M3527-N3527</f>
        <v>344</v>
      </c>
      <c r="P3527" s="74" t="n">
        <f aca="false">M3527/J3527</f>
        <v>0.562999564016858</v>
      </c>
      <c r="Q3527" s="74" t="n">
        <f aca="false">N3527/J3527</f>
        <v>0.387007702368842</v>
      </c>
      <c r="R3527" s="75" t="n">
        <f aca="false">ABS(P3527-Q3527)*100</f>
        <v>17.5991861648016</v>
      </c>
      <c r="S3527" s="72" t="str">
        <f aca="false">IF(M3527&gt;N3527,"Flávio Bolsonaro",IF(N3527&gt;M3527,"Lula","Empate"))</f>
        <v>Flávio Bolsonaro</v>
      </c>
      <c r="T3527" s="74" t="n">
        <v>0.477108768035516</v>
      </c>
      <c r="U3527" s="74" t="n">
        <v>0.480022197558269</v>
      </c>
      <c r="V3527" s="72" t="str">
        <f aca="false">IF(S3527="Empate","—",IF((N3527&gt;M3527)&lt;&gt;(T3527&gt;U3527),"Sim","Não"))</f>
        <v>Não</v>
      </c>
    </row>
    <row r="3528" customFormat="false" ht="15" hidden="false" customHeight="false" outlineLevel="0" collapsed="false">
      <c r="A3528" s="72" t="s">
        <v>7282</v>
      </c>
      <c r="B3528" s="72" t="s">
        <v>7283</v>
      </c>
      <c r="C3528" s="72" t="s">
        <v>290</v>
      </c>
      <c r="D3528" s="72" t="s">
        <v>292</v>
      </c>
      <c r="E3528" s="72"/>
      <c r="F3528" s="73" t="n">
        <v>3289</v>
      </c>
      <c r="G3528" s="73" t="n">
        <v>2546</v>
      </c>
      <c r="H3528" s="73" t="n">
        <v>743</v>
      </c>
      <c r="I3528" s="74" t="n">
        <f aca="false">H3528/F3528</f>
        <v>0.225904530252356</v>
      </c>
      <c r="J3528" s="73" t="n">
        <v>2465</v>
      </c>
      <c r="K3528" s="73" t="n">
        <v>28</v>
      </c>
      <c r="L3528" s="73" t="n">
        <v>53</v>
      </c>
      <c r="M3528" s="73" t="n">
        <v>1392</v>
      </c>
      <c r="N3528" s="73" t="n">
        <v>912</v>
      </c>
      <c r="O3528" s="73" t="n">
        <f aca="false">J3528-M3528-N3528</f>
        <v>161</v>
      </c>
      <c r="P3528" s="74" t="n">
        <f aca="false">M3528/J3528</f>
        <v>0.564705882352941</v>
      </c>
      <c r="Q3528" s="74" t="n">
        <f aca="false">N3528/J3528</f>
        <v>0.369979716024341</v>
      </c>
      <c r="R3528" s="75" t="n">
        <f aca="false">ABS(P3528-Q3528)*100</f>
        <v>19.47261663286</v>
      </c>
      <c r="S3528" s="72" t="str">
        <f aca="false">IF(M3528&gt;N3528,"Flávio Bolsonaro",IF(N3528&gt;M3528,"Lula","Empate"))</f>
        <v>Flávio Bolsonaro</v>
      </c>
      <c r="T3528" s="74" t="n">
        <v>0.438747553816047</v>
      </c>
      <c r="U3528" s="74" t="n">
        <v>0.498238747553816</v>
      </c>
      <c r="V3528" s="72" t="str">
        <f aca="false">IF(S3528="Empate","—",IF((N3528&gt;M3528)&lt;&gt;(T3528&gt;U3528),"Sim","Não"))</f>
        <v>Não</v>
      </c>
    </row>
    <row r="3529" customFormat="false" ht="15" hidden="false" customHeight="false" outlineLevel="0" collapsed="false">
      <c r="A3529" s="72" t="s">
        <v>7284</v>
      </c>
      <c r="B3529" s="72" t="s">
        <v>7285</v>
      </c>
      <c r="C3529" s="72" t="s">
        <v>290</v>
      </c>
      <c r="D3529" s="72" t="s">
        <v>292</v>
      </c>
      <c r="E3529" s="72"/>
      <c r="F3529" s="73" t="n">
        <v>8019</v>
      </c>
      <c r="G3529" s="73" t="n">
        <v>6335</v>
      </c>
      <c r="H3529" s="73" t="n">
        <v>1684</v>
      </c>
      <c r="I3529" s="74" t="n">
        <f aca="false">H3529/F3529</f>
        <v>0.210001247038284</v>
      </c>
      <c r="J3529" s="73" t="n">
        <v>6099</v>
      </c>
      <c r="K3529" s="73" t="n">
        <v>87</v>
      </c>
      <c r="L3529" s="73" t="n">
        <v>149</v>
      </c>
      <c r="M3529" s="73" t="n">
        <v>2931</v>
      </c>
      <c r="N3529" s="73" t="n">
        <v>2824</v>
      </c>
      <c r="O3529" s="73" t="n">
        <f aca="false">J3529-M3529-N3529</f>
        <v>344</v>
      </c>
      <c r="P3529" s="74" t="n">
        <f aca="false">M3529/J3529</f>
        <v>0.480570585341859</v>
      </c>
      <c r="Q3529" s="74" t="n">
        <f aca="false">N3529/J3529</f>
        <v>0.463026725692737</v>
      </c>
      <c r="R3529" s="75" t="n">
        <f aca="false">ABS(P3529-Q3529)*100</f>
        <v>1.75438596491228</v>
      </c>
      <c r="S3529" s="72" t="str">
        <f aca="false">IF(M3529&gt;N3529,"Flávio Bolsonaro",IF(N3529&gt;M3529,"Lula","Empate"))</f>
        <v>Flávio Bolsonaro</v>
      </c>
      <c r="T3529" s="74" t="n">
        <v>0.595011121703209</v>
      </c>
      <c r="U3529" s="74" t="n">
        <v>0.357006673021926</v>
      </c>
      <c r="V3529" s="72" t="str">
        <f aca="false">IF(S3529="Empate","—",IF((N3529&gt;M3529)&lt;&gt;(T3529&gt;U3529),"Sim","Não"))</f>
        <v>Sim</v>
      </c>
    </row>
    <row r="3530" customFormat="false" ht="15" hidden="false" customHeight="false" outlineLevel="0" collapsed="false">
      <c r="A3530" s="72" t="s">
        <v>7286</v>
      </c>
      <c r="B3530" s="72" t="s">
        <v>7287</v>
      </c>
      <c r="C3530" s="72" t="s">
        <v>290</v>
      </c>
      <c r="D3530" s="72" t="s">
        <v>292</v>
      </c>
      <c r="E3530" s="72"/>
      <c r="F3530" s="73" t="n">
        <v>9361</v>
      </c>
      <c r="G3530" s="73" t="n">
        <v>7151</v>
      </c>
      <c r="H3530" s="73" t="n">
        <v>2210</v>
      </c>
      <c r="I3530" s="74" t="n">
        <f aca="false">H3530/F3530</f>
        <v>0.236085888259801</v>
      </c>
      <c r="J3530" s="73" t="n">
        <v>6908</v>
      </c>
      <c r="K3530" s="73" t="n">
        <v>111</v>
      </c>
      <c r="L3530" s="73" t="n">
        <v>132</v>
      </c>
      <c r="M3530" s="73" t="n">
        <v>3542</v>
      </c>
      <c r="N3530" s="73" t="n">
        <v>2909</v>
      </c>
      <c r="O3530" s="73" t="n">
        <f aca="false">J3530-M3530-N3530</f>
        <v>457</v>
      </c>
      <c r="P3530" s="74" t="n">
        <f aca="false">M3530/J3530</f>
        <v>0.512738853503185</v>
      </c>
      <c r="Q3530" s="74" t="n">
        <f aca="false">N3530/J3530</f>
        <v>0.421105964099595</v>
      </c>
      <c r="R3530" s="75" t="n">
        <f aca="false">ABS(P3530-Q3530)*100</f>
        <v>9.16328894035901</v>
      </c>
      <c r="S3530" s="72" t="str">
        <f aca="false">IF(M3530&gt;N3530,"Flávio Bolsonaro",IF(N3530&gt;M3530,"Lula","Empate"))</f>
        <v>Flávio Bolsonaro</v>
      </c>
      <c r="T3530" s="74" t="n">
        <v>0.478573482887547</v>
      </c>
      <c r="U3530" s="74" t="n">
        <v>0.467500719010641</v>
      </c>
      <c r="V3530" s="72" t="str">
        <f aca="false">IF(S3530="Empate","—",IF((N3530&gt;M3530)&lt;&gt;(T3530&gt;U3530),"Sim","Não"))</f>
        <v>Sim</v>
      </c>
    </row>
    <row r="3531" customFormat="false" ht="15" hidden="false" customHeight="false" outlineLevel="0" collapsed="false">
      <c r="A3531" s="72" t="s">
        <v>7288</v>
      </c>
      <c r="B3531" s="72" t="s">
        <v>7289</v>
      </c>
      <c r="C3531" s="72" t="s">
        <v>290</v>
      </c>
      <c r="D3531" s="72" t="s">
        <v>292</v>
      </c>
      <c r="E3531" s="72"/>
      <c r="F3531" s="73" t="n">
        <v>2710</v>
      </c>
      <c r="G3531" s="73" t="n">
        <v>2106</v>
      </c>
      <c r="H3531" s="73" t="n">
        <v>604</v>
      </c>
      <c r="I3531" s="74" t="n">
        <f aca="false">H3531/F3531</f>
        <v>0.222878228782288</v>
      </c>
      <c r="J3531" s="73" t="n">
        <v>2051</v>
      </c>
      <c r="K3531" s="73" t="n">
        <v>22</v>
      </c>
      <c r="L3531" s="73" t="n">
        <v>33</v>
      </c>
      <c r="M3531" s="73" t="n">
        <v>973</v>
      </c>
      <c r="N3531" s="73" t="n">
        <v>1000</v>
      </c>
      <c r="O3531" s="73" t="n">
        <f aca="false">J3531-M3531-N3531</f>
        <v>78</v>
      </c>
      <c r="P3531" s="74" t="n">
        <f aca="false">M3531/J3531</f>
        <v>0.474402730375427</v>
      </c>
      <c r="Q3531" s="74" t="n">
        <f aca="false">N3531/J3531</f>
        <v>0.487567040468064</v>
      </c>
      <c r="R3531" s="75" t="n">
        <f aca="false">ABS(P3531-Q3531)*100</f>
        <v>1.31643100926377</v>
      </c>
      <c r="S3531" s="72" t="str">
        <f aca="false">IF(M3531&gt;N3531,"Flávio Bolsonaro",IF(N3531&gt;M3531,"Lula","Empate"))</f>
        <v>Lula</v>
      </c>
      <c r="T3531" s="74" t="n">
        <v>0.534514925373134</v>
      </c>
      <c r="U3531" s="74" t="n">
        <v>0.411847014925373</v>
      </c>
      <c r="V3531" s="72" t="str">
        <f aca="false">IF(S3531="Empate","—",IF((N3531&gt;M3531)&lt;&gt;(T3531&gt;U3531),"Sim","Não"))</f>
        <v>Não</v>
      </c>
    </row>
    <row r="3532" customFormat="false" ht="15" hidden="false" customHeight="false" outlineLevel="0" collapsed="false">
      <c r="A3532" s="72" t="s">
        <v>7290</v>
      </c>
      <c r="B3532" s="72" t="s">
        <v>7291</v>
      </c>
      <c r="C3532" s="72" t="s">
        <v>290</v>
      </c>
      <c r="D3532" s="72" t="s">
        <v>292</v>
      </c>
      <c r="E3532" s="72"/>
      <c r="F3532" s="73" t="n">
        <v>10278</v>
      </c>
      <c r="G3532" s="73" t="n">
        <v>8260</v>
      </c>
      <c r="H3532" s="73" t="n">
        <v>2018</v>
      </c>
      <c r="I3532" s="74" t="n">
        <f aca="false">H3532/F3532</f>
        <v>0.196341700719984</v>
      </c>
      <c r="J3532" s="73" t="n">
        <v>8040</v>
      </c>
      <c r="K3532" s="73" t="n">
        <v>104</v>
      </c>
      <c r="L3532" s="73" t="n">
        <v>116</v>
      </c>
      <c r="M3532" s="73" t="n">
        <v>4832</v>
      </c>
      <c r="N3532" s="73" t="n">
        <v>2618</v>
      </c>
      <c r="O3532" s="73" t="n">
        <f aca="false">J3532-M3532-N3532</f>
        <v>590</v>
      </c>
      <c r="P3532" s="74" t="n">
        <f aca="false">M3532/J3532</f>
        <v>0.600995024875622</v>
      </c>
      <c r="Q3532" s="74" t="n">
        <f aca="false">N3532/J3532</f>
        <v>0.325621890547264</v>
      </c>
      <c r="R3532" s="75" t="n">
        <f aca="false">ABS(P3532-Q3532)*100</f>
        <v>27.5373134328358</v>
      </c>
      <c r="S3532" s="72" t="str">
        <f aca="false">IF(M3532&gt;N3532,"Flávio Bolsonaro",IF(N3532&gt;M3532,"Lula","Empate"))</f>
        <v>Flávio Bolsonaro</v>
      </c>
      <c r="T3532" s="74" t="n">
        <v>0.401633764465623</v>
      </c>
      <c r="U3532" s="74" t="n">
        <v>0.538325391422737</v>
      </c>
      <c r="V3532" s="72" t="str">
        <f aca="false">IF(S3532="Empate","—",IF((N3532&gt;M3532)&lt;&gt;(T3532&gt;U3532),"Sim","Não"))</f>
        <v>Não</v>
      </c>
    </row>
    <row r="3533" customFormat="false" ht="15" hidden="false" customHeight="false" outlineLevel="0" collapsed="false">
      <c r="A3533" s="72" t="s">
        <v>7292</v>
      </c>
      <c r="B3533" s="72" t="s">
        <v>7293</v>
      </c>
      <c r="C3533" s="72" t="s">
        <v>290</v>
      </c>
      <c r="D3533" s="72" t="s">
        <v>292</v>
      </c>
      <c r="E3533" s="72"/>
      <c r="F3533" s="73" t="n">
        <v>18871</v>
      </c>
      <c r="G3533" s="73" t="n">
        <v>15304</v>
      </c>
      <c r="H3533" s="73" t="n">
        <v>3567</v>
      </c>
      <c r="I3533" s="74" t="n">
        <f aca="false">H3533/F3533</f>
        <v>0.189020189709077</v>
      </c>
      <c r="J3533" s="73" t="n">
        <v>14915</v>
      </c>
      <c r="K3533" s="73" t="n">
        <v>166</v>
      </c>
      <c r="L3533" s="73" t="n">
        <v>223</v>
      </c>
      <c r="M3533" s="73" t="n">
        <v>10393</v>
      </c>
      <c r="N3533" s="73" t="n">
        <v>3722</v>
      </c>
      <c r="O3533" s="73" t="n">
        <f aca="false">J3533-M3533-N3533</f>
        <v>800</v>
      </c>
      <c r="P3533" s="74" t="n">
        <f aca="false">M3533/J3533</f>
        <v>0.696815286624204</v>
      </c>
      <c r="Q3533" s="74" t="n">
        <f aca="false">N3533/J3533</f>
        <v>0.24954743546765</v>
      </c>
      <c r="R3533" s="75" t="n">
        <f aca="false">ABS(P3533-Q3533)*100</f>
        <v>44.7267851156554</v>
      </c>
      <c r="S3533" s="72" t="str">
        <f aca="false">IF(M3533&gt;N3533,"Flávio Bolsonaro",IF(N3533&gt;M3533,"Lula","Empate"))</f>
        <v>Flávio Bolsonaro</v>
      </c>
      <c r="T3533" s="74" t="n">
        <v>0.2908585331943</v>
      </c>
      <c r="U3533" s="74" t="n">
        <v>0.659714980882864</v>
      </c>
      <c r="V3533" s="72" t="str">
        <f aca="false">IF(S3533="Empate","—",IF((N3533&gt;M3533)&lt;&gt;(T3533&gt;U3533),"Sim","Não"))</f>
        <v>Não</v>
      </c>
    </row>
    <row r="3534" customFormat="false" ht="15" hidden="false" customHeight="false" outlineLevel="0" collapsed="false">
      <c r="A3534" s="72" t="s">
        <v>7294</v>
      </c>
      <c r="B3534" s="72" t="s">
        <v>7295</v>
      </c>
      <c r="C3534" s="72" t="s">
        <v>290</v>
      </c>
      <c r="D3534" s="72" t="s">
        <v>292</v>
      </c>
      <c r="E3534" s="72"/>
      <c r="F3534" s="73" t="n">
        <v>4659</v>
      </c>
      <c r="G3534" s="73" t="n">
        <v>3651</v>
      </c>
      <c r="H3534" s="73" t="n">
        <v>1008</v>
      </c>
      <c r="I3534" s="74" t="n">
        <f aca="false">H3534/F3534</f>
        <v>0.216355441081777</v>
      </c>
      <c r="J3534" s="73" t="n">
        <v>3470</v>
      </c>
      <c r="K3534" s="73" t="n">
        <v>94</v>
      </c>
      <c r="L3534" s="73" t="n">
        <v>87</v>
      </c>
      <c r="M3534" s="73" t="n">
        <v>1886</v>
      </c>
      <c r="N3534" s="73" t="n">
        <v>1348</v>
      </c>
      <c r="O3534" s="73" t="n">
        <f aca="false">J3534-M3534-N3534</f>
        <v>236</v>
      </c>
      <c r="P3534" s="74" t="n">
        <f aca="false">M3534/J3534</f>
        <v>0.543515850144092</v>
      </c>
      <c r="Q3534" s="74" t="n">
        <f aca="false">N3534/J3534</f>
        <v>0.388472622478386</v>
      </c>
      <c r="R3534" s="75" t="n">
        <f aca="false">ABS(P3534-Q3534)*100</f>
        <v>15.5043227665706</v>
      </c>
      <c r="S3534" s="72" t="str">
        <f aca="false">IF(M3534&gt;N3534,"Flávio Bolsonaro",IF(N3534&gt;M3534,"Lula","Empate"))</f>
        <v>Flávio Bolsonaro</v>
      </c>
      <c r="T3534" s="74" t="n">
        <v>0.511806375442739</v>
      </c>
      <c r="U3534" s="74" t="n">
        <v>0.435064935064935</v>
      </c>
      <c r="V3534" s="72" t="str">
        <f aca="false">IF(S3534="Empate","—",IF((N3534&gt;M3534)&lt;&gt;(T3534&gt;U3534),"Sim","Não"))</f>
        <v>Sim</v>
      </c>
    </row>
    <row r="3535" customFormat="false" ht="15" hidden="false" customHeight="false" outlineLevel="0" collapsed="false">
      <c r="A3535" s="72" t="s">
        <v>7296</v>
      </c>
      <c r="B3535" s="72" t="s">
        <v>7297</v>
      </c>
      <c r="C3535" s="72" t="s">
        <v>290</v>
      </c>
      <c r="D3535" s="72" t="s">
        <v>292</v>
      </c>
      <c r="E3535" s="72"/>
      <c r="F3535" s="73" t="n">
        <v>32125</v>
      </c>
      <c r="G3535" s="73" t="n">
        <v>24489</v>
      </c>
      <c r="H3535" s="73" t="n">
        <v>7636</v>
      </c>
      <c r="I3535" s="74" t="n">
        <f aca="false">H3535/F3535</f>
        <v>0.237696498054475</v>
      </c>
      <c r="J3535" s="73" t="n">
        <v>23440</v>
      </c>
      <c r="K3535" s="73" t="n">
        <v>577</v>
      </c>
      <c r="L3535" s="73" t="n">
        <v>472</v>
      </c>
      <c r="M3535" s="73" t="n">
        <v>14659</v>
      </c>
      <c r="N3535" s="73" t="n">
        <v>7056</v>
      </c>
      <c r="O3535" s="73" t="n">
        <f aca="false">J3535-M3535-N3535</f>
        <v>1725</v>
      </c>
      <c r="P3535" s="74" t="n">
        <f aca="false">M3535/J3535</f>
        <v>0.625383959044369</v>
      </c>
      <c r="Q3535" s="74" t="n">
        <f aca="false">N3535/J3535</f>
        <v>0.301023890784983</v>
      </c>
      <c r="R3535" s="75" t="n">
        <f aca="false">ABS(P3535-Q3535)*100</f>
        <v>32.4360068259386</v>
      </c>
      <c r="S3535" s="72" t="str">
        <f aca="false">IF(M3535&gt;N3535,"Flávio Bolsonaro",IF(N3535&gt;M3535,"Lula","Empate"))</f>
        <v>Flávio Bolsonaro</v>
      </c>
      <c r="T3535" s="74" t="n">
        <v>0.350552755649488</v>
      </c>
      <c r="U3535" s="74" t="n">
        <v>0.584173305153634</v>
      </c>
      <c r="V3535" s="72" t="str">
        <f aca="false">IF(S3535="Empate","—",IF((N3535&gt;M3535)&lt;&gt;(T3535&gt;U3535),"Sim","Não"))</f>
        <v>Não</v>
      </c>
    </row>
    <row r="3536" customFormat="false" ht="15" hidden="false" customHeight="false" outlineLevel="0" collapsed="false">
      <c r="A3536" s="72" t="s">
        <v>7298</v>
      </c>
      <c r="B3536" s="72" t="s">
        <v>7299</v>
      </c>
      <c r="C3536" s="72" t="s">
        <v>290</v>
      </c>
      <c r="D3536" s="72" t="s">
        <v>292</v>
      </c>
      <c r="E3536" s="72"/>
      <c r="F3536" s="73" t="n">
        <v>2358</v>
      </c>
      <c r="G3536" s="73" t="n">
        <v>1949</v>
      </c>
      <c r="H3536" s="73" t="n">
        <v>409</v>
      </c>
      <c r="I3536" s="74" t="n">
        <f aca="false">H3536/F3536</f>
        <v>0.173452078032231</v>
      </c>
      <c r="J3536" s="73" t="n">
        <v>1876</v>
      </c>
      <c r="K3536" s="73" t="n">
        <v>29</v>
      </c>
      <c r="L3536" s="73" t="n">
        <v>44</v>
      </c>
      <c r="M3536" s="73" t="n">
        <v>824</v>
      </c>
      <c r="N3536" s="73" t="n">
        <v>968</v>
      </c>
      <c r="O3536" s="73" t="n">
        <f aca="false">J3536-M3536-N3536</f>
        <v>84</v>
      </c>
      <c r="P3536" s="74" t="n">
        <f aca="false">M3536/J3536</f>
        <v>0.439232409381663</v>
      </c>
      <c r="Q3536" s="74" t="n">
        <f aca="false">N3536/J3536</f>
        <v>0.515991471215352</v>
      </c>
      <c r="R3536" s="75" t="n">
        <f aca="false">ABS(P3536-Q3536)*100</f>
        <v>7.67590618336887</v>
      </c>
      <c r="S3536" s="72" t="str">
        <f aca="false">IF(M3536&gt;N3536,"Flávio Bolsonaro",IF(N3536&gt;M3536,"Lula","Empate"))</f>
        <v>Lula</v>
      </c>
      <c r="T3536" s="74" t="n">
        <v>0.597214484679666</v>
      </c>
      <c r="U3536" s="74" t="n">
        <v>0.344289693593315</v>
      </c>
      <c r="V3536" s="72" t="str">
        <f aca="false">IF(S3536="Empate","—",IF((N3536&gt;M3536)&lt;&gt;(T3536&gt;U3536),"Sim","Não"))</f>
        <v>Não</v>
      </c>
    </row>
    <row r="3537" customFormat="false" ht="15" hidden="false" customHeight="false" outlineLevel="0" collapsed="false">
      <c r="A3537" s="72" t="s">
        <v>7300</v>
      </c>
      <c r="B3537" s="72" t="s">
        <v>7301</v>
      </c>
      <c r="C3537" s="72" t="s">
        <v>290</v>
      </c>
      <c r="D3537" s="72" t="s">
        <v>292</v>
      </c>
      <c r="E3537" s="72"/>
      <c r="F3537" s="73" t="n">
        <v>2247</v>
      </c>
      <c r="G3537" s="73" t="n">
        <v>1753</v>
      </c>
      <c r="H3537" s="73" t="n">
        <v>494</v>
      </c>
      <c r="I3537" s="74" t="n">
        <f aca="false">H3537/F3537</f>
        <v>0.219848687138407</v>
      </c>
      <c r="J3537" s="73" t="n">
        <v>1706</v>
      </c>
      <c r="K3537" s="73" t="n">
        <v>27</v>
      </c>
      <c r="L3537" s="73" t="n">
        <v>20</v>
      </c>
      <c r="M3537" s="73" t="n">
        <v>878</v>
      </c>
      <c r="N3537" s="73" t="n">
        <v>739</v>
      </c>
      <c r="O3537" s="73" t="n">
        <f aca="false">J3537-M3537-N3537</f>
        <v>89</v>
      </c>
      <c r="P3537" s="74" t="n">
        <f aca="false">M3537/J3537</f>
        <v>0.514654161781946</v>
      </c>
      <c r="Q3537" s="74" t="n">
        <f aca="false">N3537/J3537</f>
        <v>0.433177022274326</v>
      </c>
      <c r="R3537" s="75" t="n">
        <f aca="false">ABS(P3537-Q3537)*100</f>
        <v>8.14771395076202</v>
      </c>
      <c r="S3537" s="72" t="str">
        <f aca="false">IF(M3537&gt;N3537,"Flávio Bolsonaro",IF(N3537&gt;M3537,"Lula","Empate"))</f>
        <v>Flávio Bolsonaro</v>
      </c>
      <c r="T3537" s="74" t="n">
        <v>0.485498839907193</v>
      </c>
      <c r="U3537" s="74" t="n">
        <v>0.435614849187935</v>
      </c>
      <c r="V3537" s="72" t="str">
        <f aca="false">IF(S3537="Empate","—",IF((N3537&gt;M3537)&lt;&gt;(T3537&gt;U3537),"Sim","Não"))</f>
        <v>Sim</v>
      </c>
    </row>
    <row r="3538" customFormat="false" ht="15" hidden="false" customHeight="false" outlineLevel="0" collapsed="false">
      <c r="A3538" s="72" t="s">
        <v>7302</v>
      </c>
      <c r="B3538" s="72" t="s">
        <v>7303</v>
      </c>
      <c r="C3538" s="72" t="s">
        <v>290</v>
      </c>
      <c r="D3538" s="72" t="s">
        <v>292</v>
      </c>
      <c r="E3538" s="72"/>
      <c r="F3538" s="73" t="n">
        <v>15509</v>
      </c>
      <c r="G3538" s="73" t="n">
        <v>12757</v>
      </c>
      <c r="H3538" s="73" t="n">
        <v>2752</v>
      </c>
      <c r="I3538" s="74" t="n">
        <f aca="false">H3538/F3538</f>
        <v>0.1774453543104</v>
      </c>
      <c r="J3538" s="73" t="n">
        <v>12388</v>
      </c>
      <c r="K3538" s="73" t="n">
        <v>163</v>
      </c>
      <c r="L3538" s="73" t="n">
        <v>206</v>
      </c>
      <c r="M3538" s="73" t="n">
        <v>6705</v>
      </c>
      <c r="N3538" s="73" t="n">
        <v>5104</v>
      </c>
      <c r="O3538" s="73" t="n">
        <f aca="false">J3538-M3538-N3538</f>
        <v>579</v>
      </c>
      <c r="P3538" s="74" t="n">
        <f aca="false">M3538/J3538</f>
        <v>0.541249596383597</v>
      </c>
      <c r="Q3538" s="74" t="n">
        <f aca="false">N3538/J3538</f>
        <v>0.412011624152406</v>
      </c>
      <c r="R3538" s="75" t="n">
        <f aca="false">ABS(P3538-Q3538)*100</f>
        <v>12.9237972231191</v>
      </c>
      <c r="S3538" s="72" t="str">
        <f aca="false">IF(M3538&gt;N3538,"Flávio Bolsonaro",IF(N3538&gt;M3538,"Lula","Empate"))</f>
        <v>Flávio Bolsonaro</v>
      </c>
      <c r="T3538" s="74" t="n">
        <v>0.501739850869926</v>
      </c>
      <c r="U3538" s="74" t="n">
        <v>0.452775476387738</v>
      </c>
      <c r="V3538" s="72" t="str">
        <f aca="false">IF(S3538="Empate","—",IF((N3538&gt;M3538)&lt;&gt;(T3538&gt;U3538),"Sim","Não"))</f>
        <v>Sim</v>
      </c>
    </row>
    <row r="3539" customFormat="false" ht="15" hidden="false" customHeight="false" outlineLevel="0" collapsed="false">
      <c r="A3539" s="72" t="s">
        <v>7304</v>
      </c>
      <c r="B3539" s="72" t="s">
        <v>7305</v>
      </c>
      <c r="C3539" s="72" t="s">
        <v>290</v>
      </c>
      <c r="D3539" s="72" t="s">
        <v>292</v>
      </c>
      <c r="E3539" s="72"/>
      <c r="F3539" s="73" t="n">
        <v>4802</v>
      </c>
      <c r="G3539" s="73" t="n">
        <v>3751</v>
      </c>
      <c r="H3539" s="73" t="n">
        <v>1051</v>
      </c>
      <c r="I3539" s="74" t="n">
        <f aca="false">H3539/F3539</f>
        <v>0.218867138692212</v>
      </c>
      <c r="J3539" s="73" t="n">
        <v>3642</v>
      </c>
      <c r="K3539" s="73" t="n">
        <v>43</v>
      </c>
      <c r="L3539" s="73" t="n">
        <v>66</v>
      </c>
      <c r="M3539" s="73" t="n">
        <v>1910</v>
      </c>
      <c r="N3539" s="73" t="n">
        <v>1506</v>
      </c>
      <c r="O3539" s="73" t="n">
        <f aca="false">J3539-M3539-N3539</f>
        <v>226</v>
      </c>
      <c r="P3539" s="74" t="n">
        <f aca="false">M3539/J3539</f>
        <v>0.524437122460187</v>
      </c>
      <c r="Q3539" s="74" t="n">
        <f aca="false">N3539/J3539</f>
        <v>0.413509060955519</v>
      </c>
      <c r="R3539" s="75" t="n">
        <f aca="false">ABS(P3539-Q3539)*100</f>
        <v>11.0928061504668</v>
      </c>
      <c r="S3539" s="72" t="str">
        <f aca="false">IF(M3539&gt;N3539,"Flávio Bolsonaro",IF(N3539&gt;M3539,"Lula","Empate"))</f>
        <v>Flávio Bolsonaro</v>
      </c>
      <c r="T3539" s="74" t="n">
        <v>0.504303388918774</v>
      </c>
      <c r="U3539" s="74" t="n">
        <v>0.454007530930608</v>
      </c>
      <c r="V3539" s="72" t="str">
        <f aca="false">IF(S3539="Empate","—",IF((N3539&gt;M3539)&lt;&gt;(T3539&gt;U3539),"Sim","Não"))</f>
        <v>Sim</v>
      </c>
    </row>
    <row r="3540" customFormat="false" ht="15" hidden="false" customHeight="false" outlineLevel="0" collapsed="false">
      <c r="A3540" s="72" t="s">
        <v>7306</v>
      </c>
      <c r="B3540" s="72" t="s">
        <v>7307</v>
      </c>
      <c r="C3540" s="72" t="s">
        <v>290</v>
      </c>
      <c r="D3540" s="72" t="s">
        <v>292</v>
      </c>
      <c r="E3540" s="72"/>
      <c r="F3540" s="73" t="n">
        <v>5485</v>
      </c>
      <c r="G3540" s="73" t="n">
        <v>4239</v>
      </c>
      <c r="H3540" s="73" t="n">
        <v>1246</v>
      </c>
      <c r="I3540" s="74" t="n">
        <f aca="false">H3540/F3540</f>
        <v>0.227164995442115</v>
      </c>
      <c r="J3540" s="73" t="n">
        <v>4051</v>
      </c>
      <c r="K3540" s="73" t="n">
        <v>81</v>
      </c>
      <c r="L3540" s="73" t="n">
        <v>107</v>
      </c>
      <c r="M3540" s="73" t="n">
        <v>2059</v>
      </c>
      <c r="N3540" s="73" t="n">
        <v>1706</v>
      </c>
      <c r="O3540" s="73" t="n">
        <f aca="false">J3540-M3540-N3540</f>
        <v>286</v>
      </c>
      <c r="P3540" s="74" t="n">
        <f aca="false">M3540/J3540</f>
        <v>0.508269563070847</v>
      </c>
      <c r="Q3540" s="74" t="n">
        <f aca="false">N3540/J3540</f>
        <v>0.421130585040731</v>
      </c>
      <c r="R3540" s="75" t="n">
        <f aca="false">ABS(P3540-Q3540)*100</f>
        <v>8.7138978030116</v>
      </c>
      <c r="S3540" s="72" t="str">
        <f aca="false">IF(M3540&gt;N3540,"Flávio Bolsonaro",IF(N3540&gt;M3540,"Lula","Empate"))</f>
        <v>Flávio Bolsonaro</v>
      </c>
      <c r="T3540" s="74" t="n">
        <v>0.513161193281524</v>
      </c>
      <c r="U3540" s="74" t="n">
        <v>0.432689897217348</v>
      </c>
      <c r="V3540" s="72" t="str">
        <f aca="false">IF(S3540="Empate","—",IF((N3540&gt;M3540)&lt;&gt;(T3540&gt;U3540),"Sim","Não"))</f>
        <v>Sim</v>
      </c>
    </row>
    <row r="3541" customFormat="false" ht="15" hidden="false" customHeight="false" outlineLevel="0" collapsed="false">
      <c r="A3541" s="72" t="s">
        <v>7308</v>
      </c>
      <c r="B3541" s="72" t="s">
        <v>7309</v>
      </c>
      <c r="C3541" s="72" t="s">
        <v>290</v>
      </c>
      <c r="D3541" s="72" t="s">
        <v>292</v>
      </c>
      <c r="E3541" s="72"/>
      <c r="F3541" s="73" t="n">
        <v>72031</v>
      </c>
      <c r="G3541" s="73" t="n">
        <v>54578</v>
      </c>
      <c r="H3541" s="73" t="n">
        <v>17453</v>
      </c>
      <c r="I3541" s="74" t="n">
        <f aca="false">H3541/F3541</f>
        <v>0.242298454831947</v>
      </c>
      <c r="J3541" s="73" t="n">
        <v>52143</v>
      </c>
      <c r="K3541" s="73" t="n">
        <v>1252</v>
      </c>
      <c r="L3541" s="73" t="n">
        <v>1183</v>
      </c>
      <c r="M3541" s="73" t="n">
        <v>29305</v>
      </c>
      <c r="N3541" s="73" t="n">
        <v>17759</v>
      </c>
      <c r="O3541" s="73" t="n">
        <f aca="false">J3541-M3541-N3541</f>
        <v>5079</v>
      </c>
      <c r="P3541" s="74" t="n">
        <f aca="false">M3541/J3541</f>
        <v>0.562012158870798</v>
      </c>
      <c r="Q3541" s="74" t="n">
        <f aca="false">N3541/J3541</f>
        <v>0.340582628540744</v>
      </c>
      <c r="R3541" s="75" t="n">
        <f aca="false">ABS(P3541-Q3541)*100</f>
        <v>22.1429530330054</v>
      </c>
      <c r="S3541" s="72" t="str">
        <f aca="false">IF(M3541&gt;N3541,"Flávio Bolsonaro",IF(N3541&gt;M3541,"Lula","Empate"))</f>
        <v>Flávio Bolsonaro</v>
      </c>
      <c r="T3541" s="74" t="n">
        <v>0.420749788888671</v>
      </c>
      <c r="U3541" s="74" t="n">
        <v>0.491388621590307</v>
      </c>
      <c r="V3541" s="72" t="str">
        <f aca="false">IF(S3541="Empate","—",IF((N3541&gt;M3541)&lt;&gt;(T3541&gt;U3541),"Sim","Não"))</f>
        <v>Não</v>
      </c>
    </row>
    <row r="3542" customFormat="false" ht="15" hidden="false" customHeight="false" outlineLevel="0" collapsed="false">
      <c r="A3542" s="72" t="s">
        <v>7310</v>
      </c>
      <c r="B3542" s="72" t="s">
        <v>7311</v>
      </c>
      <c r="C3542" s="72" t="s">
        <v>290</v>
      </c>
      <c r="D3542" s="72" t="s">
        <v>292</v>
      </c>
      <c r="E3542" s="72"/>
      <c r="F3542" s="73" t="n">
        <v>5302</v>
      </c>
      <c r="G3542" s="73" t="n">
        <v>4043</v>
      </c>
      <c r="H3542" s="73" t="n">
        <v>1259</v>
      </c>
      <c r="I3542" s="74" t="n">
        <f aca="false">H3542/F3542</f>
        <v>0.237457563183704</v>
      </c>
      <c r="J3542" s="73" t="n">
        <v>3934</v>
      </c>
      <c r="K3542" s="73" t="n">
        <v>47</v>
      </c>
      <c r="L3542" s="73" t="n">
        <v>62</v>
      </c>
      <c r="M3542" s="73" t="n">
        <v>1881</v>
      </c>
      <c r="N3542" s="73" t="n">
        <v>1792</v>
      </c>
      <c r="O3542" s="73" t="n">
        <f aca="false">J3542-M3542-N3542</f>
        <v>261</v>
      </c>
      <c r="P3542" s="74" t="n">
        <f aca="false">M3542/J3542</f>
        <v>0.478139298423996</v>
      </c>
      <c r="Q3542" s="74" t="n">
        <f aca="false">N3542/J3542</f>
        <v>0.455516014234875</v>
      </c>
      <c r="R3542" s="75" t="n">
        <f aca="false">ABS(P3542-Q3542)*100</f>
        <v>2.26232841891205</v>
      </c>
      <c r="S3542" s="72" t="str">
        <f aca="false">IF(M3542&gt;N3542,"Flávio Bolsonaro",IF(N3542&gt;M3542,"Lula","Empate"))</f>
        <v>Flávio Bolsonaro</v>
      </c>
      <c r="T3542" s="74" t="n">
        <v>0.561302681992337</v>
      </c>
      <c r="U3542" s="74" t="n">
        <v>0.392241379310345</v>
      </c>
      <c r="V3542" s="72" t="str">
        <f aca="false">IF(S3542="Empate","—",IF((N3542&gt;M3542)&lt;&gt;(T3542&gt;U3542),"Sim","Não"))</f>
        <v>Sim</v>
      </c>
    </row>
    <row r="3543" customFormat="false" ht="15" hidden="false" customHeight="false" outlineLevel="0" collapsed="false">
      <c r="A3543" s="72" t="s">
        <v>7312</v>
      </c>
      <c r="B3543" s="72" t="s">
        <v>7313</v>
      </c>
      <c r="C3543" s="72" t="s">
        <v>290</v>
      </c>
      <c r="D3543" s="72" t="s">
        <v>292</v>
      </c>
      <c r="E3543" s="72"/>
      <c r="F3543" s="73" t="n">
        <v>13757</v>
      </c>
      <c r="G3543" s="73" t="n">
        <v>10738</v>
      </c>
      <c r="H3543" s="73" t="n">
        <v>3019</v>
      </c>
      <c r="I3543" s="74" t="n">
        <f aca="false">H3543/F3543</f>
        <v>0.219451915388529</v>
      </c>
      <c r="J3543" s="73" t="n">
        <v>10255</v>
      </c>
      <c r="K3543" s="73" t="n">
        <v>215</v>
      </c>
      <c r="L3543" s="73" t="n">
        <v>268</v>
      </c>
      <c r="M3543" s="73" t="n">
        <v>6582</v>
      </c>
      <c r="N3543" s="73" t="n">
        <v>2996</v>
      </c>
      <c r="O3543" s="73" t="n">
        <f aca="false">J3543-M3543-N3543</f>
        <v>677</v>
      </c>
      <c r="P3543" s="74" t="n">
        <f aca="false">M3543/J3543</f>
        <v>0.64183325207216</v>
      </c>
      <c r="Q3543" s="74" t="n">
        <f aca="false">N3543/J3543</f>
        <v>0.292150170648464</v>
      </c>
      <c r="R3543" s="75" t="n">
        <f aca="false">ABS(P3543-Q3543)*100</f>
        <v>34.9683081423696</v>
      </c>
      <c r="S3543" s="72" t="str">
        <f aca="false">IF(M3543&gt;N3543,"Flávio Bolsonaro",IF(N3543&gt;M3543,"Lula","Empate"))</f>
        <v>Flávio Bolsonaro</v>
      </c>
      <c r="T3543" s="74" t="n">
        <v>0.384342688330872</v>
      </c>
      <c r="U3543" s="74" t="n">
        <v>0.556573116691285</v>
      </c>
      <c r="V3543" s="72" t="str">
        <f aca="false">IF(S3543="Empate","—",IF((N3543&gt;M3543)&lt;&gt;(T3543&gt;U3543),"Sim","Não"))</f>
        <v>Não</v>
      </c>
    </row>
    <row r="3544" customFormat="false" ht="15" hidden="false" customHeight="false" outlineLevel="0" collapsed="false">
      <c r="A3544" s="72" t="s">
        <v>7314</v>
      </c>
      <c r="B3544" s="72" t="s">
        <v>7315</v>
      </c>
      <c r="C3544" s="72" t="s">
        <v>290</v>
      </c>
      <c r="D3544" s="72" t="s">
        <v>292</v>
      </c>
      <c r="E3544" s="72"/>
      <c r="F3544" s="73" t="n">
        <v>4396</v>
      </c>
      <c r="G3544" s="73" t="n">
        <v>3730</v>
      </c>
      <c r="H3544" s="73" t="n">
        <v>666</v>
      </c>
      <c r="I3544" s="74" t="n">
        <f aca="false">H3544/F3544</f>
        <v>0.151501364877161</v>
      </c>
      <c r="J3544" s="73" t="n">
        <v>3651</v>
      </c>
      <c r="K3544" s="73" t="n">
        <v>34</v>
      </c>
      <c r="L3544" s="73" t="n">
        <v>45</v>
      </c>
      <c r="M3544" s="73" t="n">
        <v>2701</v>
      </c>
      <c r="N3544" s="73" t="n">
        <v>769</v>
      </c>
      <c r="O3544" s="73" t="n">
        <f aca="false">J3544-M3544-N3544</f>
        <v>181</v>
      </c>
      <c r="P3544" s="74" t="n">
        <f aca="false">M3544/J3544</f>
        <v>0.739797315803889</v>
      </c>
      <c r="Q3544" s="74" t="n">
        <f aca="false">N3544/J3544</f>
        <v>0.210627225417694</v>
      </c>
      <c r="R3544" s="75" t="n">
        <f aca="false">ABS(P3544-Q3544)*100</f>
        <v>52.9170090386196</v>
      </c>
      <c r="S3544" s="72" t="str">
        <f aca="false">IF(M3544&gt;N3544,"Flávio Bolsonaro",IF(N3544&gt;M3544,"Lula","Empate"))</f>
        <v>Flávio Bolsonaro</v>
      </c>
      <c r="T3544" s="74" t="n">
        <v>0.284749577940349</v>
      </c>
      <c r="U3544" s="74" t="n">
        <v>0.676139561057963</v>
      </c>
      <c r="V3544" s="72" t="str">
        <f aca="false">IF(S3544="Empate","—",IF((N3544&gt;M3544)&lt;&gt;(T3544&gt;U3544),"Sim","Não"))</f>
        <v>Não</v>
      </c>
    </row>
    <row r="3545" customFormat="false" ht="15" hidden="false" customHeight="false" outlineLevel="0" collapsed="false">
      <c r="A3545" s="72" t="s">
        <v>7316</v>
      </c>
      <c r="B3545" s="72" t="s">
        <v>7317</v>
      </c>
      <c r="C3545" s="72" t="s">
        <v>290</v>
      </c>
      <c r="D3545" s="72" t="s">
        <v>292</v>
      </c>
      <c r="E3545" s="72"/>
      <c r="F3545" s="73" t="n">
        <v>4818</v>
      </c>
      <c r="G3545" s="73" t="n">
        <v>3914</v>
      </c>
      <c r="H3545" s="73" t="n">
        <v>904</v>
      </c>
      <c r="I3545" s="74" t="n">
        <f aca="false">H3545/F3545</f>
        <v>0.187629721876297</v>
      </c>
      <c r="J3545" s="73" t="n">
        <v>3794</v>
      </c>
      <c r="K3545" s="73" t="n">
        <v>51</v>
      </c>
      <c r="L3545" s="73" t="n">
        <v>69</v>
      </c>
      <c r="M3545" s="73" t="n">
        <v>2313</v>
      </c>
      <c r="N3545" s="73" t="n">
        <v>1247</v>
      </c>
      <c r="O3545" s="73" t="n">
        <f aca="false">J3545-M3545-N3545</f>
        <v>234</v>
      </c>
      <c r="P3545" s="74" t="n">
        <f aca="false">M3545/J3545</f>
        <v>0.609646810753822</v>
      </c>
      <c r="Q3545" s="74" t="n">
        <f aca="false">N3545/J3545</f>
        <v>0.328676858197153</v>
      </c>
      <c r="R3545" s="75" t="n">
        <f aca="false">ABS(P3545-Q3545)*100</f>
        <v>28.0969952556668</v>
      </c>
      <c r="S3545" s="72" t="str">
        <f aca="false">IF(M3545&gt;N3545,"Flávio Bolsonaro",IF(N3545&gt;M3545,"Lula","Empate"))</f>
        <v>Flávio Bolsonaro</v>
      </c>
      <c r="T3545" s="74" t="n">
        <v>0.403094676108051</v>
      </c>
      <c r="U3545" s="74" t="n">
        <v>0.537372147915028</v>
      </c>
      <c r="V3545" s="72" t="str">
        <f aca="false">IF(S3545="Empate","—",IF((N3545&gt;M3545)&lt;&gt;(T3545&gt;U3545),"Sim","Não"))</f>
        <v>Não</v>
      </c>
    </row>
    <row r="3546" customFormat="false" ht="15" hidden="false" customHeight="false" outlineLevel="0" collapsed="false">
      <c r="A3546" s="72" t="s">
        <v>7318</v>
      </c>
      <c r="B3546" s="72" t="s">
        <v>7319</v>
      </c>
      <c r="C3546" s="72" t="s">
        <v>290</v>
      </c>
      <c r="D3546" s="72" t="s">
        <v>292</v>
      </c>
      <c r="E3546" s="72"/>
      <c r="F3546" s="73" t="n">
        <v>13311</v>
      </c>
      <c r="G3546" s="73" t="n">
        <v>10470</v>
      </c>
      <c r="H3546" s="73" t="n">
        <v>2841</v>
      </c>
      <c r="I3546" s="74" t="n">
        <f aca="false">H3546/F3546</f>
        <v>0.213432499436556</v>
      </c>
      <c r="J3546" s="73" t="n">
        <v>10168</v>
      </c>
      <c r="K3546" s="73" t="n">
        <v>138</v>
      </c>
      <c r="L3546" s="73" t="n">
        <v>164</v>
      </c>
      <c r="M3546" s="73" t="n">
        <v>7245</v>
      </c>
      <c r="N3546" s="73" t="n">
        <v>2336</v>
      </c>
      <c r="O3546" s="73" t="n">
        <f aca="false">J3546-M3546-N3546</f>
        <v>587</v>
      </c>
      <c r="P3546" s="74" t="n">
        <f aca="false">M3546/J3546</f>
        <v>0.712529504327301</v>
      </c>
      <c r="Q3546" s="74" t="n">
        <f aca="false">N3546/J3546</f>
        <v>0.229740361919748</v>
      </c>
      <c r="R3546" s="75" t="n">
        <f aca="false">ABS(P3546-Q3546)*100</f>
        <v>48.2789142407553</v>
      </c>
      <c r="S3546" s="72" t="str">
        <f aca="false">IF(M3546&gt;N3546,"Flávio Bolsonaro",IF(N3546&gt;M3546,"Lula","Empate"))</f>
        <v>Flávio Bolsonaro</v>
      </c>
      <c r="T3546" s="74" t="n">
        <v>0.271407696054554</v>
      </c>
      <c r="U3546" s="74" t="n">
        <v>0.671505114466634</v>
      </c>
      <c r="V3546" s="72" t="str">
        <f aca="false">IF(S3546="Empate","—",IF((N3546&gt;M3546)&lt;&gt;(T3546&gt;U3546),"Sim","Não"))</f>
        <v>Não</v>
      </c>
    </row>
    <row r="3547" customFormat="false" ht="15" hidden="false" customHeight="false" outlineLevel="0" collapsed="false">
      <c r="A3547" s="72" t="s">
        <v>7320</v>
      </c>
      <c r="B3547" s="72" t="s">
        <v>7321</v>
      </c>
      <c r="C3547" s="72" t="s">
        <v>290</v>
      </c>
      <c r="D3547" s="72" t="s">
        <v>292</v>
      </c>
      <c r="E3547" s="72"/>
      <c r="F3547" s="73" t="n">
        <v>16432</v>
      </c>
      <c r="G3547" s="73" t="n">
        <v>12725</v>
      </c>
      <c r="H3547" s="73" t="n">
        <v>3707</v>
      </c>
      <c r="I3547" s="74" t="n">
        <f aca="false">H3547/F3547</f>
        <v>0.225596397273612</v>
      </c>
      <c r="J3547" s="73" t="n">
        <v>12058</v>
      </c>
      <c r="K3547" s="73" t="n">
        <v>247</v>
      </c>
      <c r="L3547" s="73" t="n">
        <v>420</v>
      </c>
      <c r="M3547" s="73" t="n">
        <v>6602</v>
      </c>
      <c r="N3547" s="73" t="n">
        <v>4336</v>
      </c>
      <c r="O3547" s="73" t="n">
        <f aca="false">J3547-M3547-N3547</f>
        <v>1120</v>
      </c>
      <c r="P3547" s="74" t="n">
        <f aca="false">M3547/J3547</f>
        <v>0.547520318460773</v>
      </c>
      <c r="Q3547" s="74" t="n">
        <f aca="false">N3547/J3547</f>
        <v>0.3595952894344</v>
      </c>
      <c r="R3547" s="75" t="n">
        <f aca="false">ABS(P3547-Q3547)*100</f>
        <v>18.7925029026373</v>
      </c>
      <c r="S3547" s="72" t="str">
        <f aca="false">IF(M3547&gt;N3547,"Flávio Bolsonaro",IF(N3547&gt;M3547,"Lula","Empate"))</f>
        <v>Flávio Bolsonaro</v>
      </c>
      <c r="T3547" s="74" t="n">
        <v>0.468895078922934</v>
      </c>
      <c r="U3547" s="74" t="n">
        <v>0.449312062125433</v>
      </c>
      <c r="V3547" s="72" t="str">
        <f aca="false">IF(S3547="Empate","—",IF((N3547&gt;M3547)&lt;&gt;(T3547&gt;U3547),"Sim","Não"))</f>
        <v>Sim</v>
      </c>
    </row>
    <row r="3548" customFormat="false" ht="15" hidden="false" customHeight="false" outlineLevel="0" collapsed="false">
      <c r="A3548" s="72" t="s">
        <v>7322</v>
      </c>
      <c r="B3548" s="72" t="s">
        <v>7323</v>
      </c>
      <c r="C3548" s="72" t="s">
        <v>290</v>
      </c>
      <c r="D3548" s="72" t="s">
        <v>292</v>
      </c>
      <c r="E3548" s="72"/>
      <c r="F3548" s="73" t="n">
        <v>2942</v>
      </c>
      <c r="G3548" s="73" t="n">
        <v>2403</v>
      </c>
      <c r="H3548" s="73" t="n">
        <v>539</v>
      </c>
      <c r="I3548" s="74" t="n">
        <f aca="false">H3548/F3548</f>
        <v>0.183208701563562</v>
      </c>
      <c r="J3548" s="73" t="n">
        <v>2314</v>
      </c>
      <c r="K3548" s="73" t="n">
        <v>34</v>
      </c>
      <c r="L3548" s="73" t="n">
        <v>55</v>
      </c>
      <c r="M3548" s="73" t="n">
        <v>1264</v>
      </c>
      <c r="N3548" s="73" t="n">
        <v>872</v>
      </c>
      <c r="O3548" s="73" t="n">
        <f aca="false">J3548-M3548-N3548</f>
        <v>178</v>
      </c>
      <c r="P3548" s="74" t="n">
        <f aca="false">M3548/J3548</f>
        <v>0.546240276577355</v>
      </c>
      <c r="Q3548" s="74" t="n">
        <f aca="false">N3548/J3548</f>
        <v>0.376836646499568</v>
      </c>
      <c r="R3548" s="75" t="n">
        <f aca="false">ABS(P3548-Q3548)*100</f>
        <v>16.9403630077787</v>
      </c>
      <c r="S3548" s="72" t="str">
        <f aca="false">IF(M3548&gt;N3548,"Flávio Bolsonaro",IF(N3548&gt;M3548,"Lula","Empate"))</f>
        <v>Flávio Bolsonaro</v>
      </c>
      <c r="T3548" s="74" t="n">
        <v>0.514693171996543</v>
      </c>
      <c r="U3548" s="74" t="n">
        <v>0.424805531547105</v>
      </c>
      <c r="V3548" s="72" t="str">
        <f aca="false">IF(S3548="Empate","—",IF((N3548&gt;M3548)&lt;&gt;(T3548&gt;U3548),"Sim","Não"))</f>
        <v>Sim</v>
      </c>
    </row>
    <row r="3549" customFormat="false" ht="15" hidden="false" customHeight="false" outlineLevel="0" collapsed="false">
      <c r="A3549" s="72" t="s">
        <v>7324</v>
      </c>
      <c r="B3549" s="72" t="s">
        <v>7325</v>
      </c>
      <c r="C3549" s="72" t="s">
        <v>290</v>
      </c>
      <c r="D3549" s="72" t="s">
        <v>292</v>
      </c>
      <c r="E3549" s="72"/>
      <c r="F3549" s="73" t="n">
        <v>5076</v>
      </c>
      <c r="G3549" s="73" t="n">
        <v>4210</v>
      </c>
      <c r="H3549" s="73" t="n">
        <v>866</v>
      </c>
      <c r="I3549" s="74" t="n">
        <f aca="false">H3549/F3549</f>
        <v>0.170606776989756</v>
      </c>
      <c r="J3549" s="73" t="n">
        <v>4037</v>
      </c>
      <c r="K3549" s="73" t="n">
        <v>77</v>
      </c>
      <c r="L3549" s="73" t="n">
        <v>96</v>
      </c>
      <c r="M3549" s="73" t="n">
        <v>2620</v>
      </c>
      <c r="N3549" s="73" t="n">
        <v>1251</v>
      </c>
      <c r="O3549" s="73" t="n">
        <f aca="false">J3549-M3549-N3549</f>
        <v>166</v>
      </c>
      <c r="P3549" s="74" t="n">
        <f aca="false">M3549/J3549</f>
        <v>0.648996779786971</v>
      </c>
      <c r="Q3549" s="74" t="n">
        <f aca="false">N3549/J3549</f>
        <v>0.30988357691355</v>
      </c>
      <c r="R3549" s="75" t="n">
        <f aca="false">ABS(P3549-Q3549)*100</f>
        <v>33.9113202873421</v>
      </c>
      <c r="S3549" s="72" t="str">
        <f aca="false">IF(M3549&gt;N3549,"Flávio Bolsonaro",IF(N3549&gt;M3549,"Lula","Empate"))</f>
        <v>Flávio Bolsonaro</v>
      </c>
      <c r="T3549" s="74" t="n">
        <v>0.389180171591992</v>
      </c>
      <c r="U3549" s="74" t="n">
        <v>0.572211630123928</v>
      </c>
      <c r="V3549" s="72" t="str">
        <f aca="false">IF(S3549="Empate","—",IF((N3549&gt;M3549)&lt;&gt;(T3549&gt;U3549),"Sim","Não"))</f>
        <v>Não</v>
      </c>
    </row>
    <row r="3550" customFormat="false" ht="15" hidden="false" customHeight="false" outlineLevel="0" collapsed="false">
      <c r="A3550" s="72" t="s">
        <v>7326</v>
      </c>
      <c r="B3550" s="72" t="s">
        <v>7327</v>
      </c>
      <c r="C3550" s="72" t="s">
        <v>290</v>
      </c>
      <c r="D3550" s="72" t="s">
        <v>292</v>
      </c>
      <c r="E3550" s="72"/>
      <c r="F3550" s="73" t="n">
        <v>8538</v>
      </c>
      <c r="G3550" s="73" t="n">
        <v>6292</v>
      </c>
      <c r="H3550" s="73" t="n">
        <v>2246</v>
      </c>
      <c r="I3550" s="74" t="n">
        <f aca="false">H3550/F3550</f>
        <v>0.263059264464746</v>
      </c>
      <c r="J3550" s="73" t="n">
        <v>6034</v>
      </c>
      <c r="K3550" s="73" t="n">
        <v>85</v>
      </c>
      <c r="L3550" s="73" t="n">
        <v>173</v>
      </c>
      <c r="M3550" s="73" t="n">
        <v>2667</v>
      </c>
      <c r="N3550" s="73" t="n">
        <v>3015</v>
      </c>
      <c r="O3550" s="73" t="n">
        <f aca="false">J3550-M3550-N3550</f>
        <v>352</v>
      </c>
      <c r="P3550" s="74" t="n">
        <f aca="false">M3550/J3550</f>
        <v>0.44199535962877</v>
      </c>
      <c r="Q3550" s="74" t="n">
        <f aca="false">N3550/J3550</f>
        <v>0.499668544912164</v>
      </c>
      <c r="R3550" s="75" t="n">
        <f aca="false">ABS(P3550-Q3550)*100</f>
        <v>5.76731852833941</v>
      </c>
      <c r="S3550" s="72" t="str">
        <f aca="false">IF(M3550&gt;N3550,"Flávio Bolsonaro",IF(N3550&gt;M3550,"Lula","Empate"))</f>
        <v>Lula</v>
      </c>
      <c r="T3550" s="74" t="n">
        <v>0.552623004235908</v>
      </c>
      <c r="U3550" s="74" t="n">
        <v>0.381720430107527</v>
      </c>
      <c r="V3550" s="72" t="str">
        <f aca="false">IF(S3550="Empate","—",IF((N3550&gt;M3550)&lt;&gt;(T3550&gt;U3550),"Sim","Não"))</f>
        <v>Não</v>
      </c>
    </row>
    <row r="3551" customFormat="false" ht="15" hidden="false" customHeight="false" outlineLevel="0" collapsed="false">
      <c r="A3551" s="72" t="s">
        <v>7328</v>
      </c>
      <c r="B3551" s="72" t="s">
        <v>7329</v>
      </c>
      <c r="C3551" s="72" t="s">
        <v>290</v>
      </c>
      <c r="D3551" s="72" t="s">
        <v>292</v>
      </c>
      <c r="E3551" s="72"/>
      <c r="F3551" s="73" t="n">
        <v>8006</v>
      </c>
      <c r="G3551" s="73" t="n">
        <v>6734</v>
      </c>
      <c r="H3551" s="73" t="n">
        <v>1272</v>
      </c>
      <c r="I3551" s="74" t="n">
        <f aca="false">H3551/F3551</f>
        <v>0.158880839370472</v>
      </c>
      <c r="J3551" s="73" t="n">
        <v>6555</v>
      </c>
      <c r="K3551" s="73" t="n">
        <v>92</v>
      </c>
      <c r="L3551" s="73" t="n">
        <v>87</v>
      </c>
      <c r="M3551" s="73" t="n">
        <v>3815</v>
      </c>
      <c r="N3551" s="73" t="n">
        <v>2408</v>
      </c>
      <c r="O3551" s="73" t="n">
        <f aca="false">J3551-M3551-N3551</f>
        <v>332</v>
      </c>
      <c r="P3551" s="74" t="n">
        <f aca="false">M3551/J3551</f>
        <v>0.581998474446987</v>
      </c>
      <c r="Q3551" s="74" t="n">
        <f aca="false">N3551/J3551</f>
        <v>0.367353165522502</v>
      </c>
      <c r="R3551" s="75" t="n">
        <f aca="false">ABS(P3551-Q3551)*100</f>
        <v>21.4645308924485</v>
      </c>
      <c r="S3551" s="72" t="str">
        <f aca="false">IF(M3551&gt;N3551,"Flávio Bolsonaro",IF(N3551&gt;M3551,"Lula","Empate"))</f>
        <v>Flávio Bolsonaro</v>
      </c>
      <c r="T3551" s="74" t="n">
        <v>0.456145675265554</v>
      </c>
      <c r="U3551" s="74" t="n">
        <v>0.497268588770865</v>
      </c>
      <c r="V3551" s="72" t="str">
        <f aca="false">IF(S3551="Empate","—",IF((N3551&gt;M3551)&lt;&gt;(T3551&gt;U3551),"Sim","Não"))</f>
        <v>Não</v>
      </c>
    </row>
    <row r="3552" customFormat="false" ht="15" hidden="false" customHeight="false" outlineLevel="0" collapsed="false">
      <c r="A3552" s="72" t="s">
        <v>7330</v>
      </c>
      <c r="B3552" s="72" t="s">
        <v>7331</v>
      </c>
      <c r="C3552" s="72" t="s">
        <v>290</v>
      </c>
      <c r="D3552" s="72" t="s">
        <v>292</v>
      </c>
      <c r="E3552" s="72"/>
      <c r="F3552" s="73" t="n">
        <v>4820</v>
      </c>
      <c r="G3552" s="73" t="n">
        <v>4044</v>
      </c>
      <c r="H3552" s="73" t="n">
        <v>776</v>
      </c>
      <c r="I3552" s="74" t="n">
        <f aca="false">H3552/F3552</f>
        <v>0.160995850622407</v>
      </c>
      <c r="J3552" s="73" t="n">
        <v>3926</v>
      </c>
      <c r="K3552" s="73" t="n">
        <v>56</v>
      </c>
      <c r="L3552" s="73" t="n">
        <v>62</v>
      </c>
      <c r="M3552" s="73" t="n">
        <v>2746</v>
      </c>
      <c r="N3552" s="73" t="n">
        <v>1012</v>
      </c>
      <c r="O3552" s="73" t="n">
        <f aca="false">J3552-M3552-N3552</f>
        <v>168</v>
      </c>
      <c r="P3552" s="74" t="n">
        <f aca="false">M3552/J3552</f>
        <v>0.699439633214468</v>
      </c>
      <c r="Q3552" s="74" t="n">
        <f aca="false">N3552/J3552</f>
        <v>0.25776872134488</v>
      </c>
      <c r="R3552" s="75" t="n">
        <f aca="false">ABS(P3552-Q3552)*100</f>
        <v>44.1670911869587</v>
      </c>
      <c r="S3552" s="72" t="str">
        <f aca="false">IF(M3552&gt;N3552,"Flávio Bolsonaro",IF(N3552&gt;M3552,"Lula","Empate"))</f>
        <v>Flávio Bolsonaro</v>
      </c>
      <c r="T3552" s="74" t="n">
        <v>0.356127648163046</v>
      </c>
      <c r="U3552" s="74" t="n">
        <v>0.586484312148029</v>
      </c>
      <c r="V3552" s="72" t="str">
        <f aca="false">IF(S3552="Empate","—",IF((N3552&gt;M3552)&lt;&gt;(T3552&gt;U3552),"Sim","Não"))</f>
        <v>Não</v>
      </c>
    </row>
    <row r="3553" customFormat="false" ht="15" hidden="false" customHeight="false" outlineLevel="0" collapsed="false">
      <c r="A3553" s="72" t="s">
        <v>7332</v>
      </c>
      <c r="B3553" s="72" t="s">
        <v>7333</v>
      </c>
      <c r="C3553" s="72" t="s">
        <v>290</v>
      </c>
      <c r="D3553" s="72" t="s">
        <v>292</v>
      </c>
      <c r="E3553" s="72"/>
      <c r="F3553" s="73" t="n">
        <v>5235</v>
      </c>
      <c r="G3553" s="73" t="n">
        <v>4155</v>
      </c>
      <c r="H3553" s="73" t="n">
        <v>1080</v>
      </c>
      <c r="I3553" s="74" t="n">
        <f aca="false">H3553/F3553</f>
        <v>0.206303724928367</v>
      </c>
      <c r="J3553" s="73" t="n">
        <v>4040</v>
      </c>
      <c r="K3553" s="73" t="n">
        <v>42</v>
      </c>
      <c r="L3553" s="73" t="n">
        <v>73</v>
      </c>
      <c r="M3553" s="73" t="n">
        <v>2502</v>
      </c>
      <c r="N3553" s="73" t="n">
        <v>1355</v>
      </c>
      <c r="O3553" s="73" t="n">
        <f aca="false">J3553-M3553-N3553</f>
        <v>183</v>
      </c>
      <c r="P3553" s="74" t="n">
        <f aca="false">M3553/J3553</f>
        <v>0.619306930693069</v>
      </c>
      <c r="Q3553" s="74" t="n">
        <f aca="false">N3553/J3553</f>
        <v>0.33539603960396</v>
      </c>
      <c r="R3553" s="75" t="n">
        <f aca="false">ABS(P3553-Q3553)*100</f>
        <v>28.3910891089109</v>
      </c>
      <c r="S3553" s="72" t="str">
        <f aca="false">IF(M3553&gt;N3553,"Flávio Bolsonaro",IF(N3553&gt;M3553,"Lula","Empate"))</f>
        <v>Flávio Bolsonaro</v>
      </c>
      <c r="T3553" s="74" t="n">
        <v>0.392723648143534</v>
      </c>
      <c r="U3553" s="74" t="n">
        <v>0.557438325442313</v>
      </c>
      <c r="V3553" s="72" t="str">
        <f aca="false">IF(S3553="Empate","—",IF((N3553&gt;M3553)&lt;&gt;(T3553&gt;U3553),"Sim","Não"))</f>
        <v>Não</v>
      </c>
    </row>
    <row r="3554" customFormat="false" ht="15" hidden="false" customHeight="false" outlineLevel="0" collapsed="false">
      <c r="A3554" s="72" t="s">
        <v>7334</v>
      </c>
      <c r="B3554" s="72" t="s">
        <v>7335</v>
      </c>
      <c r="C3554" s="72" t="s">
        <v>290</v>
      </c>
      <c r="D3554" s="72" t="s">
        <v>292</v>
      </c>
      <c r="E3554" s="72"/>
      <c r="F3554" s="73" t="n">
        <v>4737</v>
      </c>
      <c r="G3554" s="73" t="n">
        <v>3784</v>
      </c>
      <c r="H3554" s="73" t="n">
        <v>953</v>
      </c>
      <c r="I3554" s="74" t="n">
        <f aca="false">H3554/F3554</f>
        <v>0.201182182816128</v>
      </c>
      <c r="J3554" s="73" t="n">
        <v>3642</v>
      </c>
      <c r="K3554" s="73" t="n">
        <v>48</v>
      </c>
      <c r="L3554" s="73" t="n">
        <v>94</v>
      </c>
      <c r="M3554" s="73" t="n">
        <v>2269</v>
      </c>
      <c r="N3554" s="73" t="n">
        <v>1076</v>
      </c>
      <c r="O3554" s="73" t="n">
        <f aca="false">J3554-M3554-N3554</f>
        <v>297</v>
      </c>
      <c r="P3554" s="74" t="n">
        <f aca="false">M3554/J3554</f>
        <v>0.623009335529929</v>
      </c>
      <c r="Q3554" s="74" t="n">
        <f aca="false">N3554/J3554</f>
        <v>0.295442064799561</v>
      </c>
      <c r="R3554" s="75" t="n">
        <f aca="false">ABS(P3554-Q3554)*100</f>
        <v>32.7567270730368</v>
      </c>
      <c r="S3554" s="72" t="str">
        <f aca="false">IF(M3554&gt;N3554,"Flávio Bolsonaro",IF(N3554&gt;M3554,"Lula","Empate"))</f>
        <v>Flávio Bolsonaro</v>
      </c>
      <c r="T3554" s="74" t="n">
        <v>0.353720405862458</v>
      </c>
      <c r="U3554" s="74" t="n">
        <v>0.582863585118377</v>
      </c>
      <c r="V3554" s="72" t="str">
        <f aca="false">IF(S3554="Empate","—",IF((N3554&gt;M3554)&lt;&gt;(T3554&gt;U3554),"Sim","Não"))</f>
        <v>Não</v>
      </c>
    </row>
    <row r="3555" customFormat="false" ht="15" hidden="false" customHeight="false" outlineLevel="0" collapsed="false">
      <c r="A3555" s="72" t="s">
        <v>7336</v>
      </c>
      <c r="B3555" s="72" t="s">
        <v>7337</v>
      </c>
      <c r="C3555" s="72" t="s">
        <v>290</v>
      </c>
      <c r="D3555" s="72" t="s">
        <v>292</v>
      </c>
      <c r="E3555" s="72"/>
      <c r="F3555" s="73" t="n">
        <v>3463</v>
      </c>
      <c r="G3555" s="73" t="n">
        <v>2757</v>
      </c>
      <c r="H3555" s="73" t="n">
        <v>706</v>
      </c>
      <c r="I3555" s="74" t="n">
        <f aca="false">H3555/F3555</f>
        <v>0.203869477331793</v>
      </c>
      <c r="J3555" s="73" t="n">
        <v>2676</v>
      </c>
      <c r="K3555" s="73" t="n">
        <v>40</v>
      </c>
      <c r="L3555" s="73" t="n">
        <v>41</v>
      </c>
      <c r="M3555" s="73" t="n">
        <v>1301</v>
      </c>
      <c r="N3555" s="73" t="n">
        <v>1211</v>
      </c>
      <c r="O3555" s="73" t="n">
        <f aca="false">J3555-M3555-N3555</f>
        <v>164</v>
      </c>
      <c r="P3555" s="74" t="n">
        <f aca="false">M3555/J3555</f>
        <v>0.486173393124066</v>
      </c>
      <c r="Q3555" s="74" t="n">
        <f aca="false">N3555/J3555</f>
        <v>0.45254110612855</v>
      </c>
      <c r="R3555" s="75" t="n">
        <f aca="false">ABS(P3555-Q3555)*100</f>
        <v>3.36322869955157</v>
      </c>
      <c r="S3555" s="72" t="str">
        <f aca="false">IF(M3555&gt;N3555,"Flávio Bolsonaro",IF(N3555&gt;M3555,"Lula","Empate"))</f>
        <v>Flávio Bolsonaro</v>
      </c>
      <c r="T3555" s="74" t="n">
        <v>0.521228203184231</v>
      </c>
      <c r="U3555" s="74" t="n">
        <v>0.416224412433662</v>
      </c>
      <c r="V3555" s="72" t="str">
        <f aca="false">IF(S3555="Empate","—",IF((N3555&gt;M3555)&lt;&gt;(T3555&gt;U3555),"Sim","Não"))</f>
        <v>Sim</v>
      </c>
    </row>
    <row r="3556" customFormat="false" ht="15" hidden="false" customHeight="false" outlineLevel="0" collapsed="false">
      <c r="A3556" s="72" t="s">
        <v>7338</v>
      </c>
      <c r="B3556" s="72" t="s">
        <v>7339</v>
      </c>
      <c r="C3556" s="72" t="s">
        <v>290</v>
      </c>
      <c r="D3556" s="72" t="s">
        <v>292</v>
      </c>
      <c r="E3556" s="72"/>
      <c r="F3556" s="73" t="n">
        <v>227539</v>
      </c>
      <c r="G3556" s="73" t="n">
        <v>181359</v>
      </c>
      <c r="H3556" s="73" t="n">
        <v>46180</v>
      </c>
      <c r="I3556" s="74" t="n">
        <f aca="false">H3556/F3556</f>
        <v>0.20295421883721</v>
      </c>
      <c r="J3556" s="73" t="n">
        <v>173708</v>
      </c>
      <c r="K3556" s="73" t="n">
        <v>3803</v>
      </c>
      <c r="L3556" s="73" t="n">
        <v>3848</v>
      </c>
      <c r="M3556" s="73" t="n">
        <v>105608</v>
      </c>
      <c r="N3556" s="73" t="n">
        <v>48980</v>
      </c>
      <c r="O3556" s="73" t="n">
        <f aca="false">J3556-M3556-N3556</f>
        <v>19120</v>
      </c>
      <c r="P3556" s="74" t="n">
        <f aca="false">M3556/J3556</f>
        <v>0.607962788127202</v>
      </c>
      <c r="Q3556" s="74" t="n">
        <f aca="false">N3556/J3556</f>
        <v>0.281967439611302</v>
      </c>
      <c r="R3556" s="75" t="n">
        <f aca="false">ABS(P3556-Q3556)*100</f>
        <v>32.59953485159</v>
      </c>
      <c r="S3556" s="72" t="str">
        <f aca="false">IF(M3556&gt;N3556,"Flávio Bolsonaro",IF(N3556&gt;M3556,"Lula","Empate"))</f>
        <v>Flávio Bolsonaro</v>
      </c>
      <c r="T3556" s="74" t="n">
        <v>0.320073450539062</v>
      </c>
      <c r="U3556" s="74" t="n">
        <v>0.577707882600343</v>
      </c>
      <c r="V3556" s="72" t="str">
        <f aca="false">IF(S3556="Empate","—",IF((N3556&gt;M3556)&lt;&gt;(T3556&gt;U3556),"Sim","Não"))</f>
        <v>Não</v>
      </c>
    </row>
    <row r="3557" customFormat="false" ht="15" hidden="false" customHeight="false" outlineLevel="0" collapsed="false">
      <c r="A3557" s="72" t="s">
        <v>7340</v>
      </c>
      <c r="B3557" s="72" t="s">
        <v>6168</v>
      </c>
      <c r="C3557" s="72" t="s">
        <v>290</v>
      </c>
      <c r="D3557" s="72" t="s">
        <v>292</v>
      </c>
      <c r="E3557" s="72"/>
      <c r="F3557" s="73" t="n">
        <v>9177</v>
      </c>
      <c r="G3557" s="73" t="n">
        <v>7518</v>
      </c>
      <c r="H3557" s="73" t="n">
        <v>1659</v>
      </c>
      <c r="I3557" s="74" t="n">
        <f aca="false">H3557/F3557</f>
        <v>0.180778032036613</v>
      </c>
      <c r="J3557" s="73" t="n">
        <v>7289</v>
      </c>
      <c r="K3557" s="73" t="n">
        <v>84</v>
      </c>
      <c r="L3557" s="73" t="n">
        <v>145</v>
      </c>
      <c r="M3557" s="73" t="n">
        <v>4441</v>
      </c>
      <c r="N3557" s="73" t="n">
        <v>2430</v>
      </c>
      <c r="O3557" s="73" t="n">
        <f aca="false">J3557-M3557-N3557</f>
        <v>418</v>
      </c>
      <c r="P3557" s="74" t="n">
        <f aca="false">M3557/J3557</f>
        <v>0.609274248868158</v>
      </c>
      <c r="Q3557" s="74" t="n">
        <f aca="false">N3557/J3557</f>
        <v>0.333379064343531</v>
      </c>
      <c r="R3557" s="75" t="n">
        <f aca="false">ABS(P3557-Q3557)*100</f>
        <v>27.5895184524626</v>
      </c>
      <c r="S3557" s="72" t="str">
        <f aca="false">IF(M3557&gt;N3557,"Flávio Bolsonaro",IF(N3557&gt;M3557,"Lula","Empate"))</f>
        <v>Flávio Bolsonaro</v>
      </c>
      <c r="T3557" s="74" t="n">
        <v>0.435681786846822</v>
      </c>
      <c r="U3557" s="74" t="n">
        <v>0.511650351578657</v>
      </c>
      <c r="V3557" s="72" t="str">
        <f aca="false">IF(S3557="Empate","—",IF((N3557&gt;M3557)&lt;&gt;(T3557&gt;U3557),"Sim","Não"))</f>
        <v>Não</v>
      </c>
    </row>
    <row r="3558" customFormat="false" ht="15" hidden="false" customHeight="false" outlineLevel="0" collapsed="false">
      <c r="A3558" s="72" t="s">
        <v>7341</v>
      </c>
      <c r="B3558" s="72" t="s">
        <v>7342</v>
      </c>
      <c r="C3558" s="72" t="s">
        <v>290</v>
      </c>
      <c r="D3558" s="72" t="s">
        <v>292</v>
      </c>
      <c r="E3558" s="72"/>
      <c r="F3558" s="73" t="n">
        <v>4585</v>
      </c>
      <c r="G3558" s="73" t="n">
        <v>3762</v>
      </c>
      <c r="H3558" s="73" t="n">
        <v>823</v>
      </c>
      <c r="I3558" s="74" t="n">
        <f aca="false">H3558/F3558</f>
        <v>0.179498364231189</v>
      </c>
      <c r="J3558" s="73" t="n">
        <v>3638</v>
      </c>
      <c r="K3558" s="73" t="n">
        <v>61</v>
      </c>
      <c r="L3558" s="73" t="n">
        <v>63</v>
      </c>
      <c r="M3558" s="73" t="n">
        <v>1592</v>
      </c>
      <c r="N3558" s="73" t="n">
        <v>1868</v>
      </c>
      <c r="O3558" s="73" t="n">
        <f aca="false">J3558-M3558-N3558</f>
        <v>178</v>
      </c>
      <c r="P3558" s="74" t="n">
        <f aca="false">M3558/J3558</f>
        <v>0.437603078614623</v>
      </c>
      <c r="Q3558" s="74" t="n">
        <f aca="false">N3558/J3558</f>
        <v>0.51346893897746</v>
      </c>
      <c r="R3558" s="75" t="n">
        <f aca="false">ABS(P3558-Q3558)*100</f>
        <v>7.58658603628367</v>
      </c>
      <c r="S3558" s="72" t="str">
        <f aca="false">IF(M3558&gt;N3558,"Flávio Bolsonaro",IF(N3558&gt;M3558,"Lula","Empate"))</f>
        <v>Lula</v>
      </c>
      <c r="T3558" s="74" t="n">
        <v>0.580803937653815</v>
      </c>
      <c r="U3558" s="74" t="n">
        <v>0.359584358764014</v>
      </c>
      <c r="V3558" s="72" t="str">
        <f aca="false">IF(S3558="Empate","—",IF((N3558&gt;M3558)&lt;&gt;(T3558&gt;U3558),"Sim","Não"))</f>
        <v>Não</v>
      </c>
    </row>
    <row r="3559" customFormat="false" ht="15" hidden="false" customHeight="false" outlineLevel="0" collapsed="false">
      <c r="A3559" s="72" t="s">
        <v>7343</v>
      </c>
      <c r="B3559" s="72" t="s">
        <v>7344</v>
      </c>
      <c r="C3559" s="72" t="s">
        <v>290</v>
      </c>
      <c r="D3559" s="72" t="s">
        <v>292</v>
      </c>
      <c r="E3559" s="72"/>
      <c r="F3559" s="73" t="n">
        <v>9056</v>
      </c>
      <c r="G3559" s="73" t="n">
        <v>7017</v>
      </c>
      <c r="H3559" s="73" t="n">
        <v>2039</v>
      </c>
      <c r="I3559" s="74" t="n">
        <f aca="false">H3559/F3559</f>
        <v>0.225154593639576</v>
      </c>
      <c r="J3559" s="73" t="n">
        <v>6790</v>
      </c>
      <c r="K3559" s="73" t="n">
        <v>96</v>
      </c>
      <c r="L3559" s="73" t="n">
        <v>131</v>
      </c>
      <c r="M3559" s="73" t="n">
        <v>3458</v>
      </c>
      <c r="N3559" s="73" t="n">
        <v>2814</v>
      </c>
      <c r="O3559" s="73" t="n">
        <f aca="false">J3559-M3559-N3559</f>
        <v>518</v>
      </c>
      <c r="P3559" s="74" t="n">
        <f aca="false">M3559/J3559</f>
        <v>0.509278350515464</v>
      </c>
      <c r="Q3559" s="74" t="n">
        <f aca="false">N3559/J3559</f>
        <v>0.414432989690722</v>
      </c>
      <c r="R3559" s="75" t="n">
        <f aca="false">ABS(P3559-Q3559)*100</f>
        <v>9.48453608247422</v>
      </c>
      <c r="S3559" s="72" t="str">
        <f aca="false">IF(M3559&gt;N3559,"Flávio Bolsonaro",IF(N3559&gt;M3559,"Lula","Empate"))</f>
        <v>Flávio Bolsonaro</v>
      </c>
      <c r="T3559" s="74" t="n">
        <v>0.490450611757684</v>
      </c>
      <c r="U3559" s="74" t="n">
        <v>0.443598925693823</v>
      </c>
      <c r="V3559" s="72" t="str">
        <f aca="false">IF(S3559="Empate","—",IF((N3559&gt;M3559)&lt;&gt;(T3559&gt;U3559),"Sim","Não"))</f>
        <v>Sim</v>
      </c>
    </row>
    <row r="3560" customFormat="false" ht="15" hidden="false" customHeight="false" outlineLevel="0" collapsed="false">
      <c r="A3560" s="72" t="s">
        <v>7345</v>
      </c>
      <c r="B3560" s="72" t="s">
        <v>7346</v>
      </c>
      <c r="C3560" s="72" t="s">
        <v>290</v>
      </c>
      <c r="D3560" s="72" t="s">
        <v>292</v>
      </c>
      <c r="E3560" s="72"/>
      <c r="F3560" s="73" t="n">
        <v>11623</v>
      </c>
      <c r="G3560" s="73" t="n">
        <v>9608</v>
      </c>
      <c r="H3560" s="73" t="n">
        <v>2015</v>
      </c>
      <c r="I3560" s="74" t="n">
        <f aca="false">H3560/F3560</f>
        <v>0.173363159253205</v>
      </c>
      <c r="J3560" s="73" t="n">
        <v>9017</v>
      </c>
      <c r="K3560" s="73" t="n">
        <v>402</v>
      </c>
      <c r="L3560" s="73" t="n">
        <v>189</v>
      </c>
      <c r="M3560" s="73" t="n">
        <v>4653</v>
      </c>
      <c r="N3560" s="73" t="n">
        <v>3409</v>
      </c>
      <c r="O3560" s="73" t="n">
        <f aca="false">J3560-M3560-N3560</f>
        <v>955</v>
      </c>
      <c r="P3560" s="74" t="n">
        <f aca="false">M3560/J3560</f>
        <v>0.516025285571698</v>
      </c>
      <c r="Q3560" s="74" t="n">
        <f aca="false">N3560/J3560</f>
        <v>0.378063657535766</v>
      </c>
      <c r="R3560" s="75" t="n">
        <f aca="false">ABS(P3560-Q3560)*100</f>
        <v>13.7961628035932</v>
      </c>
      <c r="S3560" s="72" t="str">
        <f aca="false">IF(M3560&gt;N3560,"Flávio Bolsonaro",IF(N3560&gt;M3560,"Lula","Empate"))</f>
        <v>Flávio Bolsonaro</v>
      </c>
      <c r="T3560" s="74" t="n">
        <v>0.585659128516271</v>
      </c>
      <c r="U3560" s="74" t="n">
        <v>0.337562051847766</v>
      </c>
      <c r="V3560" s="72" t="str">
        <f aca="false">IF(S3560="Empate","—",IF((N3560&gt;M3560)&lt;&gt;(T3560&gt;U3560),"Sim","Não"))</f>
        <v>Sim</v>
      </c>
    </row>
    <row r="3561" customFormat="false" ht="15" hidden="false" customHeight="false" outlineLevel="0" collapsed="false">
      <c r="A3561" s="72" t="s">
        <v>7347</v>
      </c>
      <c r="B3561" s="72" t="s">
        <v>7348</v>
      </c>
      <c r="C3561" s="72" t="s">
        <v>290</v>
      </c>
      <c r="D3561" s="72" t="s">
        <v>292</v>
      </c>
      <c r="E3561" s="72"/>
      <c r="F3561" s="73" t="n">
        <v>2070</v>
      </c>
      <c r="G3561" s="73" t="n">
        <v>1673</v>
      </c>
      <c r="H3561" s="73" t="n">
        <v>397</v>
      </c>
      <c r="I3561" s="74" t="n">
        <f aca="false">H3561/F3561</f>
        <v>0.191787439613527</v>
      </c>
      <c r="J3561" s="73" t="n">
        <v>1629</v>
      </c>
      <c r="K3561" s="73" t="n">
        <v>25</v>
      </c>
      <c r="L3561" s="73" t="n">
        <v>19</v>
      </c>
      <c r="M3561" s="73" t="n">
        <v>982</v>
      </c>
      <c r="N3561" s="73" t="n">
        <v>563</v>
      </c>
      <c r="O3561" s="73" t="n">
        <f aca="false">J3561-M3561-N3561</f>
        <v>84</v>
      </c>
      <c r="P3561" s="74" t="n">
        <f aca="false">M3561/J3561</f>
        <v>0.602823818293432</v>
      </c>
      <c r="Q3561" s="74" t="n">
        <f aca="false">N3561/J3561</f>
        <v>0.34561080417434</v>
      </c>
      <c r="R3561" s="75" t="n">
        <f aca="false">ABS(P3561-Q3561)*100</f>
        <v>25.7213014119092</v>
      </c>
      <c r="S3561" s="72" t="str">
        <f aca="false">IF(M3561&gt;N3561,"Flávio Bolsonaro",IF(N3561&gt;M3561,"Lula","Empate"))</f>
        <v>Flávio Bolsonaro</v>
      </c>
      <c r="T3561" s="74" t="n">
        <v>0.361414790996785</v>
      </c>
      <c r="U3561" s="74" t="n">
        <v>0.571704180064309</v>
      </c>
      <c r="V3561" s="72" t="str">
        <f aca="false">IF(S3561="Empate","—",IF((N3561&gt;M3561)&lt;&gt;(T3561&gt;U3561),"Sim","Não"))</f>
        <v>Não</v>
      </c>
    </row>
    <row r="3562" customFormat="false" ht="15" hidden="false" customHeight="false" outlineLevel="0" collapsed="false">
      <c r="A3562" s="72" t="s">
        <v>7349</v>
      </c>
      <c r="B3562" s="72" t="s">
        <v>7350</v>
      </c>
      <c r="C3562" s="72" t="s">
        <v>290</v>
      </c>
      <c r="D3562" s="72" t="s">
        <v>292</v>
      </c>
      <c r="E3562" s="72"/>
      <c r="F3562" s="73" t="n">
        <v>34022</v>
      </c>
      <c r="G3562" s="73" t="n">
        <v>27626</v>
      </c>
      <c r="H3562" s="73" t="n">
        <v>6396</v>
      </c>
      <c r="I3562" s="74" t="n">
        <f aca="false">H3562/F3562</f>
        <v>0.187996002586562</v>
      </c>
      <c r="J3562" s="73" t="n">
        <v>26279</v>
      </c>
      <c r="K3562" s="73" t="n">
        <v>787</v>
      </c>
      <c r="L3562" s="73" t="n">
        <v>560</v>
      </c>
      <c r="M3562" s="73" t="n">
        <v>14766</v>
      </c>
      <c r="N3562" s="73" t="n">
        <v>8875</v>
      </c>
      <c r="O3562" s="73" t="n">
        <f aca="false">J3562-M3562-N3562</f>
        <v>2638</v>
      </c>
      <c r="P3562" s="74" t="n">
        <f aca="false">M3562/J3562</f>
        <v>0.561893527150957</v>
      </c>
      <c r="Q3562" s="74" t="n">
        <f aca="false">N3562/J3562</f>
        <v>0.337722135545493</v>
      </c>
      <c r="R3562" s="75" t="n">
        <f aca="false">ABS(P3562-Q3562)*100</f>
        <v>22.4171391605465</v>
      </c>
      <c r="S3562" s="72" t="str">
        <f aca="false">IF(M3562&gt;N3562,"Flávio Bolsonaro",IF(N3562&gt;M3562,"Lula","Empate"))</f>
        <v>Flávio Bolsonaro</v>
      </c>
      <c r="T3562" s="74" t="n">
        <v>0.44842562432139</v>
      </c>
      <c r="U3562" s="74" t="n">
        <v>0.462203751544423</v>
      </c>
      <c r="V3562" s="72" t="str">
        <f aca="false">IF(S3562="Empate","—",IF((N3562&gt;M3562)&lt;&gt;(T3562&gt;U3562),"Sim","Não"))</f>
        <v>Não</v>
      </c>
    </row>
    <row r="3563" customFormat="false" ht="15" hidden="false" customHeight="false" outlineLevel="0" collapsed="false">
      <c r="A3563" s="72" t="s">
        <v>7351</v>
      </c>
      <c r="B3563" s="72" t="s">
        <v>7352</v>
      </c>
      <c r="C3563" s="72" t="s">
        <v>290</v>
      </c>
      <c r="D3563" s="72" t="s">
        <v>292</v>
      </c>
      <c r="E3563" s="72"/>
      <c r="F3563" s="73" t="n">
        <v>21857</v>
      </c>
      <c r="G3563" s="73" t="n">
        <v>17616</v>
      </c>
      <c r="H3563" s="73" t="n">
        <v>4241</v>
      </c>
      <c r="I3563" s="74" t="n">
        <f aca="false">H3563/F3563</f>
        <v>0.1940339479343</v>
      </c>
      <c r="J3563" s="73" t="n">
        <v>17194</v>
      </c>
      <c r="K3563" s="73" t="n">
        <v>177</v>
      </c>
      <c r="L3563" s="73" t="n">
        <v>245</v>
      </c>
      <c r="M3563" s="73" t="n">
        <v>11029</v>
      </c>
      <c r="N3563" s="73" t="n">
        <v>5302</v>
      </c>
      <c r="O3563" s="73" t="n">
        <f aca="false">J3563-M3563-N3563</f>
        <v>863</v>
      </c>
      <c r="P3563" s="74" t="n">
        <f aca="false">M3563/J3563</f>
        <v>0.641444690008142</v>
      </c>
      <c r="Q3563" s="74" t="n">
        <f aca="false">N3563/J3563</f>
        <v>0.308363382575317</v>
      </c>
      <c r="R3563" s="75" t="n">
        <f aca="false">ABS(P3563-Q3563)*100</f>
        <v>33.3081307432826</v>
      </c>
      <c r="S3563" s="72" t="str">
        <f aca="false">IF(M3563&gt;N3563,"Flávio Bolsonaro",IF(N3563&gt;M3563,"Lula","Empate"))</f>
        <v>Flávio Bolsonaro</v>
      </c>
      <c r="T3563" s="74" t="n">
        <v>0.35999768639019</v>
      </c>
      <c r="U3563" s="74" t="n">
        <v>0.599109260223263</v>
      </c>
      <c r="V3563" s="72" t="str">
        <f aca="false">IF(S3563="Empate","—",IF((N3563&gt;M3563)&lt;&gt;(T3563&gt;U3563),"Sim","Não"))</f>
        <v>Não</v>
      </c>
    </row>
    <row r="3564" customFormat="false" ht="15" hidden="false" customHeight="false" outlineLevel="0" collapsed="false">
      <c r="A3564" s="72" t="s">
        <v>7353</v>
      </c>
      <c r="B3564" s="72" t="s">
        <v>7354</v>
      </c>
      <c r="C3564" s="72" t="s">
        <v>290</v>
      </c>
      <c r="D3564" s="72" t="s">
        <v>292</v>
      </c>
      <c r="E3564" s="72"/>
      <c r="F3564" s="73" t="n">
        <v>5033</v>
      </c>
      <c r="G3564" s="73" t="n">
        <v>3999</v>
      </c>
      <c r="H3564" s="73" t="n">
        <v>1034</v>
      </c>
      <c r="I3564" s="74" t="n">
        <f aca="false">H3564/F3564</f>
        <v>0.205444069143652</v>
      </c>
      <c r="J3564" s="73" t="n">
        <v>3846</v>
      </c>
      <c r="K3564" s="73" t="n">
        <v>51</v>
      </c>
      <c r="L3564" s="73" t="n">
        <v>102</v>
      </c>
      <c r="M3564" s="73" t="n">
        <v>2254</v>
      </c>
      <c r="N3564" s="73" t="n">
        <v>1405</v>
      </c>
      <c r="O3564" s="73" t="n">
        <f aca="false">J3564-M3564-N3564</f>
        <v>187</v>
      </c>
      <c r="P3564" s="74" t="n">
        <f aca="false">M3564/J3564</f>
        <v>0.586063442537702</v>
      </c>
      <c r="Q3564" s="74" t="n">
        <f aca="false">N3564/J3564</f>
        <v>0.365314612584503</v>
      </c>
      <c r="R3564" s="75" t="n">
        <f aca="false">ABS(P3564-Q3564)*100</f>
        <v>22.0748829953198</v>
      </c>
      <c r="S3564" s="72" t="str">
        <f aca="false">IF(M3564&gt;N3564,"Flávio Bolsonaro",IF(N3564&gt;M3564,"Lula","Empate"))</f>
        <v>Flávio Bolsonaro</v>
      </c>
      <c r="T3564" s="74" t="n">
        <v>0.416537467700258</v>
      </c>
      <c r="U3564" s="74" t="n">
        <v>0.537467700258398</v>
      </c>
      <c r="V3564" s="72" t="str">
        <f aca="false">IF(S3564="Empate","—",IF((N3564&gt;M3564)&lt;&gt;(T3564&gt;U3564),"Sim","Não"))</f>
        <v>Não</v>
      </c>
    </row>
    <row r="3565" customFormat="false" ht="15" hidden="false" customHeight="false" outlineLevel="0" collapsed="false">
      <c r="A3565" s="72" t="s">
        <v>7355</v>
      </c>
      <c r="B3565" s="72" t="s">
        <v>7356</v>
      </c>
      <c r="C3565" s="72" t="s">
        <v>290</v>
      </c>
      <c r="D3565" s="72" t="s">
        <v>292</v>
      </c>
      <c r="E3565" s="72"/>
      <c r="F3565" s="73" t="n">
        <v>6943</v>
      </c>
      <c r="G3565" s="73" t="n">
        <v>5492</v>
      </c>
      <c r="H3565" s="73" t="n">
        <v>1451</v>
      </c>
      <c r="I3565" s="74" t="n">
        <f aca="false">H3565/F3565</f>
        <v>0.208987469393634</v>
      </c>
      <c r="J3565" s="73" t="n">
        <v>5278</v>
      </c>
      <c r="K3565" s="73" t="n">
        <v>89</v>
      </c>
      <c r="L3565" s="73" t="n">
        <v>125</v>
      </c>
      <c r="M3565" s="73" t="n">
        <v>3103</v>
      </c>
      <c r="N3565" s="73" t="n">
        <v>1842</v>
      </c>
      <c r="O3565" s="73" t="n">
        <f aca="false">J3565-M3565-N3565</f>
        <v>333</v>
      </c>
      <c r="P3565" s="74" t="n">
        <f aca="false">M3565/J3565</f>
        <v>0.587912087912088</v>
      </c>
      <c r="Q3565" s="74" t="n">
        <f aca="false">N3565/J3565</f>
        <v>0.348995831754452</v>
      </c>
      <c r="R3565" s="75" t="n">
        <f aca="false">ABS(P3565-Q3565)*100</f>
        <v>23.8916256157636</v>
      </c>
      <c r="S3565" s="72" t="str">
        <f aca="false">IF(M3565&gt;N3565,"Flávio Bolsonaro",IF(N3565&gt;M3565,"Lula","Empate"))</f>
        <v>Flávio Bolsonaro</v>
      </c>
      <c r="T3565" s="74" t="n">
        <v>0.412713294580911</v>
      </c>
      <c r="U3565" s="74" t="n">
        <v>0.515282205137821</v>
      </c>
      <c r="V3565" s="72" t="str">
        <f aca="false">IF(S3565="Empate","—",IF((N3565&gt;M3565)&lt;&gt;(T3565&gt;U3565),"Sim","Não"))</f>
        <v>Não</v>
      </c>
    </row>
    <row r="3566" customFormat="false" ht="15" hidden="false" customHeight="false" outlineLevel="0" collapsed="false">
      <c r="A3566" s="72" t="s">
        <v>7357</v>
      </c>
      <c r="B3566" s="72" t="s">
        <v>7358</v>
      </c>
      <c r="C3566" s="72" t="s">
        <v>290</v>
      </c>
      <c r="D3566" s="72" t="s">
        <v>292</v>
      </c>
      <c r="E3566" s="72"/>
      <c r="F3566" s="73" t="n">
        <v>2695</v>
      </c>
      <c r="G3566" s="73" t="n">
        <v>2141</v>
      </c>
      <c r="H3566" s="73" t="n">
        <v>554</v>
      </c>
      <c r="I3566" s="74" t="n">
        <f aca="false">H3566/F3566</f>
        <v>0.20556586270872</v>
      </c>
      <c r="J3566" s="73" t="n">
        <v>2084</v>
      </c>
      <c r="K3566" s="73" t="n">
        <v>24</v>
      </c>
      <c r="L3566" s="73" t="n">
        <v>33</v>
      </c>
      <c r="M3566" s="73" t="n">
        <v>1419</v>
      </c>
      <c r="N3566" s="73" t="n">
        <v>565</v>
      </c>
      <c r="O3566" s="73" t="n">
        <f aca="false">J3566-M3566-N3566</f>
        <v>100</v>
      </c>
      <c r="P3566" s="74" t="n">
        <f aca="false">M3566/J3566</f>
        <v>0.680902111324376</v>
      </c>
      <c r="Q3566" s="74" t="n">
        <f aca="false">N3566/J3566</f>
        <v>0.271113243761996</v>
      </c>
      <c r="R3566" s="75" t="n">
        <f aca="false">ABS(P3566-Q3566)*100</f>
        <v>40.978886756238</v>
      </c>
      <c r="S3566" s="72" t="str">
        <f aca="false">IF(M3566&gt;N3566,"Flávio Bolsonaro",IF(N3566&gt;M3566,"Lula","Empate"))</f>
        <v>Flávio Bolsonaro</v>
      </c>
      <c r="T3566" s="74" t="n">
        <v>0.330443651198368</v>
      </c>
      <c r="U3566" s="74" t="n">
        <v>0.628250892401836</v>
      </c>
      <c r="V3566" s="72" t="str">
        <f aca="false">IF(S3566="Empate","—",IF((N3566&gt;M3566)&lt;&gt;(T3566&gt;U3566),"Sim","Não"))</f>
        <v>Não</v>
      </c>
    </row>
    <row r="3567" customFormat="false" ht="15" hidden="false" customHeight="false" outlineLevel="0" collapsed="false">
      <c r="A3567" s="72" t="s">
        <v>7359</v>
      </c>
      <c r="B3567" s="72" t="s">
        <v>7360</v>
      </c>
      <c r="C3567" s="72" t="s">
        <v>290</v>
      </c>
      <c r="D3567" s="72" t="s">
        <v>292</v>
      </c>
      <c r="E3567" s="72"/>
      <c r="F3567" s="73" t="n">
        <v>6561</v>
      </c>
      <c r="G3567" s="73" t="n">
        <v>5079</v>
      </c>
      <c r="H3567" s="73" t="n">
        <v>1482</v>
      </c>
      <c r="I3567" s="74" t="n">
        <f aca="false">H3567/F3567</f>
        <v>0.225880201188843</v>
      </c>
      <c r="J3567" s="73" t="n">
        <v>4904</v>
      </c>
      <c r="K3567" s="73" t="n">
        <v>80</v>
      </c>
      <c r="L3567" s="73" t="n">
        <v>95</v>
      </c>
      <c r="M3567" s="73" t="n">
        <v>2390</v>
      </c>
      <c r="N3567" s="73" t="n">
        <v>2169</v>
      </c>
      <c r="O3567" s="73" t="n">
        <f aca="false">J3567-M3567-N3567</f>
        <v>345</v>
      </c>
      <c r="P3567" s="74" t="n">
        <f aca="false">M3567/J3567</f>
        <v>0.487357259380098</v>
      </c>
      <c r="Q3567" s="74" t="n">
        <f aca="false">N3567/J3567</f>
        <v>0.442292006525286</v>
      </c>
      <c r="R3567" s="75" t="n">
        <f aca="false">ABS(P3567-Q3567)*100</f>
        <v>4.50652528548124</v>
      </c>
      <c r="S3567" s="72" t="str">
        <f aca="false">IF(M3567&gt;N3567,"Flávio Bolsonaro",IF(N3567&gt;M3567,"Lula","Empate"))</f>
        <v>Flávio Bolsonaro</v>
      </c>
      <c r="T3567" s="74" t="n">
        <v>0.504747142026739</v>
      </c>
      <c r="U3567" s="74" t="n">
        <v>0.437899631854292</v>
      </c>
      <c r="V3567" s="72" t="str">
        <f aca="false">IF(S3567="Empate","—",IF((N3567&gt;M3567)&lt;&gt;(T3567&gt;U3567),"Sim","Não"))</f>
        <v>Sim</v>
      </c>
    </row>
    <row r="3568" customFormat="false" ht="15" hidden="false" customHeight="false" outlineLevel="0" collapsed="false">
      <c r="A3568" s="72" t="s">
        <v>7361</v>
      </c>
      <c r="B3568" s="72" t="s">
        <v>7362</v>
      </c>
      <c r="C3568" s="72" t="s">
        <v>290</v>
      </c>
      <c r="D3568" s="72" t="s">
        <v>292</v>
      </c>
      <c r="E3568" s="72"/>
      <c r="F3568" s="73" t="n">
        <v>4816</v>
      </c>
      <c r="G3568" s="73" t="n">
        <v>3755</v>
      </c>
      <c r="H3568" s="73" t="n">
        <v>1061</v>
      </c>
      <c r="I3568" s="74" t="n">
        <f aca="false">H3568/F3568</f>
        <v>0.2203073089701</v>
      </c>
      <c r="J3568" s="73" t="n">
        <v>3592</v>
      </c>
      <c r="K3568" s="73" t="n">
        <v>72</v>
      </c>
      <c r="L3568" s="73" t="n">
        <v>91</v>
      </c>
      <c r="M3568" s="73" t="n">
        <v>2231</v>
      </c>
      <c r="N3568" s="73" t="n">
        <v>1112</v>
      </c>
      <c r="O3568" s="73" t="n">
        <f aca="false">J3568-M3568-N3568</f>
        <v>249</v>
      </c>
      <c r="P3568" s="74" t="n">
        <f aca="false">M3568/J3568</f>
        <v>0.621102449888641</v>
      </c>
      <c r="Q3568" s="74" t="n">
        <f aca="false">N3568/J3568</f>
        <v>0.309576837416481</v>
      </c>
      <c r="R3568" s="75" t="n">
        <f aca="false">ABS(P3568-Q3568)*100</f>
        <v>31.152561247216</v>
      </c>
      <c r="S3568" s="72" t="str">
        <f aca="false">IF(M3568&gt;N3568,"Flávio Bolsonaro",IF(N3568&gt;M3568,"Lula","Empate"))</f>
        <v>Flávio Bolsonaro</v>
      </c>
      <c r="T3568" s="74" t="n">
        <v>0.353346185623795</v>
      </c>
      <c r="U3568" s="74" t="n">
        <v>0.579454695676122</v>
      </c>
      <c r="V3568" s="72" t="str">
        <f aca="false">IF(S3568="Empate","—",IF((N3568&gt;M3568)&lt;&gt;(T3568&gt;U3568),"Sim","Não"))</f>
        <v>Não</v>
      </c>
    </row>
    <row r="3569" customFormat="false" ht="15" hidden="false" customHeight="false" outlineLevel="0" collapsed="false">
      <c r="A3569" s="72" t="s">
        <v>7363</v>
      </c>
      <c r="B3569" s="72" t="s">
        <v>7364</v>
      </c>
      <c r="C3569" s="72" t="s">
        <v>290</v>
      </c>
      <c r="D3569" s="72" t="s">
        <v>292</v>
      </c>
      <c r="E3569" s="72"/>
      <c r="F3569" s="73" t="n">
        <v>9024</v>
      </c>
      <c r="G3569" s="73" t="n">
        <v>6765</v>
      </c>
      <c r="H3569" s="73" t="n">
        <v>2259</v>
      </c>
      <c r="I3569" s="74" t="n">
        <f aca="false">H3569/F3569</f>
        <v>0.250332446808511</v>
      </c>
      <c r="J3569" s="73" t="n">
        <v>6545</v>
      </c>
      <c r="K3569" s="73" t="n">
        <v>104</v>
      </c>
      <c r="L3569" s="73" t="n">
        <v>116</v>
      </c>
      <c r="M3569" s="73" t="n">
        <v>3603</v>
      </c>
      <c r="N3569" s="73" t="n">
        <v>2511</v>
      </c>
      <c r="O3569" s="73" t="n">
        <f aca="false">J3569-M3569-N3569</f>
        <v>431</v>
      </c>
      <c r="P3569" s="74" t="n">
        <f aca="false">M3569/J3569</f>
        <v>0.550496562261268</v>
      </c>
      <c r="Q3569" s="74" t="n">
        <f aca="false">N3569/J3569</f>
        <v>0.383651642475172</v>
      </c>
      <c r="R3569" s="75" t="n">
        <f aca="false">ABS(P3569-Q3569)*100</f>
        <v>16.6844919786096</v>
      </c>
      <c r="S3569" s="72" t="str">
        <f aca="false">IF(M3569&gt;N3569,"Flávio Bolsonaro",IF(N3569&gt;M3569,"Lula","Empate"))</f>
        <v>Flávio Bolsonaro</v>
      </c>
      <c r="T3569" s="74" t="n">
        <v>0.375914731148584</v>
      </c>
      <c r="U3569" s="74" t="n">
        <v>0.551065860642698</v>
      </c>
      <c r="V3569" s="72" t="str">
        <f aca="false">IF(S3569="Empate","—",IF((N3569&gt;M3569)&lt;&gt;(T3569&gt;U3569),"Sim","Não"))</f>
        <v>Não</v>
      </c>
    </row>
    <row r="3570" customFormat="false" ht="15" hidden="false" customHeight="false" outlineLevel="0" collapsed="false">
      <c r="A3570" s="72" t="s">
        <v>7365</v>
      </c>
      <c r="B3570" s="72" t="s">
        <v>7366</v>
      </c>
      <c r="C3570" s="72" t="s">
        <v>290</v>
      </c>
      <c r="D3570" s="72" t="s">
        <v>292</v>
      </c>
      <c r="E3570" s="72"/>
      <c r="F3570" s="73" t="n">
        <v>4157</v>
      </c>
      <c r="G3570" s="73" t="n">
        <v>3275</v>
      </c>
      <c r="H3570" s="73" t="n">
        <v>882</v>
      </c>
      <c r="I3570" s="74" t="n">
        <f aca="false">H3570/F3570</f>
        <v>0.212172239595862</v>
      </c>
      <c r="J3570" s="73" t="n">
        <v>3100</v>
      </c>
      <c r="K3570" s="73" t="n">
        <v>66</v>
      </c>
      <c r="L3570" s="73" t="n">
        <v>109</v>
      </c>
      <c r="M3570" s="73" t="n">
        <v>1948</v>
      </c>
      <c r="N3570" s="73" t="n">
        <v>975</v>
      </c>
      <c r="O3570" s="73" t="n">
        <f aca="false">J3570-M3570-N3570</f>
        <v>177</v>
      </c>
      <c r="P3570" s="74" t="n">
        <f aca="false">M3570/J3570</f>
        <v>0.628387096774194</v>
      </c>
      <c r="Q3570" s="74" t="n">
        <f aca="false">N3570/J3570</f>
        <v>0.314516129032258</v>
      </c>
      <c r="R3570" s="75" t="n">
        <f aca="false">ABS(P3570-Q3570)*100</f>
        <v>31.3870967741936</v>
      </c>
      <c r="S3570" s="72" t="str">
        <f aca="false">IF(M3570&gt;N3570,"Flávio Bolsonaro",IF(N3570&gt;M3570,"Lula","Empate"))</f>
        <v>Flávio Bolsonaro</v>
      </c>
      <c r="T3570" s="74" t="n">
        <v>0.386765178284613</v>
      </c>
      <c r="U3570" s="74" t="n">
        <v>0.553485383874076</v>
      </c>
      <c r="V3570" s="72" t="str">
        <f aca="false">IF(S3570="Empate","—",IF((N3570&gt;M3570)&lt;&gt;(T3570&gt;U3570),"Sim","Não"))</f>
        <v>Não</v>
      </c>
    </row>
    <row r="3571" customFormat="false" ht="15" hidden="false" customHeight="false" outlineLevel="0" collapsed="false">
      <c r="A3571" s="72" t="s">
        <v>7367</v>
      </c>
      <c r="B3571" s="72" t="s">
        <v>7368</v>
      </c>
      <c r="C3571" s="72" t="s">
        <v>290</v>
      </c>
      <c r="D3571" s="72" t="s">
        <v>292</v>
      </c>
      <c r="E3571" s="72"/>
      <c r="F3571" s="73" t="n">
        <v>11635</v>
      </c>
      <c r="G3571" s="73" t="n">
        <v>8963</v>
      </c>
      <c r="H3571" s="73" t="n">
        <v>2672</v>
      </c>
      <c r="I3571" s="74" t="n">
        <f aca="false">H3571/F3571</f>
        <v>0.229651912333477</v>
      </c>
      <c r="J3571" s="73" t="n">
        <v>8635</v>
      </c>
      <c r="K3571" s="73" t="n">
        <v>135</v>
      </c>
      <c r="L3571" s="73" t="n">
        <v>193</v>
      </c>
      <c r="M3571" s="73" t="n">
        <v>5373</v>
      </c>
      <c r="N3571" s="73" t="n">
        <v>2791</v>
      </c>
      <c r="O3571" s="73" t="n">
        <f aca="false">J3571-M3571-N3571</f>
        <v>471</v>
      </c>
      <c r="P3571" s="74" t="n">
        <f aca="false">M3571/J3571</f>
        <v>0.622235089751013</v>
      </c>
      <c r="Q3571" s="74" t="n">
        <f aca="false">N3571/J3571</f>
        <v>0.323219455703532</v>
      </c>
      <c r="R3571" s="75" t="n">
        <f aca="false">ABS(P3571-Q3571)*100</f>
        <v>29.9015634047481</v>
      </c>
      <c r="S3571" s="72" t="str">
        <f aca="false">IF(M3571&gt;N3571,"Flávio Bolsonaro",IF(N3571&gt;M3571,"Lula","Empate"))</f>
        <v>Flávio Bolsonaro</v>
      </c>
      <c r="T3571" s="74" t="n">
        <v>0.391170318176814</v>
      </c>
      <c r="U3571" s="74" t="n">
        <v>0.565121655840581</v>
      </c>
      <c r="V3571" s="72" t="str">
        <f aca="false">IF(S3571="Empate","—",IF((N3571&gt;M3571)&lt;&gt;(T3571&gt;U3571),"Sim","Não"))</f>
        <v>Não</v>
      </c>
    </row>
    <row r="3572" customFormat="false" ht="15" hidden="false" customHeight="false" outlineLevel="0" collapsed="false">
      <c r="A3572" s="72" t="s">
        <v>7369</v>
      </c>
      <c r="B3572" s="72" t="s">
        <v>4609</v>
      </c>
      <c r="C3572" s="72" t="s">
        <v>290</v>
      </c>
      <c r="D3572" s="72" t="s">
        <v>292</v>
      </c>
      <c r="E3572" s="72"/>
      <c r="F3572" s="73" t="n">
        <v>4694</v>
      </c>
      <c r="G3572" s="73" t="n">
        <v>3554</v>
      </c>
      <c r="H3572" s="73" t="n">
        <v>1140</v>
      </c>
      <c r="I3572" s="74" t="n">
        <f aca="false">H3572/F3572</f>
        <v>0.242863229654879</v>
      </c>
      <c r="J3572" s="73" t="n">
        <v>3430</v>
      </c>
      <c r="K3572" s="73" t="n">
        <v>55</v>
      </c>
      <c r="L3572" s="73" t="n">
        <v>69</v>
      </c>
      <c r="M3572" s="73" t="n">
        <v>1975</v>
      </c>
      <c r="N3572" s="73" t="n">
        <v>1300</v>
      </c>
      <c r="O3572" s="73" t="n">
        <f aca="false">J3572-M3572-N3572</f>
        <v>155</v>
      </c>
      <c r="P3572" s="74" t="n">
        <f aca="false">M3572/J3572</f>
        <v>0.575801749271137</v>
      </c>
      <c r="Q3572" s="74" t="n">
        <f aca="false">N3572/J3572</f>
        <v>0.379008746355685</v>
      </c>
      <c r="R3572" s="75" t="n">
        <f aca="false">ABS(P3572-Q3572)*100</f>
        <v>19.6793002915452</v>
      </c>
      <c r="S3572" s="72" t="str">
        <f aca="false">IF(M3572&gt;N3572,"Flávio Bolsonaro",IF(N3572&gt;M3572,"Lula","Empate"))</f>
        <v>Flávio Bolsonaro</v>
      </c>
      <c r="T3572" s="74" t="n">
        <v>0.433920704845815</v>
      </c>
      <c r="U3572" s="74" t="n">
        <v>0.515693832599119</v>
      </c>
      <c r="V3572" s="72" t="str">
        <f aca="false">IF(S3572="Empate","—",IF((N3572&gt;M3572)&lt;&gt;(T3572&gt;U3572),"Sim","Não"))</f>
        <v>Não</v>
      </c>
    </row>
    <row r="3573" customFormat="false" ht="15" hidden="false" customHeight="false" outlineLevel="0" collapsed="false">
      <c r="A3573" s="72" t="s">
        <v>7370</v>
      </c>
      <c r="B3573" s="72" t="s">
        <v>7371</v>
      </c>
      <c r="C3573" s="72" t="s">
        <v>290</v>
      </c>
      <c r="D3573" s="72" t="s">
        <v>292</v>
      </c>
      <c r="E3573" s="72"/>
      <c r="F3573" s="73" t="n">
        <v>8083</v>
      </c>
      <c r="G3573" s="73" t="n">
        <v>6447</v>
      </c>
      <c r="H3573" s="73" t="n">
        <v>1636</v>
      </c>
      <c r="I3573" s="74" t="n">
        <f aca="false">H3573/F3573</f>
        <v>0.202400098973154</v>
      </c>
      <c r="J3573" s="73" t="n">
        <v>6174</v>
      </c>
      <c r="K3573" s="73" t="n">
        <v>144</v>
      </c>
      <c r="L3573" s="73" t="n">
        <v>129</v>
      </c>
      <c r="M3573" s="73" t="n">
        <v>3739</v>
      </c>
      <c r="N3573" s="73" t="n">
        <v>1904</v>
      </c>
      <c r="O3573" s="73" t="n">
        <f aca="false">J3573-M3573-N3573</f>
        <v>531</v>
      </c>
      <c r="P3573" s="74" t="n">
        <f aca="false">M3573/J3573</f>
        <v>0.605604146420473</v>
      </c>
      <c r="Q3573" s="74" t="n">
        <f aca="false">N3573/J3573</f>
        <v>0.308390022675737</v>
      </c>
      <c r="R3573" s="75" t="n">
        <f aca="false">ABS(P3573-Q3573)*100</f>
        <v>29.7214123744736</v>
      </c>
      <c r="S3573" s="72" t="str">
        <f aca="false">IF(M3573&gt;N3573,"Flávio Bolsonaro",IF(N3573&gt;M3573,"Lula","Empate"))</f>
        <v>Flávio Bolsonaro</v>
      </c>
      <c r="T3573" s="74" t="n">
        <v>0.397761790567546</v>
      </c>
      <c r="U3573" s="74" t="n">
        <v>0.519584332533973</v>
      </c>
      <c r="V3573" s="72" t="str">
        <f aca="false">IF(S3573="Empate","—",IF((N3573&gt;M3573)&lt;&gt;(T3573&gt;U3573),"Sim","Não"))</f>
        <v>Não</v>
      </c>
    </row>
    <row r="3574" customFormat="false" ht="15" hidden="false" customHeight="false" outlineLevel="0" collapsed="false">
      <c r="A3574" s="72" t="s">
        <v>7372</v>
      </c>
      <c r="B3574" s="72" t="s">
        <v>7373</v>
      </c>
      <c r="C3574" s="72" t="s">
        <v>290</v>
      </c>
      <c r="D3574" s="72" t="s">
        <v>292</v>
      </c>
      <c r="E3574" s="72"/>
      <c r="F3574" s="73" t="n">
        <v>51913</v>
      </c>
      <c r="G3574" s="73" t="n">
        <v>40930</v>
      </c>
      <c r="H3574" s="73" t="n">
        <v>10983</v>
      </c>
      <c r="I3574" s="74" t="n">
        <f aca="false">H3574/F3574</f>
        <v>0.211565503823705</v>
      </c>
      <c r="J3574" s="73" t="n">
        <v>39198</v>
      </c>
      <c r="K3574" s="73" t="n">
        <v>985</v>
      </c>
      <c r="L3574" s="73" t="n">
        <v>747</v>
      </c>
      <c r="M3574" s="73" t="n">
        <v>23280</v>
      </c>
      <c r="N3574" s="73" t="n">
        <v>12276</v>
      </c>
      <c r="O3574" s="73" t="n">
        <f aca="false">J3574-M3574-N3574</f>
        <v>3642</v>
      </c>
      <c r="P3574" s="74" t="n">
        <f aca="false">M3574/J3574</f>
        <v>0.593907852441451</v>
      </c>
      <c r="Q3574" s="74" t="n">
        <f aca="false">N3574/J3574</f>
        <v>0.313179243838971</v>
      </c>
      <c r="R3574" s="75" t="n">
        <f aca="false">ABS(P3574-Q3574)*100</f>
        <v>28.072860860248</v>
      </c>
      <c r="S3574" s="72" t="str">
        <f aca="false">IF(M3574&gt;N3574,"Flávio Bolsonaro",IF(N3574&gt;M3574,"Lula","Empate"))</f>
        <v>Flávio Bolsonaro</v>
      </c>
      <c r="T3574" s="74" t="n">
        <v>0.388895783177385</v>
      </c>
      <c r="U3574" s="74" t="n">
        <v>0.525328237075277</v>
      </c>
      <c r="V3574" s="72" t="str">
        <f aca="false">IF(S3574="Empate","—",IF((N3574&gt;M3574)&lt;&gt;(T3574&gt;U3574),"Sim","Não"))</f>
        <v>Não</v>
      </c>
    </row>
    <row r="3575" customFormat="false" ht="15" hidden="false" customHeight="false" outlineLevel="0" collapsed="false">
      <c r="A3575" s="72" t="s">
        <v>7374</v>
      </c>
      <c r="B3575" s="72" t="s">
        <v>7375</v>
      </c>
      <c r="C3575" s="72" t="s">
        <v>290</v>
      </c>
      <c r="D3575" s="72" t="s">
        <v>292</v>
      </c>
      <c r="E3575" s="72"/>
      <c r="F3575" s="73" t="n">
        <v>13355</v>
      </c>
      <c r="G3575" s="73" t="n">
        <v>10330</v>
      </c>
      <c r="H3575" s="73" t="n">
        <v>3025</v>
      </c>
      <c r="I3575" s="74" t="n">
        <f aca="false">H3575/F3575</f>
        <v>0.226506926244852</v>
      </c>
      <c r="J3575" s="73" t="n">
        <v>9959</v>
      </c>
      <c r="K3575" s="73" t="n">
        <v>184</v>
      </c>
      <c r="L3575" s="73" t="n">
        <v>187</v>
      </c>
      <c r="M3575" s="73" t="n">
        <v>6562</v>
      </c>
      <c r="N3575" s="73" t="n">
        <v>2697</v>
      </c>
      <c r="O3575" s="73" t="n">
        <f aca="false">J3575-M3575-N3575</f>
        <v>700</v>
      </c>
      <c r="P3575" s="74" t="n">
        <f aca="false">M3575/J3575</f>
        <v>0.65890149613415</v>
      </c>
      <c r="Q3575" s="74" t="n">
        <f aca="false">N3575/J3575</f>
        <v>0.270810322321518</v>
      </c>
      <c r="R3575" s="75" t="n">
        <f aca="false">ABS(P3575-Q3575)*100</f>
        <v>38.8091173812632</v>
      </c>
      <c r="S3575" s="72" t="str">
        <f aca="false">IF(M3575&gt;N3575,"Flávio Bolsonaro",IF(N3575&gt;M3575,"Lula","Empate"))</f>
        <v>Flávio Bolsonaro</v>
      </c>
      <c r="T3575" s="74" t="n">
        <v>0.319859402460457</v>
      </c>
      <c r="U3575" s="74" t="n">
        <v>0.615309509861355</v>
      </c>
      <c r="V3575" s="72" t="str">
        <f aca="false">IF(S3575="Empate","—",IF((N3575&gt;M3575)&lt;&gt;(T3575&gt;U3575),"Sim","Não"))</f>
        <v>Não</v>
      </c>
    </row>
    <row r="3576" customFormat="false" ht="15" hidden="false" customHeight="false" outlineLevel="0" collapsed="false">
      <c r="A3576" s="72" t="s">
        <v>7376</v>
      </c>
      <c r="B3576" s="72" t="s">
        <v>7377</v>
      </c>
      <c r="C3576" s="72" t="s">
        <v>290</v>
      </c>
      <c r="D3576" s="72" t="s">
        <v>292</v>
      </c>
      <c r="E3576" s="72"/>
      <c r="F3576" s="73" t="n">
        <v>11783</v>
      </c>
      <c r="G3576" s="73" t="n">
        <v>9017</v>
      </c>
      <c r="H3576" s="73" t="n">
        <v>2766</v>
      </c>
      <c r="I3576" s="74" t="n">
        <f aca="false">H3576/F3576</f>
        <v>0.23474497156921</v>
      </c>
      <c r="J3576" s="73" t="n">
        <v>8707</v>
      </c>
      <c r="K3576" s="73" t="n">
        <v>136</v>
      </c>
      <c r="L3576" s="73" t="n">
        <v>174</v>
      </c>
      <c r="M3576" s="73" t="n">
        <v>5510</v>
      </c>
      <c r="N3576" s="73" t="n">
        <v>2665</v>
      </c>
      <c r="O3576" s="73" t="n">
        <f aca="false">J3576-M3576-N3576</f>
        <v>532</v>
      </c>
      <c r="P3576" s="74" t="n">
        <f aca="false">M3576/J3576</f>
        <v>0.632824164465373</v>
      </c>
      <c r="Q3576" s="74" t="n">
        <f aca="false">N3576/J3576</f>
        <v>0.30607557137935</v>
      </c>
      <c r="R3576" s="75" t="n">
        <f aca="false">ABS(P3576-Q3576)*100</f>
        <v>32.6748593086023</v>
      </c>
      <c r="S3576" s="72" t="str">
        <f aca="false">IF(M3576&gt;N3576,"Flávio Bolsonaro",IF(N3576&gt;M3576,"Lula","Empate"))</f>
        <v>Flávio Bolsonaro</v>
      </c>
      <c r="T3576" s="74" t="n">
        <v>0.352398108534114</v>
      </c>
      <c r="U3576" s="74" t="n">
        <v>0.58939428056744</v>
      </c>
      <c r="V3576" s="72" t="str">
        <f aca="false">IF(S3576="Empate","—",IF((N3576&gt;M3576)&lt;&gt;(T3576&gt;U3576),"Sim","Não"))</f>
        <v>Não</v>
      </c>
    </row>
    <row r="3577" customFormat="false" ht="15" hidden="false" customHeight="false" outlineLevel="0" collapsed="false">
      <c r="A3577" s="72" t="s">
        <v>7378</v>
      </c>
      <c r="B3577" s="72" t="s">
        <v>7379</v>
      </c>
      <c r="C3577" s="72" t="s">
        <v>290</v>
      </c>
      <c r="D3577" s="72" t="s">
        <v>292</v>
      </c>
      <c r="E3577" s="72"/>
      <c r="F3577" s="73" t="n">
        <v>13332</v>
      </c>
      <c r="G3577" s="73" t="n">
        <v>10761</v>
      </c>
      <c r="H3577" s="73" t="n">
        <v>2571</v>
      </c>
      <c r="I3577" s="74" t="n">
        <f aca="false">H3577/F3577</f>
        <v>0.192844284428443</v>
      </c>
      <c r="J3577" s="73" t="n">
        <v>10473</v>
      </c>
      <c r="K3577" s="73" t="n">
        <v>109</v>
      </c>
      <c r="L3577" s="73" t="n">
        <v>179</v>
      </c>
      <c r="M3577" s="73" t="n">
        <v>7167</v>
      </c>
      <c r="N3577" s="73" t="n">
        <v>2796</v>
      </c>
      <c r="O3577" s="73" t="n">
        <f aca="false">J3577-M3577-N3577</f>
        <v>510</v>
      </c>
      <c r="P3577" s="74" t="n">
        <f aca="false">M3577/J3577</f>
        <v>0.684331137209969</v>
      </c>
      <c r="Q3577" s="74" t="n">
        <f aca="false">N3577/J3577</f>
        <v>0.266972214265254</v>
      </c>
      <c r="R3577" s="75" t="n">
        <f aca="false">ABS(P3577-Q3577)*100</f>
        <v>41.7358922944715</v>
      </c>
      <c r="S3577" s="72" t="str">
        <f aca="false">IF(M3577&gt;N3577,"Flávio Bolsonaro",IF(N3577&gt;M3577,"Lula","Empate"))</f>
        <v>Flávio Bolsonaro</v>
      </c>
      <c r="T3577" s="74" t="n">
        <v>0.304483541430193</v>
      </c>
      <c r="U3577" s="74" t="n">
        <v>0.654086265607265</v>
      </c>
      <c r="V3577" s="72" t="str">
        <f aca="false">IF(S3577="Empate","—",IF((N3577&gt;M3577)&lt;&gt;(T3577&gt;U3577),"Sim","Não"))</f>
        <v>Não</v>
      </c>
    </row>
    <row r="3578" customFormat="false" ht="15" hidden="false" customHeight="false" outlineLevel="0" collapsed="false">
      <c r="A3578" s="72" t="s">
        <v>7380</v>
      </c>
      <c r="B3578" s="72" t="s">
        <v>7381</v>
      </c>
      <c r="C3578" s="72" t="s">
        <v>290</v>
      </c>
      <c r="D3578" s="72" t="s">
        <v>292</v>
      </c>
      <c r="E3578" s="72"/>
      <c r="F3578" s="73" t="n">
        <v>14864</v>
      </c>
      <c r="G3578" s="73" t="n">
        <v>11255</v>
      </c>
      <c r="H3578" s="73" t="n">
        <v>3609</v>
      </c>
      <c r="I3578" s="74" t="n">
        <f aca="false">H3578/F3578</f>
        <v>0.242801399354144</v>
      </c>
      <c r="J3578" s="73" t="n">
        <v>10704</v>
      </c>
      <c r="K3578" s="73" t="n">
        <v>291</v>
      </c>
      <c r="L3578" s="73" t="n">
        <v>260</v>
      </c>
      <c r="M3578" s="73" t="n">
        <v>5748</v>
      </c>
      <c r="N3578" s="73" t="n">
        <v>4063</v>
      </c>
      <c r="O3578" s="73" t="n">
        <f aca="false">J3578-M3578-N3578</f>
        <v>893</v>
      </c>
      <c r="P3578" s="74" t="n">
        <f aca="false">M3578/J3578</f>
        <v>0.536995515695067</v>
      </c>
      <c r="Q3578" s="74" t="n">
        <f aca="false">N3578/J3578</f>
        <v>0.379577727952167</v>
      </c>
      <c r="R3578" s="75" t="n">
        <f aca="false">ABS(P3578-Q3578)*100</f>
        <v>15.74177877429</v>
      </c>
      <c r="S3578" s="72" t="str">
        <f aca="false">IF(M3578&gt;N3578,"Flávio Bolsonaro",IF(N3578&gt;M3578,"Lula","Empate"))</f>
        <v>Flávio Bolsonaro</v>
      </c>
      <c r="T3578" s="74" t="n">
        <v>0.484236274687443</v>
      </c>
      <c r="U3578" s="74" t="n">
        <v>0.437669867729661</v>
      </c>
      <c r="V3578" s="72" t="str">
        <f aca="false">IF(S3578="Empate","—",IF((N3578&gt;M3578)&lt;&gt;(T3578&gt;U3578),"Sim","Não"))</f>
        <v>Sim</v>
      </c>
    </row>
    <row r="3579" customFormat="false" ht="15" hidden="false" customHeight="false" outlineLevel="0" collapsed="false">
      <c r="A3579" s="72" t="s">
        <v>7382</v>
      </c>
      <c r="B3579" s="72" t="s">
        <v>7383</v>
      </c>
      <c r="C3579" s="72" t="s">
        <v>290</v>
      </c>
      <c r="D3579" s="72" t="s">
        <v>292</v>
      </c>
      <c r="E3579" s="72"/>
      <c r="F3579" s="73" t="n">
        <v>13059</v>
      </c>
      <c r="G3579" s="73" t="n">
        <v>10737</v>
      </c>
      <c r="H3579" s="73" t="n">
        <v>2322</v>
      </c>
      <c r="I3579" s="74" t="n">
        <f aca="false">H3579/F3579</f>
        <v>0.177808407994487</v>
      </c>
      <c r="J3579" s="73" t="n">
        <v>10231</v>
      </c>
      <c r="K3579" s="73" t="n">
        <v>272</v>
      </c>
      <c r="L3579" s="73" t="n">
        <v>234</v>
      </c>
      <c r="M3579" s="73" t="n">
        <v>5747</v>
      </c>
      <c r="N3579" s="73" t="n">
        <v>3601</v>
      </c>
      <c r="O3579" s="73" t="n">
        <f aca="false">J3579-M3579-N3579</f>
        <v>883</v>
      </c>
      <c r="P3579" s="74" t="n">
        <f aca="false">M3579/J3579</f>
        <v>0.561724171635226</v>
      </c>
      <c r="Q3579" s="74" t="n">
        <f aca="false">N3579/J3579</f>
        <v>0.351969504447268</v>
      </c>
      <c r="R3579" s="75" t="n">
        <f aca="false">ABS(P3579-Q3579)*100</f>
        <v>20.9754667187958</v>
      </c>
      <c r="S3579" s="72" t="str">
        <f aca="false">IF(M3579&gt;N3579,"Flávio Bolsonaro",IF(N3579&gt;M3579,"Lula","Empate"))</f>
        <v>Flávio Bolsonaro</v>
      </c>
      <c r="T3579" s="74" t="n">
        <v>0.42471696116813</v>
      </c>
      <c r="U3579" s="74" t="n">
        <v>0.490212675907311</v>
      </c>
      <c r="V3579" s="72" t="str">
        <f aca="false">IF(S3579="Empate","—",IF((N3579&gt;M3579)&lt;&gt;(T3579&gt;U3579),"Sim","Não"))</f>
        <v>Não</v>
      </c>
    </row>
    <row r="3580" customFormat="false" ht="15" hidden="false" customHeight="false" outlineLevel="0" collapsed="false">
      <c r="A3580" s="72" t="s">
        <v>7384</v>
      </c>
      <c r="B3580" s="72" t="s">
        <v>4630</v>
      </c>
      <c r="C3580" s="72" t="s">
        <v>290</v>
      </c>
      <c r="D3580" s="72" t="s">
        <v>292</v>
      </c>
      <c r="E3580" s="72"/>
      <c r="F3580" s="73" t="n">
        <v>108119</v>
      </c>
      <c r="G3580" s="73" t="n">
        <v>88198</v>
      </c>
      <c r="H3580" s="73" t="n">
        <v>19921</v>
      </c>
      <c r="I3580" s="74" t="n">
        <f aca="false">H3580/F3580</f>
        <v>0.184250686743311</v>
      </c>
      <c r="J3580" s="73" t="n">
        <v>85568</v>
      </c>
      <c r="K3580" s="73" t="n">
        <v>1162</v>
      </c>
      <c r="L3580" s="73" t="n">
        <v>1468</v>
      </c>
      <c r="M3580" s="73" t="n">
        <v>56579</v>
      </c>
      <c r="N3580" s="73" t="n">
        <v>22331</v>
      </c>
      <c r="O3580" s="73" t="n">
        <f aca="false">J3580-M3580-N3580</f>
        <v>6658</v>
      </c>
      <c r="P3580" s="74" t="n">
        <f aca="false">M3580/J3580</f>
        <v>0.661216810022438</v>
      </c>
      <c r="Q3580" s="74" t="n">
        <f aca="false">N3580/J3580</f>
        <v>0.260973728496634</v>
      </c>
      <c r="R3580" s="75" t="n">
        <f aca="false">ABS(P3580-Q3580)*100</f>
        <v>40.0243081525804</v>
      </c>
      <c r="S3580" s="72" t="str">
        <f aca="false">IF(M3580&gt;N3580,"Flávio Bolsonaro",IF(N3580&gt;M3580,"Lula","Empate"))</f>
        <v>Flávio Bolsonaro</v>
      </c>
      <c r="T3580" s="74" t="n">
        <v>0.297111201903434</v>
      </c>
      <c r="U3580" s="74" t="n">
        <v>0.629262899853397</v>
      </c>
      <c r="V3580" s="72" t="str">
        <f aca="false">IF(S3580="Empate","—",IF((N3580&gt;M3580)&lt;&gt;(T3580&gt;U3580),"Sim","Não"))</f>
        <v>Não</v>
      </c>
    </row>
    <row r="3581" customFormat="false" ht="15" hidden="false" customHeight="false" outlineLevel="0" collapsed="false">
      <c r="A3581" s="72" t="s">
        <v>7385</v>
      </c>
      <c r="B3581" s="72" t="s">
        <v>7386</v>
      </c>
      <c r="C3581" s="72" t="s">
        <v>290</v>
      </c>
      <c r="D3581" s="72" t="s">
        <v>292</v>
      </c>
      <c r="E3581" s="72"/>
      <c r="F3581" s="73" t="n">
        <v>6647</v>
      </c>
      <c r="G3581" s="73" t="n">
        <v>5297</v>
      </c>
      <c r="H3581" s="73" t="n">
        <v>1350</v>
      </c>
      <c r="I3581" s="74" t="n">
        <f aca="false">H3581/F3581</f>
        <v>0.203099142470287</v>
      </c>
      <c r="J3581" s="73" t="n">
        <v>5099</v>
      </c>
      <c r="K3581" s="73" t="n">
        <v>81</v>
      </c>
      <c r="L3581" s="73" t="n">
        <v>117</v>
      </c>
      <c r="M3581" s="73" t="n">
        <v>2952</v>
      </c>
      <c r="N3581" s="73" t="n">
        <v>1776</v>
      </c>
      <c r="O3581" s="73" t="n">
        <f aca="false">J3581-M3581-N3581</f>
        <v>371</v>
      </c>
      <c r="P3581" s="74" t="n">
        <f aca="false">M3581/J3581</f>
        <v>0.578937046479702</v>
      </c>
      <c r="Q3581" s="74" t="n">
        <f aca="false">N3581/J3581</f>
        <v>0.348303588939008</v>
      </c>
      <c r="R3581" s="75" t="n">
        <f aca="false">ABS(P3581-Q3581)*100</f>
        <v>23.0633457540694</v>
      </c>
      <c r="S3581" s="72" t="str">
        <f aca="false">IF(M3581&gt;N3581,"Flávio Bolsonaro",IF(N3581&gt;M3581,"Lula","Empate"))</f>
        <v>Flávio Bolsonaro</v>
      </c>
      <c r="T3581" s="74" t="n">
        <v>0.427708417237213</v>
      </c>
      <c r="U3581" s="74" t="n">
        <v>0.496173983084978</v>
      </c>
      <c r="V3581" s="72" t="str">
        <f aca="false">IF(S3581="Empate","—",IF((N3581&gt;M3581)&lt;&gt;(T3581&gt;U3581),"Sim","Não"))</f>
        <v>Não</v>
      </c>
    </row>
    <row r="3582" customFormat="false" ht="15" hidden="false" customHeight="false" outlineLevel="0" collapsed="false">
      <c r="A3582" s="72" t="s">
        <v>7387</v>
      </c>
      <c r="B3582" s="72" t="s">
        <v>7388</v>
      </c>
      <c r="C3582" s="72" t="s">
        <v>290</v>
      </c>
      <c r="D3582" s="72" t="s">
        <v>292</v>
      </c>
      <c r="E3582" s="72"/>
      <c r="F3582" s="73" t="n">
        <v>9120</v>
      </c>
      <c r="G3582" s="73" t="n">
        <v>7448</v>
      </c>
      <c r="H3582" s="73" t="n">
        <v>1672</v>
      </c>
      <c r="I3582" s="74" t="n">
        <f aca="false">H3582/F3582</f>
        <v>0.183333333333333</v>
      </c>
      <c r="J3582" s="73" t="n">
        <v>7187</v>
      </c>
      <c r="K3582" s="73" t="n">
        <v>142</v>
      </c>
      <c r="L3582" s="73" t="n">
        <v>119</v>
      </c>
      <c r="M3582" s="73" t="n">
        <v>4329</v>
      </c>
      <c r="N3582" s="73" t="n">
        <v>2519</v>
      </c>
      <c r="O3582" s="73" t="n">
        <f aca="false">J3582-M3582-N3582</f>
        <v>339</v>
      </c>
      <c r="P3582" s="74" t="n">
        <f aca="false">M3582/J3582</f>
        <v>0.602337553916794</v>
      </c>
      <c r="Q3582" s="74" t="n">
        <f aca="false">N3582/J3582</f>
        <v>0.350493947405037</v>
      </c>
      <c r="R3582" s="75" t="n">
        <f aca="false">ABS(P3582-Q3582)*100</f>
        <v>25.1843606511757</v>
      </c>
      <c r="S3582" s="72" t="str">
        <f aca="false">IF(M3582&gt;N3582,"Flávio Bolsonaro",IF(N3582&gt;M3582,"Lula","Empate"))</f>
        <v>Flávio Bolsonaro</v>
      </c>
      <c r="T3582" s="74" t="n">
        <v>0.426053428807491</v>
      </c>
      <c r="U3582" s="74" t="n">
        <v>0.531258606444506</v>
      </c>
      <c r="V3582" s="72" t="str">
        <f aca="false">IF(S3582="Empate","—",IF((N3582&gt;M3582)&lt;&gt;(T3582&gt;U3582),"Sim","Não"))</f>
        <v>Não</v>
      </c>
    </row>
    <row r="3583" customFormat="false" ht="15" hidden="false" customHeight="false" outlineLevel="0" collapsed="false">
      <c r="A3583" s="72" t="s">
        <v>7389</v>
      </c>
      <c r="B3583" s="72" t="s">
        <v>7390</v>
      </c>
      <c r="C3583" s="72" t="s">
        <v>290</v>
      </c>
      <c r="D3583" s="72" t="s">
        <v>292</v>
      </c>
      <c r="E3583" s="72"/>
      <c r="F3583" s="73" t="n">
        <v>5500</v>
      </c>
      <c r="G3583" s="73" t="n">
        <v>4269</v>
      </c>
      <c r="H3583" s="73" t="n">
        <v>1231</v>
      </c>
      <c r="I3583" s="74" t="n">
        <f aca="false">H3583/F3583</f>
        <v>0.223818181818182</v>
      </c>
      <c r="J3583" s="73" t="n">
        <v>4116</v>
      </c>
      <c r="K3583" s="73" t="n">
        <v>68</v>
      </c>
      <c r="L3583" s="73" t="n">
        <v>85</v>
      </c>
      <c r="M3583" s="73" t="n">
        <v>2296</v>
      </c>
      <c r="N3583" s="73" t="n">
        <v>1550</v>
      </c>
      <c r="O3583" s="73" t="n">
        <f aca="false">J3583-M3583-N3583</f>
        <v>270</v>
      </c>
      <c r="P3583" s="74" t="n">
        <f aca="false">M3583/J3583</f>
        <v>0.557823129251701</v>
      </c>
      <c r="Q3583" s="74" t="n">
        <f aca="false">N3583/J3583</f>
        <v>0.376579203109815</v>
      </c>
      <c r="R3583" s="75" t="n">
        <f aca="false">ABS(P3583-Q3583)*100</f>
        <v>18.1243926141885</v>
      </c>
      <c r="S3583" s="72" t="str">
        <f aca="false">IF(M3583&gt;N3583,"Flávio Bolsonaro",IF(N3583&gt;M3583,"Lula","Empate"))</f>
        <v>Flávio Bolsonaro</v>
      </c>
      <c r="T3583" s="74" t="n">
        <v>0.487945755901557</v>
      </c>
      <c r="U3583" s="74" t="n">
        <v>0.464088397790055</v>
      </c>
      <c r="V3583" s="72" t="str">
        <f aca="false">IF(S3583="Empate","—",IF((N3583&gt;M3583)&lt;&gt;(T3583&gt;U3583),"Sim","Não"))</f>
        <v>Sim</v>
      </c>
    </row>
    <row r="3584" customFormat="false" ht="15" hidden="false" customHeight="false" outlineLevel="0" collapsed="false">
      <c r="A3584" s="72" t="s">
        <v>7391</v>
      </c>
      <c r="B3584" s="72" t="s">
        <v>7392</v>
      </c>
      <c r="C3584" s="72" t="s">
        <v>290</v>
      </c>
      <c r="D3584" s="72" t="s">
        <v>292</v>
      </c>
      <c r="E3584" s="72"/>
      <c r="F3584" s="73" t="n">
        <v>6721</v>
      </c>
      <c r="G3584" s="73" t="n">
        <v>5290</v>
      </c>
      <c r="H3584" s="73" t="n">
        <v>1431</v>
      </c>
      <c r="I3584" s="74" t="n">
        <f aca="false">H3584/F3584</f>
        <v>0.212914744829638</v>
      </c>
      <c r="J3584" s="73" t="n">
        <v>5153</v>
      </c>
      <c r="K3584" s="73" t="n">
        <v>54</v>
      </c>
      <c r="L3584" s="73" t="n">
        <v>83</v>
      </c>
      <c r="M3584" s="73" t="n">
        <v>3229</v>
      </c>
      <c r="N3584" s="73" t="n">
        <v>1632</v>
      </c>
      <c r="O3584" s="73" t="n">
        <f aca="false">J3584-M3584-N3584</f>
        <v>292</v>
      </c>
      <c r="P3584" s="74" t="n">
        <f aca="false">M3584/J3584</f>
        <v>0.626625266834854</v>
      </c>
      <c r="Q3584" s="74" t="n">
        <f aca="false">N3584/J3584</f>
        <v>0.316708713370852</v>
      </c>
      <c r="R3584" s="75" t="n">
        <f aca="false">ABS(P3584-Q3584)*100</f>
        <v>30.9916553464002</v>
      </c>
      <c r="S3584" s="72" t="str">
        <f aca="false">IF(M3584&gt;N3584,"Flávio Bolsonaro",IF(N3584&gt;M3584,"Lula","Empate"))</f>
        <v>Flávio Bolsonaro</v>
      </c>
      <c r="T3584" s="74" t="n">
        <v>0.372079207920792</v>
      </c>
      <c r="U3584" s="74" t="n">
        <v>0.584158415841584</v>
      </c>
      <c r="V3584" s="72" t="str">
        <f aca="false">IF(S3584="Empate","—",IF((N3584&gt;M3584)&lt;&gt;(T3584&gt;U3584),"Sim","Não"))</f>
        <v>Não</v>
      </c>
    </row>
    <row r="3585" customFormat="false" ht="15" hidden="false" customHeight="false" outlineLevel="0" collapsed="false">
      <c r="A3585" s="72" t="s">
        <v>7393</v>
      </c>
      <c r="B3585" s="72" t="s">
        <v>7394</v>
      </c>
      <c r="C3585" s="72" t="s">
        <v>290</v>
      </c>
      <c r="D3585" s="72" t="s">
        <v>292</v>
      </c>
      <c r="E3585" s="72"/>
      <c r="F3585" s="73" t="n">
        <v>6257</v>
      </c>
      <c r="G3585" s="73" t="n">
        <v>5172</v>
      </c>
      <c r="H3585" s="73" t="n">
        <v>1085</v>
      </c>
      <c r="I3585" s="74" t="n">
        <f aca="false">H3585/F3585</f>
        <v>0.173405785520217</v>
      </c>
      <c r="J3585" s="73" t="n">
        <v>5029</v>
      </c>
      <c r="K3585" s="73" t="n">
        <v>76</v>
      </c>
      <c r="L3585" s="73" t="n">
        <v>67</v>
      </c>
      <c r="M3585" s="73" t="n">
        <v>3640</v>
      </c>
      <c r="N3585" s="73" t="n">
        <v>1154</v>
      </c>
      <c r="O3585" s="73" t="n">
        <f aca="false">J3585-M3585-N3585</f>
        <v>235</v>
      </c>
      <c r="P3585" s="74" t="n">
        <f aca="false">M3585/J3585</f>
        <v>0.723801948697554</v>
      </c>
      <c r="Q3585" s="74" t="n">
        <f aca="false">N3585/J3585</f>
        <v>0.229469079339829</v>
      </c>
      <c r="R3585" s="75" t="n">
        <f aca="false">ABS(P3585-Q3585)*100</f>
        <v>49.4332869357725</v>
      </c>
      <c r="S3585" s="72" t="str">
        <f aca="false">IF(M3585&gt;N3585,"Flávio Bolsonaro",IF(N3585&gt;M3585,"Lula","Empate"))</f>
        <v>Flávio Bolsonaro</v>
      </c>
      <c r="T3585" s="74" t="n">
        <v>0.262674650698603</v>
      </c>
      <c r="U3585" s="74" t="n">
        <v>0.693612774451098</v>
      </c>
      <c r="V3585" s="72" t="str">
        <f aca="false">IF(S3585="Empate","—",IF((N3585&gt;M3585)&lt;&gt;(T3585&gt;U3585),"Sim","Não"))</f>
        <v>Não</v>
      </c>
    </row>
    <row r="3586" customFormat="false" ht="15" hidden="false" customHeight="false" outlineLevel="0" collapsed="false">
      <c r="A3586" s="72" t="s">
        <v>7395</v>
      </c>
      <c r="B3586" s="72" t="s">
        <v>7396</v>
      </c>
      <c r="C3586" s="72" t="s">
        <v>290</v>
      </c>
      <c r="D3586" s="72" t="s">
        <v>292</v>
      </c>
      <c r="E3586" s="72"/>
      <c r="F3586" s="73" t="n">
        <v>11863</v>
      </c>
      <c r="G3586" s="73" t="n">
        <v>9595</v>
      </c>
      <c r="H3586" s="73" t="n">
        <v>2268</v>
      </c>
      <c r="I3586" s="74" t="n">
        <f aca="false">H3586/F3586</f>
        <v>0.191182668802158</v>
      </c>
      <c r="J3586" s="73" t="n">
        <v>9253</v>
      </c>
      <c r="K3586" s="73" t="n">
        <v>154</v>
      </c>
      <c r="L3586" s="73" t="n">
        <v>188</v>
      </c>
      <c r="M3586" s="73" t="n">
        <v>4324</v>
      </c>
      <c r="N3586" s="73" t="n">
        <v>4246</v>
      </c>
      <c r="O3586" s="73" t="n">
        <f aca="false">J3586-M3586-N3586</f>
        <v>683</v>
      </c>
      <c r="P3586" s="74" t="n">
        <f aca="false">M3586/J3586</f>
        <v>0.467307900140495</v>
      </c>
      <c r="Q3586" s="74" t="n">
        <f aca="false">N3586/J3586</f>
        <v>0.458878201664325</v>
      </c>
      <c r="R3586" s="75" t="n">
        <f aca="false">ABS(P3586-Q3586)*100</f>
        <v>0.842969847616987</v>
      </c>
      <c r="S3586" s="72" t="str">
        <f aca="false">IF(M3586&gt;N3586,"Flávio Bolsonaro",IF(N3586&gt;M3586,"Lula","Empate"))</f>
        <v>Flávio Bolsonaro</v>
      </c>
      <c r="T3586" s="74" t="n">
        <v>0.58218879441901</v>
      </c>
      <c r="U3586" s="74" t="n">
        <v>0.348375844778723</v>
      </c>
      <c r="V3586" s="72" t="str">
        <f aca="false">IF(S3586="Empate","—",IF((N3586&gt;M3586)&lt;&gt;(T3586&gt;U3586),"Sim","Não"))</f>
        <v>Sim</v>
      </c>
    </row>
    <row r="3587" customFormat="false" ht="15" hidden="false" customHeight="false" outlineLevel="0" collapsed="false">
      <c r="A3587" s="72" t="s">
        <v>7397</v>
      </c>
      <c r="B3587" s="72" t="s">
        <v>7398</v>
      </c>
      <c r="C3587" s="72" t="s">
        <v>290</v>
      </c>
      <c r="D3587" s="72" t="s">
        <v>292</v>
      </c>
      <c r="E3587" s="72"/>
      <c r="F3587" s="73" t="n">
        <v>19130</v>
      </c>
      <c r="G3587" s="73" t="n">
        <v>15260</v>
      </c>
      <c r="H3587" s="73" t="n">
        <v>3870</v>
      </c>
      <c r="I3587" s="74" t="n">
        <f aca="false">H3587/F3587</f>
        <v>0.202300052273915</v>
      </c>
      <c r="J3587" s="73" t="n">
        <v>14789</v>
      </c>
      <c r="K3587" s="73" t="n">
        <v>236</v>
      </c>
      <c r="L3587" s="73" t="n">
        <v>235</v>
      </c>
      <c r="M3587" s="73" t="n">
        <v>9663</v>
      </c>
      <c r="N3587" s="73" t="n">
        <v>4259</v>
      </c>
      <c r="O3587" s="73" t="n">
        <f aca="false">J3587-M3587-N3587</f>
        <v>867</v>
      </c>
      <c r="P3587" s="74" t="n">
        <f aca="false">M3587/J3587</f>
        <v>0.65339103387653</v>
      </c>
      <c r="Q3587" s="74" t="n">
        <f aca="false">N3587/J3587</f>
        <v>0.287984312664818</v>
      </c>
      <c r="R3587" s="75" t="n">
        <f aca="false">ABS(P3587-Q3587)*100</f>
        <v>36.5406721211711</v>
      </c>
      <c r="S3587" s="72" t="str">
        <f aca="false">IF(M3587&gt;N3587,"Flávio Bolsonaro",IF(N3587&gt;M3587,"Lula","Empate"))</f>
        <v>Flávio Bolsonaro</v>
      </c>
      <c r="T3587" s="74" t="n">
        <v>0.337342071481657</v>
      </c>
      <c r="U3587" s="74" t="n">
        <v>0.604553746368489</v>
      </c>
      <c r="V3587" s="72" t="str">
        <f aca="false">IF(S3587="Empate","—",IF((N3587&gt;M3587)&lt;&gt;(T3587&gt;U3587),"Sim","Não"))</f>
        <v>Não</v>
      </c>
    </row>
    <row r="3588" customFormat="false" ht="15" hidden="false" customHeight="false" outlineLevel="0" collapsed="false">
      <c r="A3588" s="72" t="s">
        <v>7399</v>
      </c>
      <c r="B3588" s="72" t="s">
        <v>7400</v>
      </c>
      <c r="C3588" s="72" t="s">
        <v>290</v>
      </c>
      <c r="D3588" s="72" t="s">
        <v>292</v>
      </c>
      <c r="E3588" s="72"/>
      <c r="F3588" s="73" t="n">
        <v>82990</v>
      </c>
      <c r="G3588" s="73" t="n">
        <v>65258</v>
      </c>
      <c r="H3588" s="73" t="n">
        <v>17732</v>
      </c>
      <c r="I3588" s="74" t="n">
        <f aca="false">H3588/F3588</f>
        <v>0.213664296903241</v>
      </c>
      <c r="J3588" s="73" t="n">
        <v>63490</v>
      </c>
      <c r="K3588" s="73" t="n">
        <v>856</v>
      </c>
      <c r="L3588" s="73" t="n">
        <v>912</v>
      </c>
      <c r="M3588" s="73" t="n">
        <v>43812</v>
      </c>
      <c r="N3588" s="73" t="n">
        <v>15059</v>
      </c>
      <c r="O3588" s="73" t="n">
        <f aca="false">J3588-M3588-N3588</f>
        <v>4619</v>
      </c>
      <c r="P3588" s="74" t="n">
        <f aca="false">M3588/J3588</f>
        <v>0.690061426996377</v>
      </c>
      <c r="Q3588" s="74" t="n">
        <f aca="false">N3588/J3588</f>
        <v>0.237186958576154</v>
      </c>
      <c r="R3588" s="75" t="n">
        <f aca="false">ABS(P3588-Q3588)*100</f>
        <v>45.2874468420224</v>
      </c>
      <c r="S3588" s="72" t="str">
        <f aca="false">IF(M3588&gt;N3588,"Flávio Bolsonaro",IF(N3588&gt;M3588,"Lula","Empate"))</f>
        <v>Flávio Bolsonaro</v>
      </c>
      <c r="T3588" s="74" t="n">
        <v>0.271360823084961</v>
      </c>
      <c r="U3588" s="74" t="n">
        <v>0.658660879350535</v>
      </c>
      <c r="V3588" s="72" t="str">
        <f aca="false">IF(S3588="Empate","—",IF((N3588&gt;M3588)&lt;&gt;(T3588&gt;U3588),"Sim","Não"))</f>
        <v>Não</v>
      </c>
    </row>
    <row r="3589" customFormat="false" ht="15" hidden="false" customHeight="false" outlineLevel="0" collapsed="false">
      <c r="A3589" s="72" t="s">
        <v>7401</v>
      </c>
      <c r="B3589" s="72" t="s">
        <v>7402</v>
      </c>
      <c r="C3589" s="72" t="s">
        <v>290</v>
      </c>
      <c r="D3589" s="72" t="s">
        <v>292</v>
      </c>
      <c r="E3589" s="72"/>
      <c r="F3589" s="73" t="n">
        <v>2155</v>
      </c>
      <c r="G3589" s="73" t="n">
        <v>1786</v>
      </c>
      <c r="H3589" s="73" t="n">
        <v>369</v>
      </c>
      <c r="I3589" s="74" t="n">
        <f aca="false">H3589/F3589</f>
        <v>0.17122969837587</v>
      </c>
      <c r="J3589" s="73" t="n">
        <v>1738</v>
      </c>
      <c r="K3589" s="73" t="n">
        <v>17</v>
      </c>
      <c r="L3589" s="73" t="n">
        <v>31</v>
      </c>
      <c r="M3589" s="73" t="n">
        <v>878</v>
      </c>
      <c r="N3589" s="73" t="n">
        <v>780</v>
      </c>
      <c r="O3589" s="73" t="n">
        <f aca="false">J3589-M3589-N3589</f>
        <v>80</v>
      </c>
      <c r="P3589" s="74" t="n">
        <f aca="false">M3589/J3589</f>
        <v>0.50517836593786</v>
      </c>
      <c r="Q3589" s="74" t="n">
        <f aca="false">N3589/J3589</f>
        <v>0.448791714614499</v>
      </c>
      <c r="R3589" s="75" t="n">
        <f aca="false">ABS(P3589-Q3589)*100</f>
        <v>5.63866513233602</v>
      </c>
      <c r="S3589" s="72" t="str">
        <f aca="false">IF(M3589&gt;N3589,"Flávio Bolsonaro",IF(N3589&gt;M3589,"Lula","Empate"))</f>
        <v>Flávio Bolsonaro</v>
      </c>
      <c r="T3589" s="74" t="n">
        <v>0.517714285714286</v>
      </c>
      <c r="U3589" s="74" t="n">
        <v>0.438285714285714</v>
      </c>
      <c r="V3589" s="72" t="str">
        <f aca="false">IF(S3589="Empate","—",IF((N3589&gt;M3589)&lt;&gt;(T3589&gt;U3589),"Sim","Não"))</f>
        <v>Sim</v>
      </c>
    </row>
    <row r="3590" customFormat="false" ht="15" hidden="false" customHeight="false" outlineLevel="0" collapsed="false">
      <c r="A3590" s="72" t="s">
        <v>7403</v>
      </c>
      <c r="B3590" s="72" t="s">
        <v>7404</v>
      </c>
      <c r="C3590" s="72" t="s">
        <v>290</v>
      </c>
      <c r="D3590" s="72" t="s">
        <v>292</v>
      </c>
      <c r="E3590" s="72"/>
      <c r="F3590" s="73" t="n">
        <v>40654</v>
      </c>
      <c r="G3590" s="73" t="n">
        <v>31382</v>
      </c>
      <c r="H3590" s="73" t="n">
        <v>9272</v>
      </c>
      <c r="I3590" s="74" t="n">
        <f aca="false">H3590/F3590</f>
        <v>0.228071038520195</v>
      </c>
      <c r="J3590" s="73" t="n">
        <v>29991</v>
      </c>
      <c r="K3590" s="73" t="n">
        <v>788</v>
      </c>
      <c r="L3590" s="73" t="n">
        <v>603</v>
      </c>
      <c r="M3590" s="73" t="n">
        <v>18160</v>
      </c>
      <c r="N3590" s="73" t="n">
        <v>8985</v>
      </c>
      <c r="O3590" s="73" t="n">
        <f aca="false">J3590-M3590-N3590</f>
        <v>2846</v>
      </c>
      <c r="P3590" s="74" t="n">
        <f aca="false">M3590/J3590</f>
        <v>0.605514987829682</v>
      </c>
      <c r="Q3590" s="74" t="n">
        <f aca="false">N3590/J3590</f>
        <v>0.299589876963089</v>
      </c>
      <c r="R3590" s="75" t="n">
        <f aca="false">ABS(P3590-Q3590)*100</f>
        <v>30.5925110866593</v>
      </c>
      <c r="S3590" s="72" t="str">
        <f aca="false">IF(M3590&gt;N3590,"Flávio Bolsonaro",IF(N3590&gt;M3590,"Lula","Empate"))</f>
        <v>Flávio Bolsonaro</v>
      </c>
      <c r="T3590" s="74" t="n">
        <v>0.367657651758235</v>
      </c>
      <c r="U3590" s="74" t="n">
        <v>0.542989981009757</v>
      </c>
      <c r="V3590" s="72" t="str">
        <f aca="false">IF(S3590="Empate","—",IF((N3590&gt;M3590)&lt;&gt;(T3590&gt;U3590),"Sim","Não"))</f>
        <v>Não</v>
      </c>
    </row>
    <row r="3591" customFormat="false" ht="15" hidden="false" customHeight="false" outlineLevel="0" collapsed="false">
      <c r="A3591" s="72" t="s">
        <v>7405</v>
      </c>
      <c r="B3591" s="72" t="s">
        <v>7406</v>
      </c>
      <c r="C3591" s="72" t="s">
        <v>290</v>
      </c>
      <c r="D3591" s="72" t="s">
        <v>292</v>
      </c>
      <c r="E3591" s="72"/>
      <c r="F3591" s="73" t="n">
        <v>8555</v>
      </c>
      <c r="G3591" s="73" t="n">
        <v>6745</v>
      </c>
      <c r="H3591" s="73" t="n">
        <v>1810</v>
      </c>
      <c r="I3591" s="74" t="n">
        <f aca="false">H3591/F3591</f>
        <v>0.211572180011689</v>
      </c>
      <c r="J3591" s="73" t="n">
        <v>6506</v>
      </c>
      <c r="K3591" s="73" t="n">
        <v>101</v>
      </c>
      <c r="L3591" s="73" t="n">
        <v>138</v>
      </c>
      <c r="M3591" s="73" t="n">
        <v>3836</v>
      </c>
      <c r="N3591" s="73" t="n">
        <v>2209</v>
      </c>
      <c r="O3591" s="73" t="n">
        <f aca="false">J3591-M3591-N3591</f>
        <v>461</v>
      </c>
      <c r="P3591" s="74" t="n">
        <f aca="false">M3591/J3591</f>
        <v>0.589609591146634</v>
      </c>
      <c r="Q3591" s="74" t="n">
        <f aca="false">N3591/J3591</f>
        <v>0.339532739010144</v>
      </c>
      <c r="R3591" s="75" t="n">
        <f aca="false">ABS(P3591-Q3591)*100</f>
        <v>25.0076852136489</v>
      </c>
      <c r="S3591" s="72" t="str">
        <f aca="false">IF(M3591&gt;N3591,"Flávio Bolsonaro",IF(N3591&gt;M3591,"Lula","Empate"))</f>
        <v>Flávio Bolsonaro</v>
      </c>
      <c r="T3591" s="74" t="n">
        <v>0.395854922279793</v>
      </c>
      <c r="U3591" s="74" t="n">
        <v>0.534270910436714</v>
      </c>
      <c r="V3591" s="72" t="str">
        <f aca="false">IF(S3591="Empate","—",IF((N3591&gt;M3591)&lt;&gt;(T3591&gt;U3591),"Sim","Não"))</f>
        <v>Não</v>
      </c>
    </row>
    <row r="3592" customFormat="false" ht="15" hidden="false" customHeight="false" outlineLevel="0" collapsed="false">
      <c r="A3592" s="72" t="s">
        <v>7407</v>
      </c>
      <c r="B3592" s="72" t="s">
        <v>7408</v>
      </c>
      <c r="C3592" s="72" t="s">
        <v>290</v>
      </c>
      <c r="D3592" s="72" t="s">
        <v>292</v>
      </c>
      <c r="E3592" s="72"/>
      <c r="F3592" s="73" t="n">
        <v>7525</v>
      </c>
      <c r="G3592" s="73" t="n">
        <v>6162</v>
      </c>
      <c r="H3592" s="73" t="n">
        <v>1363</v>
      </c>
      <c r="I3592" s="74" t="n">
        <f aca="false">H3592/F3592</f>
        <v>0.181129568106312</v>
      </c>
      <c r="J3592" s="73" t="n">
        <v>5849</v>
      </c>
      <c r="K3592" s="73" t="n">
        <v>172</v>
      </c>
      <c r="L3592" s="73" t="n">
        <v>141</v>
      </c>
      <c r="M3592" s="73" t="n">
        <v>3072</v>
      </c>
      <c r="N3592" s="73" t="n">
        <v>2392</v>
      </c>
      <c r="O3592" s="73" t="n">
        <f aca="false">J3592-M3592-N3592</f>
        <v>385</v>
      </c>
      <c r="P3592" s="74" t="n">
        <f aca="false">M3592/J3592</f>
        <v>0.52521798598051</v>
      </c>
      <c r="Q3592" s="74" t="n">
        <f aca="false">N3592/J3592</f>
        <v>0.408958796375449</v>
      </c>
      <c r="R3592" s="75" t="n">
        <f aca="false">ABS(P3592-Q3592)*100</f>
        <v>11.6259189605061</v>
      </c>
      <c r="S3592" s="72" t="str">
        <f aca="false">IF(M3592&gt;N3592,"Flávio Bolsonaro",IF(N3592&gt;M3592,"Lula","Empate"))</f>
        <v>Flávio Bolsonaro</v>
      </c>
      <c r="T3592" s="74" t="n">
        <v>0.534143419476296</v>
      </c>
      <c r="U3592" s="74" t="n">
        <v>0.410576758514462</v>
      </c>
      <c r="V3592" s="72" t="str">
        <f aca="false">IF(S3592="Empate","—",IF((N3592&gt;M3592)&lt;&gt;(T3592&gt;U3592),"Sim","Não"))</f>
        <v>Sim</v>
      </c>
    </row>
    <row r="3593" customFormat="false" ht="15" hidden="false" customHeight="false" outlineLevel="0" collapsed="false">
      <c r="A3593" s="72" t="s">
        <v>7409</v>
      </c>
      <c r="B3593" s="72" t="s">
        <v>7410</v>
      </c>
      <c r="C3593" s="72" t="s">
        <v>290</v>
      </c>
      <c r="D3593" s="72" t="s">
        <v>292</v>
      </c>
      <c r="E3593" s="72"/>
      <c r="F3593" s="73" t="n">
        <v>6593</v>
      </c>
      <c r="G3593" s="73" t="n">
        <v>5320</v>
      </c>
      <c r="H3593" s="73" t="n">
        <v>1273</v>
      </c>
      <c r="I3593" s="74" t="n">
        <f aca="false">H3593/F3593</f>
        <v>0.193083573487032</v>
      </c>
      <c r="J3593" s="73" t="n">
        <v>5149</v>
      </c>
      <c r="K3593" s="73" t="n">
        <v>64</v>
      </c>
      <c r="L3593" s="73" t="n">
        <v>107</v>
      </c>
      <c r="M3593" s="73" t="n">
        <v>3257</v>
      </c>
      <c r="N3593" s="73" t="n">
        <v>1648</v>
      </c>
      <c r="O3593" s="73" t="n">
        <f aca="false">J3593-M3593-N3593</f>
        <v>244</v>
      </c>
      <c r="P3593" s="74" t="n">
        <f aca="false">M3593/J3593</f>
        <v>0.632550009710624</v>
      </c>
      <c r="Q3593" s="74" t="n">
        <f aca="false">N3593/J3593</f>
        <v>0.320062147989901</v>
      </c>
      <c r="R3593" s="75" t="n">
        <f aca="false">ABS(P3593-Q3593)*100</f>
        <v>31.2487861720723</v>
      </c>
      <c r="S3593" s="72" t="str">
        <f aca="false">IF(M3593&gt;N3593,"Flávio Bolsonaro",IF(N3593&gt;M3593,"Lula","Empate"))</f>
        <v>Flávio Bolsonaro</v>
      </c>
      <c r="T3593" s="74" t="n">
        <v>0.378979670118911</v>
      </c>
      <c r="U3593" s="74" t="n">
        <v>0.570195627157653</v>
      </c>
      <c r="V3593" s="72" t="str">
        <f aca="false">IF(S3593="Empate","—",IF((N3593&gt;M3593)&lt;&gt;(T3593&gt;U3593),"Sim","Não"))</f>
        <v>Não</v>
      </c>
    </row>
    <row r="3594" customFormat="false" ht="15" hidden="false" customHeight="false" outlineLevel="0" collapsed="false">
      <c r="A3594" s="72" t="s">
        <v>7411</v>
      </c>
      <c r="B3594" s="72" t="s">
        <v>7412</v>
      </c>
      <c r="C3594" s="72" t="s">
        <v>290</v>
      </c>
      <c r="D3594" s="72" t="s">
        <v>292</v>
      </c>
      <c r="E3594" s="72"/>
      <c r="F3594" s="73" t="n">
        <v>6888</v>
      </c>
      <c r="G3594" s="73" t="n">
        <v>5840</v>
      </c>
      <c r="H3594" s="73" t="n">
        <v>1048</v>
      </c>
      <c r="I3594" s="74" t="n">
        <f aca="false">H3594/F3594</f>
        <v>0.152148664343786</v>
      </c>
      <c r="J3594" s="73" t="n">
        <v>5653</v>
      </c>
      <c r="K3594" s="73" t="n">
        <v>93</v>
      </c>
      <c r="L3594" s="73" t="n">
        <v>94</v>
      </c>
      <c r="M3594" s="73" t="n">
        <v>3024</v>
      </c>
      <c r="N3594" s="73" t="n">
        <v>2365</v>
      </c>
      <c r="O3594" s="73" t="n">
        <f aca="false">J3594-M3594-N3594</f>
        <v>264</v>
      </c>
      <c r="P3594" s="74" t="n">
        <f aca="false">M3594/J3594</f>
        <v>0.534937201485937</v>
      </c>
      <c r="Q3594" s="74" t="n">
        <f aca="false">N3594/J3594</f>
        <v>0.418361931717672</v>
      </c>
      <c r="R3594" s="75" t="n">
        <f aca="false">ABS(P3594-Q3594)*100</f>
        <v>11.6575269768265</v>
      </c>
      <c r="S3594" s="72" t="str">
        <f aca="false">IF(M3594&gt;N3594,"Flávio Bolsonaro",IF(N3594&gt;M3594,"Lula","Empate"))</f>
        <v>Flávio Bolsonaro</v>
      </c>
      <c r="T3594" s="74" t="n">
        <v>0.54295592048401</v>
      </c>
      <c r="U3594" s="74" t="n">
        <v>0.414693171996543</v>
      </c>
      <c r="V3594" s="72" t="str">
        <f aca="false">IF(S3594="Empate","—",IF((N3594&gt;M3594)&lt;&gt;(T3594&gt;U3594),"Sim","Não"))</f>
        <v>Sim</v>
      </c>
    </row>
    <row r="3595" customFormat="false" ht="15" hidden="false" customHeight="false" outlineLevel="0" collapsed="false">
      <c r="A3595" s="72" t="s">
        <v>7413</v>
      </c>
      <c r="B3595" s="72" t="s">
        <v>7414</v>
      </c>
      <c r="C3595" s="72" t="s">
        <v>290</v>
      </c>
      <c r="D3595" s="72" t="s">
        <v>292</v>
      </c>
      <c r="E3595" s="72"/>
      <c r="F3595" s="73" t="n">
        <v>3584</v>
      </c>
      <c r="G3595" s="73" t="n">
        <v>2914</v>
      </c>
      <c r="H3595" s="73" t="n">
        <v>670</v>
      </c>
      <c r="I3595" s="74" t="n">
        <f aca="false">H3595/F3595</f>
        <v>0.186941964285714</v>
      </c>
      <c r="J3595" s="73" t="n">
        <v>2841</v>
      </c>
      <c r="K3595" s="73" t="n">
        <v>33</v>
      </c>
      <c r="L3595" s="73" t="n">
        <v>40</v>
      </c>
      <c r="M3595" s="73" t="n">
        <v>1652</v>
      </c>
      <c r="N3595" s="73" t="n">
        <v>996</v>
      </c>
      <c r="O3595" s="73" t="n">
        <f aca="false">J3595-M3595-N3595</f>
        <v>193</v>
      </c>
      <c r="P3595" s="74" t="n">
        <f aca="false">M3595/J3595</f>
        <v>0.581485392467441</v>
      </c>
      <c r="Q3595" s="74" t="n">
        <f aca="false">N3595/J3595</f>
        <v>0.350580781414995</v>
      </c>
      <c r="R3595" s="75" t="n">
        <f aca="false">ABS(P3595-Q3595)*100</f>
        <v>23.0904611052446</v>
      </c>
      <c r="S3595" s="72" t="str">
        <f aca="false">IF(M3595&gt;N3595,"Flávio Bolsonaro",IF(N3595&gt;M3595,"Lula","Empate"))</f>
        <v>Flávio Bolsonaro</v>
      </c>
      <c r="T3595" s="74" t="n">
        <v>0.459794544810485</v>
      </c>
      <c r="U3595" s="74" t="n">
        <v>0.475380800566773</v>
      </c>
      <c r="V3595" s="72" t="str">
        <f aca="false">IF(S3595="Empate","—",IF((N3595&gt;M3595)&lt;&gt;(T3595&gt;U3595),"Sim","Não"))</f>
        <v>Não</v>
      </c>
    </row>
    <row r="3596" customFormat="false" ht="15" hidden="false" customHeight="false" outlineLevel="0" collapsed="false">
      <c r="A3596" s="72" t="s">
        <v>7415</v>
      </c>
      <c r="B3596" s="72" t="s">
        <v>7416</v>
      </c>
      <c r="C3596" s="72" t="s">
        <v>290</v>
      </c>
      <c r="D3596" s="72" t="s">
        <v>292</v>
      </c>
      <c r="E3596" s="72"/>
      <c r="F3596" s="73" t="n">
        <v>5942</v>
      </c>
      <c r="G3596" s="73" t="n">
        <v>4949</v>
      </c>
      <c r="H3596" s="73" t="n">
        <v>993</v>
      </c>
      <c r="I3596" s="74" t="n">
        <f aca="false">H3596/F3596</f>
        <v>0.167115449343655</v>
      </c>
      <c r="J3596" s="73" t="n">
        <v>4839</v>
      </c>
      <c r="K3596" s="73" t="n">
        <v>52</v>
      </c>
      <c r="L3596" s="73" t="n">
        <v>58</v>
      </c>
      <c r="M3596" s="73" t="n">
        <v>3075</v>
      </c>
      <c r="N3596" s="73" t="n">
        <v>1488</v>
      </c>
      <c r="O3596" s="73" t="n">
        <f aca="false">J3596-M3596-N3596</f>
        <v>276</v>
      </c>
      <c r="P3596" s="74" t="n">
        <f aca="false">M3596/J3596</f>
        <v>0.635461872287663</v>
      </c>
      <c r="Q3596" s="74" t="n">
        <f aca="false">N3596/J3596</f>
        <v>0.307501549907006</v>
      </c>
      <c r="R3596" s="75" t="n">
        <f aca="false">ABS(P3596-Q3596)*100</f>
        <v>32.7960322380657</v>
      </c>
      <c r="S3596" s="72" t="str">
        <f aca="false">IF(M3596&gt;N3596,"Flávio Bolsonaro",IF(N3596&gt;M3596,"Lula","Empate"))</f>
        <v>Flávio Bolsonaro</v>
      </c>
      <c r="T3596" s="74" t="n">
        <v>0.388825541619156</v>
      </c>
      <c r="U3596" s="74" t="n">
        <v>0.548688711516534</v>
      </c>
      <c r="V3596" s="72" t="str">
        <f aca="false">IF(S3596="Empate","—",IF((N3596&gt;M3596)&lt;&gt;(T3596&gt;U3596),"Sim","Não"))</f>
        <v>Não</v>
      </c>
    </row>
    <row r="3597" customFormat="false" ht="15" hidden="false" customHeight="false" outlineLevel="0" collapsed="false">
      <c r="A3597" s="72" t="s">
        <v>7417</v>
      </c>
      <c r="B3597" s="72" t="s">
        <v>4711</v>
      </c>
      <c r="C3597" s="72" t="s">
        <v>290</v>
      </c>
      <c r="D3597" s="72" t="s">
        <v>292</v>
      </c>
      <c r="E3597" s="72"/>
      <c r="F3597" s="73" t="n">
        <v>14549</v>
      </c>
      <c r="G3597" s="73" t="n">
        <v>11068</v>
      </c>
      <c r="H3597" s="73" t="n">
        <v>3481</v>
      </c>
      <c r="I3597" s="74" t="n">
        <f aca="false">H3597/F3597</f>
        <v>0.239260430270122</v>
      </c>
      <c r="J3597" s="73" t="n">
        <v>10663</v>
      </c>
      <c r="K3597" s="73" t="n">
        <v>209</v>
      </c>
      <c r="L3597" s="73" t="n">
        <v>196</v>
      </c>
      <c r="M3597" s="73" t="n">
        <v>6708</v>
      </c>
      <c r="N3597" s="73" t="n">
        <v>3166</v>
      </c>
      <c r="O3597" s="73" t="n">
        <f aca="false">J3597-M3597-N3597</f>
        <v>789</v>
      </c>
      <c r="P3597" s="74" t="n">
        <f aca="false">M3597/J3597</f>
        <v>0.629091250117228</v>
      </c>
      <c r="Q3597" s="74" t="n">
        <f aca="false">N3597/J3597</f>
        <v>0.296914564381506</v>
      </c>
      <c r="R3597" s="75" t="n">
        <f aca="false">ABS(P3597-Q3597)*100</f>
        <v>33.2176685735722</v>
      </c>
      <c r="S3597" s="72" t="str">
        <f aca="false">IF(M3597&gt;N3597,"Flávio Bolsonaro",IF(N3597&gt;M3597,"Lula","Empate"))</f>
        <v>Flávio Bolsonaro</v>
      </c>
      <c r="T3597" s="74" t="n">
        <v>0.347645429362881</v>
      </c>
      <c r="U3597" s="74" t="n">
        <v>0.581717451523546</v>
      </c>
      <c r="V3597" s="72" t="str">
        <f aca="false">IF(S3597="Empate","—",IF((N3597&gt;M3597)&lt;&gt;(T3597&gt;U3597),"Sim","Não"))</f>
        <v>Não</v>
      </c>
    </row>
    <row r="3598" customFormat="false" ht="15" hidden="false" customHeight="false" outlineLevel="0" collapsed="false">
      <c r="A3598" s="72" t="s">
        <v>7418</v>
      </c>
      <c r="B3598" s="72" t="s">
        <v>7419</v>
      </c>
      <c r="C3598" s="72" t="s">
        <v>290</v>
      </c>
      <c r="D3598" s="72" t="s">
        <v>292</v>
      </c>
      <c r="E3598" s="72"/>
      <c r="F3598" s="73" t="n">
        <v>5375</v>
      </c>
      <c r="G3598" s="73" t="n">
        <v>4140</v>
      </c>
      <c r="H3598" s="73" t="n">
        <v>1235</v>
      </c>
      <c r="I3598" s="74" t="n">
        <f aca="false">H3598/F3598</f>
        <v>0.229767441860465</v>
      </c>
      <c r="J3598" s="73" t="n">
        <v>4038</v>
      </c>
      <c r="K3598" s="73" t="n">
        <v>48</v>
      </c>
      <c r="L3598" s="73" t="n">
        <v>54</v>
      </c>
      <c r="M3598" s="73" t="n">
        <v>2383</v>
      </c>
      <c r="N3598" s="73" t="n">
        <v>1427</v>
      </c>
      <c r="O3598" s="73" t="n">
        <f aca="false">J3598-M3598-N3598</f>
        <v>228</v>
      </c>
      <c r="P3598" s="74" t="n">
        <f aca="false">M3598/J3598</f>
        <v>0.590143635463101</v>
      </c>
      <c r="Q3598" s="74" t="n">
        <f aca="false">N3598/J3598</f>
        <v>0.353392768697375</v>
      </c>
      <c r="R3598" s="75" t="n">
        <f aca="false">ABS(P3598-Q3598)*100</f>
        <v>23.6750866765726</v>
      </c>
      <c r="S3598" s="72" t="str">
        <f aca="false">IF(M3598&gt;N3598,"Flávio Bolsonaro",IF(N3598&gt;M3598,"Lula","Empate"))</f>
        <v>Flávio Bolsonaro</v>
      </c>
      <c r="T3598" s="74" t="n">
        <v>0.408009708737864</v>
      </c>
      <c r="U3598" s="74" t="n">
        <v>0.540291262135922</v>
      </c>
      <c r="V3598" s="72" t="str">
        <f aca="false">IF(S3598="Empate","—",IF((N3598&gt;M3598)&lt;&gt;(T3598&gt;U3598),"Sim","Não"))</f>
        <v>Não</v>
      </c>
    </row>
    <row r="3599" customFormat="false" ht="15" hidden="false" customHeight="false" outlineLevel="0" collapsed="false">
      <c r="A3599" s="72" t="s">
        <v>7420</v>
      </c>
      <c r="B3599" s="72" t="s">
        <v>7421</v>
      </c>
      <c r="C3599" s="72" t="s">
        <v>290</v>
      </c>
      <c r="D3599" s="72" t="s">
        <v>292</v>
      </c>
      <c r="E3599" s="72"/>
      <c r="F3599" s="73" t="n">
        <v>2817</v>
      </c>
      <c r="G3599" s="73" t="n">
        <v>2321</v>
      </c>
      <c r="H3599" s="73" t="n">
        <v>496</v>
      </c>
      <c r="I3599" s="74" t="n">
        <f aca="false">H3599/F3599</f>
        <v>0.17607383741569</v>
      </c>
      <c r="J3599" s="73" t="n">
        <v>2241</v>
      </c>
      <c r="K3599" s="73" t="n">
        <v>36</v>
      </c>
      <c r="L3599" s="73" t="n">
        <v>44</v>
      </c>
      <c r="M3599" s="73" t="n">
        <v>1479</v>
      </c>
      <c r="N3599" s="73" t="n">
        <v>602</v>
      </c>
      <c r="O3599" s="73" t="n">
        <f aca="false">J3599-M3599-N3599</f>
        <v>160</v>
      </c>
      <c r="P3599" s="74" t="n">
        <f aca="false">M3599/J3599</f>
        <v>0.659973226238287</v>
      </c>
      <c r="Q3599" s="74" t="n">
        <f aca="false">N3599/J3599</f>
        <v>0.268630075858992</v>
      </c>
      <c r="R3599" s="75" t="n">
        <f aca="false">ABS(P3599-Q3599)*100</f>
        <v>39.1343150379295</v>
      </c>
      <c r="S3599" s="72" t="str">
        <f aca="false">IF(M3599&gt;N3599,"Flávio Bolsonaro",IF(N3599&gt;M3599,"Lula","Empate"))</f>
        <v>Flávio Bolsonaro</v>
      </c>
      <c r="T3599" s="74" t="n">
        <v>0.332400932400932</v>
      </c>
      <c r="U3599" s="74" t="n">
        <v>0.603263403263403</v>
      </c>
      <c r="V3599" s="72" t="str">
        <f aca="false">IF(S3599="Empate","—",IF((N3599&gt;M3599)&lt;&gt;(T3599&gt;U3599),"Sim","Não"))</f>
        <v>Não</v>
      </c>
    </row>
    <row r="3600" customFormat="false" ht="15" hidden="false" customHeight="false" outlineLevel="0" collapsed="false">
      <c r="A3600" s="72" t="s">
        <v>7422</v>
      </c>
      <c r="B3600" s="72" t="s">
        <v>7423</v>
      </c>
      <c r="C3600" s="72" t="s">
        <v>285</v>
      </c>
      <c r="D3600" s="72" t="s">
        <v>282</v>
      </c>
      <c r="E3600" s="72"/>
      <c r="F3600" s="73" t="n">
        <v>137071</v>
      </c>
      <c r="G3600" s="73" t="n">
        <v>105351</v>
      </c>
      <c r="H3600" s="73" t="n">
        <v>31720</v>
      </c>
      <c r="I3600" s="74" t="n">
        <f aca="false">H3600/F3600</f>
        <v>0.231412917393176</v>
      </c>
      <c r="J3600" s="73" t="n">
        <v>101009</v>
      </c>
      <c r="K3600" s="73" t="n">
        <v>1918</v>
      </c>
      <c r="L3600" s="73" t="n">
        <v>2424</v>
      </c>
      <c r="M3600" s="73" t="n">
        <v>62802</v>
      </c>
      <c r="N3600" s="73" t="n">
        <v>31859</v>
      </c>
      <c r="O3600" s="73" t="n">
        <f aca="false">J3600-M3600-N3600</f>
        <v>6348</v>
      </c>
      <c r="P3600" s="74" t="n">
        <f aca="false">M3600/J3600</f>
        <v>0.62174657703769</v>
      </c>
      <c r="Q3600" s="74" t="n">
        <f aca="false">N3600/J3600</f>
        <v>0.315407537942164</v>
      </c>
      <c r="R3600" s="75" t="n">
        <f aca="false">ABS(P3600-Q3600)*100</f>
        <v>30.6339039095526</v>
      </c>
      <c r="S3600" s="72" t="str">
        <f aca="false">IF(M3600&gt;N3600,"Flávio Bolsonaro",IF(N3600&gt;M3600,"Lula","Empate"))</f>
        <v>Flávio Bolsonaro</v>
      </c>
      <c r="T3600" s="74" t="n">
        <v>0.326478438270153</v>
      </c>
      <c r="U3600" s="74" t="n">
        <v>0.618096104878872</v>
      </c>
      <c r="V3600" s="72" t="str">
        <f aca="false">IF(S3600="Empate","—",IF((N3600&gt;M3600)&lt;&gt;(T3600&gt;U3600),"Sim","Não"))</f>
        <v>Não</v>
      </c>
    </row>
    <row r="3601" customFormat="false" ht="15" hidden="false" customHeight="false" outlineLevel="0" collapsed="false">
      <c r="A3601" s="72" t="s">
        <v>7424</v>
      </c>
      <c r="B3601" s="72" t="s">
        <v>7425</v>
      </c>
      <c r="C3601" s="72" t="s">
        <v>285</v>
      </c>
      <c r="D3601" s="72" t="s">
        <v>282</v>
      </c>
      <c r="E3601" s="72"/>
      <c r="F3601" s="73" t="n">
        <v>10135</v>
      </c>
      <c r="G3601" s="73" t="n">
        <v>8277</v>
      </c>
      <c r="H3601" s="73" t="n">
        <v>1858</v>
      </c>
      <c r="I3601" s="74" t="n">
        <f aca="false">H3601/F3601</f>
        <v>0.18332511100148</v>
      </c>
      <c r="J3601" s="73" t="n">
        <v>7972</v>
      </c>
      <c r="K3601" s="73" t="n">
        <v>116</v>
      </c>
      <c r="L3601" s="73" t="n">
        <v>189</v>
      </c>
      <c r="M3601" s="73" t="n">
        <v>4917</v>
      </c>
      <c r="N3601" s="73" t="n">
        <v>2646</v>
      </c>
      <c r="O3601" s="73" t="n">
        <f aca="false">J3601-M3601-N3601</f>
        <v>409</v>
      </c>
      <c r="P3601" s="74" t="n">
        <f aca="false">M3601/J3601</f>
        <v>0.616783743100853</v>
      </c>
      <c r="Q3601" s="74" t="n">
        <f aca="false">N3601/J3601</f>
        <v>0.331911690918214</v>
      </c>
      <c r="R3601" s="75" t="n">
        <f aca="false">ABS(P3601-Q3601)*100</f>
        <v>28.4872052182639</v>
      </c>
      <c r="S3601" s="72" t="str">
        <f aca="false">IF(M3601&gt;N3601,"Flávio Bolsonaro",IF(N3601&gt;M3601,"Lula","Empate"))</f>
        <v>Flávio Bolsonaro</v>
      </c>
      <c r="T3601" s="74" t="n">
        <v>0.387725913405279</v>
      </c>
      <c r="U3601" s="74" t="n">
        <v>0.557794825120271</v>
      </c>
      <c r="V3601" s="72" t="str">
        <f aca="false">IF(S3601="Empate","—",IF((N3601&gt;M3601)&lt;&gt;(T3601&gt;U3601),"Sim","Não"))</f>
        <v>Não</v>
      </c>
    </row>
    <row r="3602" customFormat="false" ht="15" hidden="false" customHeight="false" outlineLevel="0" collapsed="false">
      <c r="A3602" s="72" t="s">
        <v>7426</v>
      </c>
      <c r="B3602" s="72" t="s">
        <v>7427</v>
      </c>
      <c r="C3602" s="72" t="s">
        <v>285</v>
      </c>
      <c r="D3602" s="72" t="s">
        <v>282</v>
      </c>
      <c r="E3602" s="72"/>
      <c r="F3602" s="73" t="n">
        <v>111370</v>
      </c>
      <c r="G3602" s="73" t="n">
        <v>86031</v>
      </c>
      <c r="H3602" s="73" t="n">
        <v>25339</v>
      </c>
      <c r="I3602" s="74" t="n">
        <f aca="false">H3602/F3602</f>
        <v>0.227520876358086</v>
      </c>
      <c r="J3602" s="73" t="n">
        <v>82197</v>
      </c>
      <c r="K3602" s="73" t="n">
        <v>1655</v>
      </c>
      <c r="L3602" s="73" t="n">
        <v>2179</v>
      </c>
      <c r="M3602" s="73" t="n">
        <v>53415</v>
      </c>
      <c r="N3602" s="73" t="n">
        <v>23451</v>
      </c>
      <c r="O3602" s="73" t="n">
        <f aca="false">J3602-M3602-N3602</f>
        <v>5331</v>
      </c>
      <c r="P3602" s="74" t="n">
        <f aca="false">M3602/J3602</f>
        <v>0.649841235081572</v>
      </c>
      <c r="Q3602" s="74" t="n">
        <f aca="false">N3602/J3602</f>
        <v>0.285302383298661</v>
      </c>
      <c r="R3602" s="75" t="n">
        <f aca="false">ABS(P3602-Q3602)*100</f>
        <v>36.4538851782912</v>
      </c>
      <c r="S3602" s="72" t="str">
        <f aca="false">IF(M3602&gt;N3602,"Flávio Bolsonaro",IF(N3602&gt;M3602,"Lula","Empate"))</f>
        <v>Flávio Bolsonaro</v>
      </c>
      <c r="T3602" s="74" t="n">
        <v>0.305377568311798</v>
      </c>
      <c r="U3602" s="74" t="n">
        <v>0.619452976064393</v>
      </c>
      <c r="V3602" s="72" t="str">
        <f aca="false">IF(S3602="Empate","—",IF((N3602&gt;M3602)&lt;&gt;(T3602&gt;U3602),"Sim","Não"))</f>
        <v>Não</v>
      </c>
    </row>
    <row r="3603" customFormat="false" ht="15" hidden="false" customHeight="false" outlineLevel="0" collapsed="false">
      <c r="A3603" s="72" t="s">
        <v>7428</v>
      </c>
      <c r="B3603" s="72" t="s">
        <v>7429</v>
      </c>
      <c r="C3603" s="72" t="s">
        <v>285</v>
      </c>
      <c r="D3603" s="72" t="s">
        <v>282</v>
      </c>
      <c r="E3603" s="72"/>
      <c r="F3603" s="73" t="n">
        <v>10270</v>
      </c>
      <c r="G3603" s="73" t="n">
        <v>8231</v>
      </c>
      <c r="H3603" s="73" t="n">
        <v>2039</v>
      </c>
      <c r="I3603" s="74" t="n">
        <f aca="false">H3603/F3603</f>
        <v>0.198539435248296</v>
      </c>
      <c r="J3603" s="73" t="n">
        <v>7843</v>
      </c>
      <c r="K3603" s="73" t="n">
        <v>157</v>
      </c>
      <c r="L3603" s="73" t="n">
        <v>231</v>
      </c>
      <c r="M3603" s="73" t="n">
        <v>4555</v>
      </c>
      <c r="N3603" s="73" t="n">
        <v>2663</v>
      </c>
      <c r="O3603" s="73" t="n">
        <f aca="false">J3603-M3603-N3603</f>
        <v>625</v>
      </c>
      <c r="P3603" s="74" t="n">
        <f aca="false">M3603/J3603</f>
        <v>0.580772663521612</v>
      </c>
      <c r="Q3603" s="74" t="n">
        <f aca="false">N3603/J3603</f>
        <v>0.339538441922734</v>
      </c>
      <c r="R3603" s="75" t="n">
        <f aca="false">ABS(P3603-Q3603)*100</f>
        <v>24.1234221598878</v>
      </c>
      <c r="S3603" s="72" t="str">
        <f aca="false">IF(M3603&gt;N3603,"Flávio Bolsonaro",IF(N3603&gt;M3603,"Lula","Empate"))</f>
        <v>Flávio Bolsonaro</v>
      </c>
      <c r="T3603" s="74" t="n">
        <v>0.380296471205562</v>
      </c>
      <c r="U3603" s="74" t="n">
        <v>0.531549258821986</v>
      </c>
      <c r="V3603" s="72" t="str">
        <f aca="false">IF(S3603="Empate","—",IF((N3603&gt;M3603)&lt;&gt;(T3603&gt;U3603),"Sim","Não"))</f>
        <v>Não</v>
      </c>
    </row>
    <row r="3604" customFormat="false" ht="15" hidden="false" customHeight="false" outlineLevel="0" collapsed="false">
      <c r="A3604" s="72" t="s">
        <v>7430</v>
      </c>
      <c r="B3604" s="72" t="s">
        <v>7431</v>
      </c>
      <c r="C3604" s="72" t="s">
        <v>285</v>
      </c>
      <c r="D3604" s="72" t="s">
        <v>282</v>
      </c>
      <c r="E3604" s="72"/>
      <c r="F3604" s="73" t="n">
        <v>36236</v>
      </c>
      <c r="G3604" s="73" t="n">
        <v>28170</v>
      </c>
      <c r="H3604" s="73" t="n">
        <v>8066</v>
      </c>
      <c r="I3604" s="74" t="n">
        <f aca="false">H3604/F3604</f>
        <v>0.222596313058837</v>
      </c>
      <c r="J3604" s="73" t="n">
        <v>27336</v>
      </c>
      <c r="K3604" s="73" t="n">
        <v>384</v>
      </c>
      <c r="L3604" s="73" t="n">
        <v>450</v>
      </c>
      <c r="M3604" s="73" t="n">
        <v>17294</v>
      </c>
      <c r="N3604" s="73" t="n">
        <v>8225</v>
      </c>
      <c r="O3604" s="73" t="n">
        <f aca="false">J3604-M3604-N3604</f>
        <v>1817</v>
      </c>
      <c r="P3604" s="74" t="n">
        <f aca="false">M3604/J3604</f>
        <v>0.632645595551654</v>
      </c>
      <c r="Q3604" s="74" t="n">
        <f aca="false">N3604/J3604</f>
        <v>0.300885279484928</v>
      </c>
      <c r="R3604" s="75" t="n">
        <f aca="false">ABS(P3604-Q3604)*100</f>
        <v>33.1760316066725</v>
      </c>
      <c r="S3604" s="72" t="str">
        <f aca="false">IF(M3604&gt;N3604,"Flávio Bolsonaro",IF(N3604&gt;M3604,"Lula","Empate"))</f>
        <v>Flávio Bolsonaro</v>
      </c>
      <c r="T3604" s="74" t="n">
        <v>0.319417753608374</v>
      </c>
      <c r="U3604" s="74" t="n">
        <v>0.614956863065789</v>
      </c>
      <c r="V3604" s="72" t="str">
        <f aca="false">IF(S3604="Empate","—",IF((N3604&gt;M3604)&lt;&gt;(T3604&gt;U3604),"Sim","Não"))</f>
        <v>Não</v>
      </c>
    </row>
    <row r="3605" customFormat="false" ht="15" hidden="false" customHeight="false" outlineLevel="0" collapsed="false">
      <c r="A3605" s="72" t="s">
        <v>7432</v>
      </c>
      <c r="B3605" s="72" t="s">
        <v>7433</v>
      </c>
      <c r="C3605" s="72" t="s">
        <v>285</v>
      </c>
      <c r="D3605" s="72" t="s">
        <v>282</v>
      </c>
      <c r="E3605" s="72"/>
      <c r="F3605" s="73" t="n">
        <v>35242</v>
      </c>
      <c r="G3605" s="73" t="n">
        <v>27352</v>
      </c>
      <c r="H3605" s="73" t="n">
        <v>7890</v>
      </c>
      <c r="I3605" s="74" t="n">
        <f aca="false">H3605/F3605</f>
        <v>0.223880597014925</v>
      </c>
      <c r="J3605" s="73" t="n">
        <v>26435</v>
      </c>
      <c r="K3605" s="73" t="n">
        <v>418</v>
      </c>
      <c r="L3605" s="73" t="n">
        <v>499</v>
      </c>
      <c r="M3605" s="73" t="n">
        <v>15959</v>
      </c>
      <c r="N3605" s="73" t="n">
        <v>8652</v>
      </c>
      <c r="O3605" s="73" t="n">
        <f aca="false">J3605-M3605-N3605</f>
        <v>1824</v>
      </c>
      <c r="P3605" s="74" t="n">
        <f aca="false">M3605/J3605</f>
        <v>0.603707206355211</v>
      </c>
      <c r="Q3605" s="74" t="n">
        <f aca="false">N3605/J3605</f>
        <v>0.327293361074333</v>
      </c>
      <c r="R3605" s="75" t="n">
        <f aca="false">ABS(P3605-Q3605)*100</f>
        <v>27.6413845280878</v>
      </c>
      <c r="S3605" s="72" t="str">
        <f aca="false">IF(M3605&gt;N3605,"Flávio Bolsonaro",IF(N3605&gt;M3605,"Lula","Empate"))</f>
        <v>Flávio Bolsonaro</v>
      </c>
      <c r="T3605" s="74" t="n">
        <v>0.342329726288988</v>
      </c>
      <c r="U3605" s="74" t="n">
        <v>0.59057924888606</v>
      </c>
      <c r="V3605" s="72" t="str">
        <f aca="false">IF(S3605="Empate","—",IF((N3605&gt;M3605)&lt;&gt;(T3605&gt;U3605),"Sim","Não"))</f>
        <v>Não</v>
      </c>
    </row>
    <row r="3606" customFormat="false" ht="15" hidden="false" customHeight="false" outlineLevel="0" collapsed="false">
      <c r="A3606" s="72" t="s">
        <v>7434</v>
      </c>
      <c r="B3606" s="72" t="s">
        <v>7435</v>
      </c>
      <c r="C3606" s="72" t="s">
        <v>285</v>
      </c>
      <c r="D3606" s="72" t="s">
        <v>282</v>
      </c>
      <c r="E3606" s="72"/>
      <c r="F3606" s="73" t="n">
        <v>133855</v>
      </c>
      <c r="G3606" s="73" t="n">
        <v>105213</v>
      </c>
      <c r="H3606" s="73" t="n">
        <v>28642</v>
      </c>
      <c r="I3606" s="74" t="n">
        <f aca="false">H3606/F3606</f>
        <v>0.213977811811288</v>
      </c>
      <c r="J3606" s="73" t="n">
        <v>99984</v>
      </c>
      <c r="K3606" s="73" t="n">
        <v>2232</v>
      </c>
      <c r="L3606" s="73" t="n">
        <v>2997</v>
      </c>
      <c r="M3606" s="73" t="n">
        <v>52367</v>
      </c>
      <c r="N3606" s="73" t="n">
        <v>39813</v>
      </c>
      <c r="O3606" s="73" t="n">
        <f aca="false">J3606-M3606-N3606</f>
        <v>7804</v>
      </c>
      <c r="P3606" s="74" t="n">
        <f aca="false">M3606/J3606</f>
        <v>0.523753800608097</v>
      </c>
      <c r="Q3606" s="74" t="n">
        <f aca="false">N3606/J3606</f>
        <v>0.398193710993759</v>
      </c>
      <c r="R3606" s="75" t="n">
        <f aca="false">ABS(P3606-Q3606)*100</f>
        <v>12.5560089614338</v>
      </c>
      <c r="S3606" s="72" t="str">
        <f aca="false">IF(M3606&gt;N3606,"Flávio Bolsonaro",IF(N3606&gt;M3606,"Lula","Empate"))</f>
        <v>Flávio Bolsonaro</v>
      </c>
      <c r="T3606" s="74" t="n">
        <v>0.435249109110859</v>
      </c>
      <c r="U3606" s="74" t="n">
        <v>0.483672696553934</v>
      </c>
      <c r="V3606" s="72" t="str">
        <f aca="false">IF(S3606="Empate","—",IF((N3606&gt;M3606)&lt;&gt;(T3606&gt;U3606),"Sim","Não"))</f>
        <v>Não</v>
      </c>
    </row>
    <row r="3607" customFormat="false" ht="15" hidden="false" customHeight="false" outlineLevel="0" collapsed="false">
      <c r="A3607" s="72" t="s">
        <v>7436</v>
      </c>
      <c r="B3607" s="72" t="s">
        <v>7437</v>
      </c>
      <c r="C3607" s="72" t="s">
        <v>285</v>
      </c>
      <c r="D3607" s="72" t="s">
        <v>282</v>
      </c>
      <c r="E3607" s="72"/>
      <c r="F3607" s="73" t="n">
        <v>69309</v>
      </c>
      <c r="G3607" s="73" t="n">
        <v>52804</v>
      </c>
      <c r="H3607" s="73" t="n">
        <v>16505</v>
      </c>
      <c r="I3607" s="74" t="n">
        <f aca="false">H3607/F3607</f>
        <v>0.238136461354225</v>
      </c>
      <c r="J3607" s="73" t="n">
        <v>50432</v>
      </c>
      <c r="K3607" s="73" t="n">
        <v>1115</v>
      </c>
      <c r="L3607" s="73" t="n">
        <v>1257</v>
      </c>
      <c r="M3607" s="73" t="n">
        <v>24526</v>
      </c>
      <c r="N3607" s="73" t="n">
        <v>21967</v>
      </c>
      <c r="O3607" s="73" t="n">
        <f aca="false">J3607-M3607-N3607</f>
        <v>3939</v>
      </c>
      <c r="P3607" s="74" t="n">
        <f aca="false">M3607/J3607</f>
        <v>0.486318210659899</v>
      </c>
      <c r="Q3607" s="74" t="n">
        <f aca="false">N3607/J3607</f>
        <v>0.435576618020305</v>
      </c>
      <c r="R3607" s="75" t="n">
        <f aca="false">ABS(P3607-Q3607)*100</f>
        <v>5.07415926395939</v>
      </c>
      <c r="S3607" s="72" t="str">
        <f aca="false">IF(M3607&gt;N3607,"Flávio Bolsonaro",IF(N3607&gt;M3607,"Lula","Empate"))</f>
        <v>Flávio Bolsonaro</v>
      </c>
      <c r="T3607" s="74" t="n">
        <v>0.47261826985896</v>
      </c>
      <c r="U3607" s="74" t="n">
        <v>0.444352638253718</v>
      </c>
      <c r="V3607" s="72" t="str">
        <f aca="false">IF(S3607="Empate","—",IF((N3607&gt;M3607)&lt;&gt;(T3607&gt;U3607),"Sim","Não"))</f>
        <v>Sim</v>
      </c>
    </row>
    <row r="3608" customFormat="false" ht="15" hidden="false" customHeight="false" outlineLevel="0" collapsed="false">
      <c r="A3608" s="72" t="s">
        <v>7438</v>
      </c>
      <c r="B3608" s="72" t="s">
        <v>7439</v>
      </c>
      <c r="C3608" s="72" t="s">
        <v>285</v>
      </c>
      <c r="D3608" s="72" t="s">
        <v>282</v>
      </c>
      <c r="E3608" s="72"/>
      <c r="F3608" s="73" t="n">
        <v>346172</v>
      </c>
      <c r="G3608" s="73" t="n">
        <v>267145</v>
      </c>
      <c r="H3608" s="73" t="n">
        <v>79027</v>
      </c>
      <c r="I3608" s="74" t="n">
        <f aca="false">H3608/F3608</f>
        <v>0.22828824977179</v>
      </c>
      <c r="J3608" s="73" t="n">
        <v>252683</v>
      </c>
      <c r="K3608" s="73" t="n">
        <v>6212</v>
      </c>
      <c r="L3608" s="73" t="n">
        <v>8250</v>
      </c>
      <c r="M3608" s="73" t="n">
        <v>144676</v>
      </c>
      <c r="N3608" s="73" t="n">
        <v>91783</v>
      </c>
      <c r="O3608" s="73" t="n">
        <f aca="false">J3608-M3608-N3608</f>
        <v>16224</v>
      </c>
      <c r="P3608" s="74" t="n">
        <f aca="false">M3608/J3608</f>
        <v>0.572559293660436</v>
      </c>
      <c r="Q3608" s="74" t="n">
        <f aca="false">N3608/J3608</f>
        <v>0.363233775125355</v>
      </c>
      <c r="R3608" s="75" t="n">
        <f aca="false">ABS(P3608-Q3608)*100</f>
        <v>20.9325518535082</v>
      </c>
      <c r="S3608" s="72" t="str">
        <f aca="false">IF(M3608&gt;N3608,"Flávio Bolsonaro",IF(N3608&gt;M3608,"Lula","Empate"))</f>
        <v>Flávio Bolsonaro</v>
      </c>
      <c r="T3608" s="74" t="n">
        <v>0.389008251967501</v>
      </c>
      <c r="U3608" s="74" t="n">
        <v>0.54790836098578</v>
      </c>
      <c r="V3608" s="72" t="str">
        <f aca="false">IF(S3608="Empate","—",IF((N3608&gt;M3608)&lt;&gt;(T3608&gt;U3608),"Sim","Não"))</f>
        <v>Não</v>
      </c>
    </row>
    <row r="3609" customFormat="false" ht="15" hidden="false" customHeight="false" outlineLevel="0" collapsed="false">
      <c r="A3609" s="72" t="s">
        <v>7440</v>
      </c>
      <c r="B3609" s="72" t="s">
        <v>2664</v>
      </c>
      <c r="C3609" s="72" t="s">
        <v>285</v>
      </c>
      <c r="D3609" s="72" t="s">
        <v>282</v>
      </c>
      <c r="E3609" s="72"/>
      <c r="F3609" s="73" t="n">
        <v>22628</v>
      </c>
      <c r="G3609" s="73" t="n">
        <v>17795</v>
      </c>
      <c r="H3609" s="73" t="n">
        <v>4833</v>
      </c>
      <c r="I3609" s="74" t="n">
        <f aca="false">H3609/F3609</f>
        <v>0.213584939013611</v>
      </c>
      <c r="J3609" s="73" t="n">
        <v>16798</v>
      </c>
      <c r="K3609" s="73" t="n">
        <v>363</v>
      </c>
      <c r="L3609" s="73" t="n">
        <v>634</v>
      </c>
      <c r="M3609" s="73" t="n">
        <v>9554</v>
      </c>
      <c r="N3609" s="73" t="n">
        <v>5896</v>
      </c>
      <c r="O3609" s="73" t="n">
        <f aca="false">J3609-M3609-N3609</f>
        <v>1348</v>
      </c>
      <c r="P3609" s="74" t="n">
        <f aca="false">M3609/J3609</f>
        <v>0.568758185498274</v>
      </c>
      <c r="Q3609" s="74" t="n">
        <f aca="false">N3609/J3609</f>
        <v>0.35099416597214</v>
      </c>
      <c r="R3609" s="75" t="n">
        <f aca="false">ABS(P3609-Q3609)*100</f>
        <v>21.7764019526134</v>
      </c>
      <c r="S3609" s="72" t="str">
        <f aca="false">IF(M3609&gt;N3609,"Flávio Bolsonaro",IF(N3609&gt;M3609,"Lula","Empate"))</f>
        <v>Flávio Bolsonaro</v>
      </c>
      <c r="T3609" s="74" t="n">
        <v>0.392586613684341</v>
      </c>
      <c r="U3609" s="74" t="n">
        <v>0.516205140941264</v>
      </c>
      <c r="V3609" s="72" t="str">
        <f aca="false">IF(S3609="Empate","—",IF((N3609&gt;M3609)&lt;&gt;(T3609&gt;U3609),"Sim","Não"))</f>
        <v>Não</v>
      </c>
    </row>
    <row r="3610" customFormat="false" ht="15" hidden="false" customHeight="false" outlineLevel="0" collapsed="false">
      <c r="A3610" s="72" t="s">
        <v>7441</v>
      </c>
      <c r="B3610" s="72" t="s">
        <v>7442</v>
      </c>
      <c r="C3610" s="72" t="s">
        <v>285</v>
      </c>
      <c r="D3610" s="72" t="s">
        <v>282</v>
      </c>
      <c r="E3610" s="72"/>
      <c r="F3610" s="73" t="n">
        <v>28472</v>
      </c>
      <c r="G3610" s="73" t="n">
        <v>22578</v>
      </c>
      <c r="H3610" s="73" t="n">
        <v>5894</v>
      </c>
      <c r="I3610" s="74" t="n">
        <f aca="false">H3610/F3610</f>
        <v>0.207010396178702</v>
      </c>
      <c r="J3610" s="73" t="n">
        <v>21804</v>
      </c>
      <c r="K3610" s="73" t="n">
        <v>308</v>
      </c>
      <c r="L3610" s="73" t="n">
        <v>466</v>
      </c>
      <c r="M3610" s="73" t="n">
        <v>12229</v>
      </c>
      <c r="N3610" s="73" t="n">
        <v>8216</v>
      </c>
      <c r="O3610" s="73" t="n">
        <f aca="false">J3610-M3610-N3610</f>
        <v>1359</v>
      </c>
      <c r="P3610" s="74" t="n">
        <f aca="false">M3610/J3610</f>
        <v>0.560860392588516</v>
      </c>
      <c r="Q3610" s="74" t="n">
        <f aca="false">N3610/J3610</f>
        <v>0.376811594202899</v>
      </c>
      <c r="R3610" s="75" t="n">
        <f aca="false">ABS(P3610-Q3610)*100</f>
        <v>18.4048798385617</v>
      </c>
      <c r="S3610" s="72" t="str">
        <f aca="false">IF(M3610&gt;N3610,"Flávio Bolsonaro",IF(N3610&gt;M3610,"Lula","Empate"))</f>
        <v>Flávio Bolsonaro</v>
      </c>
      <c r="T3610" s="74" t="n">
        <v>0.419028970673312</v>
      </c>
      <c r="U3610" s="74" t="n">
        <v>0.518802011481465</v>
      </c>
      <c r="V3610" s="72" t="str">
        <f aca="false">IF(S3610="Empate","—",IF((N3610&gt;M3610)&lt;&gt;(T3610&gt;U3610),"Sim","Não"))</f>
        <v>Não</v>
      </c>
    </row>
    <row r="3611" customFormat="false" ht="15" hidden="false" customHeight="false" outlineLevel="0" collapsed="false">
      <c r="A3611" s="72" t="s">
        <v>7443</v>
      </c>
      <c r="B3611" s="72" t="s">
        <v>7444</v>
      </c>
      <c r="C3611" s="72" t="s">
        <v>285</v>
      </c>
      <c r="D3611" s="72" t="s">
        <v>282</v>
      </c>
      <c r="E3611" s="72"/>
      <c r="F3611" s="73" t="n">
        <v>179682</v>
      </c>
      <c r="G3611" s="73" t="n">
        <v>137352</v>
      </c>
      <c r="H3611" s="73" t="n">
        <v>42330</v>
      </c>
      <c r="I3611" s="74" t="n">
        <f aca="false">H3611/F3611</f>
        <v>0.235582863058069</v>
      </c>
      <c r="J3611" s="73" t="n">
        <v>131974</v>
      </c>
      <c r="K3611" s="73" t="n">
        <v>2238</v>
      </c>
      <c r="L3611" s="73" t="n">
        <v>3140</v>
      </c>
      <c r="M3611" s="73" t="n">
        <v>83213</v>
      </c>
      <c r="N3611" s="73" t="n">
        <v>39944</v>
      </c>
      <c r="O3611" s="73" t="n">
        <f aca="false">J3611-M3611-N3611</f>
        <v>8817</v>
      </c>
      <c r="P3611" s="74" t="n">
        <f aca="false">M3611/J3611</f>
        <v>0.630525709609469</v>
      </c>
      <c r="Q3611" s="74" t="n">
        <f aca="false">N3611/J3611</f>
        <v>0.302665676572658</v>
      </c>
      <c r="R3611" s="75" t="n">
        <f aca="false">ABS(P3611-Q3611)*100</f>
        <v>32.786003303681</v>
      </c>
      <c r="S3611" s="72" t="str">
        <f aca="false">IF(M3611&gt;N3611,"Flávio Bolsonaro",IF(N3611&gt;M3611,"Lula","Empate"))</f>
        <v>Flávio Bolsonaro</v>
      </c>
      <c r="T3611" s="74" t="n">
        <v>0.309268340848501</v>
      </c>
      <c r="U3611" s="74" t="n">
        <v>0.618635421123655</v>
      </c>
      <c r="V3611" s="72" t="str">
        <f aca="false">IF(S3611="Empate","—",IF((N3611&gt;M3611)&lt;&gt;(T3611&gt;U3611),"Sim","Não"))</f>
        <v>Não</v>
      </c>
    </row>
    <row r="3612" customFormat="false" ht="15" hidden="false" customHeight="false" outlineLevel="0" collapsed="false">
      <c r="A3612" s="72" t="s">
        <v>7445</v>
      </c>
      <c r="B3612" s="72" t="s">
        <v>7446</v>
      </c>
      <c r="C3612" s="72" t="s">
        <v>285</v>
      </c>
      <c r="D3612" s="72" t="s">
        <v>282</v>
      </c>
      <c r="E3612" s="72"/>
      <c r="F3612" s="73" t="n">
        <v>46722</v>
      </c>
      <c r="G3612" s="73" t="n">
        <v>36497</v>
      </c>
      <c r="H3612" s="73" t="n">
        <v>10225</v>
      </c>
      <c r="I3612" s="74" t="n">
        <f aca="false">H3612/F3612</f>
        <v>0.218847652069689</v>
      </c>
      <c r="J3612" s="73" t="n">
        <v>34871</v>
      </c>
      <c r="K3612" s="73" t="n">
        <v>709</v>
      </c>
      <c r="L3612" s="73" t="n">
        <v>917</v>
      </c>
      <c r="M3612" s="73" t="n">
        <v>20791</v>
      </c>
      <c r="N3612" s="73" t="n">
        <v>11917</v>
      </c>
      <c r="O3612" s="73" t="n">
        <f aca="false">J3612-M3612-N3612</f>
        <v>2163</v>
      </c>
      <c r="P3612" s="74" t="n">
        <f aca="false">M3612/J3612</f>
        <v>0.59622609044765</v>
      </c>
      <c r="Q3612" s="74" t="n">
        <f aca="false">N3612/J3612</f>
        <v>0.341745289782341</v>
      </c>
      <c r="R3612" s="75" t="n">
        <f aca="false">ABS(P3612-Q3612)*100</f>
        <v>25.4480800665309</v>
      </c>
      <c r="S3612" s="72" t="str">
        <f aca="false">IF(M3612&gt;N3612,"Flávio Bolsonaro",IF(N3612&gt;M3612,"Lula","Empate"))</f>
        <v>Flávio Bolsonaro</v>
      </c>
      <c r="T3612" s="74" t="n">
        <v>0.375988433848696</v>
      </c>
      <c r="U3612" s="74" t="n">
        <v>0.561135371179039</v>
      </c>
      <c r="V3612" s="72" t="str">
        <f aca="false">IF(S3612="Empate","—",IF((N3612&gt;M3612)&lt;&gt;(T3612&gt;U3612),"Sim","Não"))</f>
        <v>Não</v>
      </c>
    </row>
    <row r="3613" customFormat="false" ht="15" hidden="false" customHeight="false" outlineLevel="0" collapsed="false">
      <c r="A3613" s="72" t="s">
        <v>7447</v>
      </c>
      <c r="B3613" s="72" t="s">
        <v>7448</v>
      </c>
      <c r="C3613" s="72" t="s">
        <v>285</v>
      </c>
      <c r="D3613" s="72" t="s">
        <v>282</v>
      </c>
      <c r="E3613" s="72"/>
      <c r="F3613" s="73" t="n">
        <v>12296</v>
      </c>
      <c r="G3613" s="73" t="n">
        <v>9936</v>
      </c>
      <c r="H3613" s="73" t="n">
        <v>2360</v>
      </c>
      <c r="I3613" s="74" t="n">
        <f aca="false">H3613/F3613</f>
        <v>0.191932335718933</v>
      </c>
      <c r="J3613" s="73" t="n">
        <v>9620</v>
      </c>
      <c r="K3613" s="73" t="n">
        <v>120</v>
      </c>
      <c r="L3613" s="73" t="n">
        <v>196</v>
      </c>
      <c r="M3613" s="73" t="n">
        <v>4932</v>
      </c>
      <c r="N3613" s="73" t="n">
        <v>4249</v>
      </c>
      <c r="O3613" s="73" t="n">
        <f aca="false">J3613-M3613-N3613</f>
        <v>439</v>
      </c>
      <c r="P3613" s="74" t="n">
        <f aca="false">M3613/J3613</f>
        <v>0.512681912681913</v>
      </c>
      <c r="Q3613" s="74" t="n">
        <f aca="false">N3613/J3613</f>
        <v>0.441683991683992</v>
      </c>
      <c r="R3613" s="75" t="n">
        <f aca="false">ABS(P3613-Q3613)*100</f>
        <v>7.0997920997921</v>
      </c>
      <c r="S3613" s="72" t="str">
        <f aca="false">IF(M3613&gt;N3613,"Flávio Bolsonaro",IF(N3613&gt;M3613,"Lula","Empate"))</f>
        <v>Flávio Bolsonaro</v>
      </c>
      <c r="T3613" s="74" t="n">
        <v>0.481083359679629</v>
      </c>
      <c r="U3613" s="74" t="n">
        <v>0.465591737801665</v>
      </c>
      <c r="V3613" s="72" t="str">
        <f aca="false">IF(S3613="Empate","—",IF((N3613&gt;M3613)&lt;&gt;(T3613&gt;U3613),"Sim","Não"))</f>
        <v>Sim</v>
      </c>
    </row>
    <row r="3614" customFormat="false" ht="15" hidden="false" customHeight="false" outlineLevel="0" collapsed="false">
      <c r="A3614" s="72" t="s">
        <v>7449</v>
      </c>
      <c r="B3614" s="72" t="s">
        <v>7450</v>
      </c>
      <c r="C3614" s="72" t="s">
        <v>285</v>
      </c>
      <c r="D3614" s="72" t="s">
        <v>282</v>
      </c>
      <c r="E3614" s="72"/>
      <c r="F3614" s="73" t="n">
        <v>370466</v>
      </c>
      <c r="G3614" s="73" t="n">
        <v>290458</v>
      </c>
      <c r="H3614" s="73" t="n">
        <v>80008</v>
      </c>
      <c r="I3614" s="74" t="n">
        <f aca="false">H3614/F3614</f>
        <v>0.215965837620726</v>
      </c>
      <c r="J3614" s="73" t="n">
        <v>272164</v>
      </c>
      <c r="K3614" s="73" t="n">
        <v>7954</v>
      </c>
      <c r="L3614" s="73" t="n">
        <v>10340</v>
      </c>
      <c r="M3614" s="73" t="n">
        <v>160859</v>
      </c>
      <c r="N3614" s="73" t="n">
        <v>91105</v>
      </c>
      <c r="O3614" s="73" t="n">
        <f aca="false">J3614-M3614-N3614</f>
        <v>20200</v>
      </c>
      <c r="P3614" s="74" t="n">
        <f aca="false">M3614/J3614</f>
        <v>0.591037021795682</v>
      </c>
      <c r="Q3614" s="74" t="n">
        <f aca="false">N3614/J3614</f>
        <v>0.334743022589321</v>
      </c>
      <c r="R3614" s="75" t="n">
        <f aca="false">ABS(P3614-Q3614)*100</f>
        <v>25.6293999206361</v>
      </c>
      <c r="S3614" s="72" t="str">
        <f aca="false">IF(M3614&gt;N3614,"Flávio Bolsonaro",IF(N3614&gt;M3614,"Lula","Empate"))</f>
        <v>Flávio Bolsonaro</v>
      </c>
      <c r="T3614" s="74" t="n">
        <v>0.34164476892729</v>
      </c>
      <c r="U3614" s="74" t="n">
        <v>0.580069296336466</v>
      </c>
      <c r="V3614" s="72" t="str">
        <f aca="false">IF(S3614="Empate","—",IF((N3614&gt;M3614)&lt;&gt;(T3614&gt;U3614),"Sim","Não"))</f>
        <v>Não</v>
      </c>
    </row>
    <row r="3615" customFormat="false" ht="15" hidden="false" customHeight="false" outlineLevel="0" collapsed="false">
      <c r="A3615" s="72" t="s">
        <v>7451</v>
      </c>
      <c r="B3615" s="72" t="s">
        <v>3277</v>
      </c>
      <c r="C3615" s="72" t="s">
        <v>285</v>
      </c>
      <c r="D3615" s="72" t="s">
        <v>282</v>
      </c>
      <c r="E3615" s="72"/>
      <c r="F3615" s="73" t="n">
        <v>15148</v>
      </c>
      <c r="G3615" s="73" t="n">
        <v>12210</v>
      </c>
      <c r="H3615" s="73" t="n">
        <v>2938</v>
      </c>
      <c r="I3615" s="74" t="n">
        <f aca="false">H3615/F3615</f>
        <v>0.193952997095326</v>
      </c>
      <c r="J3615" s="73" t="n">
        <v>11611</v>
      </c>
      <c r="K3615" s="73" t="n">
        <v>215</v>
      </c>
      <c r="L3615" s="73" t="n">
        <v>384</v>
      </c>
      <c r="M3615" s="73" t="n">
        <v>6198</v>
      </c>
      <c r="N3615" s="73" t="n">
        <v>4618</v>
      </c>
      <c r="O3615" s="73" t="n">
        <f aca="false">J3615-M3615-N3615</f>
        <v>795</v>
      </c>
      <c r="P3615" s="74" t="n">
        <f aca="false">M3615/J3615</f>
        <v>0.533804151235897</v>
      </c>
      <c r="Q3615" s="74" t="n">
        <f aca="false">N3615/J3615</f>
        <v>0.397726294031522</v>
      </c>
      <c r="R3615" s="75" t="n">
        <f aca="false">ABS(P3615-Q3615)*100</f>
        <v>13.6077857204375</v>
      </c>
      <c r="S3615" s="72" t="str">
        <f aca="false">IF(M3615&gt;N3615,"Flávio Bolsonaro",IF(N3615&gt;M3615,"Lula","Empate"))</f>
        <v>Flávio Bolsonaro</v>
      </c>
      <c r="T3615" s="74" t="n">
        <v>0.436535091379454</v>
      </c>
      <c r="U3615" s="74" t="n">
        <v>0.491613118584662</v>
      </c>
      <c r="V3615" s="72" t="str">
        <f aca="false">IF(S3615="Empate","—",IF((N3615&gt;M3615)&lt;&gt;(T3615&gt;U3615),"Sim","Não"))</f>
        <v>Não</v>
      </c>
    </row>
    <row r="3616" customFormat="false" ht="15" hidden="false" customHeight="false" outlineLevel="0" collapsed="false">
      <c r="A3616" s="72" t="s">
        <v>7452</v>
      </c>
      <c r="B3616" s="72" t="s">
        <v>7453</v>
      </c>
      <c r="C3616" s="72" t="s">
        <v>285</v>
      </c>
      <c r="D3616" s="72" t="s">
        <v>282</v>
      </c>
      <c r="E3616" s="72"/>
      <c r="F3616" s="73" t="n">
        <v>13468</v>
      </c>
      <c r="G3616" s="73" t="n">
        <v>10972</v>
      </c>
      <c r="H3616" s="73" t="n">
        <v>2496</v>
      </c>
      <c r="I3616" s="74" t="n">
        <f aca="false">H3616/F3616</f>
        <v>0.185328185328185</v>
      </c>
      <c r="J3616" s="73" t="n">
        <v>10589</v>
      </c>
      <c r="K3616" s="73" t="n">
        <v>171</v>
      </c>
      <c r="L3616" s="73" t="n">
        <v>212</v>
      </c>
      <c r="M3616" s="73" t="n">
        <v>6124</v>
      </c>
      <c r="N3616" s="73" t="n">
        <v>3896</v>
      </c>
      <c r="O3616" s="73" t="n">
        <f aca="false">J3616-M3616-N3616</f>
        <v>569</v>
      </c>
      <c r="P3616" s="74" t="n">
        <f aca="false">M3616/J3616</f>
        <v>0.578336009066012</v>
      </c>
      <c r="Q3616" s="74" t="n">
        <f aca="false">N3616/J3616</f>
        <v>0.36792898290679</v>
      </c>
      <c r="R3616" s="75" t="n">
        <f aca="false">ABS(P3616-Q3616)*100</f>
        <v>21.0407026159222</v>
      </c>
      <c r="S3616" s="72" t="str">
        <f aca="false">IF(M3616&gt;N3616,"Flávio Bolsonaro",IF(N3616&gt;M3616,"Lula","Empate"))</f>
        <v>Flávio Bolsonaro</v>
      </c>
      <c r="T3616" s="74" t="n">
        <v>0.420373027259684</v>
      </c>
      <c r="U3616" s="74" t="n">
        <v>0.526644804263169</v>
      </c>
      <c r="V3616" s="72" t="str">
        <f aca="false">IF(S3616="Empate","—",IF((N3616&gt;M3616)&lt;&gt;(T3616&gt;U3616),"Sim","Não"))</f>
        <v>Não</v>
      </c>
    </row>
    <row r="3617" customFormat="false" ht="15" hidden="false" customHeight="false" outlineLevel="0" collapsed="false">
      <c r="A3617" s="72" t="s">
        <v>7454</v>
      </c>
      <c r="B3617" s="72" t="s">
        <v>7455</v>
      </c>
      <c r="C3617" s="72" t="s">
        <v>285</v>
      </c>
      <c r="D3617" s="72" t="s">
        <v>282</v>
      </c>
      <c r="E3617" s="72"/>
      <c r="F3617" s="73" t="n">
        <v>12616</v>
      </c>
      <c r="G3617" s="73" t="n">
        <v>10038</v>
      </c>
      <c r="H3617" s="73" t="n">
        <v>2578</v>
      </c>
      <c r="I3617" s="74" t="n">
        <f aca="false">H3617/F3617</f>
        <v>0.20434369055168</v>
      </c>
      <c r="J3617" s="73" t="n">
        <v>9689</v>
      </c>
      <c r="K3617" s="73" t="n">
        <v>142</v>
      </c>
      <c r="L3617" s="73" t="n">
        <v>207</v>
      </c>
      <c r="M3617" s="73" t="n">
        <v>6014</v>
      </c>
      <c r="N3617" s="73" t="n">
        <v>3073</v>
      </c>
      <c r="O3617" s="73" t="n">
        <f aca="false">J3617-M3617-N3617</f>
        <v>602</v>
      </c>
      <c r="P3617" s="74" t="n">
        <f aca="false">M3617/J3617</f>
        <v>0.620703891010424</v>
      </c>
      <c r="Q3617" s="74" t="n">
        <f aca="false">N3617/J3617</f>
        <v>0.317163793993188</v>
      </c>
      <c r="R3617" s="75" t="n">
        <f aca="false">ABS(P3617-Q3617)*100</f>
        <v>30.3540097017236</v>
      </c>
      <c r="S3617" s="72" t="str">
        <f aca="false">IF(M3617&gt;N3617,"Flávio Bolsonaro",IF(N3617&gt;M3617,"Lula","Empate"))</f>
        <v>Flávio Bolsonaro</v>
      </c>
      <c r="T3617" s="74" t="n">
        <v>0.374051069703244</v>
      </c>
      <c r="U3617" s="74" t="n">
        <v>0.572118702553485</v>
      </c>
      <c r="V3617" s="72" t="str">
        <f aca="false">IF(S3617="Empate","—",IF((N3617&gt;M3617)&lt;&gt;(T3617&gt;U3617),"Sim","Não"))</f>
        <v>Não</v>
      </c>
    </row>
    <row r="3618" customFormat="false" ht="15" hidden="false" customHeight="false" outlineLevel="0" collapsed="false">
      <c r="A3618" s="72" t="s">
        <v>7456</v>
      </c>
      <c r="B3618" s="72" t="s">
        <v>7457</v>
      </c>
      <c r="C3618" s="72" t="s">
        <v>285</v>
      </c>
      <c r="D3618" s="72" t="s">
        <v>282</v>
      </c>
      <c r="E3618" s="72"/>
      <c r="F3618" s="73" t="n">
        <v>14237</v>
      </c>
      <c r="G3618" s="73" t="n">
        <v>11760</v>
      </c>
      <c r="H3618" s="73" t="n">
        <v>2477</v>
      </c>
      <c r="I3618" s="74" t="n">
        <f aca="false">H3618/F3618</f>
        <v>0.173983282995013</v>
      </c>
      <c r="J3618" s="73" t="n">
        <v>11260</v>
      </c>
      <c r="K3618" s="73" t="n">
        <v>141</v>
      </c>
      <c r="L3618" s="73" t="n">
        <v>359</v>
      </c>
      <c r="M3618" s="73" t="n">
        <v>5468</v>
      </c>
      <c r="N3618" s="73" t="n">
        <v>4920</v>
      </c>
      <c r="O3618" s="73" t="n">
        <f aca="false">J3618-M3618-N3618</f>
        <v>872</v>
      </c>
      <c r="P3618" s="74" t="n">
        <f aca="false">M3618/J3618</f>
        <v>0.485612788632327</v>
      </c>
      <c r="Q3618" s="74" t="n">
        <f aca="false">N3618/J3618</f>
        <v>0.436944937833037</v>
      </c>
      <c r="R3618" s="75" t="n">
        <f aca="false">ABS(P3618-Q3618)*100</f>
        <v>4.86678507992895</v>
      </c>
      <c r="S3618" s="72" t="str">
        <f aca="false">IF(M3618&gt;N3618,"Flávio Bolsonaro",IF(N3618&gt;M3618,"Lula","Empate"))</f>
        <v>Flávio Bolsonaro</v>
      </c>
      <c r="T3618" s="74" t="n">
        <v>0.51902560455192</v>
      </c>
      <c r="U3618" s="74" t="n">
        <v>0.419185633001423</v>
      </c>
      <c r="V3618" s="72" t="str">
        <f aca="false">IF(S3618="Empate","—",IF((N3618&gt;M3618)&lt;&gt;(T3618&gt;U3618),"Sim","Não"))</f>
        <v>Sim</v>
      </c>
    </row>
    <row r="3619" customFormat="false" ht="15" hidden="false" customHeight="false" outlineLevel="0" collapsed="false">
      <c r="A3619" s="72" t="s">
        <v>7458</v>
      </c>
      <c r="B3619" s="72" t="s">
        <v>7459</v>
      </c>
      <c r="C3619" s="72" t="s">
        <v>285</v>
      </c>
      <c r="D3619" s="72" t="s">
        <v>282</v>
      </c>
      <c r="E3619" s="72"/>
      <c r="F3619" s="73" t="n">
        <v>35993</v>
      </c>
      <c r="G3619" s="73" t="n">
        <v>27742</v>
      </c>
      <c r="H3619" s="73" t="n">
        <v>8251</v>
      </c>
      <c r="I3619" s="74" t="n">
        <f aca="false">H3619/F3619</f>
        <v>0.22923901869808</v>
      </c>
      <c r="J3619" s="73" t="n">
        <v>26758</v>
      </c>
      <c r="K3619" s="73" t="n">
        <v>391</v>
      </c>
      <c r="L3619" s="73" t="n">
        <v>593</v>
      </c>
      <c r="M3619" s="73" t="n">
        <v>17595</v>
      </c>
      <c r="N3619" s="73" t="n">
        <v>7582</v>
      </c>
      <c r="O3619" s="73" t="n">
        <f aca="false">J3619-M3619-N3619</f>
        <v>1581</v>
      </c>
      <c r="P3619" s="74" t="n">
        <f aca="false">M3619/J3619</f>
        <v>0.657560355781449</v>
      </c>
      <c r="Q3619" s="74" t="n">
        <f aca="false">N3619/J3619</f>
        <v>0.283354510800508</v>
      </c>
      <c r="R3619" s="75" t="n">
        <f aca="false">ABS(P3619-Q3619)*100</f>
        <v>37.420584498094</v>
      </c>
      <c r="S3619" s="72" t="str">
        <f aca="false">IF(M3619&gt;N3619,"Flávio Bolsonaro",IF(N3619&gt;M3619,"Lula","Empate"))</f>
        <v>Flávio Bolsonaro</v>
      </c>
      <c r="T3619" s="74" t="n">
        <v>0.30657926293069</v>
      </c>
      <c r="U3619" s="74" t="n">
        <v>0.632224798145335</v>
      </c>
      <c r="V3619" s="72" t="str">
        <f aca="false">IF(S3619="Empate","—",IF((N3619&gt;M3619)&lt;&gt;(T3619&gt;U3619),"Sim","Não"))</f>
        <v>Não</v>
      </c>
    </row>
    <row r="3620" customFormat="false" ht="15" hidden="false" customHeight="false" outlineLevel="0" collapsed="false">
      <c r="A3620" s="72" t="s">
        <v>7460</v>
      </c>
      <c r="B3620" s="72" t="s">
        <v>7461</v>
      </c>
      <c r="C3620" s="72" t="s">
        <v>285</v>
      </c>
      <c r="D3620" s="72" t="s">
        <v>282</v>
      </c>
      <c r="E3620" s="72"/>
      <c r="F3620" s="73" t="n">
        <v>8033</v>
      </c>
      <c r="G3620" s="73" t="n">
        <v>6820</v>
      </c>
      <c r="H3620" s="73" t="n">
        <v>1213</v>
      </c>
      <c r="I3620" s="74" t="n">
        <f aca="false">H3620/F3620</f>
        <v>0.151002116270385</v>
      </c>
      <c r="J3620" s="73" t="n">
        <v>6539</v>
      </c>
      <c r="K3620" s="73" t="n">
        <v>125</v>
      </c>
      <c r="L3620" s="73" t="n">
        <v>156</v>
      </c>
      <c r="M3620" s="73" t="n">
        <v>2713</v>
      </c>
      <c r="N3620" s="73" t="n">
        <v>3289</v>
      </c>
      <c r="O3620" s="73" t="n">
        <f aca="false">J3620-M3620-N3620</f>
        <v>537</v>
      </c>
      <c r="P3620" s="74" t="n">
        <f aca="false">M3620/J3620</f>
        <v>0.414895243921089</v>
      </c>
      <c r="Q3620" s="74" t="n">
        <f aca="false">N3620/J3620</f>
        <v>0.502982107355865</v>
      </c>
      <c r="R3620" s="75" t="n">
        <f aca="false">ABS(P3620-Q3620)*100</f>
        <v>8.8086863434776</v>
      </c>
      <c r="S3620" s="72" t="str">
        <f aca="false">IF(M3620&gt;N3620,"Flávio Bolsonaro",IF(N3620&gt;M3620,"Lula","Empate"))</f>
        <v>Lula</v>
      </c>
      <c r="T3620" s="74" t="n">
        <v>0.561376789521779</v>
      </c>
      <c r="U3620" s="74" t="n">
        <v>0.371915930551325</v>
      </c>
      <c r="V3620" s="72" t="str">
        <f aca="false">IF(S3620="Empate","—",IF((N3620&gt;M3620)&lt;&gt;(T3620&gt;U3620),"Sim","Não"))</f>
        <v>Não</v>
      </c>
    </row>
    <row r="3621" customFormat="false" ht="15" hidden="false" customHeight="false" outlineLevel="0" collapsed="false">
      <c r="A3621" s="72" t="s">
        <v>7462</v>
      </c>
      <c r="B3621" s="72" t="s">
        <v>7463</v>
      </c>
      <c r="C3621" s="72" t="s">
        <v>285</v>
      </c>
      <c r="D3621" s="72" t="s">
        <v>282</v>
      </c>
      <c r="E3621" s="72"/>
      <c r="F3621" s="73" t="n">
        <v>16681</v>
      </c>
      <c r="G3621" s="73" t="n">
        <v>13501</v>
      </c>
      <c r="H3621" s="73" t="n">
        <v>3180</v>
      </c>
      <c r="I3621" s="74" t="n">
        <f aca="false">H3621/F3621</f>
        <v>0.190636052994425</v>
      </c>
      <c r="J3621" s="73" t="n">
        <v>12864</v>
      </c>
      <c r="K3621" s="73" t="n">
        <v>289</v>
      </c>
      <c r="L3621" s="73" t="n">
        <v>348</v>
      </c>
      <c r="M3621" s="73" t="n">
        <v>5959</v>
      </c>
      <c r="N3621" s="73" t="n">
        <v>6013</v>
      </c>
      <c r="O3621" s="73" t="n">
        <f aca="false">J3621-M3621-N3621</f>
        <v>892</v>
      </c>
      <c r="P3621" s="74" t="n">
        <f aca="false">M3621/J3621</f>
        <v>0.463230721393035</v>
      </c>
      <c r="Q3621" s="74" t="n">
        <f aca="false">N3621/J3621</f>
        <v>0.467428482587065</v>
      </c>
      <c r="R3621" s="75" t="n">
        <f aca="false">ABS(P3621-Q3621)*100</f>
        <v>0.419776119402981</v>
      </c>
      <c r="S3621" s="72" t="str">
        <f aca="false">IF(M3621&gt;N3621,"Flávio Bolsonaro",IF(N3621&gt;M3621,"Lula","Empate"))</f>
        <v>Lula</v>
      </c>
      <c r="T3621" s="74" t="n">
        <v>0.496206373292868</v>
      </c>
      <c r="U3621" s="74" t="n">
        <v>0.429059180576631</v>
      </c>
      <c r="V3621" s="72" t="str">
        <f aca="false">IF(S3621="Empate","—",IF((N3621&gt;M3621)&lt;&gt;(T3621&gt;U3621),"Sim","Não"))</f>
        <v>Não</v>
      </c>
    </row>
    <row r="3622" customFormat="false" ht="15" hidden="false" customHeight="false" outlineLevel="0" collapsed="false">
      <c r="A3622" s="72" t="s">
        <v>7464</v>
      </c>
      <c r="B3622" s="72" t="s">
        <v>7465</v>
      </c>
      <c r="C3622" s="72" t="s">
        <v>285</v>
      </c>
      <c r="D3622" s="72" t="s">
        <v>282</v>
      </c>
      <c r="E3622" s="72"/>
      <c r="F3622" s="73" t="n">
        <v>16926</v>
      </c>
      <c r="G3622" s="73" t="n">
        <v>14174</v>
      </c>
      <c r="H3622" s="73" t="n">
        <v>2752</v>
      </c>
      <c r="I3622" s="74" t="n">
        <f aca="false">H3622/F3622</f>
        <v>0.162590098073969</v>
      </c>
      <c r="J3622" s="73" t="n">
        <v>13491</v>
      </c>
      <c r="K3622" s="73" t="n">
        <v>244</v>
      </c>
      <c r="L3622" s="73" t="n">
        <v>439</v>
      </c>
      <c r="M3622" s="73" t="n">
        <v>7210</v>
      </c>
      <c r="N3622" s="73" t="n">
        <v>5304</v>
      </c>
      <c r="O3622" s="73" t="n">
        <f aca="false">J3622-M3622-N3622</f>
        <v>977</v>
      </c>
      <c r="P3622" s="74" t="n">
        <f aca="false">M3622/J3622</f>
        <v>0.534430360981395</v>
      </c>
      <c r="Q3622" s="74" t="n">
        <f aca="false">N3622/J3622</f>
        <v>0.393150989548588</v>
      </c>
      <c r="R3622" s="75" t="n">
        <f aca="false">ABS(P3622-Q3622)*100</f>
        <v>14.1279371432807</v>
      </c>
      <c r="S3622" s="72" t="str">
        <f aca="false">IF(M3622&gt;N3622,"Flávio Bolsonaro",IF(N3622&gt;M3622,"Lula","Empate"))</f>
        <v>Flávio Bolsonaro</v>
      </c>
      <c r="T3622" s="74" t="n">
        <v>0.43417023882425</v>
      </c>
      <c r="U3622" s="74" t="n">
        <v>0.49594304960196</v>
      </c>
      <c r="V3622" s="72" t="str">
        <f aca="false">IF(S3622="Empate","—",IF((N3622&gt;M3622)&lt;&gt;(T3622&gt;U3622),"Sim","Não"))</f>
        <v>Não</v>
      </c>
    </row>
    <row r="3623" customFormat="false" ht="15" hidden="false" customHeight="false" outlineLevel="0" collapsed="false">
      <c r="A3623" s="72" t="s">
        <v>7466</v>
      </c>
      <c r="B3623" s="72" t="s">
        <v>7467</v>
      </c>
      <c r="C3623" s="72" t="s">
        <v>285</v>
      </c>
      <c r="D3623" s="72" t="s">
        <v>282</v>
      </c>
      <c r="E3623" s="72"/>
      <c r="F3623" s="73" t="n">
        <v>10314</v>
      </c>
      <c r="G3623" s="73" t="n">
        <v>8229</v>
      </c>
      <c r="H3623" s="73" t="n">
        <v>2085</v>
      </c>
      <c r="I3623" s="74" t="n">
        <f aca="false">H3623/F3623</f>
        <v>0.202152414194299</v>
      </c>
      <c r="J3623" s="73" t="n">
        <v>7810</v>
      </c>
      <c r="K3623" s="73" t="n">
        <v>142</v>
      </c>
      <c r="L3623" s="73" t="n">
        <v>277</v>
      </c>
      <c r="M3623" s="73" t="n">
        <v>3919</v>
      </c>
      <c r="N3623" s="73" t="n">
        <v>3249</v>
      </c>
      <c r="O3623" s="73" t="n">
        <f aca="false">J3623-M3623-N3623</f>
        <v>642</v>
      </c>
      <c r="P3623" s="74" t="n">
        <f aca="false">M3623/J3623</f>
        <v>0.50179257362356</v>
      </c>
      <c r="Q3623" s="74" t="n">
        <f aca="false">N3623/J3623</f>
        <v>0.416005121638924</v>
      </c>
      <c r="R3623" s="75" t="n">
        <f aca="false">ABS(P3623-Q3623)*100</f>
        <v>8.57874519846351</v>
      </c>
      <c r="S3623" s="72" t="str">
        <f aca="false">IF(M3623&gt;N3623,"Flávio Bolsonaro",IF(N3623&gt;M3623,"Lula","Empate"))</f>
        <v>Flávio Bolsonaro</v>
      </c>
      <c r="T3623" s="74" t="n">
        <v>0.476999477260847</v>
      </c>
      <c r="U3623" s="74" t="n">
        <v>0.441975953998955</v>
      </c>
      <c r="V3623" s="72" t="str">
        <f aca="false">IF(S3623="Empate","—",IF((N3623&gt;M3623)&lt;&gt;(T3623&gt;U3623),"Sim","Não"))</f>
        <v>Sim</v>
      </c>
    </row>
    <row r="3624" customFormat="false" ht="15" hidden="false" customHeight="false" outlineLevel="0" collapsed="false">
      <c r="A3624" s="72" t="s">
        <v>7468</v>
      </c>
      <c r="B3624" s="72" t="s">
        <v>7469</v>
      </c>
      <c r="C3624" s="72" t="s">
        <v>285</v>
      </c>
      <c r="D3624" s="72" t="s">
        <v>282</v>
      </c>
      <c r="E3624" s="72"/>
      <c r="F3624" s="73" t="n">
        <v>634694</v>
      </c>
      <c r="G3624" s="73" t="n">
        <v>520622</v>
      </c>
      <c r="H3624" s="73" t="n">
        <v>114072</v>
      </c>
      <c r="I3624" s="74" t="n">
        <f aca="false">H3624/F3624</f>
        <v>0.179727553750311</v>
      </c>
      <c r="J3624" s="73" t="n">
        <v>491446</v>
      </c>
      <c r="K3624" s="73" t="n">
        <v>11784</v>
      </c>
      <c r="L3624" s="73" t="n">
        <v>17392</v>
      </c>
      <c r="M3624" s="73" t="n">
        <v>274289</v>
      </c>
      <c r="N3624" s="73" t="n">
        <v>183125</v>
      </c>
      <c r="O3624" s="73" t="n">
        <f aca="false">J3624-M3624-N3624</f>
        <v>34032</v>
      </c>
      <c r="P3624" s="74" t="n">
        <f aca="false">M3624/J3624</f>
        <v>0.558126426911604</v>
      </c>
      <c r="Q3624" s="74" t="n">
        <f aca="false">N3624/J3624</f>
        <v>0.37262486621114</v>
      </c>
      <c r="R3624" s="75" t="n">
        <f aca="false">ABS(P3624-Q3624)*100</f>
        <v>18.5501560700464</v>
      </c>
      <c r="S3624" s="72" t="str">
        <f aca="false">IF(M3624&gt;N3624,"Flávio Bolsonaro",IF(N3624&gt;M3624,"Lula","Empate"))</f>
        <v>Flávio Bolsonaro</v>
      </c>
      <c r="T3624" s="74" t="n">
        <v>0.400986150244057</v>
      </c>
      <c r="U3624" s="74" t="n">
        <v>0.531753244176356</v>
      </c>
      <c r="V3624" s="72" t="str">
        <f aca="false">IF(S3624="Empate","—",IF((N3624&gt;M3624)&lt;&gt;(T3624&gt;U3624),"Sim","Não"))</f>
        <v>Não</v>
      </c>
    </row>
    <row r="3625" customFormat="false" ht="15" hidden="false" customHeight="false" outlineLevel="0" collapsed="false">
      <c r="A3625" s="72" t="s">
        <v>7470</v>
      </c>
      <c r="B3625" s="72" t="s">
        <v>7471</v>
      </c>
      <c r="C3625" s="72" t="s">
        <v>285</v>
      </c>
      <c r="D3625" s="72" t="s">
        <v>282</v>
      </c>
      <c r="E3625" s="72"/>
      <c r="F3625" s="73" t="n">
        <v>11116</v>
      </c>
      <c r="G3625" s="73" t="n">
        <v>9203</v>
      </c>
      <c r="H3625" s="73" t="n">
        <v>1913</v>
      </c>
      <c r="I3625" s="74" t="n">
        <f aca="false">H3625/F3625</f>
        <v>0.172094278517452</v>
      </c>
      <c r="J3625" s="73" t="n">
        <v>8813</v>
      </c>
      <c r="K3625" s="73" t="n">
        <v>148</v>
      </c>
      <c r="L3625" s="73" t="n">
        <v>242</v>
      </c>
      <c r="M3625" s="73" t="n">
        <v>4502</v>
      </c>
      <c r="N3625" s="73" t="n">
        <v>3652</v>
      </c>
      <c r="O3625" s="73" t="n">
        <f aca="false">J3625-M3625-N3625</f>
        <v>659</v>
      </c>
      <c r="P3625" s="74" t="n">
        <f aca="false">M3625/J3625</f>
        <v>0.5108362646091</v>
      </c>
      <c r="Q3625" s="74" t="n">
        <f aca="false">N3625/J3625</f>
        <v>0.41438783615114</v>
      </c>
      <c r="R3625" s="75" t="n">
        <f aca="false">ABS(P3625-Q3625)*100</f>
        <v>9.64484284579598</v>
      </c>
      <c r="S3625" s="72" t="str">
        <f aca="false">IF(M3625&gt;N3625,"Flávio Bolsonaro",IF(N3625&gt;M3625,"Lula","Empate"))</f>
        <v>Flávio Bolsonaro</v>
      </c>
      <c r="T3625" s="74" t="n">
        <v>0.470581475522868</v>
      </c>
      <c r="U3625" s="74" t="n">
        <v>0.452999310503333</v>
      </c>
      <c r="V3625" s="72" t="str">
        <f aca="false">IF(S3625="Empate","—",IF((N3625&gt;M3625)&lt;&gt;(T3625&gt;U3625),"Sim","Não"))</f>
        <v>Sim</v>
      </c>
    </row>
    <row r="3626" customFormat="false" ht="15" hidden="false" customHeight="false" outlineLevel="0" collapsed="false">
      <c r="A3626" s="72" t="s">
        <v>7472</v>
      </c>
      <c r="B3626" s="72" t="s">
        <v>7473</v>
      </c>
      <c r="C3626" s="72" t="s">
        <v>285</v>
      </c>
      <c r="D3626" s="72" t="s">
        <v>282</v>
      </c>
      <c r="E3626" s="72"/>
      <c r="F3626" s="73" t="n">
        <v>44941</v>
      </c>
      <c r="G3626" s="73" t="n">
        <v>35197</v>
      </c>
      <c r="H3626" s="73" t="n">
        <v>9744</v>
      </c>
      <c r="I3626" s="74" t="n">
        <f aca="false">H3626/F3626</f>
        <v>0.216817605304733</v>
      </c>
      <c r="J3626" s="73" t="n">
        <v>33772</v>
      </c>
      <c r="K3626" s="73" t="n">
        <v>673</v>
      </c>
      <c r="L3626" s="73" t="n">
        <v>752</v>
      </c>
      <c r="M3626" s="73" t="n">
        <v>19835</v>
      </c>
      <c r="N3626" s="73" t="n">
        <v>11616</v>
      </c>
      <c r="O3626" s="73" t="n">
        <f aca="false">J3626-M3626-N3626</f>
        <v>2321</v>
      </c>
      <c r="P3626" s="74" t="n">
        <f aca="false">M3626/J3626</f>
        <v>0.587320857515101</v>
      </c>
      <c r="Q3626" s="74" t="n">
        <f aca="false">N3626/J3626</f>
        <v>0.343953571005567</v>
      </c>
      <c r="R3626" s="75" t="n">
        <f aca="false">ABS(P3626-Q3626)*100</f>
        <v>24.3367286509535</v>
      </c>
      <c r="S3626" s="72" t="str">
        <f aca="false">IF(M3626&gt;N3626,"Flávio Bolsonaro",IF(N3626&gt;M3626,"Lula","Empate"))</f>
        <v>Flávio Bolsonaro</v>
      </c>
      <c r="T3626" s="74" t="n">
        <v>0.37842078835049</v>
      </c>
      <c r="U3626" s="74" t="n">
        <v>0.552065026362039</v>
      </c>
      <c r="V3626" s="72" t="str">
        <f aca="false">IF(S3626="Empate","—",IF((N3626&gt;M3626)&lt;&gt;(T3626&gt;U3626),"Sim","Não"))</f>
        <v>Não</v>
      </c>
    </row>
    <row r="3627" customFormat="false" ht="15" hidden="false" customHeight="false" outlineLevel="0" collapsed="false">
      <c r="A3627" s="72" t="s">
        <v>7474</v>
      </c>
      <c r="B3627" s="72" t="s">
        <v>7475</v>
      </c>
      <c r="C3627" s="72" t="s">
        <v>285</v>
      </c>
      <c r="D3627" s="72" t="s">
        <v>282</v>
      </c>
      <c r="E3627" s="72"/>
      <c r="F3627" s="73" t="n">
        <v>30569</v>
      </c>
      <c r="G3627" s="73" t="n">
        <v>24735</v>
      </c>
      <c r="H3627" s="73" t="n">
        <v>5834</v>
      </c>
      <c r="I3627" s="74" t="n">
        <f aca="false">H3627/F3627</f>
        <v>0.190846936438876</v>
      </c>
      <c r="J3627" s="73" t="n">
        <v>23873</v>
      </c>
      <c r="K3627" s="73" t="n">
        <v>377</v>
      </c>
      <c r="L3627" s="73" t="n">
        <v>485</v>
      </c>
      <c r="M3627" s="73" t="n">
        <v>15517</v>
      </c>
      <c r="N3627" s="73" t="n">
        <v>6773</v>
      </c>
      <c r="O3627" s="73" t="n">
        <f aca="false">J3627-M3627-N3627</f>
        <v>1583</v>
      </c>
      <c r="P3627" s="74" t="n">
        <f aca="false">M3627/J3627</f>
        <v>0.649981150253424</v>
      </c>
      <c r="Q3627" s="74" t="n">
        <f aca="false">N3627/J3627</f>
        <v>0.283709630126084</v>
      </c>
      <c r="R3627" s="75" t="n">
        <f aca="false">ABS(P3627-Q3627)*100</f>
        <v>36.6271520127341</v>
      </c>
      <c r="S3627" s="72" t="str">
        <f aca="false">IF(M3627&gt;N3627,"Flávio Bolsonaro",IF(N3627&gt;M3627,"Lula","Empate"))</f>
        <v>Flávio Bolsonaro</v>
      </c>
      <c r="T3627" s="74" t="n">
        <v>0.296928496997966</v>
      </c>
      <c r="U3627" s="74" t="n">
        <v>0.633602937527912</v>
      </c>
      <c r="V3627" s="72" t="str">
        <f aca="false">IF(S3627="Empate","—",IF((N3627&gt;M3627)&lt;&gt;(T3627&gt;U3627),"Sim","Não"))</f>
        <v>Não</v>
      </c>
    </row>
    <row r="3628" customFormat="false" ht="15" hidden="false" customHeight="false" outlineLevel="0" collapsed="false">
      <c r="A3628" s="72" t="s">
        <v>7476</v>
      </c>
      <c r="B3628" s="72" t="s">
        <v>7477</v>
      </c>
      <c r="C3628" s="72" t="s">
        <v>285</v>
      </c>
      <c r="D3628" s="72" t="s">
        <v>282</v>
      </c>
      <c r="E3628" s="72"/>
      <c r="F3628" s="73" t="n">
        <v>177920</v>
      </c>
      <c r="G3628" s="73" t="n">
        <v>137637</v>
      </c>
      <c r="H3628" s="73" t="n">
        <v>40283</v>
      </c>
      <c r="I3628" s="74" t="n">
        <f aca="false">H3628/F3628</f>
        <v>0.226410746402878</v>
      </c>
      <c r="J3628" s="73" t="n">
        <v>130817</v>
      </c>
      <c r="K3628" s="73" t="n">
        <v>3203</v>
      </c>
      <c r="L3628" s="73" t="n">
        <v>3617</v>
      </c>
      <c r="M3628" s="73" t="n">
        <v>71796</v>
      </c>
      <c r="N3628" s="73" t="n">
        <v>49680</v>
      </c>
      <c r="O3628" s="73" t="n">
        <f aca="false">J3628-M3628-N3628</f>
        <v>9341</v>
      </c>
      <c r="P3628" s="74" t="n">
        <f aca="false">M3628/J3628</f>
        <v>0.548827751744804</v>
      </c>
      <c r="Q3628" s="74" t="n">
        <f aca="false">N3628/J3628</f>
        <v>0.379767155644909</v>
      </c>
      <c r="R3628" s="75" t="n">
        <f aca="false">ABS(P3628-Q3628)*100</f>
        <v>16.9060596099895</v>
      </c>
      <c r="S3628" s="72" t="str">
        <f aca="false">IF(M3628&gt;N3628,"Flávio Bolsonaro",IF(N3628&gt;M3628,"Lula","Empate"))</f>
        <v>Flávio Bolsonaro</v>
      </c>
      <c r="T3628" s="74" t="n">
        <v>0.403993751273518</v>
      </c>
      <c r="U3628" s="74" t="n">
        <v>0.529572022610126</v>
      </c>
      <c r="V3628" s="72" t="str">
        <f aca="false">IF(S3628="Empate","—",IF((N3628&gt;M3628)&lt;&gt;(T3628&gt;U3628),"Sim","Não"))</f>
        <v>Não</v>
      </c>
    </row>
    <row r="3629" customFormat="false" ht="15" hidden="false" customHeight="false" outlineLevel="0" collapsed="false">
      <c r="A3629" s="72" t="s">
        <v>7478</v>
      </c>
      <c r="B3629" s="72" t="s">
        <v>7479</v>
      </c>
      <c r="C3629" s="72" t="s">
        <v>285</v>
      </c>
      <c r="D3629" s="72" t="s">
        <v>282</v>
      </c>
      <c r="E3629" s="72"/>
      <c r="F3629" s="73" t="n">
        <v>100542</v>
      </c>
      <c r="G3629" s="73" t="n">
        <v>78836</v>
      </c>
      <c r="H3629" s="73" t="n">
        <v>21706</v>
      </c>
      <c r="I3629" s="74" t="n">
        <f aca="false">H3629/F3629</f>
        <v>0.215889876867379</v>
      </c>
      <c r="J3629" s="73" t="n">
        <v>75327</v>
      </c>
      <c r="K3629" s="73" t="n">
        <v>1646</v>
      </c>
      <c r="L3629" s="73" t="n">
        <v>1863</v>
      </c>
      <c r="M3629" s="73" t="n">
        <v>44965</v>
      </c>
      <c r="N3629" s="73" t="n">
        <v>24715</v>
      </c>
      <c r="O3629" s="73" t="n">
        <f aca="false">J3629-M3629-N3629</f>
        <v>5647</v>
      </c>
      <c r="P3629" s="74" t="n">
        <f aca="false">M3629/J3629</f>
        <v>0.596930715414128</v>
      </c>
      <c r="Q3629" s="74" t="n">
        <f aca="false">N3629/J3629</f>
        <v>0.328102805103084</v>
      </c>
      <c r="R3629" s="75" t="n">
        <f aca="false">ABS(P3629-Q3629)*100</f>
        <v>26.8827910311044</v>
      </c>
      <c r="S3629" s="72" t="str">
        <f aca="false">IF(M3629&gt;N3629,"Flávio Bolsonaro",IF(N3629&gt;M3629,"Lula","Empate"))</f>
        <v>Flávio Bolsonaro</v>
      </c>
      <c r="T3629" s="74" t="n">
        <v>0.339231837891694</v>
      </c>
      <c r="U3629" s="74" t="n">
        <v>0.589256395503852</v>
      </c>
      <c r="V3629" s="72" t="str">
        <f aca="false">IF(S3629="Empate","—",IF((N3629&gt;M3629)&lt;&gt;(T3629&gt;U3629),"Sim","Não"))</f>
        <v>Não</v>
      </c>
    </row>
    <row r="3630" customFormat="false" ht="15" hidden="false" customHeight="false" outlineLevel="0" collapsed="false">
      <c r="A3630" s="72" t="s">
        <v>7480</v>
      </c>
      <c r="B3630" s="72" t="s">
        <v>7481</v>
      </c>
      <c r="C3630" s="72" t="s">
        <v>285</v>
      </c>
      <c r="D3630" s="72" t="s">
        <v>282</v>
      </c>
      <c r="E3630" s="72"/>
      <c r="F3630" s="73" t="n">
        <v>11648</v>
      </c>
      <c r="G3630" s="73" t="n">
        <v>9165</v>
      </c>
      <c r="H3630" s="73" t="n">
        <v>2483</v>
      </c>
      <c r="I3630" s="74" t="n">
        <f aca="false">H3630/F3630</f>
        <v>0.213169642857143</v>
      </c>
      <c r="J3630" s="73" t="n">
        <v>8847</v>
      </c>
      <c r="K3630" s="73" t="n">
        <v>131</v>
      </c>
      <c r="L3630" s="73" t="n">
        <v>187</v>
      </c>
      <c r="M3630" s="73" t="n">
        <v>5937</v>
      </c>
      <c r="N3630" s="73" t="n">
        <v>2457</v>
      </c>
      <c r="O3630" s="73" t="n">
        <f aca="false">J3630-M3630-N3630</f>
        <v>453</v>
      </c>
      <c r="P3630" s="74" t="n">
        <f aca="false">M3630/J3630</f>
        <v>0.67107494065785</v>
      </c>
      <c r="Q3630" s="74" t="n">
        <f aca="false">N3630/J3630</f>
        <v>0.277721261444558</v>
      </c>
      <c r="R3630" s="75" t="n">
        <f aca="false">ABS(P3630-Q3630)*100</f>
        <v>39.3353679213293</v>
      </c>
      <c r="S3630" s="72" t="str">
        <f aca="false">IF(M3630&gt;N3630,"Flávio Bolsonaro",IF(N3630&gt;M3630,"Lula","Empate"))</f>
        <v>Flávio Bolsonaro</v>
      </c>
      <c r="T3630" s="74" t="n">
        <v>0.329905340656772</v>
      </c>
      <c r="U3630" s="74" t="n">
        <v>0.616454364847493</v>
      </c>
      <c r="V3630" s="72" t="str">
        <f aca="false">IF(S3630="Empate","—",IF((N3630&gt;M3630)&lt;&gt;(T3630&gt;U3630),"Sim","Não"))</f>
        <v>Não</v>
      </c>
    </row>
    <row r="3631" customFormat="false" ht="15" hidden="false" customHeight="false" outlineLevel="0" collapsed="false">
      <c r="A3631" s="72" t="s">
        <v>7482</v>
      </c>
      <c r="B3631" s="72" t="s">
        <v>7483</v>
      </c>
      <c r="C3631" s="72" t="s">
        <v>285</v>
      </c>
      <c r="D3631" s="72" t="s">
        <v>282</v>
      </c>
      <c r="E3631" s="72"/>
      <c r="F3631" s="73" t="n">
        <v>19120</v>
      </c>
      <c r="G3631" s="73" t="n">
        <v>15625</v>
      </c>
      <c r="H3631" s="73" t="n">
        <v>3495</v>
      </c>
      <c r="I3631" s="74" t="n">
        <f aca="false">H3631/F3631</f>
        <v>0.182792887029289</v>
      </c>
      <c r="J3631" s="73" t="n">
        <v>14929</v>
      </c>
      <c r="K3631" s="73" t="n">
        <v>275</v>
      </c>
      <c r="L3631" s="73" t="n">
        <v>421</v>
      </c>
      <c r="M3631" s="73" t="n">
        <v>9761</v>
      </c>
      <c r="N3631" s="73" t="n">
        <v>4313</v>
      </c>
      <c r="O3631" s="73" t="n">
        <f aca="false">J3631-M3631-N3631</f>
        <v>855</v>
      </c>
      <c r="P3631" s="74" t="n">
        <f aca="false">M3631/J3631</f>
        <v>0.653828119766897</v>
      </c>
      <c r="Q3631" s="74" t="n">
        <f aca="false">N3631/J3631</f>
        <v>0.288900797106303</v>
      </c>
      <c r="R3631" s="75" t="n">
        <f aca="false">ABS(P3631-Q3631)*100</f>
        <v>36.4927322660594</v>
      </c>
      <c r="S3631" s="72" t="str">
        <f aca="false">IF(M3631&gt;N3631,"Flávio Bolsonaro",IF(N3631&gt;M3631,"Lula","Empate"))</f>
        <v>Flávio Bolsonaro</v>
      </c>
      <c r="T3631" s="74" t="n">
        <v>0.325749605470805</v>
      </c>
      <c r="U3631" s="74" t="n">
        <v>0.609284587059442</v>
      </c>
      <c r="V3631" s="72" t="str">
        <f aca="false">IF(S3631="Empate","—",IF((N3631&gt;M3631)&lt;&gt;(T3631&gt;U3631),"Sim","Não"))</f>
        <v>Não</v>
      </c>
    </row>
    <row r="3632" customFormat="false" ht="15" hidden="false" customHeight="false" outlineLevel="0" collapsed="false">
      <c r="A3632" s="72" t="s">
        <v>7484</v>
      </c>
      <c r="B3632" s="72" t="s">
        <v>7485</v>
      </c>
      <c r="C3632" s="72" t="s">
        <v>285</v>
      </c>
      <c r="D3632" s="72" t="s">
        <v>282</v>
      </c>
      <c r="E3632" s="72"/>
      <c r="F3632" s="73" t="n">
        <v>76037</v>
      </c>
      <c r="G3632" s="73" t="n">
        <v>58153</v>
      </c>
      <c r="H3632" s="73" t="n">
        <v>17884</v>
      </c>
      <c r="I3632" s="74" t="n">
        <f aca="false">H3632/F3632</f>
        <v>0.235201283585623</v>
      </c>
      <c r="J3632" s="73" t="n">
        <v>56272</v>
      </c>
      <c r="K3632" s="73" t="n">
        <v>886</v>
      </c>
      <c r="L3632" s="73" t="n">
        <v>995</v>
      </c>
      <c r="M3632" s="73" t="n">
        <v>35918</v>
      </c>
      <c r="N3632" s="73" t="n">
        <v>17011</v>
      </c>
      <c r="O3632" s="73" t="n">
        <f aca="false">J3632-M3632-N3632</f>
        <v>3343</v>
      </c>
      <c r="P3632" s="74" t="n">
        <f aca="false">M3632/J3632</f>
        <v>0.638292578902474</v>
      </c>
      <c r="Q3632" s="74" t="n">
        <f aca="false">N3632/J3632</f>
        <v>0.302299545066818</v>
      </c>
      <c r="R3632" s="75" t="n">
        <f aca="false">ABS(P3632-Q3632)*100</f>
        <v>33.5993033835655</v>
      </c>
      <c r="S3632" s="72" t="str">
        <f aca="false">IF(M3632&gt;N3632,"Flávio Bolsonaro",IF(N3632&gt;M3632,"Lula","Empate"))</f>
        <v>Flávio Bolsonaro</v>
      </c>
      <c r="T3632" s="74" t="n">
        <v>0.326045303966335</v>
      </c>
      <c r="U3632" s="74" t="n">
        <v>0.609526367624676</v>
      </c>
      <c r="V3632" s="72" t="str">
        <f aca="false">IF(S3632="Empate","—",IF((N3632&gt;M3632)&lt;&gt;(T3632&gt;U3632),"Sim","Não"))</f>
        <v>Não</v>
      </c>
    </row>
    <row r="3633" customFormat="false" ht="15" hidden="false" customHeight="false" outlineLevel="0" collapsed="false">
      <c r="A3633" s="72" t="s">
        <v>7486</v>
      </c>
      <c r="B3633" s="72" t="s">
        <v>7487</v>
      </c>
      <c r="C3633" s="72" t="s">
        <v>285</v>
      </c>
      <c r="D3633" s="72" t="s">
        <v>282</v>
      </c>
      <c r="E3633" s="72"/>
      <c r="F3633" s="73" t="n">
        <v>26584</v>
      </c>
      <c r="G3633" s="73" t="n">
        <v>20766</v>
      </c>
      <c r="H3633" s="73" t="n">
        <v>5818</v>
      </c>
      <c r="I3633" s="74" t="n">
        <f aca="false">H3633/F3633</f>
        <v>0.218853445681613</v>
      </c>
      <c r="J3633" s="73" t="n">
        <v>20064</v>
      </c>
      <c r="K3633" s="73" t="n">
        <v>334</v>
      </c>
      <c r="L3633" s="73" t="n">
        <v>368</v>
      </c>
      <c r="M3633" s="73" t="n">
        <v>11270</v>
      </c>
      <c r="N3633" s="73" t="n">
        <v>7164</v>
      </c>
      <c r="O3633" s="73" t="n">
        <f aca="false">J3633-M3633-N3633</f>
        <v>1630</v>
      </c>
      <c r="P3633" s="74" t="n">
        <f aca="false">M3633/J3633</f>
        <v>0.561702551834131</v>
      </c>
      <c r="Q3633" s="74" t="n">
        <f aca="false">N3633/J3633</f>
        <v>0.357057416267943</v>
      </c>
      <c r="R3633" s="75" t="n">
        <f aca="false">ABS(P3633-Q3633)*100</f>
        <v>20.4645135566188</v>
      </c>
      <c r="S3633" s="72" t="str">
        <f aca="false">IF(M3633&gt;N3633,"Flávio Bolsonaro",IF(N3633&gt;M3633,"Lula","Empate"))</f>
        <v>Flávio Bolsonaro</v>
      </c>
      <c r="T3633" s="74" t="n">
        <v>0.409706837034366</v>
      </c>
      <c r="U3633" s="74" t="n">
        <v>0.512494203719924</v>
      </c>
      <c r="V3633" s="72" t="str">
        <f aca="false">IF(S3633="Empate","—",IF((N3633&gt;M3633)&lt;&gt;(T3633&gt;U3633),"Sim","Não"))</f>
        <v>Não</v>
      </c>
    </row>
    <row r="3634" customFormat="false" ht="15" hidden="false" customHeight="false" outlineLevel="0" collapsed="false">
      <c r="A3634" s="72" t="s">
        <v>7488</v>
      </c>
      <c r="B3634" s="72" t="s">
        <v>7489</v>
      </c>
      <c r="C3634" s="72" t="s">
        <v>285</v>
      </c>
      <c r="D3634" s="72" t="s">
        <v>282</v>
      </c>
      <c r="E3634" s="72"/>
      <c r="F3634" s="73" t="n">
        <v>76652</v>
      </c>
      <c r="G3634" s="73" t="n">
        <v>59933</v>
      </c>
      <c r="H3634" s="73" t="n">
        <v>16719</v>
      </c>
      <c r="I3634" s="74" t="n">
        <f aca="false">H3634/F3634</f>
        <v>0.218115639513646</v>
      </c>
      <c r="J3634" s="73" t="n">
        <v>56740</v>
      </c>
      <c r="K3634" s="73" t="n">
        <v>1466</v>
      </c>
      <c r="L3634" s="73" t="n">
        <v>1727</v>
      </c>
      <c r="M3634" s="73" t="n">
        <v>30840</v>
      </c>
      <c r="N3634" s="73" t="n">
        <v>22217</v>
      </c>
      <c r="O3634" s="73" t="n">
        <f aca="false">J3634-M3634-N3634</f>
        <v>3683</v>
      </c>
      <c r="P3634" s="74" t="n">
        <f aca="false">M3634/J3634</f>
        <v>0.543531899894255</v>
      </c>
      <c r="Q3634" s="74" t="n">
        <f aca="false">N3634/J3634</f>
        <v>0.391557983785689</v>
      </c>
      <c r="R3634" s="75" t="n">
        <f aca="false">ABS(P3634-Q3634)*100</f>
        <v>15.1973916108565</v>
      </c>
      <c r="S3634" s="72" t="str">
        <f aca="false">IF(M3634&gt;N3634,"Flávio Bolsonaro",IF(N3634&gt;M3634,"Lula","Empate"))</f>
        <v>Flávio Bolsonaro</v>
      </c>
      <c r="T3634" s="74" t="n">
        <v>0.407822523164647</v>
      </c>
      <c r="U3634" s="74" t="n">
        <v>0.530149679258731</v>
      </c>
      <c r="V3634" s="72" t="str">
        <f aca="false">IF(S3634="Empate","—",IF((N3634&gt;M3634)&lt;&gt;(T3634&gt;U3634),"Sim","Não"))</f>
        <v>Não</v>
      </c>
    </row>
    <row r="3635" customFormat="false" ht="15" hidden="false" customHeight="false" outlineLevel="0" collapsed="false">
      <c r="A3635" s="72" t="s">
        <v>7490</v>
      </c>
      <c r="B3635" s="72" t="s">
        <v>7491</v>
      </c>
      <c r="C3635" s="72" t="s">
        <v>285</v>
      </c>
      <c r="D3635" s="72" t="s">
        <v>282</v>
      </c>
      <c r="E3635" s="72"/>
      <c r="F3635" s="73" t="n">
        <v>6944</v>
      </c>
      <c r="G3635" s="73" t="n">
        <v>5593</v>
      </c>
      <c r="H3635" s="73" t="n">
        <v>1351</v>
      </c>
      <c r="I3635" s="74" t="n">
        <f aca="false">H3635/F3635</f>
        <v>0.194556451612903</v>
      </c>
      <c r="J3635" s="73" t="n">
        <v>5354</v>
      </c>
      <c r="K3635" s="73" t="n">
        <v>83</v>
      </c>
      <c r="L3635" s="73" t="n">
        <v>156</v>
      </c>
      <c r="M3635" s="73" t="n">
        <v>2210</v>
      </c>
      <c r="N3635" s="73" t="n">
        <v>2843</v>
      </c>
      <c r="O3635" s="73" t="n">
        <f aca="false">J3635-M3635-N3635</f>
        <v>301</v>
      </c>
      <c r="P3635" s="74" t="n">
        <f aca="false">M3635/J3635</f>
        <v>0.412775494957041</v>
      </c>
      <c r="Q3635" s="74" t="n">
        <f aca="false">N3635/J3635</f>
        <v>0.531004856182294</v>
      </c>
      <c r="R3635" s="75" t="n">
        <f aca="false">ABS(P3635-Q3635)*100</f>
        <v>11.8229361225252</v>
      </c>
      <c r="S3635" s="72" t="str">
        <f aca="false">IF(M3635&gt;N3635,"Flávio Bolsonaro",IF(N3635&gt;M3635,"Lula","Empate"))</f>
        <v>Lula</v>
      </c>
      <c r="T3635" s="74" t="n">
        <v>0.577344035023714</v>
      </c>
      <c r="U3635" s="74" t="n">
        <v>0.372491791317038</v>
      </c>
      <c r="V3635" s="72" t="str">
        <f aca="false">IF(S3635="Empate","—",IF((N3635&gt;M3635)&lt;&gt;(T3635&gt;U3635),"Sim","Não"))</f>
        <v>Não</v>
      </c>
    </row>
    <row r="3636" customFormat="false" ht="15" hidden="false" customHeight="false" outlineLevel="0" collapsed="false">
      <c r="A3636" s="72" t="s">
        <v>7492</v>
      </c>
      <c r="B3636" s="72" t="s">
        <v>7493</v>
      </c>
      <c r="C3636" s="72" t="s">
        <v>285</v>
      </c>
      <c r="D3636" s="72" t="s">
        <v>282</v>
      </c>
      <c r="E3636" s="72"/>
      <c r="F3636" s="73" t="n">
        <v>186241</v>
      </c>
      <c r="G3636" s="73" t="n">
        <v>144452</v>
      </c>
      <c r="H3636" s="73" t="n">
        <v>41789</v>
      </c>
      <c r="I3636" s="74" t="n">
        <f aca="false">H3636/F3636</f>
        <v>0.224381312385565</v>
      </c>
      <c r="J3636" s="73" t="n">
        <v>138026</v>
      </c>
      <c r="K3636" s="73" t="n">
        <v>3075</v>
      </c>
      <c r="L3636" s="73" t="n">
        <v>3351</v>
      </c>
      <c r="M3636" s="73" t="n">
        <v>71870</v>
      </c>
      <c r="N3636" s="73" t="n">
        <v>55742</v>
      </c>
      <c r="O3636" s="73" t="n">
        <f aca="false">J3636-M3636-N3636</f>
        <v>10414</v>
      </c>
      <c r="P3636" s="74" t="n">
        <f aca="false">M3636/J3636</f>
        <v>0.520698998739368</v>
      </c>
      <c r="Q3636" s="74" t="n">
        <f aca="false">N3636/J3636</f>
        <v>0.403851448277861</v>
      </c>
      <c r="R3636" s="75" t="n">
        <f aca="false">ABS(P3636-Q3636)*100</f>
        <v>11.6847550461507</v>
      </c>
      <c r="S3636" s="72" t="str">
        <f aca="false">IF(M3636&gt;N3636,"Flávio Bolsonaro",IF(N3636&gt;M3636,"Lula","Empate"))</f>
        <v>Flávio Bolsonaro</v>
      </c>
      <c r="T3636" s="74" t="n">
        <v>0.429448287816947</v>
      </c>
      <c r="U3636" s="74" t="n">
        <v>0.4941614006335</v>
      </c>
      <c r="V3636" s="72" t="str">
        <f aca="false">IF(S3636="Empate","—",IF((N3636&gt;M3636)&lt;&gt;(T3636&gt;U3636),"Sim","Não"))</f>
        <v>Não</v>
      </c>
    </row>
    <row r="3637" customFormat="false" ht="15" hidden="false" customHeight="false" outlineLevel="0" collapsed="false">
      <c r="A3637" s="72" t="s">
        <v>7494</v>
      </c>
      <c r="B3637" s="72" t="s">
        <v>7495</v>
      </c>
      <c r="C3637" s="72" t="s">
        <v>285</v>
      </c>
      <c r="D3637" s="72" t="s">
        <v>282</v>
      </c>
      <c r="E3637" s="72"/>
      <c r="F3637" s="73" t="n">
        <v>7132</v>
      </c>
      <c r="G3637" s="73" t="n">
        <v>6062</v>
      </c>
      <c r="H3637" s="73" t="n">
        <v>1070</v>
      </c>
      <c r="I3637" s="74" t="n">
        <f aca="false">H3637/F3637</f>
        <v>0.15002804262479</v>
      </c>
      <c r="J3637" s="73" t="n">
        <v>5811</v>
      </c>
      <c r="K3637" s="73" t="n">
        <v>100</v>
      </c>
      <c r="L3637" s="73" t="n">
        <v>151</v>
      </c>
      <c r="M3637" s="73" t="n">
        <v>2946</v>
      </c>
      <c r="N3637" s="73" t="n">
        <v>2504</v>
      </c>
      <c r="O3637" s="73" t="n">
        <f aca="false">J3637-M3637-N3637</f>
        <v>361</v>
      </c>
      <c r="P3637" s="74" t="n">
        <f aca="false">M3637/J3637</f>
        <v>0.506969540526588</v>
      </c>
      <c r="Q3637" s="74" t="n">
        <f aca="false">N3637/J3637</f>
        <v>0.430906900705558</v>
      </c>
      <c r="R3637" s="75" t="n">
        <f aca="false">ABS(P3637-Q3637)*100</f>
        <v>7.60626398210291</v>
      </c>
      <c r="S3637" s="72" t="str">
        <f aca="false">IF(M3637&gt;N3637,"Flávio Bolsonaro",IF(N3637&gt;M3637,"Lula","Empate"))</f>
        <v>Flávio Bolsonaro</v>
      </c>
      <c r="T3637" s="74" t="n">
        <v>0.485719385933595</v>
      </c>
      <c r="U3637" s="74" t="n">
        <v>0.448768297036773</v>
      </c>
      <c r="V3637" s="72" t="str">
        <f aca="false">IF(S3637="Empate","—",IF((N3637&gt;M3637)&lt;&gt;(T3637&gt;U3637),"Sim","Não"))</f>
        <v>Sim</v>
      </c>
    </row>
    <row r="3638" customFormat="false" ht="15" hidden="false" customHeight="false" outlineLevel="0" collapsed="false">
      <c r="A3638" s="72" t="s">
        <v>7496</v>
      </c>
      <c r="B3638" s="72" t="s">
        <v>7497</v>
      </c>
      <c r="C3638" s="72" t="s">
        <v>285</v>
      </c>
      <c r="D3638" s="72" t="s">
        <v>282</v>
      </c>
      <c r="E3638" s="72"/>
      <c r="F3638" s="73" t="n">
        <v>192902</v>
      </c>
      <c r="G3638" s="73" t="n">
        <v>155240</v>
      </c>
      <c r="H3638" s="73" t="n">
        <v>37662</v>
      </c>
      <c r="I3638" s="74" t="n">
        <f aca="false">H3638/F3638</f>
        <v>0.195239033291516</v>
      </c>
      <c r="J3638" s="73" t="n">
        <v>147580</v>
      </c>
      <c r="K3638" s="73" t="n">
        <v>3496</v>
      </c>
      <c r="L3638" s="73" t="n">
        <v>4164</v>
      </c>
      <c r="M3638" s="73" t="n">
        <v>85481</v>
      </c>
      <c r="N3638" s="73" t="n">
        <v>51814</v>
      </c>
      <c r="O3638" s="73" t="n">
        <f aca="false">J3638-M3638-N3638</f>
        <v>10285</v>
      </c>
      <c r="P3638" s="74" t="n">
        <f aca="false">M3638/J3638</f>
        <v>0.579218051226453</v>
      </c>
      <c r="Q3638" s="74" t="n">
        <f aca="false">N3638/J3638</f>
        <v>0.351090933730858</v>
      </c>
      <c r="R3638" s="75" t="n">
        <f aca="false">ABS(P3638-Q3638)*100</f>
        <v>22.8127117495596</v>
      </c>
      <c r="S3638" s="72" t="str">
        <f aca="false">IF(M3638&gt;N3638,"Flávio Bolsonaro",IF(N3638&gt;M3638,"Lula","Empate"))</f>
        <v>Flávio Bolsonaro</v>
      </c>
      <c r="T3638" s="74" t="n">
        <v>0.386353715456163</v>
      </c>
      <c r="U3638" s="74" t="n">
        <v>0.550021825996441</v>
      </c>
      <c r="V3638" s="72" t="str">
        <f aca="false">IF(S3638="Empate","—",IF((N3638&gt;M3638)&lt;&gt;(T3638&gt;U3638),"Sim","Não"))</f>
        <v>Não</v>
      </c>
    </row>
    <row r="3639" customFormat="false" ht="15" hidden="false" customHeight="false" outlineLevel="0" collapsed="false">
      <c r="A3639" s="72" t="s">
        <v>7498</v>
      </c>
      <c r="B3639" s="72" t="s">
        <v>7499</v>
      </c>
      <c r="C3639" s="72" t="s">
        <v>285</v>
      </c>
      <c r="D3639" s="72" t="s">
        <v>282</v>
      </c>
      <c r="E3639" s="72"/>
      <c r="F3639" s="73" t="n">
        <v>46501</v>
      </c>
      <c r="G3639" s="73" t="n">
        <v>34080</v>
      </c>
      <c r="H3639" s="73" t="n">
        <v>12421</v>
      </c>
      <c r="I3639" s="74" t="n">
        <f aca="false">H3639/F3639</f>
        <v>0.267112535214296</v>
      </c>
      <c r="J3639" s="73" t="n">
        <v>32940</v>
      </c>
      <c r="K3639" s="73" t="n">
        <v>487</v>
      </c>
      <c r="L3639" s="73" t="n">
        <v>653</v>
      </c>
      <c r="M3639" s="73" t="n">
        <v>20418</v>
      </c>
      <c r="N3639" s="73" t="n">
        <v>10613</v>
      </c>
      <c r="O3639" s="73" t="n">
        <f aca="false">J3639-M3639-N3639</f>
        <v>1909</v>
      </c>
      <c r="P3639" s="74" t="n">
        <f aca="false">M3639/J3639</f>
        <v>0.619854280510018</v>
      </c>
      <c r="Q3639" s="74" t="n">
        <f aca="false">N3639/J3639</f>
        <v>0.322191863995143</v>
      </c>
      <c r="R3639" s="75" t="n">
        <f aca="false">ABS(P3639-Q3639)*100</f>
        <v>29.7662416514876</v>
      </c>
      <c r="S3639" s="72" t="str">
        <f aca="false">IF(M3639&gt;N3639,"Flávio Bolsonaro",IF(N3639&gt;M3639,"Lula","Empate"))</f>
        <v>Flávio Bolsonaro</v>
      </c>
      <c r="T3639" s="74" t="n">
        <v>0.347167556929997</v>
      </c>
      <c r="U3639" s="74" t="n">
        <v>0.58785493393309</v>
      </c>
      <c r="V3639" s="72" t="str">
        <f aca="false">IF(S3639="Empate","—",IF((N3639&gt;M3639)&lt;&gt;(T3639&gt;U3639),"Sim","Não"))</f>
        <v>Não</v>
      </c>
    </row>
    <row r="3640" customFormat="false" ht="15" hidden="false" customHeight="false" outlineLevel="0" collapsed="false">
      <c r="A3640" s="72" t="s">
        <v>7500</v>
      </c>
      <c r="B3640" s="72" t="s">
        <v>7501</v>
      </c>
      <c r="C3640" s="72" t="s">
        <v>285</v>
      </c>
      <c r="D3640" s="72" t="s">
        <v>282</v>
      </c>
      <c r="E3640" s="72"/>
      <c r="F3640" s="73" t="n">
        <v>185609</v>
      </c>
      <c r="G3640" s="73" t="n">
        <v>144516</v>
      </c>
      <c r="H3640" s="73" t="n">
        <v>41093</v>
      </c>
      <c r="I3640" s="74" t="n">
        <f aca="false">H3640/F3640</f>
        <v>0.221395514226142</v>
      </c>
      <c r="J3640" s="73" t="n">
        <v>138874</v>
      </c>
      <c r="K3640" s="73" t="n">
        <v>2414</v>
      </c>
      <c r="L3640" s="73" t="n">
        <v>3228</v>
      </c>
      <c r="M3640" s="73" t="n">
        <v>69193</v>
      </c>
      <c r="N3640" s="73" t="n">
        <v>59972</v>
      </c>
      <c r="O3640" s="73" t="n">
        <f aca="false">J3640-M3640-N3640</f>
        <v>9709</v>
      </c>
      <c r="P3640" s="74" t="n">
        <f aca="false">M3640/J3640</f>
        <v>0.498243011650849</v>
      </c>
      <c r="Q3640" s="74" t="n">
        <f aca="false">N3640/J3640</f>
        <v>0.43184469375117</v>
      </c>
      <c r="R3640" s="75" t="n">
        <f aca="false">ABS(P3640-Q3640)*100</f>
        <v>6.63983178996788</v>
      </c>
      <c r="S3640" s="72" t="str">
        <f aca="false">IF(M3640&gt;N3640,"Flávio Bolsonaro",IF(N3640&gt;M3640,"Lula","Empate"))</f>
        <v>Flávio Bolsonaro</v>
      </c>
      <c r="T3640" s="74" t="n">
        <v>0.458094643390438</v>
      </c>
      <c r="U3640" s="74" t="n">
        <v>0.477931926985765</v>
      </c>
      <c r="V3640" s="72" t="str">
        <f aca="false">IF(S3640="Empate","—",IF((N3640&gt;M3640)&lt;&gt;(T3640&gt;U3640),"Sim","Não"))</f>
        <v>Não</v>
      </c>
    </row>
    <row r="3641" customFormat="false" ht="15" hidden="false" customHeight="false" outlineLevel="0" collapsed="false">
      <c r="A3641" s="72" t="s">
        <v>7502</v>
      </c>
      <c r="B3641" s="72" t="s">
        <v>7503</v>
      </c>
      <c r="C3641" s="72" t="s">
        <v>285</v>
      </c>
      <c r="D3641" s="72" t="s">
        <v>282</v>
      </c>
      <c r="E3641" s="72"/>
      <c r="F3641" s="73" t="n">
        <v>14878</v>
      </c>
      <c r="G3641" s="73" t="n">
        <v>11878</v>
      </c>
      <c r="H3641" s="73" t="n">
        <v>3000</v>
      </c>
      <c r="I3641" s="74" t="n">
        <f aca="false">H3641/F3641</f>
        <v>0.201640005377067</v>
      </c>
      <c r="J3641" s="73" t="n">
        <v>11313</v>
      </c>
      <c r="K3641" s="73" t="n">
        <v>220</v>
      </c>
      <c r="L3641" s="73" t="n">
        <v>345</v>
      </c>
      <c r="M3641" s="73" t="n">
        <v>5529</v>
      </c>
      <c r="N3641" s="73" t="n">
        <v>4966</v>
      </c>
      <c r="O3641" s="73" t="n">
        <f aca="false">J3641-M3641-N3641</f>
        <v>818</v>
      </c>
      <c r="P3641" s="74" t="n">
        <f aca="false">M3641/J3641</f>
        <v>0.488729779899231</v>
      </c>
      <c r="Q3641" s="74" t="n">
        <f aca="false">N3641/J3641</f>
        <v>0.438964023689561</v>
      </c>
      <c r="R3641" s="75" t="n">
        <f aca="false">ABS(P3641-Q3641)*100</f>
        <v>4.97657562096703</v>
      </c>
      <c r="S3641" s="72" t="str">
        <f aca="false">IF(M3641&gt;N3641,"Flávio Bolsonaro",IF(N3641&gt;M3641,"Lula","Empate"))</f>
        <v>Flávio Bolsonaro</v>
      </c>
      <c r="T3641" s="74" t="n">
        <v>0.466045159083134</v>
      </c>
      <c r="U3641" s="74" t="n">
        <v>0.45390010263428</v>
      </c>
      <c r="V3641" s="72" t="str">
        <f aca="false">IF(S3641="Empate","—",IF((N3641&gt;M3641)&lt;&gt;(T3641&gt;U3641),"Sim","Não"))</f>
        <v>Sim</v>
      </c>
    </row>
    <row r="3642" customFormat="false" ht="15" hidden="false" customHeight="false" outlineLevel="0" collapsed="false">
      <c r="A3642" s="72" t="s">
        <v>7504</v>
      </c>
      <c r="B3642" s="72" t="s">
        <v>3974</v>
      </c>
      <c r="C3642" s="72" t="s">
        <v>285</v>
      </c>
      <c r="D3642" s="72" t="s">
        <v>282</v>
      </c>
      <c r="E3642" s="72"/>
      <c r="F3642" s="73" t="n">
        <v>136302</v>
      </c>
      <c r="G3642" s="73" t="n">
        <v>106290</v>
      </c>
      <c r="H3642" s="73" t="n">
        <v>30012</v>
      </c>
      <c r="I3642" s="74" t="n">
        <f aca="false">H3642/F3642</f>
        <v>0.220187524761192</v>
      </c>
      <c r="J3642" s="73" t="n">
        <v>101497</v>
      </c>
      <c r="K3642" s="73" t="n">
        <v>2094</v>
      </c>
      <c r="L3642" s="73" t="n">
        <v>2699</v>
      </c>
      <c r="M3642" s="73" t="n">
        <v>58774</v>
      </c>
      <c r="N3642" s="73" t="n">
        <v>36083</v>
      </c>
      <c r="O3642" s="73" t="n">
        <f aca="false">J3642-M3642-N3642</f>
        <v>6640</v>
      </c>
      <c r="P3642" s="74" t="n">
        <f aca="false">M3642/J3642</f>
        <v>0.579071302600077</v>
      </c>
      <c r="Q3642" s="74" t="n">
        <f aca="false">N3642/J3642</f>
        <v>0.355508044572746</v>
      </c>
      <c r="R3642" s="75" t="n">
        <f aca="false">ABS(P3642-Q3642)*100</f>
        <v>22.3563258027331</v>
      </c>
      <c r="S3642" s="72" t="str">
        <f aca="false">IF(M3642&gt;N3642,"Flávio Bolsonaro",IF(N3642&gt;M3642,"Lula","Empate"))</f>
        <v>Flávio Bolsonaro</v>
      </c>
      <c r="T3642" s="74" t="n">
        <v>0.37175446351354</v>
      </c>
      <c r="U3642" s="74" t="n">
        <v>0.558530163550055</v>
      </c>
      <c r="V3642" s="72" t="str">
        <f aca="false">IF(S3642="Empate","—",IF((N3642&gt;M3642)&lt;&gt;(T3642&gt;U3642),"Sim","Não"))</f>
        <v>Não</v>
      </c>
    </row>
    <row r="3643" customFormat="false" ht="15" hidden="false" customHeight="false" outlineLevel="0" collapsed="false">
      <c r="A3643" s="72" t="s">
        <v>7505</v>
      </c>
      <c r="B3643" s="72" t="s">
        <v>7506</v>
      </c>
      <c r="C3643" s="72" t="s">
        <v>285</v>
      </c>
      <c r="D3643" s="72" t="s">
        <v>282</v>
      </c>
      <c r="E3643" s="72"/>
      <c r="F3643" s="73" t="n">
        <v>24781</v>
      </c>
      <c r="G3643" s="73" t="n">
        <v>19231</v>
      </c>
      <c r="H3643" s="73" t="n">
        <v>5550</v>
      </c>
      <c r="I3643" s="74" t="n">
        <f aca="false">H3643/F3643</f>
        <v>0.223961906299181</v>
      </c>
      <c r="J3643" s="73" t="n">
        <v>18462</v>
      </c>
      <c r="K3643" s="73" t="n">
        <v>307</v>
      </c>
      <c r="L3643" s="73" t="n">
        <v>462</v>
      </c>
      <c r="M3643" s="73" t="n">
        <v>10499</v>
      </c>
      <c r="N3643" s="73" t="n">
        <v>6675</v>
      </c>
      <c r="O3643" s="73" t="n">
        <f aca="false">J3643-M3643-N3643</f>
        <v>1288</v>
      </c>
      <c r="P3643" s="74" t="n">
        <f aca="false">M3643/J3643</f>
        <v>0.568681616292926</v>
      </c>
      <c r="Q3643" s="74" t="n">
        <f aca="false">N3643/J3643</f>
        <v>0.361553461163471</v>
      </c>
      <c r="R3643" s="75" t="n">
        <f aca="false">ABS(P3643-Q3643)*100</f>
        <v>20.7128155129455</v>
      </c>
      <c r="S3643" s="72" t="str">
        <f aca="false">IF(M3643&gt;N3643,"Flávio Bolsonaro",IF(N3643&gt;M3643,"Lula","Empate"))</f>
        <v>Flávio Bolsonaro</v>
      </c>
      <c r="T3643" s="74" t="n">
        <v>0.39320280342641</v>
      </c>
      <c r="U3643" s="74" t="n">
        <v>0.528590499499388</v>
      </c>
      <c r="V3643" s="72" t="str">
        <f aca="false">IF(S3643="Empate","—",IF((N3643&gt;M3643)&lt;&gt;(T3643&gt;U3643),"Sim","Não"))</f>
        <v>Não</v>
      </c>
    </row>
    <row r="3644" customFormat="false" ht="15" hidden="false" customHeight="false" outlineLevel="0" collapsed="false">
      <c r="A3644" s="72" t="s">
        <v>7507</v>
      </c>
      <c r="B3644" s="72" t="s">
        <v>7508</v>
      </c>
      <c r="C3644" s="72" t="s">
        <v>285</v>
      </c>
      <c r="D3644" s="72" t="s">
        <v>282</v>
      </c>
      <c r="E3644" s="72"/>
      <c r="F3644" s="73" t="n">
        <v>21056</v>
      </c>
      <c r="G3644" s="73" t="n">
        <v>17130</v>
      </c>
      <c r="H3644" s="73" t="n">
        <v>3926</v>
      </c>
      <c r="I3644" s="74" t="n">
        <f aca="false">H3644/F3644</f>
        <v>0.186455167173252</v>
      </c>
      <c r="J3644" s="73" t="n">
        <v>16273</v>
      </c>
      <c r="K3644" s="73" t="n">
        <v>338</v>
      </c>
      <c r="L3644" s="73" t="n">
        <v>519</v>
      </c>
      <c r="M3644" s="73" t="n">
        <v>7380</v>
      </c>
      <c r="N3644" s="73" t="n">
        <v>7909</v>
      </c>
      <c r="O3644" s="73" t="n">
        <f aca="false">J3644-M3644-N3644</f>
        <v>984</v>
      </c>
      <c r="P3644" s="74" t="n">
        <f aca="false">M3644/J3644</f>
        <v>0.453511952313648</v>
      </c>
      <c r="Q3644" s="74" t="n">
        <f aca="false">N3644/J3644</f>
        <v>0.486019787377865</v>
      </c>
      <c r="R3644" s="75" t="n">
        <f aca="false">ABS(P3644-Q3644)*100</f>
        <v>3.25078350642168</v>
      </c>
      <c r="S3644" s="72" t="str">
        <f aca="false">IF(M3644&gt;N3644,"Flávio Bolsonaro",IF(N3644&gt;M3644,"Lula","Empate"))</f>
        <v>Lula</v>
      </c>
      <c r="T3644" s="74" t="n">
        <v>0.513038754074611</v>
      </c>
      <c r="U3644" s="74" t="n">
        <v>0.423638778220452</v>
      </c>
      <c r="V3644" s="72" t="str">
        <f aca="false">IF(S3644="Empate","—",IF((N3644&gt;M3644)&lt;&gt;(T3644&gt;U3644),"Sim","Não"))</f>
        <v>Não</v>
      </c>
    </row>
    <row r="3645" customFormat="false" ht="15" hidden="false" customHeight="false" outlineLevel="0" collapsed="false">
      <c r="A3645" s="72" t="s">
        <v>7509</v>
      </c>
      <c r="B3645" s="72" t="s">
        <v>7510</v>
      </c>
      <c r="C3645" s="72" t="s">
        <v>285</v>
      </c>
      <c r="D3645" s="72" t="s">
        <v>282</v>
      </c>
      <c r="E3645" s="72"/>
      <c r="F3645" s="73" t="n">
        <v>12453</v>
      </c>
      <c r="G3645" s="73" t="n">
        <v>9709</v>
      </c>
      <c r="H3645" s="73" t="n">
        <v>2744</v>
      </c>
      <c r="I3645" s="74" t="n">
        <f aca="false">H3645/F3645</f>
        <v>0.220348510399101</v>
      </c>
      <c r="J3645" s="73" t="n">
        <v>9217</v>
      </c>
      <c r="K3645" s="73" t="n">
        <v>169</v>
      </c>
      <c r="L3645" s="73" t="n">
        <v>323</v>
      </c>
      <c r="M3645" s="73" t="n">
        <v>4648</v>
      </c>
      <c r="N3645" s="73" t="n">
        <v>3856</v>
      </c>
      <c r="O3645" s="73" t="n">
        <f aca="false">J3645-M3645-N3645</f>
        <v>713</v>
      </c>
      <c r="P3645" s="74" t="n">
        <f aca="false">M3645/J3645</f>
        <v>0.504285559292611</v>
      </c>
      <c r="Q3645" s="74" t="n">
        <f aca="false">N3645/J3645</f>
        <v>0.418357383096452</v>
      </c>
      <c r="R3645" s="75" t="n">
        <f aca="false">ABS(P3645-Q3645)*100</f>
        <v>8.59281761961592</v>
      </c>
      <c r="S3645" s="72" t="str">
        <f aca="false">IF(M3645&gt;N3645,"Flávio Bolsonaro",IF(N3645&gt;M3645,"Lula","Empate"))</f>
        <v>Flávio Bolsonaro</v>
      </c>
      <c r="T3645" s="74" t="n">
        <v>0.455101825472196</v>
      </c>
      <c r="U3645" s="74" t="n">
        <v>0.474728289543104</v>
      </c>
      <c r="V3645" s="72" t="str">
        <f aca="false">IF(S3645="Empate","—",IF((N3645&gt;M3645)&lt;&gt;(T3645&gt;U3645),"Sim","Não"))</f>
        <v>Não</v>
      </c>
    </row>
    <row r="3646" customFormat="false" ht="15" hidden="false" customHeight="false" outlineLevel="0" collapsed="false">
      <c r="A3646" s="72" t="s">
        <v>7511</v>
      </c>
      <c r="B3646" s="72" t="s">
        <v>7512</v>
      </c>
      <c r="C3646" s="72" t="s">
        <v>285</v>
      </c>
      <c r="D3646" s="72" t="s">
        <v>282</v>
      </c>
      <c r="E3646" s="72"/>
      <c r="F3646" s="73" t="n">
        <v>128648</v>
      </c>
      <c r="G3646" s="73" t="n">
        <v>100545</v>
      </c>
      <c r="H3646" s="73" t="n">
        <v>28103</v>
      </c>
      <c r="I3646" s="74" t="n">
        <f aca="false">H3646/F3646</f>
        <v>0.218448790498103</v>
      </c>
      <c r="J3646" s="73" t="n">
        <v>96014</v>
      </c>
      <c r="K3646" s="73" t="n">
        <v>1877</v>
      </c>
      <c r="L3646" s="73" t="n">
        <v>2654</v>
      </c>
      <c r="M3646" s="73" t="n">
        <v>54213</v>
      </c>
      <c r="N3646" s="73" t="n">
        <v>35389</v>
      </c>
      <c r="O3646" s="73" t="n">
        <f aca="false">J3646-M3646-N3646</f>
        <v>6412</v>
      </c>
      <c r="P3646" s="74" t="n">
        <f aca="false">M3646/J3646</f>
        <v>0.564636407190618</v>
      </c>
      <c r="Q3646" s="74" t="n">
        <f aca="false">N3646/J3646</f>
        <v>0.368581665173829</v>
      </c>
      <c r="R3646" s="75" t="n">
        <f aca="false">ABS(P3646-Q3646)*100</f>
        <v>19.6054742016789</v>
      </c>
      <c r="S3646" s="72" t="str">
        <f aca="false">IF(M3646&gt;N3646,"Flávio Bolsonaro",IF(N3646&gt;M3646,"Lula","Empate"))</f>
        <v>Flávio Bolsonaro</v>
      </c>
      <c r="T3646" s="74" t="n">
        <v>0.377893564553337</v>
      </c>
      <c r="U3646" s="74" t="n">
        <v>0.548315567576167</v>
      </c>
      <c r="V3646" s="72" t="str">
        <f aca="false">IF(S3646="Empate","—",IF((N3646&gt;M3646)&lt;&gt;(T3646&gt;U3646),"Sim","Não"))</f>
        <v>Não</v>
      </c>
    </row>
    <row r="3647" customFormat="false" ht="15" hidden="false" customHeight="false" outlineLevel="0" collapsed="false">
      <c r="A3647" s="72" t="s">
        <v>7513</v>
      </c>
      <c r="B3647" s="72" t="s">
        <v>7514</v>
      </c>
      <c r="C3647" s="72" t="s">
        <v>285</v>
      </c>
      <c r="D3647" s="72" t="s">
        <v>282</v>
      </c>
      <c r="E3647" s="72"/>
      <c r="F3647" s="73" t="n">
        <v>412252</v>
      </c>
      <c r="G3647" s="73" t="n">
        <v>331432</v>
      </c>
      <c r="H3647" s="73" t="n">
        <v>80820</v>
      </c>
      <c r="I3647" s="74" t="n">
        <f aca="false">H3647/F3647</f>
        <v>0.196045137440206</v>
      </c>
      <c r="J3647" s="73" t="n">
        <v>318715</v>
      </c>
      <c r="K3647" s="73" t="n">
        <v>5106</v>
      </c>
      <c r="L3647" s="73" t="n">
        <v>7611</v>
      </c>
      <c r="M3647" s="73" t="n">
        <v>139309</v>
      </c>
      <c r="N3647" s="73" t="n">
        <v>154098</v>
      </c>
      <c r="O3647" s="73" t="n">
        <f aca="false">J3647-M3647-N3647</f>
        <v>25308</v>
      </c>
      <c r="P3647" s="74" t="n">
        <f aca="false">M3647/J3647</f>
        <v>0.437095837974366</v>
      </c>
      <c r="Q3647" s="74" t="n">
        <f aca="false">N3647/J3647</f>
        <v>0.483497795836406</v>
      </c>
      <c r="R3647" s="75" t="n">
        <f aca="false">ABS(P3647-Q3647)*100</f>
        <v>4.64019578620398</v>
      </c>
      <c r="S3647" s="72" t="str">
        <f aca="false">IF(M3647&gt;N3647,"Flávio Bolsonaro",IF(N3647&gt;M3647,"Lula","Empate"))</f>
        <v>Lula</v>
      </c>
      <c r="T3647" s="74" t="n">
        <v>0.465559290335625</v>
      </c>
      <c r="U3647" s="74" t="n">
        <v>0.429039880711686</v>
      </c>
      <c r="V3647" s="72" t="str">
        <f aca="false">IF(S3647="Empate","—",IF((N3647&gt;M3647)&lt;&gt;(T3647&gt;U3647),"Sim","Não"))</f>
        <v>Não</v>
      </c>
    </row>
    <row r="3648" customFormat="false" ht="15" hidden="false" customHeight="false" outlineLevel="0" collapsed="false">
      <c r="A3648" s="72" t="s">
        <v>7515</v>
      </c>
      <c r="B3648" s="72" t="s">
        <v>7516</v>
      </c>
      <c r="C3648" s="72" t="s">
        <v>285</v>
      </c>
      <c r="D3648" s="72" t="s">
        <v>282</v>
      </c>
      <c r="E3648" s="72"/>
      <c r="F3648" s="73" t="n">
        <v>155366</v>
      </c>
      <c r="G3648" s="73" t="n">
        <v>120112</v>
      </c>
      <c r="H3648" s="73" t="n">
        <v>35254</v>
      </c>
      <c r="I3648" s="74" t="n">
        <f aca="false">H3648/F3648</f>
        <v>0.226909362408764</v>
      </c>
      <c r="J3648" s="73" t="n">
        <v>113416</v>
      </c>
      <c r="K3648" s="73" t="n">
        <v>2522</v>
      </c>
      <c r="L3648" s="73" t="n">
        <v>4174</v>
      </c>
      <c r="M3648" s="73" t="n">
        <v>63538</v>
      </c>
      <c r="N3648" s="73" t="n">
        <v>39479</v>
      </c>
      <c r="O3648" s="73" t="n">
        <f aca="false">J3648-M3648-N3648</f>
        <v>10399</v>
      </c>
      <c r="P3648" s="74" t="n">
        <f aca="false">M3648/J3648</f>
        <v>0.560220780136841</v>
      </c>
      <c r="Q3648" s="74" t="n">
        <f aca="false">N3648/J3648</f>
        <v>0.34809021654793</v>
      </c>
      <c r="R3648" s="75" t="n">
        <f aca="false">ABS(P3648-Q3648)*100</f>
        <v>21.2130563588912</v>
      </c>
      <c r="S3648" s="72" t="str">
        <f aca="false">IF(M3648&gt;N3648,"Flávio Bolsonaro",IF(N3648&gt;M3648,"Lula","Empate"))</f>
        <v>Flávio Bolsonaro</v>
      </c>
      <c r="T3648" s="74" t="n">
        <v>0.37155678532787</v>
      </c>
      <c r="U3648" s="74" t="n">
        <v>0.533159509746537</v>
      </c>
      <c r="V3648" s="72" t="str">
        <f aca="false">IF(S3648="Empate","—",IF((N3648&gt;M3648)&lt;&gt;(T3648&gt;U3648),"Sim","Não"))</f>
        <v>Não</v>
      </c>
    </row>
    <row r="3649" customFormat="false" ht="15" hidden="false" customHeight="false" outlineLevel="0" collapsed="false">
      <c r="A3649" s="72" t="s">
        <v>7517</v>
      </c>
      <c r="B3649" s="72" t="s">
        <v>7518</v>
      </c>
      <c r="C3649" s="72" t="s">
        <v>285</v>
      </c>
      <c r="D3649" s="72" t="s">
        <v>282</v>
      </c>
      <c r="E3649" s="72"/>
      <c r="F3649" s="73" t="n">
        <v>614931</v>
      </c>
      <c r="G3649" s="73" t="n">
        <v>477139</v>
      </c>
      <c r="H3649" s="73" t="n">
        <v>137792</v>
      </c>
      <c r="I3649" s="74" t="n">
        <f aca="false">H3649/F3649</f>
        <v>0.224077172886064</v>
      </c>
      <c r="J3649" s="73" t="n">
        <v>449880</v>
      </c>
      <c r="K3649" s="73" t="n">
        <v>11543</v>
      </c>
      <c r="L3649" s="73" t="n">
        <v>15716</v>
      </c>
      <c r="M3649" s="73" t="n">
        <v>267454</v>
      </c>
      <c r="N3649" s="73" t="n">
        <v>151528</v>
      </c>
      <c r="O3649" s="73" t="n">
        <f aca="false">J3649-M3649-N3649</f>
        <v>30898</v>
      </c>
      <c r="P3649" s="74" t="n">
        <f aca="false">M3649/J3649</f>
        <v>0.594500755757091</v>
      </c>
      <c r="Q3649" s="74" t="n">
        <f aca="false">N3649/J3649</f>
        <v>0.336818707210812</v>
      </c>
      <c r="R3649" s="75" t="n">
        <f aca="false">ABS(P3649-Q3649)*100</f>
        <v>25.7682048546279</v>
      </c>
      <c r="S3649" s="72" t="str">
        <f aca="false">IF(M3649&gt;N3649,"Flávio Bolsonaro",IF(N3649&gt;M3649,"Lula","Empate"))</f>
        <v>Flávio Bolsonaro</v>
      </c>
      <c r="T3649" s="74" t="n">
        <v>0.357963337116666</v>
      </c>
      <c r="U3649" s="74" t="n">
        <v>0.572734394836727</v>
      </c>
      <c r="V3649" s="72" t="str">
        <f aca="false">IF(S3649="Empate","—",IF((N3649&gt;M3649)&lt;&gt;(T3649&gt;U3649),"Sim","Não"))</f>
        <v>Não</v>
      </c>
    </row>
    <row r="3650" customFormat="false" ht="15" hidden="false" customHeight="false" outlineLevel="0" collapsed="false">
      <c r="A3650" s="72" t="s">
        <v>7519</v>
      </c>
      <c r="B3650" s="72" t="s">
        <v>7520</v>
      </c>
      <c r="C3650" s="72" t="s">
        <v>285</v>
      </c>
      <c r="D3650" s="72" t="s">
        <v>282</v>
      </c>
      <c r="E3650" s="72"/>
      <c r="F3650" s="73" t="n">
        <v>33690</v>
      </c>
      <c r="G3650" s="73" t="n">
        <v>26463</v>
      </c>
      <c r="H3650" s="73" t="n">
        <v>7227</v>
      </c>
      <c r="I3650" s="74" t="n">
        <f aca="false">H3650/F3650</f>
        <v>0.214514692787177</v>
      </c>
      <c r="J3650" s="73" t="n">
        <v>25163</v>
      </c>
      <c r="K3650" s="73" t="n">
        <v>569</v>
      </c>
      <c r="L3650" s="73" t="n">
        <v>731</v>
      </c>
      <c r="M3650" s="73" t="n">
        <v>13601</v>
      </c>
      <c r="N3650" s="73" t="n">
        <v>9799</v>
      </c>
      <c r="O3650" s="73" t="n">
        <f aca="false">J3650-M3650-N3650</f>
        <v>1763</v>
      </c>
      <c r="P3650" s="74" t="n">
        <f aca="false">M3650/J3650</f>
        <v>0.540515836744426</v>
      </c>
      <c r="Q3650" s="74" t="n">
        <f aca="false">N3650/J3650</f>
        <v>0.389420975241426</v>
      </c>
      <c r="R3650" s="75" t="n">
        <f aca="false">ABS(P3650-Q3650)*100</f>
        <v>15.1094861503001</v>
      </c>
      <c r="S3650" s="72" t="str">
        <f aca="false">IF(M3650&gt;N3650,"Flávio Bolsonaro",IF(N3650&gt;M3650,"Lula","Empate"))</f>
        <v>Flávio Bolsonaro</v>
      </c>
      <c r="T3650" s="74" t="n">
        <v>0.382677104023056</v>
      </c>
      <c r="U3650" s="74" t="n">
        <v>0.551622074229856</v>
      </c>
      <c r="V3650" s="72" t="str">
        <f aca="false">IF(S3650="Empate","—",IF((N3650&gt;M3650)&lt;&gt;(T3650&gt;U3650),"Sim","Não"))</f>
        <v>Não</v>
      </c>
    </row>
    <row r="3651" customFormat="false" ht="15" hidden="false" customHeight="false" outlineLevel="0" collapsed="false">
      <c r="A3651" s="72" t="s">
        <v>7521</v>
      </c>
      <c r="B3651" s="72" t="s">
        <v>7522</v>
      </c>
      <c r="C3651" s="72" t="s">
        <v>285</v>
      </c>
      <c r="D3651" s="72" t="s">
        <v>282</v>
      </c>
      <c r="E3651" s="72"/>
      <c r="F3651" s="73" t="n">
        <v>35461</v>
      </c>
      <c r="G3651" s="73" t="n">
        <v>26975</v>
      </c>
      <c r="H3651" s="73" t="n">
        <v>8486</v>
      </c>
      <c r="I3651" s="74" t="n">
        <f aca="false">H3651/F3651</f>
        <v>0.23930515213897</v>
      </c>
      <c r="J3651" s="73" t="n">
        <v>26025</v>
      </c>
      <c r="K3651" s="73" t="n">
        <v>423</v>
      </c>
      <c r="L3651" s="73" t="n">
        <v>527</v>
      </c>
      <c r="M3651" s="73" t="n">
        <v>15758</v>
      </c>
      <c r="N3651" s="73" t="n">
        <v>8622</v>
      </c>
      <c r="O3651" s="73" t="n">
        <f aca="false">J3651-M3651-N3651</f>
        <v>1645</v>
      </c>
      <c r="P3651" s="74" t="n">
        <f aca="false">M3651/J3651</f>
        <v>0.605494716618636</v>
      </c>
      <c r="Q3651" s="74" t="n">
        <f aca="false">N3651/J3651</f>
        <v>0.331296829971182</v>
      </c>
      <c r="R3651" s="75" t="n">
        <f aca="false">ABS(P3651-Q3651)*100</f>
        <v>27.4197886647454</v>
      </c>
      <c r="S3651" s="72" t="str">
        <f aca="false">IF(M3651&gt;N3651,"Flávio Bolsonaro",IF(N3651&gt;M3651,"Lula","Empate"))</f>
        <v>Flávio Bolsonaro</v>
      </c>
      <c r="T3651" s="74" t="n">
        <v>0.347210176351547</v>
      </c>
      <c r="U3651" s="74" t="n">
        <v>0.591211332755132</v>
      </c>
      <c r="V3651" s="72" t="str">
        <f aca="false">IF(S3651="Empate","—",IF((N3651&gt;M3651)&lt;&gt;(T3651&gt;U3651),"Sim","Não"))</f>
        <v>Não</v>
      </c>
    </row>
    <row r="3652" customFormat="false" ht="15" hidden="false" customHeight="false" outlineLevel="0" collapsed="false">
      <c r="A3652" s="72" t="s">
        <v>7523</v>
      </c>
      <c r="B3652" s="72" t="s">
        <v>7524</v>
      </c>
      <c r="C3652" s="72" t="s">
        <v>285</v>
      </c>
      <c r="D3652" s="72" t="s">
        <v>282</v>
      </c>
      <c r="E3652" s="72"/>
      <c r="F3652" s="73" t="n">
        <v>34304</v>
      </c>
      <c r="G3652" s="73" t="n">
        <v>26694</v>
      </c>
      <c r="H3652" s="73" t="n">
        <v>7610</v>
      </c>
      <c r="I3652" s="74" t="n">
        <f aca="false">H3652/F3652</f>
        <v>0.221840018656716</v>
      </c>
      <c r="J3652" s="73" t="n">
        <v>25397</v>
      </c>
      <c r="K3652" s="73" t="n">
        <v>570</v>
      </c>
      <c r="L3652" s="73" t="n">
        <v>727</v>
      </c>
      <c r="M3652" s="73" t="n">
        <v>13407</v>
      </c>
      <c r="N3652" s="73" t="n">
        <v>9988</v>
      </c>
      <c r="O3652" s="73" t="n">
        <f aca="false">J3652-M3652-N3652</f>
        <v>2002</v>
      </c>
      <c r="P3652" s="74" t="n">
        <f aca="false">M3652/J3652</f>
        <v>0.527896995708155</v>
      </c>
      <c r="Q3652" s="74" t="n">
        <f aca="false">N3652/J3652</f>
        <v>0.393274796235776</v>
      </c>
      <c r="R3652" s="75" t="n">
        <f aca="false">ABS(P3652-Q3652)*100</f>
        <v>13.4622199472379</v>
      </c>
      <c r="S3652" s="72" t="str">
        <f aca="false">IF(M3652&gt;N3652,"Flávio Bolsonaro",IF(N3652&gt;M3652,"Lula","Empate"))</f>
        <v>Flávio Bolsonaro</v>
      </c>
      <c r="T3652" s="74" t="n">
        <v>0.411790358388836</v>
      </c>
      <c r="U3652" s="74" t="n">
        <v>0.500594671741199</v>
      </c>
      <c r="V3652" s="72" t="str">
        <f aca="false">IF(S3652="Empate","—",IF((N3652&gt;M3652)&lt;&gt;(T3652&gt;U3652),"Sim","Não"))</f>
        <v>Não</v>
      </c>
    </row>
    <row r="3653" customFormat="false" ht="15" hidden="false" customHeight="false" outlineLevel="0" collapsed="false">
      <c r="A3653" s="72" t="s">
        <v>7525</v>
      </c>
      <c r="B3653" s="72" t="s">
        <v>7526</v>
      </c>
      <c r="C3653" s="72" t="s">
        <v>285</v>
      </c>
      <c r="D3653" s="72" t="s">
        <v>282</v>
      </c>
      <c r="E3653" s="72"/>
      <c r="F3653" s="73" t="n">
        <v>24302</v>
      </c>
      <c r="G3653" s="73" t="n">
        <v>19033</v>
      </c>
      <c r="H3653" s="73" t="n">
        <v>5269</v>
      </c>
      <c r="I3653" s="74" t="n">
        <f aca="false">H3653/F3653</f>
        <v>0.216813430993334</v>
      </c>
      <c r="J3653" s="73" t="n">
        <v>18460</v>
      </c>
      <c r="K3653" s="73" t="n">
        <v>272</v>
      </c>
      <c r="L3653" s="73" t="n">
        <v>301</v>
      </c>
      <c r="M3653" s="73" t="n">
        <v>11511</v>
      </c>
      <c r="N3653" s="73" t="n">
        <v>5718</v>
      </c>
      <c r="O3653" s="73" t="n">
        <f aca="false">J3653-M3653-N3653</f>
        <v>1231</v>
      </c>
      <c r="P3653" s="74" t="n">
        <f aca="false">M3653/J3653</f>
        <v>0.623564463705309</v>
      </c>
      <c r="Q3653" s="74" t="n">
        <f aca="false">N3653/J3653</f>
        <v>0.309750812567714</v>
      </c>
      <c r="R3653" s="75" t="n">
        <f aca="false">ABS(P3653-Q3653)*100</f>
        <v>31.3813651137595</v>
      </c>
      <c r="S3653" s="72" t="str">
        <f aca="false">IF(M3653&gt;N3653,"Flávio Bolsonaro",IF(N3653&gt;M3653,"Lula","Empate"))</f>
        <v>Flávio Bolsonaro</v>
      </c>
      <c r="T3653" s="74" t="n">
        <v>0.350247173134837</v>
      </c>
      <c r="U3653" s="74" t="n">
        <v>0.57344167282232</v>
      </c>
      <c r="V3653" s="72" t="str">
        <f aca="false">IF(S3653="Empate","—",IF((N3653&gt;M3653)&lt;&gt;(T3653&gt;U3653),"Sim","Não"))</f>
        <v>Não</v>
      </c>
    </row>
    <row r="3654" customFormat="false" ht="15" hidden="false" customHeight="false" outlineLevel="0" collapsed="false">
      <c r="A3654" s="72" t="s">
        <v>7527</v>
      </c>
      <c r="B3654" s="72" t="s">
        <v>7528</v>
      </c>
      <c r="C3654" s="72" t="s">
        <v>285</v>
      </c>
      <c r="D3654" s="72" t="s">
        <v>282</v>
      </c>
      <c r="E3654" s="72"/>
      <c r="F3654" s="73" t="n">
        <v>239569</v>
      </c>
      <c r="G3654" s="73" t="n">
        <v>181654</v>
      </c>
      <c r="H3654" s="73" t="n">
        <v>57915</v>
      </c>
      <c r="I3654" s="74" t="n">
        <f aca="false">H3654/F3654</f>
        <v>0.24174663666835</v>
      </c>
      <c r="J3654" s="73" t="n">
        <v>171415</v>
      </c>
      <c r="K3654" s="73" t="n">
        <v>4373</v>
      </c>
      <c r="L3654" s="73" t="n">
        <v>5866</v>
      </c>
      <c r="M3654" s="73" t="n">
        <v>95783</v>
      </c>
      <c r="N3654" s="73" t="n">
        <v>57572</v>
      </c>
      <c r="O3654" s="73" t="n">
        <f aca="false">J3654-M3654-N3654</f>
        <v>18060</v>
      </c>
      <c r="P3654" s="74" t="n">
        <f aca="false">M3654/J3654</f>
        <v>0.558778403290261</v>
      </c>
      <c r="Q3654" s="74" t="n">
        <f aca="false">N3654/J3654</f>
        <v>0.335863255841087</v>
      </c>
      <c r="R3654" s="75" t="n">
        <f aca="false">ABS(P3654-Q3654)*100</f>
        <v>22.2915147449173</v>
      </c>
      <c r="S3654" s="72" t="str">
        <f aca="false">IF(M3654&gt;N3654,"Flávio Bolsonaro",IF(N3654&gt;M3654,"Lula","Empate"))</f>
        <v>Flávio Bolsonaro</v>
      </c>
      <c r="T3654" s="74" t="n">
        <v>0.339841754549273</v>
      </c>
      <c r="U3654" s="74" t="n">
        <v>0.552326571386407</v>
      </c>
      <c r="V3654" s="72" t="str">
        <f aca="false">IF(S3654="Empate","—",IF((N3654&gt;M3654)&lt;&gt;(T3654&gt;U3654),"Sim","Não"))</f>
        <v>Não</v>
      </c>
    </row>
    <row r="3655" customFormat="false" ht="15" hidden="false" customHeight="false" outlineLevel="0" collapsed="false">
      <c r="A3655" s="72" t="s">
        <v>7529</v>
      </c>
      <c r="B3655" s="72" t="s">
        <v>7530</v>
      </c>
      <c r="C3655" s="72" t="s">
        <v>285</v>
      </c>
      <c r="D3655" s="72" t="s">
        <v>282</v>
      </c>
      <c r="E3655" s="72"/>
      <c r="F3655" s="73" t="n">
        <v>18820</v>
      </c>
      <c r="G3655" s="73" t="n">
        <v>14774</v>
      </c>
      <c r="H3655" s="73" t="n">
        <v>4046</v>
      </c>
      <c r="I3655" s="74" t="n">
        <f aca="false">H3655/F3655</f>
        <v>0.214984059511158</v>
      </c>
      <c r="J3655" s="73" t="n">
        <v>14234</v>
      </c>
      <c r="K3655" s="73" t="n">
        <v>251</v>
      </c>
      <c r="L3655" s="73" t="n">
        <v>289</v>
      </c>
      <c r="M3655" s="73" t="n">
        <v>6497</v>
      </c>
      <c r="N3655" s="73" t="n">
        <v>6639</v>
      </c>
      <c r="O3655" s="73" t="n">
        <f aca="false">J3655-M3655-N3655</f>
        <v>1098</v>
      </c>
      <c r="P3655" s="74" t="n">
        <f aca="false">M3655/J3655</f>
        <v>0.456442321202754</v>
      </c>
      <c r="Q3655" s="74" t="n">
        <f aca="false">N3655/J3655</f>
        <v>0.466418434733736</v>
      </c>
      <c r="R3655" s="75" t="n">
        <f aca="false">ABS(P3655-Q3655)*100</f>
        <v>0.997611353098216</v>
      </c>
      <c r="S3655" s="72" t="str">
        <f aca="false">IF(M3655&gt;N3655,"Flávio Bolsonaro",IF(N3655&gt;M3655,"Lula","Empate"))</f>
        <v>Lula</v>
      </c>
      <c r="T3655" s="74" t="n">
        <v>0.520433635261394</v>
      </c>
      <c r="U3655" s="74" t="n">
        <v>0.410027815419728</v>
      </c>
      <c r="V3655" s="72" t="str">
        <f aca="false">IF(S3655="Empate","—",IF((N3655&gt;M3655)&lt;&gt;(T3655&gt;U3655),"Sim","Não"))</f>
        <v>Não</v>
      </c>
    </row>
    <row r="3656" customFormat="false" ht="15" hidden="false" customHeight="false" outlineLevel="0" collapsed="false">
      <c r="A3656" s="72" t="s">
        <v>7531</v>
      </c>
      <c r="B3656" s="72" t="s">
        <v>7532</v>
      </c>
      <c r="C3656" s="72" t="s">
        <v>285</v>
      </c>
      <c r="D3656" s="72" t="s">
        <v>282</v>
      </c>
      <c r="E3656" s="72"/>
      <c r="F3656" s="73" t="n">
        <v>23699</v>
      </c>
      <c r="G3656" s="73" t="n">
        <v>18342</v>
      </c>
      <c r="H3656" s="73" t="n">
        <v>5357</v>
      </c>
      <c r="I3656" s="74" t="n">
        <f aca="false">H3656/F3656</f>
        <v>0.226043292965948</v>
      </c>
      <c r="J3656" s="73" t="n">
        <v>17510</v>
      </c>
      <c r="K3656" s="73" t="n">
        <v>348</v>
      </c>
      <c r="L3656" s="73" t="n">
        <v>484</v>
      </c>
      <c r="M3656" s="73" t="n">
        <v>8680</v>
      </c>
      <c r="N3656" s="73" t="n">
        <v>7529</v>
      </c>
      <c r="O3656" s="73" t="n">
        <f aca="false">J3656-M3656-N3656</f>
        <v>1301</v>
      </c>
      <c r="P3656" s="74" t="n">
        <f aca="false">M3656/J3656</f>
        <v>0.49571673329526</v>
      </c>
      <c r="Q3656" s="74" t="n">
        <f aca="false">N3656/J3656</f>
        <v>0.429982866933181</v>
      </c>
      <c r="R3656" s="75" t="n">
        <f aca="false">ABS(P3656-Q3656)*100</f>
        <v>6.57338663620788</v>
      </c>
      <c r="S3656" s="72" t="str">
        <f aca="false">IF(M3656&gt;N3656,"Flávio Bolsonaro",IF(N3656&gt;M3656,"Lula","Empate"))</f>
        <v>Flávio Bolsonaro</v>
      </c>
      <c r="T3656" s="74" t="n">
        <v>0.460529344073648</v>
      </c>
      <c r="U3656" s="74" t="n">
        <v>0.463118527042578</v>
      </c>
      <c r="V3656" s="72" t="str">
        <f aca="false">IF(S3656="Empate","—",IF((N3656&gt;M3656)&lt;&gt;(T3656&gt;U3656),"Sim","Não"))</f>
        <v>Não</v>
      </c>
    </row>
    <row r="3657" customFormat="false" ht="15" hidden="false" customHeight="false" outlineLevel="0" collapsed="false">
      <c r="A3657" s="72" t="s">
        <v>7533</v>
      </c>
      <c r="B3657" s="72" t="s">
        <v>7534</v>
      </c>
      <c r="C3657" s="72" t="s">
        <v>285</v>
      </c>
      <c r="D3657" s="72" t="s">
        <v>282</v>
      </c>
      <c r="E3657" s="72"/>
      <c r="F3657" s="73" t="n">
        <v>13293</v>
      </c>
      <c r="G3657" s="73" t="n">
        <v>10352</v>
      </c>
      <c r="H3657" s="73" t="n">
        <v>2941</v>
      </c>
      <c r="I3657" s="74" t="n">
        <f aca="false">H3657/F3657</f>
        <v>0.221244263898292</v>
      </c>
      <c r="J3657" s="73" t="n">
        <v>9854</v>
      </c>
      <c r="K3657" s="73" t="n">
        <v>164</v>
      </c>
      <c r="L3657" s="73" t="n">
        <v>334</v>
      </c>
      <c r="M3657" s="73" t="n">
        <v>4476</v>
      </c>
      <c r="N3657" s="73" t="n">
        <v>4729</v>
      </c>
      <c r="O3657" s="73" t="n">
        <f aca="false">J3657-M3657-N3657</f>
        <v>649</v>
      </c>
      <c r="P3657" s="74" t="n">
        <f aca="false">M3657/J3657</f>
        <v>0.454231784047088</v>
      </c>
      <c r="Q3657" s="74" t="n">
        <f aca="false">N3657/J3657</f>
        <v>0.479906636898721</v>
      </c>
      <c r="R3657" s="75" t="n">
        <f aca="false">ABS(P3657-Q3657)*100</f>
        <v>2.56748528516338</v>
      </c>
      <c r="S3657" s="72" t="str">
        <f aca="false">IF(M3657&gt;N3657,"Flávio Bolsonaro",IF(N3657&gt;M3657,"Lula","Empate"))</f>
        <v>Lula</v>
      </c>
      <c r="T3657" s="74" t="n">
        <v>0.521970968697541</v>
      </c>
      <c r="U3657" s="74" t="n">
        <v>0.412955465587045</v>
      </c>
      <c r="V3657" s="72" t="str">
        <f aca="false">IF(S3657="Empate","—",IF((N3657&gt;M3657)&lt;&gt;(T3657&gt;U3657),"Sim","Não"))</f>
        <v>Não</v>
      </c>
    </row>
    <row r="3658" customFormat="false" ht="15" hidden="false" customHeight="false" outlineLevel="0" collapsed="false">
      <c r="A3658" s="72" t="s">
        <v>7535</v>
      </c>
      <c r="B3658" s="72" t="s">
        <v>7536</v>
      </c>
      <c r="C3658" s="72" t="s">
        <v>285</v>
      </c>
      <c r="D3658" s="72" t="s">
        <v>282</v>
      </c>
      <c r="E3658" s="72"/>
      <c r="F3658" s="73" t="n">
        <v>17925</v>
      </c>
      <c r="G3658" s="73" t="n">
        <v>14828</v>
      </c>
      <c r="H3658" s="73" t="n">
        <v>3097</v>
      </c>
      <c r="I3658" s="74" t="n">
        <f aca="false">H3658/F3658</f>
        <v>0.172775453277545</v>
      </c>
      <c r="J3658" s="73" t="n">
        <v>14278</v>
      </c>
      <c r="K3658" s="73" t="n">
        <v>212</v>
      </c>
      <c r="L3658" s="73" t="n">
        <v>338</v>
      </c>
      <c r="M3658" s="73" t="n">
        <v>8172</v>
      </c>
      <c r="N3658" s="73" t="n">
        <v>5071</v>
      </c>
      <c r="O3658" s="73" t="n">
        <f aca="false">J3658-M3658-N3658</f>
        <v>1035</v>
      </c>
      <c r="P3658" s="74" t="n">
        <f aca="false">M3658/J3658</f>
        <v>0.572349068496988</v>
      </c>
      <c r="Q3658" s="74" t="n">
        <f aca="false">N3658/J3658</f>
        <v>0.355161787365177</v>
      </c>
      <c r="R3658" s="75" t="n">
        <f aca="false">ABS(P3658-Q3658)*100</f>
        <v>21.7187281131811</v>
      </c>
      <c r="S3658" s="72" t="str">
        <f aca="false">IF(M3658&gt;N3658,"Flávio Bolsonaro",IF(N3658&gt;M3658,"Lula","Empate"))</f>
        <v>Flávio Bolsonaro</v>
      </c>
      <c r="T3658" s="74" t="n">
        <v>0.416184134337001</v>
      </c>
      <c r="U3658" s="74" t="n">
        <v>0.521279675738275</v>
      </c>
      <c r="V3658" s="72" t="str">
        <f aca="false">IF(S3658="Empate","—",IF((N3658&gt;M3658)&lt;&gt;(T3658&gt;U3658),"Sim","Não"))</f>
        <v>Não</v>
      </c>
    </row>
    <row r="3659" customFormat="false" ht="15" hidden="false" customHeight="false" outlineLevel="0" collapsed="false">
      <c r="A3659" s="72" t="s">
        <v>7537</v>
      </c>
      <c r="B3659" s="72" t="s">
        <v>7538</v>
      </c>
      <c r="C3659" s="72" t="s">
        <v>285</v>
      </c>
      <c r="D3659" s="72" t="s">
        <v>282</v>
      </c>
      <c r="E3659" s="72"/>
      <c r="F3659" s="73" t="n">
        <v>10505</v>
      </c>
      <c r="G3659" s="73" t="n">
        <v>8746</v>
      </c>
      <c r="H3659" s="73" t="n">
        <v>1759</v>
      </c>
      <c r="I3659" s="74" t="n">
        <f aca="false">H3659/F3659</f>
        <v>0.167444074250357</v>
      </c>
      <c r="J3659" s="73" t="n">
        <v>8405</v>
      </c>
      <c r="K3659" s="73" t="n">
        <v>157</v>
      </c>
      <c r="L3659" s="73" t="n">
        <v>184</v>
      </c>
      <c r="M3659" s="73" t="n">
        <v>4272</v>
      </c>
      <c r="N3659" s="73" t="n">
        <v>3560</v>
      </c>
      <c r="O3659" s="73" t="n">
        <f aca="false">J3659-M3659-N3659</f>
        <v>573</v>
      </c>
      <c r="P3659" s="74" t="n">
        <f aca="false">M3659/J3659</f>
        <v>0.508268887566925</v>
      </c>
      <c r="Q3659" s="74" t="n">
        <f aca="false">N3659/J3659</f>
        <v>0.42355740630577</v>
      </c>
      <c r="R3659" s="75" t="n">
        <f aca="false">ABS(P3659-Q3659)*100</f>
        <v>8.47114812611541</v>
      </c>
      <c r="S3659" s="72" t="str">
        <f aca="false">IF(M3659&gt;N3659,"Flávio Bolsonaro",IF(N3659&gt;M3659,"Lula","Empate"))</f>
        <v>Flávio Bolsonaro</v>
      </c>
      <c r="T3659" s="74" t="n">
        <v>0.482149211244218</v>
      </c>
      <c r="U3659" s="74" t="n">
        <v>0.453445617364488</v>
      </c>
      <c r="V3659" s="72" t="str">
        <f aca="false">IF(S3659="Empate","—",IF((N3659&gt;M3659)&lt;&gt;(T3659&gt;U3659),"Sim","Não"))</f>
        <v>Sim</v>
      </c>
    </row>
    <row r="3660" customFormat="false" ht="15" hidden="false" customHeight="false" outlineLevel="0" collapsed="false">
      <c r="A3660" s="72" t="s">
        <v>7539</v>
      </c>
      <c r="B3660" s="72" t="s">
        <v>7540</v>
      </c>
      <c r="C3660" s="72" t="s">
        <v>285</v>
      </c>
      <c r="D3660" s="72" t="s">
        <v>282</v>
      </c>
      <c r="E3660" s="72"/>
      <c r="F3660" s="73" t="n">
        <v>104602</v>
      </c>
      <c r="G3660" s="73" t="n">
        <v>86949</v>
      </c>
      <c r="H3660" s="73" t="n">
        <v>17653</v>
      </c>
      <c r="I3660" s="74" t="n">
        <f aca="false">H3660/F3660</f>
        <v>0.168763503565897</v>
      </c>
      <c r="J3660" s="73" t="n">
        <v>82800</v>
      </c>
      <c r="K3660" s="73" t="n">
        <v>1876</v>
      </c>
      <c r="L3660" s="73" t="n">
        <v>2273</v>
      </c>
      <c r="M3660" s="73" t="n">
        <v>45795</v>
      </c>
      <c r="N3660" s="73" t="n">
        <v>30676</v>
      </c>
      <c r="O3660" s="73" t="n">
        <f aca="false">J3660-M3660-N3660</f>
        <v>6329</v>
      </c>
      <c r="P3660" s="74" t="n">
        <f aca="false">M3660/J3660</f>
        <v>0.553079710144928</v>
      </c>
      <c r="Q3660" s="74" t="n">
        <f aca="false">N3660/J3660</f>
        <v>0.37048309178744</v>
      </c>
      <c r="R3660" s="75" t="n">
        <f aca="false">ABS(P3660-Q3660)*100</f>
        <v>18.2596618357488</v>
      </c>
      <c r="S3660" s="72" t="str">
        <f aca="false">IF(M3660&gt;N3660,"Flávio Bolsonaro",IF(N3660&gt;M3660,"Lula","Empate"))</f>
        <v>Flávio Bolsonaro</v>
      </c>
      <c r="T3660" s="74" t="n">
        <v>0.395411711184766</v>
      </c>
      <c r="U3660" s="74" t="n">
        <v>0.534126210437382</v>
      </c>
      <c r="V3660" s="72" t="str">
        <f aca="false">IF(S3660="Empate","—",IF((N3660&gt;M3660)&lt;&gt;(T3660&gt;U3660),"Sim","Não"))</f>
        <v>Não</v>
      </c>
    </row>
    <row r="3661" customFormat="false" ht="15" hidden="false" customHeight="false" outlineLevel="0" collapsed="false">
      <c r="A3661" s="72" t="s">
        <v>7541</v>
      </c>
      <c r="B3661" s="72" t="s">
        <v>7542</v>
      </c>
      <c r="C3661" s="72" t="s">
        <v>285</v>
      </c>
      <c r="D3661" s="72" t="s">
        <v>282</v>
      </c>
      <c r="E3661" s="72"/>
      <c r="F3661" s="73" t="n">
        <v>19085</v>
      </c>
      <c r="G3661" s="73" t="n">
        <v>15070</v>
      </c>
      <c r="H3661" s="73" t="n">
        <v>4015</v>
      </c>
      <c r="I3661" s="74" t="n">
        <f aca="false">H3661/F3661</f>
        <v>0.210374639769452</v>
      </c>
      <c r="J3661" s="73" t="n">
        <v>14478</v>
      </c>
      <c r="K3661" s="73" t="n">
        <v>282</v>
      </c>
      <c r="L3661" s="73" t="n">
        <v>310</v>
      </c>
      <c r="M3661" s="73" t="n">
        <v>7550</v>
      </c>
      <c r="N3661" s="73" t="n">
        <v>6028</v>
      </c>
      <c r="O3661" s="73" t="n">
        <f aca="false">J3661-M3661-N3661</f>
        <v>900</v>
      </c>
      <c r="P3661" s="74" t="n">
        <f aca="false">M3661/J3661</f>
        <v>0.521480867523139</v>
      </c>
      <c r="Q3661" s="74" t="n">
        <f aca="false">N3661/J3661</f>
        <v>0.41635585025556</v>
      </c>
      <c r="R3661" s="75" t="n">
        <f aca="false">ABS(P3661-Q3661)*100</f>
        <v>10.5125017267578</v>
      </c>
      <c r="S3661" s="72" t="str">
        <f aca="false">IF(M3661&gt;N3661,"Flávio Bolsonaro",IF(N3661&gt;M3661,"Lula","Empate"))</f>
        <v>Flávio Bolsonaro</v>
      </c>
      <c r="T3661" s="74" t="n">
        <v>0.505295950155763</v>
      </c>
      <c r="U3661" s="74" t="n">
        <v>0.434267912772586</v>
      </c>
      <c r="V3661" s="72" t="str">
        <f aca="false">IF(S3661="Empate","—",IF((N3661&gt;M3661)&lt;&gt;(T3661&gt;U3661),"Sim","Não"))</f>
        <v>Sim</v>
      </c>
    </row>
    <row r="3662" customFormat="false" ht="15" hidden="false" customHeight="false" outlineLevel="0" collapsed="false">
      <c r="A3662" s="72" t="s">
        <v>7543</v>
      </c>
      <c r="B3662" s="72" t="s">
        <v>7544</v>
      </c>
      <c r="C3662" s="72" t="s">
        <v>285</v>
      </c>
      <c r="D3662" s="72" t="s">
        <v>282</v>
      </c>
      <c r="E3662" s="72"/>
      <c r="F3662" s="73" t="n">
        <v>98020</v>
      </c>
      <c r="G3662" s="73" t="n">
        <v>75536</v>
      </c>
      <c r="H3662" s="73" t="n">
        <v>22484</v>
      </c>
      <c r="I3662" s="74" t="n">
        <f aca="false">H3662/F3662</f>
        <v>0.22938175882473</v>
      </c>
      <c r="J3662" s="73" t="n">
        <v>72277</v>
      </c>
      <c r="K3662" s="73" t="n">
        <v>1507</v>
      </c>
      <c r="L3662" s="73" t="n">
        <v>1752</v>
      </c>
      <c r="M3662" s="73" t="n">
        <v>43226</v>
      </c>
      <c r="N3662" s="73" t="n">
        <v>22536</v>
      </c>
      <c r="O3662" s="73" t="n">
        <f aca="false">J3662-M3662-N3662</f>
        <v>6515</v>
      </c>
      <c r="P3662" s="74" t="n">
        <f aca="false">M3662/J3662</f>
        <v>0.598060240463771</v>
      </c>
      <c r="Q3662" s="74" t="n">
        <f aca="false">N3662/J3662</f>
        <v>0.311800434439725</v>
      </c>
      <c r="R3662" s="75" t="n">
        <f aca="false">ABS(P3662-Q3662)*100</f>
        <v>28.6259806024046</v>
      </c>
      <c r="S3662" s="72" t="str">
        <f aca="false">IF(M3662&gt;N3662,"Flávio Bolsonaro",IF(N3662&gt;M3662,"Lula","Empate"))</f>
        <v>Flávio Bolsonaro</v>
      </c>
      <c r="T3662" s="74" t="n">
        <v>0.356865917268695</v>
      </c>
      <c r="U3662" s="74" t="n">
        <v>0.550389110485063</v>
      </c>
      <c r="V3662" s="72" t="str">
        <f aca="false">IF(S3662="Empate","—",IF((N3662&gt;M3662)&lt;&gt;(T3662&gt;U3662),"Sim","Não"))</f>
        <v>Não</v>
      </c>
    </row>
    <row r="3663" customFormat="false" ht="15" hidden="false" customHeight="false" outlineLevel="0" collapsed="false">
      <c r="A3663" s="72" t="s">
        <v>7545</v>
      </c>
      <c r="B3663" s="72" t="s">
        <v>7546</v>
      </c>
      <c r="C3663" s="72" t="s">
        <v>285</v>
      </c>
      <c r="D3663" s="72" t="s">
        <v>282</v>
      </c>
      <c r="E3663" s="72"/>
      <c r="F3663" s="73" t="n">
        <v>45412</v>
      </c>
      <c r="G3663" s="73" t="n">
        <v>36336</v>
      </c>
      <c r="H3663" s="73" t="n">
        <v>9076</v>
      </c>
      <c r="I3663" s="74" t="n">
        <f aca="false">H3663/F3663</f>
        <v>0.19985906808773</v>
      </c>
      <c r="J3663" s="73" t="n">
        <v>34809</v>
      </c>
      <c r="K3663" s="73" t="n">
        <v>665</v>
      </c>
      <c r="L3663" s="73" t="n">
        <v>862</v>
      </c>
      <c r="M3663" s="73" t="n">
        <v>21566</v>
      </c>
      <c r="N3663" s="73" t="n">
        <v>10836</v>
      </c>
      <c r="O3663" s="73" t="n">
        <f aca="false">J3663-M3663-N3663</f>
        <v>2407</v>
      </c>
      <c r="P3663" s="74" t="n">
        <f aca="false">M3663/J3663</f>
        <v>0.619552414605418</v>
      </c>
      <c r="Q3663" s="74" t="n">
        <f aca="false">N3663/J3663</f>
        <v>0.311298802033957</v>
      </c>
      <c r="R3663" s="75" t="n">
        <f aca="false">ABS(P3663-Q3663)*100</f>
        <v>30.8253612571461</v>
      </c>
      <c r="S3663" s="72" t="str">
        <f aca="false">IF(M3663&gt;N3663,"Flávio Bolsonaro",IF(N3663&gt;M3663,"Lula","Empate"))</f>
        <v>Flávio Bolsonaro</v>
      </c>
      <c r="T3663" s="74" t="n">
        <v>0.325854977421118</v>
      </c>
      <c r="U3663" s="74" t="n">
        <v>0.597491874478672</v>
      </c>
      <c r="V3663" s="72" t="str">
        <f aca="false">IF(S3663="Empate","—",IF((N3663&gt;M3663)&lt;&gt;(T3663&gt;U3663),"Sim","Não"))</f>
        <v>Não</v>
      </c>
    </row>
    <row r="3664" customFormat="false" ht="15" hidden="false" customHeight="false" outlineLevel="0" collapsed="false">
      <c r="A3664" s="72" t="s">
        <v>7547</v>
      </c>
      <c r="B3664" s="72" t="s">
        <v>7548</v>
      </c>
      <c r="C3664" s="72" t="s">
        <v>285</v>
      </c>
      <c r="D3664" s="72" t="s">
        <v>282</v>
      </c>
      <c r="E3664" s="72"/>
      <c r="F3664" s="73" t="n">
        <v>14700</v>
      </c>
      <c r="G3664" s="73" t="n">
        <v>11979</v>
      </c>
      <c r="H3664" s="73" t="n">
        <v>2721</v>
      </c>
      <c r="I3664" s="74" t="n">
        <f aca="false">H3664/F3664</f>
        <v>0.185102040816327</v>
      </c>
      <c r="J3664" s="73" t="n">
        <v>11438</v>
      </c>
      <c r="K3664" s="73" t="n">
        <v>215</v>
      </c>
      <c r="L3664" s="73" t="n">
        <v>326</v>
      </c>
      <c r="M3664" s="73" t="n">
        <v>5372</v>
      </c>
      <c r="N3664" s="73" t="n">
        <v>5215</v>
      </c>
      <c r="O3664" s="73" t="n">
        <f aca="false">J3664-M3664-N3664</f>
        <v>851</v>
      </c>
      <c r="P3664" s="74" t="n">
        <f aca="false">M3664/J3664</f>
        <v>0.469662528414058</v>
      </c>
      <c r="Q3664" s="74" t="n">
        <f aca="false">N3664/J3664</f>
        <v>0.45593635250918</v>
      </c>
      <c r="R3664" s="75" t="n">
        <f aca="false">ABS(P3664-Q3664)*100</f>
        <v>1.37261759048785</v>
      </c>
      <c r="S3664" s="72" t="str">
        <f aca="false">IF(M3664&gt;N3664,"Flávio Bolsonaro",IF(N3664&gt;M3664,"Lula","Empate"))</f>
        <v>Flávio Bolsonaro</v>
      </c>
      <c r="T3664" s="74" t="n">
        <v>0.487276804968516</v>
      </c>
      <c r="U3664" s="74" t="n">
        <v>0.445354955576641</v>
      </c>
      <c r="V3664" s="72" t="str">
        <f aca="false">IF(S3664="Empate","—",IF((N3664&gt;M3664)&lt;&gt;(T3664&gt;U3664),"Sim","Não"))</f>
        <v>Sim</v>
      </c>
    </row>
    <row r="3665" customFormat="false" ht="15" hidden="false" customHeight="false" outlineLevel="0" collapsed="false">
      <c r="A3665" s="72" t="s">
        <v>7549</v>
      </c>
      <c r="B3665" s="72" t="s">
        <v>7550</v>
      </c>
      <c r="C3665" s="72" t="s">
        <v>285</v>
      </c>
      <c r="D3665" s="72" t="s">
        <v>282</v>
      </c>
      <c r="E3665" s="72"/>
      <c r="F3665" s="73" t="n">
        <v>8711</v>
      </c>
      <c r="G3665" s="73" t="n">
        <v>6898</v>
      </c>
      <c r="H3665" s="73" t="n">
        <v>1813</v>
      </c>
      <c r="I3665" s="74" t="n">
        <f aca="false">H3665/F3665</f>
        <v>0.208127654689473</v>
      </c>
      <c r="J3665" s="73" t="n">
        <v>6622</v>
      </c>
      <c r="K3665" s="73" t="n">
        <v>104</v>
      </c>
      <c r="L3665" s="73" t="n">
        <v>172</v>
      </c>
      <c r="M3665" s="73" t="n">
        <v>2476</v>
      </c>
      <c r="N3665" s="73" t="n">
        <v>3781</v>
      </c>
      <c r="O3665" s="73" t="n">
        <f aca="false">J3665-M3665-N3665</f>
        <v>365</v>
      </c>
      <c r="P3665" s="74" t="n">
        <f aca="false">M3665/J3665</f>
        <v>0.373905164602839</v>
      </c>
      <c r="Q3665" s="74" t="n">
        <f aca="false">N3665/J3665</f>
        <v>0.570975536091815</v>
      </c>
      <c r="R3665" s="75" t="n">
        <f aca="false">ABS(P3665-Q3665)*100</f>
        <v>19.7070371488976</v>
      </c>
      <c r="S3665" s="72" t="str">
        <f aca="false">IF(M3665&gt;N3665,"Flávio Bolsonaro",IF(N3665&gt;M3665,"Lula","Empate"))</f>
        <v>Lula</v>
      </c>
      <c r="T3665" s="74" t="n">
        <v>0.616118935837246</v>
      </c>
      <c r="U3665" s="74" t="n">
        <v>0.32018779342723</v>
      </c>
      <c r="V3665" s="72" t="str">
        <f aca="false">IF(S3665="Empate","—",IF((N3665&gt;M3665)&lt;&gt;(T3665&gt;U3665),"Sim","Não"))</f>
        <v>Não</v>
      </c>
    </row>
    <row r="3666" customFormat="false" ht="15" hidden="false" customHeight="false" outlineLevel="0" collapsed="false">
      <c r="A3666" s="72" t="s">
        <v>7551</v>
      </c>
      <c r="B3666" s="72" t="s">
        <v>7552</v>
      </c>
      <c r="C3666" s="72" t="s">
        <v>285</v>
      </c>
      <c r="D3666" s="72" t="s">
        <v>282</v>
      </c>
      <c r="E3666" s="72"/>
      <c r="F3666" s="73" t="n">
        <v>107737</v>
      </c>
      <c r="G3666" s="73" t="n">
        <v>82940</v>
      </c>
      <c r="H3666" s="73" t="n">
        <v>24797</v>
      </c>
      <c r="I3666" s="74" t="n">
        <f aca="false">H3666/F3666</f>
        <v>0.230162339771852</v>
      </c>
      <c r="J3666" s="73" t="n">
        <v>79765</v>
      </c>
      <c r="K3666" s="73" t="n">
        <v>1232</v>
      </c>
      <c r="L3666" s="73" t="n">
        <v>1943</v>
      </c>
      <c r="M3666" s="73" t="n">
        <v>48383</v>
      </c>
      <c r="N3666" s="73" t="n">
        <v>25447</v>
      </c>
      <c r="O3666" s="73" t="n">
        <f aca="false">J3666-M3666-N3666</f>
        <v>5935</v>
      </c>
      <c r="P3666" s="74" t="n">
        <f aca="false">M3666/J3666</f>
        <v>0.606569297310851</v>
      </c>
      <c r="Q3666" s="74" t="n">
        <f aca="false">N3666/J3666</f>
        <v>0.319024634864916</v>
      </c>
      <c r="R3666" s="75" t="n">
        <f aca="false">ABS(P3666-Q3666)*100</f>
        <v>28.7544662445935</v>
      </c>
      <c r="S3666" s="72" t="str">
        <f aca="false">IF(M3666&gt;N3666,"Flávio Bolsonaro",IF(N3666&gt;M3666,"Lula","Empate"))</f>
        <v>Flávio Bolsonaro</v>
      </c>
      <c r="T3666" s="74" t="n">
        <v>0.334687999087383</v>
      </c>
      <c r="U3666" s="74" t="n">
        <v>0.593757129819758</v>
      </c>
      <c r="V3666" s="72" t="str">
        <f aca="false">IF(S3666="Empate","—",IF((N3666&gt;M3666)&lt;&gt;(T3666&gt;U3666),"Sim","Não"))</f>
        <v>Não</v>
      </c>
    </row>
    <row r="3667" customFormat="false" ht="15" hidden="false" customHeight="false" outlineLevel="0" collapsed="false">
      <c r="A3667" s="72" t="s">
        <v>7553</v>
      </c>
      <c r="B3667" s="72" t="s">
        <v>286</v>
      </c>
      <c r="C3667" s="72" t="s">
        <v>285</v>
      </c>
      <c r="D3667" s="72" t="s">
        <v>282</v>
      </c>
      <c r="E3667" s="72" t="s">
        <v>385</v>
      </c>
      <c r="F3667" s="73" t="n">
        <v>4952612</v>
      </c>
      <c r="G3667" s="73" t="n">
        <v>3658898</v>
      </c>
      <c r="H3667" s="73" t="n">
        <v>1293714</v>
      </c>
      <c r="I3667" s="74" t="n">
        <f aca="false">H3667/F3667</f>
        <v>0.261218524689598</v>
      </c>
      <c r="J3667" s="73" t="n">
        <v>3471874</v>
      </c>
      <c r="K3667" s="73" t="n">
        <v>73440</v>
      </c>
      <c r="L3667" s="73" t="n">
        <v>113584</v>
      </c>
      <c r="M3667" s="73" t="n">
        <v>1662354</v>
      </c>
      <c r="N3667" s="73" t="n">
        <v>1524517</v>
      </c>
      <c r="O3667" s="73" t="n">
        <f aca="false">J3667-M3667-N3667</f>
        <v>285003</v>
      </c>
      <c r="P3667" s="74" t="n">
        <f aca="false">M3667/J3667</f>
        <v>0.478805970493169</v>
      </c>
      <c r="Q3667" s="74" t="n">
        <f aca="false">N3667/J3667</f>
        <v>0.439104932955516</v>
      </c>
      <c r="R3667" s="75" t="n">
        <f aca="false">ABS(P3667-Q3667)*100</f>
        <v>3.97010375376526</v>
      </c>
      <c r="S3667" s="72" t="str">
        <f aca="false">IF(M3667&gt;N3667,"Flávio Bolsonaro",IF(N3667&gt;M3667,"Lula","Empate"))</f>
        <v>Flávio Bolsonaro</v>
      </c>
      <c r="T3667" s="74" t="n">
        <v>0.434690007771007</v>
      </c>
      <c r="U3667" s="74" t="n">
        <v>0.46996771872724</v>
      </c>
      <c r="V3667" s="72" t="str">
        <f aca="false">IF(S3667="Empate","—",IF((N3667&gt;M3667)&lt;&gt;(T3667&gt;U3667),"Sim","Não"))</f>
        <v>Não</v>
      </c>
    </row>
    <row r="3668" customFormat="false" ht="15" hidden="false" customHeight="false" outlineLevel="0" collapsed="false">
      <c r="A3668" s="72" t="s">
        <v>7554</v>
      </c>
      <c r="B3668" s="72" t="s">
        <v>7555</v>
      </c>
      <c r="C3668" s="72" t="s">
        <v>285</v>
      </c>
      <c r="D3668" s="72" t="s">
        <v>282</v>
      </c>
      <c r="E3668" s="72"/>
      <c r="F3668" s="73" t="n">
        <v>8846</v>
      </c>
      <c r="G3668" s="73" t="n">
        <v>7002</v>
      </c>
      <c r="H3668" s="73" t="n">
        <v>1844</v>
      </c>
      <c r="I3668" s="74" t="n">
        <f aca="false">H3668/F3668</f>
        <v>0.208455799231291</v>
      </c>
      <c r="J3668" s="73" t="n">
        <v>6623</v>
      </c>
      <c r="K3668" s="73" t="n">
        <v>127</v>
      </c>
      <c r="L3668" s="73" t="n">
        <v>252</v>
      </c>
      <c r="M3668" s="73" t="n">
        <v>3277</v>
      </c>
      <c r="N3668" s="73" t="n">
        <v>2847</v>
      </c>
      <c r="O3668" s="73" t="n">
        <f aca="false">J3668-M3668-N3668</f>
        <v>499</v>
      </c>
      <c r="P3668" s="74" t="n">
        <f aca="false">M3668/J3668</f>
        <v>0.494790880265741</v>
      </c>
      <c r="Q3668" s="74" t="n">
        <f aca="false">N3668/J3668</f>
        <v>0.429865619809754</v>
      </c>
      <c r="R3668" s="75" t="n">
        <f aca="false">ABS(P3668-Q3668)*100</f>
        <v>6.49252604559867</v>
      </c>
      <c r="S3668" s="72" t="str">
        <f aca="false">IF(M3668&gt;N3668,"Flávio Bolsonaro",IF(N3668&gt;M3668,"Lula","Empate"))</f>
        <v>Flávio Bolsonaro</v>
      </c>
      <c r="T3668" s="74" t="n">
        <v>0.479409131602507</v>
      </c>
      <c r="U3668" s="74" t="n">
        <v>0.440614741868099</v>
      </c>
      <c r="V3668" s="72" t="str">
        <f aca="false">IF(S3668="Empate","—",IF((N3668&gt;M3668)&lt;&gt;(T3668&gt;U3668),"Sim","Não"))</f>
        <v>Sim</v>
      </c>
    </row>
    <row r="3669" customFormat="false" ht="15" hidden="false" customHeight="false" outlineLevel="0" collapsed="false">
      <c r="A3669" s="72" t="s">
        <v>7556</v>
      </c>
      <c r="B3669" s="72" t="s">
        <v>7557</v>
      </c>
      <c r="C3669" s="72" t="s">
        <v>285</v>
      </c>
      <c r="D3669" s="72" t="s">
        <v>282</v>
      </c>
      <c r="E3669" s="72"/>
      <c r="F3669" s="73" t="n">
        <v>33702</v>
      </c>
      <c r="G3669" s="73" t="n">
        <v>25788</v>
      </c>
      <c r="H3669" s="73" t="n">
        <v>7914</v>
      </c>
      <c r="I3669" s="74" t="n">
        <f aca="false">H3669/F3669</f>
        <v>0.234822859177497</v>
      </c>
      <c r="J3669" s="73" t="n">
        <v>24689</v>
      </c>
      <c r="K3669" s="73" t="n">
        <v>417</v>
      </c>
      <c r="L3669" s="73" t="n">
        <v>682</v>
      </c>
      <c r="M3669" s="73" t="n">
        <v>14849</v>
      </c>
      <c r="N3669" s="73" t="n">
        <v>8371</v>
      </c>
      <c r="O3669" s="73" t="n">
        <f aca="false">J3669-M3669-N3669</f>
        <v>1469</v>
      </c>
      <c r="P3669" s="74" t="n">
        <f aca="false">M3669/J3669</f>
        <v>0.601441937705051</v>
      </c>
      <c r="Q3669" s="74" t="n">
        <f aca="false">N3669/J3669</f>
        <v>0.339057880027543</v>
      </c>
      <c r="R3669" s="75" t="n">
        <f aca="false">ABS(P3669-Q3669)*100</f>
        <v>26.2384057677508</v>
      </c>
      <c r="S3669" s="72" t="str">
        <f aca="false">IF(M3669&gt;N3669,"Flávio Bolsonaro",IF(N3669&gt;M3669,"Lula","Empate"))</f>
        <v>Flávio Bolsonaro</v>
      </c>
      <c r="T3669" s="74" t="n">
        <v>0.376080036380173</v>
      </c>
      <c r="U3669" s="74" t="n">
        <v>0.564554136177601</v>
      </c>
      <c r="V3669" s="72" t="str">
        <f aca="false">IF(S3669="Empate","—",IF((N3669&gt;M3669)&lt;&gt;(T3669&gt;U3669),"Sim","Não"))</f>
        <v>Não</v>
      </c>
    </row>
    <row r="3670" customFormat="false" ht="15" hidden="false" customHeight="false" outlineLevel="0" collapsed="false">
      <c r="A3670" s="72" t="s">
        <v>7558</v>
      </c>
      <c r="B3670" s="72" t="s">
        <v>5380</v>
      </c>
      <c r="C3670" s="72" t="s">
        <v>285</v>
      </c>
      <c r="D3670" s="72" t="s">
        <v>282</v>
      </c>
      <c r="E3670" s="72"/>
      <c r="F3670" s="73" t="n">
        <v>15786</v>
      </c>
      <c r="G3670" s="73" t="n">
        <v>12569</v>
      </c>
      <c r="H3670" s="73" t="n">
        <v>3217</v>
      </c>
      <c r="I3670" s="74" t="n">
        <f aca="false">H3670/F3670</f>
        <v>0.203788166730014</v>
      </c>
      <c r="J3670" s="73" t="n">
        <v>12023</v>
      </c>
      <c r="K3670" s="73" t="n">
        <v>229</v>
      </c>
      <c r="L3670" s="73" t="n">
        <v>317</v>
      </c>
      <c r="M3670" s="73" t="n">
        <v>6814</v>
      </c>
      <c r="N3670" s="73" t="n">
        <v>4495</v>
      </c>
      <c r="O3670" s="73" t="n">
        <f aca="false">J3670-M3670-N3670</f>
        <v>714</v>
      </c>
      <c r="P3670" s="74" t="n">
        <f aca="false">M3670/J3670</f>
        <v>0.566747068119438</v>
      </c>
      <c r="Q3670" s="74" t="n">
        <f aca="false">N3670/J3670</f>
        <v>0.373866755385511</v>
      </c>
      <c r="R3670" s="75" t="n">
        <f aca="false">ABS(P3670-Q3670)*100</f>
        <v>19.2880312733927</v>
      </c>
      <c r="S3670" s="72" t="str">
        <f aca="false">IF(M3670&gt;N3670,"Flávio Bolsonaro",IF(N3670&gt;M3670,"Lula","Empate"))</f>
        <v>Flávio Bolsonaro</v>
      </c>
      <c r="T3670" s="74" t="n">
        <v>0.41487816685493</v>
      </c>
      <c r="U3670" s="74" t="n">
        <v>0.529933838954333</v>
      </c>
      <c r="V3670" s="72" t="str">
        <f aca="false">IF(S3670="Empate","—",IF((N3670&gt;M3670)&lt;&gt;(T3670&gt;U3670),"Sim","Não"))</f>
        <v>Não</v>
      </c>
    </row>
    <row r="3671" customFormat="false" ht="15" hidden="false" customHeight="false" outlineLevel="0" collapsed="false">
      <c r="A3671" s="72" t="s">
        <v>7559</v>
      </c>
      <c r="B3671" s="72" t="s">
        <v>7560</v>
      </c>
      <c r="C3671" s="72" t="s">
        <v>285</v>
      </c>
      <c r="D3671" s="72" t="s">
        <v>282</v>
      </c>
      <c r="E3671" s="72"/>
      <c r="F3671" s="73" t="n">
        <v>92059</v>
      </c>
      <c r="G3671" s="73" t="n">
        <v>71981</v>
      </c>
      <c r="H3671" s="73" t="n">
        <v>20078</v>
      </c>
      <c r="I3671" s="74" t="n">
        <f aca="false">H3671/F3671</f>
        <v>0.218099262429529</v>
      </c>
      <c r="J3671" s="73" t="n">
        <v>68647</v>
      </c>
      <c r="K3671" s="73" t="n">
        <v>1341</v>
      </c>
      <c r="L3671" s="73" t="n">
        <v>1993</v>
      </c>
      <c r="M3671" s="73" t="n">
        <v>44175</v>
      </c>
      <c r="N3671" s="73" t="n">
        <v>20288</v>
      </c>
      <c r="O3671" s="73" t="n">
        <f aca="false">J3671-M3671-N3671</f>
        <v>4184</v>
      </c>
      <c r="P3671" s="74" t="n">
        <f aca="false">M3671/J3671</f>
        <v>0.64350954885137</v>
      </c>
      <c r="Q3671" s="74" t="n">
        <f aca="false">N3671/J3671</f>
        <v>0.295540955904847</v>
      </c>
      <c r="R3671" s="75" t="n">
        <f aca="false">ABS(P3671-Q3671)*100</f>
        <v>34.7968592946524</v>
      </c>
      <c r="S3671" s="72" t="str">
        <f aca="false">IF(M3671&gt;N3671,"Flávio Bolsonaro",IF(N3671&gt;M3671,"Lula","Empate"))</f>
        <v>Flávio Bolsonaro</v>
      </c>
      <c r="T3671" s="74" t="n">
        <v>0.325179562368924</v>
      </c>
      <c r="U3671" s="74" t="n">
        <v>0.606299066461276</v>
      </c>
      <c r="V3671" s="72" t="str">
        <f aca="false">IF(S3671="Empate","—",IF((N3671&gt;M3671)&lt;&gt;(T3671&gt;U3671),"Sim","Não"))</f>
        <v>Não</v>
      </c>
    </row>
    <row r="3672" customFormat="false" ht="15" hidden="false" customHeight="false" outlineLevel="0" collapsed="false">
      <c r="A3672" s="72" t="s">
        <v>7561</v>
      </c>
      <c r="B3672" s="72" t="s">
        <v>7562</v>
      </c>
      <c r="C3672" s="72" t="s">
        <v>285</v>
      </c>
      <c r="D3672" s="72" t="s">
        <v>282</v>
      </c>
      <c r="E3672" s="72"/>
      <c r="F3672" s="73" t="n">
        <v>60965</v>
      </c>
      <c r="G3672" s="73" t="n">
        <v>47439</v>
      </c>
      <c r="H3672" s="73" t="n">
        <v>13526</v>
      </c>
      <c r="I3672" s="74" t="n">
        <f aca="false">H3672/F3672</f>
        <v>0.221865004510785</v>
      </c>
      <c r="J3672" s="73" t="n">
        <v>45259</v>
      </c>
      <c r="K3672" s="73" t="n">
        <v>988</v>
      </c>
      <c r="L3672" s="73" t="n">
        <v>1192</v>
      </c>
      <c r="M3672" s="73" t="n">
        <v>26529</v>
      </c>
      <c r="N3672" s="73" t="n">
        <v>15730</v>
      </c>
      <c r="O3672" s="73" t="n">
        <f aca="false">J3672-M3672-N3672</f>
        <v>3000</v>
      </c>
      <c r="P3672" s="74" t="n">
        <f aca="false">M3672/J3672</f>
        <v>0.586159658852383</v>
      </c>
      <c r="Q3672" s="74" t="n">
        <f aca="false">N3672/J3672</f>
        <v>0.347555182394662</v>
      </c>
      <c r="R3672" s="75" t="n">
        <f aca="false">ABS(P3672-Q3672)*100</f>
        <v>23.8604476457721</v>
      </c>
      <c r="S3672" s="72" t="str">
        <f aca="false">IF(M3672&gt;N3672,"Flávio Bolsonaro",IF(N3672&gt;M3672,"Lula","Empate"))</f>
        <v>Flávio Bolsonaro</v>
      </c>
      <c r="T3672" s="74" t="n">
        <v>0.362907608695652</v>
      </c>
      <c r="U3672" s="74" t="n">
        <v>0.567572463768116</v>
      </c>
      <c r="V3672" s="72" t="str">
        <f aca="false">IF(S3672="Empate","—",IF((N3672&gt;M3672)&lt;&gt;(T3672&gt;U3672),"Sim","Não"))</f>
        <v>Não</v>
      </c>
    </row>
    <row r="3673" customFormat="false" ht="15" hidden="false" customHeight="false" outlineLevel="0" collapsed="false">
      <c r="A3673" s="72" t="s">
        <v>7563</v>
      </c>
      <c r="B3673" s="72" t="s">
        <v>7564</v>
      </c>
      <c r="C3673" s="72" t="s">
        <v>285</v>
      </c>
      <c r="D3673" s="72" t="s">
        <v>282</v>
      </c>
      <c r="E3673" s="72"/>
      <c r="F3673" s="73" t="n">
        <v>18674</v>
      </c>
      <c r="G3673" s="73" t="n">
        <v>14909</v>
      </c>
      <c r="H3673" s="73" t="n">
        <v>3765</v>
      </c>
      <c r="I3673" s="74" t="n">
        <f aca="false">H3673/F3673</f>
        <v>0.201617221805719</v>
      </c>
      <c r="J3673" s="73" t="n">
        <v>14279</v>
      </c>
      <c r="K3673" s="73" t="n">
        <v>249</v>
      </c>
      <c r="L3673" s="73" t="n">
        <v>381</v>
      </c>
      <c r="M3673" s="73" t="n">
        <v>8932</v>
      </c>
      <c r="N3673" s="73" t="n">
        <v>4450</v>
      </c>
      <c r="O3673" s="73" t="n">
        <f aca="false">J3673-M3673-N3673</f>
        <v>897</v>
      </c>
      <c r="P3673" s="74" t="n">
        <f aca="false">M3673/J3673</f>
        <v>0.625534000980461</v>
      </c>
      <c r="Q3673" s="74" t="n">
        <f aca="false">N3673/J3673</f>
        <v>0.311646473842706</v>
      </c>
      <c r="R3673" s="75" t="n">
        <f aca="false">ABS(P3673-Q3673)*100</f>
        <v>31.3887527137755</v>
      </c>
      <c r="S3673" s="72" t="str">
        <f aca="false">IF(M3673&gt;N3673,"Flávio Bolsonaro",IF(N3673&gt;M3673,"Lula","Empate"))</f>
        <v>Flávio Bolsonaro</v>
      </c>
      <c r="T3673" s="74" t="n">
        <v>0.358176606306369</v>
      </c>
      <c r="U3673" s="74" t="n">
        <v>0.579179193176257</v>
      </c>
      <c r="V3673" s="72" t="str">
        <f aca="false">IF(S3673="Empate","—",IF((N3673&gt;M3673)&lt;&gt;(T3673&gt;U3673),"Sim","Não"))</f>
        <v>Não</v>
      </c>
    </row>
    <row r="3674" customFormat="false" ht="15" hidden="false" customHeight="false" outlineLevel="0" collapsed="false">
      <c r="A3674" s="72" t="s">
        <v>7565</v>
      </c>
      <c r="B3674" s="72" t="s">
        <v>7566</v>
      </c>
      <c r="C3674" s="72" t="s">
        <v>285</v>
      </c>
      <c r="D3674" s="72" t="s">
        <v>282</v>
      </c>
      <c r="E3674" s="72"/>
      <c r="F3674" s="73" t="n">
        <v>14193</v>
      </c>
      <c r="G3674" s="73" t="n">
        <v>11828</v>
      </c>
      <c r="H3674" s="73" t="n">
        <v>2365</v>
      </c>
      <c r="I3674" s="74" t="n">
        <f aca="false">H3674/F3674</f>
        <v>0.166631438032833</v>
      </c>
      <c r="J3674" s="73" t="n">
        <v>11360</v>
      </c>
      <c r="K3674" s="73" t="n">
        <v>229</v>
      </c>
      <c r="L3674" s="73" t="n">
        <v>239</v>
      </c>
      <c r="M3674" s="73" t="n">
        <v>7366</v>
      </c>
      <c r="N3674" s="73" t="n">
        <v>3345</v>
      </c>
      <c r="O3674" s="73" t="n">
        <f aca="false">J3674-M3674-N3674</f>
        <v>649</v>
      </c>
      <c r="P3674" s="74" t="n">
        <f aca="false">M3674/J3674</f>
        <v>0.648415492957747</v>
      </c>
      <c r="Q3674" s="74" t="n">
        <f aca="false">N3674/J3674</f>
        <v>0.294454225352113</v>
      </c>
      <c r="R3674" s="75" t="n">
        <f aca="false">ABS(P3674-Q3674)*100</f>
        <v>35.3961267605634</v>
      </c>
      <c r="S3674" s="72" t="str">
        <f aca="false">IF(M3674&gt;N3674,"Flávio Bolsonaro",IF(N3674&gt;M3674,"Lula","Empate"))</f>
        <v>Flávio Bolsonaro</v>
      </c>
      <c r="T3674" s="74" t="n">
        <v>0.326802218114603</v>
      </c>
      <c r="U3674" s="74" t="n">
        <v>0.619223659889094</v>
      </c>
      <c r="V3674" s="72" t="str">
        <f aca="false">IF(S3674="Empate","—",IF((N3674&gt;M3674)&lt;&gt;(T3674&gt;U3674),"Sim","Não"))</f>
        <v>Não</v>
      </c>
    </row>
    <row r="3675" customFormat="false" ht="15" hidden="false" customHeight="false" outlineLevel="0" collapsed="false">
      <c r="A3675" s="72" t="s">
        <v>7567</v>
      </c>
      <c r="B3675" s="72" t="s">
        <v>7568</v>
      </c>
      <c r="C3675" s="72" t="s">
        <v>285</v>
      </c>
      <c r="D3675" s="72" t="s">
        <v>282</v>
      </c>
      <c r="E3675" s="72"/>
      <c r="F3675" s="73" t="n">
        <v>30178</v>
      </c>
      <c r="G3675" s="73" t="n">
        <v>23697</v>
      </c>
      <c r="H3675" s="73" t="n">
        <v>6481</v>
      </c>
      <c r="I3675" s="74" t="n">
        <f aca="false">H3675/F3675</f>
        <v>0.214759096030221</v>
      </c>
      <c r="J3675" s="73" t="n">
        <v>22803</v>
      </c>
      <c r="K3675" s="73" t="n">
        <v>354</v>
      </c>
      <c r="L3675" s="73" t="n">
        <v>540</v>
      </c>
      <c r="M3675" s="73" t="n">
        <v>14248</v>
      </c>
      <c r="N3675" s="73" t="n">
        <v>7229</v>
      </c>
      <c r="O3675" s="73" t="n">
        <f aca="false">J3675-M3675-N3675</f>
        <v>1326</v>
      </c>
      <c r="P3675" s="74" t="n">
        <f aca="false">M3675/J3675</f>
        <v>0.624830066219357</v>
      </c>
      <c r="Q3675" s="74" t="n">
        <f aca="false">N3675/J3675</f>
        <v>0.317019690391615</v>
      </c>
      <c r="R3675" s="75" t="n">
        <f aca="false">ABS(P3675-Q3675)*100</f>
        <v>30.7810375827742</v>
      </c>
      <c r="S3675" s="72" t="str">
        <f aca="false">IF(M3675&gt;N3675,"Flávio Bolsonaro",IF(N3675&gt;M3675,"Lula","Empate"))</f>
        <v>Flávio Bolsonaro</v>
      </c>
      <c r="T3675" s="74" t="n">
        <v>0.341476182167161</v>
      </c>
      <c r="U3675" s="74" t="n">
        <v>0.599240970162275</v>
      </c>
      <c r="V3675" s="72" t="str">
        <f aca="false">IF(S3675="Empate","—",IF((N3675&gt;M3675)&lt;&gt;(T3675&gt;U3675),"Sim","Não"))</f>
        <v>Não</v>
      </c>
    </row>
    <row r="3676" customFormat="false" ht="15" hidden="false" customHeight="false" outlineLevel="0" collapsed="false">
      <c r="A3676" s="72" t="s">
        <v>7569</v>
      </c>
      <c r="B3676" s="72" t="s">
        <v>7570</v>
      </c>
      <c r="C3676" s="72" t="s">
        <v>285</v>
      </c>
      <c r="D3676" s="72" t="s">
        <v>282</v>
      </c>
      <c r="E3676" s="72"/>
      <c r="F3676" s="73" t="n">
        <v>39905</v>
      </c>
      <c r="G3676" s="73" t="n">
        <v>29553</v>
      </c>
      <c r="H3676" s="73" t="n">
        <v>10352</v>
      </c>
      <c r="I3676" s="74" t="n">
        <f aca="false">H3676/F3676</f>
        <v>0.259416113269014</v>
      </c>
      <c r="J3676" s="73" t="n">
        <v>28320</v>
      </c>
      <c r="K3676" s="73" t="n">
        <v>571</v>
      </c>
      <c r="L3676" s="73" t="n">
        <v>662</v>
      </c>
      <c r="M3676" s="73" t="n">
        <v>18882</v>
      </c>
      <c r="N3676" s="73" t="n">
        <v>8000</v>
      </c>
      <c r="O3676" s="73" t="n">
        <f aca="false">J3676-M3676-N3676</f>
        <v>1438</v>
      </c>
      <c r="P3676" s="74" t="n">
        <f aca="false">M3676/J3676</f>
        <v>0.666737288135593</v>
      </c>
      <c r="Q3676" s="74" t="n">
        <f aca="false">N3676/J3676</f>
        <v>0.282485875706215</v>
      </c>
      <c r="R3676" s="75" t="n">
        <f aca="false">ABS(P3676-Q3676)*100</f>
        <v>38.4251412429379</v>
      </c>
      <c r="S3676" s="72" t="str">
        <f aca="false">IF(M3676&gt;N3676,"Flávio Bolsonaro",IF(N3676&gt;M3676,"Lula","Empate"))</f>
        <v>Flávio Bolsonaro</v>
      </c>
      <c r="T3676" s="74" t="n">
        <v>0.323057137607937</v>
      </c>
      <c r="U3676" s="74" t="n">
        <v>0.618445710086349</v>
      </c>
      <c r="V3676" s="72" t="str">
        <f aca="false">IF(S3676="Empate","—",IF((N3676&gt;M3676)&lt;&gt;(T3676&gt;U3676),"Sim","Não"))</f>
        <v>Não</v>
      </c>
    </row>
    <row r="3677" customFormat="false" ht="15" hidden="false" customHeight="false" outlineLevel="0" collapsed="false">
      <c r="A3677" s="72" t="s">
        <v>7571</v>
      </c>
      <c r="B3677" s="72" t="s">
        <v>7572</v>
      </c>
      <c r="C3677" s="72" t="s">
        <v>285</v>
      </c>
      <c r="D3677" s="72" t="s">
        <v>282</v>
      </c>
      <c r="E3677" s="72"/>
      <c r="F3677" s="73" t="n">
        <v>653184</v>
      </c>
      <c r="G3677" s="73" t="n">
        <v>499941</v>
      </c>
      <c r="H3677" s="73" t="n">
        <v>153243</v>
      </c>
      <c r="I3677" s="74" t="n">
        <f aca="false">H3677/F3677</f>
        <v>0.234609237213404</v>
      </c>
      <c r="J3677" s="73" t="n">
        <v>472652</v>
      </c>
      <c r="K3677" s="73" t="n">
        <v>10938</v>
      </c>
      <c r="L3677" s="73" t="n">
        <v>16351</v>
      </c>
      <c r="M3677" s="73" t="n">
        <v>247529</v>
      </c>
      <c r="N3677" s="73" t="n">
        <v>190984</v>
      </c>
      <c r="O3677" s="73" t="n">
        <f aca="false">J3677-M3677-N3677</f>
        <v>34139</v>
      </c>
      <c r="P3677" s="74" t="n">
        <f aca="false">M3677/J3677</f>
        <v>0.523702428001997</v>
      </c>
      <c r="Q3677" s="74" t="n">
        <f aca="false">N3677/J3677</f>
        <v>0.404068955595237</v>
      </c>
      <c r="R3677" s="75" t="n">
        <f aca="false">ABS(P3677-Q3677)*100</f>
        <v>11.963347240676</v>
      </c>
      <c r="S3677" s="72" t="str">
        <f aca="false">IF(M3677&gt;N3677,"Flávio Bolsonaro",IF(N3677&gt;M3677,"Lula","Empate"))</f>
        <v>Flávio Bolsonaro</v>
      </c>
      <c r="T3677" s="74" t="n">
        <v>0.424002632963648</v>
      </c>
      <c r="U3677" s="74" t="n">
        <v>0.500949776624728</v>
      </c>
      <c r="V3677" s="72" t="str">
        <f aca="false">IF(S3677="Empate","—",IF((N3677&gt;M3677)&lt;&gt;(T3677&gt;U3677),"Sim","Não"))</f>
        <v>Não</v>
      </c>
    </row>
    <row r="3678" customFormat="false" ht="15" hidden="false" customHeight="false" outlineLevel="0" collapsed="false">
      <c r="A3678" s="72" t="s">
        <v>7573</v>
      </c>
      <c r="B3678" s="72" t="s">
        <v>7574</v>
      </c>
      <c r="C3678" s="72" t="s">
        <v>285</v>
      </c>
      <c r="D3678" s="72" t="s">
        <v>282</v>
      </c>
      <c r="E3678" s="72"/>
      <c r="F3678" s="73" t="n">
        <v>7636</v>
      </c>
      <c r="G3678" s="73" t="n">
        <v>6085</v>
      </c>
      <c r="H3678" s="73" t="n">
        <v>1551</v>
      </c>
      <c r="I3678" s="74" t="n">
        <f aca="false">H3678/F3678</f>
        <v>0.203116815086433</v>
      </c>
      <c r="J3678" s="73" t="n">
        <v>5857</v>
      </c>
      <c r="K3678" s="73" t="n">
        <v>77</v>
      </c>
      <c r="L3678" s="73" t="n">
        <v>151</v>
      </c>
      <c r="M3678" s="73" t="n">
        <v>3697</v>
      </c>
      <c r="N3678" s="73" t="n">
        <v>1881</v>
      </c>
      <c r="O3678" s="73" t="n">
        <f aca="false">J3678-M3678-N3678</f>
        <v>279</v>
      </c>
      <c r="P3678" s="74" t="n">
        <f aca="false">M3678/J3678</f>
        <v>0.631210517329691</v>
      </c>
      <c r="Q3678" s="74" t="n">
        <f aca="false">N3678/J3678</f>
        <v>0.321154174492061</v>
      </c>
      <c r="R3678" s="75" t="n">
        <f aca="false">ABS(P3678-Q3678)*100</f>
        <v>31.005634283763</v>
      </c>
      <c r="S3678" s="72" t="str">
        <f aca="false">IF(M3678&gt;N3678,"Flávio Bolsonaro",IF(N3678&gt;M3678,"Lula","Empate"))</f>
        <v>Flávio Bolsonaro</v>
      </c>
      <c r="T3678" s="74" t="n">
        <v>0.362144229090274</v>
      </c>
      <c r="U3678" s="74" t="n">
        <v>0.57429718875502</v>
      </c>
      <c r="V3678" s="72" t="str">
        <f aca="false">IF(S3678="Empate","—",IF((N3678&gt;M3678)&lt;&gt;(T3678&gt;U3678),"Sim","Não"))</f>
        <v>Não</v>
      </c>
    </row>
    <row r="3679" customFormat="false" ht="15" hidden="false" customHeight="false" outlineLevel="0" collapsed="false">
      <c r="A3679" s="72" t="s">
        <v>7575</v>
      </c>
      <c r="B3679" s="72" t="s">
        <v>7576</v>
      </c>
      <c r="C3679" s="72" t="s">
        <v>285</v>
      </c>
      <c r="D3679" s="72" t="s">
        <v>282</v>
      </c>
      <c r="E3679" s="72"/>
      <c r="F3679" s="73" t="n">
        <v>16230</v>
      </c>
      <c r="G3679" s="73" t="n">
        <v>12969</v>
      </c>
      <c r="H3679" s="73" t="n">
        <v>3261</v>
      </c>
      <c r="I3679" s="74" t="n">
        <f aca="false">H3679/F3679</f>
        <v>0.200924214417745</v>
      </c>
      <c r="J3679" s="73" t="n">
        <v>12440</v>
      </c>
      <c r="K3679" s="73" t="n">
        <v>260</v>
      </c>
      <c r="L3679" s="73" t="n">
        <v>269</v>
      </c>
      <c r="M3679" s="73" t="n">
        <v>9219</v>
      </c>
      <c r="N3679" s="73" t="n">
        <v>2314</v>
      </c>
      <c r="O3679" s="73" t="n">
        <f aca="false">J3679-M3679-N3679</f>
        <v>907</v>
      </c>
      <c r="P3679" s="74" t="n">
        <f aca="false">M3679/J3679</f>
        <v>0.741077170418007</v>
      </c>
      <c r="Q3679" s="74" t="n">
        <f aca="false">N3679/J3679</f>
        <v>0.186012861736334</v>
      </c>
      <c r="R3679" s="75" t="n">
        <f aca="false">ABS(P3679-Q3679)*100</f>
        <v>55.5064308681672</v>
      </c>
      <c r="S3679" s="72" t="str">
        <f aca="false">IF(M3679&gt;N3679,"Flávio Bolsonaro",IF(N3679&gt;M3679,"Lula","Empate"))</f>
        <v>Flávio Bolsonaro</v>
      </c>
      <c r="T3679" s="74" t="n">
        <v>0.193953451171719</v>
      </c>
      <c r="U3679" s="74" t="n">
        <v>0.740862193073662</v>
      </c>
      <c r="V3679" s="72" t="str">
        <f aca="false">IF(S3679="Empate","—",IF((N3679&gt;M3679)&lt;&gt;(T3679&gt;U3679),"Sim","Não"))</f>
        <v>Não</v>
      </c>
    </row>
    <row r="3680" customFormat="false" ht="15" hidden="false" customHeight="false" outlineLevel="0" collapsed="false">
      <c r="A3680" s="72" t="s">
        <v>7577</v>
      </c>
      <c r="B3680" s="72" t="s">
        <v>7578</v>
      </c>
      <c r="C3680" s="72" t="s">
        <v>285</v>
      </c>
      <c r="D3680" s="72" t="s">
        <v>282</v>
      </c>
      <c r="E3680" s="72"/>
      <c r="F3680" s="73" t="n">
        <v>43094</v>
      </c>
      <c r="G3680" s="73" t="n">
        <v>34890</v>
      </c>
      <c r="H3680" s="73" t="n">
        <v>8204</v>
      </c>
      <c r="I3680" s="74" t="n">
        <f aca="false">H3680/F3680</f>
        <v>0.190374530096997</v>
      </c>
      <c r="J3680" s="73" t="n">
        <v>33002</v>
      </c>
      <c r="K3680" s="73" t="n">
        <v>851</v>
      </c>
      <c r="L3680" s="73" t="n">
        <v>1037</v>
      </c>
      <c r="M3680" s="73" t="n">
        <v>19786</v>
      </c>
      <c r="N3680" s="73" t="n">
        <v>10656</v>
      </c>
      <c r="O3680" s="73" t="n">
        <f aca="false">J3680-M3680-N3680</f>
        <v>2560</v>
      </c>
      <c r="P3680" s="74" t="n">
        <f aca="false">M3680/J3680</f>
        <v>0.599539421853221</v>
      </c>
      <c r="Q3680" s="74" t="n">
        <f aca="false">N3680/J3680</f>
        <v>0.322889521847161</v>
      </c>
      <c r="R3680" s="75" t="n">
        <f aca="false">ABS(P3680-Q3680)*100</f>
        <v>27.664990000606</v>
      </c>
      <c r="S3680" s="72" t="str">
        <f aca="false">IF(M3680&gt;N3680,"Flávio Bolsonaro",IF(N3680&gt;M3680,"Lula","Empate"))</f>
        <v>Flávio Bolsonaro</v>
      </c>
      <c r="T3680" s="74" t="n">
        <v>0.372384794202106</v>
      </c>
      <c r="U3680" s="74" t="n">
        <v>0.560577054560372</v>
      </c>
      <c r="V3680" s="72" t="str">
        <f aca="false">IF(S3680="Empate","—",IF((N3680&gt;M3680)&lt;&gt;(T3680&gt;U3680),"Sim","Não"))</f>
        <v>Não</v>
      </c>
    </row>
    <row r="3681" customFormat="false" ht="15" hidden="false" customHeight="false" outlineLevel="0" collapsed="false">
      <c r="A3681" s="72" t="s">
        <v>7579</v>
      </c>
      <c r="B3681" s="72" t="s">
        <v>7580</v>
      </c>
      <c r="C3681" s="72" t="s">
        <v>285</v>
      </c>
      <c r="D3681" s="72" t="s">
        <v>282</v>
      </c>
      <c r="E3681" s="72"/>
      <c r="F3681" s="73" t="n">
        <v>340128</v>
      </c>
      <c r="G3681" s="73" t="n">
        <v>276761</v>
      </c>
      <c r="H3681" s="73" t="n">
        <v>63367</v>
      </c>
      <c r="I3681" s="74" t="n">
        <f aca="false">H3681/F3681</f>
        <v>0.186303391664315</v>
      </c>
      <c r="J3681" s="73" t="n">
        <v>261261</v>
      </c>
      <c r="K3681" s="73" t="n">
        <v>6306</v>
      </c>
      <c r="L3681" s="73" t="n">
        <v>9194</v>
      </c>
      <c r="M3681" s="73" t="n">
        <v>147563</v>
      </c>
      <c r="N3681" s="73" t="n">
        <v>96017</v>
      </c>
      <c r="O3681" s="73" t="n">
        <f aca="false">J3681-M3681-N3681</f>
        <v>17681</v>
      </c>
      <c r="P3681" s="74" t="n">
        <f aca="false">M3681/J3681</f>
        <v>0.564810668258944</v>
      </c>
      <c r="Q3681" s="74" t="n">
        <f aca="false">N3681/J3681</f>
        <v>0.367513712341299</v>
      </c>
      <c r="R3681" s="75" t="n">
        <f aca="false">ABS(P3681-Q3681)*100</f>
        <v>19.7296955917646</v>
      </c>
      <c r="S3681" s="72" t="str">
        <f aca="false">IF(M3681&gt;N3681,"Flávio Bolsonaro",IF(N3681&gt;M3681,"Lula","Empate"))</f>
        <v>Flávio Bolsonaro</v>
      </c>
      <c r="T3681" s="74" t="n">
        <v>0.389348348664102</v>
      </c>
      <c r="U3681" s="74" t="n">
        <v>0.543002896953304</v>
      </c>
      <c r="V3681" s="72" t="str">
        <f aca="false">IF(S3681="Empate","—",IF((N3681&gt;M3681)&lt;&gt;(T3681&gt;U3681),"Sim","Não"))</f>
        <v>Não</v>
      </c>
    </row>
    <row r="3682" customFormat="false" ht="15" hidden="false" customHeight="false" outlineLevel="0" collapsed="false">
      <c r="A3682" s="72" t="s">
        <v>7581</v>
      </c>
      <c r="B3682" s="72" t="s">
        <v>7582</v>
      </c>
      <c r="C3682" s="72" t="s">
        <v>285</v>
      </c>
      <c r="D3682" s="72" t="s">
        <v>282</v>
      </c>
      <c r="E3682" s="72"/>
      <c r="F3682" s="73" t="n">
        <v>74913</v>
      </c>
      <c r="G3682" s="73" t="n">
        <v>58503</v>
      </c>
      <c r="H3682" s="73" t="n">
        <v>16410</v>
      </c>
      <c r="I3682" s="74" t="n">
        <f aca="false">H3682/F3682</f>
        <v>0.219054102759201</v>
      </c>
      <c r="J3682" s="73" t="n">
        <v>56298</v>
      </c>
      <c r="K3682" s="73" t="n">
        <v>993</v>
      </c>
      <c r="L3682" s="73" t="n">
        <v>1212</v>
      </c>
      <c r="M3682" s="73" t="n">
        <v>38306</v>
      </c>
      <c r="N3682" s="73" t="n">
        <v>14421</v>
      </c>
      <c r="O3682" s="73" t="n">
        <f aca="false">J3682-M3682-N3682</f>
        <v>3571</v>
      </c>
      <c r="P3682" s="74" t="n">
        <f aca="false">M3682/J3682</f>
        <v>0.680414934811183</v>
      </c>
      <c r="Q3682" s="74" t="n">
        <f aca="false">N3682/J3682</f>
        <v>0.256154747948417</v>
      </c>
      <c r="R3682" s="75" t="n">
        <f aca="false">ABS(P3682-Q3682)*100</f>
        <v>42.4260186862766</v>
      </c>
      <c r="S3682" s="72" t="str">
        <f aca="false">IF(M3682&gt;N3682,"Flávio Bolsonaro",IF(N3682&gt;M3682,"Lula","Empate"))</f>
        <v>Flávio Bolsonaro</v>
      </c>
      <c r="T3682" s="74" t="n">
        <v>0.263053941590443</v>
      </c>
      <c r="U3682" s="74" t="n">
        <v>0.670885347753552</v>
      </c>
      <c r="V3682" s="72" t="str">
        <f aca="false">IF(S3682="Empate","—",IF((N3682&gt;M3682)&lt;&gt;(T3682&gt;U3682),"Sim","Não"))</f>
        <v>Não</v>
      </c>
    </row>
    <row r="3683" customFormat="false" ht="15" hidden="false" customHeight="false" outlineLevel="0" collapsed="false">
      <c r="A3683" s="72" t="s">
        <v>7583</v>
      </c>
      <c r="B3683" s="72" t="s">
        <v>7584</v>
      </c>
      <c r="C3683" s="72" t="s">
        <v>285</v>
      </c>
      <c r="D3683" s="72" t="s">
        <v>282</v>
      </c>
      <c r="E3683" s="72"/>
      <c r="F3683" s="73" t="n">
        <v>7793</v>
      </c>
      <c r="G3683" s="73" t="n">
        <v>6027</v>
      </c>
      <c r="H3683" s="73" t="n">
        <v>1766</v>
      </c>
      <c r="I3683" s="74" t="n">
        <f aca="false">H3683/F3683</f>
        <v>0.226613627614526</v>
      </c>
      <c r="J3683" s="73" t="n">
        <v>5721</v>
      </c>
      <c r="K3683" s="73" t="n">
        <v>96</v>
      </c>
      <c r="L3683" s="73" t="n">
        <v>210</v>
      </c>
      <c r="M3683" s="73" t="n">
        <v>3248</v>
      </c>
      <c r="N3683" s="73" t="n">
        <v>2181</v>
      </c>
      <c r="O3683" s="73" t="n">
        <f aca="false">J3683-M3683-N3683</f>
        <v>292</v>
      </c>
      <c r="P3683" s="74" t="n">
        <f aca="false">M3683/J3683</f>
        <v>0.567732913826254</v>
      </c>
      <c r="Q3683" s="74" t="n">
        <f aca="false">N3683/J3683</f>
        <v>0.381227058206607</v>
      </c>
      <c r="R3683" s="75" t="n">
        <f aca="false">ABS(P3683-Q3683)*100</f>
        <v>18.6505855619647</v>
      </c>
      <c r="S3683" s="72" t="str">
        <f aca="false">IF(M3683&gt;N3683,"Flávio Bolsonaro",IF(N3683&gt;M3683,"Lula","Empate"))</f>
        <v>Flávio Bolsonaro</v>
      </c>
      <c r="T3683" s="74" t="n">
        <v>0.444922262652994</v>
      </c>
      <c r="U3683" s="74" t="n">
        <v>0.500330797221303</v>
      </c>
      <c r="V3683" s="72" t="str">
        <f aca="false">IF(S3683="Empate","—",IF((N3683&gt;M3683)&lt;&gt;(T3683&gt;U3683),"Sim","Não"))</f>
        <v>Não</v>
      </c>
    </row>
    <row r="3684" customFormat="false" ht="15" hidden="false" customHeight="false" outlineLevel="0" collapsed="false">
      <c r="A3684" s="72" t="s">
        <v>7585</v>
      </c>
      <c r="B3684" s="72" t="s">
        <v>7586</v>
      </c>
      <c r="C3684" s="72" t="s">
        <v>285</v>
      </c>
      <c r="D3684" s="72" t="s">
        <v>282</v>
      </c>
      <c r="E3684" s="72"/>
      <c r="F3684" s="73" t="n">
        <v>26468</v>
      </c>
      <c r="G3684" s="73" t="n">
        <v>21225</v>
      </c>
      <c r="H3684" s="73" t="n">
        <v>5243</v>
      </c>
      <c r="I3684" s="74" t="n">
        <f aca="false">H3684/F3684</f>
        <v>0.198088257518513</v>
      </c>
      <c r="J3684" s="73" t="n">
        <v>20342</v>
      </c>
      <c r="K3684" s="73" t="n">
        <v>438</v>
      </c>
      <c r="L3684" s="73" t="n">
        <v>445</v>
      </c>
      <c r="M3684" s="73" t="n">
        <v>11510</v>
      </c>
      <c r="N3684" s="73" t="n">
        <v>7530</v>
      </c>
      <c r="O3684" s="73" t="n">
        <f aca="false">J3684-M3684-N3684</f>
        <v>1302</v>
      </c>
      <c r="P3684" s="74" t="n">
        <f aca="false">M3684/J3684</f>
        <v>0.565824402713598</v>
      </c>
      <c r="Q3684" s="74" t="n">
        <f aca="false">N3684/J3684</f>
        <v>0.370170091436437</v>
      </c>
      <c r="R3684" s="75" t="n">
        <f aca="false">ABS(P3684-Q3684)*100</f>
        <v>19.5654311277161</v>
      </c>
      <c r="S3684" s="72" t="str">
        <f aca="false">IF(M3684&gt;N3684,"Flávio Bolsonaro",IF(N3684&gt;M3684,"Lula","Empate"))</f>
        <v>Flávio Bolsonaro</v>
      </c>
      <c r="T3684" s="74" t="n">
        <v>0.40782713810819</v>
      </c>
      <c r="U3684" s="74" t="n">
        <v>0.535609952654377</v>
      </c>
      <c r="V3684" s="72" t="str">
        <f aca="false">IF(S3684="Empate","—",IF((N3684&gt;M3684)&lt;&gt;(T3684&gt;U3684),"Sim","Não"))</f>
        <v>Não</v>
      </c>
    </row>
    <row r="3685" customFormat="false" ht="15" hidden="false" customHeight="false" outlineLevel="0" collapsed="false">
      <c r="A3685" s="72" t="s">
        <v>7587</v>
      </c>
      <c r="B3685" s="72" t="s">
        <v>7588</v>
      </c>
      <c r="C3685" s="72" t="s">
        <v>285</v>
      </c>
      <c r="D3685" s="72" t="s">
        <v>282</v>
      </c>
      <c r="E3685" s="72"/>
      <c r="F3685" s="73" t="n">
        <v>133712</v>
      </c>
      <c r="G3685" s="73" t="n">
        <v>103299</v>
      </c>
      <c r="H3685" s="73" t="n">
        <v>30413</v>
      </c>
      <c r="I3685" s="74" t="n">
        <f aca="false">H3685/F3685</f>
        <v>0.227451537633122</v>
      </c>
      <c r="J3685" s="73" t="n">
        <v>98065</v>
      </c>
      <c r="K3685" s="73" t="n">
        <v>2213</v>
      </c>
      <c r="L3685" s="73" t="n">
        <v>3021</v>
      </c>
      <c r="M3685" s="73" t="n">
        <v>61584</v>
      </c>
      <c r="N3685" s="73" t="n">
        <v>28112</v>
      </c>
      <c r="O3685" s="73" t="n">
        <f aca="false">J3685-M3685-N3685</f>
        <v>8369</v>
      </c>
      <c r="P3685" s="74" t="n">
        <f aca="false">M3685/J3685</f>
        <v>0.627991638199154</v>
      </c>
      <c r="Q3685" s="74" t="n">
        <f aca="false">N3685/J3685</f>
        <v>0.28666700657727</v>
      </c>
      <c r="R3685" s="75" t="n">
        <f aca="false">ABS(P3685-Q3685)*100</f>
        <v>34.1324631621883</v>
      </c>
      <c r="S3685" s="72" t="str">
        <f aca="false">IF(M3685&gt;N3685,"Flávio Bolsonaro",IF(N3685&gt;M3685,"Lula","Empate"))</f>
        <v>Flávio Bolsonaro</v>
      </c>
      <c r="T3685" s="74" t="n">
        <v>0.290924556834412</v>
      </c>
      <c r="U3685" s="74" t="n">
        <v>0.620641854994539</v>
      </c>
      <c r="V3685" s="72" t="str">
        <f aca="false">IF(S3685="Empate","—",IF((N3685&gt;M3685)&lt;&gt;(T3685&gt;U3685),"Sim","Não"))</f>
        <v>Não</v>
      </c>
    </row>
    <row r="3686" customFormat="false" ht="15" hidden="false" customHeight="false" outlineLevel="0" collapsed="false">
      <c r="A3686" s="72" t="s">
        <v>7589</v>
      </c>
      <c r="B3686" s="72" t="s">
        <v>7590</v>
      </c>
      <c r="C3686" s="72" t="s">
        <v>285</v>
      </c>
      <c r="D3686" s="72" t="s">
        <v>282</v>
      </c>
      <c r="E3686" s="72"/>
      <c r="F3686" s="73" t="n">
        <v>9269</v>
      </c>
      <c r="G3686" s="73" t="n">
        <v>7465</v>
      </c>
      <c r="H3686" s="73" t="n">
        <v>1804</v>
      </c>
      <c r="I3686" s="74" t="n">
        <f aca="false">H3686/F3686</f>
        <v>0.194627252130758</v>
      </c>
      <c r="J3686" s="73" t="n">
        <v>7110</v>
      </c>
      <c r="K3686" s="73" t="n">
        <v>104</v>
      </c>
      <c r="L3686" s="73" t="n">
        <v>251</v>
      </c>
      <c r="M3686" s="73" t="n">
        <v>3561</v>
      </c>
      <c r="N3686" s="73" t="n">
        <v>3122</v>
      </c>
      <c r="O3686" s="73" t="n">
        <f aca="false">J3686-M3686-N3686</f>
        <v>427</v>
      </c>
      <c r="P3686" s="74" t="n">
        <f aca="false">M3686/J3686</f>
        <v>0.50084388185654</v>
      </c>
      <c r="Q3686" s="74" t="n">
        <f aca="false">N3686/J3686</f>
        <v>0.439099859353024</v>
      </c>
      <c r="R3686" s="75" t="n">
        <f aca="false">ABS(P3686-Q3686)*100</f>
        <v>6.17440225035161</v>
      </c>
      <c r="S3686" s="72" t="str">
        <f aca="false">IF(M3686&gt;N3686,"Flávio Bolsonaro",IF(N3686&gt;M3686,"Lula","Empate"))</f>
        <v>Flávio Bolsonaro</v>
      </c>
      <c r="T3686" s="74" t="n">
        <v>0.502142118481312</v>
      </c>
      <c r="U3686" s="74" t="n">
        <v>0.432412468606884</v>
      </c>
      <c r="V3686" s="72" t="str">
        <f aca="false">IF(S3686="Empate","—",IF((N3686&gt;M3686)&lt;&gt;(T3686&gt;U3686),"Sim","Não"))</f>
        <v>Sim</v>
      </c>
    </row>
    <row r="3687" customFormat="false" ht="15" hidden="false" customHeight="false" outlineLevel="0" collapsed="false">
      <c r="A3687" s="72" t="s">
        <v>7591</v>
      </c>
      <c r="B3687" s="72" t="s">
        <v>7592</v>
      </c>
      <c r="C3687" s="72" t="s">
        <v>285</v>
      </c>
      <c r="D3687" s="72" t="s">
        <v>282</v>
      </c>
      <c r="E3687" s="72"/>
      <c r="F3687" s="73" t="n">
        <v>62480</v>
      </c>
      <c r="G3687" s="73" t="n">
        <v>48890</v>
      </c>
      <c r="H3687" s="73" t="n">
        <v>13590</v>
      </c>
      <c r="I3687" s="74" t="n">
        <f aca="false">H3687/F3687</f>
        <v>0.217509603072983</v>
      </c>
      <c r="J3687" s="73" t="n">
        <v>46423</v>
      </c>
      <c r="K3687" s="73" t="n">
        <v>1232</v>
      </c>
      <c r="L3687" s="73" t="n">
        <v>1235</v>
      </c>
      <c r="M3687" s="73" t="n">
        <v>21385</v>
      </c>
      <c r="N3687" s="73" t="n">
        <v>20997</v>
      </c>
      <c r="O3687" s="73" t="n">
        <f aca="false">J3687-M3687-N3687</f>
        <v>4041</v>
      </c>
      <c r="P3687" s="74" t="n">
        <f aca="false">M3687/J3687</f>
        <v>0.460655278633436</v>
      </c>
      <c r="Q3687" s="74" t="n">
        <f aca="false">N3687/J3687</f>
        <v>0.45229735260539</v>
      </c>
      <c r="R3687" s="75" t="n">
        <f aca="false">ABS(P3687-Q3687)*100</f>
        <v>0.835792602804647</v>
      </c>
      <c r="S3687" s="72" t="str">
        <f aca="false">IF(M3687&gt;N3687,"Flávio Bolsonaro",IF(N3687&gt;M3687,"Lula","Empate"))</f>
        <v>Flávio Bolsonaro</v>
      </c>
      <c r="T3687" s="74" t="n">
        <v>0.500981861948099</v>
      </c>
      <c r="U3687" s="74" t="n">
        <v>0.420405836271881</v>
      </c>
      <c r="V3687" s="72" t="str">
        <f aca="false">IF(S3687="Empate","—",IF((N3687&gt;M3687)&lt;&gt;(T3687&gt;U3687),"Sim","Não"))</f>
        <v>Sim</v>
      </c>
    </row>
    <row r="3688" customFormat="false" ht="15" hidden="false" customHeight="false" outlineLevel="0" collapsed="false">
      <c r="A3688" s="72" t="s">
        <v>7593</v>
      </c>
      <c r="B3688" s="72" t="s">
        <v>1563</v>
      </c>
      <c r="C3688" s="72" t="s">
        <v>285</v>
      </c>
      <c r="D3688" s="72" t="s">
        <v>282</v>
      </c>
      <c r="E3688" s="72"/>
      <c r="F3688" s="73" t="n">
        <v>56821</v>
      </c>
      <c r="G3688" s="73" t="n">
        <v>41924</v>
      </c>
      <c r="H3688" s="73" t="n">
        <v>14897</v>
      </c>
      <c r="I3688" s="74" t="n">
        <f aca="false">H3688/F3688</f>
        <v>0.262174196159871</v>
      </c>
      <c r="J3688" s="73" t="n">
        <v>39883</v>
      </c>
      <c r="K3688" s="73" t="n">
        <v>889</v>
      </c>
      <c r="L3688" s="73" t="n">
        <v>1152</v>
      </c>
      <c r="M3688" s="73" t="n">
        <v>16207</v>
      </c>
      <c r="N3688" s="73" t="n">
        <v>20463</v>
      </c>
      <c r="O3688" s="73" t="n">
        <f aca="false">J3688-M3688-N3688</f>
        <v>3213</v>
      </c>
      <c r="P3688" s="74" t="n">
        <f aca="false">M3688/J3688</f>
        <v>0.406363613569691</v>
      </c>
      <c r="Q3688" s="74" t="n">
        <f aca="false">N3688/J3688</f>
        <v>0.513075746558684</v>
      </c>
      <c r="R3688" s="75" t="n">
        <f aca="false">ABS(P3688-Q3688)*100</f>
        <v>10.6712132988993</v>
      </c>
      <c r="S3688" s="72" t="str">
        <f aca="false">IF(M3688&gt;N3688,"Flávio Bolsonaro",IF(N3688&gt;M3688,"Lula","Empate"))</f>
        <v>Lula</v>
      </c>
      <c r="T3688" s="74" t="n">
        <v>0.543260350220427</v>
      </c>
      <c r="U3688" s="74" t="n">
        <v>0.37105632588725</v>
      </c>
      <c r="V3688" s="72" t="str">
        <f aca="false">IF(S3688="Empate","—",IF((N3688&gt;M3688)&lt;&gt;(T3688&gt;U3688),"Sim","Não"))</f>
        <v>Não</v>
      </c>
    </row>
    <row r="3689" customFormat="false" ht="15" hidden="false" customHeight="false" outlineLevel="0" collapsed="false">
      <c r="A3689" s="72" t="s">
        <v>7594</v>
      </c>
      <c r="B3689" s="72" t="s">
        <v>7595</v>
      </c>
      <c r="C3689" s="72" t="s">
        <v>285</v>
      </c>
      <c r="D3689" s="72" t="s">
        <v>282</v>
      </c>
      <c r="E3689" s="72"/>
      <c r="F3689" s="73" t="n">
        <v>8788</v>
      </c>
      <c r="G3689" s="73" t="n">
        <v>7061</v>
      </c>
      <c r="H3689" s="73" t="n">
        <v>1727</v>
      </c>
      <c r="I3689" s="74" t="n">
        <f aca="false">H3689/F3689</f>
        <v>0.196517979062358</v>
      </c>
      <c r="J3689" s="73" t="n">
        <v>6736</v>
      </c>
      <c r="K3689" s="73" t="n">
        <v>123</v>
      </c>
      <c r="L3689" s="73" t="n">
        <v>202</v>
      </c>
      <c r="M3689" s="73" t="n">
        <v>4219</v>
      </c>
      <c r="N3689" s="73" t="n">
        <v>2102</v>
      </c>
      <c r="O3689" s="73" t="n">
        <f aca="false">J3689-M3689-N3689</f>
        <v>415</v>
      </c>
      <c r="P3689" s="74" t="n">
        <f aca="false">M3689/J3689</f>
        <v>0.626336104513064</v>
      </c>
      <c r="Q3689" s="74" t="n">
        <f aca="false">N3689/J3689</f>
        <v>0.312054631828979</v>
      </c>
      <c r="R3689" s="75" t="n">
        <f aca="false">ABS(P3689-Q3689)*100</f>
        <v>31.4281472684085</v>
      </c>
      <c r="S3689" s="72" t="str">
        <f aca="false">IF(M3689&gt;N3689,"Flávio Bolsonaro",IF(N3689&gt;M3689,"Lula","Empate"))</f>
        <v>Flávio Bolsonaro</v>
      </c>
      <c r="T3689" s="74" t="n">
        <v>0.334577114427861</v>
      </c>
      <c r="U3689" s="74" t="n">
        <v>0.598725124378109</v>
      </c>
      <c r="V3689" s="72" t="str">
        <f aca="false">IF(S3689="Empate","—",IF((N3689&gt;M3689)&lt;&gt;(T3689&gt;U3689),"Sim","Não"))</f>
        <v>Não</v>
      </c>
    </row>
    <row r="3690" customFormat="false" ht="15" hidden="false" customHeight="false" outlineLevel="0" collapsed="false">
      <c r="A3690" s="72" t="s">
        <v>7596</v>
      </c>
      <c r="B3690" s="72" t="s">
        <v>7597</v>
      </c>
      <c r="C3690" s="72" t="s">
        <v>285</v>
      </c>
      <c r="D3690" s="72" t="s">
        <v>282</v>
      </c>
      <c r="E3690" s="72"/>
      <c r="F3690" s="73" t="n">
        <v>29259</v>
      </c>
      <c r="G3690" s="73" t="n">
        <v>23203</v>
      </c>
      <c r="H3690" s="73" t="n">
        <v>6056</v>
      </c>
      <c r="I3690" s="74" t="n">
        <f aca="false">H3690/F3690</f>
        <v>0.206979049181448</v>
      </c>
      <c r="J3690" s="73" t="n">
        <v>22140</v>
      </c>
      <c r="K3690" s="73" t="n">
        <v>497</v>
      </c>
      <c r="L3690" s="73" t="n">
        <v>566</v>
      </c>
      <c r="M3690" s="73" t="n">
        <v>11112</v>
      </c>
      <c r="N3690" s="73" t="n">
        <v>9316</v>
      </c>
      <c r="O3690" s="73" t="n">
        <f aca="false">J3690-M3690-N3690</f>
        <v>1712</v>
      </c>
      <c r="P3690" s="74" t="n">
        <f aca="false">M3690/J3690</f>
        <v>0.50189701897019</v>
      </c>
      <c r="Q3690" s="74" t="n">
        <f aca="false">N3690/J3690</f>
        <v>0.420776874435411</v>
      </c>
      <c r="R3690" s="75" t="n">
        <f aca="false">ABS(P3690-Q3690)*100</f>
        <v>8.11201445347787</v>
      </c>
      <c r="S3690" s="72" t="str">
        <f aca="false">IF(M3690&gt;N3690,"Flávio Bolsonaro",IF(N3690&gt;M3690,"Lula","Empate"))</f>
        <v>Flávio Bolsonaro</v>
      </c>
      <c r="T3690" s="74" t="n">
        <v>0.459420743990331</v>
      </c>
      <c r="U3690" s="74" t="n">
        <v>0.464613456287211</v>
      </c>
      <c r="V3690" s="72" t="str">
        <f aca="false">IF(S3690="Empate","—",IF((N3690&gt;M3690)&lt;&gt;(T3690&gt;U3690),"Sim","Não"))</f>
        <v>Não</v>
      </c>
    </row>
    <row r="3691" customFormat="false" ht="15" hidden="false" customHeight="false" outlineLevel="0" collapsed="false">
      <c r="A3691" s="72" t="s">
        <v>7598</v>
      </c>
      <c r="B3691" s="72" t="s">
        <v>7599</v>
      </c>
      <c r="C3691" s="72" t="s">
        <v>285</v>
      </c>
      <c r="D3691" s="72" t="s">
        <v>282</v>
      </c>
      <c r="E3691" s="72"/>
      <c r="F3691" s="73" t="n">
        <v>221957</v>
      </c>
      <c r="G3691" s="73" t="n">
        <v>172409</v>
      </c>
      <c r="H3691" s="73" t="n">
        <v>49548</v>
      </c>
      <c r="I3691" s="74" t="n">
        <f aca="false">H3691/F3691</f>
        <v>0.223232427902702</v>
      </c>
      <c r="J3691" s="73" t="n">
        <v>164958</v>
      </c>
      <c r="K3691" s="73" t="n">
        <v>3284</v>
      </c>
      <c r="L3691" s="73" t="n">
        <v>4167</v>
      </c>
      <c r="M3691" s="73" t="n">
        <v>82586</v>
      </c>
      <c r="N3691" s="73" t="n">
        <v>69383</v>
      </c>
      <c r="O3691" s="73" t="n">
        <f aca="false">J3691-M3691-N3691</f>
        <v>12989</v>
      </c>
      <c r="P3691" s="74" t="n">
        <f aca="false">M3691/J3691</f>
        <v>0.500648649959384</v>
      </c>
      <c r="Q3691" s="74" t="n">
        <f aca="false">N3691/J3691</f>
        <v>0.42061009469077</v>
      </c>
      <c r="R3691" s="75" t="n">
        <f aca="false">ABS(P3691-Q3691)*100</f>
        <v>8.00385552686139</v>
      </c>
      <c r="S3691" s="72" t="str">
        <f aca="false">IF(M3691&gt;N3691,"Flávio Bolsonaro",IF(N3691&gt;M3691,"Lula","Empate"))</f>
        <v>Flávio Bolsonaro</v>
      </c>
      <c r="T3691" s="74" t="n">
        <v>0.44535048827842</v>
      </c>
      <c r="U3691" s="74" t="n">
        <v>0.471448028050653</v>
      </c>
      <c r="V3691" s="72" t="str">
        <f aca="false">IF(S3691="Empate","—",IF((N3691&gt;M3691)&lt;&gt;(T3691&gt;U3691),"Sim","Não"))</f>
        <v>Não</v>
      </c>
    </row>
    <row r="3692" customFormat="false" ht="15" hidden="false" customHeight="false" outlineLevel="0" collapsed="false">
      <c r="A3692" s="72" t="s">
        <v>7600</v>
      </c>
      <c r="B3692" s="72" t="s">
        <v>7601</v>
      </c>
      <c r="C3692" s="72" t="s">
        <v>317</v>
      </c>
      <c r="D3692" s="72" t="s">
        <v>289</v>
      </c>
      <c r="E3692" s="72"/>
      <c r="F3692" s="73" t="n">
        <v>9368</v>
      </c>
      <c r="G3692" s="73" t="n">
        <v>7529</v>
      </c>
      <c r="H3692" s="73" t="n">
        <v>1839</v>
      </c>
      <c r="I3692" s="74" t="n">
        <f aca="false">H3692/F3692</f>
        <v>0.19630657557643</v>
      </c>
      <c r="J3692" s="73" t="n">
        <v>7120</v>
      </c>
      <c r="K3692" s="73" t="n">
        <v>117</v>
      </c>
      <c r="L3692" s="73" t="n">
        <v>292</v>
      </c>
      <c r="M3692" s="73" t="n">
        <v>2438</v>
      </c>
      <c r="N3692" s="73" t="n">
        <v>4256</v>
      </c>
      <c r="O3692" s="73" t="n">
        <f aca="false">J3692-M3692-N3692</f>
        <v>426</v>
      </c>
      <c r="P3692" s="74" t="n">
        <f aca="false">M3692/J3692</f>
        <v>0.342415730337079</v>
      </c>
      <c r="Q3692" s="74" t="n">
        <f aca="false">N3692/J3692</f>
        <v>0.597752808988764</v>
      </c>
      <c r="R3692" s="75" t="n">
        <f aca="false">ABS(P3692-Q3692)*100</f>
        <v>25.5337078651685</v>
      </c>
      <c r="S3692" s="72" t="str">
        <f aca="false">IF(M3692&gt;N3692,"Flávio Bolsonaro",IF(N3692&gt;M3692,"Lula","Empate"))</f>
        <v>Lula</v>
      </c>
      <c r="T3692" s="74" t="n">
        <v>0.6617419445617</v>
      </c>
      <c r="U3692" s="74" t="n">
        <v>0.276910088644998</v>
      </c>
      <c r="V3692" s="72" t="str">
        <f aca="false">IF(S3692="Empate","—",IF((N3692&gt;M3692)&lt;&gt;(T3692&gt;U3692),"Sim","Não"))</f>
        <v>Não</v>
      </c>
    </row>
    <row r="3693" customFormat="false" ht="15" hidden="false" customHeight="false" outlineLevel="0" collapsed="false">
      <c r="A3693" s="72" t="s">
        <v>7602</v>
      </c>
      <c r="B3693" s="72" t="s">
        <v>7603</v>
      </c>
      <c r="C3693" s="72" t="s">
        <v>317</v>
      </c>
      <c r="D3693" s="72" t="s">
        <v>289</v>
      </c>
      <c r="E3693" s="72"/>
      <c r="F3693" s="73" t="n">
        <v>10537</v>
      </c>
      <c r="G3693" s="73" t="n">
        <v>8455</v>
      </c>
      <c r="H3693" s="73" t="n">
        <v>2082</v>
      </c>
      <c r="I3693" s="74" t="n">
        <f aca="false">H3693/F3693</f>
        <v>0.197589446711588</v>
      </c>
      <c r="J3693" s="73" t="n">
        <v>8125</v>
      </c>
      <c r="K3693" s="73" t="n">
        <v>101</v>
      </c>
      <c r="L3693" s="73" t="n">
        <v>229</v>
      </c>
      <c r="M3693" s="73" t="n">
        <v>2322</v>
      </c>
      <c r="N3693" s="73" t="n">
        <v>5434</v>
      </c>
      <c r="O3693" s="73" t="n">
        <f aca="false">J3693-M3693-N3693</f>
        <v>369</v>
      </c>
      <c r="P3693" s="74" t="n">
        <f aca="false">M3693/J3693</f>
        <v>0.285784615384615</v>
      </c>
      <c r="Q3693" s="74" t="n">
        <f aca="false">N3693/J3693</f>
        <v>0.6688</v>
      </c>
      <c r="R3693" s="75" t="n">
        <f aca="false">ABS(P3693-Q3693)*100</f>
        <v>38.3015384615385</v>
      </c>
      <c r="S3693" s="72" t="str">
        <f aca="false">IF(M3693&gt;N3693,"Flávio Bolsonaro",IF(N3693&gt;M3693,"Lula","Empate"))</f>
        <v>Lula</v>
      </c>
      <c r="T3693" s="74" t="n">
        <v>0.699363388333117</v>
      </c>
      <c r="U3693" s="74" t="n">
        <v>0.244770689879174</v>
      </c>
      <c r="V3693" s="72" t="str">
        <f aca="false">IF(S3693="Empate","—",IF((N3693&gt;M3693)&lt;&gt;(T3693&gt;U3693),"Sim","Não"))</f>
        <v>Não</v>
      </c>
    </row>
    <row r="3694" customFormat="false" ht="15" hidden="false" customHeight="false" outlineLevel="0" collapsed="false">
      <c r="A3694" s="72" t="s">
        <v>7604</v>
      </c>
      <c r="B3694" s="72" t="s">
        <v>7605</v>
      </c>
      <c r="C3694" s="72" t="s">
        <v>317</v>
      </c>
      <c r="D3694" s="72" t="s">
        <v>289</v>
      </c>
      <c r="E3694" s="72"/>
      <c r="F3694" s="73" t="n">
        <v>11804</v>
      </c>
      <c r="G3694" s="73" t="n">
        <v>9452</v>
      </c>
      <c r="H3694" s="73" t="n">
        <v>2352</v>
      </c>
      <c r="I3694" s="74" t="n">
        <f aca="false">H3694/F3694</f>
        <v>0.199254490003389</v>
      </c>
      <c r="J3694" s="73" t="n">
        <v>9094</v>
      </c>
      <c r="K3694" s="73" t="n">
        <v>77</v>
      </c>
      <c r="L3694" s="73" t="n">
        <v>281</v>
      </c>
      <c r="M3694" s="73" t="n">
        <v>1673</v>
      </c>
      <c r="N3694" s="73" t="n">
        <v>7130</v>
      </c>
      <c r="O3694" s="73" t="n">
        <f aca="false">J3694-M3694-N3694</f>
        <v>291</v>
      </c>
      <c r="P3694" s="74" t="n">
        <f aca="false">M3694/J3694</f>
        <v>0.183967451066637</v>
      </c>
      <c r="Q3694" s="74" t="n">
        <f aca="false">N3694/J3694</f>
        <v>0.784033428634264</v>
      </c>
      <c r="R3694" s="75" t="n">
        <f aca="false">ABS(P3694-Q3694)*100</f>
        <v>60.0065977567627</v>
      </c>
      <c r="S3694" s="72" t="str">
        <f aca="false">IF(M3694&gt;N3694,"Flávio Bolsonaro",IF(N3694&gt;M3694,"Lula","Empate"))</f>
        <v>Lula</v>
      </c>
      <c r="T3694" s="74" t="n">
        <v>0.832841914266274</v>
      </c>
      <c r="U3694" s="74" t="n">
        <v>0.128033567702427</v>
      </c>
      <c r="V3694" s="72" t="str">
        <f aca="false">IF(S3694="Empate","—",IF((N3694&gt;M3694)&lt;&gt;(T3694&gt;U3694),"Sim","Não"))</f>
        <v>Não</v>
      </c>
    </row>
    <row r="3695" customFormat="false" ht="15" hidden="false" customHeight="false" outlineLevel="0" collapsed="false">
      <c r="A3695" s="72" t="s">
        <v>7606</v>
      </c>
      <c r="B3695" s="72" t="s">
        <v>7607</v>
      </c>
      <c r="C3695" s="72" t="s">
        <v>317</v>
      </c>
      <c r="D3695" s="72" t="s">
        <v>289</v>
      </c>
      <c r="E3695" s="72"/>
      <c r="F3695" s="73" t="n">
        <v>5166</v>
      </c>
      <c r="G3695" s="73" t="n">
        <v>4339</v>
      </c>
      <c r="H3695" s="73" t="n">
        <v>827</v>
      </c>
      <c r="I3695" s="74" t="n">
        <f aca="false">H3695/F3695</f>
        <v>0.160085172280294</v>
      </c>
      <c r="J3695" s="73" t="n">
        <v>4169</v>
      </c>
      <c r="K3695" s="73" t="n">
        <v>66</v>
      </c>
      <c r="L3695" s="73" t="n">
        <v>104</v>
      </c>
      <c r="M3695" s="73" t="n">
        <v>759</v>
      </c>
      <c r="N3695" s="73" t="n">
        <v>3274</v>
      </c>
      <c r="O3695" s="73" t="n">
        <f aca="false">J3695-M3695-N3695</f>
        <v>136</v>
      </c>
      <c r="P3695" s="74" t="n">
        <f aca="false">M3695/J3695</f>
        <v>0.182058047493404</v>
      </c>
      <c r="Q3695" s="74" t="n">
        <f aca="false">N3695/J3695</f>
        <v>0.785320220676421</v>
      </c>
      <c r="R3695" s="75" t="n">
        <f aca="false">ABS(P3695-Q3695)*100</f>
        <v>60.3262173183017</v>
      </c>
      <c r="S3695" s="72" t="str">
        <f aca="false">IF(M3695&gt;N3695,"Flávio Bolsonaro",IF(N3695&gt;M3695,"Lula","Empate"))</f>
        <v>Lula</v>
      </c>
      <c r="T3695" s="74" t="n">
        <v>0.797787929790815</v>
      </c>
      <c r="U3695" s="74" t="n">
        <v>0.156768453955278</v>
      </c>
      <c r="V3695" s="72" t="str">
        <f aca="false">IF(S3695="Empate","—",IF((N3695&gt;M3695)&lt;&gt;(T3695&gt;U3695),"Sim","Não"))</f>
        <v>Não</v>
      </c>
    </row>
    <row r="3696" customFormat="false" ht="15" hidden="false" customHeight="false" outlineLevel="0" collapsed="false">
      <c r="A3696" s="72" t="s">
        <v>7608</v>
      </c>
      <c r="B3696" s="72" t="s">
        <v>7609</v>
      </c>
      <c r="C3696" s="72" t="s">
        <v>317</v>
      </c>
      <c r="D3696" s="72" t="s">
        <v>289</v>
      </c>
      <c r="E3696" s="72"/>
      <c r="F3696" s="73" t="n">
        <v>12062</v>
      </c>
      <c r="G3696" s="73" t="n">
        <v>9578</v>
      </c>
      <c r="H3696" s="73" t="n">
        <v>2484</v>
      </c>
      <c r="I3696" s="74" t="n">
        <f aca="false">H3696/F3696</f>
        <v>0.20593599734704</v>
      </c>
      <c r="J3696" s="73" t="n">
        <v>9181</v>
      </c>
      <c r="K3696" s="73" t="n">
        <v>113</v>
      </c>
      <c r="L3696" s="73" t="n">
        <v>284</v>
      </c>
      <c r="M3696" s="73" t="n">
        <v>1811</v>
      </c>
      <c r="N3696" s="73" t="n">
        <v>6898</v>
      </c>
      <c r="O3696" s="73" t="n">
        <f aca="false">J3696-M3696-N3696</f>
        <v>472</v>
      </c>
      <c r="P3696" s="74" t="n">
        <f aca="false">M3696/J3696</f>
        <v>0.197255200958501</v>
      </c>
      <c r="Q3696" s="74" t="n">
        <f aca="false">N3696/J3696</f>
        <v>0.75133427731184</v>
      </c>
      <c r="R3696" s="75" t="n">
        <f aca="false">ABS(P3696-Q3696)*100</f>
        <v>55.4079076353338</v>
      </c>
      <c r="S3696" s="72" t="str">
        <f aca="false">IF(M3696&gt;N3696,"Flávio Bolsonaro",IF(N3696&gt;M3696,"Lula","Empate"))</f>
        <v>Lula</v>
      </c>
      <c r="T3696" s="74" t="n">
        <v>0.78255514500056</v>
      </c>
      <c r="U3696" s="74" t="n">
        <v>0.170417646400179</v>
      </c>
      <c r="V3696" s="72" t="str">
        <f aca="false">IF(S3696="Empate","—",IF((N3696&gt;M3696)&lt;&gt;(T3696&gt;U3696),"Sim","Não"))</f>
        <v>Não</v>
      </c>
    </row>
    <row r="3697" customFormat="false" ht="15" hidden="false" customHeight="false" outlineLevel="0" collapsed="false">
      <c r="A3697" s="72" t="s">
        <v>7610</v>
      </c>
      <c r="B3697" s="72" t="s">
        <v>7611</v>
      </c>
      <c r="C3697" s="72" t="s">
        <v>317</v>
      </c>
      <c r="D3697" s="72" t="s">
        <v>289</v>
      </c>
      <c r="E3697" s="72"/>
      <c r="F3697" s="73" t="n">
        <v>10219</v>
      </c>
      <c r="G3697" s="73" t="n">
        <v>8396</v>
      </c>
      <c r="H3697" s="73" t="n">
        <v>1823</v>
      </c>
      <c r="I3697" s="74" t="n">
        <f aca="false">H3697/F3697</f>
        <v>0.178393189157452</v>
      </c>
      <c r="J3697" s="73" t="n">
        <v>8057</v>
      </c>
      <c r="K3697" s="73" t="n">
        <v>95</v>
      </c>
      <c r="L3697" s="73" t="n">
        <v>244</v>
      </c>
      <c r="M3697" s="73" t="n">
        <v>2434</v>
      </c>
      <c r="N3697" s="73" t="n">
        <v>5255</v>
      </c>
      <c r="O3697" s="73" t="n">
        <f aca="false">J3697-M3697-N3697</f>
        <v>368</v>
      </c>
      <c r="P3697" s="74" t="n">
        <f aca="false">M3697/J3697</f>
        <v>0.302097554921187</v>
      </c>
      <c r="Q3697" s="74" t="n">
        <f aca="false">N3697/J3697</f>
        <v>0.652227876380787</v>
      </c>
      <c r="R3697" s="75" t="n">
        <f aca="false">ABS(P3697-Q3697)*100</f>
        <v>35.01303214596</v>
      </c>
      <c r="S3697" s="72" t="str">
        <f aca="false">IF(M3697&gt;N3697,"Flávio Bolsonaro",IF(N3697&gt;M3697,"Lula","Empate"))</f>
        <v>Lula</v>
      </c>
      <c r="T3697" s="74" t="n">
        <v>0.668784951703101</v>
      </c>
      <c r="U3697" s="74" t="n">
        <v>0.275927808845958</v>
      </c>
      <c r="V3697" s="72" t="str">
        <f aca="false">IF(S3697="Empate","—",IF((N3697&gt;M3697)&lt;&gt;(T3697&gt;U3697),"Sim","Não"))</f>
        <v>Não</v>
      </c>
    </row>
    <row r="3698" customFormat="false" ht="15" hidden="false" customHeight="false" outlineLevel="0" collapsed="false">
      <c r="A3698" s="72" t="s">
        <v>7612</v>
      </c>
      <c r="B3698" s="72" t="s">
        <v>7613</v>
      </c>
      <c r="C3698" s="72" t="s">
        <v>317</v>
      </c>
      <c r="D3698" s="72" t="s">
        <v>289</v>
      </c>
      <c r="E3698" s="72"/>
      <c r="F3698" s="73" t="n">
        <v>5912</v>
      </c>
      <c r="G3698" s="73" t="n">
        <v>5027</v>
      </c>
      <c r="H3698" s="73" t="n">
        <v>885</v>
      </c>
      <c r="I3698" s="74" t="n">
        <f aca="false">H3698/F3698</f>
        <v>0.149695534506089</v>
      </c>
      <c r="J3698" s="73" t="n">
        <v>4751</v>
      </c>
      <c r="K3698" s="73" t="n">
        <v>59</v>
      </c>
      <c r="L3698" s="73" t="n">
        <v>217</v>
      </c>
      <c r="M3698" s="73" t="n">
        <v>796</v>
      </c>
      <c r="N3698" s="73" t="n">
        <v>3807</v>
      </c>
      <c r="O3698" s="73" t="n">
        <f aca="false">J3698-M3698-N3698</f>
        <v>148</v>
      </c>
      <c r="P3698" s="74" t="n">
        <f aca="false">M3698/J3698</f>
        <v>0.167543675015786</v>
      </c>
      <c r="Q3698" s="74" t="n">
        <f aca="false">N3698/J3698</f>
        <v>0.80130498842349</v>
      </c>
      <c r="R3698" s="75" t="n">
        <f aca="false">ABS(P3698-Q3698)*100</f>
        <v>63.3761313407704</v>
      </c>
      <c r="S3698" s="72" t="str">
        <f aca="false">IF(M3698&gt;N3698,"Flávio Bolsonaro",IF(N3698&gt;M3698,"Lula","Empate"))</f>
        <v>Lula</v>
      </c>
      <c r="T3698" s="74" t="n">
        <v>0.837970890410959</v>
      </c>
      <c r="U3698" s="74" t="n">
        <v>0.128852739726027</v>
      </c>
      <c r="V3698" s="72" t="str">
        <f aca="false">IF(S3698="Empate","—",IF((N3698&gt;M3698)&lt;&gt;(T3698&gt;U3698),"Sim","Não"))</f>
        <v>Não</v>
      </c>
    </row>
    <row r="3699" customFormat="false" ht="15" hidden="false" customHeight="false" outlineLevel="0" collapsed="false">
      <c r="A3699" s="72" t="s">
        <v>7614</v>
      </c>
      <c r="B3699" s="72" t="s">
        <v>7615</v>
      </c>
      <c r="C3699" s="72" t="s">
        <v>317</v>
      </c>
      <c r="D3699" s="72" t="s">
        <v>289</v>
      </c>
      <c r="E3699" s="72"/>
      <c r="F3699" s="73" t="n">
        <v>30219</v>
      </c>
      <c r="G3699" s="73" t="n">
        <v>25821</v>
      </c>
      <c r="H3699" s="73" t="n">
        <v>4398</v>
      </c>
      <c r="I3699" s="74" t="n">
        <f aca="false">H3699/F3699</f>
        <v>0.145537575697409</v>
      </c>
      <c r="J3699" s="73" t="n">
        <v>24663</v>
      </c>
      <c r="K3699" s="73" t="n">
        <v>418</v>
      </c>
      <c r="L3699" s="73" t="n">
        <v>740</v>
      </c>
      <c r="M3699" s="73" t="n">
        <v>5839</v>
      </c>
      <c r="N3699" s="73" t="n">
        <v>17301</v>
      </c>
      <c r="O3699" s="73" t="n">
        <f aca="false">J3699-M3699-N3699</f>
        <v>1523</v>
      </c>
      <c r="P3699" s="74" t="n">
        <f aca="false">M3699/J3699</f>
        <v>0.236751408993229</v>
      </c>
      <c r="Q3699" s="74" t="n">
        <f aca="false">N3699/J3699</f>
        <v>0.701496168349349</v>
      </c>
      <c r="R3699" s="75" t="n">
        <f aca="false">ABS(P3699-Q3699)*100</f>
        <v>46.4744759356121</v>
      </c>
      <c r="S3699" s="72" t="str">
        <f aca="false">IF(M3699&gt;N3699,"Flávio Bolsonaro",IF(N3699&gt;M3699,"Lula","Empate"))</f>
        <v>Lula</v>
      </c>
      <c r="T3699" s="74" t="n">
        <v>0.74302075876879</v>
      </c>
      <c r="U3699" s="74" t="n">
        <v>0.18577624321024</v>
      </c>
      <c r="V3699" s="72" t="str">
        <f aca="false">IF(S3699="Empate","—",IF((N3699&gt;M3699)&lt;&gt;(T3699&gt;U3699),"Sim","Não"))</f>
        <v>Não</v>
      </c>
    </row>
    <row r="3700" customFormat="false" ht="15" hidden="false" customHeight="false" outlineLevel="0" collapsed="false">
      <c r="A3700" s="72" t="s">
        <v>7616</v>
      </c>
      <c r="B3700" s="72" t="s">
        <v>7617</v>
      </c>
      <c r="C3700" s="72" t="s">
        <v>317</v>
      </c>
      <c r="D3700" s="72" t="s">
        <v>289</v>
      </c>
      <c r="E3700" s="72"/>
      <c r="F3700" s="73" t="n">
        <v>22037</v>
      </c>
      <c r="G3700" s="73" t="n">
        <v>17534</v>
      </c>
      <c r="H3700" s="73" t="n">
        <v>4503</v>
      </c>
      <c r="I3700" s="74" t="n">
        <f aca="false">H3700/F3700</f>
        <v>0.204338158551527</v>
      </c>
      <c r="J3700" s="73" t="n">
        <v>16542</v>
      </c>
      <c r="K3700" s="73" t="n">
        <v>323</v>
      </c>
      <c r="L3700" s="73" t="n">
        <v>669</v>
      </c>
      <c r="M3700" s="73" t="n">
        <v>5319</v>
      </c>
      <c r="N3700" s="73" t="n">
        <v>10235</v>
      </c>
      <c r="O3700" s="73" t="n">
        <f aca="false">J3700-M3700-N3700</f>
        <v>988</v>
      </c>
      <c r="P3700" s="74" t="n">
        <f aca="false">M3700/J3700</f>
        <v>0.321545157780196</v>
      </c>
      <c r="Q3700" s="74" t="n">
        <f aca="false">N3700/J3700</f>
        <v>0.618728086083908</v>
      </c>
      <c r="R3700" s="75" t="n">
        <f aca="false">ABS(P3700-Q3700)*100</f>
        <v>29.7182928303712</v>
      </c>
      <c r="S3700" s="72" t="str">
        <f aca="false">IF(M3700&gt;N3700,"Flávio Bolsonaro",IF(N3700&gt;M3700,"Lula","Empate"))</f>
        <v>Lula</v>
      </c>
      <c r="T3700" s="74" t="n">
        <v>0.664391143911439</v>
      </c>
      <c r="U3700" s="74" t="n">
        <v>0.275953259532595</v>
      </c>
      <c r="V3700" s="72" t="str">
        <f aca="false">IF(S3700="Empate","—",IF((N3700&gt;M3700)&lt;&gt;(T3700&gt;U3700),"Sim","Não"))</f>
        <v>Não</v>
      </c>
    </row>
    <row r="3701" customFormat="false" ht="15" hidden="false" customHeight="false" outlineLevel="0" collapsed="false">
      <c r="A3701" s="72" t="s">
        <v>7618</v>
      </c>
      <c r="B3701" s="72" t="s">
        <v>7619</v>
      </c>
      <c r="C3701" s="72" t="s">
        <v>317</v>
      </c>
      <c r="D3701" s="72" t="s">
        <v>289</v>
      </c>
      <c r="E3701" s="72"/>
      <c r="F3701" s="73" t="n">
        <v>11506</v>
      </c>
      <c r="G3701" s="73" t="n">
        <v>9277</v>
      </c>
      <c r="H3701" s="73" t="n">
        <v>2229</v>
      </c>
      <c r="I3701" s="74" t="n">
        <f aca="false">H3701/F3701</f>
        <v>0.193725013036677</v>
      </c>
      <c r="J3701" s="73" t="n">
        <v>8714</v>
      </c>
      <c r="K3701" s="73" t="n">
        <v>196</v>
      </c>
      <c r="L3701" s="73" t="n">
        <v>367</v>
      </c>
      <c r="M3701" s="73" t="n">
        <v>2899</v>
      </c>
      <c r="N3701" s="73" t="n">
        <v>5474</v>
      </c>
      <c r="O3701" s="73" t="n">
        <f aca="false">J3701-M3701-N3701</f>
        <v>341</v>
      </c>
      <c r="P3701" s="74" t="n">
        <f aca="false">M3701/J3701</f>
        <v>0.332683038788157</v>
      </c>
      <c r="Q3701" s="74" t="n">
        <f aca="false">N3701/J3701</f>
        <v>0.628184530640349</v>
      </c>
      <c r="R3701" s="75" t="n">
        <f aca="false">ABS(P3701-Q3701)*100</f>
        <v>29.5501491852192</v>
      </c>
      <c r="S3701" s="72" t="str">
        <f aca="false">IF(M3701&gt;N3701,"Flávio Bolsonaro",IF(N3701&gt;M3701,"Lula","Empate"))</f>
        <v>Lula</v>
      </c>
      <c r="T3701" s="74" t="n">
        <v>0.682362330407023</v>
      </c>
      <c r="U3701" s="74" t="n">
        <v>0.269296545433816</v>
      </c>
      <c r="V3701" s="72" t="str">
        <f aca="false">IF(S3701="Empate","—",IF((N3701&gt;M3701)&lt;&gt;(T3701&gt;U3701),"Sim","Não"))</f>
        <v>Não</v>
      </c>
    </row>
    <row r="3702" customFormat="false" ht="15" hidden="false" customHeight="false" outlineLevel="0" collapsed="false">
      <c r="A3702" s="72" t="s">
        <v>7620</v>
      </c>
      <c r="B3702" s="72" t="s">
        <v>7621</v>
      </c>
      <c r="C3702" s="72" t="s">
        <v>317</v>
      </c>
      <c r="D3702" s="72" t="s">
        <v>289</v>
      </c>
      <c r="E3702" s="72"/>
      <c r="F3702" s="73" t="n">
        <v>45551</v>
      </c>
      <c r="G3702" s="73" t="n">
        <v>36943</v>
      </c>
      <c r="H3702" s="73" t="n">
        <v>8608</v>
      </c>
      <c r="I3702" s="74" t="n">
        <f aca="false">H3702/F3702</f>
        <v>0.188974995060482</v>
      </c>
      <c r="J3702" s="73" t="n">
        <v>35339</v>
      </c>
      <c r="K3702" s="73" t="n">
        <v>578</v>
      </c>
      <c r="L3702" s="73" t="n">
        <v>1026</v>
      </c>
      <c r="M3702" s="73" t="n">
        <v>9376</v>
      </c>
      <c r="N3702" s="73" t="n">
        <v>24169</v>
      </c>
      <c r="O3702" s="73" t="n">
        <f aca="false">J3702-M3702-N3702</f>
        <v>1794</v>
      </c>
      <c r="P3702" s="74" t="n">
        <f aca="false">M3702/J3702</f>
        <v>0.265315939896432</v>
      </c>
      <c r="Q3702" s="74" t="n">
        <f aca="false">N3702/J3702</f>
        <v>0.683918616825603</v>
      </c>
      <c r="R3702" s="75" t="n">
        <f aca="false">ABS(P3702-Q3702)*100</f>
        <v>41.8602676929172</v>
      </c>
      <c r="S3702" s="72" t="str">
        <f aca="false">IF(M3702&gt;N3702,"Flávio Bolsonaro",IF(N3702&gt;M3702,"Lula","Empate"))</f>
        <v>Lula</v>
      </c>
      <c r="T3702" s="74" t="n">
        <v>0.724267271458479</v>
      </c>
      <c r="U3702" s="74" t="n">
        <v>0.22304605722261</v>
      </c>
      <c r="V3702" s="72" t="str">
        <f aca="false">IF(S3702="Empate","—",IF((N3702&gt;M3702)&lt;&gt;(T3702&gt;U3702),"Sim","Não"))</f>
        <v>Não</v>
      </c>
    </row>
    <row r="3703" customFormat="false" ht="15" hidden="false" customHeight="false" outlineLevel="0" collapsed="false">
      <c r="A3703" s="72" t="s">
        <v>7622</v>
      </c>
      <c r="B3703" s="72" t="s">
        <v>5476</v>
      </c>
      <c r="C3703" s="72" t="s">
        <v>317</v>
      </c>
      <c r="D3703" s="72" t="s">
        <v>289</v>
      </c>
      <c r="E3703" s="72"/>
      <c r="F3703" s="73" t="n">
        <v>22038</v>
      </c>
      <c r="G3703" s="73" t="n">
        <v>18151</v>
      </c>
      <c r="H3703" s="73" t="n">
        <v>3887</v>
      </c>
      <c r="I3703" s="74" t="n">
        <f aca="false">H3703/F3703</f>
        <v>0.176377166712043</v>
      </c>
      <c r="J3703" s="73" t="n">
        <v>17394</v>
      </c>
      <c r="K3703" s="73" t="n">
        <v>271</v>
      </c>
      <c r="L3703" s="73" t="n">
        <v>486</v>
      </c>
      <c r="M3703" s="73" t="n">
        <v>5833</v>
      </c>
      <c r="N3703" s="73" t="n">
        <v>10688</v>
      </c>
      <c r="O3703" s="73" t="n">
        <f aca="false">J3703-M3703-N3703</f>
        <v>873</v>
      </c>
      <c r="P3703" s="74" t="n">
        <f aca="false">M3703/J3703</f>
        <v>0.335345521444176</v>
      </c>
      <c r="Q3703" s="74" t="n">
        <f aca="false">N3703/J3703</f>
        <v>0.614464757962516</v>
      </c>
      <c r="R3703" s="75" t="n">
        <f aca="false">ABS(P3703-Q3703)*100</f>
        <v>27.911923651834</v>
      </c>
      <c r="S3703" s="72" t="str">
        <f aca="false">IF(M3703&gt;N3703,"Flávio Bolsonaro",IF(N3703&gt;M3703,"Lula","Empate"))</f>
        <v>Lula</v>
      </c>
      <c r="T3703" s="74" t="n">
        <v>0.67596011816839</v>
      </c>
      <c r="U3703" s="74" t="n">
        <v>0.276526341703594</v>
      </c>
      <c r="V3703" s="72" t="str">
        <f aca="false">IF(S3703="Empate","—",IF((N3703&gt;M3703)&lt;&gt;(T3703&gt;U3703),"Sim","Não"))</f>
        <v>Não</v>
      </c>
    </row>
    <row r="3704" customFormat="false" ht="15" hidden="false" customHeight="false" outlineLevel="0" collapsed="false">
      <c r="A3704" s="72" t="s">
        <v>7623</v>
      </c>
      <c r="B3704" s="72" t="s">
        <v>7624</v>
      </c>
      <c r="C3704" s="72" t="s">
        <v>317</v>
      </c>
      <c r="D3704" s="72" t="s">
        <v>289</v>
      </c>
      <c r="E3704" s="72"/>
      <c r="F3704" s="73" t="n">
        <v>4679</v>
      </c>
      <c r="G3704" s="73" t="n">
        <v>3877</v>
      </c>
      <c r="H3704" s="73" t="n">
        <v>802</v>
      </c>
      <c r="I3704" s="74" t="n">
        <f aca="false">H3704/F3704</f>
        <v>0.171404146185082</v>
      </c>
      <c r="J3704" s="73" t="n">
        <v>3709</v>
      </c>
      <c r="K3704" s="73" t="n">
        <v>36</v>
      </c>
      <c r="L3704" s="73" t="n">
        <v>132</v>
      </c>
      <c r="M3704" s="73" t="n">
        <v>1433</v>
      </c>
      <c r="N3704" s="73" t="n">
        <v>2122</v>
      </c>
      <c r="O3704" s="73" t="n">
        <f aca="false">J3704-M3704-N3704</f>
        <v>154</v>
      </c>
      <c r="P3704" s="74" t="n">
        <f aca="false">M3704/J3704</f>
        <v>0.38635750876247</v>
      </c>
      <c r="Q3704" s="74" t="n">
        <f aca="false">N3704/J3704</f>
        <v>0.572121865732003</v>
      </c>
      <c r="R3704" s="75" t="n">
        <f aca="false">ABS(P3704-Q3704)*100</f>
        <v>18.5764356969534</v>
      </c>
      <c r="S3704" s="72" t="str">
        <f aca="false">IF(M3704&gt;N3704,"Flávio Bolsonaro",IF(N3704&gt;M3704,"Lula","Empate"))</f>
        <v>Lula</v>
      </c>
      <c r="T3704" s="74" t="n">
        <v>0.604338275672707</v>
      </c>
      <c r="U3704" s="74" t="n">
        <v>0.344316309719934</v>
      </c>
      <c r="V3704" s="72" t="str">
        <f aca="false">IF(S3704="Empate","—",IF((N3704&gt;M3704)&lt;&gt;(T3704&gt;U3704),"Sim","Não"))</f>
        <v>Não</v>
      </c>
    </row>
    <row r="3705" customFormat="false" ht="15" hidden="false" customHeight="false" outlineLevel="0" collapsed="false">
      <c r="A3705" s="72" t="s">
        <v>7625</v>
      </c>
      <c r="B3705" s="72" t="s">
        <v>7626</v>
      </c>
      <c r="C3705" s="72" t="s">
        <v>317</v>
      </c>
      <c r="D3705" s="72" t="s">
        <v>289</v>
      </c>
      <c r="E3705" s="72"/>
      <c r="F3705" s="73" t="n">
        <v>7404</v>
      </c>
      <c r="G3705" s="73" t="n">
        <v>5906</v>
      </c>
      <c r="H3705" s="73" t="n">
        <v>1498</v>
      </c>
      <c r="I3705" s="74" t="n">
        <f aca="false">H3705/F3705</f>
        <v>0.202323068611561</v>
      </c>
      <c r="J3705" s="73" t="n">
        <v>5651</v>
      </c>
      <c r="K3705" s="73" t="n">
        <v>91</v>
      </c>
      <c r="L3705" s="73" t="n">
        <v>164</v>
      </c>
      <c r="M3705" s="73" t="n">
        <v>2045</v>
      </c>
      <c r="N3705" s="73" t="n">
        <v>3331</v>
      </c>
      <c r="O3705" s="73" t="n">
        <f aca="false">J3705-M3705-N3705</f>
        <v>275</v>
      </c>
      <c r="P3705" s="74" t="n">
        <f aca="false">M3705/J3705</f>
        <v>0.361882852592462</v>
      </c>
      <c r="Q3705" s="74" t="n">
        <f aca="false">N3705/J3705</f>
        <v>0.589453194124934</v>
      </c>
      <c r="R3705" s="75" t="n">
        <f aca="false">ABS(P3705-Q3705)*100</f>
        <v>22.7570341532472</v>
      </c>
      <c r="S3705" s="72" t="str">
        <f aca="false">IF(M3705&gt;N3705,"Flávio Bolsonaro",IF(N3705&gt;M3705,"Lula","Empate"))</f>
        <v>Lula</v>
      </c>
      <c r="T3705" s="74" t="n">
        <v>0.613498063802323</v>
      </c>
      <c r="U3705" s="74" t="n">
        <v>0.3330260003688</v>
      </c>
      <c r="V3705" s="72" t="str">
        <f aca="false">IF(S3705="Empate","—",IF((N3705&gt;M3705)&lt;&gt;(T3705&gt;U3705),"Sim","Não"))</f>
        <v>Não</v>
      </c>
    </row>
    <row r="3706" customFormat="false" ht="15" hidden="false" customHeight="false" outlineLevel="0" collapsed="false">
      <c r="A3706" s="72" t="s">
        <v>7627</v>
      </c>
      <c r="B3706" s="72" t="s">
        <v>7628</v>
      </c>
      <c r="C3706" s="72" t="s">
        <v>317</v>
      </c>
      <c r="D3706" s="72" t="s">
        <v>289</v>
      </c>
      <c r="E3706" s="72"/>
      <c r="F3706" s="73" t="n">
        <v>4926</v>
      </c>
      <c r="G3706" s="73" t="n">
        <v>4148</v>
      </c>
      <c r="H3706" s="73" t="n">
        <v>778</v>
      </c>
      <c r="I3706" s="74" t="n">
        <f aca="false">H3706/F3706</f>
        <v>0.157937474624442</v>
      </c>
      <c r="J3706" s="73" t="n">
        <v>3989</v>
      </c>
      <c r="K3706" s="73" t="n">
        <v>44</v>
      </c>
      <c r="L3706" s="73" t="n">
        <v>115</v>
      </c>
      <c r="M3706" s="73" t="n">
        <v>927</v>
      </c>
      <c r="N3706" s="73" t="n">
        <v>2902</v>
      </c>
      <c r="O3706" s="73" t="n">
        <f aca="false">J3706-M3706-N3706</f>
        <v>160</v>
      </c>
      <c r="P3706" s="74" t="n">
        <f aca="false">M3706/J3706</f>
        <v>0.232389069942341</v>
      </c>
      <c r="Q3706" s="74" t="n">
        <f aca="false">N3706/J3706</f>
        <v>0.72750062672349</v>
      </c>
      <c r="R3706" s="75" t="n">
        <f aca="false">ABS(P3706-Q3706)*100</f>
        <v>49.5111556781148</v>
      </c>
      <c r="S3706" s="72" t="str">
        <f aca="false">IF(M3706&gt;N3706,"Flávio Bolsonaro",IF(N3706&gt;M3706,"Lula","Empate"))</f>
        <v>Lula</v>
      </c>
      <c r="T3706" s="74" t="n">
        <v>0.772332822868811</v>
      </c>
      <c r="U3706" s="74" t="n">
        <v>0.185043389484431</v>
      </c>
      <c r="V3706" s="72" t="str">
        <f aca="false">IF(S3706="Empate","—",IF((N3706&gt;M3706)&lt;&gt;(T3706&gt;U3706),"Sim","Não"))</f>
        <v>Não</v>
      </c>
    </row>
    <row r="3707" customFormat="false" ht="15" hidden="false" customHeight="false" outlineLevel="0" collapsed="false">
      <c r="A3707" s="72" t="s">
        <v>7629</v>
      </c>
      <c r="B3707" s="72" t="s">
        <v>7630</v>
      </c>
      <c r="C3707" s="72" t="s">
        <v>317</v>
      </c>
      <c r="D3707" s="72" t="s">
        <v>289</v>
      </c>
      <c r="E3707" s="72"/>
      <c r="F3707" s="73" t="n">
        <v>8062</v>
      </c>
      <c r="G3707" s="73" t="n">
        <v>6566</v>
      </c>
      <c r="H3707" s="73" t="n">
        <v>1496</v>
      </c>
      <c r="I3707" s="74" t="n">
        <f aca="false">H3707/F3707</f>
        <v>0.185561895311337</v>
      </c>
      <c r="J3707" s="73" t="n">
        <v>6177</v>
      </c>
      <c r="K3707" s="73" t="n">
        <v>88</v>
      </c>
      <c r="L3707" s="73" t="n">
        <v>301</v>
      </c>
      <c r="M3707" s="73" t="n">
        <v>2199</v>
      </c>
      <c r="N3707" s="73" t="n">
        <v>3665</v>
      </c>
      <c r="O3707" s="73" t="n">
        <f aca="false">J3707-M3707-N3707</f>
        <v>313</v>
      </c>
      <c r="P3707" s="74" t="n">
        <f aca="false">M3707/J3707</f>
        <v>0.355998057309374</v>
      </c>
      <c r="Q3707" s="74" t="n">
        <f aca="false">N3707/J3707</f>
        <v>0.593330095515622</v>
      </c>
      <c r="R3707" s="75" t="n">
        <f aca="false">ABS(P3707-Q3707)*100</f>
        <v>23.7332038206249</v>
      </c>
      <c r="S3707" s="72" t="str">
        <f aca="false">IF(M3707&gt;N3707,"Flávio Bolsonaro",IF(N3707&gt;M3707,"Lula","Empate"))</f>
        <v>Lula</v>
      </c>
      <c r="T3707" s="74" t="n">
        <v>0.605754410001713</v>
      </c>
      <c r="U3707" s="74" t="n">
        <v>0.341839356054119</v>
      </c>
      <c r="V3707" s="72" t="str">
        <f aca="false">IF(S3707="Empate","—",IF((N3707&gt;M3707)&lt;&gt;(T3707&gt;U3707),"Sim","Não"))</f>
        <v>Não</v>
      </c>
    </row>
    <row r="3708" customFormat="false" ht="15" hidden="false" customHeight="false" outlineLevel="0" collapsed="false">
      <c r="A3708" s="72" t="s">
        <v>7631</v>
      </c>
      <c r="B3708" s="72" t="s">
        <v>7632</v>
      </c>
      <c r="C3708" s="72" t="s">
        <v>317</v>
      </c>
      <c r="D3708" s="72" t="s">
        <v>289</v>
      </c>
      <c r="E3708" s="72"/>
      <c r="F3708" s="73" t="n">
        <v>3784</v>
      </c>
      <c r="G3708" s="73" t="n">
        <v>2941</v>
      </c>
      <c r="H3708" s="73" t="n">
        <v>843</v>
      </c>
      <c r="I3708" s="74" t="n">
        <f aca="false">H3708/F3708</f>
        <v>0.222780126849894</v>
      </c>
      <c r="J3708" s="73" t="n">
        <v>2805</v>
      </c>
      <c r="K3708" s="73" t="n">
        <v>43</v>
      </c>
      <c r="L3708" s="73" t="n">
        <v>93</v>
      </c>
      <c r="M3708" s="73" t="n">
        <v>602</v>
      </c>
      <c r="N3708" s="73" t="n">
        <v>2094</v>
      </c>
      <c r="O3708" s="73" t="n">
        <f aca="false">J3708-M3708-N3708</f>
        <v>109</v>
      </c>
      <c r="P3708" s="74" t="n">
        <f aca="false">M3708/J3708</f>
        <v>0.214616755793226</v>
      </c>
      <c r="Q3708" s="74" t="n">
        <f aca="false">N3708/J3708</f>
        <v>0.746524064171123</v>
      </c>
      <c r="R3708" s="75" t="n">
        <f aca="false">ABS(P3708-Q3708)*100</f>
        <v>53.1907308377897</v>
      </c>
      <c r="S3708" s="72" t="str">
        <f aca="false">IF(M3708&gt;N3708,"Flávio Bolsonaro",IF(N3708&gt;M3708,"Lula","Empate"))</f>
        <v>Lula</v>
      </c>
      <c r="T3708" s="74" t="n">
        <v>0.781071835803877</v>
      </c>
      <c r="U3708" s="74" t="n">
        <v>0.17977955150133</v>
      </c>
      <c r="V3708" s="72" t="str">
        <f aca="false">IF(S3708="Empate","—",IF((N3708&gt;M3708)&lt;&gt;(T3708&gt;U3708),"Sim","Não"))</f>
        <v>Não</v>
      </c>
    </row>
    <row r="3709" customFormat="false" ht="15" hidden="false" customHeight="false" outlineLevel="0" collapsed="false">
      <c r="A3709" s="72" t="s">
        <v>7633</v>
      </c>
      <c r="B3709" s="72" t="s">
        <v>2175</v>
      </c>
      <c r="C3709" s="72" t="s">
        <v>317</v>
      </c>
      <c r="D3709" s="72" t="s">
        <v>289</v>
      </c>
      <c r="E3709" s="72"/>
      <c r="F3709" s="73" t="n">
        <v>9083</v>
      </c>
      <c r="G3709" s="73" t="n">
        <v>7478</v>
      </c>
      <c r="H3709" s="73" t="n">
        <v>1605</v>
      </c>
      <c r="I3709" s="74" t="n">
        <f aca="false">H3709/F3709</f>
        <v>0.176703732247055</v>
      </c>
      <c r="J3709" s="73" t="n">
        <v>7162</v>
      </c>
      <c r="K3709" s="73" t="n">
        <v>93</v>
      </c>
      <c r="L3709" s="73" t="n">
        <v>223</v>
      </c>
      <c r="M3709" s="73" t="n">
        <v>2466</v>
      </c>
      <c r="N3709" s="73" t="n">
        <v>4354</v>
      </c>
      <c r="O3709" s="73" t="n">
        <f aca="false">J3709-M3709-N3709</f>
        <v>342</v>
      </c>
      <c r="P3709" s="74" t="n">
        <f aca="false">M3709/J3709</f>
        <v>0.344317229824072</v>
      </c>
      <c r="Q3709" s="74" t="n">
        <f aca="false">N3709/J3709</f>
        <v>0.607930745601787</v>
      </c>
      <c r="R3709" s="75" t="n">
        <f aca="false">ABS(P3709-Q3709)*100</f>
        <v>26.3613515777716</v>
      </c>
      <c r="S3709" s="72" t="str">
        <f aca="false">IF(M3709&gt;N3709,"Flávio Bolsonaro",IF(N3709&gt;M3709,"Lula","Empate"))</f>
        <v>Lula</v>
      </c>
      <c r="T3709" s="74" t="n">
        <v>0.630134976525822</v>
      </c>
      <c r="U3709" s="74" t="n">
        <v>0.327171361502347</v>
      </c>
      <c r="V3709" s="72" t="str">
        <f aca="false">IF(S3709="Empate","—",IF((N3709&gt;M3709)&lt;&gt;(T3709&gt;U3709),"Sim","Não"))</f>
        <v>Não</v>
      </c>
    </row>
    <row r="3710" customFormat="false" ht="15" hidden="false" customHeight="false" outlineLevel="0" collapsed="false">
      <c r="A3710" s="72" t="s">
        <v>7634</v>
      </c>
      <c r="B3710" s="72" t="s">
        <v>5907</v>
      </c>
      <c r="C3710" s="72" t="s">
        <v>317</v>
      </c>
      <c r="D3710" s="72" t="s">
        <v>289</v>
      </c>
      <c r="E3710" s="72"/>
      <c r="F3710" s="73" t="n">
        <v>10102</v>
      </c>
      <c r="G3710" s="73" t="n">
        <v>7966</v>
      </c>
      <c r="H3710" s="73" t="n">
        <v>2136</v>
      </c>
      <c r="I3710" s="74" t="n">
        <f aca="false">H3710/F3710</f>
        <v>0.211443278558701</v>
      </c>
      <c r="J3710" s="73" t="n">
        <v>7529</v>
      </c>
      <c r="K3710" s="73" t="n">
        <v>140</v>
      </c>
      <c r="L3710" s="73" t="n">
        <v>297</v>
      </c>
      <c r="M3710" s="73" t="n">
        <v>2424</v>
      </c>
      <c r="N3710" s="73" t="n">
        <v>4750</v>
      </c>
      <c r="O3710" s="73" t="n">
        <f aca="false">J3710-M3710-N3710</f>
        <v>355</v>
      </c>
      <c r="P3710" s="74" t="n">
        <f aca="false">M3710/J3710</f>
        <v>0.32195510691991</v>
      </c>
      <c r="Q3710" s="74" t="n">
        <f aca="false">N3710/J3710</f>
        <v>0.630893877008899</v>
      </c>
      <c r="R3710" s="75" t="n">
        <f aca="false">ABS(P3710-Q3710)*100</f>
        <v>30.8938770088989</v>
      </c>
      <c r="S3710" s="72" t="str">
        <f aca="false">IF(M3710&gt;N3710,"Flávio Bolsonaro",IF(N3710&gt;M3710,"Lula","Empate"))</f>
        <v>Lula</v>
      </c>
      <c r="T3710" s="74" t="n">
        <v>0.668735146554001</v>
      </c>
      <c r="U3710" s="74" t="n">
        <v>0.27303934512807</v>
      </c>
      <c r="V3710" s="72" t="str">
        <f aca="false">IF(S3710="Empate","—",IF((N3710&gt;M3710)&lt;&gt;(T3710&gt;U3710),"Sim","Não"))</f>
        <v>Não</v>
      </c>
    </row>
    <row r="3711" customFormat="false" ht="15" hidden="false" customHeight="false" outlineLevel="0" collapsed="false">
      <c r="A3711" s="72" t="s">
        <v>7635</v>
      </c>
      <c r="B3711" s="72" t="s">
        <v>7636</v>
      </c>
      <c r="C3711" s="72" t="s">
        <v>317</v>
      </c>
      <c r="D3711" s="72" t="s">
        <v>289</v>
      </c>
      <c r="E3711" s="72"/>
      <c r="F3711" s="73" t="n">
        <v>45036</v>
      </c>
      <c r="G3711" s="73" t="n">
        <v>37929</v>
      </c>
      <c r="H3711" s="73" t="n">
        <v>7107</v>
      </c>
      <c r="I3711" s="74" t="n">
        <f aca="false">H3711/F3711</f>
        <v>0.157807087663203</v>
      </c>
      <c r="J3711" s="73" t="n">
        <v>36284</v>
      </c>
      <c r="K3711" s="73" t="n">
        <v>605</v>
      </c>
      <c r="L3711" s="73" t="n">
        <v>1040</v>
      </c>
      <c r="M3711" s="73" t="n">
        <v>12738</v>
      </c>
      <c r="N3711" s="73" t="n">
        <v>21376</v>
      </c>
      <c r="O3711" s="73" t="n">
        <f aca="false">J3711-M3711-N3711</f>
        <v>2170</v>
      </c>
      <c r="P3711" s="74" t="n">
        <f aca="false">M3711/J3711</f>
        <v>0.351063829787234</v>
      </c>
      <c r="Q3711" s="74" t="n">
        <f aca="false">N3711/J3711</f>
        <v>0.589130195127329</v>
      </c>
      <c r="R3711" s="75" t="n">
        <f aca="false">ABS(P3711-Q3711)*100</f>
        <v>23.8066365340095</v>
      </c>
      <c r="S3711" s="72" t="str">
        <f aca="false">IF(M3711&gt;N3711,"Flávio Bolsonaro",IF(N3711&gt;M3711,"Lula","Empate"))</f>
        <v>Lula</v>
      </c>
      <c r="T3711" s="74" t="n">
        <v>0.64356131482671</v>
      </c>
      <c r="U3711" s="74" t="n">
        <v>0.302063842265479</v>
      </c>
      <c r="V3711" s="72" t="str">
        <f aca="false">IF(S3711="Empate","—",IF((N3711&gt;M3711)&lt;&gt;(T3711&gt;U3711),"Sim","Não"))</f>
        <v>Não</v>
      </c>
    </row>
    <row r="3712" customFormat="false" ht="15" hidden="false" customHeight="false" outlineLevel="0" collapsed="false">
      <c r="A3712" s="72" t="s">
        <v>7637</v>
      </c>
      <c r="B3712" s="72" t="s">
        <v>7638</v>
      </c>
      <c r="C3712" s="72" t="s">
        <v>317</v>
      </c>
      <c r="D3712" s="72" t="s">
        <v>289</v>
      </c>
      <c r="E3712" s="72"/>
      <c r="F3712" s="73" t="n">
        <v>5551</v>
      </c>
      <c r="G3712" s="73" t="n">
        <v>4403</v>
      </c>
      <c r="H3712" s="73" t="n">
        <v>1148</v>
      </c>
      <c r="I3712" s="74" t="n">
        <f aca="false">H3712/F3712</f>
        <v>0.206809583858764</v>
      </c>
      <c r="J3712" s="73" t="n">
        <v>4216</v>
      </c>
      <c r="K3712" s="73" t="n">
        <v>61</v>
      </c>
      <c r="L3712" s="73" t="n">
        <v>126</v>
      </c>
      <c r="M3712" s="73" t="n">
        <v>1470</v>
      </c>
      <c r="N3712" s="73" t="n">
        <v>2536</v>
      </c>
      <c r="O3712" s="73" t="n">
        <f aca="false">J3712-M3712-N3712</f>
        <v>210</v>
      </c>
      <c r="P3712" s="74" t="n">
        <f aca="false">M3712/J3712</f>
        <v>0.348671726755218</v>
      </c>
      <c r="Q3712" s="74" t="n">
        <f aca="false">N3712/J3712</f>
        <v>0.601518026565465</v>
      </c>
      <c r="R3712" s="75" t="n">
        <f aca="false">ABS(P3712-Q3712)*100</f>
        <v>25.2846299810247</v>
      </c>
      <c r="S3712" s="72" t="str">
        <f aca="false">IF(M3712&gt;N3712,"Flávio Bolsonaro",IF(N3712&gt;M3712,"Lula","Empate"))</f>
        <v>Lula</v>
      </c>
      <c r="T3712" s="74" t="n">
        <v>0.663445276636869</v>
      </c>
      <c r="U3712" s="74" t="n">
        <v>0.28605943464605</v>
      </c>
      <c r="V3712" s="72" t="str">
        <f aca="false">IF(S3712="Empate","—",IF((N3712&gt;M3712)&lt;&gt;(T3712&gt;U3712),"Sim","Não"))</f>
        <v>Não</v>
      </c>
    </row>
    <row r="3713" customFormat="false" ht="15" hidden="false" customHeight="false" outlineLevel="0" collapsed="false">
      <c r="A3713" s="72" t="s">
        <v>7639</v>
      </c>
      <c r="B3713" s="72" t="s">
        <v>7640</v>
      </c>
      <c r="C3713" s="72" t="s">
        <v>317</v>
      </c>
      <c r="D3713" s="72" t="s">
        <v>289</v>
      </c>
      <c r="E3713" s="72"/>
      <c r="F3713" s="73" t="n">
        <v>4196</v>
      </c>
      <c r="G3713" s="73" t="n">
        <v>3513</v>
      </c>
      <c r="H3713" s="73" t="n">
        <v>683</v>
      </c>
      <c r="I3713" s="74" t="n">
        <f aca="false">H3713/F3713</f>
        <v>0.162774070543375</v>
      </c>
      <c r="J3713" s="73" t="n">
        <v>3381</v>
      </c>
      <c r="K3713" s="73" t="n">
        <v>29</v>
      </c>
      <c r="L3713" s="73" t="n">
        <v>103</v>
      </c>
      <c r="M3713" s="73" t="n">
        <v>1023</v>
      </c>
      <c r="N3713" s="73" t="n">
        <v>2208</v>
      </c>
      <c r="O3713" s="73" t="n">
        <f aca="false">J3713-M3713-N3713</f>
        <v>150</v>
      </c>
      <c r="P3713" s="74" t="n">
        <f aca="false">M3713/J3713</f>
        <v>0.302573203194321</v>
      </c>
      <c r="Q3713" s="74" t="n">
        <f aca="false">N3713/J3713</f>
        <v>0.653061224489796</v>
      </c>
      <c r="R3713" s="75" t="n">
        <f aca="false">ABS(P3713-Q3713)*100</f>
        <v>35.0488021295475</v>
      </c>
      <c r="S3713" s="72" t="str">
        <f aca="false">IF(M3713&gt;N3713,"Flávio Bolsonaro",IF(N3713&gt;M3713,"Lula","Empate"))</f>
        <v>Lula</v>
      </c>
      <c r="T3713" s="74" t="n">
        <v>0.71918927754168</v>
      </c>
      <c r="U3713" s="74" t="n">
        <v>0.233409610983982</v>
      </c>
      <c r="V3713" s="72" t="str">
        <f aca="false">IF(S3713="Empate","—",IF((N3713&gt;M3713)&lt;&gt;(T3713&gt;U3713),"Sim","Não"))</f>
        <v>Não</v>
      </c>
    </row>
    <row r="3714" customFormat="false" ht="15" hidden="false" customHeight="false" outlineLevel="0" collapsed="false">
      <c r="A3714" s="72" t="s">
        <v>7641</v>
      </c>
      <c r="B3714" s="72" t="s">
        <v>427</v>
      </c>
      <c r="C3714" s="72" t="s">
        <v>317</v>
      </c>
      <c r="D3714" s="72" t="s">
        <v>289</v>
      </c>
      <c r="E3714" s="72"/>
      <c r="F3714" s="73" t="n">
        <v>8816</v>
      </c>
      <c r="G3714" s="73" t="n">
        <v>7228</v>
      </c>
      <c r="H3714" s="73" t="n">
        <v>1588</v>
      </c>
      <c r="I3714" s="74" t="n">
        <f aca="false">H3714/F3714</f>
        <v>0.180127041742287</v>
      </c>
      <c r="J3714" s="73" t="n">
        <v>6898</v>
      </c>
      <c r="K3714" s="73" t="n">
        <v>119</v>
      </c>
      <c r="L3714" s="73" t="n">
        <v>211</v>
      </c>
      <c r="M3714" s="73" t="n">
        <v>2022</v>
      </c>
      <c r="N3714" s="73" t="n">
        <v>4590</v>
      </c>
      <c r="O3714" s="73" t="n">
        <f aca="false">J3714-M3714-N3714</f>
        <v>286</v>
      </c>
      <c r="P3714" s="74" t="n">
        <f aca="false">M3714/J3714</f>
        <v>0.293128443026964</v>
      </c>
      <c r="Q3714" s="74" t="n">
        <f aca="false">N3714/J3714</f>
        <v>0.665410263844593</v>
      </c>
      <c r="R3714" s="75" t="n">
        <f aca="false">ABS(P3714-Q3714)*100</f>
        <v>37.2281820817628</v>
      </c>
      <c r="S3714" s="72" t="str">
        <f aca="false">IF(M3714&gt;N3714,"Flávio Bolsonaro",IF(N3714&gt;M3714,"Lula","Empate"))</f>
        <v>Lula</v>
      </c>
      <c r="T3714" s="74" t="n">
        <v>0.68979711849456</v>
      </c>
      <c r="U3714" s="74" t="n">
        <v>0.256836224639812</v>
      </c>
      <c r="V3714" s="72" t="str">
        <f aca="false">IF(S3714="Empate","—",IF((N3714&gt;M3714)&lt;&gt;(T3714&gt;U3714),"Sim","Não"))</f>
        <v>Não</v>
      </c>
    </row>
    <row r="3715" customFormat="false" ht="15" hidden="false" customHeight="false" outlineLevel="0" collapsed="false">
      <c r="A3715" s="72" t="s">
        <v>7642</v>
      </c>
      <c r="B3715" s="72" t="s">
        <v>7643</v>
      </c>
      <c r="C3715" s="72" t="s">
        <v>317</v>
      </c>
      <c r="D3715" s="72" t="s">
        <v>289</v>
      </c>
      <c r="E3715" s="72"/>
      <c r="F3715" s="73" t="n">
        <v>8619</v>
      </c>
      <c r="G3715" s="73" t="n">
        <v>7012</v>
      </c>
      <c r="H3715" s="73" t="n">
        <v>1607</v>
      </c>
      <c r="I3715" s="74" t="n">
        <f aca="false">H3715/F3715</f>
        <v>0.186448543914607</v>
      </c>
      <c r="J3715" s="73" t="n">
        <v>6692</v>
      </c>
      <c r="K3715" s="73" t="n">
        <v>109</v>
      </c>
      <c r="L3715" s="73" t="n">
        <v>211</v>
      </c>
      <c r="M3715" s="73" t="n">
        <v>1330</v>
      </c>
      <c r="N3715" s="73" t="n">
        <v>5150</v>
      </c>
      <c r="O3715" s="73" t="n">
        <f aca="false">J3715-M3715-N3715</f>
        <v>212</v>
      </c>
      <c r="P3715" s="74" t="n">
        <f aca="false">M3715/J3715</f>
        <v>0.198744769874477</v>
      </c>
      <c r="Q3715" s="74" t="n">
        <f aca="false">N3715/J3715</f>
        <v>0.769575612671847</v>
      </c>
      <c r="R3715" s="75" t="n">
        <f aca="false">ABS(P3715-Q3715)*100</f>
        <v>57.083084279737</v>
      </c>
      <c r="S3715" s="72" t="str">
        <f aca="false">IF(M3715&gt;N3715,"Flávio Bolsonaro",IF(N3715&gt;M3715,"Lula","Empate"))</f>
        <v>Lula</v>
      </c>
      <c r="T3715" s="74" t="n">
        <v>0.811850946854001</v>
      </c>
      <c r="U3715" s="74" t="n">
        <v>0.153329260843006</v>
      </c>
      <c r="V3715" s="72" t="str">
        <f aca="false">IF(S3715="Empate","—",IF((N3715&gt;M3715)&lt;&gt;(T3715&gt;U3715),"Sim","Não"))</f>
        <v>Não</v>
      </c>
    </row>
    <row r="3716" customFormat="false" ht="15" hidden="false" customHeight="false" outlineLevel="0" collapsed="false">
      <c r="A3716" s="72" t="s">
        <v>7644</v>
      </c>
      <c r="B3716" s="72" t="s">
        <v>7645</v>
      </c>
      <c r="C3716" s="72" t="s">
        <v>317</v>
      </c>
      <c r="D3716" s="72" t="s">
        <v>289</v>
      </c>
      <c r="E3716" s="72"/>
      <c r="F3716" s="73" t="n">
        <v>24690</v>
      </c>
      <c r="G3716" s="73" t="n">
        <v>19967</v>
      </c>
      <c r="H3716" s="73" t="n">
        <v>4723</v>
      </c>
      <c r="I3716" s="74" t="n">
        <f aca="false">H3716/F3716</f>
        <v>0.191292021061158</v>
      </c>
      <c r="J3716" s="73" t="n">
        <v>19158</v>
      </c>
      <c r="K3716" s="73" t="n">
        <v>272</v>
      </c>
      <c r="L3716" s="73" t="n">
        <v>537</v>
      </c>
      <c r="M3716" s="73" t="n">
        <v>4971</v>
      </c>
      <c r="N3716" s="73" t="n">
        <v>13380</v>
      </c>
      <c r="O3716" s="73" t="n">
        <f aca="false">J3716-M3716-N3716</f>
        <v>807</v>
      </c>
      <c r="P3716" s="74" t="n">
        <f aca="false">M3716/J3716</f>
        <v>0.259473849044786</v>
      </c>
      <c r="Q3716" s="74" t="n">
        <f aca="false">N3716/J3716</f>
        <v>0.698402756028813</v>
      </c>
      <c r="R3716" s="75" t="n">
        <f aca="false">ABS(P3716-Q3716)*100</f>
        <v>43.8928906984028</v>
      </c>
      <c r="S3716" s="72" t="str">
        <f aca="false">IF(M3716&gt;N3716,"Flávio Bolsonaro",IF(N3716&gt;M3716,"Lula","Empate"))</f>
        <v>Lula</v>
      </c>
      <c r="T3716" s="74" t="n">
        <v>0.739123305640577</v>
      </c>
      <c r="U3716" s="74" t="n">
        <v>0.214254481853957</v>
      </c>
      <c r="V3716" s="72" t="str">
        <f aca="false">IF(S3716="Empate","—",IF((N3716&gt;M3716)&lt;&gt;(T3716&gt;U3716),"Sim","Não"))</f>
        <v>Não</v>
      </c>
    </row>
    <row r="3717" customFormat="false" ht="15" hidden="false" customHeight="false" outlineLevel="0" collapsed="false">
      <c r="A3717" s="72" t="s">
        <v>7646</v>
      </c>
      <c r="B3717" s="72" t="s">
        <v>5536</v>
      </c>
      <c r="C3717" s="72" t="s">
        <v>317</v>
      </c>
      <c r="D3717" s="72" t="s">
        <v>289</v>
      </c>
      <c r="E3717" s="72"/>
      <c r="F3717" s="73" t="n">
        <v>18980</v>
      </c>
      <c r="G3717" s="73" t="n">
        <v>15808</v>
      </c>
      <c r="H3717" s="73" t="n">
        <v>3172</v>
      </c>
      <c r="I3717" s="74" t="n">
        <f aca="false">H3717/F3717</f>
        <v>0.167123287671233</v>
      </c>
      <c r="J3717" s="73" t="n">
        <v>15076</v>
      </c>
      <c r="K3717" s="73" t="n">
        <v>305</v>
      </c>
      <c r="L3717" s="73" t="n">
        <v>427</v>
      </c>
      <c r="M3717" s="73" t="n">
        <v>3295</v>
      </c>
      <c r="N3717" s="73" t="n">
        <v>11048</v>
      </c>
      <c r="O3717" s="73" t="n">
        <f aca="false">J3717-M3717-N3717</f>
        <v>733</v>
      </c>
      <c r="P3717" s="74" t="n">
        <f aca="false">M3717/J3717</f>
        <v>0.218559299548952</v>
      </c>
      <c r="Q3717" s="74" t="n">
        <f aca="false">N3717/J3717</f>
        <v>0.732820376757761</v>
      </c>
      <c r="R3717" s="75" t="n">
        <f aca="false">ABS(P3717-Q3717)*100</f>
        <v>51.4261077208809</v>
      </c>
      <c r="S3717" s="72" t="str">
        <f aca="false">IF(M3717&gt;N3717,"Flávio Bolsonaro",IF(N3717&gt;M3717,"Lula","Empate"))</f>
        <v>Lula</v>
      </c>
      <c r="T3717" s="74" t="n">
        <v>0.764820148703865</v>
      </c>
      <c r="U3717" s="74" t="n">
        <v>0.181324938040056</v>
      </c>
      <c r="V3717" s="72" t="str">
        <f aca="false">IF(S3717="Empate","—",IF((N3717&gt;M3717)&lt;&gt;(T3717&gt;U3717),"Sim","Não"))</f>
        <v>Não</v>
      </c>
    </row>
    <row r="3718" customFormat="false" ht="15" hidden="false" customHeight="false" outlineLevel="0" collapsed="false">
      <c r="A3718" s="72" t="s">
        <v>7647</v>
      </c>
      <c r="B3718" s="72" t="s">
        <v>7648</v>
      </c>
      <c r="C3718" s="72" t="s">
        <v>317</v>
      </c>
      <c r="D3718" s="72" t="s">
        <v>289</v>
      </c>
      <c r="E3718" s="72"/>
      <c r="F3718" s="73" t="n">
        <v>8684</v>
      </c>
      <c r="G3718" s="73" t="n">
        <v>7098</v>
      </c>
      <c r="H3718" s="73" t="n">
        <v>1586</v>
      </c>
      <c r="I3718" s="74" t="n">
        <f aca="false">H3718/F3718</f>
        <v>0.182634730538922</v>
      </c>
      <c r="J3718" s="73" t="n">
        <v>6760</v>
      </c>
      <c r="K3718" s="73" t="n">
        <v>99</v>
      </c>
      <c r="L3718" s="73" t="n">
        <v>239</v>
      </c>
      <c r="M3718" s="73" t="n">
        <v>1637</v>
      </c>
      <c r="N3718" s="73" t="n">
        <v>4791</v>
      </c>
      <c r="O3718" s="73" t="n">
        <f aca="false">J3718-M3718-N3718</f>
        <v>332</v>
      </c>
      <c r="P3718" s="74" t="n">
        <f aca="false">M3718/J3718</f>
        <v>0.242159763313609</v>
      </c>
      <c r="Q3718" s="74" t="n">
        <f aca="false">N3718/J3718</f>
        <v>0.708727810650888</v>
      </c>
      <c r="R3718" s="75" t="n">
        <f aca="false">ABS(P3718-Q3718)*100</f>
        <v>46.6568047337278</v>
      </c>
      <c r="S3718" s="72" t="str">
        <f aca="false">IF(M3718&gt;N3718,"Flávio Bolsonaro",IF(N3718&gt;M3718,"Lula","Empate"))</f>
        <v>Lula</v>
      </c>
      <c r="T3718" s="74" t="n">
        <v>0.747588192944565</v>
      </c>
      <c r="U3718" s="74" t="n">
        <v>0.193232541396688</v>
      </c>
      <c r="V3718" s="72" t="str">
        <f aca="false">IF(S3718="Empate","—",IF((N3718&gt;M3718)&lt;&gt;(T3718&gt;U3718),"Sim","Não"))</f>
        <v>Não</v>
      </c>
    </row>
    <row r="3719" customFormat="false" ht="15" hidden="false" customHeight="false" outlineLevel="0" collapsed="false">
      <c r="A3719" s="72" t="s">
        <v>7649</v>
      </c>
      <c r="B3719" s="72" t="s">
        <v>7650</v>
      </c>
      <c r="C3719" s="72" t="s">
        <v>317</v>
      </c>
      <c r="D3719" s="72" t="s">
        <v>289</v>
      </c>
      <c r="E3719" s="72"/>
      <c r="F3719" s="73" t="n">
        <v>6324</v>
      </c>
      <c r="G3719" s="73" t="n">
        <v>5287</v>
      </c>
      <c r="H3719" s="73" t="n">
        <v>1037</v>
      </c>
      <c r="I3719" s="74" t="n">
        <f aca="false">H3719/F3719</f>
        <v>0.163978494623656</v>
      </c>
      <c r="J3719" s="73" t="n">
        <v>4933</v>
      </c>
      <c r="K3719" s="73" t="n">
        <v>121</v>
      </c>
      <c r="L3719" s="73" t="n">
        <v>233</v>
      </c>
      <c r="M3719" s="73" t="n">
        <v>2061</v>
      </c>
      <c r="N3719" s="73" t="n">
        <v>2382</v>
      </c>
      <c r="O3719" s="73" t="n">
        <f aca="false">J3719-M3719-N3719</f>
        <v>490</v>
      </c>
      <c r="P3719" s="74" t="n">
        <f aca="false">M3719/J3719</f>
        <v>0.417798499898642</v>
      </c>
      <c r="Q3719" s="74" t="n">
        <f aca="false">N3719/J3719</f>
        <v>0.482870464220555</v>
      </c>
      <c r="R3719" s="75" t="n">
        <f aca="false">ABS(P3719-Q3719)*100</f>
        <v>6.50719643219136</v>
      </c>
      <c r="S3719" s="72" t="str">
        <f aca="false">IF(M3719&gt;N3719,"Flávio Bolsonaro",IF(N3719&gt;M3719,"Lula","Empate"))</f>
        <v>Lula</v>
      </c>
      <c r="T3719" s="74" t="n">
        <v>0.54364143255415</v>
      </c>
      <c r="U3719" s="74" t="n">
        <v>0.375294874544285</v>
      </c>
      <c r="V3719" s="72" t="str">
        <f aca="false">IF(S3719="Empate","—",IF((N3719&gt;M3719)&lt;&gt;(T3719&gt;U3719),"Sim","Não"))</f>
        <v>Não</v>
      </c>
    </row>
    <row r="3720" customFormat="false" ht="15" hidden="false" customHeight="false" outlineLevel="0" collapsed="false">
      <c r="A3720" s="72" t="s">
        <v>7651</v>
      </c>
      <c r="B3720" s="72" t="s">
        <v>7652</v>
      </c>
      <c r="C3720" s="72" t="s">
        <v>317</v>
      </c>
      <c r="D3720" s="72" t="s">
        <v>289</v>
      </c>
      <c r="E3720" s="72"/>
      <c r="F3720" s="73" t="n">
        <v>60280</v>
      </c>
      <c r="G3720" s="73" t="n">
        <v>49504</v>
      </c>
      <c r="H3720" s="73" t="n">
        <v>10776</v>
      </c>
      <c r="I3720" s="74" t="n">
        <f aca="false">H3720/F3720</f>
        <v>0.178765759787658</v>
      </c>
      <c r="J3720" s="73" t="n">
        <v>47119</v>
      </c>
      <c r="K3720" s="73" t="n">
        <v>865</v>
      </c>
      <c r="L3720" s="73" t="n">
        <v>1520</v>
      </c>
      <c r="M3720" s="73" t="n">
        <v>12957</v>
      </c>
      <c r="N3720" s="73" t="n">
        <v>31895</v>
      </c>
      <c r="O3720" s="73" t="n">
        <f aca="false">J3720-M3720-N3720</f>
        <v>2267</v>
      </c>
      <c r="P3720" s="74" t="n">
        <f aca="false">M3720/J3720</f>
        <v>0.274984613425582</v>
      </c>
      <c r="Q3720" s="74" t="n">
        <f aca="false">N3720/J3720</f>
        <v>0.676903160084043</v>
      </c>
      <c r="R3720" s="75" t="n">
        <f aca="false">ABS(P3720-Q3720)*100</f>
        <v>40.191854665846</v>
      </c>
      <c r="S3720" s="72" t="str">
        <f aca="false">IF(M3720&gt;N3720,"Flávio Bolsonaro",IF(N3720&gt;M3720,"Lula","Empate"))</f>
        <v>Lula</v>
      </c>
      <c r="T3720" s="74" t="n">
        <v>0.710773825443523</v>
      </c>
      <c r="U3720" s="74" t="n">
        <v>0.236293126504413</v>
      </c>
      <c r="V3720" s="72" t="str">
        <f aca="false">IF(S3720="Empate","—",IF((N3720&gt;M3720)&lt;&gt;(T3720&gt;U3720),"Sim","Não"))</f>
        <v>Não</v>
      </c>
    </row>
    <row r="3721" customFormat="false" ht="15" hidden="false" customHeight="false" outlineLevel="0" collapsed="false">
      <c r="A3721" s="72" t="s">
        <v>7653</v>
      </c>
      <c r="B3721" s="72" t="s">
        <v>7654</v>
      </c>
      <c r="C3721" s="72" t="s">
        <v>317</v>
      </c>
      <c r="D3721" s="72" t="s">
        <v>289</v>
      </c>
      <c r="E3721" s="72"/>
      <c r="F3721" s="73" t="n">
        <v>9720</v>
      </c>
      <c r="G3721" s="73" t="n">
        <v>7528</v>
      </c>
      <c r="H3721" s="73" t="n">
        <v>2192</v>
      </c>
      <c r="I3721" s="74" t="n">
        <f aca="false">H3721/F3721</f>
        <v>0.225514403292181</v>
      </c>
      <c r="J3721" s="73" t="n">
        <v>7136</v>
      </c>
      <c r="K3721" s="73" t="n">
        <v>91</v>
      </c>
      <c r="L3721" s="73" t="n">
        <v>301</v>
      </c>
      <c r="M3721" s="73" t="n">
        <v>1660</v>
      </c>
      <c r="N3721" s="73" t="n">
        <v>5130</v>
      </c>
      <c r="O3721" s="73" t="n">
        <f aca="false">J3721-M3721-N3721</f>
        <v>346</v>
      </c>
      <c r="P3721" s="74" t="n">
        <f aca="false">M3721/J3721</f>
        <v>0.23262331838565</v>
      </c>
      <c r="Q3721" s="74" t="n">
        <f aca="false">N3721/J3721</f>
        <v>0.718890134529148</v>
      </c>
      <c r="R3721" s="75" t="n">
        <f aca="false">ABS(P3721-Q3721)*100</f>
        <v>48.6266816143498</v>
      </c>
      <c r="S3721" s="72" t="str">
        <f aca="false">IF(M3721&gt;N3721,"Flávio Bolsonaro",IF(N3721&gt;M3721,"Lula","Empate"))</f>
        <v>Lula</v>
      </c>
      <c r="T3721" s="74" t="n">
        <v>0.759450679267572</v>
      </c>
      <c r="U3721" s="74" t="n">
        <v>0.186650915534554</v>
      </c>
      <c r="V3721" s="72" t="str">
        <f aca="false">IF(S3721="Empate","—",IF((N3721&gt;M3721)&lt;&gt;(T3721&gt;U3721),"Sim","Não"))</f>
        <v>Não</v>
      </c>
    </row>
    <row r="3722" customFormat="false" ht="15" hidden="false" customHeight="false" outlineLevel="0" collapsed="false">
      <c r="A3722" s="72" t="s">
        <v>7655</v>
      </c>
      <c r="B3722" s="72" t="s">
        <v>7656</v>
      </c>
      <c r="C3722" s="72" t="s">
        <v>317</v>
      </c>
      <c r="D3722" s="72" t="s">
        <v>289</v>
      </c>
      <c r="E3722" s="72"/>
      <c r="F3722" s="73" t="n">
        <v>4902</v>
      </c>
      <c r="G3722" s="73" t="n">
        <v>4022</v>
      </c>
      <c r="H3722" s="73" t="n">
        <v>880</v>
      </c>
      <c r="I3722" s="74" t="n">
        <f aca="false">H3722/F3722</f>
        <v>0.179518563851489</v>
      </c>
      <c r="J3722" s="73" t="n">
        <v>3832</v>
      </c>
      <c r="K3722" s="73" t="n">
        <v>50</v>
      </c>
      <c r="L3722" s="73" t="n">
        <v>140</v>
      </c>
      <c r="M3722" s="73" t="n">
        <v>1021</v>
      </c>
      <c r="N3722" s="73" t="n">
        <v>2630</v>
      </c>
      <c r="O3722" s="73" t="n">
        <f aca="false">J3722-M3722-N3722</f>
        <v>181</v>
      </c>
      <c r="P3722" s="74" t="n">
        <f aca="false">M3722/J3722</f>
        <v>0.266440501043841</v>
      </c>
      <c r="Q3722" s="74" t="n">
        <f aca="false">N3722/J3722</f>
        <v>0.686325678496868</v>
      </c>
      <c r="R3722" s="75" t="n">
        <f aca="false">ABS(P3722-Q3722)*100</f>
        <v>41.9885177453027</v>
      </c>
      <c r="S3722" s="72" t="str">
        <f aca="false">IF(M3722&gt;N3722,"Flávio Bolsonaro",IF(N3722&gt;M3722,"Lula","Empate"))</f>
        <v>Lula</v>
      </c>
      <c r="T3722" s="74" t="n">
        <v>0.748851894374283</v>
      </c>
      <c r="U3722" s="74" t="n">
        <v>0.190011481056257</v>
      </c>
      <c r="V3722" s="72" t="str">
        <f aca="false">IF(S3722="Empate","—",IF((N3722&gt;M3722)&lt;&gt;(T3722&gt;U3722),"Sim","Não"))</f>
        <v>Não</v>
      </c>
    </row>
    <row r="3723" customFormat="false" ht="15" hidden="false" customHeight="false" outlineLevel="0" collapsed="false">
      <c r="A3723" s="72" t="s">
        <v>7657</v>
      </c>
      <c r="B3723" s="72" t="s">
        <v>7658</v>
      </c>
      <c r="C3723" s="72" t="s">
        <v>317</v>
      </c>
      <c r="D3723" s="72" t="s">
        <v>289</v>
      </c>
      <c r="E3723" s="72"/>
      <c r="F3723" s="73" t="n">
        <v>4073</v>
      </c>
      <c r="G3723" s="73" t="n">
        <v>3334</v>
      </c>
      <c r="H3723" s="73" t="n">
        <v>739</v>
      </c>
      <c r="I3723" s="74" t="n">
        <f aca="false">H3723/F3723</f>
        <v>0.181438742941321</v>
      </c>
      <c r="J3723" s="73" t="n">
        <v>3158</v>
      </c>
      <c r="K3723" s="73" t="n">
        <v>37</v>
      </c>
      <c r="L3723" s="73" t="n">
        <v>139</v>
      </c>
      <c r="M3723" s="73" t="n">
        <v>568</v>
      </c>
      <c r="N3723" s="73" t="n">
        <v>2430</v>
      </c>
      <c r="O3723" s="73" t="n">
        <f aca="false">J3723-M3723-N3723</f>
        <v>160</v>
      </c>
      <c r="P3723" s="74" t="n">
        <f aca="false">M3723/J3723</f>
        <v>0.179860671310956</v>
      </c>
      <c r="Q3723" s="74" t="n">
        <f aca="false">N3723/J3723</f>
        <v>0.769474350854972</v>
      </c>
      <c r="R3723" s="75" t="n">
        <f aca="false">ABS(P3723-Q3723)*100</f>
        <v>58.9613679544015</v>
      </c>
      <c r="S3723" s="72" t="str">
        <f aca="false">IF(M3723&gt;N3723,"Flávio Bolsonaro",IF(N3723&gt;M3723,"Lula","Empate"))</f>
        <v>Lula</v>
      </c>
      <c r="T3723" s="74" t="n">
        <v>0.808709677419355</v>
      </c>
      <c r="U3723" s="74" t="n">
        <v>0.145161290322581</v>
      </c>
      <c r="V3723" s="72" t="str">
        <f aca="false">IF(S3723="Empate","—",IF((N3723&gt;M3723)&lt;&gt;(T3723&gt;U3723),"Sim","Não"))</f>
        <v>Não</v>
      </c>
    </row>
    <row r="3724" customFormat="false" ht="15" hidden="false" customHeight="false" outlineLevel="0" collapsed="false">
      <c r="A3724" s="72" t="s">
        <v>7659</v>
      </c>
      <c r="B3724" s="72" t="s">
        <v>7660</v>
      </c>
      <c r="C3724" s="72" t="s">
        <v>317</v>
      </c>
      <c r="D3724" s="72" t="s">
        <v>289</v>
      </c>
      <c r="E3724" s="72"/>
      <c r="F3724" s="73" t="n">
        <v>6955</v>
      </c>
      <c r="G3724" s="73" t="n">
        <v>5714</v>
      </c>
      <c r="H3724" s="73" t="n">
        <v>1241</v>
      </c>
      <c r="I3724" s="74" t="n">
        <f aca="false">H3724/F3724</f>
        <v>0.1784327821711</v>
      </c>
      <c r="J3724" s="73" t="n">
        <v>5398</v>
      </c>
      <c r="K3724" s="73" t="n">
        <v>119</v>
      </c>
      <c r="L3724" s="73" t="n">
        <v>197</v>
      </c>
      <c r="M3724" s="73" t="n">
        <v>1479</v>
      </c>
      <c r="N3724" s="73" t="n">
        <v>3654</v>
      </c>
      <c r="O3724" s="73" t="n">
        <f aca="false">J3724-M3724-N3724</f>
        <v>265</v>
      </c>
      <c r="P3724" s="74" t="n">
        <f aca="false">M3724/J3724</f>
        <v>0.273990366802519</v>
      </c>
      <c r="Q3724" s="74" t="n">
        <f aca="false">N3724/J3724</f>
        <v>0.676917376806225</v>
      </c>
      <c r="R3724" s="75" t="n">
        <f aca="false">ABS(P3724-Q3724)*100</f>
        <v>40.2927010003705</v>
      </c>
      <c r="S3724" s="72" t="str">
        <f aca="false">IF(M3724&gt;N3724,"Flávio Bolsonaro",IF(N3724&gt;M3724,"Lula","Empate"))</f>
        <v>Lula</v>
      </c>
      <c r="T3724" s="74" t="n">
        <v>0.74052812858783</v>
      </c>
      <c r="U3724" s="74" t="n">
        <v>0.20742441637964</v>
      </c>
      <c r="V3724" s="72" t="str">
        <f aca="false">IF(S3724="Empate","—",IF((N3724&gt;M3724)&lt;&gt;(T3724&gt;U3724),"Sim","Não"))</f>
        <v>Não</v>
      </c>
    </row>
    <row r="3725" customFormat="false" ht="15" hidden="false" customHeight="false" outlineLevel="0" collapsed="false">
      <c r="A3725" s="72" t="s">
        <v>7661</v>
      </c>
      <c r="B3725" s="72" t="s">
        <v>7662</v>
      </c>
      <c r="C3725" s="72" t="s">
        <v>317</v>
      </c>
      <c r="D3725" s="72" t="s">
        <v>289</v>
      </c>
      <c r="E3725" s="72"/>
      <c r="F3725" s="73" t="n">
        <v>32922</v>
      </c>
      <c r="G3725" s="73" t="n">
        <v>26529</v>
      </c>
      <c r="H3725" s="73" t="n">
        <v>6393</v>
      </c>
      <c r="I3725" s="74" t="n">
        <f aca="false">H3725/F3725</f>
        <v>0.194186258429014</v>
      </c>
      <c r="J3725" s="73" t="n">
        <v>25175</v>
      </c>
      <c r="K3725" s="73" t="n">
        <v>491</v>
      </c>
      <c r="L3725" s="73" t="n">
        <v>863</v>
      </c>
      <c r="M3725" s="73" t="n">
        <v>8808</v>
      </c>
      <c r="N3725" s="73" t="n">
        <v>14921</v>
      </c>
      <c r="O3725" s="73" t="n">
        <f aca="false">J3725-M3725-N3725</f>
        <v>1446</v>
      </c>
      <c r="P3725" s="74" t="n">
        <f aca="false">M3725/J3725</f>
        <v>0.34987090367428</v>
      </c>
      <c r="Q3725" s="74" t="n">
        <f aca="false">N3725/J3725</f>
        <v>0.592691161866932</v>
      </c>
      <c r="R3725" s="75" t="n">
        <f aca="false">ABS(P3725-Q3725)*100</f>
        <v>24.2820258192651</v>
      </c>
      <c r="S3725" s="72" t="str">
        <f aca="false">IF(M3725&gt;N3725,"Flávio Bolsonaro",IF(N3725&gt;M3725,"Lula","Empate"))</f>
        <v>Lula</v>
      </c>
      <c r="T3725" s="74" t="n">
        <v>0.612790842354112</v>
      </c>
      <c r="U3725" s="74" t="n">
        <v>0.324913939695575</v>
      </c>
      <c r="V3725" s="72" t="str">
        <f aca="false">IF(S3725="Empate","—",IF((N3725&gt;M3725)&lt;&gt;(T3725&gt;U3725),"Sim","Não"))</f>
        <v>Não</v>
      </c>
    </row>
    <row r="3726" customFormat="false" ht="15" hidden="false" customHeight="false" outlineLevel="0" collapsed="false">
      <c r="A3726" s="72" t="s">
        <v>7663</v>
      </c>
      <c r="B3726" s="72" t="s">
        <v>7664</v>
      </c>
      <c r="C3726" s="72" t="s">
        <v>317</v>
      </c>
      <c r="D3726" s="72" t="s">
        <v>289</v>
      </c>
      <c r="E3726" s="72"/>
      <c r="F3726" s="73" t="n">
        <v>6326</v>
      </c>
      <c r="G3726" s="73" t="n">
        <v>5216</v>
      </c>
      <c r="H3726" s="73" t="n">
        <v>1110</v>
      </c>
      <c r="I3726" s="74" t="n">
        <f aca="false">H3726/F3726</f>
        <v>0.175466329434082</v>
      </c>
      <c r="J3726" s="73" t="n">
        <v>5045</v>
      </c>
      <c r="K3726" s="73" t="n">
        <v>47</v>
      </c>
      <c r="L3726" s="73" t="n">
        <v>124</v>
      </c>
      <c r="M3726" s="73" t="n">
        <v>758</v>
      </c>
      <c r="N3726" s="73" t="n">
        <v>4046</v>
      </c>
      <c r="O3726" s="73" t="n">
        <f aca="false">J3726-M3726-N3726</f>
        <v>241</v>
      </c>
      <c r="P3726" s="74" t="n">
        <f aca="false">M3726/J3726</f>
        <v>0.150247770069376</v>
      </c>
      <c r="Q3726" s="74" t="n">
        <f aca="false">N3726/J3726</f>
        <v>0.801982160555005</v>
      </c>
      <c r="R3726" s="75" t="n">
        <f aca="false">ABS(P3726-Q3726)*100</f>
        <v>65.1734390485629</v>
      </c>
      <c r="S3726" s="72" t="str">
        <f aca="false">IF(M3726&gt;N3726,"Flávio Bolsonaro",IF(N3726&gt;M3726,"Lula","Empate"))</f>
        <v>Lula</v>
      </c>
      <c r="T3726" s="74" t="n">
        <v>0.830196570472606</v>
      </c>
      <c r="U3726" s="74" t="n">
        <v>0.121288163948139</v>
      </c>
      <c r="V3726" s="72" t="str">
        <f aca="false">IF(S3726="Empate","—",IF((N3726&gt;M3726)&lt;&gt;(T3726&gt;U3726),"Sim","Não"))</f>
        <v>Não</v>
      </c>
    </row>
    <row r="3727" customFormat="false" ht="15" hidden="false" customHeight="false" outlineLevel="0" collapsed="false">
      <c r="A3727" s="72" t="s">
        <v>7665</v>
      </c>
      <c r="B3727" s="72" t="s">
        <v>7666</v>
      </c>
      <c r="C3727" s="72" t="s">
        <v>317</v>
      </c>
      <c r="D3727" s="72" t="s">
        <v>289</v>
      </c>
      <c r="E3727" s="72"/>
      <c r="F3727" s="73" t="n">
        <v>5141</v>
      </c>
      <c r="G3727" s="73" t="n">
        <v>4192</v>
      </c>
      <c r="H3727" s="73" t="n">
        <v>949</v>
      </c>
      <c r="I3727" s="74" t="n">
        <f aca="false">H3727/F3727</f>
        <v>0.184594436879984</v>
      </c>
      <c r="J3727" s="73" t="n">
        <v>4029</v>
      </c>
      <c r="K3727" s="73" t="n">
        <v>32</v>
      </c>
      <c r="L3727" s="73" t="n">
        <v>131</v>
      </c>
      <c r="M3727" s="73" t="n">
        <v>759</v>
      </c>
      <c r="N3727" s="73" t="n">
        <v>3137</v>
      </c>
      <c r="O3727" s="73" t="n">
        <f aca="false">J3727-M3727-N3727</f>
        <v>133</v>
      </c>
      <c r="P3727" s="74" t="n">
        <f aca="false">M3727/J3727</f>
        <v>0.188384214445272</v>
      </c>
      <c r="Q3727" s="74" t="n">
        <f aca="false">N3727/J3727</f>
        <v>0.778605112931249</v>
      </c>
      <c r="R3727" s="75" t="n">
        <f aca="false">ABS(P3727-Q3727)*100</f>
        <v>59.0220898485977</v>
      </c>
      <c r="S3727" s="72" t="str">
        <f aca="false">IF(M3727&gt;N3727,"Flávio Bolsonaro",IF(N3727&gt;M3727,"Lula","Empate"))</f>
        <v>Lula</v>
      </c>
      <c r="T3727" s="74" t="n">
        <v>0.845368916797488</v>
      </c>
      <c r="U3727" s="74" t="n">
        <v>0.123495552066981</v>
      </c>
      <c r="V3727" s="72" t="str">
        <f aca="false">IF(S3727="Empate","—",IF((N3727&gt;M3727)&lt;&gt;(T3727&gt;U3727),"Sim","Não"))</f>
        <v>Não</v>
      </c>
    </row>
    <row r="3728" customFormat="false" ht="15" hidden="false" customHeight="false" outlineLevel="0" collapsed="false">
      <c r="A3728" s="72" t="s">
        <v>7667</v>
      </c>
      <c r="B3728" s="72" t="s">
        <v>7668</v>
      </c>
      <c r="C3728" s="72" t="s">
        <v>317</v>
      </c>
      <c r="D3728" s="72" t="s">
        <v>289</v>
      </c>
      <c r="E3728" s="72"/>
      <c r="F3728" s="73" t="n">
        <v>4769</v>
      </c>
      <c r="G3728" s="73" t="n">
        <v>3979</v>
      </c>
      <c r="H3728" s="73" t="n">
        <v>790</v>
      </c>
      <c r="I3728" s="74" t="n">
        <f aca="false">H3728/F3728</f>
        <v>0.165653176766618</v>
      </c>
      <c r="J3728" s="73" t="n">
        <v>3763</v>
      </c>
      <c r="K3728" s="73" t="n">
        <v>60</v>
      </c>
      <c r="L3728" s="73" t="n">
        <v>156</v>
      </c>
      <c r="M3728" s="73" t="n">
        <v>1097</v>
      </c>
      <c r="N3728" s="73" t="n">
        <v>2470</v>
      </c>
      <c r="O3728" s="73" t="n">
        <f aca="false">J3728-M3728-N3728</f>
        <v>196</v>
      </c>
      <c r="P3728" s="74" t="n">
        <f aca="false">M3728/J3728</f>
        <v>0.291522721233059</v>
      </c>
      <c r="Q3728" s="74" t="n">
        <f aca="false">N3728/J3728</f>
        <v>0.656391177252192</v>
      </c>
      <c r="R3728" s="75" t="n">
        <f aca="false">ABS(P3728-Q3728)*100</f>
        <v>36.4868456019134</v>
      </c>
      <c r="S3728" s="72" t="str">
        <f aca="false">IF(M3728&gt;N3728,"Flávio Bolsonaro",IF(N3728&gt;M3728,"Lula","Empate"))</f>
        <v>Lula</v>
      </c>
      <c r="T3728" s="74" t="n">
        <v>0.675178473366282</v>
      </c>
      <c r="U3728" s="74" t="n">
        <v>0.274299835255354</v>
      </c>
      <c r="V3728" s="72" t="str">
        <f aca="false">IF(S3728="Empate","—",IF((N3728&gt;M3728)&lt;&gt;(T3728&gt;U3728),"Sim","Não"))</f>
        <v>Não</v>
      </c>
    </row>
    <row r="3729" customFormat="false" ht="15" hidden="false" customHeight="false" outlineLevel="0" collapsed="false">
      <c r="A3729" s="72" t="s">
        <v>7669</v>
      </c>
      <c r="B3729" s="72" t="s">
        <v>312</v>
      </c>
      <c r="C3729" s="72" t="s">
        <v>317</v>
      </c>
      <c r="D3729" s="72" t="s">
        <v>289</v>
      </c>
      <c r="E3729" s="72"/>
      <c r="F3729" s="73" t="n">
        <v>7961</v>
      </c>
      <c r="G3729" s="73" t="n">
        <v>6380</v>
      </c>
      <c r="H3729" s="73" t="n">
        <v>1581</v>
      </c>
      <c r="I3729" s="74" t="n">
        <f aca="false">H3729/F3729</f>
        <v>0.19859314156513</v>
      </c>
      <c r="J3729" s="73" t="n">
        <v>6035</v>
      </c>
      <c r="K3729" s="73" t="n">
        <v>109</v>
      </c>
      <c r="L3729" s="73" t="n">
        <v>236</v>
      </c>
      <c r="M3729" s="73" t="n">
        <v>2483</v>
      </c>
      <c r="N3729" s="73" t="n">
        <v>3306</v>
      </c>
      <c r="O3729" s="73" t="n">
        <f aca="false">J3729-M3729-N3729</f>
        <v>246</v>
      </c>
      <c r="P3729" s="74" t="n">
        <f aca="false">M3729/J3729</f>
        <v>0.411433305716653</v>
      </c>
      <c r="Q3729" s="74" t="n">
        <f aca="false">N3729/J3729</f>
        <v>0.547804473902237</v>
      </c>
      <c r="R3729" s="75" t="n">
        <f aca="false">ABS(P3729-Q3729)*100</f>
        <v>13.6371168185584</v>
      </c>
      <c r="S3729" s="72" t="str">
        <f aca="false">IF(M3729&gt;N3729,"Flávio Bolsonaro",IF(N3729&gt;M3729,"Lula","Empate"))</f>
        <v>Lula</v>
      </c>
      <c r="T3729" s="74" t="n">
        <v>0.579185520361991</v>
      </c>
      <c r="U3729" s="74" t="n">
        <v>0.390010442046641</v>
      </c>
      <c r="V3729" s="72" t="str">
        <f aca="false">IF(S3729="Empate","—",IF((N3729&gt;M3729)&lt;&gt;(T3729&gt;U3729),"Sim","Não"))</f>
        <v>Não</v>
      </c>
    </row>
    <row r="3730" customFormat="false" ht="15" hidden="false" customHeight="false" outlineLevel="0" collapsed="false">
      <c r="A3730" s="72" t="s">
        <v>7670</v>
      </c>
      <c r="B3730" s="72" t="s">
        <v>7671</v>
      </c>
      <c r="C3730" s="72" t="s">
        <v>317</v>
      </c>
      <c r="D3730" s="72" t="s">
        <v>289</v>
      </c>
      <c r="E3730" s="72"/>
      <c r="F3730" s="73" t="n">
        <v>39504</v>
      </c>
      <c r="G3730" s="73" t="n">
        <v>32688</v>
      </c>
      <c r="H3730" s="73" t="n">
        <v>6816</v>
      </c>
      <c r="I3730" s="74" t="n">
        <f aca="false">H3730/F3730</f>
        <v>0.172539489671932</v>
      </c>
      <c r="J3730" s="73" t="n">
        <v>31333</v>
      </c>
      <c r="K3730" s="73" t="n">
        <v>477</v>
      </c>
      <c r="L3730" s="73" t="n">
        <v>878</v>
      </c>
      <c r="M3730" s="73" t="n">
        <v>13692</v>
      </c>
      <c r="N3730" s="73" t="n">
        <v>15787</v>
      </c>
      <c r="O3730" s="73" t="n">
        <f aca="false">J3730-M3730-N3730</f>
        <v>1854</v>
      </c>
      <c r="P3730" s="74" t="n">
        <f aca="false">M3730/J3730</f>
        <v>0.436983372163534</v>
      </c>
      <c r="Q3730" s="74" t="n">
        <f aca="false">N3730/J3730</f>
        <v>0.503845785593464</v>
      </c>
      <c r="R3730" s="75" t="n">
        <f aca="false">ABS(P3730-Q3730)*100</f>
        <v>6.686241342993</v>
      </c>
      <c r="S3730" s="72" t="str">
        <f aca="false">IF(M3730&gt;N3730,"Flávio Bolsonaro",IF(N3730&gt;M3730,"Lula","Empate"))</f>
        <v>Lula</v>
      </c>
      <c r="T3730" s="74" t="n">
        <v>0.557630083078268</v>
      </c>
      <c r="U3730" s="74" t="n">
        <v>0.386182772190643</v>
      </c>
      <c r="V3730" s="72" t="str">
        <f aca="false">IF(S3730="Empate","—",IF((N3730&gt;M3730)&lt;&gt;(T3730&gt;U3730),"Sim","Não"))</f>
        <v>Não</v>
      </c>
    </row>
    <row r="3731" customFormat="false" ht="15" hidden="false" customHeight="false" outlineLevel="0" collapsed="false">
      <c r="A3731" s="72" t="s">
        <v>7672</v>
      </c>
      <c r="B3731" s="72" t="s">
        <v>7673</v>
      </c>
      <c r="C3731" s="72" t="s">
        <v>317</v>
      </c>
      <c r="D3731" s="72" t="s">
        <v>289</v>
      </c>
      <c r="E3731" s="72"/>
      <c r="F3731" s="73" t="n">
        <v>7070</v>
      </c>
      <c r="G3731" s="73" t="n">
        <v>6018</v>
      </c>
      <c r="H3731" s="73" t="n">
        <v>1052</v>
      </c>
      <c r="I3731" s="74" t="n">
        <f aca="false">H3731/F3731</f>
        <v>0.148797736916549</v>
      </c>
      <c r="J3731" s="73" t="n">
        <v>5774</v>
      </c>
      <c r="K3731" s="73" t="n">
        <v>91</v>
      </c>
      <c r="L3731" s="73" t="n">
        <v>153</v>
      </c>
      <c r="M3731" s="73" t="n">
        <v>1091</v>
      </c>
      <c r="N3731" s="73" t="n">
        <v>4477</v>
      </c>
      <c r="O3731" s="73" t="n">
        <f aca="false">J3731-M3731-N3731</f>
        <v>206</v>
      </c>
      <c r="P3731" s="74" t="n">
        <f aca="false">M3731/J3731</f>
        <v>0.18895046761344</v>
      </c>
      <c r="Q3731" s="74" t="n">
        <f aca="false">N3731/J3731</f>
        <v>0.775372358850017</v>
      </c>
      <c r="R3731" s="75" t="n">
        <f aca="false">ABS(P3731-Q3731)*100</f>
        <v>58.6421891236578</v>
      </c>
      <c r="S3731" s="72" t="str">
        <f aca="false">IF(M3731&gt;N3731,"Flávio Bolsonaro",IF(N3731&gt;M3731,"Lula","Empate"))</f>
        <v>Lula</v>
      </c>
      <c r="T3731" s="74" t="n">
        <v>0.807665260196906</v>
      </c>
      <c r="U3731" s="74" t="n">
        <v>0.148558368495077</v>
      </c>
      <c r="V3731" s="72" t="str">
        <f aca="false">IF(S3731="Empate","—",IF((N3731&gt;M3731)&lt;&gt;(T3731&gt;U3731),"Sim","Não"))</f>
        <v>Não</v>
      </c>
    </row>
    <row r="3732" customFormat="false" ht="15" hidden="false" customHeight="false" outlineLevel="0" collapsed="false">
      <c r="A3732" s="72" t="s">
        <v>7674</v>
      </c>
      <c r="B3732" s="72" t="s">
        <v>7675</v>
      </c>
      <c r="C3732" s="72" t="s">
        <v>317</v>
      </c>
      <c r="D3732" s="72" t="s">
        <v>289</v>
      </c>
      <c r="E3732" s="72"/>
      <c r="F3732" s="73" t="n">
        <v>3409</v>
      </c>
      <c r="G3732" s="73" t="n">
        <v>2859</v>
      </c>
      <c r="H3732" s="73" t="n">
        <v>550</v>
      </c>
      <c r="I3732" s="74" t="n">
        <f aca="false">H3732/F3732</f>
        <v>0.161337635670285</v>
      </c>
      <c r="J3732" s="73" t="n">
        <v>2717</v>
      </c>
      <c r="K3732" s="73" t="n">
        <v>34</v>
      </c>
      <c r="L3732" s="73" t="n">
        <v>108</v>
      </c>
      <c r="M3732" s="73" t="n">
        <v>871</v>
      </c>
      <c r="N3732" s="73" t="n">
        <v>1763</v>
      </c>
      <c r="O3732" s="73" t="n">
        <f aca="false">J3732-M3732-N3732</f>
        <v>83</v>
      </c>
      <c r="P3732" s="74" t="n">
        <f aca="false">M3732/J3732</f>
        <v>0.320574162679426</v>
      </c>
      <c r="Q3732" s="74" t="n">
        <f aca="false">N3732/J3732</f>
        <v>0.648877438351123</v>
      </c>
      <c r="R3732" s="75" t="n">
        <f aca="false">ABS(P3732-Q3732)*100</f>
        <v>32.8303275671697</v>
      </c>
      <c r="S3732" s="72" t="str">
        <f aca="false">IF(M3732&gt;N3732,"Flávio Bolsonaro",IF(N3732&gt;M3732,"Lula","Empate"))</f>
        <v>Lula</v>
      </c>
      <c r="T3732" s="74" t="n">
        <v>0.690677966101695</v>
      </c>
      <c r="U3732" s="74" t="n">
        <v>0.255392912172573</v>
      </c>
      <c r="V3732" s="72" t="str">
        <f aca="false">IF(S3732="Empate","—",IF((N3732&gt;M3732)&lt;&gt;(T3732&gt;U3732),"Sim","Não"))</f>
        <v>Não</v>
      </c>
    </row>
    <row r="3733" customFormat="false" ht="15" hidden="false" customHeight="false" outlineLevel="0" collapsed="false">
      <c r="A3733" s="72" t="s">
        <v>7676</v>
      </c>
      <c r="B3733" s="72" t="s">
        <v>7677</v>
      </c>
      <c r="C3733" s="72" t="s">
        <v>317</v>
      </c>
      <c r="D3733" s="72" t="s">
        <v>289</v>
      </c>
      <c r="E3733" s="72"/>
      <c r="F3733" s="73" t="n">
        <v>8397</v>
      </c>
      <c r="G3733" s="73" t="n">
        <v>6868</v>
      </c>
      <c r="H3733" s="73" t="n">
        <v>1529</v>
      </c>
      <c r="I3733" s="74" t="n">
        <f aca="false">H3733/F3733</f>
        <v>0.182088841252828</v>
      </c>
      <c r="J3733" s="73" t="n">
        <v>6588</v>
      </c>
      <c r="K3733" s="73" t="n">
        <v>63</v>
      </c>
      <c r="L3733" s="73" t="n">
        <v>217</v>
      </c>
      <c r="M3733" s="73" t="n">
        <v>1722</v>
      </c>
      <c r="N3733" s="73" t="n">
        <v>4517</v>
      </c>
      <c r="O3733" s="73" t="n">
        <f aca="false">J3733-M3733-N3733</f>
        <v>349</v>
      </c>
      <c r="P3733" s="74" t="n">
        <f aca="false">M3733/J3733</f>
        <v>0.261384335154827</v>
      </c>
      <c r="Q3733" s="74" t="n">
        <f aca="false">N3733/J3733</f>
        <v>0.685640558591378</v>
      </c>
      <c r="R3733" s="75" t="n">
        <f aca="false">ABS(P3733-Q3733)*100</f>
        <v>42.4256223436551</v>
      </c>
      <c r="S3733" s="72" t="str">
        <f aca="false">IF(M3733&gt;N3733,"Flávio Bolsonaro",IF(N3733&gt;M3733,"Lula","Empate"))</f>
        <v>Lula</v>
      </c>
      <c r="T3733" s="74" t="n">
        <v>0.731524072370439</v>
      </c>
      <c r="U3733" s="74" t="n">
        <v>0.218951241950322</v>
      </c>
      <c r="V3733" s="72" t="str">
        <f aca="false">IF(S3733="Empate","—",IF((N3733&gt;M3733)&lt;&gt;(T3733&gt;U3733),"Sim","Não"))</f>
        <v>Não</v>
      </c>
    </row>
    <row r="3734" customFormat="false" ht="15" hidden="false" customHeight="false" outlineLevel="0" collapsed="false">
      <c r="A3734" s="72" t="s">
        <v>7678</v>
      </c>
      <c r="B3734" s="72" t="s">
        <v>7679</v>
      </c>
      <c r="C3734" s="72" t="s">
        <v>317</v>
      </c>
      <c r="D3734" s="72" t="s">
        <v>289</v>
      </c>
      <c r="E3734" s="72"/>
      <c r="F3734" s="73" t="n">
        <v>2868</v>
      </c>
      <c r="G3734" s="73" t="n">
        <v>2441</v>
      </c>
      <c r="H3734" s="73" t="n">
        <v>427</v>
      </c>
      <c r="I3734" s="74" t="n">
        <f aca="false">H3734/F3734</f>
        <v>0.148884239888424</v>
      </c>
      <c r="J3734" s="73" t="n">
        <v>2350</v>
      </c>
      <c r="K3734" s="73" t="n">
        <v>15</v>
      </c>
      <c r="L3734" s="73" t="n">
        <v>76</v>
      </c>
      <c r="M3734" s="73" t="n">
        <v>486</v>
      </c>
      <c r="N3734" s="73" t="n">
        <v>1754</v>
      </c>
      <c r="O3734" s="73" t="n">
        <f aca="false">J3734-M3734-N3734</f>
        <v>110</v>
      </c>
      <c r="P3734" s="74" t="n">
        <f aca="false">M3734/J3734</f>
        <v>0.206808510638298</v>
      </c>
      <c r="Q3734" s="74" t="n">
        <f aca="false">N3734/J3734</f>
        <v>0.746382978723404</v>
      </c>
      <c r="R3734" s="75" t="n">
        <f aca="false">ABS(P3734-Q3734)*100</f>
        <v>53.9574468085106</v>
      </c>
      <c r="S3734" s="72" t="str">
        <f aca="false">IF(M3734&gt;N3734,"Flávio Bolsonaro",IF(N3734&gt;M3734,"Lula","Empate"))</f>
        <v>Lula</v>
      </c>
      <c r="T3734" s="74" t="n">
        <v>0.801261829652997</v>
      </c>
      <c r="U3734" s="74" t="n">
        <v>0.157728706624606</v>
      </c>
      <c r="V3734" s="72" t="str">
        <f aca="false">IF(S3734="Empate","—",IF((N3734&gt;M3734)&lt;&gt;(T3734&gt;U3734),"Sim","Não"))</f>
        <v>Não</v>
      </c>
    </row>
    <row r="3735" customFormat="false" ht="15" hidden="false" customHeight="false" outlineLevel="0" collapsed="false">
      <c r="A3735" s="72" t="s">
        <v>7680</v>
      </c>
      <c r="B3735" s="72" t="s">
        <v>7681</v>
      </c>
      <c r="C3735" s="72" t="s">
        <v>317</v>
      </c>
      <c r="D3735" s="72" t="s">
        <v>289</v>
      </c>
      <c r="E3735" s="72"/>
      <c r="F3735" s="73" t="n">
        <v>4173</v>
      </c>
      <c r="G3735" s="73" t="n">
        <v>3514</v>
      </c>
      <c r="H3735" s="73" t="n">
        <v>659</v>
      </c>
      <c r="I3735" s="74" t="n">
        <f aca="false">H3735/F3735</f>
        <v>0.157919961658279</v>
      </c>
      <c r="J3735" s="73" t="n">
        <v>3416</v>
      </c>
      <c r="K3735" s="73" t="n">
        <v>42</v>
      </c>
      <c r="L3735" s="73" t="n">
        <v>56</v>
      </c>
      <c r="M3735" s="73" t="n">
        <v>608</v>
      </c>
      <c r="N3735" s="73" t="n">
        <v>2677</v>
      </c>
      <c r="O3735" s="73" t="n">
        <f aca="false">J3735-M3735-N3735</f>
        <v>131</v>
      </c>
      <c r="P3735" s="74" t="n">
        <f aca="false">M3735/J3735</f>
        <v>0.177985948477752</v>
      </c>
      <c r="Q3735" s="74" t="n">
        <f aca="false">N3735/J3735</f>
        <v>0.783665105386417</v>
      </c>
      <c r="R3735" s="75" t="n">
        <f aca="false">ABS(P3735-Q3735)*100</f>
        <v>60.5679156908665</v>
      </c>
      <c r="S3735" s="72" t="str">
        <f aca="false">IF(M3735&gt;N3735,"Flávio Bolsonaro",IF(N3735&gt;M3735,"Lula","Empate"))</f>
        <v>Lula</v>
      </c>
      <c r="T3735" s="74" t="n">
        <v>0.817313616759088</v>
      </c>
      <c r="U3735" s="74" t="n">
        <v>0.146333949476279</v>
      </c>
      <c r="V3735" s="72" t="str">
        <f aca="false">IF(S3735="Empate","—",IF((N3735&gt;M3735)&lt;&gt;(T3735&gt;U3735),"Sim","Não"))</f>
        <v>Não</v>
      </c>
    </row>
    <row r="3736" customFormat="false" ht="15" hidden="false" customHeight="false" outlineLevel="0" collapsed="false">
      <c r="A3736" s="72" t="s">
        <v>7682</v>
      </c>
      <c r="B3736" s="72" t="s">
        <v>7683</v>
      </c>
      <c r="C3736" s="72" t="s">
        <v>317</v>
      </c>
      <c r="D3736" s="72" t="s">
        <v>289</v>
      </c>
      <c r="E3736" s="72"/>
      <c r="F3736" s="73" t="n">
        <v>2858</v>
      </c>
      <c r="G3736" s="73" t="n">
        <v>2326</v>
      </c>
      <c r="H3736" s="73" t="n">
        <v>532</v>
      </c>
      <c r="I3736" s="74" t="n">
        <f aca="false">H3736/F3736</f>
        <v>0.186144156752974</v>
      </c>
      <c r="J3736" s="73" t="n">
        <v>2253</v>
      </c>
      <c r="K3736" s="73" t="n">
        <v>28</v>
      </c>
      <c r="L3736" s="73" t="n">
        <v>45</v>
      </c>
      <c r="M3736" s="73" t="n">
        <v>1089</v>
      </c>
      <c r="N3736" s="73" t="n">
        <v>1041</v>
      </c>
      <c r="O3736" s="73" t="n">
        <f aca="false">J3736-M3736-N3736</f>
        <v>123</v>
      </c>
      <c r="P3736" s="74" t="n">
        <f aca="false">M3736/J3736</f>
        <v>0.48335552596538</v>
      </c>
      <c r="Q3736" s="74" t="n">
        <f aca="false">N3736/J3736</f>
        <v>0.462050599201065</v>
      </c>
      <c r="R3736" s="75" t="n">
        <f aca="false">ABS(P3736-Q3736)*100</f>
        <v>2.13049267643143</v>
      </c>
      <c r="S3736" s="72" t="str">
        <f aca="false">IF(M3736&gt;N3736,"Flávio Bolsonaro",IF(N3736&gt;M3736,"Lula","Empate"))</f>
        <v>Flávio Bolsonaro</v>
      </c>
      <c r="T3736" s="74" t="n">
        <v>0.558385391638635</v>
      </c>
      <c r="U3736" s="74" t="n">
        <v>0.396444017299375</v>
      </c>
      <c r="V3736" s="72" t="str">
        <f aca="false">IF(S3736="Empate","—",IF((N3736&gt;M3736)&lt;&gt;(T3736&gt;U3736),"Sim","Não"))</f>
        <v>Sim</v>
      </c>
    </row>
    <row r="3737" customFormat="false" ht="15" hidden="false" customHeight="false" outlineLevel="0" collapsed="false">
      <c r="A3737" s="72" t="s">
        <v>7684</v>
      </c>
      <c r="B3737" s="72" t="s">
        <v>7685</v>
      </c>
      <c r="C3737" s="72" t="s">
        <v>317</v>
      </c>
      <c r="D3737" s="72" t="s">
        <v>289</v>
      </c>
      <c r="E3737" s="72"/>
      <c r="F3737" s="73" t="n">
        <v>22264</v>
      </c>
      <c r="G3737" s="73" t="n">
        <v>18347</v>
      </c>
      <c r="H3737" s="73" t="n">
        <v>3917</v>
      </c>
      <c r="I3737" s="74" t="n">
        <f aca="false">H3737/F3737</f>
        <v>0.175934243621991</v>
      </c>
      <c r="J3737" s="73" t="n">
        <v>17335</v>
      </c>
      <c r="K3737" s="73" t="n">
        <v>350</v>
      </c>
      <c r="L3737" s="73" t="n">
        <v>662</v>
      </c>
      <c r="M3737" s="73" t="n">
        <v>6322</v>
      </c>
      <c r="N3737" s="73" t="n">
        <v>10212</v>
      </c>
      <c r="O3737" s="73" t="n">
        <f aca="false">J3737-M3737-N3737</f>
        <v>801</v>
      </c>
      <c r="P3737" s="74" t="n">
        <f aca="false">M3737/J3737</f>
        <v>0.364695702336314</v>
      </c>
      <c r="Q3737" s="74" t="n">
        <f aca="false">N3737/J3737</f>
        <v>0.589097202192097</v>
      </c>
      <c r="R3737" s="75" t="n">
        <f aca="false">ABS(P3737-Q3737)*100</f>
        <v>22.4401499855783</v>
      </c>
      <c r="S3737" s="72" t="str">
        <f aca="false">IF(M3737&gt;N3737,"Flávio Bolsonaro",IF(N3737&gt;M3737,"Lula","Empate"))</f>
        <v>Lula</v>
      </c>
      <c r="T3737" s="74" t="n">
        <v>0.629582345431333</v>
      </c>
      <c r="U3737" s="74" t="n">
        <v>0.317830871177579</v>
      </c>
      <c r="V3737" s="72" t="str">
        <f aca="false">IF(S3737="Empate","—",IF((N3737&gt;M3737)&lt;&gt;(T3737&gt;U3737),"Sim","Não"))</f>
        <v>Não</v>
      </c>
    </row>
    <row r="3738" customFormat="false" ht="15" hidden="false" customHeight="false" outlineLevel="0" collapsed="false">
      <c r="A3738" s="72" t="s">
        <v>7686</v>
      </c>
      <c r="B3738" s="72" t="s">
        <v>7687</v>
      </c>
      <c r="C3738" s="72" t="s">
        <v>317</v>
      </c>
      <c r="D3738" s="72" t="s">
        <v>289</v>
      </c>
      <c r="E3738" s="72"/>
      <c r="F3738" s="73" t="n">
        <v>12132</v>
      </c>
      <c r="G3738" s="73" t="n">
        <v>10041</v>
      </c>
      <c r="H3738" s="73" t="n">
        <v>2091</v>
      </c>
      <c r="I3738" s="74" t="n">
        <f aca="false">H3738/F3738</f>
        <v>0.172354104846686</v>
      </c>
      <c r="J3738" s="73" t="n">
        <v>9450</v>
      </c>
      <c r="K3738" s="73" t="n">
        <v>199</v>
      </c>
      <c r="L3738" s="73" t="n">
        <v>392</v>
      </c>
      <c r="M3738" s="73" t="n">
        <v>2133</v>
      </c>
      <c r="N3738" s="73" t="n">
        <v>6889</v>
      </c>
      <c r="O3738" s="73" t="n">
        <f aca="false">J3738-M3738-N3738</f>
        <v>428</v>
      </c>
      <c r="P3738" s="74" t="n">
        <f aca="false">M3738/J3738</f>
        <v>0.225714285714286</v>
      </c>
      <c r="Q3738" s="74" t="n">
        <f aca="false">N3738/J3738</f>
        <v>0.728994708994709</v>
      </c>
      <c r="R3738" s="75" t="n">
        <f aca="false">ABS(P3738-Q3738)*100</f>
        <v>50.3280423280423</v>
      </c>
      <c r="S3738" s="72" t="str">
        <f aca="false">IF(M3738&gt;N3738,"Flávio Bolsonaro",IF(N3738&gt;M3738,"Lula","Empate"))</f>
        <v>Lula</v>
      </c>
      <c r="T3738" s="74" t="n">
        <v>0.76595291360392</v>
      </c>
      <c r="U3738" s="74" t="n">
        <v>0.177799083839352</v>
      </c>
      <c r="V3738" s="72" t="str">
        <f aca="false">IF(S3738="Empate","—",IF((N3738&gt;M3738)&lt;&gt;(T3738&gt;U3738),"Sim","Não"))</f>
        <v>Não</v>
      </c>
    </row>
    <row r="3739" customFormat="false" ht="15" hidden="false" customHeight="false" outlineLevel="0" collapsed="false">
      <c r="A3739" s="72" t="s">
        <v>7688</v>
      </c>
      <c r="B3739" s="72" t="s">
        <v>7689</v>
      </c>
      <c r="C3739" s="72" t="s">
        <v>317</v>
      </c>
      <c r="D3739" s="72" t="s">
        <v>289</v>
      </c>
      <c r="E3739" s="72"/>
      <c r="F3739" s="73" t="n">
        <v>9557</v>
      </c>
      <c r="G3739" s="73" t="n">
        <v>8214</v>
      </c>
      <c r="H3739" s="73" t="n">
        <v>1343</v>
      </c>
      <c r="I3739" s="74" t="n">
        <f aca="false">H3739/F3739</f>
        <v>0.140525269436015</v>
      </c>
      <c r="J3739" s="73" t="n">
        <v>7783</v>
      </c>
      <c r="K3739" s="73" t="n">
        <v>176</v>
      </c>
      <c r="L3739" s="73" t="n">
        <v>255</v>
      </c>
      <c r="M3739" s="73" t="n">
        <v>2484</v>
      </c>
      <c r="N3739" s="73" t="n">
        <v>4909</v>
      </c>
      <c r="O3739" s="73" t="n">
        <f aca="false">J3739-M3739-N3739</f>
        <v>390</v>
      </c>
      <c r="P3739" s="74" t="n">
        <f aca="false">M3739/J3739</f>
        <v>0.319157137350636</v>
      </c>
      <c r="Q3739" s="74" t="n">
        <f aca="false">N3739/J3739</f>
        <v>0.630733650263395</v>
      </c>
      <c r="R3739" s="75" t="n">
        <f aca="false">ABS(P3739-Q3739)*100</f>
        <v>31.1576512912759</v>
      </c>
      <c r="S3739" s="72" t="str">
        <f aca="false">IF(M3739&gt;N3739,"Flávio Bolsonaro",IF(N3739&gt;M3739,"Lula","Empate"))</f>
        <v>Lula</v>
      </c>
      <c r="T3739" s="74" t="n">
        <v>0.679266105669748</v>
      </c>
      <c r="U3739" s="74" t="n">
        <v>0.268450820802869</v>
      </c>
      <c r="V3739" s="72" t="str">
        <f aca="false">IF(S3739="Empate","—",IF((N3739&gt;M3739)&lt;&gt;(T3739&gt;U3739),"Sim","Não"))</f>
        <v>Não</v>
      </c>
    </row>
    <row r="3740" customFormat="false" ht="15" hidden="false" customHeight="false" outlineLevel="0" collapsed="false">
      <c r="A3740" s="72" t="s">
        <v>7690</v>
      </c>
      <c r="B3740" s="72" t="s">
        <v>7691</v>
      </c>
      <c r="C3740" s="72" t="s">
        <v>317</v>
      </c>
      <c r="D3740" s="72" t="s">
        <v>289</v>
      </c>
      <c r="E3740" s="72"/>
      <c r="F3740" s="73" t="n">
        <v>15625</v>
      </c>
      <c r="G3740" s="73" t="n">
        <v>12066</v>
      </c>
      <c r="H3740" s="73" t="n">
        <v>3559</v>
      </c>
      <c r="I3740" s="74" t="n">
        <f aca="false">H3740/F3740</f>
        <v>0.227776</v>
      </c>
      <c r="J3740" s="73" t="n">
        <v>11559</v>
      </c>
      <c r="K3740" s="73" t="n">
        <v>161</v>
      </c>
      <c r="L3740" s="73" t="n">
        <v>346</v>
      </c>
      <c r="M3740" s="73" t="n">
        <v>3479</v>
      </c>
      <c r="N3740" s="73" t="n">
        <v>7385</v>
      </c>
      <c r="O3740" s="73" t="n">
        <f aca="false">J3740-M3740-N3740</f>
        <v>695</v>
      </c>
      <c r="P3740" s="74" t="n">
        <f aca="false">M3740/J3740</f>
        <v>0.300977593217406</v>
      </c>
      <c r="Q3740" s="74" t="n">
        <f aca="false">N3740/J3740</f>
        <v>0.638896098278398</v>
      </c>
      <c r="R3740" s="75" t="n">
        <f aca="false">ABS(P3740-Q3740)*100</f>
        <v>33.7918505060991</v>
      </c>
      <c r="S3740" s="72" t="str">
        <f aca="false">IF(M3740&gt;N3740,"Flávio Bolsonaro",IF(N3740&gt;M3740,"Lula","Empate"))</f>
        <v>Lula</v>
      </c>
      <c r="T3740" s="74" t="n">
        <v>0.678096212896622</v>
      </c>
      <c r="U3740" s="74" t="n">
        <v>0.259979529170931</v>
      </c>
      <c r="V3740" s="72" t="str">
        <f aca="false">IF(S3740="Empate","—",IF((N3740&gt;M3740)&lt;&gt;(T3740&gt;U3740),"Sim","Não"))</f>
        <v>Não</v>
      </c>
    </row>
    <row r="3741" customFormat="false" ht="15" hidden="false" customHeight="false" outlineLevel="0" collapsed="false">
      <c r="A3741" s="72" t="s">
        <v>7692</v>
      </c>
      <c r="B3741" s="72" t="s">
        <v>7693</v>
      </c>
      <c r="C3741" s="72" t="s">
        <v>317</v>
      </c>
      <c r="D3741" s="72" t="s">
        <v>289</v>
      </c>
      <c r="E3741" s="72"/>
      <c r="F3741" s="73" t="n">
        <v>11530</v>
      </c>
      <c r="G3741" s="73" t="n">
        <v>9754</v>
      </c>
      <c r="H3741" s="73" t="n">
        <v>1776</v>
      </c>
      <c r="I3741" s="74" t="n">
        <f aca="false">H3741/F3741</f>
        <v>0.154032957502168</v>
      </c>
      <c r="J3741" s="73" t="n">
        <v>9419</v>
      </c>
      <c r="K3741" s="73" t="n">
        <v>125</v>
      </c>
      <c r="L3741" s="73" t="n">
        <v>210</v>
      </c>
      <c r="M3741" s="73" t="n">
        <v>2811</v>
      </c>
      <c r="N3741" s="73" t="n">
        <v>6124</v>
      </c>
      <c r="O3741" s="73" t="n">
        <f aca="false">J3741-M3741-N3741</f>
        <v>484</v>
      </c>
      <c r="P3741" s="74" t="n">
        <f aca="false">M3741/J3741</f>
        <v>0.298439324769084</v>
      </c>
      <c r="Q3741" s="74" t="n">
        <f aca="false">N3741/J3741</f>
        <v>0.650175177832042</v>
      </c>
      <c r="R3741" s="75" t="n">
        <f aca="false">ABS(P3741-Q3741)*100</f>
        <v>35.1735853062958</v>
      </c>
      <c r="S3741" s="72" t="str">
        <f aca="false">IF(M3741&gt;N3741,"Flávio Bolsonaro",IF(N3741&gt;M3741,"Lula","Empate"))</f>
        <v>Lula</v>
      </c>
      <c r="T3741" s="74" t="n">
        <v>0.668981217985202</v>
      </c>
      <c r="U3741" s="74" t="n">
        <v>0.281161070005692</v>
      </c>
      <c r="V3741" s="72" t="str">
        <f aca="false">IF(S3741="Empate","—",IF((N3741&gt;M3741)&lt;&gt;(T3741&gt;U3741),"Sim","Não"))</f>
        <v>Não</v>
      </c>
    </row>
    <row r="3742" customFormat="false" ht="15" hidden="false" customHeight="false" outlineLevel="0" collapsed="false">
      <c r="A3742" s="72" t="s">
        <v>7694</v>
      </c>
      <c r="B3742" s="72" t="s">
        <v>7695</v>
      </c>
      <c r="C3742" s="72" t="s">
        <v>317</v>
      </c>
      <c r="D3742" s="72" t="s">
        <v>289</v>
      </c>
      <c r="E3742" s="72"/>
      <c r="F3742" s="73" t="n">
        <v>12911</v>
      </c>
      <c r="G3742" s="73" t="n">
        <v>10415</v>
      </c>
      <c r="H3742" s="73" t="n">
        <v>2496</v>
      </c>
      <c r="I3742" s="74" t="n">
        <f aca="false">H3742/F3742</f>
        <v>0.193323522577647</v>
      </c>
      <c r="J3742" s="73" t="n">
        <v>10080</v>
      </c>
      <c r="K3742" s="73" t="n">
        <v>113</v>
      </c>
      <c r="L3742" s="73" t="n">
        <v>222</v>
      </c>
      <c r="M3742" s="73" t="n">
        <v>2301</v>
      </c>
      <c r="N3742" s="73" t="n">
        <v>7437</v>
      </c>
      <c r="O3742" s="73" t="n">
        <f aca="false">J3742-M3742-N3742</f>
        <v>342</v>
      </c>
      <c r="P3742" s="74" t="n">
        <f aca="false">M3742/J3742</f>
        <v>0.22827380952381</v>
      </c>
      <c r="Q3742" s="74" t="n">
        <f aca="false">N3742/J3742</f>
        <v>0.737797619047619</v>
      </c>
      <c r="R3742" s="75" t="n">
        <f aca="false">ABS(P3742-Q3742)*100</f>
        <v>50.952380952381</v>
      </c>
      <c r="S3742" s="72" t="str">
        <f aca="false">IF(M3742&gt;N3742,"Flávio Bolsonaro",IF(N3742&gt;M3742,"Lula","Empate"))</f>
        <v>Lula</v>
      </c>
      <c r="T3742" s="74" t="n">
        <v>0.803429027113238</v>
      </c>
      <c r="U3742" s="74" t="n">
        <v>0.162679425837321</v>
      </c>
      <c r="V3742" s="72" t="str">
        <f aca="false">IF(S3742="Empate","—",IF((N3742&gt;M3742)&lt;&gt;(T3742&gt;U3742),"Sim","Não"))</f>
        <v>Não</v>
      </c>
    </row>
    <row r="3743" customFormat="false" ht="15" hidden="false" customHeight="false" outlineLevel="0" collapsed="false">
      <c r="A3743" s="72" t="s">
        <v>7696</v>
      </c>
      <c r="B3743" s="72" t="s">
        <v>7697</v>
      </c>
      <c r="C3743" s="72" t="s">
        <v>317</v>
      </c>
      <c r="D3743" s="72" t="s">
        <v>289</v>
      </c>
      <c r="E3743" s="72"/>
      <c r="F3743" s="73" t="n">
        <v>2185</v>
      </c>
      <c r="G3743" s="73" t="n">
        <v>1833</v>
      </c>
      <c r="H3743" s="73" t="n">
        <v>352</v>
      </c>
      <c r="I3743" s="74" t="n">
        <f aca="false">H3743/F3743</f>
        <v>0.161098398169336</v>
      </c>
      <c r="J3743" s="73" t="n">
        <v>1790</v>
      </c>
      <c r="K3743" s="73" t="n">
        <v>12</v>
      </c>
      <c r="L3743" s="73" t="n">
        <v>31</v>
      </c>
      <c r="M3743" s="73" t="n">
        <v>441</v>
      </c>
      <c r="N3743" s="73" t="n">
        <v>1276</v>
      </c>
      <c r="O3743" s="73" t="n">
        <f aca="false">J3743-M3743-N3743</f>
        <v>73</v>
      </c>
      <c r="P3743" s="74" t="n">
        <f aca="false">M3743/J3743</f>
        <v>0.246368715083799</v>
      </c>
      <c r="Q3743" s="74" t="n">
        <f aca="false">N3743/J3743</f>
        <v>0.712849162011173</v>
      </c>
      <c r="R3743" s="75" t="n">
        <f aca="false">ABS(P3743-Q3743)*100</f>
        <v>46.6480446927374</v>
      </c>
      <c r="S3743" s="72" t="str">
        <f aca="false">IF(M3743&gt;N3743,"Flávio Bolsonaro",IF(N3743&gt;M3743,"Lula","Empate"))</f>
        <v>Lula</v>
      </c>
      <c r="T3743" s="74" t="n">
        <v>0.761820330969267</v>
      </c>
      <c r="U3743" s="74" t="n">
        <v>0.179669030732861</v>
      </c>
      <c r="V3743" s="72" t="str">
        <f aca="false">IF(S3743="Empate","—",IF((N3743&gt;M3743)&lt;&gt;(T3743&gt;U3743),"Sim","Não"))</f>
        <v>Não</v>
      </c>
    </row>
    <row r="3744" customFormat="false" ht="15" hidden="false" customHeight="false" outlineLevel="0" collapsed="false">
      <c r="A3744" s="72" t="s">
        <v>7698</v>
      </c>
      <c r="B3744" s="72" t="s">
        <v>2341</v>
      </c>
      <c r="C3744" s="72" t="s">
        <v>317</v>
      </c>
      <c r="D3744" s="72" t="s">
        <v>289</v>
      </c>
      <c r="E3744" s="72"/>
      <c r="F3744" s="73" t="n">
        <v>7286</v>
      </c>
      <c r="G3744" s="73" t="n">
        <v>5974</v>
      </c>
      <c r="H3744" s="73" t="n">
        <v>1312</v>
      </c>
      <c r="I3744" s="74" t="n">
        <f aca="false">H3744/F3744</f>
        <v>0.180071369750206</v>
      </c>
      <c r="J3744" s="73" t="n">
        <v>5775</v>
      </c>
      <c r="K3744" s="73" t="n">
        <v>80</v>
      </c>
      <c r="L3744" s="73" t="n">
        <v>119</v>
      </c>
      <c r="M3744" s="73" t="n">
        <v>1693</v>
      </c>
      <c r="N3744" s="73" t="n">
        <v>3859</v>
      </c>
      <c r="O3744" s="73" t="n">
        <f aca="false">J3744-M3744-N3744</f>
        <v>223</v>
      </c>
      <c r="P3744" s="74" t="n">
        <f aca="false">M3744/J3744</f>
        <v>0.293160173160173</v>
      </c>
      <c r="Q3744" s="74" t="n">
        <f aca="false">N3744/J3744</f>
        <v>0.668225108225108</v>
      </c>
      <c r="R3744" s="75" t="n">
        <f aca="false">ABS(P3744-Q3744)*100</f>
        <v>37.5064935064935</v>
      </c>
      <c r="S3744" s="72" t="str">
        <f aca="false">IF(M3744&gt;N3744,"Flávio Bolsonaro",IF(N3744&gt;M3744,"Lula","Empate"))</f>
        <v>Lula</v>
      </c>
      <c r="T3744" s="74" t="n">
        <v>0.712950340798442</v>
      </c>
      <c r="U3744" s="74" t="n">
        <v>0.244401168451801</v>
      </c>
      <c r="V3744" s="72" t="str">
        <f aca="false">IF(S3744="Empate","—",IF((N3744&gt;M3744)&lt;&gt;(T3744&gt;U3744),"Sim","Não"))</f>
        <v>Não</v>
      </c>
    </row>
    <row r="3745" customFormat="false" ht="15" hidden="false" customHeight="false" outlineLevel="0" collapsed="false">
      <c r="A3745" s="72" t="s">
        <v>7699</v>
      </c>
      <c r="B3745" s="72" t="s">
        <v>7700</v>
      </c>
      <c r="C3745" s="72" t="s">
        <v>317</v>
      </c>
      <c r="D3745" s="72" t="s">
        <v>289</v>
      </c>
      <c r="E3745" s="72"/>
      <c r="F3745" s="73" t="n">
        <v>5189</v>
      </c>
      <c r="G3745" s="73" t="n">
        <v>4284</v>
      </c>
      <c r="H3745" s="73" t="n">
        <v>905</v>
      </c>
      <c r="I3745" s="74" t="n">
        <f aca="false">H3745/F3745</f>
        <v>0.174407400269802</v>
      </c>
      <c r="J3745" s="73" t="n">
        <v>4101</v>
      </c>
      <c r="K3745" s="73" t="n">
        <v>47</v>
      </c>
      <c r="L3745" s="73" t="n">
        <v>136</v>
      </c>
      <c r="M3745" s="73" t="n">
        <v>976</v>
      </c>
      <c r="N3745" s="73" t="n">
        <v>2930</v>
      </c>
      <c r="O3745" s="73" t="n">
        <f aca="false">J3745-M3745-N3745</f>
        <v>195</v>
      </c>
      <c r="P3745" s="74" t="n">
        <f aca="false">M3745/J3745</f>
        <v>0.237990733967325</v>
      </c>
      <c r="Q3745" s="74" t="n">
        <f aca="false">N3745/J3745</f>
        <v>0.714459887832236</v>
      </c>
      <c r="R3745" s="75" t="n">
        <f aca="false">ABS(P3745-Q3745)*100</f>
        <v>47.6469153864911</v>
      </c>
      <c r="S3745" s="72" t="str">
        <f aca="false">IF(M3745&gt;N3745,"Flávio Bolsonaro",IF(N3745&gt;M3745,"Lula","Empate"))</f>
        <v>Lula</v>
      </c>
      <c r="T3745" s="74" t="n">
        <v>0.762196679438059</v>
      </c>
      <c r="U3745" s="74" t="n">
        <v>0.190038314176245</v>
      </c>
      <c r="V3745" s="72" t="str">
        <f aca="false">IF(S3745="Empate","—",IF((N3745&gt;M3745)&lt;&gt;(T3745&gt;U3745),"Sim","Não"))</f>
        <v>Não</v>
      </c>
    </row>
    <row r="3746" customFormat="false" ht="15" hidden="false" customHeight="false" outlineLevel="0" collapsed="false">
      <c r="A3746" s="72" t="s">
        <v>7701</v>
      </c>
      <c r="B3746" s="72" t="s">
        <v>1176</v>
      </c>
      <c r="C3746" s="72" t="s">
        <v>317</v>
      </c>
      <c r="D3746" s="72" t="s">
        <v>289</v>
      </c>
      <c r="E3746" s="72"/>
      <c r="F3746" s="73" t="n">
        <v>6396</v>
      </c>
      <c r="G3746" s="73" t="n">
        <v>5326</v>
      </c>
      <c r="H3746" s="73" t="n">
        <v>1070</v>
      </c>
      <c r="I3746" s="74" t="n">
        <f aca="false">H3746/F3746</f>
        <v>0.16729205753596</v>
      </c>
      <c r="J3746" s="73" t="n">
        <v>5104</v>
      </c>
      <c r="K3746" s="73" t="n">
        <v>57</v>
      </c>
      <c r="L3746" s="73" t="n">
        <v>165</v>
      </c>
      <c r="M3746" s="73" t="n">
        <v>1514</v>
      </c>
      <c r="N3746" s="73" t="n">
        <v>3384</v>
      </c>
      <c r="O3746" s="73" t="n">
        <f aca="false">J3746-M3746-N3746</f>
        <v>206</v>
      </c>
      <c r="P3746" s="74" t="n">
        <f aca="false">M3746/J3746</f>
        <v>0.296630094043887</v>
      </c>
      <c r="Q3746" s="74" t="n">
        <f aca="false">N3746/J3746</f>
        <v>0.663009404388715</v>
      </c>
      <c r="R3746" s="75" t="n">
        <f aca="false">ABS(P3746-Q3746)*100</f>
        <v>36.6379310344828</v>
      </c>
      <c r="S3746" s="72" t="str">
        <f aca="false">IF(M3746&gt;N3746,"Flávio Bolsonaro",IF(N3746&gt;M3746,"Lula","Empate"))</f>
        <v>Lula</v>
      </c>
      <c r="T3746" s="74" t="n">
        <v>0.709141871496335</v>
      </c>
      <c r="U3746" s="74" t="n">
        <v>0.248167313497197</v>
      </c>
      <c r="V3746" s="72" t="str">
        <f aca="false">IF(S3746="Empate","—",IF((N3746&gt;M3746)&lt;&gt;(T3746&gt;U3746),"Sim","Não"))</f>
        <v>Não</v>
      </c>
    </row>
    <row r="3747" customFormat="false" ht="15" hidden="false" customHeight="false" outlineLevel="0" collapsed="false">
      <c r="A3747" s="72" t="s">
        <v>7702</v>
      </c>
      <c r="B3747" s="72" t="s">
        <v>7703</v>
      </c>
      <c r="C3747" s="72" t="s">
        <v>317</v>
      </c>
      <c r="D3747" s="72" t="s">
        <v>289</v>
      </c>
      <c r="E3747" s="72"/>
      <c r="F3747" s="73" t="n">
        <v>4474</v>
      </c>
      <c r="G3747" s="73" t="n">
        <v>3726</v>
      </c>
      <c r="H3747" s="73" t="n">
        <v>748</v>
      </c>
      <c r="I3747" s="74" t="n">
        <f aca="false">H3747/F3747</f>
        <v>0.167188198480107</v>
      </c>
      <c r="J3747" s="73" t="n">
        <v>3594</v>
      </c>
      <c r="K3747" s="73" t="n">
        <v>49</v>
      </c>
      <c r="L3747" s="73" t="n">
        <v>83</v>
      </c>
      <c r="M3747" s="73" t="n">
        <v>778</v>
      </c>
      <c r="N3747" s="73" t="n">
        <v>2715</v>
      </c>
      <c r="O3747" s="73" t="n">
        <f aca="false">J3747-M3747-N3747</f>
        <v>101</v>
      </c>
      <c r="P3747" s="74" t="n">
        <f aca="false">M3747/J3747</f>
        <v>0.216471897607123</v>
      </c>
      <c r="Q3747" s="74" t="n">
        <f aca="false">N3747/J3747</f>
        <v>0.75542570951586</v>
      </c>
      <c r="R3747" s="75" t="n">
        <f aca="false">ABS(P3747-Q3747)*100</f>
        <v>53.8953811908737</v>
      </c>
      <c r="S3747" s="72" t="str">
        <f aca="false">IF(M3747&gt;N3747,"Flávio Bolsonaro",IF(N3747&gt;M3747,"Lula","Empate"))</f>
        <v>Lula</v>
      </c>
      <c r="T3747" s="74" t="n">
        <v>0.807260155574762</v>
      </c>
      <c r="U3747" s="74" t="n">
        <v>0.166810717372515</v>
      </c>
      <c r="V3747" s="72" t="str">
        <f aca="false">IF(S3747="Empate","—",IF((N3747&gt;M3747)&lt;&gt;(T3747&gt;U3747),"Sim","Não"))</f>
        <v>Não</v>
      </c>
    </row>
    <row r="3748" customFormat="false" ht="15" hidden="false" customHeight="false" outlineLevel="0" collapsed="false">
      <c r="A3748" s="72" t="s">
        <v>7704</v>
      </c>
      <c r="B3748" s="72" t="s">
        <v>7705</v>
      </c>
      <c r="C3748" s="72" t="s">
        <v>317</v>
      </c>
      <c r="D3748" s="72" t="s">
        <v>289</v>
      </c>
      <c r="E3748" s="72"/>
      <c r="F3748" s="73" t="n">
        <v>5746</v>
      </c>
      <c r="G3748" s="73" t="n">
        <v>4714</v>
      </c>
      <c r="H3748" s="73" t="n">
        <v>1032</v>
      </c>
      <c r="I3748" s="74" t="n">
        <f aca="false">H3748/F3748</f>
        <v>0.179603202227637</v>
      </c>
      <c r="J3748" s="73" t="n">
        <v>4528</v>
      </c>
      <c r="K3748" s="73" t="n">
        <v>43</v>
      </c>
      <c r="L3748" s="73" t="n">
        <v>143</v>
      </c>
      <c r="M3748" s="73" t="n">
        <v>859</v>
      </c>
      <c r="N3748" s="73" t="n">
        <v>3530</v>
      </c>
      <c r="O3748" s="73" t="n">
        <f aca="false">J3748-M3748-N3748</f>
        <v>139</v>
      </c>
      <c r="P3748" s="74" t="n">
        <f aca="false">M3748/J3748</f>
        <v>0.189708480565371</v>
      </c>
      <c r="Q3748" s="74" t="n">
        <f aca="false">N3748/J3748</f>
        <v>0.779593639575972</v>
      </c>
      <c r="R3748" s="75" t="n">
        <f aca="false">ABS(P3748-Q3748)*100</f>
        <v>58.9885159010601</v>
      </c>
      <c r="S3748" s="72" t="str">
        <f aca="false">IF(M3748&gt;N3748,"Flávio Bolsonaro",IF(N3748&gt;M3748,"Lula","Empate"))</f>
        <v>Lula</v>
      </c>
      <c r="T3748" s="74" t="n">
        <v>0.808495658296175</v>
      </c>
      <c r="U3748" s="74" t="n">
        <v>0.148087303449894</v>
      </c>
      <c r="V3748" s="72" t="str">
        <f aca="false">IF(S3748="Empate","—",IF((N3748&gt;M3748)&lt;&gt;(T3748&gt;U3748),"Sim","Não"))</f>
        <v>Não</v>
      </c>
    </row>
    <row r="3749" customFormat="false" ht="15" hidden="false" customHeight="false" outlineLevel="0" collapsed="false">
      <c r="A3749" s="72" t="s">
        <v>7706</v>
      </c>
      <c r="B3749" s="72" t="s">
        <v>7707</v>
      </c>
      <c r="C3749" s="72" t="s">
        <v>317</v>
      </c>
      <c r="D3749" s="72" t="s">
        <v>289</v>
      </c>
      <c r="E3749" s="72"/>
      <c r="F3749" s="73" t="n">
        <v>3156</v>
      </c>
      <c r="G3749" s="73" t="n">
        <v>2695</v>
      </c>
      <c r="H3749" s="73" t="n">
        <v>461</v>
      </c>
      <c r="I3749" s="74" t="n">
        <f aca="false">H3749/F3749</f>
        <v>0.146070975918885</v>
      </c>
      <c r="J3749" s="73" t="n">
        <v>2601</v>
      </c>
      <c r="K3749" s="73" t="n">
        <v>28</v>
      </c>
      <c r="L3749" s="73" t="n">
        <v>66</v>
      </c>
      <c r="M3749" s="73" t="n">
        <v>587</v>
      </c>
      <c r="N3749" s="73" t="n">
        <v>1865</v>
      </c>
      <c r="O3749" s="73" t="n">
        <f aca="false">J3749-M3749-N3749</f>
        <v>149</v>
      </c>
      <c r="P3749" s="74" t="n">
        <f aca="false">M3749/J3749</f>
        <v>0.225682429834679</v>
      </c>
      <c r="Q3749" s="74" t="n">
        <f aca="false">N3749/J3749</f>
        <v>0.717031910803537</v>
      </c>
      <c r="R3749" s="75" t="n">
        <f aca="false">ABS(P3749-Q3749)*100</f>
        <v>49.1349480968858</v>
      </c>
      <c r="S3749" s="72" t="str">
        <f aca="false">IF(M3749&gt;N3749,"Flávio Bolsonaro",IF(N3749&gt;M3749,"Lula","Empate"))</f>
        <v>Lula</v>
      </c>
      <c r="T3749" s="74" t="n">
        <v>0.749055812001679</v>
      </c>
      <c r="U3749" s="74" t="n">
        <v>0.188837599664289</v>
      </c>
      <c r="V3749" s="72" t="str">
        <f aca="false">IF(S3749="Empate","—",IF((N3749&gt;M3749)&lt;&gt;(T3749&gt;U3749),"Sim","Não"))</f>
        <v>Não</v>
      </c>
    </row>
    <row r="3750" customFormat="false" ht="15" hidden="false" customHeight="false" outlineLevel="0" collapsed="false">
      <c r="A3750" s="72" t="s">
        <v>7708</v>
      </c>
      <c r="B3750" s="72" t="s">
        <v>7709</v>
      </c>
      <c r="C3750" s="72" t="s">
        <v>317</v>
      </c>
      <c r="D3750" s="72" t="s">
        <v>289</v>
      </c>
      <c r="E3750" s="72"/>
      <c r="F3750" s="73" t="n">
        <v>11100</v>
      </c>
      <c r="G3750" s="73" t="n">
        <v>9520</v>
      </c>
      <c r="H3750" s="73" t="n">
        <v>1580</v>
      </c>
      <c r="I3750" s="74" t="n">
        <f aca="false">H3750/F3750</f>
        <v>0.142342342342342</v>
      </c>
      <c r="J3750" s="73" t="n">
        <v>9178</v>
      </c>
      <c r="K3750" s="73" t="n">
        <v>118</v>
      </c>
      <c r="L3750" s="73" t="n">
        <v>224</v>
      </c>
      <c r="M3750" s="73" t="n">
        <v>1680</v>
      </c>
      <c r="N3750" s="73" t="n">
        <v>7115</v>
      </c>
      <c r="O3750" s="73" t="n">
        <f aca="false">J3750-M3750-N3750</f>
        <v>383</v>
      </c>
      <c r="P3750" s="74" t="n">
        <f aca="false">M3750/J3750</f>
        <v>0.183046415341033</v>
      </c>
      <c r="Q3750" s="74" t="n">
        <f aca="false">N3750/J3750</f>
        <v>0.775223360209196</v>
      </c>
      <c r="R3750" s="75" t="n">
        <f aca="false">ABS(P3750-Q3750)*100</f>
        <v>59.2176944868163</v>
      </c>
      <c r="S3750" s="72" t="str">
        <f aca="false">IF(M3750&gt;N3750,"Flávio Bolsonaro",IF(N3750&gt;M3750,"Lula","Empate"))</f>
        <v>Lula</v>
      </c>
      <c r="T3750" s="74" t="n">
        <v>0.809556947344004</v>
      </c>
      <c r="U3750" s="74" t="n">
        <v>0.146949663651125</v>
      </c>
      <c r="V3750" s="72" t="str">
        <f aca="false">IF(S3750="Empate","—",IF((N3750&gt;M3750)&lt;&gt;(T3750&gt;U3750),"Sim","Não"))</f>
        <v>Não</v>
      </c>
    </row>
    <row r="3751" customFormat="false" ht="15" hidden="false" customHeight="false" outlineLevel="0" collapsed="false">
      <c r="A3751" s="72" t="s">
        <v>7710</v>
      </c>
      <c r="B3751" s="72" t="s">
        <v>7711</v>
      </c>
      <c r="C3751" s="72" t="s">
        <v>317</v>
      </c>
      <c r="D3751" s="72" t="s">
        <v>289</v>
      </c>
      <c r="E3751" s="72"/>
      <c r="F3751" s="73" t="n">
        <v>10316</v>
      </c>
      <c r="G3751" s="73" t="n">
        <v>8745</v>
      </c>
      <c r="H3751" s="73" t="n">
        <v>1571</v>
      </c>
      <c r="I3751" s="74" t="n">
        <f aca="false">H3751/F3751</f>
        <v>0.152287708414114</v>
      </c>
      <c r="J3751" s="73" t="n">
        <v>8145</v>
      </c>
      <c r="K3751" s="73" t="n">
        <v>209</v>
      </c>
      <c r="L3751" s="73" t="n">
        <v>391</v>
      </c>
      <c r="M3751" s="73" t="n">
        <v>2599</v>
      </c>
      <c r="N3751" s="73" t="n">
        <v>5010</v>
      </c>
      <c r="O3751" s="73" t="n">
        <f aca="false">J3751-M3751-N3751</f>
        <v>536</v>
      </c>
      <c r="P3751" s="74" t="n">
        <f aca="false">M3751/J3751</f>
        <v>0.319091467157766</v>
      </c>
      <c r="Q3751" s="74" t="n">
        <f aca="false">N3751/J3751</f>
        <v>0.615101289134438</v>
      </c>
      <c r="R3751" s="75" t="n">
        <f aca="false">ABS(P3751-Q3751)*100</f>
        <v>29.6009821976673</v>
      </c>
      <c r="S3751" s="72" t="str">
        <f aca="false">IF(M3751&gt;N3751,"Flávio Bolsonaro",IF(N3751&gt;M3751,"Lula","Empate"))</f>
        <v>Lula</v>
      </c>
      <c r="T3751" s="74" t="n">
        <v>0.662828535669587</v>
      </c>
      <c r="U3751" s="74" t="n">
        <v>0.280100125156446</v>
      </c>
      <c r="V3751" s="72" t="str">
        <f aca="false">IF(S3751="Empate","—",IF((N3751&gt;M3751)&lt;&gt;(T3751&gt;U3751),"Sim","Não"))</f>
        <v>Não</v>
      </c>
    </row>
    <row r="3752" customFormat="false" ht="15" hidden="false" customHeight="false" outlineLevel="0" collapsed="false">
      <c r="A3752" s="72" t="s">
        <v>7712</v>
      </c>
      <c r="B3752" s="72" t="s">
        <v>7713</v>
      </c>
      <c r="C3752" s="72" t="s">
        <v>317</v>
      </c>
      <c r="D3752" s="72" t="s">
        <v>289</v>
      </c>
      <c r="E3752" s="72"/>
      <c r="F3752" s="73" t="n">
        <v>6324</v>
      </c>
      <c r="G3752" s="73" t="n">
        <v>5247</v>
      </c>
      <c r="H3752" s="73" t="n">
        <v>1077</v>
      </c>
      <c r="I3752" s="74" t="n">
        <f aca="false">H3752/F3752</f>
        <v>0.170303605313093</v>
      </c>
      <c r="J3752" s="73" t="n">
        <v>4992</v>
      </c>
      <c r="K3752" s="73" t="n">
        <v>69</v>
      </c>
      <c r="L3752" s="73" t="n">
        <v>186</v>
      </c>
      <c r="M3752" s="73" t="n">
        <v>1293</v>
      </c>
      <c r="N3752" s="73" t="n">
        <v>3488</v>
      </c>
      <c r="O3752" s="73" t="n">
        <f aca="false">J3752-M3752-N3752</f>
        <v>211</v>
      </c>
      <c r="P3752" s="74" t="n">
        <f aca="false">M3752/J3752</f>
        <v>0.259014423076923</v>
      </c>
      <c r="Q3752" s="74" t="n">
        <f aca="false">N3752/J3752</f>
        <v>0.698717948717949</v>
      </c>
      <c r="R3752" s="75" t="n">
        <f aca="false">ABS(P3752-Q3752)*100</f>
        <v>43.9703525641026</v>
      </c>
      <c r="S3752" s="72" t="str">
        <f aca="false">IF(M3752&gt;N3752,"Flávio Bolsonaro",IF(N3752&gt;M3752,"Lula","Empate"))</f>
        <v>Lula</v>
      </c>
      <c r="T3752" s="74" t="n">
        <v>0.742527754056362</v>
      </c>
      <c r="U3752" s="74" t="n">
        <v>0.205807002561913</v>
      </c>
      <c r="V3752" s="72" t="str">
        <f aca="false">IF(S3752="Empate","—",IF((N3752&gt;M3752)&lt;&gt;(T3752&gt;U3752),"Sim","Não"))</f>
        <v>Não</v>
      </c>
    </row>
    <row r="3753" customFormat="false" ht="15" hidden="false" customHeight="false" outlineLevel="0" collapsed="false">
      <c r="A3753" s="72" t="s">
        <v>7714</v>
      </c>
      <c r="B3753" s="72" t="s">
        <v>7715</v>
      </c>
      <c r="C3753" s="72" t="s">
        <v>317</v>
      </c>
      <c r="D3753" s="72" t="s">
        <v>289</v>
      </c>
      <c r="E3753" s="72"/>
      <c r="F3753" s="73" t="n">
        <v>5251</v>
      </c>
      <c r="G3753" s="73" t="n">
        <v>4264</v>
      </c>
      <c r="H3753" s="73" t="n">
        <v>987</v>
      </c>
      <c r="I3753" s="74" t="n">
        <f aca="false">H3753/F3753</f>
        <v>0.187964197295753</v>
      </c>
      <c r="J3753" s="73" t="n">
        <v>4079</v>
      </c>
      <c r="K3753" s="73" t="n">
        <v>56</v>
      </c>
      <c r="L3753" s="73" t="n">
        <v>129</v>
      </c>
      <c r="M3753" s="73" t="n">
        <v>627</v>
      </c>
      <c r="N3753" s="73" t="n">
        <v>3329</v>
      </c>
      <c r="O3753" s="73" t="n">
        <f aca="false">J3753-M3753-N3753</f>
        <v>123</v>
      </c>
      <c r="P3753" s="74" t="n">
        <f aca="false">M3753/J3753</f>
        <v>0.153714145623927</v>
      </c>
      <c r="Q3753" s="74" t="n">
        <f aca="false">N3753/J3753</f>
        <v>0.816131404756068</v>
      </c>
      <c r="R3753" s="75" t="n">
        <f aca="false">ABS(P3753-Q3753)*100</f>
        <v>66.241725913214</v>
      </c>
      <c r="S3753" s="72" t="str">
        <f aca="false">IF(M3753&gt;N3753,"Flávio Bolsonaro",IF(N3753&gt;M3753,"Lula","Empate"))</f>
        <v>Lula</v>
      </c>
      <c r="T3753" s="74" t="n">
        <v>0.84605941566413</v>
      </c>
      <c r="U3753" s="74" t="n">
        <v>0.119076847532531</v>
      </c>
      <c r="V3753" s="72" t="str">
        <f aca="false">IF(S3753="Empate","—",IF((N3753&gt;M3753)&lt;&gt;(T3753&gt;U3753),"Sim","Não"))</f>
        <v>Não</v>
      </c>
    </row>
    <row r="3754" customFormat="false" ht="15" hidden="false" customHeight="false" outlineLevel="0" collapsed="false">
      <c r="A3754" s="72" t="s">
        <v>7716</v>
      </c>
      <c r="B3754" s="72" t="s">
        <v>7717</v>
      </c>
      <c r="C3754" s="72" t="s">
        <v>317</v>
      </c>
      <c r="D3754" s="72" t="s">
        <v>289</v>
      </c>
      <c r="E3754" s="72"/>
      <c r="F3754" s="73" t="n">
        <v>27705</v>
      </c>
      <c r="G3754" s="73" t="n">
        <v>23010</v>
      </c>
      <c r="H3754" s="73" t="n">
        <v>4695</v>
      </c>
      <c r="I3754" s="74" t="n">
        <f aca="false">H3754/F3754</f>
        <v>0.169463995668652</v>
      </c>
      <c r="J3754" s="73" t="n">
        <v>22029</v>
      </c>
      <c r="K3754" s="73" t="n">
        <v>330</v>
      </c>
      <c r="L3754" s="73" t="n">
        <v>651</v>
      </c>
      <c r="M3754" s="73" t="n">
        <v>6155</v>
      </c>
      <c r="N3754" s="73" t="n">
        <v>14852</v>
      </c>
      <c r="O3754" s="73" t="n">
        <f aca="false">J3754-M3754-N3754</f>
        <v>1022</v>
      </c>
      <c r="P3754" s="74" t="n">
        <f aca="false">M3754/J3754</f>
        <v>0.27940442144446</v>
      </c>
      <c r="Q3754" s="74" t="n">
        <f aca="false">N3754/J3754</f>
        <v>0.674202188024876</v>
      </c>
      <c r="R3754" s="75" t="n">
        <f aca="false">ABS(P3754-Q3754)*100</f>
        <v>39.4797766580417</v>
      </c>
      <c r="S3754" s="72" t="str">
        <f aca="false">IF(M3754&gt;N3754,"Flávio Bolsonaro",IF(N3754&gt;M3754,"Lula","Empate"))</f>
        <v>Lula</v>
      </c>
      <c r="T3754" s="74" t="n">
        <v>0.707495608042163</v>
      </c>
      <c r="U3754" s="74" t="n">
        <v>0.243119266055046</v>
      </c>
      <c r="V3754" s="72" t="str">
        <f aca="false">IF(S3754="Empate","—",IF((N3754&gt;M3754)&lt;&gt;(T3754&gt;U3754),"Sim","Não"))</f>
        <v>Não</v>
      </c>
    </row>
    <row r="3755" customFormat="false" ht="15" hidden="false" customHeight="false" outlineLevel="0" collapsed="false">
      <c r="A3755" s="72" t="s">
        <v>7718</v>
      </c>
      <c r="B3755" s="72" t="s">
        <v>7719</v>
      </c>
      <c r="C3755" s="72" t="s">
        <v>317</v>
      </c>
      <c r="D3755" s="72" t="s">
        <v>289</v>
      </c>
      <c r="E3755" s="72"/>
      <c r="F3755" s="73" t="n">
        <v>3082</v>
      </c>
      <c r="G3755" s="73" t="n">
        <v>2385</v>
      </c>
      <c r="H3755" s="73" t="n">
        <v>697</v>
      </c>
      <c r="I3755" s="74" t="n">
        <f aca="false">H3755/F3755</f>
        <v>0.22615184944841</v>
      </c>
      <c r="J3755" s="73" t="n">
        <v>2270</v>
      </c>
      <c r="K3755" s="73" t="n">
        <v>26</v>
      </c>
      <c r="L3755" s="73" t="n">
        <v>89</v>
      </c>
      <c r="M3755" s="73" t="n">
        <v>494</v>
      </c>
      <c r="N3755" s="73" t="n">
        <v>1689</v>
      </c>
      <c r="O3755" s="73" t="n">
        <f aca="false">J3755-M3755-N3755</f>
        <v>87</v>
      </c>
      <c r="P3755" s="74" t="n">
        <f aca="false">M3755/J3755</f>
        <v>0.217621145374449</v>
      </c>
      <c r="Q3755" s="74" t="n">
        <f aca="false">N3755/J3755</f>
        <v>0.744052863436123</v>
      </c>
      <c r="R3755" s="75" t="n">
        <f aca="false">ABS(P3755-Q3755)*100</f>
        <v>52.6431718061674</v>
      </c>
      <c r="S3755" s="72" t="str">
        <f aca="false">IF(M3755&gt;N3755,"Flávio Bolsonaro",IF(N3755&gt;M3755,"Lula","Empate"))</f>
        <v>Lula</v>
      </c>
      <c r="T3755" s="74" t="n">
        <v>0.797885835095137</v>
      </c>
      <c r="U3755" s="74" t="n">
        <v>0.155602536997886</v>
      </c>
      <c r="V3755" s="72" t="str">
        <f aca="false">IF(S3755="Empate","—",IF((N3755&gt;M3755)&lt;&gt;(T3755&gt;U3755),"Sim","Não"))</f>
        <v>Não</v>
      </c>
    </row>
    <row r="3756" customFormat="false" ht="15" hidden="false" customHeight="false" outlineLevel="0" collapsed="false">
      <c r="A3756" s="72" t="s">
        <v>7720</v>
      </c>
      <c r="B3756" s="72" t="s">
        <v>7721</v>
      </c>
      <c r="C3756" s="72" t="s">
        <v>317</v>
      </c>
      <c r="D3756" s="72" t="s">
        <v>289</v>
      </c>
      <c r="E3756" s="72"/>
      <c r="F3756" s="73" t="n">
        <v>15421</v>
      </c>
      <c r="G3756" s="73" t="n">
        <v>12932</v>
      </c>
      <c r="H3756" s="73" t="n">
        <v>2489</v>
      </c>
      <c r="I3756" s="74" t="n">
        <f aca="false">H3756/F3756</f>
        <v>0.161403281239868</v>
      </c>
      <c r="J3756" s="73" t="n">
        <v>12385</v>
      </c>
      <c r="K3756" s="73" t="n">
        <v>155</v>
      </c>
      <c r="L3756" s="73" t="n">
        <v>392</v>
      </c>
      <c r="M3756" s="73" t="n">
        <v>3261</v>
      </c>
      <c r="N3756" s="73" t="n">
        <v>8585</v>
      </c>
      <c r="O3756" s="73" t="n">
        <f aca="false">J3756-M3756-N3756</f>
        <v>539</v>
      </c>
      <c r="P3756" s="74" t="n">
        <f aca="false">M3756/J3756</f>
        <v>0.263302381913605</v>
      </c>
      <c r="Q3756" s="74" t="n">
        <f aca="false">N3756/J3756</f>
        <v>0.693177230520791</v>
      </c>
      <c r="R3756" s="75" t="n">
        <f aca="false">ABS(P3756-Q3756)*100</f>
        <v>42.9874848607186</v>
      </c>
      <c r="S3756" s="72" t="str">
        <f aca="false">IF(M3756&gt;N3756,"Flávio Bolsonaro",IF(N3756&gt;M3756,"Lula","Empate"))</f>
        <v>Lula</v>
      </c>
      <c r="T3756" s="74" t="n">
        <v>0.723404255319149</v>
      </c>
      <c r="U3756" s="74" t="n">
        <v>0.232974615953339</v>
      </c>
      <c r="V3756" s="72" t="str">
        <f aca="false">IF(S3756="Empate","—",IF((N3756&gt;M3756)&lt;&gt;(T3756&gt;U3756),"Sim","Não"))</f>
        <v>Não</v>
      </c>
    </row>
    <row r="3757" customFormat="false" ht="15" hidden="false" customHeight="false" outlineLevel="0" collapsed="false">
      <c r="A3757" s="72" t="s">
        <v>7722</v>
      </c>
      <c r="B3757" s="72" t="s">
        <v>481</v>
      </c>
      <c r="C3757" s="72" t="s">
        <v>317</v>
      </c>
      <c r="D3757" s="72" t="s">
        <v>289</v>
      </c>
      <c r="E3757" s="72"/>
      <c r="F3757" s="73" t="n">
        <v>4775</v>
      </c>
      <c r="G3757" s="73" t="n">
        <v>3925</v>
      </c>
      <c r="H3757" s="73" t="n">
        <v>850</v>
      </c>
      <c r="I3757" s="74" t="n">
        <f aca="false">H3757/F3757</f>
        <v>0.178010471204188</v>
      </c>
      <c r="J3757" s="73" t="n">
        <v>3724</v>
      </c>
      <c r="K3757" s="73" t="n">
        <v>59</v>
      </c>
      <c r="L3757" s="73" t="n">
        <v>142</v>
      </c>
      <c r="M3757" s="73" t="n">
        <v>1282</v>
      </c>
      <c r="N3757" s="73" t="n">
        <v>2251</v>
      </c>
      <c r="O3757" s="73" t="n">
        <f aca="false">J3757-M3757-N3757</f>
        <v>191</v>
      </c>
      <c r="P3757" s="74" t="n">
        <f aca="false">M3757/J3757</f>
        <v>0.344253490870032</v>
      </c>
      <c r="Q3757" s="74" t="n">
        <f aca="false">N3757/J3757</f>
        <v>0.604457572502685</v>
      </c>
      <c r="R3757" s="75" t="n">
        <f aca="false">ABS(P3757-Q3757)*100</f>
        <v>26.0204081632653</v>
      </c>
      <c r="S3757" s="72" t="str">
        <f aca="false">IF(M3757&gt;N3757,"Flávio Bolsonaro",IF(N3757&gt;M3757,"Lula","Empate"))</f>
        <v>Lula</v>
      </c>
      <c r="T3757" s="74" t="n">
        <v>0.653846153846154</v>
      </c>
      <c r="U3757" s="74" t="n">
        <v>0.285456730769231</v>
      </c>
      <c r="V3757" s="72" t="str">
        <f aca="false">IF(S3757="Empate","—",IF((N3757&gt;M3757)&lt;&gt;(T3757&gt;U3757),"Sim","Não"))</f>
        <v>Não</v>
      </c>
    </row>
    <row r="3758" customFormat="false" ht="15" hidden="false" customHeight="false" outlineLevel="0" collapsed="false">
      <c r="A3758" s="72" t="s">
        <v>7723</v>
      </c>
      <c r="B3758" s="72" t="s">
        <v>7724</v>
      </c>
      <c r="C3758" s="72" t="s">
        <v>317</v>
      </c>
      <c r="D3758" s="72" t="s">
        <v>289</v>
      </c>
      <c r="E3758" s="72"/>
      <c r="F3758" s="73" t="n">
        <v>6393</v>
      </c>
      <c r="G3758" s="73" t="n">
        <v>5114</v>
      </c>
      <c r="H3758" s="73" t="n">
        <v>1279</v>
      </c>
      <c r="I3758" s="74" t="n">
        <f aca="false">H3758/F3758</f>
        <v>0.200062568434225</v>
      </c>
      <c r="J3758" s="73" t="n">
        <v>4908</v>
      </c>
      <c r="K3758" s="73" t="n">
        <v>52</v>
      </c>
      <c r="L3758" s="73" t="n">
        <v>154</v>
      </c>
      <c r="M3758" s="73" t="n">
        <v>1160</v>
      </c>
      <c r="N3758" s="73" t="n">
        <v>3586</v>
      </c>
      <c r="O3758" s="73" t="n">
        <f aca="false">J3758-M3758-N3758</f>
        <v>162</v>
      </c>
      <c r="P3758" s="74" t="n">
        <f aca="false">M3758/J3758</f>
        <v>0.236348818255909</v>
      </c>
      <c r="Q3758" s="74" t="n">
        <f aca="false">N3758/J3758</f>
        <v>0.730643846780766</v>
      </c>
      <c r="R3758" s="75" t="n">
        <f aca="false">ABS(P3758-Q3758)*100</f>
        <v>49.4295028524857</v>
      </c>
      <c r="S3758" s="72" t="str">
        <f aca="false">IF(M3758&gt;N3758,"Flávio Bolsonaro",IF(N3758&gt;M3758,"Lula","Empate"))</f>
        <v>Lula</v>
      </c>
      <c r="T3758" s="74" t="n">
        <v>0.757987763426241</v>
      </c>
      <c r="U3758" s="74" t="n">
        <v>0.198731021980512</v>
      </c>
      <c r="V3758" s="72" t="str">
        <f aca="false">IF(S3758="Empate","—",IF((N3758&gt;M3758)&lt;&gt;(T3758&gt;U3758),"Sim","Não"))</f>
        <v>Não</v>
      </c>
    </row>
    <row r="3759" customFormat="false" ht="15" hidden="false" customHeight="false" outlineLevel="0" collapsed="false">
      <c r="A3759" s="72" t="s">
        <v>7725</v>
      </c>
      <c r="B3759" s="72" t="s">
        <v>7726</v>
      </c>
      <c r="C3759" s="72" t="s">
        <v>317</v>
      </c>
      <c r="D3759" s="72" t="s">
        <v>289</v>
      </c>
      <c r="E3759" s="72"/>
      <c r="F3759" s="73" t="n">
        <v>12875</v>
      </c>
      <c r="G3759" s="73" t="n">
        <v>10120</v>
      </c>
      <c r="H3759" s="73" t="n">
        <v>2755</v>
      </c>
      <c r="I3759" s="74" t="n">
        <f aca="false">H3759/F3759</f>
        <v>0.213980582524272</v>
      </c>
      <c r="J3759" s="73" t="n">
        <v>9613</v>
      </c>
      <c r="K3759" s="73" t="n">
        <v>186</v>
      </c>
      <c r="L3759" s="73" t="n">
        <v>321</v>
      </c>
      <c r="M3759" s="73" t="n">
        <v>2666</v>
      </c>
      <c r="N3759" s="73" t="n">
        <v>6509</v>
      </c>
      <c r="O3759" s="73" t="n">
        <f aca="false">J3759-M3759-N3759</f>
        <v>438</v>
      </c>
      <c r="P3759" s="74" t="n">
        <f aca="false">M3759/J3759</f>
        <v>0.277332778529075</v>
      </c>
      <c r="Q3759" s="74" t="n">
        <f aca="false">N3759/J3759</f>
        <v>0.6771039217726</v>
      </c>
      <c r="R3759" s="75" t="n">
        <f aca="false">ABS(P3759-Q3759)*100</f>
        <v>39.9771143243524</v>
      </c>
      <c r="S3759" s="72" t="str">
        <f aca="false">IF(M3759&gt;N3759,"Flávio Bolsonaro",IF(N3759&gt;M3759,"Lula","Empate"))</f>
        <v>Lula</v>
      </c>
      <c r="T3759" s="74" t="n">
        <v>0.726504065040651</v>
      </c>
      <c r="U3759" s="74" t="n">
        <v>0.220162601626016</v>
      </c>
      <c r="V3759" s="72" t="str">
        <f aca="false">IF(S3759="Empate","—",IF((N3759&gt;M3759)&lt;&gt;(T3759&gt;U3759),"Sim","Não"))</f>
        <v>Não</v>
      </c>
    </row>
    <row r="3760" customFormat="false" ht="15" hidden="false" customHeight="false" outlineLevel="0" collapsed="false">
      <c r="A3760" s="72" t="s">
        <v>7727</v>
      </c>
      <c r="B3760" s="72" t="s">
        <v>7728</v>
      </c>
      <c r="C3760" s="72" t="s">
        <v>317</v>
      </c>
      <c r="D3760" s="72" t="s">
        <v>289</v>
      </c>
      <c r="E3760" s="72"/>
      <c r="F3760" s="73" t="n">
        <v>9613</v>
      </c>
      <c r="G3760" s="73" t="n">
        <v>7726</v>
      </c>
      <c r="H3760" s="73" t="n">
        <v>1887</v>
      </c>
      <c r="I3760" s="74" t="n">
        <f aca="false">H3760/F3760</f>
        <v>0.196296681577031</v>
      </c>
      <c r="J3760" s="73" t="n">
        <v>7207</v>
      </c>
      <c r="K3760" s="73" t="n">
        <v>156</v>
      </c>
      <c r="L3760" s="73" t="n">
        <v>363</v>
      </c>
      <c r="M3760" s="73" t="n">
        <v>2255</v>
      </c>
      <c r="N3760" s="73" t="n">
        <v>4669</v>
      </c>
      <c r="O3760" s="73" t="n">
        <f aca="false">J3760-M3760-N3760</f>
        <v>283</v>
      </c>
      <c r="P3760" s="74" t="n">
        <f aca="false">M3760/J3760</f>
        <v>0.312890245594561</v>
      </c>
      <c r="Q3760" s="74" t="n">
        <f aca="false">N3760/J3760</f>
        <v>0.647842375468295</v>
      </c>
      <c r="R3760" s="75" t="n">
        <f aca="false">ABS(P3760-Q3760)*100</f>
        <v>33.4952129873734</v>
      </c>
      <c r="S3760" s="72" t="str">
        <f aca="false">IF(M3760&gt;N3760,"Flávio Bolsonaro",IF(N3760&gt;M3760,"Lula","Empate"))</f>
        <v>Lula</v>
      </c>
      <c r="T3760" s="74" t="n">
        <v>0.710197783700379</v>
      </c>
      <c r="U3760" s="74" t="n">
        <v>0.233132276616636</v>
      </c>
      <c r="V3760" s="72" t="str">
        <f aca="false">IF(S3760="Empate","—",IF((N3760&gt;M3760)&lt;&gt;(T3760&gt;U3760),"Sim","Não"))</f>
        <v>Não</v>
      </c>
    </row>
    <row r="3761" customFormat="false" ht="15" hidden="false" customHeight="false" outlineLevel="0" collapsed="false">
      <c r="A3761" s="72" t="s">
        <v>7729</v>
      </c>
      <c r="B3761" s="72" t="s">
        <v>7730</v>
      </c>
      <c r="C3761" s="72" t="s">
        <v>317</v>
      </c>
      <c r="D3761" s="72" t="s">
        <v>289</v>
      </c>
      <c r="E3761" s="72"/>
      <c r="F3761" s="73" t="n">
        <v>7693</v>
      </c>
      <c r="G3761" s="73" t="n">
        <v>6377</v>
      </c>
      <c r="H3761" s="73" t="n">
        <v>1316</v>
      </c>
      <c r="I3761" s="74" t="n">
        <f aca="false">H3761/F3761</f>
        <v>0.171064604185623</v>
      </c>
      <c r="J3761" s="73" t="n">
        <v>6034</v>
      </c>
      <c r="K3761" s="73" t="n">
        <v>99</v>
      </c>
      <c r="L3761" s="73" t="n">
        <v>244</v>
      </c>
      <c r="M3761" s="73" t="n">
        <v>1589</v>
      </c>
      <c r="N3761" s="73" t="n">
        <v>4148</v>
      </c>
      <c r="O3761" s="73" t="n">
        <f aca="false">J3761-M3761-N3761</f>
        <v>297</v>
      </c>
      <c r="P3761" s="74" t="n">
        <f aca="false">M3761/J3761</f>
        <v>0.263341067285383</v>
      </c>
      <c r="Q3761" s="74" t="n">
        <f aca="false">N3761/J3761</f>
        <v>0.687437852171031</v>
      </c>
      <c r="R3761" s="75" t="n">
        <f aca="false">ABS(P3761-Q3761)*100</f>
        <v>42.4096784885648</v>
      </c>
      <c r="S3761" s="72" t="str">
        <f aca="false">IF(M3761&gt;N3761,"Flávio Bolsonaro",IF(N3761&gt;M3761,"Lula","Empate"))</f>
        <v>Lula</v>
      </c>
      <c r="T3761" s="74" t="n">
        <v>0.744544970729111</v>
      </c>
      <c r="U3761" s="74" t="n">
        <v>0.200283838921412</v>
      </c>
      <c r="V3761" s="72" t="str">
        <f aca="false">IF(S3761="Empate","—",IF((N3761&gt;M3761)&lt;&gt;(T3761&gt;U3761),"Sim","Não"))</f>
        <v>Não</v>
      </c>
    </row>
    <row r="3762" customFormat="false" ht="15" hidden="false" customHeight="false" outlineLevel="0" collapsed="false">
      <c r="A3762" s="72" t="s">
        <v>7731</v>
      </c>
      <c r="B3762" s="72" t="s">
        <v>7732</v>
      </c>
      <c r="C3762" s="72" t="s">
        <v>317</v>
      </c>
      <c r="D3762" s="72" t="s">
        <v>289</v>
      </c>
      <c r="E3762" s="72"/>
      <c r="F3762" s="73" t="n">
        <v>3314</v>
      </c>
      <c r="G3762" s="73" t="n">
        <v>2756</v>
      </c>
      <c r="H3762" s="73" t="n">
        <v>558</v>
      </c>
      <c r="I3762" s="74" t="n">
        <f aca="false">H3762/F3762</f>
        <v>0.168376584188292</v>
      </c>
      <c r="J3762" s="73" t="n">
        <v>2636</v>
      </c>
      <c r="K3762" s="73" t="n">
        <v>33</v>
      </c>
      <c r="L3762" s="73" t="n">
        <v>87</v>
      </c>
      <c r="M3762" s="73" t="n">
        <v>834</v>
      </c>
      <c r="N3762" s="73" t="n">
        <v>1665</v>
      </c>
      <c r="O3762" s="73" t="n">
        <f aca="false">J3762-M3762-N3762</f>
        <v>137</v>
      </c>
      <c r="P3762" s="74" t="n">
        <f aca="false">M3762/J3762</f>
        <v>0.31638846737481</v>
      </c>
      <c r="Q3762" s="74" t="n">
        <f aca="false">N3762/J3762</f>
        <v>0.631638846737481</v>
      </c>
      <c r="R3762" s="75" t="n">
        <f aca="false">ABS(P3762-Q3762)*100</f>
        <v>31.5250379362671</v>
      </c>
      <c r="S3762" s="72" t="str">
        <f aca="false">IF(M3762&gt;N3762,"Flávio Bolsonaro",IF(N3762&gt;M3762,"Lula","Empate"))</f>
        <v>Lula</v>
      </c>
      <c r="T3762" s="74" t="n">
        <v>0.6576</v>
      </c>
      <c r="U3762" s="74" t="n">
        <v>0.2896</v>
      </c>
      <c r="V3762" s="72" t="str">
        <f aca="false">IF(S3762="Empate","—",IF((N3762&gt;M3762)&lt;&gt;(T3762&gt;U3762),"Sim","Não"))</f>
        <v>Não</v>
      </c>
    </row>
    <row r="3763" customFormat="false" ht="15" hidden="false" customHeight="false" outlineLevel="0" collapsed="false">
      <c r="A3763" s="72" t="s">
        <v>7733</v>
      </c>
      <c r="B3763" s="72" t="s">
        <v>7734</v>
      </c>
      <c r="C3763" s="72" t="s">
        <v>317</v>
      </c>
      <c r="D3763" s="72" t="s">
        <v>289</v>
      </c>
      <c r="E3763" s="72"/>
      <c r="F3763" s="73" t="n">
        <v>9481</v>
      </c>
      <c r="G3763" s="73" t="n">
        <v>7586</v>
      </c>
      <c r="H3763" s="73" t="n">
        <v>1895</v>
      </c>
      <c r="I3763" s="74" t="n">
        <f aca="false">H3763/F3763</f>
        <v>0.199873431072672</v>
      </c>
      <c r="J3763" s="73" t="n">
        <v>7303</v>
      </c>
      <c r="K3763" s="73" t="n">
        <v>72</v>
      </c>
      <c r="L3763" s="73" t="n">
        <v>211</v>
      </c>
      <c r="M3763" s="73" t="n">
        <v>1935</v>
      </c>
      <c r="N3763" s="73" t="n">
        <v>5008</v>
      </c>
      <c r="O3763" s="73" t="n">
        <f aca="false">J3763-M3763-N3763</f>
        <v>360</v>
      </c>
      <c r="P3763" s="74" t="n">
        <f aca="false">M3763/J3763</f>
        <v>0.264959605641517</v>
      </c>
      <c r="Q3763" s="74" t="n">
        <f aca="false">N3763/J3763</f>
        <v>0.685745584006573</v>
      </c>
      <c r="R3763" s="75" t="n">
        <f aca="false">ABS(P3763-Q3763)*100</f>
        <v>42.0785978365055</v>
      </c>
      <c r="S3763" s="72" t="str">
        <f aca="false">IF(M3763&gt;N3763,"Flávio Bolsonaro",IF(N3763&gt;M3763,"Lula","Empate"))</f>
        <v>Lula</v>
      </c>
      <c r="T3763" s="74" t="n">
        <v>0.728798966853207</v>
      </c>
      <c r="U3763" s="74" t="n">
        <v>0.211508107332472</v>
      </c>
      <c r="V3763" s="72" t="str">
        <f aca="false">IF(S3763="Empate","—",IF((N3763&gt;M3763)&lt;&gt;(T3763&gt;U3763),"Sim","Não"))</f>
        <v>Não</v>
      </c>
    </row>
    <row r="3764" customFormat="false" ht="15" hidden="false" customHeight="false" outlineLevel="0" collapsed="false">
      <c r="A3764" s="72" t="s">
        <v>7735</v>
      </c>
      <c r="B3764" s="72" t="s">
        <v>7736</v>
      </c>
      <c r="C3764" s="72" t="s">
        <v>317</v>
      </c>
      <c r="D3764" s="72" t="s">
        <v>289</v>
      </c>
      <c r="E3764" s="72"/>
      <c r="F3764" s="73" t="n">
        <v>5230</v>
      </c>
      <c r="G3764" s="73" t="n">
        <v>4363</v>
      </c>
      <c r="H3764" s="73" t="n">
        <v>867</v>
      </c>
      <c r="I3764" s="74" t="n">
        <f aca="false">H3764/F3764</f>
        <v>0.165774378585086</v>
      </c>
      <c r="J3764" s="73" t="n">
        <v>4172</v>
      </c>
      <c r="K3764" s="73" t="n">
        <v>67</v>
      </c>
      <c r="L3764" s="73" t="n">
        <v>124</v>
      </c>
      <c r="M3764" s="73" t="n">
        <v>1331</v>
      </c>
      <c r="N3764" s="73" t="n">
        <v>2695</v>
      </c>
      <c r="O3764" s="73" t="n">
        <f aca="false">J3764-M3764-N3764</f>
        <v>146</v>
      </c>
      <c r="P3764" s="74" t="n">
        <f aca="false">M3764/J3764</f>
        <v>0.319031639501438</v>
      </c>
      <c r="Q3764" s="74" t="n">
        <f aca="false">N3764/J3764</f>
        <v>0.645973154362416</v>
      </c>
      <c r="R3764" s="75" t="n">
        <f aca="false">ABS(P3764-Q3764)*100</f>
        <v>32.6941514860978</v>
      </c>
      <c r="S3764" s="72" t="str">
        <f aca="false">IF(M3764&gt;N3764,"Flávio Bolsonaro",IF(N3764&gt;M3764,"Lula","Empate"))</f>
        <v>Lula</v>
      </c>
      <c r="T3764" s="74" t="n">
        <v>0.69010989010989</v>
      </c>
      <c r="U3764" s="74" t="n">
        <v>0.257631257631258</v>
      </c>
      <c r="V3764" s="72" t="str">
        <f aca="false">IF(S3764="Empate","—",IF((N3764&gt;M3764)&lt;&gt;(T3764&gt;U3764),"Sim","Não"))</f>
        <v>Não</v>
      </c>
    </row>
    <row r="3765" customFormat="false" ht="15" hidden="false" customHeight="false" outlineLevel="0" collapsed="false">
      <c r="A3765" s="72" t="s">
        <v>7737</v>
      </c>
      <c r="B3765" s="72" t="s">
        <v>7738</v>
      </c>
      <c r="C3765" s="72" t="s">
        <v>317</v>
      </c>
      <c r="D3765" s="72" t="s">
        <v>289</v>
      </c>
      <c r="E3765" s="72"/>
      <c r="F3765" s="73" t="n">
        <v>3467</v>
      </c>
      <c r="G3765" s="73" t="n">
        <v>3004</v>
      </c>
      <c r="H3765" s="73" t="n">
        <v>463</v>
      </c>
      <c r="I3765" s="74" t="n">
        <f aca="false">H3765/F3765</f>
        <v>0.133544851456591</v>
      </c>
      <c r="J3765" s="73" t="n">
        <v>2926</v>
      </c>
      <c r="K3765" s="73" t="n">
        <v>22</v>
      </c>
      <c r="L3765" s="73" t="n">
        <v>56</v>
      </c>
      <c r="M3765" s="73" t="n">
        <v>567</v>
      </c>
      <c r="N3765" s="73" t="n">
        <v>2252</v>
      </c>
      <c r="O3765" s="73" t="n">
        <f aca="false">J3765-M3765-N3765</f>
        <v>107</v>
      </c>
      <c r="P3765" s="74" t="n">
        <f aca="false">M3765/J3765</f>
        <v>0.19377990430622</v>
      </c>
      <c r="Q3765" s="74" t="n">
        <f aca="false">N3765/J3765</f>
        <v>0.769651401230349</v>
      </c>
      <c r="R3765" s="75" t="n">
        <f aca="false">ABS(P3765-Q3765)*100</f>
        <v>57.5871496924129</v>
      </c>
      <c r="S3765" s="72" t="str">
        <f aca="false">IF(M3765&gt;N3765,"Flávio Bolsonaro",IF(N3765&gt;M3765,"Lula","Empate"))</f>
        <v>Lula</v>
      </c>
      <c r="T3765" s="74" t="n">
        <v>0.815313718539525</v>
      </c>
      <c r="U3765" s="74" t="n">
        <v>0.143211627082595</v>
      </c>
      <c r="V3765" s="72" t="str">
        <f aca="false">IF(S3765="Empate","—",IF((N3765&gt;M3765)&lt;&gt;(T3765&gt;U3765),"Sim","Não"))</f>
        <v>Não</v>
      </c>
    </row>
    <row r="3766" customFormat="false" ht="15" hidden="false" customHeight="false" outlineLevel="0" collapsed="false">
      <c r="A3766" s="72" t="s">
        <v>7739</v>
      </c>
      <c r="B3766" s="72" t="s">
        <v>7740</v>
      </c>
      <c r="C3766" s="72" t="s">
        <v>317</v>
      </c>
      <c r="D3766" s="72" t="s">
        <v>289</v>
      </c>
      <c r="E3766" s="72"/>
      <c r="F3766" s="73" t="n">
        <v>7360</v>
      </c>
      <c r="G3766" s="73" t="n">
        <v>5642</v>
      </c>
      <c r="H3766" s="73" t="n">
        <v>1718</v>
      </c>
      <c r="I3766" s="74" t="n">
        <f aca="false">H3766/F3766</f>
        <v>0.233423913043478</v>
      </c>
      <c r="J3766" s="73" t="n">
        <v>5348</v>
      </c>
      <c r="K3766" s="73" t="n">
        <v>70</v>
      </c>
      <c r="L3766" s="73" t="n">
        <v>224</v>
      </c>
      <c r="M3766" s="73" t="n">
        <v>807</v>
      </c>
      <c r="N3766" s="73" t="n">
        <v>4426</v>
      </c>
      <c r="O3766" s="73" t="n">
        <f aca="false">J3766-M3766-N3766</f>
        <v>115</v>
      </c>
      <c r="P3766" s="74" t="n">
        <f aca="false">M3766/J3766</f>
        <v>0.150897531787584</v>
      </c>
      <c r="Q3766" s="74" t="n">
        <f aca="false">N3766/J3766</f>
        <v>0.827599102468212</v>
      </c>
      <c r="R3766" s="75" t="n">
        <f aca="false">ABS(P3766-Q3766)*100</f>
        <v>67.6701570680628</v>
      </c>
      <c r="S3766" s="72" t="str">
        <f aca="false">IF(M3766&gt;N3766,"Flávio Bolsonaro",IF(N3766&gt;M3766,"Lula","Empate"))</f>
        <v>Lula</v>
      </c>
      <c r="T3766" s="74" t="n">
        <v>0.851309846431798</v>
      </c>
      <c r="U3766" s="74" t="n">
        <v>0.112375790424571</v>
      </c>
      <c r="V3766" s="72" t="str">
        <f aca="false">IF(S3766="Empate","—",IF((N3766&gt;M3766)&lt;&gt;(T3766&gt;U3766),"Sim","Não"))</f>
        <v>Não</v>
      </c>
    </row>
    <row r="3767" customFormat="false" ht="15" hidden="false" customHeight="false" outlineLevel="0" collapsed="false">
      <c r="A3767" s="72" t="s">
        <v>7741</v>
      </c>
      <c r="B3767" s="72" t="s">
        <v>7742</v>
      </c>
      <c r="C3767" s="72" t="s">
        <v>317</v>
      </c>
      <c r="D3767" s="72" t="s">
        <v>289</v>
      </c>
      <c r="E3767" s="72"/>
      <c r="F3767" s="73" t="n">
        <v>22534</v>
      </c>
      <c r="G3767" s="73" t="n">
        <v>17691</v>
      </c>
      <c r="H3767" s="73" t="n">
        <v>4843</v>
      </c>
      <c r="I3767" s="74" t="n">
        <f aca="false">H3767/F3767</f>
        <v>0.214919676932635</v>
      </c>
      <c r="J3767" s="73" t="n">
        <v>16971</v>
      </c>
      <c r="K3767" s="73" t="n">
        <v>273</v>
      </c>
      <c r="L3767" s="73" t="n">
        <v>447</v>
      </c>
      <c r="M3767" s="73" t="n">
        <v>3551</v>
      </c>
      <c r="N3767" s="73" t="n">
        <v>12556</v>
      </c>
      <c r="O3767" s="73" t="n">
        <f aca="false">J3767-M3767-N3767</f>
        <v>864</v>
      </c>
      <c r="P3767" s="74" t="n">
        <f aca="false">M3767/J3767</f>
        <v>0.209239290554475</v>
      </c>
      <c r="Q3767" s="74" t="n">
        <f aca="false">N3767/J3767</f>
        <v>0.739850332920865</v>
      </c>
      <c r="R3767" s="75" t="n">
        <f aca="false">ABS(P3767-Q3767)*100</f>
        <v>53.061104236639</v>
      </c>
      <c r="S3767" s="72" t="str">
        <f aca="false">IF(M3767&gt;N3767,"Flávio Bolsonaro",IF(N3767&gt;M3767,"Lula","Empate"))</f>
        <v>Lula</v>
      </c>
      <c r="T3767" s="74" t="n">
        <v>0.755900842130234</v>
      </c>
      <c r="U3767" s="74" t="n">
        <v>0.18936069268177</v>
      </c>
      <c r="V3767" s="72" t="str">
        <f aca="false">IF(S3767="Empate","—",IF((N3767&gt;M3767)&lt;&gt;(T3767&gt;U3767),"Sim","Não"))</f>
        <v>Não</v>
      </c>
    </row>
    <row r="3768" customFormat="false" ht="15" hidden="false" customHeight="false" outlineLevel="0" collapsed="false">
      <c r="A3768" s="72" t="s">
        <v>7743</v>
      </c>
      <c r="B3768" s="72" t="s">
        <v>7744</v>
      </c>
      <c r="C3768" s="72" t="s">
        <v>317</v>
      </c>
      <c r="D3768" s="72" t="s">
        <v>289</v>
      </c>
      <c r="E3768" s="72"/>
      <c r="F3768" s="73" t="n">
        <v>54350</v>
      </c>
      <c r="G3768" s="73" t="n">
        <v>45104</v>
      </c>
      <c r="H3768" s="73" t="n">
        <v>9246</v>
      </c>
      <c r="I3768" s="74" t="n">
        <f aca="false">H3768/F3768</f>
        <v>0.170119595216191</v>
      </c>
      <c r="J3768" s="73" t="n">
        <v>42758</v>
      </c>
      <c r="K3768" s="73" t="n">
        <v>753</v>
      </c>
      <c r="L3768" s="73" t="n">
        <v>1593</v>
      </c>
      <c r="M3768" s="73" t="n">
        <v>14839</v>
      </c>
      <c r="N3768" s="73" t="n">
        <v>25616</v>
      </c>
      <c r="O3768" s="73" t="n">
        <f aca="false">J3768-M3768-N3768</f>
        <v>2303</v>
      </c>
      <c r="P3768" s="74" t="n">
        <f aca="false">M3768/J3768</f>
        <v>0.347046166799196</v>
      </c>
      <c r="Q3768" s="74" t="n">
        <f aca="false">N3768/J3768</f>
        <v>0.599092567472754</v>
      </c>
      <c r="R3768" s="75" t="n">
        <f aca="false">ABS(P3768-Q3768)*100</f>
        <v>25.2046400673558</v>
      </c>
      <c r="S3768" s="72" t="str">
        <f aca="false">IF(M3768&gt;N3768,"Flávio Bolsonaro",IF(N3768&gt;M3768,"Lula","Empate"))</f>
        <v>Lula</v>
      </c>
      <c r="T3768" s="74" t="n">
        <v>0.623129120746908</v>
      </c>
      <c r="U3768" s="74" t="n">
        <v>0.321694980509168</v>
      </c>
      <c r="V3768" s="72" t="str">
        <f aca="false">IF(S3768="Empate","—",IF((N3768&gt;M3768)&lt;&gt;(T3768&gt;U3768),"Sim","Não"))</f>
        <v>Não</v>
      </c>
    </row>
    <row r="3769" customFormat="false" ht="15" hidden="false" customHeight="false" outlineLevel="0" collapsed="false">
      <c r="A3769" s="72" t="s">
        <v>7745</v>
      </c>
      <c r="B3769" s="72" t="s">
        <v>7746</v>
      </c>
      <c r="C3769" s="72" t="s">
        <v>317</v>
      </c>
      <c r="D3769" s="72" t="s">
        <v>289</v>
      </c>
      <c r="E3769" s="72"/>
      <c r="F3769" s="73" t="n">
        <v>3212</v>
      </c>
      <c r="G3769" s="73" t="n">
        <v>2595</v>
      </c>
      <c r="H3769" s="73" t="n">
        <v>617</v>
      </c>
      <c r="I3769" s="74" t="n">
        <f aca="false">H3769/F3769</f>
        <v>0.192092154420922</v>
      </c>
      <c r="J3769" s="73" t="n">
        <v>2486</v>
      </c>
      <c r="K3769" s="73" t="n">
        <v>24</v>
      </c>
      <c r="L3769" s="73" t="n">
        <v>85</v>
      </c>
      <c r="M3769" s="73" t="n">
        <v>438</v>
      </c>
      <c r="N3769" s="73" t="n">
        <v>1944</v>
      </c>
      <c r="O3769" s="73" t="n">
        <f aca="false">J3769-M3769-N3769</f>
        <v>104</v>
      </c>
      <c r="P3769" s="74" t="n">
        <f aca="false">M3769/J3769</f>
        <v>0.176186645213194</v>
      </c>
      <c r="Q3769" s="74" t="n">
        <f aca="false">N3769/J3769</f>
        <v>0.781979082864039</v>
      </c>
      <c r="R3769" s="75" t="n">
        <f aca="false">ABS(P3769-Q3769)*100</f>
        <v>60.5792437650845</v>
      </c>
      <c r="S3769" s="72" t="str">
        <f aca="false">IF(M3769&gt;N3769,"Flávio Bolsonaro",IF(N3769&gt;M3769,"Lula","Empate"))</f>
        <v>Lula</v>
      </c>
      <c r="T3769" s="74" t="n">
        <v>0.814814814814815</v>
      </c>
      <c r="U3769" s="74" t="n">
        <v>0.143317230273752</v>
      </c>
      <c r="V3769" s="72" t="str">
        <f aca="false">IF(S3769="Empate","—",IF((N3769&gt;M3769)&lt;&gt;(T3769&gt;U3769),"Sim","Não"))</f>
        <v>Não</v>
      </c>
    </row>
    <row r="3770" customFormat="false" ht="15" hidden="false" customHeight="false" outlineLevel="0" collapsed="false">
      <c r="A3770" s="72" t="s">
        <v>7747</v>
      </c>
      <c r="B3770" s="72" t="s">
        <v>7748</v>
      </c>
      <c r="C3770" s="72" t="s">
        <v>317</v>
      </c>
      <c r="D3770" s="72" t="s">
        <v>289</v>
      </c>
      <c r="E3770" s="72"/>
      <c r="F3770" s="73" t="n">
        <v>7032</v>
      </c>
      <c r="G3770" s="73" t="n">
        <v>5916</v>
      </c>
      <c r="H3770" s="73" t="n">
        <v>1116</v>
      </c>
      <c r="I3770" s="74" t="n">
        <f aca="false">H3770/F3770</f>
        <v>0.158703071672355</v>
      </c>
      <c r="J3770" s="73" t="n">
        <v>5661</v>
      </c>
      <c r="K3770" s="73" t="n">
        <v>64</v>
      </c>
      <c r="L3770" s="73" t="n">
        <v>191</v>
      </c>
      <c r="M3770" s="73" t="n">
        <v>942</v>
      </c>
      <c r="N3770" s="73" t="n">
        <v>4576</v>
      </c>
      <c r="O3770" s="73" t="n">
        <f aca="false">J3770-M3770-N3770</f>
        <v>143</v>
      </c>
      <c r="P3770" s="74" t="n">
        <f aca="false">M3770/J3770</f>
        <v>0.166401695813461</v>
      </c>
      <c r="Q3770" s="74" t="n">
        <f aca="false">N3770/J3770</f>
        <v>0.80833774951422</v>
      </c>
      <c r="R3770" s="75" t="n">
        <f aca="false">ABS(P3770-Q3770)*100</f>
        <v>64.193605370076</v>
      </c>
      <c r="S3770" s="72" t="str">
        <f aca="false">IF(M3770&gt;N3770,"Flávio Bolsonaro",IF(N3770&gt;M3770,"Lula","Empate"))</f>
        <v>Lula</v>
      </c>
      <c r="T3770" s="74" t="n">
        <v>0.855384049981624</v>
      </c>
      <c r="U3770" s="74" t="n">
        <v>0.111723631018008</v>
      </c>
      <c r="V3770" s="72" t="str">
        <f aca="false">IF(S3770="Empate","—",IF((N3770&gt;M3770)&lt;&gt;(T3770&gt;U3770),"Sim","Não"))</f>
        <v>Não</v>
      </c>
    </row>
    <row r="3771" customFormat="false" ht="15" hidden="false" customHeight="false" outlineLevel="0" collapsed="false">
      <c r="A3771" s="72" t="s">
        <v>7749</v>
      </c>
      <c r="B3771" s="72" t="s">
        <v>7750</v>
      </c>
      <c r="C3771" s="72" t="s">
        <v>317</v>
      </c>
      <c r="D3771" s="72" t="s">
        <v>289</v>
      </c>
      <c r="E3771" s="72"/>
      <c r="F3771" s="73" t="n">
        <v>7611</v>
      </c>
      <c r="G3771" s="73" t="n">
        <v>6200</v>
      </c>
      <c r="H3771" s="73" t="n">
        <v>1411</v>
      </c>
      <c r="I3771" s="74" t="n">
        <f aca="false">H3771/F3771</f>
        <v>0.185389567730916</v>
      </c>
      <c r="J3771" s="73" t="n">
        <v>5971</v>
      </c>
      <c r="K3771" s="73" t="n">
        <v>56</v>
      </c>
      <c r="L3771" s="73" t="n">
        <v>173</v>
      </c>
      <c r="M3771" s="73" t="n">
        <v>1436</v>
      </c>
      <c r="N3771" s="73" t="n">
        <v>4300</v>
      </c>
      <c r="O3771" s="73" t="n">
        <f aca="false">J3771-M3771-N3771</f>
        <v>235</v>
      </c>
      <c r="P3771" s="74" t="n">
        <f aca="false">M3771/J3771</f>
        <v>0.240495729358566</v>
      </c>
      <c r="Q3771" s="74" t="n">
        <f aca="false">N3771/J3771</f>
        <v>0.720147378998493</v>
      </c>
      <c r="R3771" s="75" t="n">
        <f aca="false">ABS(P3771-Q3771)*100</f>
        <v>47.9651649639926</v>
      </c>
      <c r="S3771" s="72" t="str">
        <f aca="false">IF(M3771&gt;N3771,"Flávio Bolsonaro",IF(N3771&gt;M3771,"Lula","Empate"))</f>
        <v>Lula</v>
      </c>
      <c r="T3771" s="74" t="n">
        <v>0.750232126276695</v>
      </c>
      <c r="U3771" s="74" t="n">
        <v>0.2</v>
      </c>
      <c r="V3771" s="72" t="str">
        <f aca="false">IF(S3771="Empate","—",IF((N3771&gt;M3771)&lt;&gt;(T3771&gt;U3771),"Sim","Não"))</f>
        <v>Não</v>
      </c>
    </row>
    <row r="3772" customFormat="false" ht="15" hidden="false" customHeight="false" outlineLevel="0" collapsed="false">
      <c r="A3772" s="72" t="s">
        <v>7751</v>
      </c>
      <c r="B3772" s="72" t="s">
        <v>7752</v>
      </c>
      <c r="C3772" s="72" t="s">
        <v>317</v>
      </c>
      <c r="D3772" s="72" t="s">
        <v>289</v>
      </c>
      <c r="E3772" s="72"/>
      <c r="F3772" s="73" t="n">
        <v>10437</v>
      </c>
      <c r="G3772" s="73" t="n">
        <v>8502</v>
      </c>
      <c r="H3772" s="73" t="n">
        <v>1935</v>
      </c>
      <c r="I3772" s="74" t="n">
        <f aca="false">H3772/F3772</f>
        <v>0.185398102903133</v>
      </c>
      <c r="J3772" s="73" t="n">
        <v>8148</v>
      </c>
      <c r="K3772" s="73" t="n">
        <v>131</v>
      </c>
      <c r="L3772" s="73" t="n">
        <v>223</v>
      </c>
      <c r="M3772" s="73" t="n">
        <v>2810</v>
      </c>
      <c r="N3772" s="73" t="n">
        <v>4958</v>
      </c>
      <c r="O3772" s="73" t="n">
        <f aca="false">J3772-M3772-N3772</f>
        <v>380</v>
      </c>
      <c r="P3772" s="74" t="n">
        <f aca="false">M3772/J3772</f>
        <v>0.344869906725577</v>
      </c>
      <c r="Q3772" s="74" t="n">
        <f aca="false">N3772/J3772</f>
        <v>0.608492881688758</v>
      </c>
      <c r="R3772" s="75" t="n">
        <f aca="false">ABS(P3772-Q3772)*100</f>
        <v>26.3622974963181</v>
      </c>
      <c r="S3772" s="72" t="str">
        <f aca="false">IF(M3772&gt;N3772,"Flávio Bolsonaro",IF(N3772&gt;M3772,"Lula","Empate"))</f>
        <v>Lula</v>
      </c>
      <c r="T3772" s="74" t="n">
        <v>0.664104638619202</v>
      </c>
      <c r="U3772" s="74" t="n">
        <v>0.288430420711974</v>
      </c>
      <c r="V3772" s="72" t="str">
        <f aca="false">IF(S3772="Empate","—",IF((N3772&gt;M3772)&lt;&gt;(T3772&gt;U3772),"Sim","Não"))</f>
        <v>Não</v>
      </c>
    </row>
    <row r="3773" customFormat="false" ht="15" hidden="false" customHeight="false" outlineLevel="0" collapsed="false">
      <c r="A3773" s="72" t="s">
        <v>7753</v>
      </c>
      <c r="B3773" s="72" t="s">
        <v>7754</v>
      </c>
      <c r="C3773" s="72" t="s">
        <v>317</v>
      </c>
      <c r="D3773" s="72" t="s">
        <v>289</v>
      </c>
      <c r="E3773" s="72"/>
      <c r="F3773" s="73" t="n">
        <v>4715</v>
      </c>
      <c r="G3773" s="73" t="n">
        <v>4006</v>
      </c>
      <c r="H3773" s="73" t="n">
        <v>709</v>
      </c>
      <c r="I3773" s="74" t="n">
        <f aca="false">H3773/F3773</f>
        <v>0.150371155885472</v>
      </c>
      <c r="J3773" s="73" t="n">
        <v>3833</v>
      </c>
      <c r="K3773" s="73" t="n">
        <v>50</v>
      </c>
      <c r="L3773" s="73" t="n">
        <v>123</v>
      </c>
      <c r="M3773" s="73" t="n">
        <v>1099</v>
      </c>
      <c r="N3773" s="73" t="n">
        <v>2586</v>
      </c>
      <c r="O3773" s="73" t="n">
        <f aca="false">J3773-M3773-N3773</f>
        <v>148</v>
      </c>
      <c r="P3773" s="74" t="n">
        <f aca="false">M3773/J3773</f>
        <v>0.286720584398643</v>
      </c>
      <c r="Q3773" s="74" t="n">
        <f aca="false">N3773/J3773</f>
        <v>0.674667362379337</v>
      </c>
      <c r="R3773" s="75" t="n">
        <f aca="false">ABS(P3773-Q3773)*100</f>
        <v>38.7946777980694</v>
      </c>
      <c r="S3773" s="72" t="str">
        <f aca="false">IF(M3773&gt;N3773,"Flávio Bolsonaro",IF(N3773&gt;M3773,"Lula","Empate"))</f>
        <v>Lula</v>
      </c>
      <c r="T3773" s="74" t="n">
        <v>0.727592743027349</v>
      </c>
      <c r="U3773" s="74" t="n">
        <v>0.239371784457081</v>
      </c>
      <c r="V3773" s="72" t="str">
        <f aca="false">IF(S3773="Empate","—",IF((N3773&gt;M3773)&lt;&gt;(T3773&gt;U3773),"Sim","Não"))</f>
        <v>Não</v>
      </c>
    </row>
    <row r="3774" customFormat="false" ht="15" hidden="false" customHeight="false" outlineLevel="0" collapsed="false">
      <c r="A3774" s="72" t="s">
        <v>7755</v>
      </c>
      <c r="B3774" s="72" t="s">
        <v>7756</v>
      </c>
      <c r="C3774" s="72" t="s">
        <v>317</v>
      </c>
      <c r="D3774" s="72" t="s">
        <v>289</v>
      </c>
      <c r="E3774" s="72"/>
      <c r="F3774" s="73" t="n">
        <v>9623</v>
      </c>
      <c r="G3774" s="73" t="n">
        <v>7708</v>
      </c>
      <c r="H3774" s="73" t="n">
        <v>1915</v>
      </c>
      <c r="I3774" s="74" t="n">
        <f aca="false">H3774/F3774</f>
        <v>0.199002390107035</v>
      </c>
      <c r="J3774" s="73" t="n">
        <v>7303</v>
      </c>
      <c r="K3774" s="73" t="n">
        <v>121</v>
      </c>
      <c r="L3774" s="73" t="n">
        <v>284</v>
      </c>
      <c r="M3774" s="73" t="n">
        <v>1797</v>
      </c>
      <c r="N3774" s="73" t="n">
        <v>5215</v>
      </c>
      <c r="O3774" s="73" t="n">
        <f aca="false">J3774-M3774-N3774</f>
        <v>291</v>
      </c>
      <c r="P3774" s="74" t="n">
        <f aca="false">M3774/J3774</f>
        <v>0.246063261673285</v>
      </c>
      <c r="Q3774" s="74" t="n">
        <f aca="false">N3774/J3774</f>
        <v>0.714090099958921</v>
      </c>
      <c r="R3774" s="75" t="n">
        <f aca="false">ABS(P3774-Q3774)*100</f>
        <v>46.8026838285636</v>
      </c>
      <c r="S3774" s="72" t="str">
        <f aca="false">IF(M3774&gt;N3774,"Flávio Bolsonaro",IF(N3774&gt;M3774,"Lula","Empate"))</f>
        <v>Lula</v>
      </c>
      <c r="T3774" s="74" t="n">
        <v>0.757709880068532</v>
      </c>
      <c r="U3774" s="74" t="n">
        <v>0.195031410622501</v>
      </c>
      <c r="V3774" s="72" t="str">
        <f aca="false">IF(S3774="Empate","—",IF((N3774&gt;M3774)&lt;&gt;(T3774&gt;U3774),"Sim","Não"))</f>
        <v>Não</v>
      </c>
    </row>
    <row r="3775" customFormat="false" ht="15" hidden="false" customHeight="false" outlineLevel="0" collapsed="false">
      <c r="A3775" s="72" t="s">
        <v>7757</v>
      </c>
      <c r="B3775" s="72" t="s">
        <v>5297</v>
      </c>
      <c r="C3775" s="72" t="s">
        <v>317</v>
      </c>
      <c r="D3775" s="72" t="s">
        <v>289</v>
      </c>
      <c r="E3775" s="72"/>
      <c r="F3775" s="73" t="n">
        <v>17267</v>
      </c>
      <c r="G3775" s="73" t="n">
        <v>14120</v>
      </c>
      <c r="H3775" s="73" t="n">
        <v>3147</v>
      </c>
      <c r="I3775" s="74" t="n">
        <f aca="false">H3775/F3775</f>
        <v>0.182255168819135</v>
      </c>
      <c r="J3775" s="73" t="n">
        <v>13399</v>
      </c>
      <c r="K3775" s="73" t="n">
        <v>236</v>
      </c>
      <c r="L3775" s="73" t="n">
        <v>485</v>
      </c>
      <c r="M3775" s="73" t="n">
        <v>5043</v>
      </c>
      <c r="N3775" s="73" t="n">
        <v>7772</v>
      </c>
      <c r="O3775" s="73" t="n">
        <f aca="false">J3775-M3775-N3775</f>
        <v>584</v>
      </c>
      <c r="P3775" s="74" t="n">
        <f aca="false">M3775/J3775</f>
        <v>0.376371370997836</v>
      </c>
      <c r="Q3775" s="74" t="n">
        <f aca="false">N3775/J3775</f>
        <v>0.580043286812449</v>
      </c>
      <c r="R3775" s="75" t="n">
        <f aca="false">ABS(P3775-Q3775)*100</f>
        <v>20.3671915814613</v>
      </c>
      <c r="S3775" s="72" t="str">
        <f aca="false">IF(M3775&gt;N3775,"Flávio Bolsonaro",IF(N3775&gt;M3775,"Lula","Empate"))</f>
        <v>Lula</v>
      </c>
      <c r="T3775" s="74" t="n">
        <v>0.618070281732808</v>
      </c>
      <c r="U3775" s="74" t="n">
        <v>0.328991214783399</v>
      </c>
      <c r="V3775" s="72" t="str">
        <f aca="false">IF(S3775="Empate","—",IF((N3775&gt;M3775)&lt;&gt;(T3775&gt;U3775),"Sim","Não"))</f>
        <v>Não</v>
      </c>
    </row>
    <row r="3776" customFormat="false" ht="15" hidden="false" customHeight="false" outlineLevel="0" collapsed="false">
      <c r="A3776" s="72" t="s">
        <v>7758</v>
      </c>
      <c r="B3776" s="72" t="s">
        <v>7759</v>
      </c>
      <c r="C3776" s="72" t="s">
        <v>317</v>
      </c>
      <c r="D3776" s="72" t="s">
        <v>289</v>
      </c>
      <c r="E3776" s="72"/>
      <c r="F3776" s="73" t="n">
        <v>3052</v>
      </c>
      <c r="G3776" s="73" t="n">
        <v>2577</v>
      </c>
      <c r="H3776" s="73" t="n">
        <v>475</v>
      </c>
      <c r="I3776" s="74" t="n">
        <f aca="false">H3776/F3776</f>
        <v>0.155635648754915</v>
      </c>
      <c r="J3776" s="73" t="n">
        <v>2464</v>
      </c>
      <c r="K3776" s="73" t="n">
        <v>28</v>
      </c>
      <c r="L3776" s="73" t="n">
        <v>85</v>
      </c>
      <c r="M3776" s="73" t="n">
        <v>875</v>
      </c>
      <c r="N3776" s="73" t="n">
        <v>1480</v>
      </c>
      <c r="O3776" s="73" t="n">
        <f aca="false">J3776-M3776-N3776</f>
        <v>109</v>
      </c>
      <c r="P3776" s="74" t="n">
        <f aca="false">M3776/J3776</f>
        <v>0.355113636363636</v>
      </c>
      <c r="Q3776" s="74" t="n">
        <f aca="false">N3776/J3776</f>
        <v>0.600649350649351</v>
      </c>
      <c r="R3776" s="75" t="n">
        <f aca="false">ABS(P3776-Q3776)*100</f>
        <v>24.5535714285714</v>
      </c>
      <c r="S3776" s="72" t="str">
        <f aca="false">IF(M3776&gt;N3776,"Flávio Bolsonaro",IF(N3776&gt;M3776,"Lula","Empate"))</f>
        <v>Lula</v>
      </c>
      <c r="T3776" s="74" t="n">
        <v>0.688735632183908</v>
      </c>
      <c r="U3776" s="74" t="n">
        <v>0.265747126436782</v>
      </c>
      <c r="V3776" s="72" t="str">
        <f aca="false">IF(S3776="Empate","—",IF((N3776&gt;M3776)&lt;&gt;(T3776&gt;U3776),"Sim","Não"))</f>
        <v>Não</v>
      </c>
    </row>
    <row r="3777" customFormat="false" ht="15" hidden="false" customHeight="false" outlineLevel="0" collapsed="false">
      <c r="A3777" s="72" t="s">
        <v>7760</v>
      </c>
      <c r="B3777" s="72" t="s">
        <v>7761</v>
      </c>
      <c r="C3777" s="72" t="s">
        <v>317</v>
      </c>
      <c r="D3777" s="72" t="s">
        <v>289</v>
      </c>
      <c r="E3777" s="72"/>
      <c r="F3777" s="73" t="n">
        <v>188013</v>
      </c>
      <c r="G3777" s="73" t="n">
        <v>157998</v>
      </c>
      <c r="H3777" s="73" t="n">
        <v>30015</v>
      </c>
      <c r="I3777" s="74" t="n">
        <f aca="false">H3777/F3777</f>
        <v>0.159643216160585</v>
      </c>
      <c r="J3777" s="73" t="n">
        <v>150164</v>
      </c>
      <c r="K3777" s="73" t="n">
        <v>2930</v>
      </c>
      <c r="L3777" s="73" t="n">
        <v>4904</v>
      </c>
      <c r="M3777" s="73" t="n">
        <v>54321</v>
      </c>
      <c r="N3777" s="73" t="n">
        <v>85507</v>
      </c>
      <c r="O3777" s="73" t="n">
        <f aca="false">J3777-M3777-N3777</f>
        <v>10336</v>
      </c>
      <c r="P3777" s="74" t="n">
        <f aca="false">M3777/J3777</f>
        <v>0.361744492687994</v>
      </c>
      <c r="Q3777" s="74" t="n">
        <f aca="false">N3777/J3777</f>
        <v>0.569424096321355</v>
      </c>
      <c r="R3777" s="75" t="n">
        <f aca="false">ABS(P3777-Q3777)*100</f>
        <v>20.7679603633361</v>
      </c>
      <c r="S3777" s="72" t="str">
        <f aca="false">IF(M3777&gt;N3777,"Flávio Bolsonaro",IF(N3777&gt;M3777,"Lula","Empate"))</f>
        <v>Lula</v>
      </c>
      <c r="T3777" s="74" t="n">
        <v>0.610634684044508</v>
      </c>
      <c r="U3777" s="74" t="n">
        <v>0.321522409788901</v>
      </c>
      <c r="V3777" s="72" t="str">
        <f aca="false">IF(S3777="Empate","—",IF((N3777&gt;M3777)&lt;&gt;(T3777&gt;U3777),"Sim","Não"))</f>
        <v>Não</v>
      </c>
    </row>
    <row r="3778" customFormat="false" ht="15" hidden="false" customHeight="false" outlineLevel="0" collapsed="false">
      <c r="A3778" s="72" t="s">
        <v>7762</v>
      </c>
      <c r="B3778" s="72" t="s">
        <v>7763</v>
      </c>
      <c r="C3778" s="72" t="s">
        <v>317</v>
      </c>
      <c r="D3778" s="72" t="s">
        <v>289</v>
      </c>
      <c r="E3778" s="72" t="s">
        <v>385</v>
      </c>
      <c r="F3778" s="73" t="n">
        <v>573148</v>
      </c>
      <c r="G3778" s="73" t="n">
        <v>455580</v>
      </c>
      <c r="H3778" s="73" t="n">
        <v>117568</v>
      </c>
      <c r="I3778" s="74" t="n">
        <f aca="false">H3778/F3778</f>
        <v>0.205126773538423</v>
      </c>
      <c r="J3778" s="73" t="n">
        <v>436377</v>
      </c>
      <c r="K3778" s="73" t="n">
        <v>6708</v>
      </c>
      <c r="L3778" s="73" t="n">
        <v>12495</v>
      </c>
      <c r="M3778" s="73" t="n">
        <v>192739</v>
      </c>
      <c r="N3778" s="73" t="n">
        <v>213790</v>
      </c>
      <c r="O3778" s="73" t="n">
        <f aca="false">J3778-M3778-N3778</f>
        <v>29848</v>
      </c>
      <c r="P3778" s="74" t="n">
        <f aca="false">M3778/J3778</f>
        <v>0.441680015216201</v>
      </c>
      <c r="Q3778" s="74" t="n">
        <f aca="false">N3778/J3778</f>
        <v>0.489920412854023</v>
      </c>
      <c r="R3778" s="75" t="n">
        <f aca="false">ABS(P3778-Q3778)*100</f>
        <v>4.82403976378223</v>
      </c>
      <c r="S3778" s="72" t="str">
        <f aca="false">IF(M3778&gt;N3778,"Flávio Bolsonaro",IF(N3778&gt;M3778,"Lula","Empate"))</f>
        <v>Lula</v>
      </c>
      <c r="T3778" s="74" t="n">
        <v>0.501477556484016</v>
      </c>
      <c r="U3778" s="74" t="n">
        <v>0.42012411919178</v>
      </c>
      <c r="V3778" s="72" t="str">
        <f aca="false">IF(S3778="Empate","—",IF((N3778&gt;M3778)&lt;&gt;(T3778&gt;U3778),"Sim","Não"))</f>
        <v>Não</v>
      </c>
    </row>
    <row r="3779" customFormat="false" ht="15" hidden="false" customHeight="false" outlineLevel="0" collapsed="false">
      <c r="A3779" s="72" t="s">
        <v>7764</v>
      </c>
      <c r="B3779" s="72" t="s">
        <v>7765</v>
      </c>
      <c r="C3779" s="72" t="s">
        <v>317</v>
      </c>
      <c r="D3779" s="72" t="s">
        <v>289</v>
      </c>
      <c r="E3779" s="72"/>
      <c r="F3779" s="73" t="n">
        <v>27948</v>
      </c>
      <c r="G3779" s="73" t="n">
        <v>22467</v>
      </c>
      <c r="H3779" s="73" t="n">
        <v>5481</v>
      </c>
      <c r="I3779" s="74" t="n">
        <f aca="false">H3779/F3779</f>
        <v>0.196114212108201</v>
      </c>
      <c r="J3779" s="73" t="n">
        <v>21272</v>
      </c>
      <c r="K3779" s="73" t="n">
        <v>410</v>
      </c>
      <c r="L3779" s="73" t="n">
        <v>785</v>
      </c>
      <c r="M3779" s="73" t="n">
        <v>7238</v>
      </c>
      <c r="N3779" s="73" t="n">
        <v>13168</v>
      </c>
      <c r="O3779" s="73" t="n">
        <f aca="false">J3779-M3779-N3779</f>
        <v>866</v>
      </c>
      <c r="P3779" s="74" t="n">
        <f aca="false">M3779/J3779</f>
        <v>0.340259496051147</v>
      </c>
      <c r="Q3779" s="74" t="n">
        <f aca="false">N3779/J3779</f>
        <v>0.61902971041745</v>
      </c>
      <c r="R3779" s="75" t="n">
        <f aca="false">ABS(P3779-Q3779)*100</f>
        <v>27.8770214366303</v>
      </c>
      <c r="S3779" s="72" t="str">
        <f aca="false">IF(M3779&gt;N3779,"Flávio Bolsonaro",IF(N3779&gt;M3779,"Lula","Empate"))</f>
        <v>Lula</v>
      </c>
      <c r="T3779" s="74" t="n">
        <v>0.66502951828149</v>
      </c>
      <c r="U3779" s="74" t="n">
        <v>0.285161482363447</v>
      </c>
      <c r="V3779" s="72" t="str">
        <f aca="false">IF(S3779="Empate","—",IF((N3779&gt;M3779)&lt;&gt;(T3779&gt;U3779),"Sim","Não"))</f>
        <v>Não</v>
      </c>
    </row>
    <row r="3780" customFormat="false" ht="15" hidden="false" customHeight="false" outlineLevel="0" collapsed="false">
      <c r="A3780" s="72" t="s">
        <v>7766</v>
      </c>
      <c r="B3780" s="72" t="s">
        <v>7767</v>
      </c>
      <c r="C3780" s="72" t="s">
        <v>317</v>
      </c>
      <c r="D3780" s="72" t="s">
        <v>289</v>
      </c>
      <c r="E3780" s="72"/>
      <c r="F3780" s="73" t="n">
        <v>23401</v>
      </c>
      <c r="G3780" s="73" t="n">
        <v>19541</v>
      </c>
      <c r="H3780" s="73" t="n">
        <v>3860</v>
      </c>
      <c r="I3780" s="74" t="n">
        <f aca="false">H3780/F3780</f>
        <v>0.164950215802743</v>
      </c>
      <c r="J3780" s="73" t="n">
        <v>18629</v>
      </c>
      <c r="K3780" s="73" t="n">
        <v>316</v>
      </c>
      <c r="L3780" s="73" t="n">
        <v>596</v>
      </c>
      <c r="M3780" s="73" t="n">
        <v>7562</v>
      </c>
      <c r="N3780" s="73" t="n">
        <v>10173</v>
      </c>
      <c r="O3780" s="73" t="n">
        <f aca="false">J3780-M3780-N3780</f>
        <v>894</v>
      </c>
      <c r="P3780" s="74" t="n">
        <f aca="false">M3780/J3780</f>
        <v>0.405926244028128</v>
      </c>
      <c r="Q3780" s="74" t="n">
        <f aca="false">N3780/J3780</f>
        <v>0.546084062483225</v>
      </c>
      <c r="R3780" s="75" t="n">
        <f aca="false">ABS(P3780-Q3780)*100</f>
        <v>14.0157818455097</v>
      </c>
      <c r="S3780" s="72" t="str">
        <f aca="false">IF(M3780&gt;N3780,"Flávio Bolsonaro",IF(N3780&gt;M3780,"Lula","Empate"))</f>
        <v>Lula</v>
      </c>
      <c r="T3780" s="74" t="n">
        <v>0.584191000478698</v>
      </c>
      <c r="U3780" s="74" t="n">
        <v>0.37099090473911</v>
      </c>
      <c r="V3780" s="72" t="str">
        <f aca="false">IF(S3780="Empate","—",IF((N3780&gt;M3780)&lt;&gt;(T3780&gt;U3780),"Sim","Não"))</f>
        <v>Não</v>
      </c>
    </row>
    <row r="3781" customFormat="false" ht="15" hidden="false" customHeight="false" outlineLevel="0" collapsed="false">
      <c r="A3781" s="72" t="s">
        <v>7768</v>
      </c>
      <c r="B3781" s="72" t="s">
        <v>7769</v>
      </c>
      <c r="C3781" s="72" t="s">
        <v>317</v>
      </c>
      <c r="D3781" s="72" t="s">
        <v>289</v>
      </c>
      <c r="E3781" s="72"/>
      <c r="F3781" s="73" t="n">
        <v>4689</v>
      </c>
      <c r="G3781" s="73" t="n">
        <v>3796</v>
      </c>
      <c r="H3781" s="73" t="n">
        <v>893</v>
      </c>
      <c r="I3781" s="74" t="n">
        <f aca="false">H3781/F3781</f>
        <v>0.190445724034975</v>
      </c>
      <c r="J3781" s="73" t="n">
        <v>3611</v>
      </c>
      <c r="K3781" s="73" t="n">
        <v>63</v>
      </c>
      <c r="L3781" s="73" t="n">
        <v>122</v>
      </c>
      <c r="M3781" s="73" t="n">
        <v>851</v>
      </c>
      <c r="N3781" s="73" t="n">
        <v>2605</v>
      </c>
      <c r="O3781" s="73" t="n">
        <f aca="false">J3781-M3781-N3781</f>
        <v>155</v>
      </c>
      <c r="P3781" s="74" t="n">
        <f aca="false">M3781/J3781</f>
        <v>0.235668789808917</v>
      </c>
      <c r="Q3781" s="74" t="n">
        <f aca="false">N3781/J3781</f>
        <v>0.721406812517308</v>
      </c>
      <c r="R3781" s="75" t="n">
        <f aca="false">ABS(P3781-Q3781)*100</f>
        <v>48.5738022708391</v>
      </c>
      <c r="S3781" s="72" t="str">
        <f aca="false">IF(M3781&gt;N3781,"Flávio Bolsonaro",IF(N3781&gt;M3781,"Lula","Empate"))</f>
        <v>Lula</v>
      </c>
      <c r="T3781" s="74" t="n">
        <v>0.798586572438163</v>
      </c>
      <c r="U3781" s="74" t="n">
        <v>0.147526501766784</v>
      </c>
      <c r="V3781" s="72" t="str">
        <f aca="false">IF(S3781="Empate","—",IF((N3781&gt;M3781)&lt;&gt;(T3781&gt;U3781),"Sim","Não"))</f>
        <v>Não</v>
      </c>
    </row>
    <row r="3782" customFormat="false" ht="15" hidden="false" customHeight="false" outlineLevel="0" collapsed="false">
      <c r="A3782" s="72" t="s">
        <v>7770</v>
      </c>
      <c r="B3782" s="72" t="s">
        <v>525</v>
      </c>
      <c r="C3782" s="72" t="s">
        <v>317</v>
      </c>
      <c r="D3782" s="72" t="s">
        <v>289</v>
      </c>
      <c r="E3782" s="72"/>
      <c r="F3782" s="73" t="n">
        <v>4580</v>
      </c>
      <c r="G3782" s="73" t="n">
        <v>3758</v>
      </c>
      <c r="H3782" s="73" t="n">
        <v>822</v>
      </c>
      <c r="I3782" s="74" t="n">
        <f aca="false">H3782/F3782</f>
        <v>0.179475982532751</v>
      </c>
      <c r="J3782" s="73" t="n">
        <v>3568</v>
      </c>
      <c r="K3782" s="73" t="n">
        <v>64</v>
      </c>
      <c r="L3782" s="73" t="n">
        <v>126</v>
      </c>
      <c r="M3782" s="73" t="n">
        <v>975</v>
      </c>
      <c r="N3782" s="73" t="n">
        <v>2406</v>
      </c>
      <c r="O3782" s="73" t="n">
        <f aca="false">J3782-M3782-N3782</f>
        <v>187</v>
      </c>
      <c r="P3782" s="74" t="n">
        <f aca="false">M3782/J3782</f>
        <v>0.273262331838565</v>
      </c>
      <c r="Q3782" s="74" t="n">
        <f aca="false">N3782/J3782</f>
        <v>0.67432735426009</v>
      </c>
      <c r="R3782" s="75" t="n">
        <f aca="false">ABS(P3782-Q3782)*100</f>
        <v>40.1065022421525</v>
      </c>
      <c r="S3782" s="72" t="str">
        <f aca="false">IF(M3782&gt;N3782,"Flávio Bolsonaro",IF(N3782&gt;M3782,"Lula","Empate"))</f>
        <v>Lula</v>
      </c>
      <c r="T3782" s="74" t="n">
        <v>0.73327615780446</v>
      </c>
      <c r="U3782" s="74" t="n">
        <v>0.220125786163522</v>
      </c>
      <c r="V3782" s="72" t="str">
        <f aca="false">IF(S3782="Empate","—",IF((N3782&gt;M3782)&lt;&gt;(T3782&gt;U3782),"Sim","Não"))</f>
        <v>Não</v>
      </c>
    </row>
    <row r="3783" customFormat="false" ht="15" hidden="false" customHeight="false" outlineLevel="0" collapsed="false">
      <c r="A3783" s="72" t="s">
        <v>7771</v>
      </c>
      <c r="B3783" s="72" t="s">
        <v>291</v>
      </c>
      <c r="C3783" s="72" t="s">
        <v>317</v>
      </c>
      <c r="D3783" s="72" t="s">
        <v>289</v>
      </c>
      <c r="E3783" s="72"/>
      <c r="F3783" s="73" t="n">
        <v>4235</v>
      </c>
      <c r="G3783" s="73" t="n">
        <v>3359</v>
      </c>
      <c r="H3783" s="73" t="n">
        <v>876</v>
      </c>
      <c r="I3783" s="74" t="n">
        <f aca="false">H3783/F3783</f>
        <v>0.206847697756789</v>
      </c>
      <c r="J3783" s="73" t="n">
        <v>3242</v>
      </c>
      <c r="K3783" s="73" t="n">
        <v>28</v>
      </c>
      <c r="L3783" s="73" t="n">
        <v>89</v>
      </c>
      <c r="M3783" s="73" t="n">
        <v>461</v>
      </c>
      <c r="N3783" s="73" t="n">
        <v>2700</v>
      </c>
      <c r="O3783" s="73" t="n">
        <f aca="false">J3783-M3783-N3783</f>
        <v>81</v>
      </c>
      <c r="P3783" s="74" t="n">
        <f aca="false">M3783/J3783</f>
        <v>0.142196175200494</v>
      </c>
      <c r="Q3783" s="74" t="n">
        <f aca="false">N3783/J3783</f>
        <v>0.832819247378162</v>
      </c>
      <c r="R3783" s="75" t="n">
        <f aca="false">ABS(P3783-Q3783)*100</f>
        <v>69.0623072177668</v>
      </c>
      <c r="S3783" s="72" t="str">
        <f aca="false">IF(M3783&gt;N3783,"Flávio Bolsonaro",IF(N3783&gt;M3783,"Lula","Empate"))</f>
        <v>Lula</v>
      </c>
      <c r="T3783" s="74" t="n">
        <v>0.869537480063796</v>
      </c>
      <c r="U3783" s="74" t="n">
        <v>0.0947368421052632</v>
      </c>
      <c r="V3783" s="72" t="str">
        <f aca="false">IF(S3783="Empate","—",IF((N3783&gt;M3783)&lt;&gt;(T3783&gt;U3783),"Sim","Não"))</f>
        <v>Não</v>
      </c>
    </row>
    <row r="3784" customFormat="false" ht="15" hidden="false" customHeight="false" outlineLevel="0" collapsed="false">
      <c r="A3784" s="72" t="s">
        <v>7772</v>
      </c>
      <c r="B3784" s="72" t="s">
        <v>7773</v>
      </c>
      <c r="C3784" s="72" t="s">
        <v>317</v>
      </c>
      <c r="D3784" s="72" t="s">
        <v>289</v>
      </c>
      <c r="E3784" s="72"/>
      <c r="F3784" s="73" t="n">
        <v>5532</v>
      </c>
      <c r="G3784" s="73" t="n">
        <v>4536</v>
      </c>
      <c r="H3784" s="73" t="n">
        <v>996</v>
      </c>
      <c r="I3784" s="74" t="n">
        <f aca="false">H3784/F3784</f>
        <v>0.180043383947939</v>
      </c>
      <c r="J3784" s="73" t="n">
        <v>4352</v>
      </c>
      <c r="K3784" s="73" t="n">
        <v>46</v>
      </c>
      <c r="L3784" s="73" t="n">
        <v>138</v>
      </c>
      <c r="M3784" s="73" t="n">
        <v>1337</v>
      </c>
      <c r="N3784" s="73" t="n">
        <v>2871</v>
      </c>
      <c r="O3784" s="73" t="n">
        <f aca="false">J3784-M3784-N3784</f>
        <v>144</v>
      </c>
      <c r="P3784" s="74" t="n">
        <f aca="false">M3784/J3784</f>
        <v>0.307215073529412</v>
      </c>
      <c r="Q3784" s="74" t="n">
        <f aca="false">N3784/J3784</f>
        <v>0.659696691176471</v>
      </c>
      <c r="R3784" s="75" t="n">
        <f aca="false">ABS(P3784-Q3784)*100</f>
        <v>35.2481617647059</v>
      </c>
      <c r="S3784" s="72" t="str">
        <f aca="false">IF(M3784&gt;N3784,"Flávio Bolsonaro",IF(N3784&gt;M3784,"Lula","Empate"))</f>
        <v>Lula</v>
      </c>
      <c r="T3784" s="74" t="n">
        <v>0.700098814229249</v>
      </c>
      <c r="U3784" s="74" t="n">
        <v>0.256916996047431</v>
      </c>
      <c r="V3784" s="72" t="str">
        <f aca="false">IF(S3784="Empate","—",IF((N3784&gt;M3784)&lt;&gt;(T3784&gt;U3784),"Sim","Não"))</f>
        <v>Não</v>
      </c>
    </row>
    <row r="3785" customFormat="false" ht="15" hidden="false" customHeight="false" outlineLevel="0" collapsed="false">
      <c r="A3785" s="72" t="s">
        <v>7774</v>
      </c>
      <c r="B3785" s="72" t="s">
        <v>7775</v>
      </c>
      <c r="C3785" s="72" t="s">
        <v>317</v>
      </c>
      <c r="D3785" s="72" t="s">
        <v>289</v>
      </c>
      <c r="E3785" s="72"/>
      <c r="F3785" s="73" t="n">
        <v>4339</v>
      </c>
      <c r="G3785" s="73" t="n">
        <v>3629</v>
      </c>
      <c r="H3785" s="73" t="n">
        <v>710</v>
      </c>
      <c r="I3785" s="74" t="n">
        <f aca="false">H3785/F3785</f>
        <v>0.163632173311823</v>
      </c>
      <c r="J3785" s="73" t="n">
        <v>3439</v>
      </c>
      <c r="K3785" s="73" t="n">
        <v>53</v>
      </c>
      <c r="L3785" s="73" t="n">
        <v>137</v>
      </c>
      <c r="M3785" s="73" t="n">
        <v>963</v>
      </c>
      <c r="N3785" s="73" t="n">
        <v>2319</v>
      </c>
      <c r="O3785" s="73" t="n">
        <f aca="false">J3785-M3785-N3785</f>
        <v>157</v>
      </c>
      <c r="P3785" s="74" t="n">
        <f aca="false">M3785/J3785</f>
        <v>0.28002326257633</v>
      </c>
      <c r="Q3785" s="74" t="n">
        <f aca="false">N3785/J3785</f>
        <v>0.6743239313754</v>
      </c>
      <c r="R3785" s="75" t="n">
        <f aca="false">ABS(P3785-Q3785)*100</f>
        <v>39.430066879907</v>
      </c>
      <c r="S3785" s="72" t="str">
        <f aca="false">IF(M3785&gt;N3785,"Flávio Bolsonaro",IF(N3785&gt;M3785,"Lula","Empate"))</f>
        <v>Lula</v>
      </c>
      <c r="T3785" s="74" t="n">
        <v>0.717546362339515</v>
      </c>
      <c r="U3785" s="74" t="n">
        <v>0.231383737517832</v>
      </c>
      <c r="V3785" s="72" t="str">
        <f aca="false">IF(S3785="Empate","—",IF((N3785&gt;M3785)&lt;&gt;(T3785&gt;U3785),"Sim","Não"))</f>
        <v>Não</v>
      </c>
    </row>
    <row r="3786" customFormat="false" ht="15" hidden="false" customHeight="false" outlineLevel="0" collapsed="false">
      <c r="A3786" s="72" t="s">
        <v>7776</v>
      </c>
      <c r="B3786" s="72" t="s">
        <v>7777</v>
      </c>
      <c r="C3786" s="72" t="s">
        <v>317</v>
      </c>
      <c r="D3786" s="72" t="s">
        <v>289</v>
      </c>
      <c r="E3786" s="72"/>
      <c r="F3786" s="73" t="n">
        <v>17461</v>
      </c>
      <c r="G3786" s="73" t="n">
        <v>14687</v>
      </c>
      <c r="H3786" s="73" t="n">
        <v>2774</v>
      </c>
      <c r="I3786" s="74" t="n">
        <f aca="false">H3786/F3786</f>
        <v>0.158868335146899</v>
      </c>
      <c r="J3786" s="73" t="n">
        <v>13645</v>
      </c>
      <c r="K3786" s="73" t="n">
        <v>365</v>
      </c>
      <c r="L3786" s="73" t="n">
        <v>677</v>
      </c>
      <c r="M3786" s="73" t="n">
        <v>5159</v>
      </c>
      <c r="N3786" s="73" t="n">
        <v>7308</v>
      </c>
      <c r="O3786" s="73" t="n">
        <f aca="false">J3786-M3786-N3786</f>
        <v>1178</v>
      </c>
      <c r="P3786" s="74" t="n">
        <f aca="false">M3786/J3786</f>
        <v>0.378087211432759</v>
      </c>
      <c r="Q3786" s="74" t="n">
        <f aca="false">N3786/J3786</f>
        <v>0.535580798827409</v>
      </c>
      <c r="R3786" s="75" t="n">
        <f aca="false">ABS(P3786-Q3786)*100</f>
        <v>15.749358739465</v>
      </c>
      <c r="S3786" s="72" t="str">
        <f aca="false">IF(M3786&gt;N3786,"Flávio Bolsonaro",IF(N3786&gt;M3786,"Lula","Empate"))</f>
        <v>Lula</v>
      </c>
      <c r="T3786" s="74" t="n">
        <v>0.581571333184954</v>
      </c>
      <c r="U3786" s="74" t="n">
        <v>0.345574597522071</v>
      </c>
      <c r="V3786" s="72" t="str">
        <f aca="false">IF(S3786="Empate","—",IF((N3786&gt;M3786)&lt;&gt;(T3786&gt;U3786),"Sim","Não"))</f>
        <v>Não</v>
      </c>
    </row>
    <row r="3787" customFormat="false" ht="15" hidden="false" customHeight="false" outlineLevel="0" collapsed="false">
      <c r="A3787" s="72" t="s">
        <v>7778</v>
      </c>
      <c r="B3787" s="72" t="s">
        <v>6090</v>
      </c>
      <c r="C3787" s="72" t="s">
        <v>317</v>
      </c>
      <c r="D3787" s="72" t="s">
        <v>289</v>
      </c>
      <c r="E3787" s="72"/>
      <c r="F3787" s="73" t="n">
        <v>147649</v>
      </c>
      <c r="G3787" s="73" t="n">
        <v>121719</v>
      </c>
      <c r="H3787" s="73" t="n">
        <v>25930</v>
      </c>
      <c r="I3787" s="74" t="n">
        <f aca="false">H3787/F3787</f>
        <v>0.175619205006468</v>
      </c>
      <c r="J3787" s="73" t="n">
        <v>116543</v>
      </c>
      <c r="K3787" s="73" t="n">
        <v>1905</v>
      </c>
      <c r="L3787" s="73" t="n">
        <v>3271</v>
      </c>
      <c r="M3787" s="73" t="n">
        <v>59345</v>
      </c>
      <c r="N3787" s="73" t="n">
        <v>49084</v>
      </c>
      <c r="O3787" s="73" t="n">
        <f aca="false">J3787-M3787-N3787</f>
        <v>8114</v>
      </c>
      <c r="P3787" s="74" t="n">
        <f aca="false">M3787/J3787</f>
        <v>0.50921119243541</v>
      </c>
      <c r="Q3787" s="74" t="n">
        <f aca="false">N3787/J3787</f>
        <v>0.421166436422608</v>
      </c>
      <c r="R3787" s="75" t="n">
        <f aca="false">ABS(P3787-Q3787)*100</f>
        <v>8.80447560128022</v>
      </c>
      <c r="S3787" s="72" t="str">
        <f aca="false">IF(M3787&gt;N3787,"Flávio Bolsonaro",IF(N3787&gt;M3787,"Lula","Empate"))</f>
        <v>Flávio Bolsonaro</v>
      </c>
      <c r="T3787" s="74" t="n">
        <v>0.437381749381458</v>
      </c>
      <c r="U3787" s="74" t="n">
        <v>0.486919662349003</v>
      </c>
      <c r="V3787" s="72" t="str">
        <f aca="false">IF(S3787="Empate","—",IF((N3787&gt;M3787)&lt;&gt;(T3787&gt;U3787),"Sim","Não"))</f>
        <v>Não</v>
      </c>
    </row>
    <row r="3788" customFormat="false" ht="15" hidden="false" customHeight="false" outlineLevel="0" collapsed="false">
      <c r="A3788" s="72" t="s">
        <v>7779</v>
      </c>
      <c r="B3788" s="72" t="s">
        <v>7780</v>
      </c>
      <c r="C3788" s="72" t="s">
        <v>317</v>
      </c>
      <c r="D3788" s="72" t="s">
        <v>289</v>
      </c>
      <c r="E3788" s="72"/>
      <c r="F3788" s="73" t="n">
        <v>10054</v>
      </c>
      <c r="G3788" s="73" t="n">
        <v>8239</v>
      </c>
      <c r="H3788" s="73" t="n">
        <v>1815</v>
      </c>
      <c r="I3788" s="74" t="n">
        <f aca="false">H3788/F3788</f>
        <v>0.180525164113786</v>
      </c>
      <c r="J3788" s="73" t="n">
        <v>7782</v>
      </c>
      <c r="K3788" s="73" t="n">
        <v>144</v>
      </c>
      <c r="L3788" s="73" t="n">
        <v>313</v>
      </c>
      <c r="M3788" s="73" t="n">
        <v>2928</v>
      </c>
      <c r="N3788" s="73" t="n">
        <v>4469</v>
      </c>
      <c r="O3788" s="73" t="n">
        <f aca="false">J3788-M3788-N3788</f>
        <v>385</v>
      </c>
      <c r="P3788" s="74" t="n">
        <f aca="false">M3788/J3788</f>
        <v>0.376252891287587</v>
      </c>
      <c r="Q3788" s="74" t="n">
        <f aca="false">N3788/J3788</f>
        <v>0.574273965561552</v>
      </c>
      <c r="R3788" s="75" t="n">
        <f aca="false">ABS(P3788-Q3788)*100</f>
        <v>19.8021074273966</v>
      </c>
      <c r="S3788" s="72" t="str">
        <f aca="false">IF(M3788&gt;N3788,"Flávio Bolsonaro",IF(N3788&gt;M3788,"Lula","Empate"))</f>
        <v>Lula</v>
      </c>
      <c r="T3788" s="74" t="n">
        <v>0.640778038350117</v>
      </c>
      <c r="U3788" s="74" t="n">
        <v>0.301696785763554</v>
      </c>
      <c r="V3788" s="72" t="str">
        <f aca="false">IF(S3788="Empate","—",IF((N3788&gt;M3788)&lt;&gt;(T3788&gt;U3788),"Sim","Não"))</f>
        <v>Não</v>
      </c>
    </row>
    <row r="3789" customFormat="false" ht="15" hidden="false" customHeight="false" outlineLevel="0" collapsed="false">
      <c r="A3789" s="72" t="s">
        <v>7781</v>
      </c>
      <c r="B3789" s="72" t="s">
        <v>5696</v>
      </c>
      <c r="C3789" s="72" t="s">
        <v>317</v>
      </c>
      <c r="D3789" s="72" t="s">
        <v>289</v>
      </c>
      <c r="E3789" s="72"/>
      <c r="F3789" s="73" t="n">
        <v>4547</v>
      </c>
      <c r="G3789" s="73" t="n">
        <v>3823</v>
      </c>
      <c r="H3789" s="73" t="n">
        <v>724</v>
      </c>
      <c r="I3789" s="74" t="n">
        <f aca="false">H3789/F3789</f>
        <v>0.15922586320651</v>
      </c>
      <c r="J3789" s="73" t="n">
        <v>3640</v>
      </c>
      <c r="K3789" s="73" t="n">
        <v>56</v>
      </c>
      <c r="L3789" s="73" t="n">
        <v>127</v>
      </c>
      <c r="M3789" s="73" t="n">
        <v>1377</v>
      </c>
      <c r="N3789" s="73" t="n">
        <v>2090</v>
      </c>
      <c r="O3789" s="73" t="n">
        <f aca="false">J3789-M3789-N3789</f>
        <v>173</v>
      </c>
      <c r="P3789" s="74" t="n">
        <f aca="false">M3789/J3789</f>
        <v>0.378296703296703</v>
      </c>
      <c r="Q3789" s="74" t="n">
        <f aca="false">N3789/J3789</f>
        <v>0.574175824175824</v>
      </c>
      <c r="R3789" s="75" t="n">
        <f aca="false">ABS(P3789-Q3789)*100</f>
        <v>19.5879120879121</v>
      </c>
      <c r="S3789" s="72" t="str">
        <f aca="false">IF(M3789&gt;N3789,"Flávio Bolsonaro",IF(N3789&gt;M3789,"Lula","Empate"))</f>
        <v>Lula</v>
      </c>
      <c r="T3789" s="74" t="n">
        <v>0.623006447234476</v>
      </c>
      <c r="U3789" s="74" t="n">
        <v>0.325755005089922</v>
      </c>
      <c r="V3789" s="72" t="str">
        <f aca="false">IF(S3789="Empate","—",IF((N3789&gt;M3789)&lt;&gt;(T3789&gt;U3789),"Sim","Não"))</f>
        <v>Não</v>
      </c>
    </row>
    <row r="3790" customFormat="false" ht="15" hidden="false" customHeight="false" outlineLevel="0" collapsed="false">
      <c r="A3790" s="72" t="s">
        <v>7782</v>
      </c>
      <c r="B3790" s="72" t="s">
        <v>7783</v>
      </c>
      <c r="C3790" s="72" t="s">
        <v>317</v>
      </c>
      <c r="D3790" s="72" t="s">
        <v>289</v>
      </c>
      <c r="E3790" s="72"/>
      <c r="F3790" s="73" t="n">
        <v>9946</v>
      </c>
      <c r="G3790" s="73" t="n">
        <v>8310</v>
      </c>
      <c r="H3790" s="73" t="n">
        <v>1636</v>
      </c>
      <c r="I3790" s="74" t="n">
        <f aca="false">H3790/F3790</f>
        <v>0.164488236476976</v>
      </c>
      <c r="J3790" s="73" t="n">
        <v>7962</v>
      </c>
      <c r="K3790" s="73" t="n">
        <v>97</v>
      </c>
      <c r="L3790" s="73" t="n">
        <v>251</v>
      </c>
      <c r="M3790" s="73" t="n">
        <v>2113</v>
      </c>
      <c r="N3790" s="73" t="n">
        <v>5488</v>
      </c>
      <c r="O3790" s="73" t="n">
        <f aca="false">J3790-M3790-N3790</f>
        <v>361</v>
      </c>
      <c r="P3790" s="74" t="n">
        <f aca="false">M3790/J3790</f>
        <v>0.265385581512183</v>
      </c>
      <c r="Q3790" s="74" t="n">
        <f aca="false">N3790/J3790</f>
        <v>0.689274051745793</v>
      </c>
      <c r="R3790" s="75" t="n">
        <f aca="false">ABS(P3790-Q3790)*100</f>
        <v>42.388847023361</v>
      </c>
      <c r="S3790" s="72" t="str">
        <f aca="false">IF(M3790&gt;N3790,"Flávio Bolsonaro",IF(N3790&gt;M3790,"Lula","Empate"))</f>
        <v>Lula</v>
      </c>
      <c r="T3790" s="74" t="n">
        <v>0.739016736401674</v>
      </c>
      <c r="U3790" s="74" t="n">
        <v>0.213127615062762</v>
      </c>
      <c r="V3790" s="72" t="str">
        <f aca="false">IF(S3790="Empate","—",IF((N3790&gt;M3790)&lt;&gt;(T3790&gt;U3790),"Sim","Não"))</f>
        <v>Não</v>
      </c>
    </row>
    <row r="3791" customFormat="false" ht="15" hidden="false" customHeight="false" outlineLevel="0" collapsed="false">
      <c r="A3791" s="72" t="s">
        <v>7784</v>
      </c>
      <c r="B3791" s="72" t="s">
        <v>7785</v>
      </c>
      <c r="C3791" s="72" t="s">
        <v>317</v>
      </c>
      <c r="D3791" s="72" t="s">
        <v>289</v>
      </c>
      <c r="E3791" s="72"/>
      <c r="F3791" s="73" t="n">
        <v>21145</v>
      </c>
      <c r="G3791" s="73" t="n">
        <v>17558</v>
      </c>
      <c r="H3791" s="73" t="n">
        <v>3587</v>
      </c>
      <c r="I3791" s="74" t="n">
        <f aca="false">H3791/F3791</f>
        <v>0.169638212343344</v>
      </c>
      <c r="J3791" s="73" t="n">
        <v>16855</v>
      </c>
      <c r="K3791" s="73" t="n">
        <v>237</v>
      </c>
      <c r="L3791" s="73" t="n">
        <v>466</v>
      </c>
      <c r="M3791" s="73" t="n">
        <v>4466</v>
      </c>
      <c r="N3791" s="73" t="n">
        <v>11673</v>
      </c>
      <c r="O3791" s="73" t="n">
        <f aca="false">J3791-M3791-N3791</f>
        <v>716</v>
      </c>
      <c r="P3791" s="74" t="n">
        <f aca="false">M3791/J3791</f>
        <v>0.264965885493919</v>
      </c>
      <c r="Q3791" s="74" t="n">
        <f aca="false">N3791/J3791</f>
        <v>0.692554138237912</v>
      </c>
      <c r="R3791" s="75" t="n">
        <f aca="false">ABS(P3791-Q3791)*100</f>
        <v>42.7588252743993</v>
      </c>
      <c r="S3791" s="72" t="str">
        <f aca="false">IF(M3791&gt;N3791,"Flávio Bolsonaro",IF(N3791&gt;M3791,"Lula","Empate"))</f>
        <v>Lula</v>
      </c>
      <c r="T3791" s="74" t="n">
        <v>0.741725054360957</v>
      </c>
      <c r="U3791" s="74" t="n">
        <v>0.212188934525248</v>
      </c>
      <c r="V3791" s="72" t="str">
        <f aca="false">IF(S3791="Empate","—",IF((N3791&gt;M3791)&lt;&gt;(T3791&gt;U3791),"Sim","Não"))</f>
        <v>Não</v>
      </c>
    </row>
    <row r="3792" customFormat="false" ht="15" hidden="false" customHeight="false" outlineLevel="0" collapsed="false">
      <c r="A3792" s="72" t="s">
        <v>7786</v>
      </c>
      <c r="B3792" s="72" t="s">
        <v>7787</v>
      </c>
      <c r="C3792" s="72" t="s">
        <v>317</v>
      </c>
      <c r="D3792" s="72" t="s">
        <v>289</v>
      </c>
      <c r="E3792" s="72"/>
      <c r="F3792" s="73" t="n">
        <v>4340</v>
      </c>
      <c r="G3792" s="73" t="n">
        <v>3388</v>
      </c>
      <c r="H3792" s="73" t="n">
        <v>952</v>
      </c>
      <c r="I3792" s="74" t="n">
        <f aca="false">H3792/F3792</f>
        <v>0.219354838709677</v>
      </c>
      <c r="J3792" s="73" t="n">
        <v>3276</v>
      </c>
      <c r="K3792" s="73" t="n">
        <v>30</v>
      </c>
      <c r="L3792" s="73" t="n">
        <v>82</v>
      </c>
      <c r="M3792" s="73" t="n">
        <v>832</v>
      </c>
      <c r="N3792" s="73" t="n">
        <v>2292</v>
      </c>
      <c r="O3792" s="73" t="n">
        <f aca="false">J3792-M3792-N3792</f>
        <v>152</v>
      </c>
      <c r="P3792" s="74" t="n">
        <f aca="false">M3792/J3792</f>
        <v>0.253968253968254</v>
      </c>
      <c r="Q3792" s="74" t="n">
        <f aca="false">N3792/J3792</f>
        <v>0.6996336996337</v>
      </c>
      <c r="R3792" s="75" t="n">
        <f aca="false">ABS(P3792-Q3792)*100</f>
        <v>44.5665445665446</v>
      </c>
      <c r="S3792" s="72" t="str">
        <f aca="false">IF(M3792&gt;N3792,"Flávio Bolsonaro",IF(N3792&gt;M3792,"Lula","Empate"))</f>
        <v>Lula</v>
      </c>
      <c r="T3792" s="74" t="n">
        <v>0.739544895448955</v>
      </c>
      <c r="U3792" s="74" t="n">
        <v>0.213714637146372</v>
      </c>
      <c r="V3792" s="72" t="str">
        <f aca="false">IF(S3792="Empate","—",IF((N3792&gt;M3792)&lt;&gt;(T3792&gt;U3792),"Sim","Não"))</f>
        <v>Não</v>
      </c>
    </row>
    <row r="3793" customFormat="false" ht="15" hidden="false" customHeight="false" outlineLevel="0" collapsed="false">
      <c r="A3793" s="72" t="s">
        <v>7788</v>
      </c>
      <c r="B3793" s="72" t="s">
        <v>5054</v>
      </c>
      <c r="C3793" s="72" t="s">
        <v>317</v>
      </c>
      <c r="D3793" s="72" t="s">
        <v>289</v>
      </c>
      <c r="E3793" s="72"/>
      <c r="F3793" s="73" t="n">
        <v>3295</v>
      </c>
      <c r="G3793" s="73" t="n">
        <v>2725</v>
      </c>
      <c r="H3793" s="73" t="n">
        <v>570</v>
      </c>
      <c r="I3793" s="74" t="n">
        <f aca="false">H3793/F3793</f>
        <v>0.17298937784522</v>
      </c>
      <c r="J3793" s="73" t="n">
        <v>2634</v>
      </c>
      <c r="K3793" s="73" t="n">
        <v>19</v>
      </c>
      <c r="L3793" s="73" t="n">
        <v>72</v>
      </c>
      <c r="M3793" s="73" t="n">
        <v>833</v>
      </c>
      <c r="N3793" s="73" t="n">
        <v>1692</v>
      </c>
      <c r="O3793" s="73" t="n">
        <f aca="false">J3793-M3793-N3793</f>
        <v>109</v>
      </c>
      <c r="P3793" s="74" t="n">
        <f aca="false">M3793/J3793</f>
        <v>0.316249050873197</v>
      </c>
      <c r="Q3793" s="74" t="n">
        <f aca="false">N3793/J3793</f>
        <v>0.642369020501139</v>
      </c>
      <c r="R3793" s="75" t="n">
        <f aca="false">ABS(P3793-Q3793)*100</f>
        <v>32.6119969627942</v>
      </c>
      <c r="S3793" s="72" t="str">
        <f aca="false">IF(M3793&gt;N3793,"Flávio Bolsonaro",IF(N3793&gt;M3793,"Lula","Empate"))</f>
        <v>Lula</v>
      </c>
      <c r="T3793" s="74" t="n">
        <v>0.690950920245399</v>
      </c>
      <c r="U3793" s="74" t="n">
        <v>0.260736196319018</v>
      </c>
      <c r="V3793" s="72" t="str">
        <f aca="false">IF(S3793="Empate","—",IF((N3793&gt;M3793)&lt;&gt;(T3793&gt;U3793),"Sim","Não"))</f>
        <v>Não</v>
      </c>
    </row>
    <row r="3794" customFormat="false" ht="15" hidden="false" customHeight="false" outlineLevel="0" collapsed="false">
      <c r="A3794" s="72" t="s">
        <v>7789</v>
      </c>
      <c r="B3794" s="72" t="s">
        <v>7790</v>
      </c>
      <c r="C3794" s="72" t="s">
        <v>317</v>
      </c>
      <c r="D3794" s="72" t="s">
        <v>289</v>
      </c>
      <c r="E3794" s="72"/>
      <c r="F3794" s="73" t="n">
        <v>6554</v>
      </c>
      <c r="G3794" s="73" t="n">
        <v>4964</v>
      </c>
      <c r="H3794" s="73" t="n">
        <v>1590</v>
      </c>
      <c r="I3794" s="74" t="n">
        <f aca="false">H3794/F3794</f>
        <v>0.242599938968569</v>
      </c>
      <c r="J3794" s="73" t="n">
        <v>4734</v>
      </c>
      <c r="K3794" s="73" t="n">
        <v>58</v>
      </c>
      <c r="L3794" s="73" t="n">
        <v>172</v>
      </c>
      <c r="M3794" s="73" t="n">
        <v>1312</v>
      </c>
      <c r="N3794" s="73" t="n">
        <v>3214</v>
      </c>
      <c r="O3794" s="73" t="n">
        <f aca="false">J3794-M3794-N3794</f>
        <v>208</v>
      </c>
      <c r="P3794" s="74" t="n">
        <f aca="false">M3794/J3794</f>
        <v>0.277144064216308</v>
      </c>
      <c r="Q3794" s="74" t="n">
        <f aca="false">N3794/J3794</f>
        <v>0.678918462188424</v>
      </c>
      <c r="R3794" s="75" t="n">
        <f aca="false">ABS(P3794-Q3794)*100</f>
        <v>40.1774397972117</v>
      </c>
      <c r="S3794" s="72" t="str">
        <f aca="false">IF(M3794&gt;N3794,"Flávio Bolsonaro",IF(N3794&gt;M3794,"Lula","Empate"))</f>
        <v>Lula</v>
      </c>
      <c r="T3794" s="74" t="n">
        <v>0.720347973689794</v>
      </c>
      <c r="U3794" s="74" t="n">
        <v>0.224485465733079</v>
      </c>
      <c r="V3794" s="72" t="str">
        <f aca="false">IF(S3794="Empate","—",IF((N3794&gt;M3794)&lt;&gt;(T3794&gt;U3794),"Sim","Não"))</f>
        <v>Não</v>
      </c>
    </row>
    <row r="3795" customFormat="false" ht="15" hidden="false" customHeight="false" outlineLevel="0" collapsed="false">
      <c r="A3795" s="72" t="s">
        <v>7791</v>
      </c>
      <c r="B3795" s="72" t="s">
        <v>7792</v>
      </c>
      <c r="C3795" s="72" t="s">
        <v>317</v>
      </c>
      <c r="D3795" s="72" t="s">
        <v>289</v>
      </c>
      <c r="E3795" s="72"/>
      <c r="F3795" s="73" t="n">
        <v>11914</v>
      </c>
      <c r="G3795" s="73" t="n">
        <v>9725</v>
      </c>
      <c r="H3795" s="73" t="n">
        <v>2189</v>
      </c>
      <c r="I3795" s="74" t="n">
        <f aca="false">H3795/F3795</f>
        <v>0.183733422863858</v>
      </c>
      <c r="J3795" s="73" t="n">
        <v>9249</v>
      </c>
      <c r="K3795" s="73" t="n">
        <v>137</v>
      </c>
      <c r="L3795" s="73" t="n">
        <v>339</v>
      </c>
      <c r="M3795" s="73" t="n">
        <v>2551</v>
      </c>
      <c r="N3795" s="73" t="n">
        <v>6346</v>
      </c>
      <c r="O3795" s="73" t="n">
        <f aca="false">J3795-M3795-N3795</f>
        <v>352</v>
      </c>
      <c r="P3795" s="74" t="n">
        <f aca="false">M3795/J3795</f>
        <v>0.275813601470429</v>
      </c>
      <c r="Q3795" s="74" t="n">
        <f aca="false">N3795/J3795</f>
        <v>0.686128230078927</v>
      </c>
      <c r="R3795" s="75" t="n">
        <f aca="false">ABS(P3795-Q3795)*100</f>
        <v>41.0314628608498</v>
      </c>
      <c r="S3795" s="72" t="str">
        <f aca="false">IF(M3795&gt;N3795,"Flávio Bolsonaro",IF(N3795&gt;M3795,"Lula","Empate"))</f>
        <v>Lula</v>
      </c>
      <c r="T3795" s="74" t="n">
        <v>0.721511951083936</v>
      </c>
      <c r="U3795" s="74" t="n">
        <v>0.229683157309616</v>
      </c>
      <c r="V3795" s="72" t="str">
        <f aca="false">IF(S3795="Empate","—",IF((N3795&gt;M3795)&lt;&gt;(T3795&gt;U3795),"Sim","Não"))</f>
        <v>Não</v>
      </c>
    </row>
    <row r="3796" customFormat="false" ht="15" hidden="false" customHeight="false" outlineLevel="0" collapsed="false">
      <c r="A3796" s="72" t="s">
        <v>7793</v>
      </c>
      <c r="B3796" s="72" t="s">
        <v>7794</v>
      </c>
      <c r="C3796" s="72" t="s">
        <v>317</v>
      </c>
      <c r="D3796" s="72" t="s">
        <v>289</v>
      </c>
      <c r="E3796" s="72"/>
      <c r="F3796" s="73" t="n">
        <v>10931</v>
      </c>
      <c r="G3796" s="73" t="n">
        <v>8578</v>
      </c>
      <c r="H3796" s="73" t="n">
        <v>2353</v>
      </c>
      <c r="I3796" s="74" t="n">
        <f aca="false">H3796/F3796</f>
        <v>0.215259354130455</v>
      </c>
      <c r="J3796" s="73" t="n">
        <v>8244</v>
      </c>
      <c r="K3796" s="73" t="n">
        <v>109</v>
      </c>
      <c r="L3796" s="73" t="n">
        <v>225</v>
      </c>
      <c r="M3796" s="73" t="n">
        <v>1752</v>
      </c>
      <c r="N3796" s="73" t="n">
        <v>6152</v>
      </c>
      <c r="O3796" s="73" t="n">
        <f aca="false">J3796-M3796-N3796</f>
        <v>340</v>
      </c>
      <c r="P3796" s="74" t="n">
        <f aca="false">M3796/J3796</f>
        <v>0.212518195050946</v>
      </c>
      <c r="Q3796" s="74" t="n">
        <f aca="false">N3796/J3796</f>
        <v>0.746239689471131</v>
      </c>
      <c r="R3796" s="75" t="n">
        <f aca="false">ABS(P3796-Q3796)*100</f>
        <v>53.3721494420184</v>
      </c>
      <c r="S3796" s="72" t="str">
        <f aca="false">IF(M3796&gt;N3796,"Flávio Bolsonaro",IF(N3796&gt;M3796,"Lula","Empate"))</f>
        <v>Lula</v>
      </c>
      <c r="T3796" s="74" t="n">
        <v>0.775514981273408</v>
      </c>
      <c r="U3796" s="74" t="n">
        <v>0.181530898876405</v>
      </c>
      <c r="V3796" s="72" t="str">
        <f aca="false">IF(S3796="Empate","—",IF((N3796&gt;M3796)&lt;&gt;(T3796&gt;U3796),"Sim","Não"))</f>
        <v>Não</v>
      </c>
    </row>
    <row r="3797" customFormat="false" ht="15" hidden="false" customHeight="false" outlineLevel="0" collapsed="false">
      <c r="A3797" s="72" t="s">
        <v>7795</v>
      </c>
      <c r="B3797" s="72" t="s">
        <v>5714</v>
      </c>
      <c r="C3797" s="72" t="s">
        <v>317</v>
      </c>
      <c r="D3797" s="72" t="s">
        <v>289</v>
      </c>
      <c r="E3797" s="72"/>
      <c r="F3797" s="73" t="n">
        <v>3577</v>
      </c>
      <c r="G3797" s="73" t="n">
        <v>2889</v>
      </c>
      <c r="H3797" s="73" t="n">
        <v>688</v>
      </c>
      <c r="I3797" s="74" t="n">
        <f aca="false">H3797/F3797</f>
        <v>0.192339949678502</v>
      </c>
      <c r="J3797" s="73" t="n">
        <v>2812</v>
      </c>
      <c r="K3797" s="73" t="n">
        <v>26</v>
      </c>
      <c r="L3797" s="73" t="n">
        <v>51</v>
      </c>
      <c r="M3797" s="73" t="n">
        <v>406</v>
      </c>
      <c r="N3797" s="73" t="n">
        <v>2330</v>
      </c>
      <c r="O3797" s="73" t="n">
        <f aca="false">J3797-M3797-N3797</f>
        <v>76</v>
      </c>
      <c r="P3797" s="74" t="n">
        <f aca="false">M3797/J3797</f>
        <v>0.144381223328592</v>
      </c>
      <c r="Q3797" s="74" t="n">
        <f aca="false">N3797/J3797</f>
        <v>0.828591749644381</v>
      </c>
      <c r="R3797" s="75" t="n">
        <f aca="false">ABS(P3797-Q3797)*100</f>
        <v>68.421052631579</v>
      </c>
      <c r="S3797" s="72" t="str">
        <f aca="false">IF(M3797&gt;N3797,"Flávio Bolsonaro",IF(N3797&gt;M3797,"Lula","Empate"))</f>
        <v>Lula</v>
      </c>
      <c r="T3797" s="74" t="n">
        <v>0.865633074935401</v>
      </c>
      <c r="U3797" s="74" t="n">
        <v>0.108527131782946</v>
      </c>
      <c r="V3797" s="72" t="str">
        <f aca="false">IF(S3797="Empate","—",IF((N3797&gt;M3797)&lt;&gt;(T3797&gt;U3797),"Sim","Não"))</f>
        <v>Não</v>
      </c>
    </row>
    <row r="3798" customFormat="false" ht="15" hidden="false" customHeight="false" outlineLevel="0" collapsed="false">
      <c r="A3798" s="72" t="s">
        <v>7796</v>
      </c>
      <c r="B3798" s="72" t="s">
        <v>7797</v>
      </c>
      <c r="C3798" s="72" t="s">
        <v>317</v>
      </c>
      <c r="D3798" s="72" t="s">
        <v>289</v>
      </c>
      <c r="E3798" s="72"/>
      <c r="F3798" s="73" t="n">
        <v>6896</v>
      </c>
      <c r="G3798" s="73" t="n">
        <v>5581</v>
      </c>
      <c r="H3798" s="73" t="n">
        <v>1315</v>
      </c>
      <c r="I3798" s="74" t="n">
        <f aca="false">H3798/F3798</f>
        <v>0.190690255220418</v>
      </c>
      <c r="J3798" s="73" t="n">
        <v>5290</v>
      </c>
      <c r="K3798" s="73" t="n">
        <v>101</v>
      </c>
      <c r="L3798" s="73" t="n">
        <v>190</v>
      </c>
      <c r="M3798" s="73" t="n">
        <v>1768</v>
      </c>
      <c r="N3798" s="73" t="n">
        <v>3291</v>
      </c>
      <c r="O3798" s="73" t="n">
        <f aca="false">J3798-M3798-N3798</f>
        <v>231</v>
      </c>
      <c r="P3798" s="74" t="n">
        <f aca="false">M3798/J3798</f>
        <v>0.33421550094518</v>
      </c>
      <c r="Q3798" s="74" t="n">
        <f aca="false">N3798/J3798</f>
        <v>0.622117202268431</v>
      </c>
      <c r="R3798" s="75" t="n">
        <f aca="false">ABS(P3798-Q3798)*100</f>
        <v>28.7901701323251</v>
      </c>
      <c r="S3798" s="72" t="str">
        <f aca="false">IF(M3798&gt;N3798,"Flávio Bolsonaro",IF(N3798&gt;M3798,"Lula","Empate"))</f>
        <v>Lula</v>
      </c>
      <c r="T3798" s="74" t="n">
        <v>0.679564456542874</v>
      </c>
      <c r="U3798" s="74" t="n">
        <v>0.239743340462765</v>
      </c>
      <c r="V3798" s="72" t="str">
        <f aca="false">IF(S3798="Empate","—",IF((N3798&gt;M3798)&lt;&gt;(T3798&gt;U3798),"Sim","Não"))</f>
        <v>Não</v>
      </c>
    </row>
    <row r="3799" customFormat="false" ht="15" hidden="false" customHeight="false" outlineLevel="0" collapsed="false">
      <c r="A3799" s="72" t="s">
        <v>7798</v>
      </c>
      <c r="B3799" s="72" t="s">
        <v>7799</v>
      </c>
      <c r="C3799" s="72" t="s">
        <v>317</v>
      </c>
      <c r="D3799" s="72" t="s">
        <v>289</v>
      </c>
      <c r="E3799" s="72"/>
      <c r="F3799" s="73" t="n">
        <v>5103</v>
      </c>
      <c r="G3799" s="73" t="n">
        <v>4172</v>
      </c>
      <c r="H3799" s="73" t="n">
        <v>931</v>
      </c>
      <c r="I3799" s="74" t="n">
        <f aca="false">H3799/F3799</f>
        <v>0.182441700960219</v>
      </c>
      <c r="J3799" s="73" t="n">
        <v>4010</v>
      </c>
      <c r="K3799" s="73" t="n">
        <v>50</v>
      </c>
      <c r="L3799" s="73" t="n">
        <v>112</v>
      </c>
      <c r="M3799" s="73" t="n">
        <v>823</v>
      </c>
      <c r="N3799" s="73" t="n">
        <v>2980</v>
      </c>
      <c r="O3799" s="73" t="n">
        <f aca="false">J3799-M3799-N3799</f>
        <v>207</v>
      </c>
      <c r="P3799" s="74" t="n">
        <f aca="false">M3799/J3799</f>
        <v>0.205236907730673</v>
      </c>
      <c r="Q3799" s="74" t="n">
        <f aca="false">N3799/J3799</f>
        <v>0.743142144638404</v>
      </c>
      <c r="R3799" s="75" t="n">
        <f aca="false">ABS(P3799-Q3799)*100</f>
        <v>53.7905236907731</v>
      </c>
      <c r="S3799" s="72" t="str">
        <f aca="false">IF(M3799&gt;N3799,"Flávio Bolsonaro",IF(N3799&gt;M3799,"Lula","Empate"))</f>
        <v>Lula</v>
      </c>
      <c r="T3799" s="74" t="n">
        <v>0.773055126223596</v>
      </c>
      <c r="U3799" s="74" t="n">
        <v>0.17671303451829</v>
      </c>
      <c r="V3799" s="72" t="str">
        <f aca="false">IF(S3799="Empate","—",IF((N3799&gt;M3799)&lt;&gt;(T3799&gt;U3799),"Sim","Não"))</f>
        <v>Não</v>
      </c>
    </row>
    <row r="3800" customFormat="false" ht="15" hidden="false" customHeight="false" outlineLevel="0" collapsed="false">
      <c r="A3800" s="72" t="s">
        <v>7800</v>
      </c>
      <c r="B3800" s="72" t="s">
        <v>7801</v>
      </c>
      <c r="C3800" s="72" t="s">
        <v>317</v>
      </c>
      <c r="D3800" s="72" t="s">
        <v>289</v>
      </c>
      <c r="E3800" s="72"/>
      <c r="F3800" s="73" t="n">
        <v>11674</v>
      </c>
      <c r="G3800" s="73" t="n">
        <v>9584</v>
      </c>
      <c r="H3800" s="73" t="n">
        <v>2090</v>
      </c>
      <c r="I3800" s="74" t="n">
        <f aca="false">H3800/F3800</f>
        <v>0.179030323796471</v>
      </c>
      <c r="J3800" s="73" t="n">
        <v>9133</v>
      </c>
      <c r="K3800" s="73" t="n">
        <v>146</v>
      </c>
      <c r="L3800" s="73" t="n">
        <v>305</v>
      </c>
      <c r="M3800" s="73" t="n">
        <v>1756</v>
      </c>
      <c r="N3800" s="73" t="n">
        <v>7013</v>
      </c>
      <c r="O3800" s="73" t="n">
        <f aca="false">J3800-M3800-N3800</f>
        <v>364</v>
      </c>
      <c r="P3800" s="74" t="n">
        <f aca="false">M3800/J3800</f>
        <v>0.19226979086828</v>
      </c>
      <c r="Q3800" s="74" t="n">
        <f aca="false">N3800/J3800</f>
        <v>0.767874739954013</v>
      </c>
      <c r="R3800" s="75" t="n">
        <f aca="false">ABS(P3800-Q3800)*100</f>
        <v>57.5604949085733</v>
      </c>
      <c r="S3800" s="72" t="str">
        <f aca="false">IF(M3800&gt;N3800,"Flávio Bolsonaro",IF(N3800&gt;M3800,"Lula","Empate"))</f>
        <v>Lula</v>
      </c>
      <c r="T3800" s="74" t="n">
        <v>0.786412179050216</v>
      </c>
      <c r="U3800" s="74" t="n">
        <v>0.171097477845944</v>
      </c>
      <c r="V3800" s="72" t="str">
        <f aca="false">IF(S3800="Empate","—",IF((N3800&gt;M3800)&lt;&gt;(T3800&gt;U3800),"Sim","Não"))</f>
        <v>Não</v>
      </c>
    </row>
    <row r="3801" customFormat="false" ht="15" hidden="false" customHeight="false" outlineLevel="0" collapsed="false">
      <c r="A3801" s="72" t="s">
        <v>7802</v>
      </c>
      <c r="B3801" s="72" t="s">
        <v>7803</v>
      </c>
      <c r="C3801" s="72" t="s">
        <v>317</v>
      </c>
      <c r="D3801" s="72" t="s">
        <v>289</v>
      </c>
      <c r="E3801" s="72"/>
      <c r="F3801" s="73" t="n">
        <v>8502</v>
      </c>
      <c r="G3801" s="73" t="n">
        <v>7046</v>
      </c>
      <c r="H3801" s="73" t="n">
        <v>1456</v>
      </c>
      <c r="I3801" s="74" t="n">
        <f aca="false">H3801/F3801</f>
        <v>0.171253822629969</v>
      </c>
      <c r="J3801" s="73" t="n">
        <v>6676</v>
      </c>
      <c r="K3801" s="73" t="n">
        <v>116</v>
      </c>
      <c r="L3801" s="73" t="n">
        <v>254</v>
      </c>
      <c r="M3801" s="73" t="n">
        <v>1690</v>
      </c>
      <c r="N3801" s="73" t="n">
        <v>4754</v>
      </c>
      <c r="O3801" s="73" t="n">
        <f aca="false">J3801-M3801-N3801</f>
        <v>232</v>
      </c>
      <c r="P3801" s="74" t="n">
        <f aca="false">M3801/J3801</f>
        <v>0.253145596165368</v>
      </c>
      <c r="Q3801" s="74" t="n">
        <f aca="false">N3801/J3801</f>
        <v>0.712103055721989</v>
      </c>
      <c r="R3801" s="75" t="n">
        <f aca="false">ABS(P3801-Q3801)*100</f>
        <v>45.8957459556621</v>
      </c>
      <c r="S3801" s="72" t="str">
        <f aca="false">IF(M3801&gt;N3801,"Flávio Bolsonaro",IF(N3801&gt;M3801,"Lula","Empate"))</f>
        <v>Lula</v>
      </c>
      <c r="T3801" s="74" t="n">
        <v>0.733660933660934</v>
      </c>
      <c r="U3801" s="74" t="n">
        <v>0.214742014742015</v>
      </c>
      <c r="V3801" s="72" t="str">
        <f aca="false">IF(S3801="Empate","—",IF((N3801&gt;M3801)&lt;&gt;(T3801&gt;U3801),"Sim","Não"))</f>
        <v>Não</v>
      </c>
    </row>
    <row r="3802" customFormat="false" ht="15" hidden="false" customHeight="false" outlineLevel="0" collapsed="false">
      <c r="A3802" s="72" t="s">
        <v>7804</v>
      </c>
      <c r="B3802" s="72" t="s">
        <v>7805</v>
      </c>
      <c r="C3802" s="72" t="s">
        <v>317</v>
      </c>
      <c r="D3802" s="72" t="s">
        <v>289</v>
      </c>
      <c r="E3802" s="72"/>
      <c r="F3802" s="73" t="n">
        <v>4933</v>
      </c>
      <c r="G3802" s="73" t="n">
        <v>4098</v>
      </c>
      <c r="H3802" s="73" t="n">
        <v>835</v>
      </c>
      <c r="I3802" s="74" t="n">
        <f aca="false">H3802/F3802</f>
        <v>0.169268193796878</v>
      </c>
      <c r="J3802" s="73" t="n">
        <v>3910</v>
      </c>
      <c r="K3802" s="73" t="n">
        <v>60</v>
      </c>
      <c r="L3802" s="73" t="n">
        <v>128</v>
      </c>
      <c r="M3802" s="73" t="n">
        <v>744</v>
      </c>
      <c r="N3802" s="73" t="n">
        <v>3032</v>
      </c>
      <c r="O3802" s="73" t="n">
        <f aca="false">J3802-M3802-N3802</f>
        <v>134</v>
      </c>
      <c r="P3802" s="74" t="n">
        <f aca="false">M3802/J3802</f>
        <v>0.190281329923274</v>
      </c>
      <c r="Q3802" s="74" t="n">
        <f aca="false">N3802/J3802</f>
        <v>0.775447570332481</v>
      </c>
      <c r="R3802" s="75" t="n">
        <f aca="false">ABS(P3802-Q3802)*100</f>
        <v>58.5166240409207</v>
      </c>
      <c r="S3802" s="72" t="str">
        <f aca="false">IF(M3802&gt;N3802,"Flávio Bolsonaro",IF(N3802&gt;M3802,"Lula","Empate"))</f>
        <v>Lula</v>
      </c>
      <c r="T3802" s="74" t="n">
        <v>0.814333078296353</v>
      </c>
      <c r="U3802" s="74" t="n">
        <v>0.152512114256567</v>
      </c>
      <c r="V3802" s="72" t="str">
        <f aca="false">IF(S3802="Empate","—",IF((N3802&gt;M3802)&lt;&gt;(T3802&gt;U3802),"Sim","Não"))</f>
        <v>Não</v>
      </c>
    </row>
    <row r="3803" customFormat="false" ht="15" hidden="false" customHeight="false" outlineLevel="0" collapsed="false">
      <c r="A3803" s="72" t="s">
        <v>7806</v>
      </c>
      <c r="B3803" s="72" t="s">
        <v>7807</v>
      </c>
      <c r="C3803" s="72" t="s">
        <v>317</v>
      </c>
      <c r="D3803" s="72" t="s">
        <v>289</v>
      </c>
      <c r="E3803" s="72"/>
      <c r="F3803" s="73" t="n">
        <v>3667</v>
      </c>
      <c r="G3803" s="73" t="n">
        <v>3017</v>
      </c>
      <c r="H3803" s="73" t="n">
        <v>650</v>
      </c>
      <c r="I3803" s="74" t="n">
        <f aca="false">H3803/F3803</f>
        <v>0.177256613035179</v>
      </c>
      <c r="J3803" s="73" t="n">
        <v>2937</v>
      </c>
      <c r="K3803" s="73" t="n">
        <v>28</v>
      </c>
      <c r="L3803" s="73" t="n">
        <v>52</v>
      </c>
      <c r="M3803" s="73" t="n">
        <v>1268</v>
      </c>
      <c r="N3803" s="73" t="n">
        <v>1594</v>
      </c>
      <c r="O3803" s="73" t="n">
        <f aca="false">J3803-M3803-N3803</f>
        <v>75</v>
      </c>
      <c r="P3803" s="74" t="n">
        <f aca="false">M3803/J3803</f>
        <v>0.431733060946544</v>
      </c>
      <c r="Q3803" s="74" t="n">
        <f aca="false">N3803/J3803</f>
        <v>0.542730677562138</v>
      </c>
      <c r="R3803" s="75" t="n">
        <f aca="false">ABS(P3803-Q3803)*100</f>
        <v>11.0997616615594</v>
      </c>
      <c r="S3803" s="72" t="str">
        <f aca="false">IF(M3803&gt;N3803,"Flávio Bolsonaro",IF(N3803&gt;M3803,"Lula","Empate"))</f>
        <v>Lula</v>
      </c>
      <c r="T3803" s="74" t="n">
        <v>0.616108786610879</v>
      </c>
      <c r="U3803" s="74" t="n">
        <v>0.334030683403068</v>
      </c>
      <c r="V3803" s="72" t="str">
        <f aca="false">IF(S3803="Empate","—",IF((N3803&gt;M3803)&lt;&gt;(T3803&gt;U3803),"Sim","Não"))</f>
        <v>Não</v>
      </c>
    </row>
    <row r="3804" customFormat="false" ht="15" hidden="false" customHeight="false" outlineLevel="0" collapsed="false">
      <c r="A3804" s="72" t="s">
        <v>7808</v>
      </c>
      <c r="B3804" s="72" t="s">
        <v>7809</v>
      </c>
      <c r="C3804" s="72" t="s">
        <v>317</v>
      </c>
      <c r="D3804" s="72" t="s">
        <v>289</v>
      </c>
      <c r="E3804" s="72"/>
      <c r="F3804" s="73" t="n">
        <v>2759</v>
      </c>
      <c r="G3804" s="73" t="n">
        <v>2364</v>
      </c>
      <c r="H3804" s="73" t="n">
        <v>395</v>
      </c>
      <c r="I3804" s="74" t="n">
        <f aca="false">H3804/F3804</f>
        <v>0.143167814425517</v>
      </c>
      <c r="J3804" s="73" t="n">
        <v>2278</v>
      </c>
      <c r="K3804" s="73" t="n">
        <v>24</v>
      </c>
      <c r="L3804" s="73" t="n">
        <v>62</v>
      </c>
      <c r="M3804" s="73" t="n">
        <v>499</v>
      </c>
      <c r="N3804" s="73" t="n">
        <v>1712</v>
      </c>
      <c r="O3804" s="73" t="n">
        <f aca="false">J3804-M3804-N3804</f>
        <v>67</v>
      </c>
      <c r="P3804" s="74" t="n">
        <f aca="false">M3804/J3804</f>
        <v>0.219051799824407</v>
      </c>
      <c r="Q3804" s="74" t="n">
        <f aca="false">N3804/J3804</f>
        <v>0.75153643546971</v>
      </c>
      <c r="R3804" s="75" t="n">
        <f aca="false">ABS(P3804-Q3804)*100</f>
        <v>53.2484635645303</v>
      </c>
      <c r="S3804" s="72" t="str">
        <f aca="false">IF(M3804&gt;N3804,"Flávio Bolsonaro",IF(N3804&gt;M3804,"Lula","Empate"))</f>
        <v>Lula</v>
      </c>
      <c r="T3804" s="74" t="n">
        <v>0.795344751866491</v>
      </c>
      <c r="U3804" s="74" t="n">
        <v>0.158981115502855</v>
      </c>
      <c r="V3804" s="72" t="str">
        <f aca="false">IF(S3804="Empate","—",IF((N3804&gt;M3804)&lt;&gt;(T3804&gt;U3804),"Sim","Não"))</f>
        <v>Não</v>
      </c>
    </row>
    <row r="3805" customFormat="false" ht="15" hidden="false" customHeight="false" outlineLevel="0" collapsed="false">
      <c r="A3805" s="72" t="s">
        <v>7810</v>
      </c>
      <c r="B3805" s="72" t="s">
        <v>1398</v>
      </c>
      <c r="C3805" s="72" t="s">
        <v>317</v>
      </c>
      <c r="D3805" s="72" t="s">
        <v>289</v>
      </c>
      <c r="E3805" s="72"/>
      <c r="F3805" s="73" t="n">
        <v>3843</v>
      </c>
      <c r="G3805" s="73" t="n">
        <v>3165</v>
      </c>
      <c r="H3805" s="73" t="n">
        <v>678</v>
      </c>
      <c r="I3805" s="74" t="n">
        <f aca="false">H3805/F3805</f>
        <v>0.176424668227947</v>
      </c>
      <c r="J3805" s="73" t="n">
        <v>3020</v>
      </c>
      <c r="K3805" s="73" t="n">
        <v>26</v>
      </c>
      <c r="L3805" s="73" t="n">
        <v>119</v>
      </c>
      <c r="M3805" s="73" t="n">
        <v>470</v>
      </c>
      <c r="N3805" s="73" t="n">
        <v>2436</v>
      </c>
      <c r="O3805" s="73" t="n">
        <f aca="false">J3805-M3805-N3805</f>
        <v>114</v>
      </c>
      <c r="P3805" s="74" t="n">
        <f aca="false">M3805/J3805</f>
        <v>0.155629139072848</v>
      </c>
      <c r="Q3805" s="74" t="n">
        <f aca="false">N3805/J3805</f>
        <v>0.806622516556291</v>
      </c>
      <c r="R3805" s="75" t="n">
        <f aca="false">ABS(P3805-Q3805)*100</f>
        <v>65.0993377483444</v>
      </c>
      <c r="S3805" s="72" t="str">
        <f aca="false">IF(M3805&gt;N3805,"Flávio Bolsonaro",IF(N3805&gt;M3805,"Lula","Empate"))</f>
        <v>Lula</v>
      </c>
      <c r="T3805" s="74" t="n">
        <v>0.83575677461996</v>
      </c>
      <c r="U3805" s="74" t="n">
        <v>0.129874421678784</v>
      </c>
      <c r="V3805" s="72" t="str">
        <f aca="false">IF(S3805="Empate","—",IF((N3805&gt;M3805)&lt;&gt;(T3805&gt;U3805),"Sim","Não"))</f>
        <v>Não</v>
      </c>
    </row>
    <row r="3806" customFormat="false" ht="15" hidden="false" customHeight="false" outlineLevel="0" collapsed="false">
      <c r="A3806" s="72" t="s">
        <v>7811</v>
      </c>
      <c r="B3806" s="72" t="s">
        <v>7812</v>
      </c>
      <c r="C3806" s="72" t="s">
        <v>317</v>
      </c>
      <c r="D3806" s="72" t="s">
        <v>289</v>
      </c>
      <c r="E3806" s="72"/>
      <c r="F3806" s="73" t="n">
        <v>6909</v>
      </c>
      <c r="G3806" s="73" t="n">
        <v>5765</v>
      </c>
      <c r="H3806" s="73" t="n">
        <v>1144</v>
      </c>
      <c r="I3806" s="74" t="n">
        <f aca="false">H3806/F3806</f>
        <v>0.165581126067448</v>
      </c>
      <c r="J3806" s="73" t="n">
        <v>5566</v>
      </c>
      <c r="K3806" s="73" t="n">
        <v>45</v>
      </c>
      <c r="L3806" s="73" t="n">
        <v>154</v>
      </c>
      <c r="M3806" s="73" t="n">
        <v>1781</v>
      </c>
      <c r="N3806" s="73" t="n">
        <v>3609</v>
      </c>
      <c r="O3806" s="73" t="n">
        <f aca="false">J3806-M3806-N3806</f>
        <v>176</v>
      </c>
      <c r="P3806" s="74" t="n">
        <f aca="false">M3806/J3806</f>
        <v>0.3199784405318</v>
      </c>
      <c r="Q3806" s="74" t="n">
        <f aca="false">N3806/J3806</f>
        <v>0.648401006108516</v>
      </c>
      <c r="R3806" s="75" t="n">
        <f aca="false">ABS(P3806-Q3806)*100</f>
        <v>32.8422565576716</v>
      </c>
      <c r="S3806" s="72" t="str">
        <f aca="false">IF(M3806&gt;N3806,"Flávio Bolsonaro",IF(N3806&gt;M3806,"Lula","Empate"))</f>
        <v>Lula</v>
      </c>
      <c r="T3806" s="74" t="n">
        <v>0.708051747441591</v>
      </c>
      <c r="U3806" s="74" t="n">
        <v>0.248696659586793</v>
      </c>
      <c r="V3806" s="72" t="str">
        <f aca="false">IF(S3806="Empate","—",IF((N3806&gt;M3806)&lt;&gt;(T3806&gt;U3806),"Sim","Não"))</f>
        <v>Não</v>
      </c>
    </row>
    <row r="3807" customFormat="false" ht="15" hidden="false" customHeight="false" outlineLevel="0" collapsed="false">
      <c r="A3807" s="72" t="s">
        <v>7813</v>
      </c>
      <c r="B3807" s="72" t="s">
        <v>7814</v>
      </c>
      <c r="C3807" s="72" t="s">
        <v>317</v>
      </c>
      <c r="D3807" s="72" t="s">
        <v>289</v>
      </c>
      <c r="E3807" s="72"/>
      <c r="F3807" s="73" t="n">
        <v>10982</v>
      </c>
      <c r="G3807" s="73" t="n">
        <v>9097</v>
      </c>
      <c r="H3807" s="73" t="n">
        <v>1885</v>
      </c>
      <c r="I3807" s="74" t="n">
        <f aca="false">H3807/F3807</f>
        <v>0.171644509196868</v>
      </c>
      <c r="J3807" s="73" t="n">
        <v>8749</v>
      </c>
      <c r="K3807" s="73" t="n">
        <v>139</v>
      </c>
      <c r="L3807" s="73" t="n">
        <v>209</v>
      </c>
      <c r="M3807" s="73" t="n">
        <v>3468</v>
      </c>
      <c r="N3807" s="73" t="n">
        <v>4901</v>
      </c>
      <c r="O3807" s="73" t="n">
        <f aca="false">J3807-M3807-N3807</f>
        <v>380</v>
      </c>
      <c r="P3807" s="74" t="n">
        <f aca="false">M3807/J3807</f>
        <v>0.396388158646702</v>
      </c>
      <c r="Q3807" s="74" t="n">
        <f aca="false">N3807/J3807</f>
        <v>0.560178306092125</v>
      </c>
      <c r="R3807" s="75" t="n">
        <f aca="false">ABS(P3807-Q3807)*100</f>
        <v>16.3790147445422</v>
      </c>
      <c r="S3807" s="72" t="str">
        <f aca="false">IF(M3807&gt;N3807,"Flávio Bolsonaro",IF(N3807&gt;M3807,"Lula","Empate"))</f>
        <v>Lula</v>
      </c>
      <c r="T3807" s="74" t="n">
        <v>0.598142570281125</v>
      </c>
      <c r="U3807" s="74" t="n">
        <v>0.353037148594378</v>
      </c>
      <c r="V3807" s="72" t="str">
        <f aca="false">IF(S3807="Empate","—",IF((N3807&gt;M3807)&lt;&gt;(T3807&gt;U3807),"Sim","Não"))</f>
        <v>Não</v>
      </c>
    </row>
    <row r="3808" customFormat="false" ht="15" hidden="false" customHeight="false" outlineLevel="0" collapsed="false">
      <c r="A3808" s="72" t="s">
        <v>7815</v>
      </c>
      <c r="B3808" s="72" t="s">
        <v>7816</v>
      </c>
      <c r="C3808" s="72" t="s">
        <v>317</v>
      </c>
      <c r="D3808" s="72" t="s">
        <v>289</v>
      </c>
      <c r="E3808" s="72"/>
      <c r="F3808" s="73" t="n">
        <v>4641</v>
      </c>
      <c r="G3808" s="73" t="n">
        <v>3868</v>
      </c>
      <c r="H3808" s="73" t="n">
        <v>773</v>
      </c>
      <c r="I3808" s="74" t="n">
        <f aca="false">H3808/F3808</f>
        <v>0.166558931264814</v>
      </c>
      <c r="J3808" s="73" t="n">
        <v>3731</v>
      </c>
      <c r="K3808" s="73" t="n">
        <v>32</v>
      </c>
      <c r="L3808" s="73" t="n">
        <v>105</v>
      </c>
      <c r="M3808" s="73" t="n">
        <v>1095</v>
      </c>
      <c r="N3808" s="73" t="n">
        <v>2488</v>
      </c>
      <c r="O3808" s="73" t="n">
        <f aca="false">J3808-M3808-N3808</f>
        <v>148</v>
      </c>
      <c r="P3808" s="74" t="n">
        <f aca="false">M3808/J3808</f>
        <v>0.293487000804074</v>
      </c>
      <c r="Q3808" s="74" t="n">
        <f aca="false">N3808/J3808</f>
        <v>0.666845349772179</v>
      </c>
      <c r="R3808" s="75" t="n">
        <f aca="false">ABS(P3808-Q3808)*100</f>
        <v>37.3358348968105</v>
      </c>
      <c r="S3808" s="72" t="str">
        <f aca="false">IF(M3808&gt;N3808,"Flávio Bolsonaro",IF(N3808&gt;M3808,"Lula","Empate"))</f>
        <v>Lula</v>
      </c>
      <c r="T3808" s="74" t="n">
        <v>0.778937947494033</v>
      </c>
      <c r="U3808" s="74" t="n">
        <v>0.165572792362769</v>
      </c>
      <c r="V3808" s="72" t="str">
        <f aca="false">IF(S3808="Empate","—",IF((N3808&gt;M3808)&lt;&gt;(T3808&gt;U3808),"Sim","Não"))</f>
        <v>Não</v>
      </c>
    </row>
    <row r="3809" customFormat="false" ht="15" hidden="false" customHeight="false" outlineLevel="0" collapsed="false">
      <c r="A3809" s="72" t="s">
        <v>7817</v>
      </c>
      <c r="B3809" s="72" t="s">
        <v>1420</v>
      </c>
      <c r="C3809" s="72" t="s">
        <v>317</v>
      </c>
      <c r="D3809" s="72" t="s">
        <v>289</v>
      </c>
      <c r="E3809" s="72"/>
      <c r="F3809" s="73" t="n">
        <v>4188</v>
      </c>
      <c r="G3809" s="73" t="n">
        <v>3372</v>
      </c>
      <c r="H3809" s="73" t="n">
        <v>816</v>
      </c>
      <c r="I3809" s="74" t="n">
        <f aca="false">H3809/F3809</f>
        <v>0.194842406876791</v>
      </c>
      <c r="J3809" s="73" t="n">
        <v>3252</v>
      </c>
      <c r="K3809" s="73" t="n">
        <v>32</v>
      </c>
      <c r="L3809" s="73" t="n">
        <v>88</v>
      </c>
      <c r="M3809" s="73" t="n">
        <v>1503</v>
      </c>
      <c r="N3809" s="73" t="n">
        <v>1637</v>
      </c>
      <c r="O3809" s="73" t="n">
        <f aca="false">J3809-M3809-N3809</f>
        <v>112</v>
      </c>
      <c r="P3809" s="74" t="n">
        <f aca="false">M3809/J3809</f>
        <v>0.462177121771218</v>
      </c>
      <c r="Q3809" s="74" t="n">
        <f aca="false">N3809/J3809</f>
        <v>0.503382533825338</v>
      </c>
      <c r="R3809" s="75" t="n">
        <f aca="false">ABS(P3809-Q3809)*100</f>
        <v>4.12054120541205</v>
      </c>
      <c r="S3809" s="72" t="str">
        <f aca="false">IF(M3809&gt;N3809,"Flávio Bolsonaro",IF(N3809&gt;M3809,"Lula","Empate"))</f>
        <v>Lula</v>
      </c>
      <c r="T3809" s="74" t="n">
        <v>0.54017148301048</v>
      </c>
      <c r="U3809" s="74" t="n">
        <v>0.414099714194983</v>
      </c>
      <c r="V3809" s="72" t="str">
        <f aca="false">IF(S3809="Empate","—",IF((N3809&gt;M3809)&lt;&gt;(T3809&gt;U3809),"Sim","Não"))</f>
        <v>Não</v>
      </c>
    </row>
    <row r="3810" customFormat="false" ht="15" hidden="false" customHeight="false" outlineLevel="0" collapsed="false">
      <c r="A3810" s="72" t="s">
        <v>7818</v>
      </c>
      <c r="B3810" s="72" t="s">
        <v>5757</v>
      </c>
      <c r="C3810" s="72" t="s">
        <v>317</v>
      </c>
      <c r="D3810" s="72" t="s">
        <v>289</v>
      </c>
      <c r="E3810" s="72"/>
      <c r="F3810" s="73" t="n">
        <v>27658</v>
      </c>
      <c r="G3810" s="73" t="n">
        <v>22761</v>
      </c>
      <c r="H3810" s="73" t="n">
        <v>4897</v>
      </c>
      <c r="I3810" s="74" t="n">
        <f aca="false">H3810/F3810</f>
        <v>0.177055463157134</v>
      </c>
      <c r="J3810" s="73" t="n">
        <v>21722</v>
      </c>
      <c r="K3810" s="73" t="n">
        <v>359</v>
      </c>
      <c r="L3810" s="73" t="n">
        <v>680</v>
      </c>
      <c r="M3810" s="73" t="n">
        <v>6826</v>
      </c>
      <c r="N3810" s="73" t="n">
        <v>13899</v>
      </c>
      <c r="O3810" s="73" t="n">
        <f aca="false">J3810-M3810-N3810</f>
        <v>997</v>
      </c>
      <c r="P3810" s="74" t="n">
        <f aca="false">M3810/J3810</f>
        <v>0.314243623975693</v>
      </c>
      <c r="Q3810" s="74" t="n">
        <f aca="false">N3810/J3810</f>
        <v>0.639858208268115</v>
      </c>
      <c r="R3810" s="75" t="n">
        <f aca="false">ABS(P3810-Q3810)*100</f>
        <v>32.5614584292422</v>
      </c>
      <c r="S3810" s="72" t="str">
        <f aca="false">IF(M3810&gt;N3810,"Flávio Bolsonaro",IF(N3810&gt;M3810,"Lula","Empate"))</f>
        <v>Lula</v>
      </c>
      <c r="T3810" s="74" t="n">
        <v>0.676880493371534</v>
      </c>
      <c r="U3810" s="74" t="n">
        <v>0.272665468848638</v>
      </c>
      <c r="V3810" s="72" t="str">
        <f aca="false">IF(S3810="Empate","—",IF((N3810&gt;M3810)&lt;&gt;(T3810&gt;U3810),"Sim","Não"))</f>
        <v>Não</v>
      </c>
    </row>
    <row r="3811" customFormat="false" ht="15" hidden="false" customHeight="false" outlineLevel="0" collapsed="false">
      <c r="A3811" s="72" t="s">
        <v>7819</v>
      </c>
      <c r="B3811" s="72" t="s">
        <v>7820</v>
      </c>
      <c r="C3811" s="72" t="s">
        <v>317</v>
      </c>
      <c r="D3811" s="72" t="s">
        <v>289</v>
      </c>
      <c r="E3811" s="72"/>
      <c r="F3811" s="73" t="n">
        <v>5115</v>
      </c>
      <c r="G3811" s="73" t="n">
        <v>4180</v>
      </c>
      <c r="H3811" s="73" t="n">
        <v>935</v>
      </c>
      <c r="I3811" s="74" t="n">
        <f aca="false">H3811/F3811</f>
        <v>0.182795698924731</v>
      </c>
      <c r="J3811" s="73" t="n">
        <v>4001</v>
      </c>
      <c r="K3811" s="73" t="n">
        <v>54</v>
      </c>
      <c r="L3811" s="73" t="n">
        <v>125</v>
      </c>
      <c r="M3811" s="73" t="n">
        <v>1314</v>
      </c>
      <c r="N3811" s="73" t="n">
        <v>2502</v>
      </c>
      <c r="O3811" s="73" t="n">
        <f aca="false">J3811-M3811-N3811</f>
        <v>185</v>
      </c>
      <c r="P3811" s="74" t="n">
        <f aca="false">M3811/J3811</f>
        <v>0.328417895526119</v>
      </c>
      <c r="Q3811" s="74" t="n">
        <f aca="false">N3811/J3811</f>
        <v>0.625343664083979</v>
      </c>
      <c r="R3811" s="75" t="n">
        <f aca="false">ABS(P3811-Q3811)*100</f>
        <v>29.6925768557861</v>
      </c>
      <c r="S3811" s="72" t="str">
        <f aca="false">IF(M3811&gt;N3811,"Flávio Bolsonaro",IF(N3811&gt;M3811,"Lula","Empate"))</f>
        <v>Lula</v>
      </c>
      <c r="T3811" s="74" t="n">
        <v>0.703489969771915</v>
      </c>
      <c r="U3811" s="74" t="n">
        <v>0.252267106347898</v>
      </c>
      <c r="V3811" s="72" t="str">
        <f aca="false">IF(S3811="Empate","—",IF((N3811&gt;M3811)&lt;&gt;(T3811&gt;U3811),"Sim","Não"))</f>
        <v>Não</v>
      </c>
    </row>
    <row r="3812" customFormat="false" ht="15" hidden="false" customHeight="false" outlineLevel="0" collapsed="false">
      <c r="A3812" s="72" t="s">
        <v>7821</v>
      </c>
      <c r="B3812" s="72" t="s">
        <v>7822</v>
      </c>
      <c r="C3812" s="72" t="s">
        <v>317</v>
      </c>
      <c r="D3812" s="72" t="s">
        <v>289</v>
      </c>
      <c r="E3812" s="72"/>
      <c r="F3812" s="73" t="n">
        <v>11151</v>
      </c>
      <c r="G3812" s="73" t="n">
        <v>9003</v>
      </c>
      <c r="H3812" s="73" t="n">
        <v>2148</v>
      </c>
      <c r="I3812" s="74" t="n">
        <f aca="false">H3812/F3812</f>
        <v>0.192628463814905</v>
      </c>
      <c r="J3812" s="73" t="n">
        <v>8575</v>
      </c>
      <c r="K3812" s="73" t="n">
        <v>141</v>
      </c>
      <c r="L3812" s="73" t="n">
        <v>287</v>
      </c>
      <c r="M3812" s="73" t="n">
        <v>1849</v>
      </c>
      <c r="N3812" s="73" t="n">
        <v>6393</v>
      </c>
      <c r="O3812" s="73" t="n">
        <f aca="false">J3812-M3812-N3812</f>
        <v>333</v>
      </c>
      <c r="P3812" s="74" t="n">
        <f aca="false">M3812/J3812</f>
        <v>0.215626822157434</v>
      </c>
      <c r="Q3812" s="74" t="n">
        <f aca="false">N3812/J3812</f>
        <v>0.745539358600583</v>
      </c>
      <c r="R3812" s="75" t="n">
        <f aca="false">ABS(P3812-Q3812)*100</f>
        <v>52.9912536443149</v>
      </c>
      <c r="S3812" s="72" t="str">
        <f aca="false">IF(M3812&gt;N3812,"Flávio Bolsonaro",IF(N3812&gt;M3812,"Lula","Empate"))</f>
        <v>Lula</v>
      </c>
      <c r="T3812" s="74" t="n">
        <v>0.765047218113551</v>
      </c>
      <c r="U3812" s="74" t="n">
        <v>0.176470588235294</v>
      </c>
      <c r="V3812" s="72" t="str">
        <f aca="false">IF(S3812="Empate","—",IF((N3812&gt;M3812)&lt;&gt;(T3812&gt;U3812),"Sim","Não"))</f>
        <v>Não</v>
      </c>
    </row>
    <row r="3813" customFormat="false" ht="15" hidden="false" customHeight="false" outlineLevel="0" collapsed="false">
      <c r="A3813" s="72" t="s">
        <v>7823</v>
      </c>
      <c r="B3813" s="72" t="s">
        <v>7824</v>
      </c>
      <c r="C3813" s="72" t="s">
        <v>317</v>
      </c>
      <c r="D3813" s="72" t="s">
        <v>289</v>
      </c>
      <c r="E3813" s="72"/>
      <c r="F3813" s="73" t="n">
        <v>2635</v>
      </c>
      <c r="G3813" s="73" t="n">
        <v>2264</v>
      </c>
      <c r="H3813" s="73" t="n">
        <v>371</v>
      </c>
      <c r="I3813" s="74" t="n">
        <f aca="false">H3813/F3813</f>
        <v>0.140796963946869</v>
      </c>
      <c r="J3813" s="73" t="n">
        <v>2111</v>
      </c>
      <c r="K3813" s="73" t="n">
        <v>58</v>
      </c>
      <c r="L3813" s="73" t="n">
        <v>95</v>
      </c>
      <c r="M3813" s="73" t="n">
        <v>645</v>
      </c>
      <c r="N3813" s="73" t="n">
        <v>1264</v>
      </c>
      <c r="O3813" s="73" t="n">
        <f aca="false">J3813-M3813-N3813</f>
        <v>202</v>
      </c>
      <c r="P3813" s="74" t="n">
        <f aca="false">M3813/J3813</f>
        <v>0.305542396968261</v>
      </c>
      <c r="Q3813" s="74" t="n">
        <f aca="false">N3813/J3813</f>
        <v>0.598768356229275</v>
      </c>
      <c r="R3813" s="75" t="n">
        <f aca="false">ABS(P3813-Q3813)*100</f>
        <v>29.3225959261014</v>
      </c>
      <c r="S3813" s="72" t="str">
        <f aca="false">IF(M3813&gt;N3813,"Flávio Bolsonaro",IF(N3813&gt;M3813,"Lula","Empate"))</f>
        <v>Lula</v>
      </c>
      <c r="T3813" s="74" t="n">
        <v>0.622106754841757</v>
      </c>
      <c r="U3813" s="74" t="n">
        <v>0.290033065658951</v>
      </c>
      <c r="V3813" s="72" t="str">
        <f aca="false">IF(S3813="Empate","—",IF((N3813&gt;M3813)&lt;&gt;(T3813&gt;U3813),"Sim","Não"))</f>
        <v>Não</v>
      </c>
    </row>
    <row r="3814" customFormat="false" ht="15" hidden="false" customHeight="false" outlineLevel="0" collapsed="false">
      <c r="A3814" s="72" t="s">
        <v>7825</v>
      </c>
      <c r="B3814" s="72" t="s">
        <v>7826</v>
      </c>
      <c r="C3814" s="72" t="s">
        <v>317</v>
      </c>
      <c r="D3814" s="72" t="s">
        <v>289</v>
      </c>
      <c r="E3814" s="72"/>
      <c r="F3814" s="73" t="n">
        <v>19114</v>
      </c>
      <c r="G3814" s="73" t="n">
        <v>15376</v>
      </c>
      <c r="H3814" s="73" t="n">
        <v>3738</v>
      </c>
      <c r="I3814" s="74" t="n">
        <f aca="false">H3814/F3814</f>
        <v>0.19556346133724</v>
      </c>
      <c r="J3814" s="73" t="n">
        <v>14579</v>
      </c>
      <c r="K3814" s="73" t="n">
        <v>213</v>
      </c>
      <c r="L3814" s="73" t="n">
        <v>584</v>
      </c>
      <c r="M3814" s="73" t="n">
        <v>4051</v>
      </c>
      <c r="N3814" s="73" t="n">
        <v>9964</v>
      </c>
      <c r="O3814" s="73" t="n">
        <f aca="false">J3814-M3814-N3814</f>
        <v>564</v>
      </c>
      <c r="P3814" s="74" t="n">
        <f aca="false">M3814/J3814</f>
        <v>0.27786542286851</v>
      </c>
      <c r="Q3814" s="74" t="n">
        <f aca="false">N3814/J3814</f>
        <v>0.683448796213732</v>
      </c>
      <c r="R3814" s="75" t="n">
        <f aca="false">ABS(P3814-Q3814)*100</f>
        <v>40.5583373345223</v>
      </c>
      <c r="S3814" s="72" t="str">
        <f aca="false">IF(M3814&gt;N3814,"Flávio Bolsonaro",IF(N3814&gt;M3814,"Lula","Empate"))</f>
        <v>Lula</v>
      </c>
      <c r="T3814" s="74" t="n">
        <v>0.708511984255289</v>
      </c>
      <c r="U3814" s="74" t="n">
        <v>0.24003655022141</v>
      </c>
      <c r="V3814" s="72" t="str">
        <f aca="false">IF(S3814="Empate","—",IF((N3814&gt;M3814)&lt;&gt;(T3814&gt;U3814),"Sim","Não"))</f>
        <v>Não</v>
      </c>
    </row>
    <row r="3815" customFormat="false" ht="15" hidden="false" customHeight="false" outlineLevel="0" collapsed="false">
      <c r="A3815" s="72" t="s">
        <v>7827</v>
      </c>
      <c r="B3815" s="72" t="s">
        <v>7828</v>
      </c>
      <c r="C3815" s="72" t="s">
        <v>317</v>
      </c>
      <c r="D3815" s="72" t="s">
        <v>289</v>
      </c>
      <c r="E3815" s="72"/>
      <c r="F3815" s="73" t="n">
        <v>5748</v>
      </c>
      <c r="G3815" s="73" t="n">
        <v>4750</v>
      </c>
      <c r="H3815" s="73" t="n">
        <v>998</v>
      </c>
      <c r="I3815" s="74" t="n">
        <f aca="false">H3815/F3815</f>
        <v>0.173625608907446</v>
      </c>
      <c r="J3815" s="73" t="n">
        <v>4526</v>
      </c>
      <c r="K3815" s="73" t="n">
        <v>58</v>
      </c>
      <c r="L3815" s="73" t="n">
        <v>166</v>
      </c>
      <c r="M3815" s="73" t="n">
        <v>1253</v>
      </c>
      <c r="N3815" s="73" t="n">
        <v>3126</v>
      </c>
      <c r="O3815" s="73" t="n">
        <f aca="false">J3815-M3815-N3815</f>
        <v>147</v>
      </c>
      <c r="P3815" s="74" t="n">
        <f aca="false">M3815/J3815</f>
        <v>0.276844896155546</v>
      </c>
      <c r="Q3815" s="74" t="n">
        <f aca="false">N3815/J3815</f>
        <v>0.690676093680955</v>
      </c>
      <c r="R3815" s="75" t="n">
        <f aca="false">ABS(P3815-Q3815)*100</f>
        <v>41.3831197525409</v>
      </c>
      <c r="S3815" s="72" t="str">
        <f aca="false">IF(M3815&gt;N3815,"Flávio Bolsonaro",IF(N3815&gt;M3815,"Lula","Empate"))</f>
        <v>Lula</v>
      </c>
      <c r="T3815" s="74" t="n">
        <v>0.712525667351129</v>
      </c>
      <c r="U3815" s="74" t="n">
        <v>0.246178416609628</v>
      </c>
      <c r="V3815" s="72" t="str">
        <f aca="false">IF(S3815="Empate","—",IF((N3815&gt;M3815)&lt;&gt;(T3815&gt;U3815),"Sim","Não"))</f>
        <v>Não</v>
      </c>
    </row>
    <row r="3816" customFormat="false" ht="15" hidden="false" customHeight="false" outlineLevel="0" collapsed="false">
      <c r="A3816" s="72" t="s">
        <v>7829</v>
      </c>
      <c r="B3816" s="72" t="s">
        <v>7830</v>
      </c>
      <c r="C3816" s="72" t="s">
        <v>317</v>
      </c>
      <c r="D3816" s="72" t="s">
        <v>289</v>
      </c>
      <c r="E3816" s="72"/>
      <c r="F3816" s="73" t="n">
        <v>3761</v>
      </c>
      <c r="G3816" s="73" t="n">
        <v>3048</v>
      </c>
      <c r="H3816" s="73" t="n">
        <v>713</v>
      </c>
      <c r="I3816" s="74" t="n">
        <f aca="false">H3816/F3816</f>
        <v>0.189577240095719</v>
      </c>
      <c r="J3816" s="73" t="n">
        <v>2870</v>
      </c>
      <c r="K3816" s="73" t="n">
        <v>62</v>
      </c>
      <c r="L3816" s="73" t="n">
        <v>116</v>
      </c>
      <c r="M3816" s="73" t="n">
        <v>1018</v>
      </c>
      <c r="N3816" s="73" t="n">
        <v>1717</v>
      </c>
      <c r="O3816" s="73" t="n">
        <f aca="false">J3816-M3816-N3816</f>
        <v>135</v>
      </c>
      <c r="P3816" s="74" t="n">
        <f aca="false">M3816/J3816</f>
        <v>0.354703832752613</v>
      </c>
      <c r="Q3816" s="74" t="n">
        <f aca="false">N3816/J3816</f>
        <v>0.598257839721254</v>
      </c>
      <c r="R3816" s="75" t="n">
        <f aca="false">ABS(P3816-Q3816)*100</f>
        <v>24.3554006968641</v>
      </c>
      <c r="S3816" s="72" t="str">
        <f aca="false">IF(M3816&gt;N3816,"Flávio Bolsonaro",IF(N3816&gt;M3816,"Lula","Empate"))</f>
        <v>Lula</v>
      </c>
      <c r="T3816" s="74" t="n">
        <v>0.658704188481675</v>
      </c>
      <c r="U3816" s="74" t="n">
        <v>0.291230366492147</v>
      </c>
      <c r="V3816" s="72" t="str">
        <f aca="false">IF(S3816="Empate","—",IF((N3816&gt;M3816)&lt;&gt;(T3816&gt;U3816),"Sim","Não"))</f>
        <v>Não</v>
      </c>
    </row>
    <row r="3817" customFormat="false" ht="15" hidden="false" customHeight="false" outlineLevel="0" collapsed="false">
      <c r="A3817" s="72" t="s">
        <v>7831</v>
      </c>
      <c r="B3817" s="72" t="s">
        <v>7832</v>
      </c>
      <c r="C3817" s="72" t="s">
        <v>317</v>
      </c>
      <c r="D3817" s="72" t="s">
        <v>289</v>
      </c>
      <c r="E3817" s="72"/>
      <c r="F3817" s="73" t="n">
        <v>9065</v>
      </c>
      <c r="G3817" s="73" t="n">
        <v>7327</v>
      </c>
      <c r="H3817" s="73" t="n">
        <v>1738</v>
      </c>
      <c r="I3817" s="74" t="n">
        <f aca="false">H3817/F3817</f>
        <v>0.191726420297849</v>
      </c>
      <c r="J3817" s="73" t="n">
        <v>6999</v>
      </c>
      <c r="K3817" s="73" t="n">
        <v>96</v>
      </c>
      <c r="L3817" s="73" t="n">
        <v>232</v>
      </c>
      <c r="M3817" s="73" t="n">
        <v>2083</v>
      </c>
      <c r="N3817" s="73" t="n">
        <v>4688</v>
      </c>
      <c r="O3817" s="73" t="n">
        <f aca="false">J3817-M3817-N3817</f>
        <v>228</v>
      </c>
      <c r="P3817" s="74" t="n">
        <f aca="false">M3817/J3817</f>
        <v>0.297613944849264</v>
      </c>
      <c r="Q3817" s="74" t="n">
        <f aca="false">N3817/J3817</f>
        <v>0.669809972853265</v>
      </c>
      <c r="R3817" s="75" t="n">
        <f aca="false">ABS(P3817-Q3817)*100</f>
        <v>37.2196028004001</v>
      </c>
      <c r="S3817" s="72" t="str">
        <f aca="false">IF(M3817&gt;N3817,"Flávio Bolsonaro",IF(N3817&gt;M3817,"Lula","Empate"))</f>
        <v>Lula</v>
      </c>
      <c r="T3817" s="74" t="n">
        <v>0.69017094017094</v>
      </c>
      <c r="U3817" s="74" t="n">
        <v>0.268772893772894</v>
      </c>
      <c r="V3817" s="72" t="str">
        <f aca="false">IF(S3817="Empate","—",IF((N3817&gt;M3817)&lt;&gt;(T3817&gt;U3817),"Sim","Não"))</f>
        <v>Não</v>
      </c>
    </row>
    <row r="3818" customFormat="false" ht="15" hidden="false" customHeight="false" outlineLevel="0" collapsed="false">
      <c r="A3818" s="72" t="s">
        <v>7833</v>
      </c>
      <c r="B3818" s="72" t="s">
        <v>7834</v>
      </c>
      <c r="C3818" s="72" t="s">
        <v>317</v>
      </c>
      <c r="D3818" s="72" t="s">
        <v>289</v>
      </c>
      <c r="E3818" s="72"/>
      <c r="F3818" s="73" t="n">
        <v>6262</v>
      </c>
      <c r="G3818" s="73" t="n">
        <v>5138</v>
      </c>
      <c r="H3818" s="73" t="n">
        <v>1124</v>
      </c>
      <c r="I3818" s="74" t="n">
        <f aca="false">H3818/F3818</f>
        <v>0.179495368891728</v>
      </c>
      <c r="J3818" s="73" t="n">
        <v>4872</v>
      </c>
      <c r="K3818" s="73" t="n">
        <v>86</v>
      </c>
      <c r="L3818" s="73" t="n">
        <v>180</v>
      </c>
      <c r="M3818" s="73" t="n">
        <v>1988</v>
      </c>
      <c r="N3818" s="73" t="n">
        <v>2691</v>
      </c>
      <c r="O3818" s="73" t="n">
        <f aca="false">J3818-M3818-N3818</f>
        <v>193</v>
      </c>
      <c r="P3818" s="74" t="n">
        <f aca="false">M3818/J3818</f>
        <v>0.408045977011494</v>
      </c>
      <c r="Q3818" s="74" t="n">
        <f aca="false">N3818/J3818</f>
        <v>0.552339901477833</v>
      </c>
      <c r="R3818" s="75" t="n">
        <f aca="false">ABS(P3818-Q3818)*100</f>
        <v>14.4293924466338</v>
      </c>
      <c r="S3818" s="72" t="str">
        <f aca="false">IF(M3818&gt;N3818,"Flávio Bolsonaro",IF(N3818&gt;M3818,"Lula","Empate"))</f>
        <v>Lula</v>
      </c>
      <c r="T3818" s="74" t="n">
        <v>0.683214649033571</v>
      </c>
      <c r="U3818" s="74" t="n">
        <v>0.27324516785351</v>
      </c>
      <c r="V3818" s="72" t="str">
        <f aca="false">IF(S3818="Empate","—",IF((N3818&gt;M3818)&lt;&gt;(T3818&gt;U3818),"Sim","Não"))</f>
        <v>Não</v>
      </c>
    </row>
    <row r="3819" customFormat="false" ht="15" hidden="false" customHeight="false" outlineLevel="0" collapsed="false">
      <c r="A3819" s="72" t="s">
        <v>7835</v>
      </c>
      <c r="B3819" s="72" t="s">
        <v>7836</v>
      </c>
      <c r="C3819" s="72" t="s">
        <v>317</v>
      </c>
      <c r="D3819" s="72" t="s">
        <v>289</v>
      </c>
      <c r="E3819" s="72"/>
      <c r="F3819" s="73" t="n">
        <v>6185</v>
      </c>
      <c r="G3819" s="73" t="n">
        <v>5046</v>
      </c>
      <c r="H3819" s="73" t="n">
        <v>1139</v>
      </c>
      <c r="I3819" s="74" t="n">
        <f aca="false">H3819/F3819</f>
        <v>0.184155214227971</v>
      </c>
      <c r="J3819" s="73" t="n">
        <v>4807</v>
      </c>
      <c r="K3819" s="73" t="n">
        <v>55</v>
      </c>
      <c r="L3819" s="73" t="n">
        <v>184</v>
      </c>
      <c r="M3819" s="73" t="n">
        <v>1546</v>
      </c>
      <c r="N3819" s="73" t="n">
        <v>3082</v>
      </c>
      <c r="O3819" s="73" t="n">
        <f aca="false">J3819-M3819-N3819</f>
        <v>179</v>
      </c>
      <c r="P3819" s="74" t="n">
        <f aca="false">M3819/J3819</f>
        <v>0.321614312460994</v>
      </c>
      <c r="Q3819" s="74" t="n">
        <f aca="false">N3819/J3819</f>
        <v>0.641148325358852</v>
      </c>
      <c r="R3819" s="75" t="n">
        <f aca="false">ABS(P3819-Q3819)*100</f>
        <v>31.9534012897857</v>
      </c>
      <c r="S3819" s="72" t="str">
        <f aca="false">IF(M3819&gt;N3819,"Flávio Bolsonaro",IF(N3819&gt;M3819,"Lula","Empate"))</f>
        <v>Lula</v>
      </c>
      <c r="T3819" s="74" t="n">
        <v>0.703102961918195</v>
      </c>
      <c r="U3819" s="74" t="n">
        <v>0.242595204513399</v>
      </c>
      <c r="V3819" s="72" t="str">
        <f aca="false">IF(S3819="Empate","—",IF((N3819&gt;M3819)&lt;&gt;(T3819&gt;U3819),"Sim","Não"))</f>
        <v>Não</v>
      </c>
    </row>
    <row r="3820" customFormat="false" ht="15" hidden="false" customHeight="false" outlineLevel="0" collapsed="false">
      <c r="A3820" s="72" t="s">
        <v>7837</v>
      </c>
      <c r="B3820" s="72" t="s">
        <v>7838</v>
      </c>
      <c r="C3820" s="72" t="s">
        <v>317</v>
      </c>
      <c r="D3820" s="72" t="s">
        <v>289</v>
      </c>
      <c r="E3820" s="72"/>
      <c r="F3820" s="73" t="n">
        <v>13225</v>
      </c>
      <c r="G3820" s="73" t="n">
        <v>11383</v>
      </c>
      <c r="H3820" s="73" t="n">
        <v>1842</v>
      </c>
      <c r="I3820" s="74" t="n">
        <f aca="false">H3820/F3820</f>
        <v>0.139281663516068</v>
      </c>
      <c r="J3820" s="73" t="n">
        <v>10919</v>
      </c>
      <c r="K3820" s="73" t="n">
        <v>191</v>
      </c>
      <c r="L3820" s="73" t="n">
        <v>273</v>
      </c>
      <c r="M3820" s="73" t="n">
        <v>4006</v>
      </c>
      <c r="N3820" s="73" t="n">
        <v>6263</v>
      </c>
      <c r="O3820" s="73" t="n">
        <f aca="false">J3820-M3820-N3820</f>
        <v>650</v>
      </c>
      <c r="P3820" s="74" t="n">
        <f aca="false">M3820/J3820</f>
        <v>0.366883414232073</v>
      </c>
      <c r="Q3820" s="74" t="n">
        <f aca="false">N3820/J3820</f>
        <v>0.573587324846598</v>
      </c>
      <c r="R3820" s="75" t="n">
        <f aca="false">ABS(P3820-Q3820)*100</f>
        <v>20.6703910614525</v>
      </c>
      <c r="S3820" s="72" t="str">
        <f aca="false">IF(M3820&gt;N3820,"Flávio Bolsonaro",IF(N3820&gt;M3820,"Lula","Empate"))</f>
        <v>Lula</v>
      </c>
      <c r="T3820" s="74" t="n">
        <v>0.623847376788553</v>
      </c>
      <c r="U3820" s="74" t="n">
        <v>0.319024907260201</v>
      </c>
      <c r="V3820" s="72" t="str">
        <f aca="false">IF(S3820="Empate","—",IF((N3820&gt;M3820)&lt;&gt;(T3820&gt;U3820),"Sim","Não"))</f>
        <v>Não</v>
      </c>
    </row>
    <row r="3821" customFormat="false" ht="15" hidden="false" customHeight="false" outlineLevel="0" collapsed="false">
      <c r="A3821" s="72" t="s">
        <v>7839</v>
      </c>
      <c r="B3821" s="72" t="s">
        <v>1475</v>
      </c>
      <c r="C3821" s="72" t="s">
        <v>317</v>
      </c>
      <c r="D3821" s="72" t="s">
        <v>289</v>
      </c>
      <c r="E3821" s="72"/>
      <c r="F3821" s="73" t="n">
        <v>7068</v>
      </c>
      <c r="G3821" s="73" t="n">
        <v>5784</v>
      </c>
      <c r="H3821" s="73" t="n">
        <v>1284</v>
      </c>
      <c r="I3821" s="74" t="n">
        <f aca="false">H3821/F3821</f>
        <v>0.181663837011885</v>
      </c>
      <c r="J3821" s="73" t="n">
        <v>5441</v>
      </c>
      <c r="K3821" s="73" t="n">
        <v>92</v>
      </c>
      <c r="L3821" s="73" t="n">
        <v>251</v>
      </c>
      <c r="M3821" s="73" t="n">
        <v>1625</v>
      </c>
      <c r="N3821" s="73" t="n">
        <v>3563</v>
      </c>
      <c r="O3821" s="73" t="n">
        <f aca="false">J3821-M3821-N3821</f>
        <v>253</v>
      </c>
      <c r="P3821" s="74" t="n">
        <f aca="false">M3821/J3821</f>
        <v>0.298658334864915</v>
      </c>
      <c r="Q3821" s="74" t="n">
        <f aca="false">N3821/J3821</f>
        <v>0.654842859768425</v>
      </c>
      <c r="R3821" s="75" t="n">
        <f aca="false">ABS(P3821-Q3821)*100</f>
        <v>35.618452490351</v>
      </c>
      <c r="S3821" s="72" t="str">
        <f aca="false">IF(M3821&gt;N3821,"Flávio Bolsonaro",IF(N3821&gt;M3821,"Lula","Empate"))</f>
        <v>Lula</v>
      </c>
      <c r="T3821" s="74" t="n">
        <v>0.69124952235384</v>
      </c>
      <c r="U3821" s="74" t="n">
        <v>0.248758119984715</v>
      </c>
      <c r="V3821" s="72" t="str">
        <f aca="false">IF(S3821="Empate","—",IF((N3821&gt;M3821)&lt;&gt;(T3821&gt;U3821),"Sim","Não"))</f>
        <v>Não</v>
      </c>
    </row>
    <row r="3822" customFormat="false" ht="15" hidden="false" customHeight="false" outlineLevel="0" collapsed="false">
      <c r="A3822" s="72" t="s">
        <v>7840</v>
      </c>
      <c r="B3822" s="72" t="s">
        <v>7841</v>
      </c>
      <c r="C3822" s="72" t="s">
        <v>317</v>
      </c>
      <c r="D3822" s="72" t="s">
        <v>289</v>
      </c>
      <c r="E3822" s="72"/>
      <c r="F3822" s="73" t="n">
        <v>4196</v>
      </c>
      <c r="G3822" s="73" t="n">
        <v>3563</v>
      </c>
      <c r="H3822" s="73" t="n">
        <v>633</v>
      </c>
      <c r="I3822" s="74" t="n">
        <f aca="false">H3822/F3822</f>
        <v>0.150857959961868</v>
      </c>
      <c r="J3822" s="73" t="n">
        <v>3390</v>
      </c>
      <c r="K3822" s="73" t="n">
        <v>60</v>
      </c>
      <c r="L3822" s="73" t="n">
        <v>113</v>
      </c>
      <c r="M3822" s="73" t="n">
        <v>651</v>
      </c>
      <c r="N3822" s="73" t="n">
        <v>2625</v>
      </c>
      <c r="O3822" s="73" t="n">
        <f aca="false">J3822-M3822-N3822</f>
        <v>114</v>
      </c>
      <c r="P3822" s="74" t="n">
        <f aca="false">M3822/J3822</f>
        <v>0.192035398230089</v>
      </c>
      <c r="Q3822" s="74" t="n">
        <f aca="false">N3822/J3822</f>
        <v>0.774336283185841</v>
      </c>
      <c r="R3822" s="75" t="n">
        <f aca="false">ABS(P3822-Q3822)*100</f>
        <v>58.2300884955752</v>
      </c>
      <c r="S3822" s="72" t="str">
        <f aca="false">IF(M3822&gt;N3822,"Flávio Bolsonaro",IF(N3822&gt;M3822,"Lula","Empate"))</f>
        <v>Lula</v>
      </c>
      <c r="T3822" s="74" t="n">
        <v>0.815210751374466</v>
      </c>
      <c r="U3822" s="74" t="n">
        <v>0.145998778252902</v>
      </c>
      <c r="V3822" s="72" t="str">
        <f aca="false">IF(S3822="Empate","—",IF((N3822&gt;M3822)&lt;&gt;(T3822&gt;U3822),"Sim","Não"))</f>
        <v>Não</v>
      </c>
    </row>
    <row r="3823" customFormat="false" ht="15" hidden="false" customHeight="false" outlineLevel="0" collapsed="false">
      <c r="A3823" s="72" t="s">
        <v>7842</v>
      </c>
      <c r="B3823" s="72" t="s">
        <v>7843</v>
      </c>
      <c r="C3823" s="72" t="s">
        <v>317</v>
      </c>
      <c r="D3823" s="72" t="s">
        <v>289</v>
      </c>
      <c r="E3823" s="72"/>
      <c r="F3823" s="73" t="n">
        <v>6813</v>
      </c>
      <c r="G3823" s="73" t="n">
        <v>5668</v>
      </c>
      <c r="H3823" s="73" t="n">
        <v>1145</v>
      </c>
      <c r="I3823" s="74" t="n">
        <f aca="false">H3823/F3823</f>
        <v>0.168061059738735</v>
      </c>
      <c r="J3823" s="73" t="n">
        <v>5434</v>
      </c>
      <c r="K3823" s="73" t="n">
        <v>75</v>
      </c>
      <c r="L3823" s="73" t="n">
        <v>159</v>
      </c>
      <c r="M3823" s="73" t="n">
        <v>1182</v>
      </c>
      <c r="N3823" s="73" t="n">
        <v>4033</v>
      </c>
      <c r="O3823" s="73" t="n">
        <f aca="false">J3823-M3823-N3823</f>
        <v>219</v>
      </c>
      <c r="P3823" s="74" t="n">
        <f aca="false">M3823/J3823</f>
        <v>0.217519322782481</v>
      </c>
      <c r="Q3823" s="74" t="n">
        <f aca="false">N3823/J3823</f>
        <v>0.742178873757821</v>
      </c>
      <c r="R3823" s="75" t="n">
        <f aca="false">ABS(P3823-Q3823)*100</f>
        <v>52.465955097534</v>
      </c>
      <c r="S3823" s="72" t="str">
        <f aca="false">IF(M3823&gt;N3823,"Flávio Bolsonaro",IF(N3823&gt;M3823,"Lula","Empate"))</f>
        <v>Lula</v>
      </c>
      <c r="T3823" s="74" t="n">
        <v>0.789591494124231</v>
      </c>
      <c r="U3823" s="74" t="n">
        <v>0.1494124230554</v>
      </c>
      <c r="V3823" s="72" t="str">
        <f aca="false">IF(S3823="Empate","—",IF((N3823&gt;M3823)&lt;&gt;(T3823&gt;U3823),"Sim","Não"))</f>
        <v>Não</v>
      </c>
    </row>
    <row r="3824" customFormat="false" ht="15" hidden="false" customHeight="false" outlineLevel="0" collapsed="false">
      <c r="A3824" s="72" t="s">
        <v>7844</v>
      </c>
      <c r="B3824" s="72" t="s">
        <v>7845</v>
      </c>
      <c r="C3824" s="72" t="s">
        <v>317</v>
      </c>
      <c r="D3824" s="72" t="s">
        <v>289</v>
      </c>
      <c r="E3824" s="72"/>
      <c r="F3824" s="73" t="n">
        <v>4259</v>
      </c>
      <c r="G3824" s="73" t="n">
        <v>3343</v>
      </c>
      <c r="H3824" s="73" t="n">
        <v>916</v>
      </c>
      <c r="I3824" s="74" t="n">
        <f aca="false">H3824/F3824</f>
        <v>0.215073961023714</v>
      </c>
      <c r="J3824" s="73" t="n">
        <v>3224</v>
      </c>
      <c r="K3824" s="73" t="n">
        <v>37</v>
      </c>
      <c r="L3824" s="73" t="n">
        <v>82</v>
      </c>
      <c r="M3824" s="73" t="n">
        <v>889</v>
      </c>
      <c r="N3824" s="73" t="n">
        <v>2152</v>
      </c>
      <c r="O3824" s="73" t="n">
        <f aca="false">J3824-M3824-N3824</f>
        <v>183</v>
      </c>
      <c r="P3824" s="74" t="n">
        <f aca="false">M3824/J3824</f>
        <v>0.275744416873449</v>
      </c>
      <c r="Q3824" s="74" t="n">
        <f aca="false">N3824/J3824</f>
        <v>0.667493796526055</v>
      </c>
      <c r="R3824" s="75" t="n">
        <f aca="false">ABS(P3824-Q3824)*100</f>
        <v>39.1749379652605</v>
      </c>
      <c r="S3824" s="72" t="str">
        <f aca="false">IF(M3824&gt;N3824,"Flávio Bolsonaro",IF(N3824&gt;M3824,"Lula","Empate"))</f>
        <v>Lula</v>
      </c>
      <c r="T3824" s="74" t="n">
        <v>0.738327175008398</v>
      </c>
      <c r="U3824" s="74" t="n">
        <v>0.2072556264696</v>
      </c>
      <c r="V3824" s="72" t="str">
        <f aca="false">IF(S3824="Empate","—",IF((N3824&gt;M3824)&lt;&gt;(T3824&gt;U3824),"Sim","Não"))</f>
        <v>Não</v>
      </c>
    </row>
    <row r="3825" customFormat="false" ht="15" hidden="false" customHeight="false" outlineLevel="0" collapsed="false">
      <c r="A3825" s="72" t="s">
        <v>7846</v>
      </c>
      <c r="B3825" s="72" t="s">
        <v>7847</v>
      </c>
      <c r="C3825" s="72" t="s">
        <v>317</v>
      </c>
      <c r="D3825" s="72" t="s">
        <v>289</v>
      </c>
      <c r="E3825" s="72"/>
      <c r="F3825" s="73" t="n">
        <v>4458</v>
      </c>
      <c r="G3825" s="73" t="n">
        <v>3528</v>
      </c>
      <c r="H3825" s="73" t="n">
        <v>930</v>
      </c>
      <c r="I3825" s="74" t="n">
        <f aca="false">H3825/F3825</f>
        <v>0.208613728129206</v>
      </c>
      <c r="J3825" s="73" t="n">
        <v>3339</v>
      </c>
      <c r="K3825" s="73" t="n">
        <v>42</v>
      </c>
      <c r="L3825" s="73" t="n">
        <v>147</v>
      </c>
      <c r="M3825" s="73" t="n">
        <v>879</v>
      </c>
      <c r="N3825" s="73" t="n">
        <v>2312</v>
      </c>
      <c r="O3825" s="73" t="n">
        <f aca="false">J3825-M3825-N3825</f>
        <v>148</v>
      </c>
      <c r="P3825" s="74" t="n">
        <f aca="false">M3825/J3825</f>
        <v>0.263252470799641</v>
      </c>
      <c r="Q3825" s="74" t="n">
        <f aca="false">N3825/J3825</f>
        <v>0.692422881102126</v>
      </c>
      <c r="R3825" s="75" t="n">
        <f aca="false">ABS(P3825-Q3825)*100</f>
        <v>42.9170410302486</v>
      </c>
      <c r="S3825" s="72" t="str">
        <f aca="false">IF(M3825&gt;N3825,"Flávio Bolsonaro",IF(N3825&gt;M3825,"Lula","Empate"))</f>
        <v>Lula</v>
      </c>
      <c r="T3825" s="74" t="n">
        <v>0.728936573051436</v>
      </c>
      <c r="U3825" s="74" t="n">
        <v>0.219943199747554</v>
      </c>
      <c r="V3825" s="72" t="str">
        <f aca="false">IF(S3825="Empate","—",IF((N3825&gt;M3825)&lt;&gt;(T3825&gt;U3825),"Sim","Não"))</f>
        <v>Não</v>
      </c>
    </row>
    <row r="3826" customFormat="false" ht="15" hidden="false" customHeight="false" outlineLevel="0" collapsed="false">
      <c r="A3826" s="72" t="s">
        <v>7848</v>
      </c>
      <c r="B3826" s="72" t="s">
        <v>7849</v>
      </c>
      <c r="C3826" s="72" t="s">
        <v>317</v>
      </c>
      <c r="D3826" s="72" t="s">
        <v>289</v>
      </c>
      <c r="E3826" s="72"/>
      <c r="F3826" s="73" t="n">
        <v>3720</v>
      </c>
      <c r="G3826" s="73" t="n">
        <v>3203</v>
      </c>
      <c r="H3826" s="73" t="n">
        <v>517</v>
      </c>
      <c r="I3826" s="74" t="n">
        <f aca="false">H3826/F3826</f>
        <v>0.138978494623656</v>
      </c>
      <c r="J3826" s="73" t="n">
        <v>3058</v>
      </c>
      <c r="K3826" s="73" t="n">
        <v>26</v>
      </c>
      <c r="L3826" s="73" t="n">
        <v>119</v>
      </c>
      <c r="M3826" s="73" t="n">
        <v>874</v>
      </c>
      <c r="N3826" s="73" t="n">
        <v>2021</v>
      </c>
      <c r="O3826" s="73" t="n">
        <f aca="false">J3826-M3826-N3826</f>
        <v>163</v>
      </c>
      <c r="P3826" s="74" t="n">
        <f aca="false">M3826/J3826</f>
        <v>0.285807717462394</v>
      </c>
      <c r="Q3826" s="74" t="n">
        <f aca="false">N3826/J3826</f>
        <v>0.660889470241988</v>
      </c>
      <c r="R3826" s="75" t="n">
        <f aca="false">ABS(P3826-Q3826)*100</f>
        <v>37.5081752779595</v>
      </c>
      <c r="S3826" s="72" t="str">
        <f aca="false">IF(M3826&gt;N3826,"Flávio Bolsonaro",IF(N3826&gt;M3826,"Lula","Empate"))</f>
        <v>Lula</v>
      </c>
      <c r="T3826" s="74" t="n">
        <v>0.715846994535519</v>
      </c>
      <c r="U3826" s="74" t="n">
        <v>0.229166666666667</v>
      </c>
      <c r="V3826" s="72" t="str">
        <f aca="false">IF(S3826="Empate","—",IF((N3826&gt;M3826)&lt;&gt;(T3826&gt;U3826),"Sim","Não"))</f>
        <v>Não</v>
      </c>
    </row>
    <row r="3827" customFormat="false" ht="15" hidden="false" customHeight="false" outlineLevel="0" collapsed="false">
      <c r="A3827" s="72" t="s">
        <v>7850</v>
      </c>
      <c r="B3827" s="72" t="s">
        <v>7851</v>
      </c>
      <c r="C3827" s="72" t="s">
        <v>317</v>
      </c>
      <c r="D3827" s="72" t="s">
        <v>289</v>
      </c>
      <c r="E3827" s="72"/>
      <c r="F3827" s="73" t="n">
        <v>4098</v>
      </c>
      <c r="G3827" s="73" t="n">
        <v>3288</v>
      </c>
      <c r="H3827" s="73" t="n">
        <v>810</v>
      </c>
      <c r="I3827" s="74" t="n">
        <f aca="false">H3827/F3827</f>
        <v>0.197657393850659</v>
      </c>
      <c r="J3827" s="73" t="n">
        <v>3146</v>
      </c>
      <c r="K3827" s="73" t="n">
        <v>53</v>
      </c>
      <c r="L3827" s="73" t="n">
        <v>89</v>
      </c>
      <c r="M3827" s="73" t="n">
        <v>710</v>
      </c>
      <c r="N3827" s="73" t="n">
        <v>2283</v>
      </c>
      <c r="O3827" s="73" t="n">
        <f aca="false">J3827-M3827-N3827</f>
        <v>153</v>
      </c>
      <c r="P3827" s="74" t="n">
        <f aca="false">M3827/J3827</f>
        <v>0.225683407501589</v>
      </c>
      <c r="Q3827" s="74" t="n">
        <f aca="false">N3827/J3827</f>
        <v>0.725683407501589</v>
      </c>
      <c r="R3827" s="75" t="n">
        <f aca="false">ABS(P3827-Q3827)*100</f>
        <v>50</v>
      </c>
      <c r="S3827" s="72" t="str">
        <f aca="false">IF(M3827&gt;N3827,"Flávio Bolsonaro",IF(N3827&gt;M3827,"Lula","Empate"))</f>
        <v>Lula</v>
      </c>
      <c r="T3827" s="74" t="n">
        <v>0.75456</v>
      </c>
      <c r="U3827" s="74" t="n">
        <v>0.17664</v>
      </c>
      <c r="V3827" s="72" t="str">
        <f aca="false">IF(S3827="Empate","—",IF((N3827&gt;M3827)&lt;&gt;(T3827&gt;U3827),"Sim","Não"))</f>
        <v>Não</v>
      </c>
    </row>
    <row r="3828" customFormat="false" ht="15" hidden="false" customHeight="false" outlineLevel="0" collapsed="false">
      <c r="A3828" s="72" t="s">
        <v>7852</v>
      </c>
      <c r="B3828" s="72" t="s">
        <v>1920</v>
      </c>
      <c r="C3828" s="72" t="s">
        <v>317</v>
      </c>
      <c r="D3828" s="72" t="s">
        <v>289</v>
      </c>
      <c r="E3828" s="72"/>
      <c r="F3828" s="73" t="n">
        <v>77509</v>
      </c>
      <c r="G3828" s="73" t="n">
        <v>64963</v>
      </c>
      <c r="H3828" s="73" t="n">
        <v>12546</v>
      </c>
      <c r="I3828" s="74" t="n">
        <f aca="false">H3828/F3828</f>
        <v>0.161865073733373</v>
      </c>
      <c r="J3828" s="73" t="n">
        <v>62004</v>
      </c>
      <c r="K3828" s="73" t="n">
        <v>978</v>
      </c>
      <c r="L3828" s="73" t="n">
        <v>1981</v>
      </c>
      <c r="M3828" s="73" t="n">
        <v>24704</v>
      </c>
      <c r="N3828" s="73" t="n">
        <v>33449</v>
      </c>
      <c r="O3828" s="73" t="n">
        <f aca="false">J3828-M3828-N3828</f>
        <v>3851</v>
      </c>
      <c r="P3828" s="74" t="n">
        <f aca="false">M3828/J3828</f>
        <v>0.398425908005935</v>
      </c>
      <c r="Q3828" s="74" t="n">
        <f aca="false">N3828/J3828</f>
        <v>0.53946519579382</v>
      </c>
      <c r="R3828" s="75" t="n">
        <f aca="false">ABS(P3828-Q3828)*100</f>
        <v>14.1039287787885</v>
      </c>
      <c r="S3828" s="72" t="str">
        <f aca="false">IF(M3828&gt;N3828,"Flávio Bolsonaro",IF(N3828&gt;M3828,"Lula","Empate"))</f>
        <v>Lula</v>
      </c>
      <c r="T3828" s="74" t="n">
        <v>0.576596070947846</v>
      </c>
      <c r="U3828" s="74" t="n">
        <v>0.364076263822392</v>
      </c>
      <c r="V3828" s="72" t="str">
        <f aca="false">IF(S3828="Empate","—",IF((N3828&gt;M3828)&lt;&gt;(T3828&gt;U3828),"Sim","Não"))</f>
        <v>Não</v>
      </c>
    </row>
    <row r="3829" customFormat="false" ht="15" hidden="false" customHeight="false" outlineLevel="0" collapsed="false">
      <c r="A3829" s="72" t="s">
        <v>7853</v>
      </c>
      <c r="B3829" s="72" t="s">
        <v>7854</v>
      </c>
      <c r="C3829" s="72" t="s">
        <v>317</v>
      </c>
      <c r="D3829" s="72" t="s">
        <v>289</v>
      </c>
      <c r="E3829" s="72"/>
      <c r="F3829" s="73" t="n">
        <v>35789</v>
      </c>
      <c r="G3829" s="73" t="n">
        <v>28897</v>
      </c>
      <c r="H3829" s="73" t="n">
        <v>6892</v>
      </c>
      <c r="I3829" s="74" t="n">
        <f aca="false">H3829/F3829</f>
        <v>0.192573136997401</v>
      </c>
      <c r="J3829" s="73" t="n">
        <v>27360</v>
      </c>
      <c r="K3829" s="73" t="n">
        <v>505</v>
      </c>
      <c r="L3829" s="73" t="n">
        <v>1032</v>
      </c>
      <c r="M3829" s="73" t="n">
        <v>10291</v>
      </c>
      <c r="N3829" s="73" t="n">
        <v>15658</v>
      </c>
      <c r="O3829" s="73" t="n">
        <f aca="false">J3829-M3829-N3829</f>
        <v>1411</v>
      </c>
      <c r="P3829" s="74" t="n">
        <f aca="false">M3829/J3829</f>
        <v>0.376133040935673</v>
      </c>
      <c r="Q3829" s="74" t="n">
        <f aca="false">N3829/J3829</f>
        <v>0.572295321637427</v>
      </c>
      <c r="R3829" s="75" t="n">
        <f aca="false">ABS(P3829-Q3829)*100</f>
        <v>19.6162280701754</v>
      </c>
      <c r="S3829" s="72" t="str">
        <f aca="false">IF(M3829&gt;N3829,"Flávio Bolsonaro",IF(N3829&gt;M3829,"Lula","Empate"))</f>
        <v>Lula</v>
      </c>
      <c r="T3829" s="74" t="n">
        <v>0.618349576609682</v>
      </c>
      <c r="U3829" s="74" t="n">
        <v>0.328247323853651</v>
      </c>
      <c r="V3829" s="72" t="str">
        <f aca="false">IF(S3829="Empate","—",IF((N3829&gt;M3829)&lt;&gt;(T3829&gt;U3829),"Sim","Não"))</f>
        <v>Não</v>
      </c>
    </row>
    <row r="3830" customFormat="false" ht="15" hidden="false" customHeight="false" outlineLevel="0" collapsed="false">
      <c r="A3830" s="72" t="s">
        <v>7855</v>
      </c>
      <c r="B3830" s="72" t="s">
        <v>7856</v>
      </c>
      <c r="C3830" s="72" t="s">
        <v>317</v>
      </c>
      <c r="D3830" s="72" t="s">
        <v>289</v>
      </c>
      <c r="E3830" s="72"/>
      <c r="F3830" s="73" t="n">
        <v>10539</v>
      </c>
      <c r="G3830" s="73" t="n">
        <v>8582</v>
      </c>
      <c r="H3830" s="73" t="n">
        <v>1957</v>
      </c>
      <c r="I3830" s="74" t="n">
        <f aca="false">H3830/F3830</f>
        <v>0.185691242053326</v>
      </c>
      <c r="J3830" s="73" t="n">
        <v>8136</v>
      </c>
      <c r="K3830" s="73" t="n">
        <v>157</v>
      </c>
      <c r="L3830" s="73" t="n">
        <v>289</v>
      </c>
      <c r="M3830" s="73" t="n">
        <v>2474</v>
      </c>
      <c r="N3830" s="73" t="n">
        <v>5388</v>
      </c>
      <c r="O3830" s="73" t="n">
        <f aca="false">J3830-M3830-N3830</f>
        <v>274</v>
      </c>
      <c r="P3830" s="74" t="n">
        <f aca="false">M3830/J3830</f>
        <v>0.304080629301868</v>
      </c>
      <c r="Q3830" s="74" t="n">
        <f aca="false">N3830/J3830</f>
        <v>0.662241887905605</v>
      </c>
      <c r="R3830" s="75" t="n">
        <f aca="false">ABS(P3830-Q3830)*100</f>
        <v>35.8161258603736</v>
      </c>
      <c r="S3830" s="72" t="str">
        <f aca="false">IF(M3830&gt;N3830,"Flávio Bolsonaro",IF(N3830&gt;M3830,"Lula","Empate"))</f>
        <v>Lula</v>
      </c>
      <c r="T3830" s="74" t="n">
        <v>0.650657229524773</v>
      </c>
      <c r="U3830" s="74" t="n">
        <v>0.308139534883721</v>
      </c>
      <c r="V3830" s="72" t="str">
        <f aca="false">IF(S3830="Empate","—",IF((N3830&gt;M3830)&lt;&gt;(T3830&gt;U3830),"Sim","Não"))</f>
        <v>Não</v>
      </c>
    </row>
    <row r="3831" customFormat="false" ht="15" hidden="false" customHeight="false" outlineLevel="0" collapsed="false">
      <c r="A3831" s="72" t="s">
        <v>7857</v>
      </c>
      <c r="B3831" s="72" t="s">
        <v>7858</v>
      </c>
      <c r="C3831" s="72" t="s">
        <v>317</v>
      </c>
      <c r="D3831" s="72" t="s">
        <v>289</v>
      </c>
      <c r="E3831" s="72"/>
      <c r="F3831" s="73" t="n">
        <v>4515</v>
      </c>
      <c r="G3831" s="73" t="n">
        <v>3880</v>
      </c>
      <c r="H3831" s="73" t="n">
        <v>635</v>
      </c>
      <c r="I3831" s="74" t="n">
        <f aca="false">H3831/F3831</f>
        <v>0.140642303433001</v>
      </c>
      <c r="J3831" s="73" t="n">
        <v>3680</v>
      </c>
      <c r="K3831" s="73" t="n">
        <v>74</v>
      </c>
      <c r="L3831" s="73" t="n">
        <v>126</v>
      </c>
      <c r="M3831" s="73" t="n">
        <v>949</v>
      </c>
      <c r="N3831" s="73" t="n">
        <v>2481</v>
      </c>
      <c r="O3831" s="73" t="n">
        <f aca="false">J3831-M3831-N3831</f>
        <v>250</v>
      </c>
      <c r="P3831" s="74" t="n">
        <f aca="false">M3831/J3831</f>
        <v>0.257880434782609</v>
      </c>
      <c r="Q3831" s="74" t="n">
        <f aca="false">N3831/J3831</f>
        <v>0.674184782608696</v>
      </c>
      <c r="R3831" s="75" t="n">
        <f aca="false">ABS(P3831-Q3831)*100</f>
        <v>41.6304347826087</v>
      </c>
      <c r="S3831" s="72" t="str">
        <f aca="false">IF(M3831&gt;N3831,"Flávio Bolsonaro",IF(N3831&gt;M3831,"Lula","Empate"))</f>
        <v>Lula</v>
      </c>
      <c r="T3831" s="74" t="n">
        <v>0.745081740094209</v>
      </c>
      <c r="U3831" s="74" t="n">
        <v>0.197838736492103</v>
      </c>
      <c r="V3831" s="72" t="str">
        <f aca="false">IF(S3831="Empate","—",IF((N3831&gt;M3831)&lt;&gt;(T3831&gt;U3831),"Sim","Não"))</f>
        <v>Não</v>
      </c>
    </row>
    <row r="3832" customFormat="false" ht="15" hidden="false" customHeight="false" outlineLevel="0" collapsed="false">
      <c r="A3832" s="72" t="s">
        <v>7859</v>
      </c>
      <c r="B3832" s="72" t="s">
        <v>7860</v>
      </c>
      <c r="C3832" s="72" t="s">
        <v>317</v>
      </c>
      <c r="D3832" s="72" t="s">
        <v>289</v>
      </c>
      <c r="E3832" s="72"/>
      <c r="F3832" s="73" t="n">
        <v>5309</v>
      </c>
      <c r="G3832" s="73" t="n">
        <v>4473</v>
      </c>
      <c r="H3832" s="73" t="n">
        <v>836</v>
      </c>
      <c r="I3832" s="74" t="n">
        <f aca="false">H3832/F3832</f>
        <v>0.157468449802223</v>
      </c>
      <c r="J3832" s="73" t="n">
        <v>4319</v>
      </c>
      <c r="K3832" s="73" t="n">
        <v>55</v>
      </c>
      <c r="L3832" s="73" t="n">
        <v>99</v>
      </c>
      <c r="M3832" s="73" t="n">
        <v>1130</v>
      </c>
      <c r="N3832" s="73" t="n">
        <v>2979</v>
      </c>
      <c r="O3832" s="73" t="n">
        <f aca="false">J3832-M3832-N3832</f>
        <v>210</v>
      </c>
      <c r="P3832" s="74" t="n">
        <f aca="false">M3832/J3832</f>
        <v>0.261634637647604</v>
      </c>
      <c r="Q3832" s="74" t="n">
        <f aca="false">N3832/J3832</f>
        <v>0.689742996063904</v>
      </c>
      <c r="R3832" s="75" t="n">
        <f aca="false">ABS(P3832-Q3832)*100</f>
        <v>42.81083584163</v>
      </c>
      <c r="S3832" s="72" t="str">
        <f aca="false">IF(M3832&gt;N3832,"Flávio Bolsonaro",IF(N3832&gt;M3832,"Lula","Empate"))</f>
        <v>Lula</v>
      </c>
      <c r="T3832" s="74" t="n">
        <v>0.73367418080409</v>
      </c>
      <c r="U3832" s="74" t="n">
        <v>0.202184522426214</v>
      </c>
      <c r="V3832" s="72" t="str">
        <f aca="false">IF(S3832="Empate","—",IF((N3832&gt;M3832)&lt;&gt;(T3832&gt;U3832),"Sim","Não"))</f>
        <v>Não</v>
      </c>
    </row>
    <row r="3833" customFormat="false" ht="15" hidden="false" customHeight="false" outlineLevel="0" collapsed="false">
      <c r="A3833" s="72" t="s">
        <v>7861</v>
      </c>
      <c r="B3833" s="72" t="s">
        <v>7862</v>
      </c>
      <c r="C3833" s="72" t="s">
        <v>317</v>
      </c>
      <c r="D3833" s="72" t="s">
        <v>289</v>
      </c>
      <c r="E3833" s="72"/>
      <c r="F3833" s="73" t="n">
        <v>19466</v>
      </c>
      <c r="G3833" s="73" t="n">
        <v>15239</v>
      </c>
      <c r="H3833" s="73" t="n">
        <v>4227</v>
      </c>
      <c r="I3833" s="74" t="n">
        <f aca="false">H3833/F3833</f>
        <v>0.217147847529025</v>
      </c>
      <c r="J3833" s="73" t="n">
        <v>14253</v>
      </c>
      <c r="K3833" s="73" t="n">
        <v>331</v>
      </c>
      <c r="L3833" s="73" t="n">
        <v>655</v>
      </c>
      <c r="M3833" s="73" t="n">
        <v>3195</v>
      </c>
      <c r="N3833" s="73" t="n">
        <v>10398</v>
      </c>
      <c r="O3833" s="73" t="n">
        <f aca="false">J3833-M3833-N3833</f>
        <v>660</v>
      </c>
      <c r="P3833" s="74" t="n">
        <f aca="false">M3833/J3833</f>
        <v>0.22416333403494</v>
      </c>
      <c r="Q3833" s="74" t="n">
        <f aca="false">N3833/J3833</f>
        <v>0.729530625131551</v>
      </c>
      <c r="R3833" s="75" t="n">
        <f aca="false">ABS(P3833-Q3833)*100</f>
        <v>50.5367291096611</v>
      </c>
      <c r="S3833" s="72" t="str">
        <f aca="false">IF(M3833&gt;N3833,"Flávio Bolsonaro",IF(N3833&gt;M3833,"Lula","Empate"))</f>
        <v>Lula</v>
      </c>
      <c r="T3833" s="74" t="n">
        <v>0.792079963375553</v>
      </c>
      <c r="U3833" s="74" t="n">
        <v>0.155653898977568</v>
      </c>
      <c r="V3833" s="72" t="str">
        <f aca="false">IF(S3833="Empate","—",IF((N3833&gt;M3833)&lt;&gt;(T3833&gt;U3833),"Sim","Não"))</f>
        <v>Não</v>
      </c>
    </row>
    <row r="3834" customFormat="false" ht="15" hidden="false" customHeight="false" outlineLevel="0" collapsed="false">
      <c r="A3834" s="72" t="s">
        <v>7863</v>
      </c>
      <c r="B3834" s="72" t="s">
        <v>7864</v>
      </c>
      <c r="C3834" s="72" t="s">
        <v>317</v>
      </c>
      <c r="D3834" s="72" t="s">
        <v>289</v>
      </c>
      <c r="E3834" s="72"/>
      <c r="F3834" s="73" t="n">
        <v>9651</v>
      </c>
      <c r="G3834" s="73" t="n">
        <v>8009</v>
      </c>
      <c r="H3834" s="73" t="n">
        <v>1642</v>
      </c>
      <c r="I3834" s="74" t="n">
        <f aca="false">H3834/F3834</f>
        <v>0.170137809553414</v>
      </c>
      <c r="J3834" s="73" t="n">
        <v>7639</v>
      </c>
      <c r="K3834" s="73" t="n">
        <v>95</v>
      </c>
      <c r="L3834" s="73" t="n">
        <v>275</v>
      </c>
      <c r="M3834" s="73" t="n">
        <v>2645</v>
      </c>
      <c r="N3834" s="73" t="n">
        <v>4631</v>
      </c>
      <c r="O3834" s="73" t="n">
        <f aca="false">J3834-M3834-N3834</f>
        <v>363</v>
      </c>
      <c r="P3834" s="74" t="n">
        <f aca="false">M3834/J3834</f>
        <v>0.346249509098049</v>
      </c>
      <c r="Q3834" s="74" t="n">
        <f aca="false">N3834/J3834</f>
        <v>0.606231182091897</v>
      </c>
      <c r="R3834" s="75" t="n">
        <f aca="false">ABS(P3834-Q3834)*100</f>
        <v>25.9981672993847</v>
      </c>
      <c r="S3834" s="72" t="str">
        <f aca="false">IF(M3834&gt;N3834,"Flávio Bolsonaro",IF(N3834&gt;M3834,"Lula","Empate"))</f>
        <v>Lula</v>
      </c>
      <c r="T3834" s="74" t="n">
        <v>0.657455382843984</v>
      </c>
      <c r="U3834" s="74" t="n">
        <v>0.29461715601612</v>
      </c>
      <c r="V3834" s="72" t="str">
        <f aca="false">IF(S3834="Empate","—",IF((N3834&gt;M3834)&lt;&gt;(T3834&gt;U3834),"Sim","Não"))</f>
        <v>Não</v>
      </c>
    </row>
    <row r="3835" customFormat="false" ht="15" hidden="false" customHeight="false" outlineLevel="0" collapsed="false">
      <c r="A3835" s="72" t="s">
        <v>7865</v>
      </c>
      <c r="B3835" s="72" t="s">
        <v>7866</v>
      </c>
      <c r="C3835" s="72" t="s">
        <v>317</v>
      </c>
      <c r="D3835" s="72" t="s">
        <v>289</v>
      </c>
      <c r="E3835" s="72"/>
      <c r="F3835" s="73" t="n">
        <v>14677</v>
      </c>
      <c r="G3835" s="73" t="n">
        <v>11967</v>
      </c>
      <c r="H3835" s="73" t="n">
        <v>2710</v>
      </c>
      <c r="I3835" s="74" t="n">
        <f aca="false">H3835/F3835</f>
        <v>0.18464263814131</v>
      </c>
      <c r="J3835" s="73" t="n">
        <v>11401</v>
      </c>
      <c r="K3835" s="73" t="n">
        <v>209</v>
      </c>
      <c r="L3835" s="73" t="n">
        <v>357</v>
      </c>
      <c r="M3835" s="73" t="n">
        <v>5020</v>
      </c>
      <c r="N3835" s="73" t="n">
        <v>5861</v>
      </c>
      <c r="O3835" s="73" t="n">
        <f aca="false">J3835-M3835-N3835</f>
        <v>520</v>
      </c>
      <c r="P3835" s="74" t="n">
        <f aca="false">M3835/J3835</f>
        <v>0.440312253311113</v>
      </c>
      <c r="Q3835" s="74" t="n">
        <f aca="false">N3835/J3835</f>
        <v>0.514077712481361</v>
      </c>
      <c r="R3835" s="75" t="n">
        <f aca="false">ABS(P3835-Q3835)*100</f>
        <v>7.37654591702482</v>
      </c>
      <c r="S3835" s="72" t="str">
        <f aca="false">IF(M3835&gt;N3835,"Flávio Bolsonaro",IF(N3835&gt;M3835,"Lula","Empate"))</f>
        <v>Lula</v>
      </c>
      <c r="T3835" s="74" t="n">
        <v>0.558154467070262</v>
      </c>
      <c r="U3835" s="74" t="n">
        <v>0.390478811227298</v>
      </c>
      <c r="V3835" s="72" t="str">
        <f aca="false">IF(S3835="Empate","—",IF((N3835&gt;M3835)&lt;&gt;(T3835&gt;U3835),"Sim","Não"))</f>
        <v>Não</v>
      </c>
    </row>
    <row r="3836" customFormat="false" ht="15" hidden="false" customHeight="false" outlineLevel="0" collapsed="false">
      <c r="A3836" s="72" t="s">
        <v>7867</v>
      </c>
      <c r="B3836" s="72" t="s">
        <v>7868</v>
      </c>
      <c r="C3836" s="72" t="s">
        <v>317</v>
      </c>
      <c r="D3836" s="72" t="s">
        <v>289</v>
      </c>
      <c r="E3836" s="72"/>
      <c r="F3836" s="73" t="n">
        <v>6475</v>
      </c>
      <c r="G3836" s="73" t="n">
        <v>5343</v>
      </c>
      <c r="H3836" s="73" t="n">
        <v>1132</v>
      </c>
      <c r="I3836" s="74" t="n">
        <f aca="false">H3836/F3836</f>
        <v>0.174826254826255</v>
      </c>
      <c r="J3836" s="73" t="n">
        <v>5106</v>
      </c>
      <c r="K3836" s="73" t="n">
        <v>78</v>
      </c>
      <c r="L3836" s="73" t="n">
        <v>159</v>
      </c>
      <c r="M3836" s="73" t="n">
        <v>1510</v>
      </c>
      <c r="N3836" s="73" t="n">
        <v>3375</v>
      </c>
      <c r="O3836" s="73" t="n">
        <f aca="false">J3836-M3836-N3836</f>
        <v>221</v>
      </c>
      <c r="P3836" s="74" t="n">
        <f aca="false">M3836/J3836</f>
        <v>0.295730513121818</v>
      </c>
      <c r="Q3836" s="74" t="n">
        <f aca="false">N3836/J3836</f>
        <v>0.660987074030552</v>
      </c>
      <c r="R3836" s="75" t="n">
        <f aca="false">ABS(P3836-Q3836)*100</f>
        <v>36.5256560908735</v>
      </c>
      <c r="S3836" s="72" t="str">
        <f aca="false">IF(M3836&gt;N3836,"Flávio Bolsonaro",IF(N3836&gt;M3836,"Lula","Empate"))</f>
        <v>Lula</v>
      </c>
      <c r="T3836" s="74" t="n">
        <v>0.70688591983556</v>
      </c>
      <c r="U3836" s="74" t="n">
        <v>0.245837615621788</v>
      </c>
      <c r="V3836" s="72" t="str">
        <f aca="false">IF(S3836="Empate","—",IF((N3836&gt;M3836)&lt;&gt;(T3836&gt;U3836),"Sim","Não"))</f>
        <v>Não</v>
      </c>
    </row>
    <row r="3837" customFormat="false" ht="15" hidden="false" customHeight="false" outlineLevel="0" collapsed="false">
      <c r="A3837" s="72" t="s">
        <v>7869</v>
      </c>
      <c r="B3837" s="72" t="s">
        <v>7870</v>
      </c>
      <c r="C3837" s="72" t="s">
        <v>317</v>
      </c>
      <c r="D3837" s="72" t="s">
        <v>289</v>
      </c>
      <c r="E3837" s="72"/>
      <c r="F3837" s="73" t="n">
        <v>7520</v>
      </c>
      <c r="G3837" s="73" t="n">
        <v>6146</v>
      </c>
      <c r="H3837" s="73" t="n">
        <v>1374</v>
      </c>
      <c r="I3837" s="74" t="n">
        <f aca="false">H3837/F3837</f>
        <v>0.182712765957447</v>
      </c>
      <c r="J3837" s="73" t="n">
        <v>5836</v>
      </c>
      <c r="K3837" s="73" t="n">
        <v>86</v>
      </c>
      <c r="L3837" s="73" t="n">
        <v>224</v>
      </c>
      <c r="M3837" s="73" t="n">
        <v>1628</v>
      </c>
      <c r="N3837" s="73" t="n">
        <v>3929</v>
      </c>
      <c r="O3837" s="73" t="n">
        <f aca="false">J3837-M3837-N3837</f>
        <v>279</v>
      </c>
      <c r="P3837" s="74" t="n">
        <f aca="false">M3837/J3837</f>
        <v>0.278958190541467</v>
      </c>
      <c r="Q3837" s="74" t="n">
        <f aca="false">N3837/J3837</f>
        <v>0.67323509252913</v>
      </c>
      <c r="R3837" s="75" t="n">
        <f aca="false">ABS(P3837-Q3837)*100</f>
        <v>39.4276901987663</v>
      </c>
      <c r="S3837" s="72" t="str">
        <f aca="false">IF(M3837&gt;N3837,"Flávio Bolsonaro",IF(N3837&gt;M3837,"Lula","Empate"))</f>
        <v>Lula</v>
      </c>
      <c r="T3837" s="74" t="n">
        <v>0.700660180681029</v>
      </c>
      <c r="U3837" s="74" t="n">
        <v>0.241139680333565</v>
      </c>
      <c r="V3837" s="72" t="str">
        <f aca="false">IF(S3837="Empate","—",IF((N3837&gt;M3837)&lt;&gt;(T3837&gt;U3837),"Sim","Não"))</f>
        <v>Não</v>
      </c>
    </row>
    <row r="3838" customFormat="false" ht="15" hidden="false" customHeight="false" outlineLevel="0" collapsed="false">
      <c r="A3838" s="72" t="s">
        <v>7871</v>
      </c>
      <c r="B3838" s="72" t="s">
        <v>7362</v>
      </c>
      <c r="C3838" s="72" t="s">
        <v>317</v>
      </c>
      <c r="D3838" s="72" t="s">
        <v>289</v>
      </c>
      <c r="E3838" s="72"/>
      <c r="F3838" s="73" t="n">
        <v>9587</v>
      </c>
      <c r="G3838" s="73" t="n">
        <v>7448</v>
      </c>
      <c r="H3838" s="73" t="n">
        <v>2139</v>
      </c>
      <c r="I3838" s="74" t="n">
        <f aca="false">H3838/F3838</f>
        <v>0.223114634400751</v>
      </c>
      <c r="J3838" s="73" t="n">
        <v>7170</v>
      </c>
      <c r="K3838" s="73" t="n">
        <v>72</v>
      </c>
      <c r="L3838" s="73" t="n">
        <v>206</v>
      </c>
      <c r="M3838" s="73" t="n">
        <v>3127</v>
      </c>
      <c r="N3838" s="73" t="n">
        <v>3817</v>
      </c>
      <c r="O3838" s="73" t="n">
        <f aca="false">J3838-M3838-N3838</f>
        <v>226</v>
      </c>
      <c r="P3838" s="74" t="n">
        <f aca="false">M3838/J3838</f>
        <v>0.436122733612273</v>
      </c>
      <c r="Q3838" s="74" t="n">
        <f aca="false">N3838/J3838</f>
        <v>0.532357043235704</v>
      </c>
      <c r="R3838" s="75" t="n">
        <f aca="false">ABS(P3838-Q3838)*100</f>
        <v>9.62343096234309</v>
      </c>
      <c r="S3838" s="72" t="str">
        <f aca="false">IF(M3838&gt;N3838,"Flávio Bolsonaro",IF(N3838&gt;M3838,"Lula","Empate"))</f>
        <v>Lula</v>
      </c>
      <c r="T3838" s="74" t="n">
        <v>0.552668148971651</v>
      </c>
      <c r="U3838" s="74" t="n">
        <v>0.406336853807671</v>
      </c>
      <c r="V3838" s="72" t="str">
        <f aca="false">IF(S3838="Empate","—",IF((N3838&gt;M3838)&lt;&gt;(T3838&gt;U3838),"Sim","Não"))</f>
        <v>Não</v>
      </c>
    </row>
    <row r="3839" customFormat="false" ht="15" hidden="false" customHeight="false" outlineLevel="0" collapsed="false">
      <c r="A3839" s="72" t="s">
        <v>7872</v>
      </c>
      <c r="B3839" s="72" t="s">
        <v>7873</v>
      </c>
      <c r="C3839" s="72" t="s">
        <v>317</v>
      </c>
      <c r="D3839" s="72" t="s">
        <v>289</v>
      </c>
      <c r="E3839" s="72"/>
      <c r="F3839" s="73" t="n">
        <v>5396</v>
      </c>
      <c r="G3839" s="73" t="n">
        <v>4514</v>
      </c>
      <c r="H3839" s="73" t="n">
        <v>882</v>
      </c>
      <c r="I3839" s="74" t="n">
        <f aca="false">H3839/F3839</f>
        <v>0.163454410674574</v>
      </c>
      <c r="J3839" s="73" t="n">
        <v>4284</v>
      </c>
      <c r="K3839" s="73" t="n">
        <v>57</v>
      </c>
      <c r="L3839" s="73" t="n">
        <v>173</v>
      </c>
      <c r="M3839" s="73" t="n">
        <v>1190</v>
      </c>
      <c r="N3839" s="73" t="n">
        <v>2882</v>
      </c>
      <c r="O3839" s="73" t="n">
        <f aca="false">J3839-M3839-N3839</f>
        <v>212</v>
      </c>
      <c r="P3839" s="74" t="n">
        <f aca="false">M3839/J3839</f>
        <v>0.277777777777778</v>
      </c>
      <c r="Q3839" s="74" t="n">
        <f aca="false">N3839/J3839</f>
        <v>0.672735760971055</v>
      </c>
      <c r="R3839" s="75" t="n">
        <f aca="false">ABS(P3839-Q3839)*100</f>
        <v>39.4957983193277</v>
      </c>
      <c r="S3839" s="72" t="str">
        <f aca="false">IF(M3839&gt;N3839,"Flávio Bolsonaro",IF(N3839&gt;M3839,"Lula","Empate"))</f>
        <v>Lula</v>
      </c>
      <c r="T3839" s="74" t="n">
        <v>0.697348674337169</v>
      </c>
      <c r="U3839" s="74" t="n">
        <v>0.255127563781891</v>
      </c>
      <c r="V3839" s="72" t="str">
        <f aca="false">IF(S3839="Empate","—",IF((N3839&gt;M3839)&lt;&gt;(T3839&gt;U3839),"Sim","Não"))</f>
        <v>Não</v>
      </c>
    </row>
    <row r="3840" customFormat="false" ht="15" hidden="false" customHeight="false" outlineLevel="0" collapsed="false">
      <c r="A3840" s="72" t="s">
        <v>7874</v>
      </c>
      <c r="B3840" s="72" t="s">
        <v>2994</v>
      </c>
      <c r="C3840" s="72" t="s">
        <v>317</v>
      </c>
      <c r="D3840" s="72" t="s">
        <v>289</v>
      </c>
      <c r="E3840" s="72"/>
      <c r="F3840" s="73" t="n">
        <v>5162</v>
      </c>
      <c r="G3840" s="73" t="n">
        <v>4232</v>
      </c>
      <c r="H3840" s="73" t="n">
        <v>930</v>
      </c>
      <c r="I3840" s="74" t="n">
        <f aca="false">H3840/F3840</f>
        <v>0.180162727624952</v>
      </c>
      <c r="J3840" s="73" t="n">
        <v>4034</v>
      </c>
      <c r="K3840" s="73" t="n">
        <v>60</v>
      </c>
      <c r="L3840" s="73" t="n">
        <v>138</v>
      </c>
      <c r="M3840" s="73" t="n">
        <v>865</v>
      </c>
      <c r="N3840" s="73" t="n">
        <v>3015</v>
      </c>
      <c r="O3840" s="73" t="n">
        <f aca="false">J3840-M3840-N3840</f>
        <v>154</v>
      </c>
      <c r="P3840" s="74" t="n">
        <f aca="false">M3840/J3840</f>
        <v>0.214427367377293</v>
      </c>
      <c r="Q3840" s="74" t="n">
        <f aca="false">N3840/J3840</f>
        <v>0.747397124442241</v>
      </c>
      <c r="R3840" s="75" t="n">
        <f aca="false">ABS(P3840-Q3840)*100</f>
        <v>53.2969757064948</v>
      </c>
      <c r="S3840" s="72" t="str">
        <f aca="false">IF(M3840&gt;N3840,"Flávio Bolsonaro",IF(N3840&gt;M3840,"Lula","Empate"))</f>
        <v>Lula</v>
      </c>
      <c r="T3840" s="74" t="n">
        <v>0.791874180865007</v>
      </c>
      <c r="U3840" s="74" t="n">
        <v>0.168020969855832</v>
      </c>
      <c r="V3840" s="72" t="str">
        <f aca="false">IF(S3840="Empate","—",IF((N3840&gt;M3840)&lt;&gt;(T3840&gt;U3840),"Sim","Não"))</f>
        <v>Não</v>
      </c>
    </row>
    <row r="3841" customFormat="false" ht="15" hidden="false" customHeight="false" outlineLevel="0" collapsed="false">
      <c r="A3841" s="72" t="s">
        <v>7875</v>
      </c>
      <c r="B3841" s="72" t="s">
        <v>7876</v>
      </c>
      <c r="C3841" s="72" t="s">
        <v>317</v>
      </c>
      <c r="D3841" s="72" t="s">
        <v>289</v>
      </c>
      <c r="E3841" s="72"/>
      <c r="F3841" s="73" t="n">
        <v>2762</v>
      </c>
      <c r="G3841" s="73" t="n">
        <v>2252</v>
      </c>
      <c r="H3841" s="73" t="n">
        <v>510</v>
      </c>
      <c r="I3841" s="74" t="n">
        <f aca="false">H3841/F3841</f>
        <v>0.184648805213613</v>
      </c>
      <c r="J3841" s="73" t="n">
        <v>2171</v>
      </c>
      <c r="K3841" s="73" t="n">
        <v>33</v>
      </c>
      <c r="L3841" s="73" t="n">
        <v>48</v>
      </c>
      <c r="M3841" s="73" t="n">
        <v>518</v>
      </c>
      <c r="N3841" s="73" t="n">
        <v>1547</v>
      </c>
      <c r="O3841" s="73" t="n">
        <f aca="false">J3841-M3841-N3841</f>
        <v>106</v>
      </c>
      <c r="P3841" s="74" t="n">
        <f aca="false">M3841/J3841</f>
        <v>0.238599723629664</v>
      </c>
      <c r="Q3841" s="74" t="n">
        <f aca="false">N3841/J3841</f>
        <v>0.712574850299401</v>
      </c>
      <c r="R3841" s="75" t="n">
        <f aca="false">ABS(P3841-Q3841)*100</f>
        <v>47.3975126669737</v>
      </c>
      <c r="S3841" s="72" t="str">
        <f aca="false">IF(M3841&gt;N3841,"Flávio Bolsonaro",IF(N3841&gt;M3841,"Lula","Empate"))</f>
        <v>Lula</v>
      </c>
      <c r="T3841" s="74" t="n">
        <v>0.742650191734129</v>
      </c>
      <c r="U3841" s="74" t="n">
        <v>0.213037920749894</v>
      </c>
      <c r="V3841" s="72" t="str">
        <f aca="false">IF(S3841="Empate","—",IF((N3841&gt;M3841)&lt;&gt;(T3841&gt;U3841),"Sim","Não"))</f>
        <v>Não</v>
      </c>
    </row>
    <row r="3842" customFormat="false" ht="15" hidden="false" customHeight="false" outlineLevel="0" collapsed="false">
      <c r="A3842" s="72" t="s">
        <v>7877</v>
      </c>
      <c r="B3842" s="72" t="s">
        <v>7878</v>
      </c>
      <c r="C3842" s="72" t="s">
        <v>317</v>
      </c>
      <c r="D3842" s="72" t="s">
        <v>289</v>
      </c>
      <c r="E3842" s="72"/>
      <c r="F3842" s="73" t="n">
        <v>10547</v>
      </c>
      <c r="G3842" s="73" t="n">
        <v>8837</v>
      </c>
      <c r="H3842" s="73" t="n">
        <v>1710</v>
      </c>
      <c r="I3842" s="74" t="n">
        <f aca="false">H3842/F3842</f>
        <v>0.16213141177586</v>
      </c>
      <c r="J3842" s="73" t="n">
        <v>8394</v>
      </c>
      <c r="K3842" s="73" t="n">
        <v>168</v>
      </c>
      <c r="L3842" s="73" t="n">
        <v>275</v>
      </c>
      <c r="M3842" s="73" t="n">
        <v>1829</v>
      </c>
      <c r="N3842" s="73" t="n">
        <v>6177</v>
      </c>
      <c r="O3842" s="73" t="n">
        <f aca="false">J3842-M3842-N3842</f>
        <v>388</v>
      </c>
      <c r="P3842" s="74" t="n">
        <f aca="false">M3842/J3842</f>
        <v>0.217893733619252</v>
      </c>
      <c r="Q3842" s="74" t="n">
        <f aca="false">N3842/J3842</f>
        <v>0.735882773409578</v>
      </c>
      <c r="R3842" s="75" t="n">
        <f aca="false">ABS(P3842-Q3842)*100</f>
        <v>51.7989039790326</v>
      </c>
      <c r="S3842" s="72" t="str">
        <f aca="false">IF(M3842&gt;N3842,"Flávio Bolsonaro",IF(N3842&gt;M3842,"Lula","Empate"))</f>
        <v>Lula</v>
      </c>
      <c r="T3842" s="74" t="n">
        <v>0.765092502434275</v>
      </c>
      <c r="U3842" s="74" t="n">
        <v>0.18244888023369</v>
      </c>
      <c r="V3842" s="72" t="str">
        <f aca="false">IF(S3842="Empate","—",IF((N3842&gt;M3842)&lt;&gt;(T3842&gt;U3842),"Sim","Não"))</f>
        <v>Não</v>
      </c>
    </row>
    <row r="3843" customFormat="false" ht="15" hidden="false" customHeight="false" outlineLevel="0" collapsed="false">
      <c r="A3843" s="72" t="s">
        <v>7879</v>
      </c>
      <c r="B3843" s="72" t="s">
        <v>7880</v>
      </c>
      <c r="C3843" s="72" t="s">
        <v>317</v>
      </c>
      <c r="D3843" s="72" t="s">
        <v>289</v>
      </c>
      <c r="E3843" s="72"/>
      <c r="F3843" s="73" t="n">
        <v>12583</v>
      </c>
      <c r="G3843" s="73" t="n">
        <v>9689</v>
      </c>
      <c r="H3843" s="73" t="n">
        <v>2894</v>
      </c>
      <c r="I3843" s="74" t="n">
        <f aca="false">H3843/F3843</f>
        <v>0.229992847492649</v>
      </c>
      <c r="J3843" s="73" t="n">
        <v>9141</v>
      </c>
      <c r="K3843" s="73" t="n">
        <v>183</v>
      </c>
      <c r="L3843" s="73" t="n">
        <v>365</v>
      </c>
      <c r="M3843" s="73" t="n">
        <v>3172</v>
      </c>
      <c r="N3843" s="73" t="n">
        <v>5529</v>
      </c>
      <c r="O3843" s="73" t="n">
        <f aca="false">J3843-M3843-N3843</f>
        <v>440</v>
      </c>
      <c r="P3843" s="74" t="n">
        <f aca="false">M3843/J3843</f>
        <v>0.347007985997156</v>
      </c>
      <c r="Q3843" s="74" t="n">
        <f aca="false">N3843/J3843</f>
        <v>0.60485723662619</v>
      </c>
      <c r="R3843" s="75" t="n">
        <f aca="false">ABS(P3843-Q3843)*100</f>
        <v>25.7849250629034</v>
      </c>
      <c r="S3843" s="72" t="str">
        <f aca="false">IF(M3843&gt;N3843,"Flávio Bolsonaro",IF(N3843&gt;M3843,"Lula","Empate"))</f>
        <v>Lula</v>
      </c>
      <c r="T3843" s="74" t="n">
        <v>0.642528864477077</v>
      </c>
      <c r="U3843" s="74" t="n">
        <v>0.302320367671786</v>
      </c>
      <c r="V3843" s="72" t="str">
        <f aca="false">IF(S3843="Empate","—",IF((N3843&gt;M3843)&lt;&gt;(T3843&gt;U3843),"Sim","Não"))</f>
        <v>Não</v>
      </c>
    </row>
    <row r="3844" customFormat="false" ht="15" hidden="false" customHeight="false" outlineLevel="0" collapsed="false">
      <c r="A3844" s="72" t="s">
        <v>7881</v>
      </c>
      <c r="B3844" s="72" t="s">
        <v>7882</v>
      </c>
      <c r="C3844" s="72" t="s">
        <v>317</v>
      </c>
      <c r="D3844" s="72" t="s">
        <v>289</v>
      </c>
      <c r="E3844" s="72"/>
      <c r="F3844" s="73" t="n">
        <v>8205</v>
      </c>
      <c r="G3844" s="73" t="n">
        <v>6853</v>
      </c>
      <c r="H3844" s="73" t="n">
        <v>1352</v>
      </c>
      <c r="I3844" s="74" t="n">
        <f aca="false">H3844/F3844</f>
        <v>0.164777574649604</v>
      </c>
      <c r="J3844" s="73" t="n">
        <v>6648</v>
      </c>
      <c r="K3844" s="73" t="n">
        <v>48</v>
      </c>
      <c r="L3844" s="73" t="n">
        <v>157</v>
      </c>
      <c r="M3844" s="73" t="n">
        <v>2132</v>
      </c>
      <c r="N3844" s="73" t="n">
        <v>4324</v>
      </c>
      <c r="O3844" s="73" t="n">
        <f aca="false">J3844-M3844-N3844</f>
        <v>192</v>
      </c>
      <c r="P3844" s="74" t="n">
        <f aca="false">M3844/J3844</f>
        <v>0.320697954271962</v>
      </c>
      <c r="Q3844" s="74" t="n">
        <f aca="false">N3844/J3844</f>
        <v>0.650421179302046</v>
      </c>
      <c r="R3844" s="75" t="n">
        <f aca="false">ABS(P3844-Q3844)*100</f>
        <v>32.9723225030084</v>
      </c>
      <c r="S3844" s="72" t="str">
        <f aca="false">IF(M3844&gt;N3844,"Flávio Bolsonaro",IF(N3844&gt;M3844,"Lula","Empate"))</f>
        <v>Lula</v>
      </c>
      <c r="T3844" s="74" t="n">
        <v>0.759043927648579</v>
      </c>
      <c r="U3844" s="74" t="n">
        <v>0.20671834625323</v>
      </c>
      <c r="V3844" s="72" t="str">
        <f aca="false">IF(S3844="Empate","—",IF((N3844&gt;M3844)&lt;&gt;(T3844&gt;U3844),"Sim","Não"))</f>
        <v>Não</v>
      </c>
    </row>
    <row r="3845" customFormat="false" ht="15" hidden="false" customHeight="false" outlineLevel="0" collapsed="false">
      <c r="A3845" s="72" t="s">
        <v>7883</v>
      </c>
      <c r="B3845" s="72" t="s">
        <v>7884</v>
      </c>
      <c r="C3845" s="72" t="s">
        <v>317</v>
      </c>
      <c r="D3845" s="72" t="s">
        <v>289</v>
      </c>
      <c r="E3845" s="72"/>
      <c r="F3845" s="73" t="n">
        <v>5580</v>
      </c>
      <c r="G3845" s="73" t="n">
        <v>4592</v>
      </c>
      <c r="H3845" s="73" t="n">
        <v>988</v>
      </c>
      <c r="I3845" s="74" t="n">
        <f aca="false">H3845/F3845</f>
        <v>0.177060931899642</v>
      </c>
      <c r="J3845" s="73" t="n">
        <v>4374</v>
      </c>
      <c r="K3845" s="73" t="n">
        <v>48</v>
      </c>
      <c r="L3845" s="73" t="n">
        <v>170</v>
      </c>
      <c r="M3845" s="73" t="n">
        <v>1260</v>
      </c>
      <c r="N3845" s="73" t="n">
        <v>2896</v>
      </c>
      <c r="O3845" s="73" t="n">
        <f aca="false">J3845-M3845-N3845</f>
        <v>218</v>
      </c>
      <c r="P3845" s="74" t="n">
        <f aca="false">M3845/J3845</f>
        <v>0.288065843621399</v>
      </c>
      <c r="Q3845" s="74" t="n">
        <f aca="false">N3845/J3845</f>
        <v>0.66209419295839</v>
      </c>
      <c r="R3845" s="75" t="n">
        <f aca="false">ABS(P3845-Q3845)*100</f>
        <v>37.4028349336991</v>
      </c>
      <c r="S3845" s="72" t="str">
        <f aca="false">IF(M3845&gt;N3845,"Flávio Bolsonaro",IF(N3845&gt;M3845,"Lula","Empate"))</f>
        <v>Lula</v>
      </c>
      <c r="T3845" s="74" t="n">
        <v>0.709953533871362</v>
      </c>
      <c r="U3845" s="74" t="n">
        <v>0.23868916605527</v>
      </c>
      <c r="V3845" s="72" t="str">
        <f aca="false">IF(S3845="Empate","—",IF((N3845&gt;M3845)&lt;&gt;(T3845&gt;U3845),"Sim","Não"))</f>
        <v>Não</v>
      </c>
    </row>
    <row r="3846" customFormat="false" ht="15" hidden="false" customHeight="false" outlineLevel="0" collapsed="false">
      <c r="A3846" s="72" t="s">
        <v>7885</v>
      </c>
      <c r="B3846" s="72" t="s">
        <v>7886</v>
      </c>
      <c r="C3846" s="72" t="s">
        <v>317</v>
      </c>
      <c r="D3846" s="72" t="s">
        <v>289</v>
      </c>
      <c r="E3846" s="72"/>
      <c r="F3846" s="73" t="n">
        <v>9238</v>
      </c>
      <c r="G3846" s="73" t="n">
        <v>7020</v>
      </c>
      <c r="H3846" s="73" t="n">
        <v>2218</v>
      </c>
      <c r="I3846" s="74" t="n">
        <f aca="false">H3846/F3846</f>
        <v>0.240095258714007</v>
      </c>
      <c r="J3846" s="73" t="n">
        <v>6710</v>
      </c>
      <c r="K3846" s="73" t="n">
        <v>118</v>
      </c>
      <c r="L3846" s="73" t="n">
        <v>192</v>
      </c>
      <c r="M3846" s="73" t="n">
        <v>2514</v>
      </c>
      <c r="N3846" s="73" t="n">
        <v>3855</v>
      </c>
      <c r="O3846" s="73" t="n">
        <f aca="false">J3846-M3846-N3846</f>
        <v>341</v>
      </c>
      <c r="P3846" s="74" t="n">
        <f aca="false">M3846/J3846</f>
        <v>0.374664679582712</v>
      </c>
      <c r="Q3846" s="74" t="n">
        <f aca="false">N3846/J3846</f>
        <v>0.57451564828614</v>
      </c>
      <c r="R3846" s="75" t="n">
        <f aca="false">ABS(P3846-Q3846)*100</f>
        <v>19.9850968703428</v>
      </c>
      <c r="S3846" s="72" t="str">
        <f aca="false">IF(M3846&gt;N3846,"Flávio Bolsonaro",IF(N3846&gt;M3846,"Lula","Empate"))</f>
        <v>Lula</v>
      </c>
      <c r="T3846" s="74" t="n">
        <v>0.666472189809413</v>
      </c>
      <c r="U3846" s="74" t="n">
        <v>0.286853364449631</v>
      </c>
      <c r="V3846" s="72" t="str">
        <f aca="false">IF(S3846="Empate","—",IF((N3846&gt;M3846)&lt;&gt;(T3846&gt;U3846),"Sim","Não"))</f>
        <v>Não</v>
      </c>
    </row>
    <row r="3847" customFormat="false" ht="15" hidden="false" customHeight="false" outlineLevel="0" collapsed="false">
      <c r="A3847" s="72" t="s">
        <v>7887</v>
      </c>
      <c r="B3847" s="72" t="s">
        <v>7888</v>
      </c>
      <c r="C3847" s="72" t="s">
        <v>317</v>
      </c>
      <c r="D3847" s="72" t="s">
        <v>289</v>
      </c>
      <c r="E3847" s="72"/>
      <c r="F3847" s="73" t="n">
        <v>13651</v>
      </c>
      <c r="G3847" s="73" t="n">
        <v>11057</v>
      </c>
      <c r="H3847" s="73" t="n">
        <v>2594</v>
      </c>
      <c r="I3847" s="74" t="n">
        <f aca="false">H3847/F3847</f>
        <v>0.190022708959051</v>
      </c>
      <c r="J3847" s="73" t="n">
        <v>10564</v>
      </c>
      <c r="K3847" s="73" t="n">
        <v>186</v>
      </c>
      <c r="L3847" s="73" t="n">
        <v>307</v>
      </c>
      <c r="M3847" s="73" t="n">
        <v>4010</v>
      </c>
      <c r="N3847" s="73" t="n">
        <v>6133</v>
      </c>
      <c r="O3847" s="73" t="n">
        <f aca="false">J3847-M3847-N3847</f>
        <v>421</v>
      </c>
      <c r="P3847" s="74" t="n">
        <f aca="false">M3847/J3847</f>
        <v>0.379591063990913</v>
      </c>
      <c r="Q3847" s="74" t="n">
        <f aca="false">N3847/J3847</f>
        <v>0.580556607345702</v>
      </c>
      <c r="R3847" s="75" t="n">
        <f aca="false">ABS(P3847-Q3847)*100</f>
        <v>20.096554335479</v>
      </c>
      <c r="S3847" s="72" t="str">
        <f aca="false">IF(M3847&gt;N3847,"Flávio Bolsonaro",IF(N3847&gt;M3847,"Lula","Empate"))</f>
        <v>Lula</v>
      </c>
      <c r="T3847" s="74" t="n">
        <v>0.644122709324694</v>
      </c>
      <c r="U3847" s="74" t="n">
        <v>0.312240558874152</v>
      </c>
      <c r="V3847" s="72" t="str">
        <f aca="false">IF(S3847="Empate","—",IF((N3847&gt;M3847)&lt;&gt;(T3847&gt;U3847),"Sim","Não"))</f>
        <v>Não</v>
      </c>
    </row>
    <row r="3848" customFormat="false" ht="15" hidden="false" customHeight="false" outlineLevel="0" collapsed="false">
      <c r="A3848" s="72" t="s">
        <v>7889</v>
      </c>
      <c r="B3848" s="72" t="s">
        <v>7890</v>
      </c>
      <c r="C3848" s="72" t="s">
        <v>317</v>
      </c>
      <c r="D3848" s="72" t="s">
        <v>289</v>
      </c>
      <c r="E3848" s="72"/>
      <c r="F3848" s="73" t="n">
        <v>2748</v>
      </c>
      <c r="G3848" s="73" t="n">
        <v>2366</v>
      </c>
      <c r="H3848" s="73" t="n">
        <v>382</v>
      </c>
      <c r="I3848" s="74" t="n">
        <f aca="false">H3848/F3848</f>
        <v>0.13901018922853</v>
      </c>
      <c r="J3848" s="73" t="n">
        <v>2277</v>
      </c>
      <c r="K3848" s="73" t="n">
        <v>27</v>
      </c>
      <c r="L3848" s="73" t="n">
        <v>62</v>
      </c>
      <c r="M3848" s="73" t="n">
        <v>718</v>
      </c>
      <c r="N3848" s="73" t="n">
        <v>1457</v>
      </c>
      <c r="O3848" s="73" t="n">
        <f aca="false">J3848-M3848-N3848</f>
        <v>102</v>
      </c>
      <c r="P3848" s="74" t="n">
        <f aca="false">M3848/J3848</f>
        <v>0.315327184892402</v>
      </c>
      <c r="Q3848" s="74" t="n">
        <f aca="false">N3848/J3848</f>
        <v>0.639877031181379</v>
      </c>
      <c r="R3848" s="75" t="n">
        <f aca="false">ABS(P3848-Q3848)*100</f>
        <v>32.4549846288977</v>
      </c>
      <c r="S3848" s="72" t="str">
        <f aca="false">IF(M3848&gt;N3848,"Flávio Bolsonaro",IF(N3848&gt;M3848,"Lula","Empate"))</f>
        <v>Lula</v>
      </c>
      <c r="T3848" s="74" t="n">
        <v>0.686927158707188</v>
      </c>
      <c r="U3848" s="74" t="n">
        <v>0.271104679208876</v>
      </c>
      <c r="V3848" s="72" t="str">
        <f aca="false">IF(S3848="Empate","—",IF((N3848&gt;M3848)&lt;&gt;(T3848&gt;U3848),"Sim","Não"))</f>
        <v>Não</v>
      </c>
    </row>
    <row r="3849" customFormat="false" ht="15" hidden="false" customHeight="false" outlineLevel="0" collapsed="false">
      <c r="A3849" s="72" t="s">
        <v>7891</v>
      </c>
      <c r="B3849" s="72" t="s">
        <v>7892</v>
      </c>
      <c r="C3849" s="72" t="s">
        <v>317</v>
      </c>
      <c r="D3849" s="72" t="s">
        <v>289</v>
      </c>
      <c r="E3849" s="72"/>
      <c r="F3849" s="73" t="n">
        <v>28142</v>
      </c>
      <c r="G3849" s="73" t="n">
        <v>23389</v>
      </c>
      <c r="H3849" s="73" t="n">
        <v>4753</v>
      </c>
      <c r="I3849" s="74" t="n">
        <f aca="false">H3849/F3849</f>
        <v>0.168893468836614</v>
      </c>
      <c r="J3849" s="73" t="n">
        <v>22304</v>
      </c>
      <c r="K3849" s="73" t="n">
        <v>313</v>
      </c>
      <c r="L3849" s="73" t="n">
        <v>772</v>
      </c>
      <c r="M3849" s="73" t="n">
        <v>8127</v>
      </c>
      <c r="N3849" s="73" t="n">
        <v>13200</v>
      </c>
      <c r="O3849" s="73" t="n">
        <f aca="false">J3849-M3849-N3849</f>
        <v>977</v>
      </c>
      <c r="P3849" s="74" t="n">
        <f aca="false">M3849/J3849</f>
        <v>0.364374103299857</v>
      </c>
      <c r="Q3849" s="74" t="n">
        <f aca="false">N3849/J3849</f>
        <v>0.591822094691535</v>
      </c>
      <c r="R3849" s="75" t="n">
        <f aca="false">ABS(P3849-Q3849)*100</f>
        <v>22.7447991391679</v>
      </c>
      <c r="S3849" s="72" t="str">
        <f aca="false">IF(M3849&gt;N3849,"Flávio Bolsonaro",IF(N3849&gt;M3849,"Lula","Empate"))</f>
        <v>Lula</v>
      </c>
      <c r="T3849" s="74" t="n">
        <v>0.623991445513755</v>
      </c>
      <c r="U3849" s="74" t="n">
        <v>0.330951686594731</v>
      </c>
      <c r="V3849" s="72" t="str">
        <f aca="false">IF(S3849="Empate","—",IF((N3849&gt;M3849)&lt;&gt;(T3849&gt;U3849),"Sim","Não"))</f>
        <v>Não</v>
      </c>
    </row>
    <row r="3850" customFormat="false" ht="15" hidden="false" customHeight="false" outlineLevel="0" collapsed="false">
      <c r="A3850" s="72" t="s">
        <v>7893</v>
      </c>
      <c r="B3850" s="72" t="s">
        <v>7894</v>
      </c>
      <c r="C3850" s="72" t="s">
        <v>317</v>
      </c>
      <c r="D3850" s="72" t="s">
        <v>289</v>
      </c>
      <c r="E3850" s="72"/>
      <c r="F3850" s="73" t="n">
        <v>4239</v>
      </c>
      <c r="G3850" s="73" t="n">
        <v>3603</v>
      </c>
      <c r="H3850" s="73" t="n">
        <v>636</v>
      </c>
      <c r="I3850" s="74" t="n">
        <f aca="false">H3850/F3850</f>
        <v>0.150035385704176</v>
      </c>
      <c r="J3850" s="73" t="n">
        <v>3453</v>
      </c>
      <c r="K3850" s="73" t="n">
        <v>43</v>
      </c>
      <c r="L3850" s="73" t="n">
        <v>107</v>
      </c>
      <c r="M3850" s="73" t="n">
        <v>1115</v>
      </c>
      <c r="N3850" s="73" t="n">
        <v>2190</v>
      </c>
      <c r="O3850" s="73" t="n">
        <f aca="false">J3850-M3850-N3850</f>
        <v>148</v>
      </c>
      <c r="P3850" s="74" t="n">
        <f aca="false">M3850/J3850</f>
        <v>0.322907616565306</v>
      </c>
      <c r="Q3850" s="74" t="n">
        <f aca="false">N3850/J3850</f>
        <v>0.634231103388358</v>
      </c>
      <c r="R3850" s="75" t="n">
        <f aca="false">ABS(P3850-Q3850)*100</f>
        <v>31.1323486823052</v>
      </c>
      <c r="S3850" s="72" t="str">
        <f aca="false">IF(M3850&gt;N3850,"Flávio Bolsonaro",IF(N3850&gt;M3850,"Lula","Empate"))</f>
        <v>Lula</v>
      </c>
      <c r="T3850" s="74" t="n">
        <v>0.694521819870009</v>
      </c>
      <c r="U3850" s="74" t="n">
        <v>0.265861962240792</v>
      </c>
      <c r="V3850" s="72" t="str">
        <f aca="false">IF(S3850="Empate","—",IF((N3850&gt;M3850)&lt;&gt;(T3850&gt;U3850),"Sim","Não"))</f>
        <v>Não</v>
      </c>
    </row>
    <row r="3851" customFormat="false" ht="15" hidden="false" customHeight="false" outlineLevel="0" collapsed="false">
      <c r="A3851" s="72" t="s">
        <v>7895</v>
      </c>
      <c r="B3851" s="72" t="s">
        <v>7896</v>
      </c>
      <c r="C3851" s="72" t="s">
        <v>317</v>
      </c>
      <c r="D3851" s="72" t="s">
        <v>289</v>
      </c>
      <c r="E3851" s="72"/>
      <c r="F3851" s="73" t="n">
        <v>8842</v>
      </c>
      <c r="G3851" s="73" t="n">
        <v>7355</v>
      </c>
      <c r="H3851" s="73" t="n">
        <v>1487</v>
      </c>
      <c r="I3851" s="74" t="n">
        <f aca="false">H3851/F3851</f>
        <v>0.168174621126442</v>
      </c>
      <c r="J3851" s="73" t="n">
        <v>6993</v>
      </c>
      <c r="K3851" s="73" t="n">
        <v>92</v>
      </c>
      <c r="L3851" s="73" t="n">
        <v>270</v>
      </c>
      <c r="M3851" s="73" t="n">
        <v>1466</v>
      </c>
      <c r="N3851" s="73" t="n">
        <v>5267</v>
      </c>
      <c r="O3851" s="73" t="n">
        <f aca="false">J3851-M3851-N3851</f>
        <v>260</v>
      </c>
      <c r="P3851" s="74" t="n">
        <f aca="false">M3851/J3851</f>
        <v>0.20963820963821</v>
      </c>
      <c r="Q3851" s="74" t="n">
        <f aca="false">N3851/J3851</f>
        <v>0.753181753181753</v>
      </c>
      <c r="R3851" s="75" t="n">
        <f aca="false">ABS(P3851-Q3851)*100</f>
        <v>54.3543543543544</v>
      </c>
      <c r="S3851" s="72" t="str">
        <f aca="false">IF(M3851&gt;N3851,"Flávio Bolsonaro",IF(N3851&gt;M3851,"Lula","Empate"))</f>
        <v>Lula</v>
      </c>
      <c r="T3851" s="74" t="n">
        <v>0.781551238321222</v>
      </c>
      <c r="U3851" s="74" t="n">
        <v>0.169509120569479</v>
      </c>
      <c r="V3851" s="72" t="str">
        <f aca="false">IF(S3851="Empate","—",IF((N3851&gt;M3851)&lt;&gt;(T3851&gt;U3851),"Sim","Não"))</f>
        <v>Não</v>
      </c>
    </row>
    <row r="3852" customFormat="false" ht="15" hidden="false" customHeight="false" outlineLevel="0" collapsed="false">
      <c r="A3852" s="72" t="s">
        <v>7897</v>
      </c>
      <c r="B3852" s="72" t="s">
        <v>7898</v>
      </c>
      <c r="C3852" s="72" t="s">
        <v>317</v>
      </c>
      <c r="D3852" s="72" t="s">
        <v>289</v>
      </c>
      <c r="E3852" s="72"/>
      <c r="F3852" s="73" t="n">
        <v>12260</v>
      </c>
      <c r="G3852" s="73" t="n">
        <v>10132</v>
      </c>
      <c r="H3852" s="73" t="n">
        <v>2128</v>
      </c>
      <c r="I3852" s="74" t="n">
        <f aca="false">H3852/F3852</f>
        <v>0.173572593800979</v>
      </c>
      <c r="J3852" s="73" t="n">
        <v>9639</v>
      </c>
      <c r="K3852" s="73" t="n">
        <v>153</v>
      </c>
      <c r="L3852" s="73" t="n">
        <v>340</v>
      </c>
      <c r="M3852" s="73" t="n">
        <v>3690</v>
      </c>
      <c r="N3852" s="73" t="n">
        <v>5509</v>
      </c>
      <c r="O3852" s="73" t="n">
        <f aca="false">J3852-M3852-N3852</f>
        <v>440</v>
      </c>
      <c r="P3852" s="74" t="n">
        <f aca="false">M3852/J3852</f>
        <v>0.382819794584501</v>
      </c>
      <c r="Q3852" s="74" t="n">
        <f aca="false">N3852/J3852</f>
        <v>0.571532316630356</v>
      </c>
      <c r="R3852" s="75" t="n">
        <f aca="false">ABS(P3852-Q3852)*100</f>
        <v>18.8712522045855</v>
      </c>
      <c r="S3852" s="72" t="str">
        <f aca="false">IF(M3852&gt;N3852,"Flávio Bolsonaro",IF(N3852&gt;M3852,"Lula","Empate"))</f>
        <v>Lula</v>
      </c>
      <c r="T3852" s="74" t="n">
        <v>0.597263470513365</v>
      </c>
      <c r="U3852" s="74" t="n">
        <v>0.347157403478999</v>
      </c>
      <c r="V3852" s="72" t="str">
        <f aca="false">IF(S3852="Empate","—",IF((N3852&gt;M3852)&lt;&gt;(T3852&gt;U3852),"Sim","Não"))</f>
        <v>Não</v>
      </c>
    </row>
    <row r="3853" customFormat="false" ht="15" hidden="false" customHeight="false" outlineLevel="0" collapsed="false">
      <c r="A3853" s="72" t="s">
        <v>7899</v>
      </c>
      <c r="B3853" s="72" t="s">
        <v>7900</v>
      </c>
      <c r="C3853" s="72" t="s">
        <v>317</v>
      </c>
      <c r="D3853" s="72" t="s">
        <v>289</v>
      </c>
      <c r="E3853" s="72"/>
      <c r="F3853" s="73" t="n">
        <v>3918</v>
      </c>
      <c r="G3853" s="73" t="n">
        <v>3007</v>
      </c>
      <c r="H3853" s="73" t="n">
        <v>911</v>
      </c>
      <c r="I3853" s="74" t="n">
        <f aca="false">H3853/F3853</f>
        <v>0.232516590096988</v>
      </c>
      <c r="J3853" s="73" t="n">
        <v>2873</v>
      </c>
      <c r="K3853" s="73" t="n">
        <v>34</v>
      </c>
      <c r="L3853" s="73" t="n">
        <v>100</v>
      </c>
      <c r="M3853" s="73" t="n">
        <v>531</v>
      </c>
      <c r="N3853" s="73" t="n">
        <v>2222</v>
      </c>
      <c r="O3853" s="73" t="n">
        <f aca="false">J3853-M3853-N3853</f>
        <v>120</v>
      </c>
      <c r="P3853" s="74" t="n">
        <f aca="false">M3853/J3853</f>
        <v>0.184824225548207</v>
      </c>
      <c r="Q3853" s="74" t="n">
        <f aca="false">N3853/J3853</f>
        <v>0.773407587887226</v>
      </c>
      <c r="R3853" s="75" t="n">
        <f aca="false">ABS(P3853-Q3853)*100</f>
        <v>58.8583362339018</v>
      </c>
      <c r="S3853" s="72" t="str">
        <f aca="false">IF(M3853&gt;N3853,"Flávio Bolsonaro",IF(N3853&gt;M3853,"Lula","Empate"))</f>
        <v>Lula</v>
      </c>
      <c r="T3853" s="74" t="n">
        <v>0.848760932944606</v>
      </c>
      <c r="U3853" s="74" t="n">
        <v>0.106778425655977</v>
      </c>
      <c r="V3853" s="72" t="str">
        <f aca="false">IF(S3853="Empate","—",IF((N3853&gt;M3853)&lt;&gt;(T3853&gt;U3853),"Sim","Não"))</f>
        <v>Não</v>
      </c>
    </row>
    <row r="3854" customFormat="false" ht="15" hidden="false" customHeight="false" outlineLevel="0" collapsed="false">
      <c r="A3854" s="72" t="s">
        <v>7901</v>
      </c>
      <c r="B3854" s="72" t="s">
        <v>1567</v>
      </c>
      <c r="C3854" s="72" t="s">
        <v>317</v>
      </c>
      <c r="D3854" s="72" t="s">
        <v>289</v>
      </c>
      <c r="E3854" s="72"/>
      <c r="F3854" s="73" t="n">
        <v>11417</v>
      </c>
      <c r="G3854" s="73" t="n">
        <v>9318</v>
      </c>
      <c r="H3854" s="73" t="n">
        <v>2099</v>
      </c>
      <c r="I3854" s="74" t="n">
        <f aca="false">H3854/F3854</f>
        <v>0.183848646754839</v>
      </c>
      <c r="J3854" s="73" t="n">
        <v>8820</v>
      </c>
      <c r="K3854" s="73" t="n">
        <v>182</v>
      </c>
      <c r="L3854" s="73" t="n">
        <v>316</v>
      </c>
      <c r="M3854" s="73" t="n">
        <v>2811</v>
      </c>
      <c r="N3854" s="73" t="n">
        <v>5595</v>
      </c>
      <c r="O3854" s="73" t="n">
        <f aca="false">J3854-M3854-N3854</f>
        <v>414</v>
      </c>
      <c r="P3854" s="74" t="n">
        <f aca="false">M3854/J3854</f>
        <v>0.318707482993197</v>
      </c>
      <c r="Q3854" s="74" t="n">
        <f aca="false">N3854/J3854</f>
        <v>0.634353741496599</v>
      </c>
      <c r="R3854" s="75" t="n">
        <f aca="false">ABS(P3854-Q3854)*100</f>
        <v>31.5646258503401</v>
      </c>
      <c r="S3854" s="72" t="str">
        <f aca="false">IF(M3854&gt;N3854,"Flávio Bolsonaro",IF(N3854&gt;M3854,"Lula","Empate"))</f>
        <v>Lula</v>
      </c>
      <c r="T3854" s="74" t="n">
        <v>0.656376518218624</v>
      </c>
      <c r="U3854" s="74" t="n">
        <v>0.287575910931174</v>
      </c>
      <c r="V3854" s="72" t="str">
        <f aca="false">IF(S3854="Empate","—",IF((N3854&gt;M3854)&lt;&gt;(T3854&gt;U3854),"Sim","Não"))</f>
        <v>Não</v>
      </c>
    </row>
    <row r="3855" customFormat="false" ht="15" hidden="false" customHeight="false" outlineLevel="0" collapsed="false">
      <c r="A3855" s="72" t="s">
        <v>7902</v>
      </c>
      <c r="B3855" s="72" t="s">
        <v>7903</v>
      </c>
      <c r="C3855" s="72" t="s">
        <v>317</v>
      </c>
      <c r="D3855" s="72" t="s">
        <v>289</v>
      </c>
      <c r="E3855" s="72"/>
      <c r="F3855" s="73" t="n">
        <v>3254</v>
      </c>
      <c r="G3855" s="73" t="n">
        <v>2708</v>
      </c>
      <c r="H3855" s="73" t="n">
        <v>546</v>
      </c>
      <c r="I3855" s="74" t="n">
        <f aca="false">H3855/F3855</f>
        <v>0.16779348494161</v>
      </c>
      <c r="J3855" s="73" t="n">
        <v>2548</v>
      </c>
      <c r="K3855" s="73" t="n">
        <v>55</v>
      </c>
      <c r="L3855" s="73" t="n">
        <v>105</v>
      </c>
      <c r="M3855" s="73" t="n">
        <v>704</v>
      </c>
      <c r="N3855" s="73" t="n">
        <v>1758</v>
      </c>
      <c r="O3855" s="73" t="n">
        <f aca="false">J3855-M3855-N3855</f>
        <v>86</v>
      </c>
      <c r="P3855" s="74" t="n">
        <f aca="false">M3855/J3855</f>
        <v>0.276295133437991</v>
      </c>
      <c r="Q3855" s="74" t="n">
        <f aca="false">N3855/J3855</f>
        <v>0.689952904238619</v>
      </c>
      <c r="R3855" s="75" t="n">
        <f aca="false">ABS(P3855-Q3855)*100</f>
        <v>41.3657770800628</v>
      </c>
      <c r="S3855" s="72" t="str">
        <f aca="false">IF(M3855&gt;N3855,"Flávio Bolsonaro",IF(N3855&gt;M3855,"Lula","Empate"))</f>
        <v>Lula</v>
      </c>
      <c r="T3855" s="74" t="n">
        <v>0.73922056384743</v>
      </c>
      <c r="U3855" s="74" t="n">
        <v>0.222222222222222</v>
      </c>
      <c r="V3855" s="72" t="str">
        <f aca="false">IF(S3855="Empate","—",IF((N3855&gt;M3855)&lt;&gt;(T3855&gt;U3855),"Sim","Não"))</f>
        <v>Não</v>
      </c>
    </row>
    <row r="3856" customFormat="false" ht="15" hidden="false" customHeight="false" outlineLevel="0" collapsed="false">
      <c r="A3856" s="72" t="s">
        <v>7904</v>
      </c>
      <c r="B3856" s="72" t="s">
        <v>599</v>
      </c>
      <c r="C3856" s="72" t="s">
        <v>317</v>
      </c>
      <c r="D3856" s="72" t="s">
        <v>289</v>
      </c>
      <c r="E3856" s="72"/>
      <c r="F3856" s="73" t="n">
        <v>1958</v>
      </c>
      <c r="G3856" s="73" t="n">
        <v>1564</v>
      </c>
      <c r="H3856" s="73" t="n">
        <v>394</v>
      </c>
      <c r="I3856" s="74" t="n">
        <f aca="false">H3856/F3856</f>
        <v>0.201225740551583</v>
      </c>
      <c r="J3856" s="73" t="n">
        <v>1488</v>
      </c>
      <c r="K3856" s="73" t="n">
        <v>18</v>
      </c>
      <c r="L3856" s="73" t="n">
        <v>58</v>
      </c>
      <c r="M3856" s="73" t="n">
        <v>357</v>
      </c>
      <c r="N3856" s="73" t="n">
        <v>1080</v>
      </c>
      <c r="O3856" s="73" t="n">
        <f aca="false">J3856-M3856-N3856</f>
        <v>51</v>
      </c>
      <c r="P3856" s="74" t="n">
        <f aca="false">M3856/J3856</f>
        <v>0.23991935483871</v>
      </c>
      <c r="Q3856" s="74" t="n">
        <f aca="false">N3856/J3856</f>
        <v>0.725806451612903</v>
      </c>
      <c r="R3856" s="75" t="n">
        <f aca="false">ABS(P3856-Q3856)*100</f>
        <v>48.5887096774194</v>
      </c>
      <c r="S3856" s="72" t="str">
        <f aca="false">IF(M3856&gt;N3856,"Flávio Bolsonaro",IF(N3856&gt;M3856,"Lula","Empate"))</f>
        <v>Lula</v>
      </c>
      <c r="T3856" s="74" t="n">
        <v>0.769123783031989</v>
      </c>
      <c r="U3856" s="74" t="n">
        <v>0.180111265646732</v>
      </c>
      <c r="V3856" s="72" t="str">
        <f aca="false">IF(S3856="Empate","—",IF((N3856&gt;M3856)&lt;&gt;(T3856&gt;U3856),"Sim","Não"))</f>
        <v>Não</v>
      </c>
    </row>
    <row r="3857" customFormat="false" ht="15" hidden="false" customHeight="false" outlineLevel="0" collapsed="false">
      <c r="A3857" s="72" t="s">
        <v>7905</v>
      </c>
      <c r="B3857" s="72" t="s">
        <v>5859</v>
      </c>
      <c r="C3857" s="72" t="s">
        <v>317</v>
      </c>
      <c r="D3857" s="72" t="s">
        <v>289</v>
      </c>
      <c r="E3857" s="72"/>
      <c r="F3857" s="73" t="n">
        <v>5584</v>
      </c>
      <c r="G3857" s="73" t="n">
        <v>4731</v>
      </c>
      <c r="H3857" s="73" t="n">
        <v>853</v>
      </c>
      <c r="I3857" s="74" t="n">
        <f aca="false">H3857/F3857</f>
        <v>0.15275787965616</v>
      </c>
      <c r="J3857" s="73" t="n">
        <v>4531</v>
      </c>
      <c r="K3857" s="73" t="n">
        <v>55</v>
      </c>
      <c r="L3857" s="73" t="n">
        <v>145</v>
      </c>
      <c r="M3857" s="73" t="n">
        <v>1594</v>
      </c>
      <c r="N3857" s="73" t="n">
        <v>2759</v>
      </c>
      <c r="O3857" s="73" t="n">
        <f aca="false">J3857-M3857-N3857</f>
        <v>178</v>
      </c>
      <c r="P3857" s="74" t="n">
        <f aca="false">M3857/J3857</f>
        <v>0.351798719929375</v>
      </c>
      <c r="Q3857" s="74" t="n">
        <f aca="false">N3857/J3857</f>
        <v>0.608916354005738</v>
      </c>
      <c r="R3857" s="75" t="n">
        <f aca="false">ABS(P3857-Q3857)*100</f>
        <v>25.7117634076363</v>
      </c>
      <c r="S3857" s="72" t="str">
        <f aca="false">IF(M3857&gt;N3857,"Flávio Bolsonaro",IF(N3857&gt;M3857,"Lula","Empate"))</f>
        <v>Lula</v>
      </c>
      <c r="T3857" s="74" t="n">
        <v>0.649284253578732</v>
      </c>
      <c r="U3857" s="74" t="n">
        <v>0.307259713701432</v>
      </c>
      <c r="V3857" s="72" t="str">
        <f aca="false">IF(S3857="Empate","—",IF((N3857&gt;M3857)&lt;&gt;(T3857&gt;U3857),"Sim","Não"))</f>
        <v>Não</v>
      </c>
    </row>
    <row r="3858" customFormat="false" ht="15" hidden="false" customHeight="false" outlineLevel="0" collapsed="false">
      <c r="A3858" s="72" t="s">
        <v>7906</v>
      </c>
      <c r="B3858" s="72" t="s">
        <v>7907</v>
      </c>
      <c r="C3858" s="72" t="s">
        <v>317</v>
      </c>
      <c r="D3858" s="72" t="s">
        <v>289</v>
      </c>
      <c r="E3858" s="72"/>
      <c r="F3858" s="73" t="n">
        <v>3009</v>
      </c>
      <c r="G3858" s="73" t="n">
        <v>2531</v>
      </c>
      <c r="H3858" s="73" t="n">
        <v>478</v>
      </c>
      <c r="I3858" s="74" t="n">
        <f aca="false">H3858/F3858</f>
        <v>0.158856763044201</v>
      </c>
      <c r="J3858" s="73" t="n">
        <v>2401</v>
      </c>
      <c r="K3858" s="73" t="n">
        <v>26</v>
      </c>
      <c r="L3858" s="73" t="n">
        <v>104</v>
      </c>
      <c r="M3858" s="73" t="n">
        <v>408</v>
      </c>
      <c r="N3858" s="73" t="n">
        <v>1870</v>
      </c>
      <c r="O3858" s="73" t="n">
        <f aca="false">J3858-M3858-N3858</f>
        <v>123</v>
      </c>
      <c r="P3858" s="74" t="n">
        <f aca="false">M3858/J3858</f>
        <v>0.169929196168263</v>
      </c>
      <c r="Q3858" s="74" t="n">
        <f aca="false">N3858/J3858</f>
        <v>0.77884214910454</v>
      </c>
      <c r="R3858" s="75" t="n">
        <f aca="false">ABS(P3858-Q3858)*100</f>
        <v>60.8912952936277</v>
      </c>
      <c r="S3858" s="72" t="str">
        <f aca="false">IF(M3858&gt;N3858,"Flávio Bolsonaro",IF(N3858&gt;M3858,"Lula","Empate"))</f>
        <v>Lula</v>
      </c>
      <c r="T3858" s="74" t="n">
        <v>0.850666666666667</v>
      </c>
      <c r="U3858" s="74" t="n">
        <v>0.108444444444444</v>
      </c>
      <c r="V3858" s="72" t="str">
        <f aca="false">IF(S3858="Empate","—",IF((N3858&gt;M3858)&lt;&gt;(T3858&gt;U3858),"Sim","Não"))</f>
        <v>Não</v>
      </c>
    </row>
    <row r="3859" customFormat="false" ht="15" hidden="false" customHeight="false" outlineLevel="0" collapsed="false">
      <c r="A3859" s="72" t="s">
        <v>7908</v>
      </c>
      <c r="B3859" s="72" t="s">
        <v>7909</v>
      </c>
      <c r="C3859" s="72" t="s">
        <v>329</v>
      </c>
      <c r="D3859" s="72" t="s">
        <v>301</v>
      </c>
      <c r="E3859" s="72"/>
      <c r="F3859" s="73" t="n">
        <v>18187</v>
      </c>
      <c r="G3859" s="73" t="n">
        <v>14352</v>
      </c>
      <c r="H3859" s="73" t="n">
        <v>3835</v>
      </c>
      <c r="I3859" s="74" t="n">
        <f aca="false">H3859/F3859</f>
        <v>0.210864903502502</v>
      </c>
      <c r="J3859" s="73" t="n">
        <v>14011</v>
      </c>
      <c r="K3859" s="73" t="n">
        <v>163</v>
      </c>
      <c r="L3859" s="73" t="n">
        <v>178</v>
      </c>
      <c r="M3859" s="73" t="n">
        <v>9816</v>
      </c>
      <c r="N3859" s="73" t="n">
        <v>3533</v>
      </c>
      <c r="O3859" s="73" t="n">
        <f aca="false">J3859-M3859-N3859</f>
        <v>662</v>
      </c>
      <c r="P3859" s="74" t="n">
        <f aca="false">M3859/J3859</f>
        <v>0.700592391692242</v>
      </c>
      <c r="Q3859" s="74" t="n">
        <f aca="false">N3859/J3859</f>
        <v>0.252159017914496</v>
      </c>
      <c r="R3859" s="75" t="n">
        <f aca="false">ABS(P3859-Q3859)*100</f>
        <v>44.8433373777746</v>
      </c>
      <c r="S3859" s="72" t="str">
        <f aca="false">IF(M3859&gt;N3859,"Flávio Bolsonaro",IF(N3859&gt;M3859,"Lula","Empate"))</f>
        <v>Flávio Bolsonaro</v>
      </c>
      <c r="T3859" s="74" t="n">
        <v>0.289838168829275</v>
      </c>
      <c r="U3859" s="74" t="n">
        <v>0.658550809155854</v>
      </c>
      <c r="V3859" s="72" t="str">
        <f aca="false">IF(S3859="Empate","—",IF((N3859&gt;M3859)&lt;&gt;(T3859&gt;U3859),"Sim","Não"))</f>
        <v>Não</v>
      </c>
    </row>
    <row r="3860" customFormat="false" ht="15" hidden="false" customHeight="false" outlineLevel="0" collapsed="false">
      <c r="A3860" s="72" t="s">
        <v>7910</v>
      </c>
      <c r="B3860" s="72" t="s">
        <v>7911</v>
      </c>
      <c r="C3860" s="72" t="s">
        <v>329</v>
      </c>
      <c r="D3860" s="72" t="s">
        <v>301</v>
      </c>
      <c r="E3860" s="72"/>
      <c r="F3860" s="73" t="n">
        <v>8837</v>
      </c>
      <c r="G3860" s="73" t="n">
        <v>7063</v>
      </c>
      <c r="H3860" s="73" t="n">
        <v>1774</v>
      </c>
      <c r="I3860" s="74" t="n">
        <f aca="false">H3860/F3860</f>
        <v>0.200746859794048</v>
      </c>
      <c r="J3860" s="73" t="n">
        <v>6888</v>
      </c>
      <c r="K3860" s="73" t="n">
        <v>84</v>
      </c>
      <c r="L3860" s="73" t="n">
        <v>91</v>
      </c>
      <c r="M3860" s="73" t="n">
        <v>4627</v>
      </c>
      <c r="N3860" s="73" t="n">
        <v>1931</v>
      </c>
      <c r="O3860" s="73" t="n">
        <f aca="false">J3860-M3860-N3860</f>
        <v>330</v>
      </c>
      <c r="P3860" s="74" t="n">
        <f aca="false">M3860/J3860</f>
        <v>0.671747967479675</v>
      </c>
      <c r="Q3860" s="74" t="n">
        <f aca="false">N3860/J3860</f>
        <v>0.28034262485482</v>
      </c>
      <c r="R3860" s="75" t="n">
        <f aca="false">ABS(P3860-Q3860)*100</f>
        <v>39.1405342624855</v>
      </c>
      <c r="S3860" s="72" t="str">
        <f aca="false">IF(M3860&gt;N3860,"Flávio Bolsonaro",IF(N3860&gt;M3860,"Lula","Empate"))</f>
        <v>Flávio Bolsonaro</v>
      </c>
      <c r="T3860" s="74" t="n">
        <v>0.311227735368957</v>
      </c>
      <c r="U3860" s="74" t="n">
        <v>0.629930025445293</v>
      </c>
      <c r="V3860" s="72" t="str">
        <f aca="false">IF(S3860="Empate","—",IF((N3860&gt;M3860)&lt;&gt;(T3860&gt;U3860),"Sim","Não"))</f>
        <v>Não</v>
      </c>
    </row>
    <row r="3861" customFormat="false" ht="15" hidden="false" customHeight="false" outlineLevel="0" collapsed="false">
      <c r="A3861" s="72" t="s">
        <v>7912</v>
      </c>
      <c r="B3861" s="72" t="s">
        <v>6668</v>
      </c>
      <c r="C3861" s="72" t="s">
        <v>329</v>
      </c>
      <c r="D3861" s="72" t="s">
        <v>301</v>
      </c>
      <c r="E3861" s="72"/>
      <c r="F3861" s="73" t="n">
        <v>12087</v>
      </c>
      <c r="G3861" s="73" t="n">
        <v>9423</v>
      </c>
      <c r="H3861" s="73" t="n">
        <v>2664</v>
      </c>
      <c r="I3861" s="74" t="n">
        <f aca="false">H3861/F3861</f>
        <v>0.220402084884587</v>
      </c>
      <c r="J3861" s="73" t="n">
        <v>9226</v>
      </c>
      <c r="K3861" s="73" t="n">
        <v>80</v>
      </c>
      <c r="L3861" s="73" t="n">
        <v>117</v>
      </c>
      <c r="M3861" s="73" t="n">
        <v>7110</v>
      </c>
      <c r="N3861" s="73" t="n">
        <v>1746</v>
      </c>
      <c r="O3861" s="73" t="n">
        <f aca="false">J3861-M3861-N3861</f>
        <v>370</v>
      </c>
      <c r="P3861" s="74" t="n">
        <f aca="false">M3861/J3861</f>
        <v>0.770648168220247</v>
      </c>
      <c r="Q3861" s="74" t="n">
        <f aca="false">N3861/J3861</f>
        <v>0.189247778018643</v>
      </c>
      <c r="R3861" s="75" t="n">
        <f aca="false">ABS(P3861-Q3861)*100</f>
        <v>58.1400390201604</v>
      </c>
      <c r="S3861" s="72" t="str">
        <f aca="false">IF(M3861&gt;N3861,"Flávio Bolsonaro",IF(N3861&gt;M3861,"Lula","Empate"))</f>
        <v>Flávio Bolsonaro</v>
      </c>
      <c r="T3861" s="74" t="n">
        <v>0.24292172257911</v>
      </c>
      <c r="U3861" s="74" t="n">
        <v>0.716155127290031</v>
      </c>
      <c r="V3861" s="72" t="str">
        <f aca="false">IF(S3861="Empate","—",IF((N3861&gt;M3861)&lt;&gt;(T3861&gt;U3861),"Sim","Não"))</f>
        <v>Não</v>
      </c>
    </row>
    <row r="3862" customFormat="false" ht="15" hidden="false" customHeight="false" outlineLevel="0" collapsed="false">
      <c r="A3862" s="72" t="s">
        <v>7913</v>
      </c>
      <c r="B3862" s="72" t="s">
        <v>7914</v>
      </c>
      <c r="C3862" s="72" t="s">
        <v>329</v>
      </c>
      <c r="D3862" s="72" t="s">
        <v>301</v>
      </c>
      <c r="E3862" s="72"/>
      <c r="F3862" s="73" t="n">
        <v>11029</v>
      </c>
      <c r="G3862" s="73" t="n">
        <v>8678</v>
      </c>
      <c r="H3862" s="73" t="n">
        <v>2351</v>
      </c>
      <c r="I3862" s="74" t="n">
        <f aca="false">H3862/F3862</f>
        <v>0.213165291504216</v>
      </c>
      <c r="J3862" s="73" t="n">
        <v>8481</v>
      </c>
      <c r="K3862" s="73" t="n">
        <v>75</v>
      </c>
      <c r="L3862" s="73" t="n">
        <v>122</v>
      </c>
      <c r="M3862" s="73" t="n">
        <v>5358</v>
      </c>
      <c r="N3862" s="73" t="n">
        <v>2658</v>
      </c>
      <c r="O3862" s="73" t="n">
        <f aca="false">J3862-M3862-N3862</f>
        <v>465</v>
      </c>
      <c r="P3862" s="74" t="n">
        <f aca="false">M3862/J3862</f>
        <v>0.631765122037496</v>
      </c>
      <c r="Q3862" s="74" t="n">
        <f aca="false">N3862/J3862</f>
        <v>0.313406437920057</v>
      </c>
      <c r="R3862" s="75" t="n">
        <f aca="false">ABS(P3862-Q3862)*100</f>
        <v>31.8358684117439</v>
      </c>
      <c r="S3862" s="72" t="str">
        <f aca="false">IF(M3862&gt;N3862,"Flávio Bolsonaro",IF(N3862&gt;M3862,"Lula","Empate"))</f>
        <v>Flávio Bolsonaro</v>
      </c>
      <c r="T3862" s="74" t="n">
        <v>0.348239654107474</v>
      </c>
      <c r="U3862" s="74" t="n">
        <v>0.58875849289685</v>
      </c>
      <c r="V3862" s="72" t="str">
        <f aca="false">IF(S3862="Empate","—",IF((N3862&gt;M3862)&lt;&gt;(T3862&gt;U3862),"Sim","Não"))</f>
        <v>Não</v>
      </c>
    </row>
    <row r="3863" customFormat="false" ht="15" hidden="false" customHeight="false" outlineLevel="0" collapsed="false">
      <c r="A3863" s="72" t="s">
        <v>7915</v>
      </c>
      <c r="B3863" s="72" t="s">
        <v>7916</v>
      </c>
      <c r="C3863" s="72" t="s">
        <v>329</v>
      </c>
      <c r="D3863" s="72" t="s">
        <v>301</v>
      </c>
      <c r="E3863" s="72"/>
      <c r="F3863" s="73" t="n">
        <v>72512</v>
      </c>
      <c r="G3863" s="73" t="n">
        <v>55662</v>
      </c>
      <c r="H3863" s="73" t="n">
        <v>16850</v>
      </c>
      <c r="I3863" s="74" t="n">
        <f aca="false">H3863/F3863</f>
        <v>0.2323753309797</v>
      </c>
      <c r="J3863" s="73" t="n">
        <v>54592</v>
      </c>
      <c r="K3863" s="73" t="n">
        <v>493</v>
      </c>
      <c r="L3863" s="73" t="n">
        <v>577</v>
      </c>
      <c r="M3863" s="73" t="n">
        <v>41652</v>
      </c>
      <c r="N3863" s="73" t="n">
        <v>9939</v>
      </c>
      <c r="O3863" s="73" t="n">
        <f aca="false">J3863-M3863-N3863</f>
        <v>3001</v>
      </c>
      <c r="P3863" s="74" t="n">
        <f aca="false">M3863/J3863</f>
        <v>0.762968933177022</v>
      </c>
      <c r="Q3863" s="74" t="n">
        <f aca="false">N3863/J3863</f>
        <v>0.182059642438453</v>
      </c>
      <c r="R3863" s="75" t="n">
        <f aca="false">ABS(P3863-Q3863)*100</f>
        <v>58.090929073857</v>
      </c>
      <c r="S3863" s="72" t="str">
        <f aca="false">IF(M3863&gt;N3863,"Flávio Bolsonaro",IF(N3863&gt;M3863,"Lula","Empate"))</f>
        <v>Flávio Bolsonaro</v>
      </c>
      <c r="T3863" s="74" t="n">
        <v>0.209748039644947</v>
      </c>
      <c r="U3863" s="74" t="n">
        <v>0.735202802213112</v>
      </c>
      <c r="V3863" s="72" t="str">
        <f aca="false">IF(S3863="Empate","—",IF((N3863&gt;M3863)&lt;&gt;(T3863&gt;U3863),"Sim","Não"))</f>
        <v>Não</v>
      </c>
    </row>
    <row r="3864" customFormat="false" ht="15" hidden="false" customHeight="false" outlineLevel="0" collapsed="false">
      <c r="A3864" s="72" t="s">
        <v>7917</v>
      </c>
      <c r="B3864" s="72" t="s">
        <v>3220</v>
      </c>
      <c r="C3864" s="72" t="s">
        <v>329</v>
      </c>
      <c r="D3864" s="72" t="s">
        <v>301</v>
      </c>
      <c r="E3864" s="72"/>
      <c r="F3864" s="73" t="n">
        <v>23318</v>
      </c>
      <c r="G3864" s="73" t="n">
        <v>17787</v>
      </c>
      <c r="H3864" s="73" t="n">
        <v>5531</v>
      </c>
      <c r="I3864" s="74" t="n">
        <f aca="false">H3864/F3864</f>
        <v>0.237198730594391</v>
      </c>
      <c r="J3864" s="73" t="n">
        <v>17478</v>
      </c>
      <c r="K3864" s="73" t="n">
        <v>120</v>
      </c>
      <c r="L3864" s="73" t="n">
        <v>189</v>
      </c>
      <c r="M3864" s="73" t="n">
        <v>13793</v>
      </c>
      <c r="N3864" s="73" t="n">
        <v>2889</v>
      </c>
      <c r="O3864" s="73" t="n">
        <f aca="false">J3864-M3864-N3864</f>
        <v>796</v>
      </c>
      <c r="P3864" s="74" t="n">
        <f aca="false">M3864/J3864</f>
        <v>0.78916351985353</v>
      </c>
      <c r="Q3864" s="74" t="n">
        <f aca="false">N3864/J3864</f>
        <v>0.16529351184346</v>
      </c>
      <c r="R3864" s="75" t="n">
        <f aca="false">ABS(P3864-Q3864)*100</f>
        <v>62.387000801007</v>
      </c>
      <c r="S3864" s="72" t="str">
        <f aca="false">IF(M3864&gt;N3864,"Flávio Bolsonaro",IF(N3864&gt;M3864,"Lula","Empate"))</f>
        <v>Flávio Bolsonaro</v>
      </c>
      <c r="T3864" s="74" t="n">
        <v>0.208992666923968</v>
      </c>
      <c r="U3864" s="74" t="n">
        <v>0.746301299369613</v>
      </c>
      <c r="V3864" s="72" t="str">
        <f aca="false">IF(S3864="Empate","—",IF((N3864&gt;M3864)&lt;&gt;(T3864&gt;U3864),"Sim","Não"))</f>
        <v>Não</v>
      </c>
    </row>
    <row r="3865" customFormat="false" ht="15" hidden="false" customHeight="false" outlineLevel="0" collapsed="false">
      <c r="A3865" s="72" t="s">
        <v>7918</v>
      </c>
      <c r="B3865" s="72" t="s">
        <v>7919</v>
      </c>
      <c r="C3865" s="72" t="s">
        <v>329</v>
      </c>
      <c r="D3865" s="72" t="s">
        <v>301</v>
      </c>
      <c r="E3865" s="72"/>
      <c r="F3865" s="73" t="n">
        <v>4950</v>
      </c>
      <c r="G3865" s="73" t="n">
        <v>3952</v>
      </c>
      <c r="H3865" s="73" t="n">
        <v>998</v>
      </c>
      <c r="I3865" s="74" t="n">
        <f aca="false">H3865/F3865</f>
        <v>0.201616161616162</v>
      </c>
      <c r="J3865" s="73" t="n">
        <v>3870</v>
      </c>
      <c r="K3865" s="73" t="n">
        <v>33</v>
      </c>
      <c r="L3865" s="73" t="n">
        <v>49</v>
      </c>
      <c r="M3865" s="73" t="n">
        <v>2646</v>
      </c>
      <c r="N3865" s="73" t="n">
        <v>1046</v>
      </c>
      <c r="O3865" s="73" t="n">
        <f aca="false">J3865-M3865-N3865</f>
        <v>178</v>
      </c>
      <c r="P3865" s="74" t="n">
        <f aca="false">M3865/J3865</f>
        <v>0.683720930232558</v>
      </c>
      <c r="Q3865" s="74" t="n">
        <f aca="false">N3865/J3865</f>
        <v>0.270284237726098</v>
      </c>
      <c r="R3865" s="75" t="n">
        <f aca="false">ABS(P3865-Q3865)*100</f>
        <v>41.343669250646</v>
      </c>
      <c r="S3865" s="72" t="str">
        <f aca="false">IF(M3865&gt;N3865,"Flávio Bolsonaro",IF(N3865&gt;M3865,"Lula","Empate"))</f>
        <v>Flávio Bolsonaro</v>
      </c>
      <c r="T3865" s="74" t="n">
        <v>0.323186344238976</v>
      </c>
      <c r="U3865" s="74" t="n">
        <v>0.627596017069701</v>
      </c>
      <c r="V3865" s="72" t="str">
        <f aca="false">IF(S3865="Empate","—",IF((N3865&gt;M3865)&lt;&gt;(T3865&gt;U3865),"Sim","Não"))</f>
        <v>Não</v>
      </c>
    </row>
    <row r="3866" customFormat="false" ht="15" hidden="false" customHeight="false" outlineLevel="0" collapsed="false">
      <c r="A3866" s="72" t="s">
        <v>7920</v>
      </c>
      <c r="B3866" s="72" t="s">
        <v>7921</v>
      </c>
      <c r="C3866" s="72" t="s">
        <v>329</v>
      </c>
      <c r="D3866" s="72" t="s">
        <v>301</v>
      </c>
      <c r="E3866" s="72"/>
      <c r="F3866" s="73" t="n">
        <v>3901</v>
      </c>
      <c r="G3866" s="73" t="n">
        <v>3101</v>
      </c>
      <c r="H3866" s="73" t="n">
        <v>800</v>
      </c>
      <c r="I3866" s="74" t="n">
        <f aca="false">H3866/F3866</f>
        <v>0.205075621635478</v>
      </c>
      <c r="J3866" s="73" t="n">
        <v>3033</v>
      </c>
      <c r="K3866" s="73" t="n">
        <v>26</v>
      </c>
      <c r="L3866" s="73" t="n">
        <v>42</v>
      </c>
      <c r="M3866" s="73" t="n">
        <v>2278</v>
      </c>
      <c r="N3866" s="73" t="n">
        <v>599</v>
      </c>
      <c r="O3866" s="73" t="n">
        <f aca="false">J3866-M3866-N3866</f>
        <v>156</v>
      </c>
      <c r="P3866" s="74" t="n">
        <f aca="false">M3866/J3866</f>
        <v>0.751071546323772</v>
      </c>
      <c r="Q3866" s="74" t="n">
        <f aca="false">N3866/J3866</f>
        <v>0.19749423013518</v>
      </c>
      <c r="R3866" s="75" t="n">
        <f aca="false">ABS(P3866-Q3866)*100</f>
        <v>55.3577316188592</v>
      </c>
      <c r="S3866" s="72" t="str">
        <f aca="false">IF(M3866&gt;N3866,"Flávio Bolsonaro",IF(N3866&gt;M3866,"Lula","Empate"))</f>
        <v>Flávio Bolsonaro</v>
      </c>
      <c r="T3866" s="74" t="n">
        <v>0.247264021887825</v>
      </c>
      <c r="U3866" s="74" t="n">
        <v>0.699726402188783</v>
      </c>
      <c r="V3866" s="72" t="str">
        <f aca="false">IF(S3866="Empate","—",IF((N3866&gt;M3866)&lt;&gt;(T3866&gt;U3866),"Sim","Não"))</f>
        <v>Não</v>
      </c>
    </row>
    <row r="3867" customFormat="false" ht="15" hidden="false" customHeight="false" outlineLevel="0" collapsed="false">
      <c r="A3867" s="72" t="s">
        <v>7922</v>
      </c>
      <c r="B3867" s="72" t="s">
        <v>7923</v>
      </c>
      <c r="C3867" s="72" t="s">
        <v>329</v>
      </c>
      <c r="D3867" s="72" t="s">
        <v>301</v>
      </c>
      <c r="E3867" s="72"/>
      <c r="F3867" s="73" t="n">
        <v>69974</v>
      </c>
      <c r="G3867" s="73" t="n">
        <v>55032</v>
      </c>
      <c r="H3867" s="73" t="n">
        <v>14942</v>
      </c>
      <c r="I3867" s="74" t="n">
        <f aca="false">H3867/F3867</f>
        <v>0.213536456398091</v>
      </c>
      <c r="J3867" s="73" t="n">
        <v>53814</v>
      </c>
      <c r="K3867" s="73" t="n">
        <v>527</v>
      </c>
      <c r="L3867" s="73" t="n">
        <v>691</v>
      </c>
      <c r="M3867" s="73" t="n">
        <v>37751</v>
      </c>
      <c r="N3867" s="73" t="n">
        <v>12099</v>
      </c>
      <c r="O3867" s="73" t="n">
        <f aca="false">J3867-M3867-N3867</f>
        <v>3964</v>
      </c>
      <c r="P3867" s="74" t="n">
        <f aca="false">M3867/J3867</f>
        <v>0.701508901029472</v>
      </c>
      <c r="Q3867" s="74" t="n">
        <f aca="false">N3867/J3867</f>
        <v>0.22482996989631</v>
      </c>
      <c r="R3867" s="75" t="n">
        <f aca="false">ABS(P3867-Q3867)*100</f>
        <v>47.6678931133162</v>
      </c>
      <c r="S3867" s="72" t="str">
        <f aca="false">IF(M3867&gt;N3867,"Flávio Bolsonaro",IF(N3867&gt;M3867,"Lula","Empate"))</f>
        <v>Flávio Bolsonaro</v>
      </c>
      <c r="T3867" s="74" t="n">
        <v>0.240364175991658</v>
      </c>
      <c r="U3867" s="74" t="n">
        <v>0.695483896843541</v>
      </c>
      <c r="V3867" s="72" t="str">
        <f aca="false">IF(S3867="Empate","—",IF((N3867&gt;M3867)&lt;&gt;(T3867&gt;U3867),"Sim","Não"))</f>
        <v>Não</v>
      </c>
    </row>
    <row r="3868" customFormat="false" ht="15" hidden="false" customHeight="false" outlineLevel="0" collapsed="false">
      <c r="A3868" s="72" t="s">
        <v>7924</v>
      </c>
      <c r="B3868" s="72" t="s">
        <v>7925</v>
      </c>
      <c r="C3868" s="72" t="s">
        <v>329</v>
      </c>
      <c r="D3868" s="72" t="s">
        <v>301</v>
      </c>
      <c r="E3868" s="72"/>
      <c r="F3868" s="73" t="n">
        <v>7516</v>
      </c>
      <c r="G3868" s="73" t="n">
        <v>5914</v>
      </c>
      <c r="H3868" s="73" t="n">
        <v>1602</v>
      </c>
      <c r="I3868" s="74" t="n">
        <f aca="false">H3868/F3868</f>
        <v>0.213145290047898</v>
      </c>
      <c r="J3868" s="73" t="n">
        <v>5825</v>
      </c>
      <c r="K3868" s="73" t="n">
        <v>40</v>
      </c>
      <c r="L3868" s="73" t="n">
        <v>49</v>
      </c>
      <c r="M3868" s="73" t="n">
        <v>4218</v>
      </c>
      <c r="N3868" s="73" t="n">
        <v>1270</v>
      </c>
      <c r="O3868" s="73" t="n">
        <f aca="false">J3868-M3868-N3868</f>
        <v>337</v>
      </c>
      <c r="P3868" s="74" t="n">
        <f aca="false">M3868/J3868</f>
        <v>0.72412017167382</v>
      </c>
      <c r="Q3868" s="74" t="n">
        <f aca="false">N3868/J3868</f>
        <v>0.218025751072961</v>
      </c>
      <c r="R3868" s="75" t="n">
        <f aca="false">ABS(P3868-Q3868)*100</f>
        <v>50.6094420600858</v>
      </c>
      <c r="S3868" s="72" t="str">
        <f aca="false">IF(M3868&gt;N3868,"Flávio Bolsonaro",IF(N3868&gt;M3868,"Lula","Empate"))</f>
        <v>Flávio Bolsonaro</v>
      </c>
      <c r="T3868" s="74" t="n">
        <v>0.272910557184751</v>
      </c>
      <c r="U3868" s="74" t="n">
        <v>0.668438416422287</v>
      </c>
      <c r="V3868" s="72" t="str">
        <f aca="false">IF(S3868="Empate","—",IF((N3868&gt;M3868)&lt;&gt;(T3868&gt;U3868),"Sim","Não"))</f>
        <v>Não</v>
      </c>
    </row>
    <row r="3869" customFormat="false" ht="15" hidden="false" customHeight="false" outlineLevel="0" collapsed="false">
      <c r="A3869" s="72" t="s">
        <v>7926</v>
      </c>
      <c r="B3869" s="72" t="s">
        <v>7927</v>
      </c>
      <c r="C3869" s="72" t="s">
        <v>329</v>
      </c>
      <c r="D3869" s="72" t="s">
        <v>301</v>
      </c>
      <c r="E3869" s="72"/>
      <c r="F3869" s="73" t="n">
        <v>20465</v>
      </c>
      <c r="G3869" s="73" t="n">
        <v>15520</v>
      </c>
      <c r="H3869" s="73" t="n">
        <v>4945</v>
      </c>
      <c r="I3869" s="74" t="n">
        <f aca="false">H3869/F3869</f>
        <v>0.241632054727584</v>
      </c>
      <c r="J3869" s="73" t="n">
        <v>15196</v>
      </c>
      <c r="K3869" s="73" t="n">
        <v>108</v>
      </c>
      <c r="L3869" s="73" t="n">
        <v>216</v>
      </c>
      <c r="M3869" s="73" t="n">
        <v>9310</v>
      </c>
      <c r="N3869" s="73" t="n">
        <v>4864</v>
      </c>
      <c r="O3869" s="73" t="n">
        <f aca="false">J3869-M3869-N3869</f>
        <v>1022</v>
      </c>
      <c r="P3869" s="74" t="n">
        <f aca="false">M3869/J3869</f>
        <v>0.612661226638589</v>
      </c>
      <c r="Q3869" s="74" t="n">
        <f aca="false">N3869/J3869</f>
        <v>0.320084232692814</v>
      </c>
      <c r="R3869" s="75" t="n">
        <f aca="false">ABS(P3869-Q3869)*100</f>
        <v>29.2576993945775</v>
      </c>
      <c r="S3869" s="72" t="str">
        <f aca="false">IF(M3869&gt;N3869,"Flávio Bolsonaro",IF(N3869&gt;M3869,"Lula","Empate"))</f>
        <v>Flávio Bolsonaro</v>
      </c>
      <c r="T3869" s="74" t="n">
        <v>0.382988265191718</v>
      </c>
      <c r="U3869" s="74" t="n">
        <v>0.556768069362434</v>
      </c>
      <c r="V3869" s="72" t="str">
        <f aca="false">IF(S3869="Empate","—",IF((N3869&gt;M3869)&lt;&gt;(T3869&gt;U3869),"Sim","Não"))</f>
        <v>Não</v>
      </c>
    </row>
    <row r="3870" customFormat="false" ht="15" hidden="false" customHeight="false" outlineLevel="0" collapsed="false">
      <c r="A3870" s="72" t="s">
        <v>7928</v>
      </c>
      <c r="B3870" s="72" t="s">
        <v>7929</v>
      </c>
      <c r="C3870" s="72" t="s">
        <v>329</v>
      </c>
      <c r="D3870" s="72" t="s">
        <v>301</v>
      </c>
      <c r="E3870" s="72"/>
      <c r="F3870" s="73" t="n">
        <v>3409</v>
      </c>
      <c r="G3870" s="73" t="n">
        <v>2715</v>
      </c>
      <c r="H3870" s="73" t="n">
        <v>694</v>
      </c>
      <c r="I3870" s="74" t="n">
        <f aca="false">H3870/F3870</f>
        <v>0.203578762100323</v>
      </c>
      <c r="J3870" s="73" t="n">
        <v>2654</v>
      </c>
      <c r="K3870" s="73" t="n">
        <v>24</v>
      </c>
      <c r="L3870" s="73" t="n">
        <v>37</v>
      </c>
      <c r="M3870" s="73" t="n">
        <v>1616</v>
      </c>
      <c r="N3870" s="73" t="n">
        <v>879</v>
      </c>
      <c r="O3870" s="73" t="n">
        <f aca="false">J3870-M3870-N3870</f>
        <v>159</v>
      </c>
      <c r="P3870" s="74" t="n">
        <f aca="false">M3870/J3870</f>
        <v>0.608892238131123</v>
      </c>
      <c r="Q3870" s="74" t="n">
        <f aca="false">N3870/J3870</f>
        <v>0.331198191409194</v>
      </c>
      <c r="R3870" s="75" t="n">
        <f aca="false">ABS(P3870-Q3870)*100</f>
        <v>27.7694046721929</v>
      </c>
      <c r="S3870" s="72" t="str">
        <f aca="false">IF(M3870&gt;N3870,"Flávio Bolsonaro",IF(N3870&gt;M3870,"Lula","Empate"))</f>
        <v>Flávio Bolsonaro</v>
      </c>
      <c r="T3870" s="74" t="n">
        <v>0.394222222222222</v>
      </c>
      <c r="U3870" s="74" t="n">
        <v>0.549333333333333</v>
      </c>
      <c r="V3870" s="72" t="str">
        <f aca="false">IF(S3870="Empate","—",IF((N3870&gt;M3870)&lt;&gt;(T3870&gt;U3870),"Sim","Não"))</f>
        <v>Não</v>
      </c>
    </row>
    <row r="3871" customFormat="false" ht="15" hidden="false" customHeight="false" outlineLevel="0" collapsed="false">
      <c r="A3871" s="72" t="s">
        <v>7930</v>
      </c>
      <c r="B3871" s="72" t="s">
        <v>7931</v>
      </c>
      <c r="C3871" s="72" t="s">
        <v>329</v>
      </c>
      <c r="D3871" s="72" t="s">
        <v>301</v>
      </c>
      <c r="E3871" s="72"/>
      <c r="F3871" s="73" t="n">
        <v>13278</v>
      </c>
      <c r="G3871" s="73" t="n">
        <v>10411</v>
      </c>
      <c r="H3871" s="73" t="n">
        <v>2867</v>
      </c>
      <c r="I3871" s="74" t="n">
        <f aca="false">H3871/F3871</f>
        <v>0.21592107245067</v>
      </c>
      <c r="J3871" s="73" t="n">
        <v>10235</v>
      </c>
      <c r="K3871" s="73" t="n">
        <v>66</v>
      </c>
      <c r="L3871" s="73" t="n">
        <v>110</v>
      </c>
      <c r="M3871" s="73" t="n">
        <v>7945</v>
      </c>
      <c r="N3871" s="73" t="n">
        <v>1805</v>
      </c>
      <c r="O3871" s="73" t="n">
        <f aca="false">J3871-M3871-N3871</f>
        <v>485</v>
      </c>
      <c r="P3871" s="74" t="n">
        <f aca="false">M3871/J3871</f>
        <v>0.776257938446507</v>
      </c>
      <c r="Q3871" s="74" t="n">
        <f aca="false">N3871/J3871</f>
        <v>0.176355642403517</v>
      </c>
      <c r="R3871" s="75" t="n">
        <f aca="false">ABS(P3871-Q3871)*100</f>
        <v>59.990229604299</v>
      </c>
      <c r="S3871" s="72" t="str">
        <f aca="false">IF(M3871&gt;N3871,"Flávio Bolsonaro",IF(N3871&gt;M3871,"Lula","Empate"))</f>
        <v>Flávio Bolsonaro</v>
      </c>
      <c r="T3871" s="74" t="n">
        <v>0.199306051637922</v>
      </c>
      <c r="U3871" s="74" t="n">
        <v>0.74732115521992</v>
      </c>
      <c r="V3871" s="72" t="str">
        <f aca="false">IF(S3871="Empate","—",IF((N3871&gt;M3871)&lt;&gt;(T3871&gt;U3871),"Sim","Não"))</f>
        <v>Não</v>
      </c>
    </row>
    <row r="3872" customFormat="false" ht="15" hidden="false" customHeight="false" outlineLevel="0" collapsed="false">
      <c r="A3872" s="72" t="s">
        <v>7932</v>
      </c>
      <c r="B3872" s="72" t="s">
        <v>7933</v>
      </c>
      <c r="C3872" s="72" t="s">
        <v>329</v>
      </c>
      <c r="D3872" s="72" t="s">
        <v>301</v>
      </c>
      <c r="E3872" s="72"/>
      <c r="F3872" s="73" t="n">
        <v>7696</v>
      </c>
      <c r="G3872" s="73" t="n">
        <v>5499</v>
      </c>
      <c r="H3872" s="73" t="n">
        <v>2197</v>
      </c>
      <c r="I3872" s="74" t="n">
        <f aca="false">H3872/F3872</f>
        <v>0.285472972972973</v>
      </c>
      <c r="J3872" s="73" t="n">
        <v>5394</v>
      </c>
      <c r="K3872" s="73" t="n">
        <v>44</v>
      </c>
      <c r="L3872" s="73" t="n">
        <v>61</v>
      </c>
      <c r="M3872" s="73" t="n">
        <v>3752</v>
      </c>
      <c r="N3872" s="73" t="n">
        <v>1426</v>
      </c>
      <c r="O3872" s="73" t="n">
        <f aca="false">J3872-M3872-N3872</f>
        <v>216</v>
      </c>
      <c r="P3872" s="74" t="n">
        <f aca="false">M3872/J3872</f>
        <v>0.695587690025955</v>
      </c>
      <c r="Q3872" s="74" t="n">
        <f aca="false">N3872/J3872</f>
        <v>0.264367816091954</v>
      </c>
      <c r="R3872" s="75" t="n">
        <f aca="false">ABS(P3872-Q3872)*100</f>
        <v>43.1219873934001</v>
      </c>
      <c r="S3872" s="72" t="str">
        <f aca="false">IF(M3872&gt;N3872,"Flávio Bolsonaro",IF(N3872&gt;M3872,"Lula","Empate"))</f>
        <v>Flávio Bolsonaro</v>
      </c>
      <c r="T3872" s="74" t="n">
        <v>0.334592445328032</v>
      </c>
      <c r="U3872" s="74" t="n">
        <v>0.623658051689861</v>
      </c>
      <c r="V3872" s="72" t="str">
        <f aca="false">IF(S3872="Empate","—",IF((N3872&gt;M3872)&lt;&gt;(T3872&gt;U3872),"Sim","Não"))</f>
        <v>Não</v>
      </c>
    </row>
    <row r="3873" customFormat="false" ht="15" hidden="false" customHeight="false" outlineLevel="0" collapsed="false">
      <c r="A3873" s="72" t="s">
        <v>7934</v>
      </c>
      <c r="B3873" s="72" t="s">
        <v>7935</v>
      </c>
      <c r="C3873" s="72" t="s">
        <v>329</v>
      </c>
      <c r="D3873" s="72" t="s">
        <v>301</v>
      </c>
      <c r="E3873" s="72"/>
      <c r="F3873" s="73" t="n">
        <v>13478</v>
      </c>
      <c r="G3873" s="73" t="n">
        <v>10147</v>
      </c>
      <c r="H3873" s="73" t="n">
        <v>3331</v>
      </c>
      <c r="I3873" s="74" t="n">
        <f aca="false">H3873/F3873</f>
        <v>0.247143493099866</v>
      </c>
      <c r="J3873" s="73" t="n">
        <v>9864</v>
      </c>
      <c r="K3873" s="73" t="n">
        <v>144</v>
      </c>
      <c r="L3873" s="73" t="n">
        <v>139</v>
      </c>
      <c r="M3873" s="73" t="n">
        <v>7050</v>
      </c>
      <c r="N3873" s="73" t="n">
        <v>2228</v>
      </c>
      <c r="O3873" s="73" t="n">
        <f aca="false">J3873-M3873-N3873</f>
        <v>586</v>
      </c>
      <c r="P3873" s="74" t="n">
        <f aca="false">M3873/J3873</f>
        <v>0.714720194647202</v>
      </c>
      <c r="Q3873" s="74" t="n">
        <f aca="false">N3873/J3873</f>
        <v>0.225871857258719</v>
      </c>
      <c r="R3873" s="75" t="n">
        <f aca="false">ABS(P3873-Q3873)*100</f>
        <v>48.8848337388483</v>
      </c>
      <c r="S3873" s="72" t="str">
        <f aca="false">IF(M3873&gt;N3873,"Flávio Bolsonaro",IF(N3873&gt;M3873,"Lula","Empate"))</f>
        <v>Flávio Bolsonaro</v>
      </c>
      <c r="T3873" s="74" t="n">
        <v>0.261048727722262</v>
      </c>
      <c r="U3873" s="74" t="n">
        <v>0.681982074791388</v>
      </c>
      <c r="V3873" s="72" t="str">
        <f aca="false">IF(S3873="Empate","—",IF((N3873&gt;M3873)&lt;&gt;(T3873&gt;U3873),"Sim","Não"))</f>
        <v>Não</v>
      </c>
    </row>
    <row r="3874" customFormat="false" ht="15" hidden="false" customHeight="false" outlineLevel="0" collapsed="false">
      <c r="A3874" s="72" t="s">
        <v>7936</v>
      </c>
      <c r="B3874" s="72" t="s">
        <v>7937</v>
      </c>
      <c r="C3874" s="72" t="s">
        <v>329</v>
      </c>
      <c r="D3874" s="72" t="s">
        <v>301</v>
      </c>
      <c r="E3874" s="72"/>
      <c r="F3874" s="73" t="n">
        <v>5751</v>
      </c>
      <c r="G3874" s="73" t="n">
        <v>4586</v>
      </c>
      <c r="H3874" s="73" t="n">
        <v>1165</v>
      </c>
      <c r="I3874" s="74" t="n">
        <f aca="false">H3874/F3874</f>
        <v>0.202573465484264</v>
      </c>
      <c r="J3874" s="73" t="n">
        <v>4495</v>
      </c>
      <c r="K3874" s="73" t="n">
        <v>39</v>
      </c>
      <c r="L3874" s="73" t="n">
        <v>52</v>
      </c>
      <c r="M3874" s="73" t="n">
        <v>2944</v>
      </c>
      <c r="N3874" s="73" t="n">
        <v>1317</v>
      </c>
      <c r="O3874" s="73" t="n">
        <f aca="false">J3874-M3874-N3874</f>
        <v>234</v>
      </c>
      <c r="P3874" s="74" t="n">
        <f aca="false">M3874/J3874</f>
        <v>0.654949944382647</v>
      </c>
      <c r="Q3874" s="74" t="n">
        <f aca="false">N3874/J3874</f>
        <v>0.292992213570634</v>
      </c>
      <c r="R3874" s="75" t="n">
        <f aca="false">ABS(P3874-Q3874)*100</f>
        <v>36.1957730812013</v>
      </c>
      <c r="S3874" s="72" t="str">
        <f aca="false">IF(M3874&gt;N3874,"Flávio Bolsonaro",IF(N3874&gt;M3874,"Lula","Empate"))</f>
        <v>Flávio Bolsonaro</v>
      </c>
      <c r="T3874" s="74" t="n">
        <v>0.354229783267304</v>
      </c>
      <c r="U3874" s="74" t="n">
        <v>0.580983453740387</v>
      </c>
      <c r="V3874" s="72" t="str">
        <f aca="false">IF(S3874="Empate","—",IF((N3874&gt;M3874)&lt;&gt;(T3874&gt;U3874),"Sim","Não"))</f>
        <v>Não</v>
      </c>
    </row>
    <row r="3875" customFormat="false" ht="15" hidden="false" customHeight="false" outlineLevel="0" collapsed="false">
      <c r="A3875" s="72" t="s">
        <v>7938</v>
      </c>
      <c r="B3875" s="72" t="s">
        <v>7939</v>
      </c>
      <c r="C3875" s="72" t="s">
        <v>329</v>
      </c>
      <c r="D3875" s="72" t="s">
        <v>301</v>
      </c>
      <c r="E3875" s="72"/>
      <c r="F3875" s="73" t="n">
        <v>9103</v>
      </c>
      <c r="G3875" s="73" t="n">
        <v>7045</v>
      </c>
      <c r="H3875" s="73" t="n">
        <v>2058</v>
      </c>
      <c r="I3875" s="74" t="n">
        <f aca="false">H3875/F3875</f>
        <v>0.226079314511699</v>
      </c>
      <c r="J3875" s="73" t="n">
        <v>6905</v>
      </c>
      <c r="K3875" s="73" t="n">
        <v>58</v>
      </c>
      <c r="L3875" s="73" t="n">
        <v>82</v>
      </c>
      <c r="M3875" s="73" t="n">
        <v>4413</v>
      </c>
      <c r="N3875" s="73" t="n">
        <v>2216</v>
      </c>
      <c r="O3875" s="73" t="n">
        <f aca="false">J3875-M3875-N3875</f>
        <v>276</v>
      </c>
      <c r="P3875" s="74" t="n">
        <f aca="false">M3875/J3875</f>
        <v>0.639102099927589</v>
      </c>
      <c r="Q3875" s="74" t="n">
        <f aca="false">N3875/J3875</f>
        <v>0.320926864590876</v>
      </c>
      <c r="R3875" s="75" t="n">
        <f aca="false">ABS(P3875-Q3875)*100</f>
        <v>31.8175235336713</v>
      </c>
      <c r="S3875" s="72" t="str">
        <f aca="false">IF(M3875&gt;N3875,"Flávio Bolsonaro",IF(N3875&gt;M3875,"Lula","Empate"))</f>
        <v>Flávio Bolsonaro</v>
      </c>
      <c r="T3875" s="74" t="n">
        <v>0.378150014823599</v>
      </c>
      <c r="U3875" s="74" t="n">
        <v>0.57560035576638</v>
      </c>
      <c r="V3875" s="72" t="str">
        <f aca="false">IF(S3875="Empate","—",IF((N3875&gt;M3875)&lt;&gt;(T3875&gt;U3875),"Sim","Não"))</f>
        <v>Não</v>
      </c>
    </row>
    <row r="3876" customFormat="false" ht="15" hidden="false" customHeight="false" outlineLevel="0" collapsed="false">
      <c r="A3876" s="72" t="s">
        <v>7940</v>
      </c>
      <c r="B3876" s="72" t="s">
        <v>7941</v>
      </c>
      <c r="C3876" s="72" t="s">
        <v>329</v>
      </c>
      <c r="D3876" s="72" t="s">
        <v>301</v>
      </c>
      <c r="E3876" s="72"/>
      <c r="F3876" s="73" t="n">
        <v>11176</v>
      </c>
      <c r="G3876" s="73" t="n">
        <v>8618</v>
      </c>
      <c r="H3876" s="73" t="n">
        <v>2558</v>
      </c>
      <c r="I3876" s="74" t="n">
        <f aca="false">H3876/F3876</f>
        <v>0.228883321403006</v>
      </c>
      <c r="J3876" s="73" t="n">
        <v>8453</v>
      </c>
      <c r="K3876" s="73" t="n">
        <v>67</v>
      </c>
      <c r="L3876" s="73" t="n">
        <v>98</v>
      </c>
      <c r="M3876" s="73" t="n">
        <v>6631</v>
      </c>
      <c r="N3876" s="73" t="n">
        <v>1481</v>
      </c>
      <c r="O3876" s="73" t="n">
        <f aca="false">J3876-M3876-N3876</f>
        <v>341</v>
      </c>
      <c r="P3876" s="74" t="n">
        <f aca="false">M3876/J3876</f>
        <v>0.784455222997752</v>
      </c>
      <c r="Q3876" s="74" t="n">
        <f aca="false">N3876/J3876</f>
        <v>0.175204069561103</v>
      </c>
      <c r="R3876" s="75" t="n">
        <f aca="false">ABS(P3876-Q3876)*100</f>
        <v>60.925115343665</v>
      </c>
      <c r="S3876" s="72" t="str">
        <f aca="false">IF(M3876&gt;N3876,"Flávio Bolsonaro",IF(N3876&gt;M3876,"Lula","Empate"))</f>
        <v>Flávio Bolsonaro</v>
      </c>
      <c r="T3876" s="74" t="n">
        <v>0.233488132094943</v>
      </c>
      <c r="U3876" s="74" t="n">
        <v>0.722781217750258</v>
      </c>
      <c r="V3876" s="72" t="str">
        <f aca="false">IF(S3876="Empate","—",IF((N3876&gt;M3876)&lt;&gt;(T3876&gt;U3876),"Sim","Não"))</f>
        <v>Não</v>
      </c>
    </row>
    <row r="3877" customFormat="false" ht="15" hidden="false" customHeight="false" outlineLevel="0" collapsed="false">
      <c r="A3877" s="72" t="s">
        <v>7942</v>
      </c>
      <c r="B3877" s="72" t="s">
        <v>7943</v>
      </c>
      <c r="C3877" s="72" t="s">
        <v>329</v>
      </c>
      <c r="D3877" s="72" t="s">
        <v>301</v>
      </c>
      <c r="E3877" s="72"/>
      <c r="F3877" s="73" t="n">
        <v>23348</v>
      </c>
      <c r="G3877" s="73" t="n">
        <v>18412</v>
      </c>
      <c r="H3877" s="73" t="n">
        <v>4936</v>
      </c>
      <c r="I3877" s="74" t="n">
        <f aca="false">H3877/F3877</f>
        <v>0.21140997087545</v>
      </c>
      <c r="J3877" s="73" t="n">
        <v>18023</v>
      </c>
      <c r="K3877" s="73" t="n">
        <v>187</v>
      </c>
      <c r="L3877" s="73" t="n">
        <v>202</v>
      </c>
      <c r="M3877" s="73" t="n">
        <v>13446</v>
      </c>
      <c r="N3877" s="73" t="n">
        <v>3530</v>
      </c>
      <c r="O3877" s="73" t="n">
        <f aca="false">J3877-M3877-N3877</f>
        <v>1047</v>
      </c>
      <c r="P3877" s="74" t="n">
        <f aca="false">M3877/J3877</f>
        <v>0.74604671808245</v>
      </c>
      <c r="Q3877" s="74" t="n">
        <f aca="false">N3877/J3877</f>
        <v>0.195860844476502</v>
      </c>
      <c r="R3877" s="75" t="n">
        <f aca="false">ABS(P3877-Q3877)*100</f>
        <v>55.0185873605948</v>
      </c>
      <c r="S3877" s="72" t="str">
        <f aca="false">IF(M3877&gt;N3877,"Flávio Bolsonaro",IF(N3877&gt;M3877,"Lula","Empate"))</f>
        <v>Flávio Bolsonaro</v>
      </c>
      <c r="T3877" s="74" t="n">
        <v>0.240822072072072</v>
      </c>
      <c r="U3877" s="74" t="n">
        <v>0.705574324324324</v>
      </c>
      <c r="V3877" s="72" t="str">
        <f aca="false">IF(S3877="Empate","—",IF((N3877&gt;M3877)&lt;&gt;(T3877&gt;U3877),"Sim","Não"))</f>
        <v>Não</v>
      </c>
    </row>
    <row r="3878" customFormat="false" ht="15" hidden="false" customHeight="false" outlineLevel="0" collapsed="false">
      <c r="A3878" s="72" t="s">
        <v>7944</v>
      </c>
      <c r="B3878" s="72" t="s">
        <v>7945</v>
      </c>
      <c r="C3878" s="72" t="s">
        <v>329</v>
      </c>
      <c r="D3878" s="72" t="s">
        <v>301</v>
      </c>
      <c r="E3878" s="72"/>
      <c r="F3878" s="73" t="n">
        <v>7203</v>
      </c>
      <c r="G3878" s="73" t="n">
        <v>5760</v>
      </c>
      <c r="H3878" s="73" t="n">
        <v>1443</v>
      </c>
      <c r="I3878" s="74" t="n">
        <f aca="false">H3878/F3878</f>
        <v>0.200333194502291</v>
      </c>
      <c r="J3878" s="73" t="n">
        <v>5633</v>
      </c>
      <c r="K3878" s="73" t="n">
        <v>42</v>
      </c>
      <c r="L3878" s="73" t="n">
        <v>85</v>
      </c>
      <c r="M3878" s="73" t="n">
        <v>3949</v>
      </c>
      <c r="N3878" s="73" t="n">
        <v>1339</v>
      </c>
      <c r="O3878" s="73" t="n">
        <f aca="false">J3878-M3878-N3878</f>
        <v>345</v>
      </c>
      <c r="P3878" s="74" t="n">
        <f aca="false">M3878/J3878</f>
        <v>0.701047399254394</v>
      </c>
      <c r="Q3878" s="74" t="n">
        <f aca="false">N3878/J3878</f>
        <v>0.237706373158175</v>
      </c>
      <c r="R3878" s="75" t="n">
        <f aca="false">ABS(P3878-Q3878)*100</f>
        <v>46.3341026096219</v>
      </c>
      <c r="S3878" s="72" t="str">
        <f aca="false">IF(M3878&gt;N3878,"Flávio Bolsonaro",IF(N3878&gt;M3878,"Lula","Empate"))</f>
        <v>Flávio Bolsonaro</v>
      </c>
      <c r="T3878" s="74" t="n">
        <v>0.291682419659735</v>
      </c>
      <c r="U3878" s="74" t="n">
        <v>0.645557655954631</v>
      </c>
      <c r="V3878" s="72" t="str">
        <f aca="false">IF(S3878="Empate","—",IF((N3878&gt;M3878)&lt;&gt;(T3878&gt;U3878),"Sim","Não"))</f>
        <v>Não</v>
      </c>
    </row>
    <row r="3879" customFormat="false" ht="15" hidden="false" customHeight="false" outlineLevel="0" collapsed="false">
      <c r="A3879" s="72" t="s">
        <v>7946</v>
      </c>
      <c r="B3879" s="72" t="s">
        <v>7947</v>
      </c>
      <c r="C3879" s="72" t="s">
        <v>329</v>
      </c>
      <c r="D3879" s="72" t="s">
        <v>301</v>
      </c>
      <c r="E3879" s="72"/>
      <c r="F3879" s="73" t="n">
        <v>28928</v>
      </c>
      <c r="G3879" s="73" t="n">
        <v>21913</v>
      </c>
      <c r="H3879" s="73" t="n">
        <v>7015</v>
      </c>
      <c r="I3879" s="74" t="n">
        <f aca="false">H3879/F3879</f>
        <v>0.242498617256637</v>
      </c>
      <c r="J3879" s="73" t="n">
        <v>21449</v>
      </c>
      <c r="K3879" s="73" t="n">
        <v>178</v>
      </c>
      <c r="L3879" s="73" t="n">
        <v>286</v>
      </c>
      <c r="M3879" s="73" t="n">
        <v>12523</v>
      </c>
      <c r="N3879" s="73" t="n">
        <v>7825</v>
      </c>
      <c r="O3879" s="73" t="n">
        <f aca="false">J3879-M3879-N3879</f>
        <v>1101</v>
      </c>
      <c r="P3879" s="74" t="n">
        <f aca="false">M3879/J3879</f>
        <v>0.583850062939997</v>
      </c>
      <c r="Q3879" s="74" t="n">
        <f aca="false">N3879/J3879</f>
        <v>0.364818872674717</v>
      </c>
      <c r="R3879" s="75" t="n">
        <f aca="false">ABS(P3879-Q3879)*100</f>
        <v>21.903119026528</v>
      </c>
      <c r="S3879" s="72" t="str">
        <f aca="false">IF(M3879&gt;N3879,"Flávio Bolsonaro",IF(N3879&gt;M3879,"Lula","Empate"))</f>
        <v>Flávio Bolsonaro</v>
      </c>
      <c r="T3879" s="74" t="n">
        <v>0.341911943566042</v>
      </c>
      <c r="U3879" s="74" t="n">
        <v>0.591437606421795</v>
      </c>
      <c r="V3879" s="72" t="str">
        <f aca="false">IF(S3879="Empate","—",IF((N3879&gt;M3879)&lt;&gt;(T3879&gt;U3879),"Sim","Não"))</f>
        <v>Não</v>
      </c>
    </row>
    <row r="3880" customFormat="false" ht="15" hidden="false" customHeight="false" outlineLevel="0" collapsed="false">
      <c r="A3880" s="72" t="s">
        <v>7948</v>
      </c>
      <c r="B3880" s="72" t="s">
        <v>7949</v>
      </c>
      <c r="C3880" s="72" t="s">
        <v>329</v>
      </c>
      <c r="D3880" s="72" t="s">
        <v>301</v>
      </c>
      <c r="E3880" s="72"/>
      <c r="F3880" s="73" t="n">
        <v>7204</v>
      </c>
      <c r="G3880" s="73" t="n">
        <v>5443</v>
      </c>
      <c r="H3880" s="73" t="n">
        <v>1761</v>
      </c>
      <c r="I3880" s="74" t="n">
        <f aca="false">H3880/F3880</f>
        <v>0.244447529150472</v>
      </c>
      <c r="J3880" s="73" t="n">
        <v>5336</v>
      </c>
      <c r="K3880" s="73" t="n">
        <v>44</v>
      </c>
      <c r="L3880" s="73" t="n">
        <v>63</v>
      </c>
      <c r="M3880" s="73" t="n">
        <v>3460</v>
      </c>
      <c r="N3880" s="73" t="n">
        <v>1485</v>
      </c>
      <c r="O3880" s="73" t="n">
        <f aca="false">J3880-M3880-N3880</f>
        <v>391</v>
      </c>
      <c r="P3880" s="74" t="n">
        <f aca="false">M3880/J3880</f>
        <v>0.648425787106447</v>
      </c>
      <c r="Q3880" s="74" t="n">
        <f aca="false">N3880/J3880</f>
        <v>0.278298350824588</v>
      </c>
      <c r="R3880" s="75" t="n">
        <f aca="false">ABS(P3880-Q3880)*100</f>
        <v>37.0127436281859</v>
      </c>
      <c r="S3880" s="72" t="str">
        <f aca="false">IF(M3880&gt;N3880,"Flávio Bolsonaro",IF(N3880&gt;M3880,"Lula","Empate"))</f>
        <v>Flávio Bolsonaro</v>
      </c>
      <c r="T3880" s="74" t="n">
        <v>0.381623071763917</v>
      </c>
      <c r="U3880" s="74" t="n">
        <v>0.554661301140174</v>
      </c>
      <c r="V3880" s="72" t="str">
        <f aca="false">IF(S3880="Empate","—",IF((N3880&gt;M3880)&lt;&gt;(T3880&gt;U3880),"Sim","Não"))</f>
        <v>Não</v>
      </c>
    </row>
    <row r="3881" customFormat="false" ht="15" hidden="false" customHeight="false" outlineLevel="0" collapsed="false">
      <c r="A3881" s="72" t="s">
        <v>7950</v>
      </c>
      <c r="B3881" s="72" t="s">
        <v>7951</v>
      </c>
      <c r="C3881" s="72" t="s">
        <v>329</v>
      </c>
      <c r="D3881" s="72" t="s">
        <v>301</v>
      </c>
      <c r="E3881" s="72"/>
      <c r="F3881" s="73" t="n">
        <v>41260</v>
      </c>
      <c r="G3881" s="73" t="n">
        <v>31705</v>
      </c>
      <c r="H3881" s="73" t="n">
        <v>9555</v>
      </c>
      <c r="I3881" s="74" t="n">
        <f aca="false">H3881/F3881</f>
        <v>0.231580222976248</v>
      </c>
      <c r="J3881" s="73" t="n">
        <v>30964</v>
      </c>
      <c r="K3881" s="73" t="n">
        <v>319</v>
      </c>
      <c r="L3881" s="73" t="n">
        <v>422</v>
      </c>
      <c r="M3881" s="73" t="n">
        <v>22967</v>
      </c>
      <c r="N3881" s="73" t="n">
        <v>6201</v>
      </c>
      <c r="O3881" s="73" t="n">
        <f aca="false">J3881-M3881-N3881</f>
        <v>1796</v>
      </c>
      <c r="P3881" s="74" t="n">
        <f aca="false">M3881/J3881</f>
        <v>0.741732334323731</v>
      </c>
      <c r="Q3881" s="74" t="n">
        <f aca="false">N3881/J3881</f>
        <v>0.200264823666193</v>
      </c>
      <c r="R3881" s="75" t="n">
        <f aca="false">ABS(P3881-Q3881)*100</f>
        <v>54.1467510657538</v>
      </c>
      <c r="S3881" s="72" t="str">
        <f aca="false">IF(M3881&gt;N3881,"Flávio Bolsonaro",IF(N3881&gt;M3881,"Lula","Empate"))</f>
        <v>Flávio Bolsonaro</v>
      </c>
      <c r="T3881" s="74" t="n">
        <v>0.234476144809398</v>
      </c>
      <c r="U3881" s="74" t="n">
        <v>0.709833202041306</v>
      </c>
      <c r="V3881" s="72" t="str">
        <f aca="false">IF(S3881="Empate","—",IF((N3881&gt;M3881)&lt;&gt;(T3881&gt;U3881),"Sim","Não"))</f>
        <v>Não</v>
      </c>
    </row>
    <row r="3882" customFormat="false" ht="15" hidden="false" customHeight="false" outlineLevel="0" collapsed="false">
      <c r="A3882" s="72" t="s">
        <v>7952</v>
      </c>
      <c r="B3882" s="72" t="s">
        <v>7953</v>
      </c>
      <c r="C3882" s="72" t="s">
        <v>329</v>
      </c>
      <c r="D3882" s="72" t="s">
        <v>301</v>
      </c>
      <c r="E3882" s="72"/>
      <c r="F3882" s="73" t="n">
        <v>97939</v>
      </c>
      <c r="G3882" s="73" t="n">
        <v>75611</v>
      </c>
      <c r="H3882" s="73" t="n">
        <v>22328</v>
      </c>
      <c r="I3882" s="74" t="n">
        <f aca="false">H3882/F3882</f>
        <v>0.227978639765568</v>
      </c>
      <c r="J3882" s="73" t="n">
        <v>74096</v>
      </c>
      <c r="K3882" s="73" t="n">
        <v>689</v>
      </c>
      <c r="L3882" s="73" t="n">
        <v>826</v>
      </c>
      <c r="M3882" s="73" t="n">
        <v>52832</v>
      </c>
      <c r="N3882" s="73" t="n">
        <v>16702</v>
      </c>
      <c r="O3882" s="73" t="n">
        <f aca="false">J3882-M3882-N3882</f>
        <v>4562</v>
      </c>
      <c r="P3882" s="74" t="n">
        <f aca="false">M3882/J3882</f>
        <v>0.713020945800043</v>
      </c>
      <c r="Q3882" s="74" t="n">
        <f aca="false">N3882/J3882</f>
        <v>0.225410278557547</v>
      </c>
      <c r="R3882" s="75" t="n">
        <f aca="false">ABS(P3882-Q3882)*100</f>
        <v>48.7610667242496</v>
      </c>
      <c r="S3882" s="72" t="str">
        <f aca="false">IF(M3882&gt;N3882,"Flávio Bolsonaro",IF(N3882&gt;M3882,"Lula","Empate"))</f>
        <v>Flávio Bolsonaro</v>
      </c>
      <c r="T3882" s="74" t="n">
        <v>0.242366271797513</v>
      </c>
      <c r="U3882" s="74" t="n">
        <v>0.697947170921934</v>
      </c>
      <c r="V3882" s="72" t="str">
        <f aca="false">IF(S3882="Empate","—",IF((N3882&gt;M3882)&lt;&gt;(T3882&gt;U3882),"Sim","Não"))</f>
        <v>Não</v>
      </c>
    </row>
    <row r="3883" customFormat="false" ht="15" hidden="false" customHeight="false" outlineLevel="0" collapsed="false">
      <c r="A3883" s="72" t="s">
        <v>7954</v>
      </c>
      <c r="B3883" s="72" t="s">
        <v>7955</v>
      </c>
      <c r="C3883" s="72" t="s">
        <v>329</v>
      </c>
      <c r="D3883" s="72" t="s">
        <v>301</v>
      </c>
      <c r="E3883" s="72"/>
      <c r="F3883" s="73" t="n">
        <v>25008</v>
      </c>
      <c r="G3883" s="73" t="n">
        <v>18517</v>
      </c>
      <c r="H3883" s="73" t="n">
        <v>6491</v>
      </c>
      <c r="I3883" s="74" t="n">
        <f aca="false">H3883/F3883</f>
        <v>0.259556941778631</v>
      </c>
      <c r="J3883" s="73" t="n">
        <v>18214</v>
      </c>
      <c r="K3883" s="73" t="n">
        <v>145</v>
      </c>
      <c r="L3883" s="73" t="n">
        <v>158</v>
      </c>
      <c r="M3883" s="73" t="n">
        <v>12914</v>
      </c>
      <c r="N3883" s="73" t="n">
        <v>4362</v>
      </c>
      <c r="O3883" s="73" t="n">
        <f aca="false">J3883-M3883-N3883</f>
        <v>938</v>
      </c>
      <c r="P3883" s="74" t="n">
        <f aca="false">M3883/J3883</f>
        <v>0.709015043373229</v>
      </c>
      <c r="Q3883" s="74" t="n">
        <f aca="false">N3883/J3883</f>
        <v>0.239486109586033</v>
      </c>
      <c r="R3883" s="75" t="n">
        <f aca="false">ABS(P3883-Q3883)*100</f>
        <v>46.9528933787197</v>
      </c>
      <c r="S3883" s="72" t="str">
        <f aca="false">IF(M3883&gt;N3883,"Flávio Bolsonaro",IF(N3883&gt;M3883,"Lula","Empate"))</f>
        <v>Flávio Bolsonaro</v>
      </c>
      <c r="T3883" s="74" t="n">
        <v>0.291651251695647</v>
      </c>
      <c r="U3883" s="74" t="n">
        <v>0.654334689850783</v>
      </c>
      <c r="V3883" s="72" t="str">
        <f aca="false">IF(S3883="Empate","—",IF((N3883&gt;M3883)&lt;&gt;(T3883&gt;U3883),"Sim","Não"))</f>
        <v>Não</v>
      </c>
    </row>
    <row r="3884" customFormat="false" ht="15" hidden="false" customHeight="false" outlineLevel="0" collapsed="false">
      <c r="A3884" s="72" t="s">
        <v>7956</v>
      </c>
      <c r="B3884" s="72" t="s">
        <v>7957</v>
      </c>
      <c r="C3884" s="72" t="s">
        <v>329</v>
      </c>
      <c r="D3884" s="72" t="s">
        <v>301</v>
      </c>
      <c r="E3884" s="72"/>
      <c r="F3884" s="73" t="n">
        <v>6153</v>
      </c>
      <c r="G3884" s="73" t="n">
        <v>4931</v>
      </c>
      <c r="H3884" s="73" t="n">
        <v>1222</v>
      </c>
      <c r="I3884" s="74" t="n">
        <f aca="false">H3884/F3884</f>
        <v>0.198602307817325</v>
      </c>
      <c r="J3884" s="73" t="n">
        <v>4812</v>
      </c>
      <c r="K3884" s="73" t="n">
        <v>53</v>
      </c>
      <c r="L3884" s="73" t="n">
        <v>66</v>
      </c>
      <c r="M3884" s="73" t="n">
        <v>3093</v>
      </c>
      <c r="N3884" s="73" t="n">
        <v>1471</v>
      </c>
      <c r="O3884" s="73" t="n">
        <f aca="false">J3884-M3884-N3884</f>
        <v>248</v>
      </c>
      <c r="P3884" s="74" t="n">
        <f aca="false">M3884/J3884</f>
        <v>0.642768079800499</v>
      </c>
      <c r="Q3884" s="74" t="n">
        <f aca="false">N3884/J3884</f>
        <v>0.305694098088113</v>
      </c>
      <c r="R3884" s="75" t="n">
        <f aca="false">ABS(P3884-Q3884)*100</f>
        <v>33.7073981712386</v>
      </c>
      <c r="S3884" s="72" t="str">
        <f aca="false">IF(M3884&gt;N3884,"Flávio Bolsonaro",IF(N3884&gt;M3884,"Lula","Empate"))</f>
        <v>Flávio Bolsonaro</v>
      </c>
      <c r="T3884" s="74" t="n">
        <v>0.339973439575033</v>
      </c>
      <c r="U3884" s="74" t="n">
        <v>0.605799026117751</v>
      </c>
      <c r="V3884" s="72" t="str">
        <f aca="false">IF(S3884="Empate","—",IF((N3884&gt;M3884)&lt;&gt;(T3884&gt;U3884),"Sim","Não"))</f>
        <v>Não</v>
      </c>
    </row>
    <row r="3885" customFormat="false" ht="15" hidden="false" customHeight="false" outlineLevel="0" collapsed="false">
      <c r="A3885" s="72" t="s">
        <v>7958</v>
      </c>
      <c r="B3885" s="72" t="s">
        <v>7959</v>
      </c>
      <c r="C3885" s="72" t="s">
        <v>329</v>
      </c>
      <c r="D3885" s="72" t="s">
        <v>301</v>
      </c>
      <c r="E3885" s="72"/>
      <c r="F3885" s="73" t="n">
        <v>8333</v>
      </c>
      <c r="G3885" s="73" t="n">
        <v>6666</v>
      </c>
      <c r="H3885" s="73" t="n">
        <v>1667</v>
      </c>
      <c r="I3885" s="74" t="n">
        <f aca="false">H3885/F3885</f>
        <v>0.200048001920077</v>
      </c>
      <c r="J3885" s="73" t="n">
        <v>6495</v>
      </c>
      <c r="K3885" s="73" t="n">
        <v>66</v>
      </c>
      <c r="L3885" s="73" t="n">
        <v>105</v>
      </c>
      <c r="M3885" s="73" t="n">
        <v>4003</v>
      </c>
      <c r="N3885" s="73" t="n">
        <v>2125</v>
      </c>
      <c r="O3885" s="73" t="n">
        <f aca="false">J3885-M3885-N3885</f>
        <v>367</v>
      </c>
      <c r="P3885" s="74" t="n">
        <f aca="false">M3885/J3885</f>
        <v>0.616320246343341</v>
      </c>
      <c r="Q3885" s="74" t="n">
        <f aca="false">N3885/J3885</f>
        <v>0.327174749807544</v>
      </c>
      <c r="R3885" s="75" t="n">
        <f aca="false">ABS(P3885-Q3885)*100</f>
        <v>28.9145496535797</v>
      </c>
      <c r="S3885" s="72" t="str">
        <f aca="false">IF(M3885&gt;N3885,"Flávio Bolsonaro",IF(N3885&gt;M3885,"Lula","Empate"))</f>
        <v>Flávio Bolsonaro</v>
      </c>
      <c r="T3885" s="74" t="n">
        <v>0.365788648479147</v>
      </c>
      <c r="U3885" s="74" t="n">
        <v>0.581843838193791</v>
      </c>
      <c r="V3885" s="72" t="str">
        <f aca="false">IF(S3885="Empate","—",IF((N3885&gt;M3885)&lt;&gt;(T3885&gt;U3885),"Sim","Não"))</f>
        <v>Não</v>
      </c>
    </row>
    <row r="3886" customFormat="false" ht="15" hidden="false" customHeight="false" outlineLevel="0" collapsed="false">
      <c r="A3886" s="72" t="s">
        <v>7960</v>
      </c>
      <c r="B3886" s="72" t="s">
        <v>7961</v>
      </c>
      <c r="C3886" s="72" t="s">
        <v>329</v>
      </c>
      <c r="D3886" s="72" t="s">
        <v>301</v>
      </c>
      <c r="E3886" s="72"/>
      <c r="F3886" s="73" t="n">
        <v>10191</v>
      </c>
      <c r="G3886" s="73" t="n">
        <v>7825</v>
      </c>
      <c r="H3886" s="73" t="n">
        <v>2366</v>
      </c>
      <c r="I3886" s="74" t="n">
        <f aca="false">H3886/F3886</f>
        <v>0.232165636345795</v>
      </c>
      <c r="J3886" s="73" t="n">
        <v>7684</v>
      </c>
      <c r="K3886" s="73" t="n">
        <v>47</v>
      </c>
      <c r="L3886" s="73" t="n">
        <v>94</v>
      </c>
      <c r="M3886" s="73" t="n">
        <v>5613</v>
      </c>
      <c r="N3886" s="73" t="n">
        <v>1662</v>
      </c>
      <c r="O3886" s="73" t="n">
        <f aca="false">J3886-M3886-N3886</f>
        <v>409</v>
      </c>
      <c r="P3886" s="74" t="n">
        <f aca="false">M3886/J3886</f>
        <v>0.730478917230609</v>
      </c>
      <c r="Q3886" s="74" t="n">
        <f aca="false">N3886/J3886</f>
        <v>0.216293597084852</v>
      </c>
      <c r="R3886" s="75" t="n">
        <f aca="false">ABS(P3886-Q3886)*100</f>
        <v>51.4185320145757</v>
      </c>
      <c r="S3886" s="72" t="str">
        <f aca="false">IF(M3886&gt;N3886,"Flávio Bolsonaro",IF(N3886&gt;M3886,"Lula","Empate"))</f>
        <v>Flávio Bolsonaro</v>
      </c>
      <c r="T3886" s="74" t="n">
        <v>0.253595866499092</v>
      </c>
      <c r="U3886" s="74" t="n">
        <v>0.693897500349113</v>
      </c>
      <c r="V3886" s="72" t="str">
        <f aca="false">IF(S3886="Empate","—",IF((N3886&gt;M3886)&lt;&gt;(T3886&gt;U3886),"Sim","Não"))</f>
        <v>Não</v>
      </c>
    </row>
    <row r="3887" customFormat="false" ht="15" hidden="false" customHeight="false" outlineLevel="0" collapsed="false">
      <c r="A3887" s="72" t="s">
        <v>7962</v>
      </c>
      <c r="B3887" s="72" t="s">
        <v>7963</v>
      </c>
      <c r="C3887" s="72" t="s">
        <v>329</v>
      </c>
      <c r="D3887" s="72" t="s">
        <v>301</v>
      </c>
      <c r="E3887" s="72"/>
      <c r="F3887" s="73" t="n">
        <v>13407</v>
      </c>
      <c r="G3887" s="73" t="n">
        <v>11035</v>
      </c>
      <c r="H3887" s="73" t="n">
        <v>2372</v>
      </c>
      <c r="I3887" s="74" t="n">
        <f aca="false">H3887/F3887</f>
        <v>0.176922503169986</v>
      </c>
      <c r="J3887" s="73" t="n">
        <v>10820</v>
      </c>
      <c r="K3887" s="73" t="n">
        <v>92</v>
      </c>
      <c r="L3887" s="73" t="n">
        <v>123</v>
      </c>
      <c r="M3887" s="73" t="n">
        <v>7601</v>
      </c>
      <c r="N3887" s="73" t="n">
        <v>2620</v>
      </c>
      <c r="O3887" s="73" t="n">
        <f aca="false">J3887-M3887-N3887</f>
        <v>599</v>
      </c>
      <c r="P3887" s="74" t="n">
        <f aca="false">M3887/J3887</f>
        <v>0.702495378927911</v>
      </c>
      <c r="Q3887" s="74" t="n">
        <f aca="false">N3887/J3887</f>
        <v>0.242144177449168</v>
      </c>
      <c r="R3887" s="75" t="n">
        <f aca="false">ABS(P3887-Q3887)*100</f>
        <v>46.0351201478743</v>
      </c>
      <c r="S3887" s="72" t="str">
        <f aca="false">IF(M3887&gt;N3887,"Flávio Bolsonaro",IF(N3887&gt;M3887,"Lula","Empate"))</f>
        <v>Flávio Bolsonaro</v>
      </c>
      <c r="T3887" s="74" t="n">
        <v>0.271283849600623</v>
      </c>
      <c r="U3887" s="74" t="n">
        <v>0.672998246639392</v>
      </c>
      <c r="V3887" s="72" t="str">
        <f aca="false">IF(S3887="Empate","—",IF((N3887&gt;M3887)&lt;&gt;(T3887&gt;U3887),"Sim","Não"))</f>
        <v>Não</v>
      </c>
    </row>
    <row r="3888" customFormat="false" ht="15" hidden="false" customHeight="false" outlineLevel="0" collapsed="false">
      <c r="A3888" s="72" t="s">
        <v>7964</v>
      </c>
      <c r="B3888" s="72" t="s">
        <v>7965</v>
      </c>
      <c r="C3888" s="72" t="s">
        <v>329</v>
      </c>
      <c r="D3888" s="72" t="s">
        <v>301</v>
      </c>
      <c r="E3888" s="72"/>
      <c r="F3888" s="73" t="n">
        <v>19455</v>
      </c>
      <c r="G3888" s="73" t="n">
        <v>15240</v>
      </c>
      <c r="H3888" s="73" t="n">
        <v>4215</v>
      </c>
      <c r="I3888" s="74" t="n">
        <f aca="false">H3888/F3888</f>
        <v>0.216653816499615</v>
      </c>
      <c r="J3888" s="73" t="n">
        <v>14990</v>
      </c>
      <c r="K3888" s="73" t="n">
        <v>103</v>
      </c>
      <c r="L3888" s="73" t="n">
        <v>147</v>
      </c>
      <c r="M3888" s="73" t="n">
        <v>11731</v>
      </c>
      <c r="N3888" s="73" t="n">
        <v>2781</v>
      </c>
      <c r="O3888" s="73" t="n">
        <f aca="false">J3888-M3888-N3888</f>
        <v>478</v>
      </c>
      <c r="P3888" s="74" t="n">
        <f aca="false">M3888/J3888</f>
        <v>0.782588392261508</v>
      </c>
      <c r="Q3888" s="74" t="n">
        <f aca="false">N3888/J3888</f>
        <v>0.18552368245497</v>
      </c>
      <c r="R3888" s="75" t="n">
        <f aca="false">ABS(P3888-Q3888)*100</f>
        <v>59.7064709806538</v>
      </c>
      <c r="S3888" s="72" t="str">
        <f aca="false">IF(M3888&gt;N3888,"Flávio Bolsonaro",IF(N3888&gt;M3888,"Lula","Empate"))</f>
        <v>Flávio Bolsonaro</v>
      </c>
      <c r="T3888" s="74" t="n">
        <v>0.230968134458894</v>
      </c>
      <c r="U3888" s="74" t="n">
        <v>0.732146931325576</v>
      </c>
      <c r="V3888" s="72" t="str">
        <f aca="false">IF(S3888="Empate","—",IF((N3888&gt;M3888)&lt;&gt;(T3888&gt;U3888),"Sim","Não"))</f>
        <v>Não</v>
      </c>
    </row>
    <row r="3889" customFormat="false" ht="15" hidden="false" customHeight="false" outlineLevel="0" collapsed="false">
      <c r="A3889" s="72" t="s">
        <v>7966</v>
      </c>
      <c r="B3889" s="72" t="s">
        <v>4064</v>
      </c>
      <c r="C3889" s="72" t="s">
        <v>329</v>
      </c>
      <c r="D3889" s="72" t="s">
        <v>301</v>
      </c>
      <c r="E3889" s="72"/>
      <c r="F3889" s="73" t="n">
        <v>5350</v>
      </c>
      <c r="G3889" s="73" t="n">
        <v>4351</v>
      </c>
      <c r="H3889" s="73" t="n">
        <v>999</v>
      </c>
      <c r="I3889" s="74" t="n">
        <f aca="false">H3889/F3889</f>
        <v>0.186728971962617</v>
      </c>
      <c r="J3889" s="73" t="n">
        <v>4274</v>
      </c>
      <c r="K3889" s="73" t="n">
        <v>34</v>
      </c>
      <c r="L3889" s="73" t="n">
        <v>43</v>
      </c>
      <c r="M3889" s="73" t="n">
        <v>2424</v>
      </c>
      <c r="N3889" s="73" t="n">
        <v>1634</v>
      </c>
      <c r="O3889" s="73" t="n">
        <f aca="false">J3889-M3889-N3889</f>
        <v>216</v>
      </c>
      <c r="P3889" s="74" t="n">
        <f aca="false">M3889/J3889</f>
        <v>0.567150210575573</v>
      </c>
      <c r="Q3889" s="74" t="n">
        <f aca="false">N3889/J3889</f>
        <v>0.382311651848386</v>
      </c>
      <c r="R3889" s="75" t="n">
        <f aca="false">ABS(P3889-Q3889)*100</f>
        <v>18.4838558727188</v>
      </c>
      <c r="S3889" s="72" t="str">
        <f aca="false">IF(M3889&gt;N3889,"Flávio Bolsonaro",IF(N3889&gt;M3889,"Lula","Empate"))</f>
        <v>Flávio Bolsonaro</v>
      </c>
      <c r="T3889" s="74" t="n">
        <v>0.43110672911018</v>
      </c>
      <c r="U3889" s="74" t="n">
        <v>0.52477199901405</v>
      </c>
      <c r="V3889" s="72" t="str">
        <f aca="false">IF(S3889="Empate","—",IF((N3889&gt;M3889)&lt;&gt;(T3889&gt;U3889),"Sim","Não"))</f>
        <v>Não</v>
      </c>
    </row>
    <row r="3890" customFormat="false" ht="15" hidden="false" customHeight="false" outlineLevel="0" collapsed="false">
      <c r="A3890" s="72" t="s">
        <v>7967</v>
      </c>
      <c r="B3890" s="72" t="s">
        <v>7968</v>
      </c>
      <c r="C3890" s="72" t="s">
        <v>329</v>
      </c>
      <c r="D3890" s="72" t="s">
        <v>301</v>
      </c>
      <c r="E3890" s="72"/>
      <c r="F3890" s="73" t="n">
        <v>7035</v>
      </c>
      <c r="G3890" s="73" t="n">
        <v>5835</v>
      </c>
      <c r="H3890" s="73" t="n">
        <v>1200</v>
      </c>
      <c r="I3890" s="74" t="n">
        <f aca="false">H3890/F3890</f>
        <v>0.170575692963753</v>
      </c>
      <c r="J3890" s="73" t="n">
        <v>5715</v>
      </c>
      <c r="K3890" s="73" t="n">
        <v>57</v>
      </c>
      <c r="L3890" s="73" t="n">
        <v>63</v>
      </c>
      <c r="M3890" s="73" t="n">
        <v>3639</v>
      </c>
      <c r="N3890" s="73" t="n">
        <v>1737</v>
      </c>
      <c r="O3890" s="73" t="n">
        <f aca="false">J3890-M3890-N3890</f>
        <v>339</v>
      </c>
      <c r="P3890" s="74" t="n">
        <f aca="false">M3890/J3890</f>
        <v>0.636745406824147</v>
      </c>
      <c r="Q3890" s="74" t="n">
        <f aca="false">N3890/J3890</f>
        <v>0.303937007874016</v>
      </c>
      <c r="R3890" s="75" t="n">
        <f aca="false">ABS(P3890-Q3890)*100</f>
        <v>33.2808398950131</v>
      </c>
      <c r="S3890" s="72" t="str">
        <f aca="false">IF(M3890&gt;N3890,"Flávio Bolsonaro",IF(N3890&gt;M3890,"Lula","Empate"))</f>
        <v>Flávio Bolsonaro</v>
      </c>
      <c r="T3890" s="74" t="n">
        <v>0.348504795937559</v>
      </c>
      <c r="U3890" s="74" t="n">
        <v>0.588113597893549</v>
      </c>
      <c r="V3890" s="72" t="str">
        <f aca="false">IF(S3890="Empate","—",IF((N3890&gt;M3890)&lt;&gt;(T3890&gt;U3890),"Sim","Não"))</f>
        <v>Não</v>
      </c>
    </row>
    <row r="3891" customFormat="false" ht="15" hidden="false" customHeight="false" outlineLevel="0" collapsed="false">
      <c r="A3891" s="72" t="s">
        <v>7969</v>
      </c>
      <c r="B3891" s="72" t="s">
        <v>7970</v>
      </c>
      <c r="C3891" s="72" t="s">
        <v>329</v>
      </c>
      <c r="D3891" s="72" t="s">
        <v>301</v>
      </c>
      <c r="E3891" s="72"/>
      <c r="F3891" s="73" t="n">
        <v>28282</v>
      </c>
      <c r="G3891" s="73" t="n">
        <v>21828</v>
      </c>
      <c r="H3891" s="73" t="n">
        <v>6454</v>
      </c>
      <c r="I3891" s="74" t="n">
        <f aca="false">H3891/F3891</f>
        <v>0.228201683049289</v>
      </c>
      <c r="J3891" s="73" t="n">
        <v>21352</v>
      </c>
      <c r="K3891" s="73" t="n">
        <v>190</v>
      </c>
      <c r="L3891" s="73" t="n">
        <v>286</v>
      </c>
      <c r="M3891" s="73" t="n">
        <v>14956</v>
      </c>
      <c r="N3891" s="73" t="n">
        <v>5142</v>
      </c>
      <c r="O3891" s="73" t="n">
        <f aca="false">J3891-M3891-N3891</f>
        <v>1254</v>
      </c>
      <c r="P3891" s="74" t="n">
        <f aca="false">M3891/J3891</f>
        <v>0.70044960659423</v>
      </c>
      <c r="Q3891" s="74" t="n">
        <f aca="false">N3891/J3891</f>
        <v>0.24082053203447</v>
      </c>
      <c r="R3891" s="75" t="n">
        <f aca="false">ABS(P3891-Q3891)*100</f>
        <v>45.962907455976</v>
      </c>
      <c r="S3891" s="72" t="str">
        <f aca="false">IF(M3891&gt;N3891,"Flávio Bolsonaro",IF(N3891&gt;M3891,"Lula","Empate"))</f>
        <v>Flávio Bolsonaro</v>
      </c>
      <c r="T3891" s="74" t="n">
        <v>0.280177673646703</v>
      </c>
      <c r="U3891" s="74" t="n">
        <v>0.660077122077415</v>
      </c>
      <c r="V3891" s="72" t="str">
        <f aca="false">IF(S3891="Empate","—",IF((N3891&gt;M3891)&lt;&gt;(T3891&gt;U3891),"Sim","Não"))</f>
        <v>Não</v>
      </c>
    </row>
    <row r="3892" customFormat="false" ht="15" hidden="false" customHeight="false" outlineLevel="0" collapsed="false">
      <c r="A3892" s="72" t="s">
        <v>7971</v>
      </c>
      <c r="B3892" s="72" t="s">
        <v>7972</v>
      </c>
      <c r="C3892" s="72" t="s">
        <v>329</v>
      </c>
      <c r="D3892" s="72" t="s">
        <v>301</v>
      </c>
      <c r="E3892" s="72"/>
      <c r="F3892" s="73" t="n">
        <v>3875</v>
      </c>
      <c r="G3892" s="73" t="n">
        <v>2961</v>
      </c>
      <c r="H3892" s="73" t="n">
        <v>914</v>
      </c>
      <c r="I3892" s="74" t="n">
        <f aca="false">H3892/F3892</f>
        <v>0.235870967741935</v>
      </c>
      <c r="J3892" s="73" t="n">
        <v>2902</v>
      </c>
      <c r="K3892" s="73" t="n">
        <v>17</v>
      </c>
      <c r="L3892" s="73" t="n">
        <v>42</v>
      </c>
      <c r="M3892" s="73" t="n">
        <v>1765</v>
      </c>
      <c r="N3892" s="73" t="n">
        <v>942</v>
      </c>
      <c r="O3892" s="73" t="n">
        <f aca="false">J3892-M3892-N3892</f>
        <v>195</v>
      </c>
      <c r="P3892" s="74" t="n">
        <f aca="false">M3892/J3892</f>
        <v>0.608201240523777</v>
      </c>
      <c r="Q3892" s="74" t="n">
        <f aca="false">N3892/J3892</f>
        <v>0.32460372157133</v>
      </c>
      <c r="R3892" s="75" t="n">
        <f aca="false">ABS(P3892-Q3892)*100</f>
        <v>28.3597518952447</v>
      </c>
      <c r="S3892" s="72" t="str">
        <f aca="false">IF(M3892&gt;N3892,"Flávio Bolsonaro",IF(N3892&gt;M3892,"Lula","Empate"))</f>
        <v>Flávio Bolsonaro</v>
      </c>
      <c r="T3892" s="74" t="n">
        <v>0.391731477691363</v>
      </c>
      <c r="U3892" s="74" t="n">
        <v>0.550961932050757</v>
      </c>
      <c r="V3892" s="72" t="str">
        <f aca="false">IF(S3892="Empate","—",IF((N3892&gt;M3892)&lt;&gt;(T3892&gt;U3892),"Sim","Não"))</f>
        <v>Não</v>
      </c>
    </row>
    <row r="3893" customFormat="false" ht="15" hidden="false" customHeight="false" outlineLevel="0" collapsed="false">
      <c r="A3893" s="72" t="s">
        <v>7973</v>
      </c>
      <c r="B3893" s="72" t="s">
        <v>7974</v>
      </c>
      <c r="C3893" s="72" t="s">
        <v>329</v>
      </c>
      <c r="D3893" s="72" t="s">
        <v>301</v>
      </c>
      <c r="E3893" s="72"/>
      <c r="F3893" s="73" t="n">
        <v>27485</v>
      </c>
      <c r="G3893" s="73" t="n">
        <v>21373</v>
      </c>
      <c r="H3893" s="73" t="n">
        <v>6112</v>
      </c>
      <c r="I3893" s="74" t="n">
        <f aca="false">H3893/F3893</f>
        <v>0.222375841368019</v>
      </c>
      <c r="J3893" s="73" t="n">
        <v>20790</v>
      </c>
      <c r="K3893" s="73" t="n">
        <v>227</v>
      </c>
      <c r="L3893" s="73" t="n">
        <v>356</v>
      </c>
      <c r="M3893" s="73" t="n">
        <v>15080</v>
      </c>
      <c r="N3893" s="73" t="n">
        <v>4520</v>
      </c>
      <c r="O3893" s="73" t="n">
        <f aca="false">J3893-M3893-N3893</f>
        <v>1190</v>
      </c>
      <c r="P3893" s="74" t="n">
        <f aca="false">M3893/J3893</f>
        <v>0.725348725348725</v>
      </c>
      <c r="Q3893" s="74" t="n">
        <f aca="false">N3893/J3893</f>
        <v>0.217412217412217</v>
      </c>
      <c r="R3893" s="75" t="n">
        <f aca="false">ABS(P3893-Q3893)*100</f>
        <v>50.7936507936508</v>
      </c>
      <c r="S3893" s="72" t="str">
        <f aca="false">IF(M3893&gt;N3893,"Flávio Bolsonaro",IF(N3893&gt;M3893,"Lula","Empate"))</f>
        <v>Flávio Bolsonaro</v>
      </c>
      <c r="T3893" s="74" t="n">
        <v>0.247643660687139</v>
      </c>
      <c r="U3893" s="74" t="n">
        <v>0.697932502280328</v>
      </c>
      <c r="V3893" s="72" t="str">
        <f aca="false">IF(S3893="Empate","—",IF((N3893&gt;M3893)&lt;&gt;(T3893&gt;U3893),"Sim","Não"))</f>
        <v>Não</v>
      </c>
    </row>
    <row r="3894" customFormat="false" ht="15" hidden="false" customHeight="false" outlineLevel="0" collapsed="false">
      <c r="A3894" s="72" t="s">
        <v>7975</v>
      </c>
      <c r="B3894" s="72" t="s">
        <v>7976</v>
      </c>
      <c r="C3894" s="72" t="s">
        <v>329</v>
      </c>
      <c r="D3894" s="72" t="s">
        <v>301</v>
      </c>
      <c r="E3894" s="72"/>
      <c r="F3894" s="73" t="n">
        <v>2286</v>
      </c>
      <c r="G3894" s="73" t="n">
        <v>1758</v>
      </c>
      <c r="H3894" s="73" t="n">
        <v>528</v>
      </c>
      <c r="I3894" s="74" t="n">
        <f aca="false">H3894/F3894</f>
        <v>0.230971128608924</v>
      </c>
      <c r="J3894" s="73" t="n">
        <v>1736</v>
      </c>
      <c r="K3894" s="73" t="n">
        <v>6</v>
      </c>
      <c r="L3894" s="73" t="n">
        <v>16</v>
      </c>
      <c r="M3894" s="73" t="n">
        <v>1185</v>
      </c>
      <c r="N3894" s="73" t="n">
        <v>485</v>
      </c>
      <c r="O3894" s="73" t="n">
        <f aca="false">J3894-M3894-N3894</f>
        <v>66</v>
      </c>
      <c r="P3894" s="74" t="n">
        <f aca="false">M3894/J3894</f>
        <v>0.682603686635945</v>
      </c>
      <c r="Q3894" s="74" t="n">
        <f aca="false">N3894/J3894</f>
        <v>0.279377880184332</v>
      </c>
      <c r="R3894" s="75" t="n">
        <f aca="false">ABS(P3894-Q3894)*100</f>
        <v>40.3225806451613</v>
      </c>
      <c r="S3894" s="72" t="str">
        <f aca="false">IF(M3894&gt;N3894,"Flávio Bolsonaro",IF(N3894&gt;M3894,"Lula","Empate"))</f>
        <v>Flávio Bolsonaro</v>
      </c>
      <c r="T3894" s="74" t="n">
        <v>0.338503034389751</v>
      </c>
      <c r="U3894" s="74" t="n">
        <v>0.608226567768038</v>
      </c>
      <c r="V3894" s="72" t="str">
        <f aca="false">IF(S3894="Empate","—",IF((N3894&gt;M3894)&lt;&gt;(T3894&gt;U3894),"Sim","Não"))</f>
        <v>Não</v>
      </c>
    </row>
    <row r="3895" customFormat="false" ht="15" hidden="false" customHeight="false" outlineLevel="0" collapsed="false">
      <c r="A3895" s="72" t="s">
        <v>7977</v>
      </c>
      <c r="B3895" s="72" t="s">
        <v>7978</v>
      </c>
      <c r="C3895" s="72" t="s">
        <v>329</v>
      </c>
      <c r="D3895" s="72" t="s">
        <v>301</v>
      </c>
      <c r="E3895" s="72" t="s">
        <v>385</v>
      </c>
      <c r="F3895" s="73" t="n">
        <v>367902</v>
      </c>
      <c r="G3895" s="73" t="n">
        <v>294402</v>
      </c>
      <c r="H3895" s="73" t="n">
        <v>73500</v>
      </c>
      <c r="I3895" s="74" t="n">
        <f aca="false">H3895/F3895</f>
        <v>0.199781463541922</v>
      </c>
      <c r="J3895" s="73" t="n">
        <v>286338</v>
      </c>
      <c r="K3895" s="73" t="n">
        <v>3368</v>
      </c>
      <c r="L3895" s="73" t="n">
        <v>4696</v>
      </c>
      <c r="M3895" s="73" t="n">
        <v>169992</v>
      </c>
      <c r="N3895" s="73" t="n">
        <v>90889</v>
      </c>
      <c r="O3895" s="73" t="n">
        <f aca="false">J3895-M3895-N3895</f>
        <v>25457</v>
      </c>
      <c r="P3895" s="74" t="n">
        <f aca="false">M3895/J3895</f>
        <v>0.593676005280473</v>
      </c>
      <c r="Q3895" s="74" t="n">
        <f aca="false">N3895/J3895</f>
        <v>0.317418575250229</v>
      </c>
      <c r="R3895" s="75" t="n">
        <f aca="false">ABS(P3895-Q3895)*100</f>
        <v>27.6257430030244</v>
      </c>
      <c r="S3895" s="72" t="str">
        <f aca="false">IF(M3895&gt;N3895,"Flávio Bolsonaro",IF(N3895&gt;M3895,"Lula","Empate"))</f>
        <v>Flávio Bolsonaro</v>
      </c>
      <c r="T3895" s="74" t="n">
        <v>0.342122088484785</v>
      </c>
      <c r="U3895" s="74" t="n">
        <v>0.568281676319057</v>
      </c>
      <c r="V3895" s="72" t="str">
        <f aca="false">IF(S3895="Empate","—",IF((N3895&gt;M3895)&lt;&gt;(T3895&gt;U3895),"Sim","Não"))</f>
        <v>Não</v>
      </c>
    </row>
    <row r="3896" customFormat="false" ht="15" hidden="false" customHeight="false" outlineLevel="0" collapsed="false">
      <c r="A3896" s="72" t="s">
        <v>7979</v>
      </c>
      <c r="B3896" s="72" t="s">
        <v>2898</v>
      </c>
      <c r="C3896" s="72" t="s">
        <v>329</v>
      </c>
      <c r="D3896" s="72" t="s">
        <v>301</v>
      </c>
      <c r="E3896" s="72"/>
      <c r="F3896" s="73" t="n">
        <v>15677</v>
      </c>
      <c r="G3896" s="73" t="n">
        <v>12105</v>
      </c>
      <c r="H3896" s="73" t="n">
        <v>3572</v>
      </c>
      <c r="I3896" s="74" t="n">
        <f aca="false">H3896/F3896</f>
        <v>0.227849716144671</v>
      </c>
      <c r="J3896" s="73" t="n">
        <v>11823</v>
      </c>
      <c r="K3896" s="73" t="n">
        <v>143</v>
      </c>
      <c r="L3896" s="73" t="n">
        <v>139</v>
      </c>
      <c r="M3896" s="73" t="n">
        <v>8293</v>
      </c>
      <c r="N3896" s="73" t="n">
        <v>2807</v>
      </c>
      <c r="O3896" s="73" t="n">
        <f aca="false">J3896-M3896-N3896</f>
        <v>723</v>
      </c>
      <c r="P3896" s="74" t="n">
        <f aca="false">M3896/J3896</f>
        <v>0.701429417237588</v>
      </c>
      <c r="Q3896" s="74" t="n">
        <f aca="false">N3896/J3896</f>
        <v>0.237418590882179</v>
      </c>
      <c r="R3896" s="75" t="n">
        <f aca="false">ABS(P3896-Q3896)*100</f>
        <v>46.4010826355409</v>
      </c>
      <c r="S3896" s="72" t="str">
        <f aca="false">IF(M3896&gt;N3896,"Flávio Bolsonaro",IF(N3896&gt;M3896,"Lula","Empate"))</f>
        <v>Flávio Bolsonaro</v>
      </c>
      <c r="T3896" s="74" t="n">
        <v>0.257670353193008</v>
      </c>
      <c r="U3896" s="74" t="n">
        <v>0.676864074206208</v>
      </c>
      <c r="V3896" s="72" t="str">
        <f aca="false">IF(S3896="Empate","—",IF((N3896&gt;M3896)&lt;&gt;(T3896&gt;U3896),"Sim","Não"))</f>
        <v>Não</v>
      </c>
    </row>
    <row r="3897" customFormat="false" ht="15" hidden="false" customHeight="false" outlineLevel="0" collapsed="false">
      <c r="A3897" s="72" t="s">
        <v>7980</v>
      </c>
      <c r="B3897" s="72" t="s">
        <v>7981</v>
      </c>
      <c r="C3897" s="72" t="s">
        <v>329</v>
      </c>
      <c r="D3897" s="72" t="s">
        <v>301</v>
      </c>
      <c r="E3897" s="72"/>
      <c r="F3897" s="73" t="n">
        <v>3047</v>
      </c>
      <c r="G3897" s="73" t="n">
        <v>2502</v>
      </c>
      <c r="H3897" s="73" t="n">
        <v>545</v>
      </c>
      <c r="I3897" s="74" t="n">
        <f aca="false">H3897/F3897</f>
        <v>0.178864456842796</v>
      </c>
      <c r="J3897" s="73" t="n">
        <v>2436</v>
      </c>
      <c r="K3897" s="73" t="n">
        <v>26</v>
      </c>
      <c r="L3897" s="73" t="n">
        <v>40</v>
      </c>
      <c r="M3897" s="73" t="n">
        <v>1746</v>
      </c>
      <c r="N3897" s="73" t="n">
        <v>540</v>
      </c>
      <c r="O3897" s="73" t="n">
        <f aca="false">J3897-M3897-N3897</f>
        <v>150</v>
      </c>
      <c r="P3897" s="74" t="n">
        <f aca="false">M3897/J3897</f>
        <v>0.716748768472906</v>
      </c>
      <c r="Q3897" s="74" t="n">
        <f aca="false">N3897/J3897</f>
        <v>0.221674876847291</v>
      </c>
      <c r="R3897" s="75" t="n">
        <f aca="false">ABS(P3897-Q3897)*100</f>
        <v>49.5073891625616</v>
      </c>
      <c r="S3897" s="72" t="str">
        <f aca="false">IF(M3897&gt;N3897,"Flávio Bolsonaro",IF(N3897&gt;M3897,"Lula","Empate"))</f>
        <v>Flávio Bolsonaro</v>
      </c>
      <c r="T3897" s="74" t="n">
        <v>0.264813126709207</v>
      </c>
      <c r="U3897" s="74" t="n">
        <v>0.677301731996354</v>
      </c>
      <c r="V3897" s="72" t="str">
        <f aca="false">IF(S3897="Empate","—",IF((N3897&gt;M3897)&lt;&gt;(T3897&gt;U3897),"Sim","Não"))</f>
        <v>Não</v>
      </c>
    </row>
    <row r="3898" customFormat="false" ht="15" hidden="false" customHeight="false" outlineLevel="0" collapsed="false">
      <c r="A3898" s="72" t="s">
        <v>7982</v>
      </c>
      <c r="B3898" s="72" t="s">
        <v>7983</v>
      </c>
      <c r="C3898" s="72" t="s">
        <v>329</v>
      </c>
      <c r="D3898" s="72" t="s">
        <v>301</v>
      </c>
      <c r="E3898" s="72"/>
      <c r="F3898" s="73" t="n">
        <v>3508</v>
      </c>
      <c r="G3898" s="73" t="n">
        <v>2681</v>
      </c>
      <c r="H3898" s="73" t="n">
        <v>827</v>
      </c>
      <c r="I3898" s="74" t="n">
        <f aca="false">H3898/F3898</f>
        <v>0.235746864310148</v>
      </c>
      <c r="J3898" s="73" t="n">
        <v>2629</v>
      </c>
      <c r="K3898" s="73" t="n">
        <v>26</v>
      </c>
      <c r="L3898" s="73" t="n">
        <v>26</v>
      </c>
      <c r="M3898" s="73" t="n">
        <v>1981</v>
      </c>
      <c r="N3898" s="73" t="n">
        <v>539</v>
      </c>
      <c r="O3898" s="73" t="n">
        <f aca="false">J3898-M3898-N3898</f>
        <v>109</v>
      </c>
      <c r="P3898" s="74" t="n">
        <f aca="false">M3898/J3898</f>
        <v>0.753518448079118</v>
      </c>
      <c r="Q3898" s="74" t="n">
        <f aca="false">N3898/J3898</f>
        <v>0.205020920502092</v>
      </c>
      <c r="R3898" s="75" t="n">
        <f aca="false">ABS(P3898-Q3898)*100</f>
        <v>54.8497527577025</v>
      </c>
      <c r="S3898" s="72" t="str">
        <f aca="false">IF(M3898&gt;N3898,"Flávio Bolsonaro",IF(N3898&gt;M3898,"Lula","Empate"))</f>
        <v>Flávio Bolsonaro</v>
      </c>
      <c r="T3898" s="74" t="n">
        <v>0.254136614340263</v>
      </c>
      <c r="U3898" s="74" t="n">
        <v>0.695799745439118</v>
      </c>
      <c r="V3898" s="72" t="str">
        <f aca="false">IF(S3898="Empate","—",IF((N3898&gt;M3898)&lt;&gt;(T3898&gt;U3898),"Sim","Não"))</f>
        <v>Não</v>
      </c>
    </row>
    <row r="3899" customFormat="false" ht="15" hidden="false" customHeight="false" outlineLevel="0" collapsed="false">
      <c r="A3899" s="72" t="s">
        <v>7984</v>
      </c>
      <c r="B3899" s="72" t="s">
        <v>7985</v>
      </c>
      <c r="C3899" s="72" t="s">
        <v>329</v>
      </c>
      <c r="D3899" s="72" t="s">
        <v>301</v>
      </c>
      <c r="E3899" s="72"/>
      <c r="F3899" s="73" t="n">
        <v>41088</v>
      </c>
      <c r="G3899" s="73" t="n">
        <v>31364</v>
      </c>
      <c r="H3899" s="73" t="n">
        <v>9724</v>
      </c>
      <c r="I3899" s="74" t="n">
        <f aca="false">H3899/F3899</f>
        <v>0.23666277258567</v>
      </c>
      <c r="J3899" s="73" t="n">
        <v>30524</v>
      </c>
      <c r="K3899" s="73" t="n">
        <v>392</v>
      </c>
      <c r="L3899" s="73" t="n">
        <v>448</v>
      </c>
      <c r="M3899" s="73" t="n">
        <v>21501</v>
      </c>
      <c r="N3899" s="73" t="n">
        <v>7001</v>
      </c>
      <c r="O3899" s="73" t="n">
        <f aca="false">J3899-M3899-N3899</f>
        <v>2022</v>
      </c>
      <c r="P3899" s="74" t="n">
        <f aca="false">M3899/J3899</f>
        <v>0.704396540427205</v>
      </c>
      <c r="Q3899" s="74" t="n">
        <f aca="false">N3899/J3899</f>
        <v>0.229360503210588</v>
      </c>
      <c r="R3899" s="75" t="n">
        <f aca="false">ABS(P3899-Q3899)*100</f>
        <v>47.5036037216616</v>
      </c>
      <c r="S3899" s="72" t="str">
        <f aca="false">IF(M3899&gt;N3899,"Flávio Bolsonaro",IF(N3899&gt;M3899,"Lula","Empate"))</f>
        <v>Flávio Bolsonaro</v>
      </c>
      <c r="T3899" s="74" t="n">
        <v>0.259725045653447</v>
      </c>
      <c r="U3899" s="74" t="n">
        <v>0.679151018158013</v>
      </c>
      <c r="V3899" s="72" t="str">
        <f aca="false">IF(S3899="Empate","—",IF((N3899&gt;M3899)&lt;&gt;(T3899&gt;U3899),"Sim","Não"))</f>
        <v>Não</v>
      </c>
    </row>
    <row r="3900" customFormat="false" ht="15" hidden="false" customHeight="false" outlineLevel="0" collapsed="false">
      <c r="A3900" s="72" t="s">
        <v>7986</v>
      </c>
      <c r="B3900" s="72" t="s">
        <v>7987</v>
      </c>
      <c r="C3900" s="72" t="s">
        <v>329</v>
      </c>
      <c r="D3900" s="72" t="s">
        <v>301</v>
      </c>
      <c r="E3900" s="72"/>
      <c r="F3900" s="73" t="n">
        <v>6813</v>
      </c>
      <c r="G3900" s="73" t="n">
        <v>5330</v>
      </c>
      <c r="H3900" s="73" t="n">
        <v>1483</v>
      </c>
      <c r="I3900" s="74" t="n">
        <f aca="false">H3900/F3900</f>
        <v>0.217672097460737</v>
      </c>
      <c r="J3900" s="73" t="n">
        <v>5175</v>
      </c>
      <c r="K3900" s="73" t="n">
        <v>77</v>
      </c>
      <c r="L3900" s="73" t="n">
        <v>78</v>
      </c>
      <c r="M3900" s="73" t="n">
        <v>3293</v>
      </c>
      <c r="N3900" s="73" t="n">
        <v>1580</v>
      </c>
      <c r="O3900" s="73" t="n">
        <f aca="false">J3900-M3900-N3900</f>
        <v>302</v>
      </c>
      <c r="P3900" s="74" t="n">
        <f aca="false">M3900/J3900</f>
        <v>0.636328502415459</v>
      </c>
      <c r="Q3900" s="74" t="n">
        <f aca="false">N3900/J3900</f>
        <v>0.305314009661836</v>
      </c>
      <c r="R3900" s="75" t="n">
        <f aca="false">ABS(P3900-Q3900)*100</f>
        <v>33.1014492753623</v>
      </c>
      <c r="S3900" s="72" t="str">
        <f aca="false">IF(M3900&gt;N3900,"Flávio Bolsonaro",IF(N3900&gt;M3900,"Lula","Empate"))</f>
        <v>Flávio Bolsonaro</v>
      </c>
      <c r="T3900" s="74" t="n">
        <v>0.32998324958124</v>
      </c>
      <c r="U3900" s="74" t="n">
        <v>0.601968174204355</v>
      </c>
      <c r="V3900" s="72" t="str">
        <f aca="false">IF(S3900="Empate","—",IF((N3900&gt;M3900)&lt;&gt;(T3900&gt;U3900),"Sim","Não"))</f>
        <v>Não</v>
      </c>
    </row>
    <row r="3901" customFormat="false" ht="15" hidden="false" customHeight="false" outlineLevel="0" collapsed="false">
      <c r="A3901" s="72" t="s">
        <v>7988</v>
      </c>
      <c r="B3901" s="72" t="s">
        <v>7989</v>
      </c>
      <c r="C3901" s="72" t="s">
        <v>329</v>
      </c>
      <c r="D3901" s="72" t="s">
        <v>301</v>
      </c>
      <c r="E3901" s="72"/>
      <c r="F3901" s="73" t="n">
        <v>9666</v>
      </c>
      <c r="G3901" s="73" t="n">
        <v>7884</v>
      </c>
      <c r="H3901" s="73" t="n">
        <v>1782</v>
      </c>
      <c r="I3901" s="74" t="n">
        <f aca="false">H3901/F3901</f>
        <v>0.184357541899441</v>
      </c>
      <c r="J3901" s="73" t="n">
        <v>7732</v>
      </c>
      <c r="K3901" s="73" t="n">
        <v>69</v>
      </c>
      <c r="L3901" s="73" t="n">
        <v>83</v>
      </c>
      <c r="M3901" s="73" t="n">
        <v>5117</v>
      </c>
      <c r="N3901" s="73" t="n">
        <v>2248</v>
      </c>
      <c r="O3901" s="73" t="n">
        <f aca="false">J3901-M3901-N3901</f>
        <v>367</v>
      </c>
      <c r="P3901" s="74" t="n">
        <f aca="false">M3901/J3901</f>
        <v>0.661795137092602</v>
      </c>
      <c r="Q3901" s="74" t="n">
        <f aca="false">N3901/J3901</f>
        <v>0.290739782721159</v>
      </c>
      <c r="R3901" s="75" t="n">
        <f aca="false">ABS(P3901-Q3901)*100</f>
        <v>37.1055354371443</v>
      </c>
      <c r="S3901" s="72" t="str">
        <f aca="false">IF(M3901&gt;N3901,"Flávio Bolsonaro",IF(N3901&gt;M3901,"Lula","Empate"))</f>
        <v>Flávio Bolsonaro</v>
      </c>
      <c r="T3901" s="74" t="n">
        <v>0.340008286148322</v>
      </c>
      <c r="U3901" s="74" t="n">
        <v>0.607788979422732</v>
      </c>
      <c r="V3901" s="72" t="str">
        <f aca="false">IF(S3901="Empate","—",IF((N3901&gt;M3901)&lt;&gt;(T3901&gt;U3901),"Sim","Não"))</f>
        <v>Não</v>
      </c>
    </row>
    <row r="3902" customFormat="false" ht="15" hidden="false" customHeight="false" outlineLevel="0" collapsed="false">
      <c r="A3902" s="72" t="s">
        <v>7990</v>
      </c>
      <c r="B3902" s="72" t="s">
        <v>7991</v>
      </c>
      <c r="C3902" s="72" t="s">
        <v>329</v>
      </c>
      <c r="D3902" s="72" t="s">
        <v>301</v>
      </c>
      <c r="E3902" s="72"/>
      <c r="F3902" s="73" t="n">
        <v>4530</v>
      </c>
      <c r="G3902" s="73" t="n">
        <v>3615</v>
      </c>
      <c r="H3902" s="73" t="n">
        <v>915</v>
      </c>
      <c r="I3902" s="74" t="n">
        <f aca="false">H3902/F3902</f>
        <v>0.201986754966887</v>
      </c>
      <c r="J3902" s="73" t="n">
        <v>3509</v>
      </c>
      <c r="K3902" s="73" t="n">
        <v>45</v>
      </c>
      <c r="L3902" s="73" t="n">
        <v>61</v>
      </c>
      <c r="M3902" s="73" t="n">
        <v>2293</v>
      </c>
      <c r="N3902" s="73" t="n">
        <v>1007</v>
      </c>
      <c r="O3902" s="73" t="n">
        <f aca="false">J3902-M3902-N3902</f>
        <v>209</v>
      </c>
      <c r="P3902" s="74" t="n">
        <f aca="false">M3902/J3902</f>
        <v>0.653462524935879</v>
      </c>
      <c r="Q3902" s="74" t="n">
        <f aca="false">N3902/J3902</f>
        <v>0.286976346537475</v>
      </c>
      <c r="R3902" s="75" t="n">
        <f aca="false">ABS(P3902-Q3902)*100</f>
        <v>36.6486178398404</v>
      </c>
      <c r="S3902" s="72" t="str">
        <f aca="false">IF(M3902&gt;N3902,"Flávio Bolsonaro",IF(N3902&gt;M3902,"Lula","Empate"))</f>
        <v>Flávio Bolsonaro</v>
      </c>
      <c r="T3902" s="74" t="n">
        <v>0.304491017964072</v>
      </c>
      <c r="U3902" s="74" t="n">
        <v>0.617065868263473</v>
      </c>
      <c r="V3902" s="72" t="str">
        <f aca="false">IF(S3902="Empate","—",IF((N3902&gt;M3902)&lt;&gt;(T3902&gt;U3902),"Sim","Não"))</f>
        <v>Não</v>
      </c>
    </row>
    <row r="3903" customFormat="false" ht="15" hidden="false" customHeight="false" outlineLevel="0" collapsed="false">
      <c r="A3903" s="72" t="s">
        <v>7992</v>
      </c>
      <c r="B3903" s="72" t="s">
        <v>7993</v>
      </c>
      <c r="C3903" s="72" t="s">
        <v>329</v>
      </c>
      <c r="D3903" s="72" t="s">
        <v>301</v>
      </c>
      <c r="E3903" s="72"/>
      <c r="F3903" s="73" t="n">
        <v>12702</v>
      </c>
      <c r="G3903" s="73" t="n">
        <v>10099</v>
      </c>
      <c r="H3903" s="73" t="n">
        <v>2603</v>
      </c>
      <c r="I3903" s="74" t="n">
        <f aca="false">H3903/F3903</f>
        <v>0.204928357738939</v>
      </c>
      <c r="J3903" s="73" t="n">
        <v>9937</v>
      </c>
      <c r="K3903" s="73" t="n">
        <v>70</v>
      </c>
      <c r="L3903" s="73" t="n">
        <v>92</v>
      </c>
      <c r="M3903" s="73" t="n">
        <v>7180</v>
      </c>
      <c r="N3903" s="73" t="n">
        <v>2210</v>
      </c>
      <c r="O3903" s="73" t="n">
        <f aca="false">J3903-M3903-N3903</f>
        <v>547</v>
      </c>
      <c r="P3903" s="74" t="n">
        <f aca="false">M3903/J3903</f>
        <v>0.72255207809198</v>
      </c>
      <c r="Q3903" s="74" t="n">
        <f aca="false">N3903/J3903</f>
        <v>0.222401127100735</v>
      </c>
      <c r="R3903" s="75" t="n">
        <f aca="false">ABS(P3903-Q3903)*100</f>
        <v>50.0150950991245</v>
      </c>
      <c r="S3903" s="72" t="str">
        <f aca="false">IF(M3903&gt;N3903,"Flávio Bolsonaro",IF(N3903&gt;M3903,"Lula","Empate"))</f>
        <v>Flávio Bolsonaro</v>
      </c>
      <c r="T3903" s="74" t="n">
        <v>0.285915951786296</v>
      </c>
      <c r="U3903" s="74" t="n">
        <v>0.669128026930177</v>
      </c>
      <c r="V3903" s="72" t="str">
        <f aca="false">IF(S3903="Empate","—",IF((N3903&gt;M3903)&lt;&gt;(T3903&gt;U3903),"Sim","Não"))</f>
        <v>Não</v>
      </c>
    </row>
    <row r="3904" customFormat="false" ht="15" hidden="false" customHeight="false" outlineLevel="0" collapsed="false">
      <c r="A3904" s="72" t="s">
        <v>7994</v>
      </c>
      <c r="B3904" s="72" t="s">
        <v>7995</v>
      </c>
      <c r="C3904" s="72" t="s">
        <v>329</v>
      </c>
      <c r="D3904" s="72" t="s">
        <v>301</v>
      </c>
      <c r="E3904" s="72"/>
      <c r="F3904" s="73" t="n">
        <v>17091</v>
      </c>
      <c r="G3904" s="73" t="n">
        <v>13734</v>
      </c>
      <c r="H3904" s="73" t="n">
        <v>3357</v>
      </c>
      <c r="I3904" s="74" t="n">
        <f aca="false">H3904/F3904</f>
        <v>0.196419167983149</v>
      </c>
      <c r="J3904" s="73" t="n">
        <v>13436</v>
      </c>
      <c r="K3904" s="73" t="n">
        <v>138</v>
      </c>
      <c r="L3904" s="73" t="n">
        <v>160</v>
      </c>
      <c r="M3904" s="73" t="n">
        <v>8939</v>
      </c>
      <c r="N3904" s="73" t="n">
        <v>3704</v>
      </c>
      <c r="O3904" s="73" t="n">
        <f aca="false">J3904-M3904-N3904</f>
        <v>793</v>
      </c>
      <c r="P3904" s="74" t="n">
        <f aca="false">M3904/J3904</f>
        <v>0.665302173265853</v>
      </c>
      <c r="Q3904" s="74" t="n">
        <f aca="false">N3904/J3904</f>
        <v>0.275677284906222</v>
      </c>
      <c r="R3904" s="75" t="n">
        <f aca="false">ABS(P3904-Q3904)*100</f>
        <v>38.9624888359631</v>
      </c>
      <c r="S3904" s="72" t="str">
        <f aca="false">IF(M3904&gt;N3904,"Flávio Bolsonaro",IF(N3904&gt;M3904,"Lula","Empate"))</f>
        <v>Flávio Bolsonaro</v>
      </c>
      <c r="T3904" s="74" t="n">
        <v>0.316098334655036</v>
      </c>
      <c r="U3904" s="74" t="n">
        <v>0.622125297383029</v>
      </c>
      <c r="V3904" s="72" t="str">
        <f aca="false">IF(S3904="Empate","—",IF((N3904&gt;M3904)&lt;&gt;(T3904&gt;U3904),"Sim","Não"))</f>
        <v>Não</v>
      </c>
    </row>
    <row r="3905" customFormat="false" ht="15" hidden="false" customHeight="false" outlineLevel="0" collapsed="false">
      <c r="A3905" s="72" t="s">
        <v>7996</v>
      </c>
      <c r="B3905" s="72" t="s">
        <v>7997</v>
      </c>
      <c r="C3905" s="72" t="s">
        <v>329</v>
      </c>
      <c r="D3905" s="72" t="s">
        <v>301</v>
      </c>
      <c r="E3905" s="72"/>
      <c r="F3905" s="73" t="n">
        <v>3927</v>
      </c>
      <c r="G3905" s="73" t="n">
        <v>3174</v>
      </c>
      <c r="H3905" s="73" t="n">
        <v>753</v>
      </c>
      <c r="I3905" s="74" t="n">
        <f aca="false">H3905/F3905</f>
        <v>0.191749427043545</v>
      </c>
      <c r="J3905" s="73" t="n">
        <v>3105</v>
      </c>
      <c r="K3905" s="73" t="n">
        <v>32</v>
      </c>
      <c r="L3905" s="73" t="n">
        <v>37</v>
      </c>
      <c r="M3905" s="73" t="n">
        <v>1938</v>
      </c>
      <c r="N3905" s="73" t="n">
        <v>1035</v>
      </c>
      <c r="O3905" s="73" t="n">
        <f aca="false">J3905-M3905-N3905</f>
        <v>132</v>
      </c>
      <c r="P3905" s="74" t="n">
        <f aca="false">M3905/J3905</f>
        <v>0.624154589371981</v>
      </c>
      <c r="Q3905" s="74" t="n">
        <f aca="false">N3905/J3905</f>
        <v>0.333333333333333</v>
      </c>
      <c r="R3905" s="75" t="n">
        <f aca="false">ABS(P3905-Q3905)*100</f>
        <v>29.0821256038647</v>
      </c>
      <c r="S3905" s="72" t="str">
        <f aca="false">IF(M3905&gt;N3905,"Flávio Bolsonaro",IF(N3905&gt;M3905,"Lula","Empate"))</f>
        <v>Flávio Bolsonaro</v>
      </c>
      <c r="T3905" s="74" t="n">
        <v>0.371764705882353</v>
      </c>
      <c r="U3905" s="74" t="n">
        <v>0.586890756302521</v>
      </c>
      <c r="V3905" s="72" t="str">
        <f aca="false">IF(S3905="Empate","—",IF((N3905&gt;M3905)&lt;&gt;(T3905&gt;U3905),"Sim","Não"))</f>
        <v>Não</v>
      </c>
    </row>
    <row r="3906" customFormat="false" ht="15" hidden="false" customHeight="false" outlineLevel="0" collapsed="false">
      <c r="A3906" s="72" t="s">
        <v>7998</v>
      </c>
      <c r="B3906" s="72" t="s">
        <v>7999</v>
      </c>
      <c r="C3906" s="72" t="s">
        <v>329</v>
      </c>
      <c r="D3906" s="72" t="s">
        <v>301</v>
      </c>
      <c r="E3906" s="72"/>
      <c r="F3906" s="73" t="n">
        <v>7587</v>
      </c>
      <c r="G3906" s="73" t="n">
        <v>6027</v>
      </c>
      <c r="H3906" s="73" t="n">
        <v>1560</v>
      </c>
      <c r="I3906" s="74" t="n">
        <f aca="false">H3906/F3906</f>
        <v>0.205614867536576</v>
      </c>
      <c r="J3906" s="73" t="n">
        <v>5911</v>
      </c>
      <c r="K3906" s="73" t="n">
        <v>46</v>
      </c>
      <c r="L3906" s="73" t="n">
        <v>70</v>
      </c>
      <c r="M3906" s="73" t="n">
        <v>3966</v>
      </c>
      <c r="N3906" s="73" t="n">
        <v>1638</v>
      </c>
      <c r="O3906" s="73" t="n">
        <f aca="false">J3906-M3906-N3906</f>
        <v>307</v>
      </c>
      <c r="P3906" s="74" t="n">
        <f aca="false">M3906/J3906</f>
        <v>0.670952461512435</v>
      </c>
      <c r="Q3906" s="74" t="n">
        <f aca="false">N3906/J3906</f>
        <v>0.277110472001353</v>
      </c>
      <c r="R3906" s="75" t="n">
        <f aca="false">ABS(P3906-Q3906)*100</f>
        <v>39.3841989511081</v>
      </c>
      <c r="S3906" s="72" t="str">
        <f aca="false">IF(M3906&gt;N3906,"Flávio Bolsonaro",IF(N3906&gt;M3906,"Lula","Empate"))</f>
        <v>Flávio Bolsonaro</v>
      </c>
      <c r="T3906" s="74" t="n">
        <v>0.314648334214701</v>
      </c>
      <c r="U3906" s="74" t="n">
        <v>0.620306716023268</v>
      </c>
      <c r="V3906" s="72" t="str">
        <f aca="false">IF(S3906="Empate","—",IF((N3906&gt;M3906)&lt;&gt;(T3906&gt;U3906),"Sim","Não"))</f>
        <v>Não</v>
      </c>
    </row>
    <row r="3907" customFormat="false" ht="15" hidden="false" customHeight="false" outlineLevel="0" collapsed="false">
      <c r="A3907" s="72" t="s">
        <v>8000</v>
      </c>
      <c r="B3907" s="72" t="s">
        <v>8001</v>
      </c>
      <c r="C3907" s="72" t="s">
        <v>329</v>
      </c>
      <c r="D3907" s="72" t="s">
        <v>301</v>
      </c>
      <c r="E3907" s="72"/>
      <c r="F3907" s="73" t="n">
        <v>9186</v>
      </c>
      <c r="G3907" s="73" t="n">
        <v>7305</v>
      </c>
      <c r="H3907" s="73" t="n">
        <v>1881</v>
      </c>
      <c r="I3907" s="74" t="n">
        <f aca="false">H3907/F3907</f>
        <v>0.20476812540823</v>
      </c>
      <c r="J3907" s="73" t="n">
        <v>7142</v>
      </c>
      <c r="K3907" s="73" t="n">
        <v>71</v>
      </c>
      <c r="L3907" s="73" t="n">
        <v>92</v>
      </c>
      <c r="M3907" s="73" t="n">
        <v>4765</v>
      </c>
      <c r="N3907" s="73" t="n">
        <v>2027</v>
      </c>
      <c r="O3907" s="73" t="n">
        <f aca="false">J3907-M3907-N3907</f>
        <v>350</v>
      </c>
      <c r="P3907" s="74" t="n">
        <f aca="false">M3907/J3907</f>
        <v>0.667180061607393</v>
      </c>
      <c r="Q3907" s="74" t="n">
        <f aca="false">N3907/J3907</f>
        <v>0.283814057686922</v>
      </c>
      <c r="R3907" s="75" t="n">
        <f aca="false">ABS(P3907-Q3907)*100</f>
        <v>38.336600392047</v>
      </c>
      <c r="S3907" s="72" t="str">
        <f aca="false">IF(M3907&gt;N3907,"Flávio Bolsonaro",IF(N3907&gt;M3907,"Lula","Empate"))</f>
        <v>Flávio Bolsonaro</v>
      </c>
      <c r="T3907" s="74" t="n">
        <v>0.325935990338164</v>
      </c>
      <c r="U3907" s="74" t="n">
        <v>0.619263285024155</v>
      </c>
      <c r="V3907" s="72" t="str">
        <f aca="false">IF(S3907="Empate","—",IF((N3907&gt;M3907)&lt;&gt;(T3907&gt;U3907),"Sim","Não"))</f>
        <v>Não</v>
      </c>
    </row>
    <row r="3908" customFormat="false" ht="15" hidden="false" customHeight="false" outlineLevel="0" collapsed="false">
      <c r="A3908" s="72" t="s">
        <v>8002</v>
      </c>
      <c r="B3908" s="72" t="s">
        <v>8003</v>
      </c>
      <c r="C3908" s="72" t="s">
        <v>329</v>
      </c>
      <c r="D3908" s="72" t="s">
        <v>301</v>
      </c>
      <c r="E3908" s="72"/>
      <c r="F3908" s="73" t="n">
        <v>6627</v>
      </c>
      <c r="G3908" s="73" t="n">
        <v>5176</v>
      </c>
      <c r="H3908" s="73" t="n">
        <v>1451</v>
      </c>
      <c r="I3908" s="74" t="n">
        <f aca="false">H3908/F3908</f>
        <v>0.218952768975404</v>
      </c>
      <c r="J3908" s="73" t="n">
        <v>5085</v>
      </c>
      <c r="K3908" s="73" t="n">
        <v>27</v>
      </c>
      <c r="L3908" s="73" t="n">
        <v>64</v>
      </c>
      <c r="M3908" s="73" t="n">
        <v>3524</v>
      </c>
      <c r="N3908" s="73" t="n">
        <v>1270</v>
      </c>
      <c r="O3908" s="73" t="n">
        <f aca="false">J3908-M3908-N3908</f>
        <v>291</v>
      </c>
      <c r="P3908" s="74" t="n">
        <f aca="false">M3908/J3908</f>
        <v>0.693018682399213</v>
      </c>
      <c r="Q3908" s="74" t="n">
        <f aca="false">N3908/J3908</f>
        <v>0.249754178957719</v>
      </c>
      <c r="R3908" s="75" t="n">
        <f aca="false">ABS(P3908-Q3908)*100</f>
        <v>44.3264503441495</v>
      </c>
      <c r="S3908" s="72" t="str">
        <f aca="false">IF(M3908&gt;N3908,"Flávio Bolsonaro",IF(N3908&gt;M3908,"Lula","Empate"))</f>
        <v>Flávio Bolsonaro</v>
      </c>
      <c r="T3908" s="74" t="n">
        <v>0.280920628092063</v>
      </c>
      <c r="U3908" s="74" t="n">
        <v>0.658421165842117</v>
      </c>
      <c r="V3908" s="72" t="str">
        <f aca="false">IF(S3908="Empate","—",IF((N3908&gt;M3908)&lt;&gt;(T3908&gt;U3908),"Sim","Não"))</f>
        <v>Não</v>
      </c>
    </row>
    <row r="3909" customFormat="false" ht="15" hidden="false" customHeight="false" outlineLevel="0" collapsed="false">
      <c r="A3909" s="72" t="s">
        <v>8004</v>
      </c>
      <c r="B3909" s="72" t="s">
        <v>8005</v>
      </c>
      <c r="C3909" s="72" t="s">
        <v>329</v>
      </c>
      <c r="D3909" s="72" t="s">
        <v>301</v>
      </c>
      <c r="E3909" s="72"/>
      <c r="F3909" s="73" t="n">
        <v>5538</v>
      </c>
      <c r="G3909" s="73" t="n">
        <v>4413</v>
      </c>
      <c r="H3909" s="73" t="n">
        <v>1125</v>
      </c>
      <c r="I3909" s="74" t="n">
        <f aca="false">H3909/F3909</f>
        <v>0.203141928494041</v>
      </c>
      <c r="J3909" s="73" t="n">
        <v>4323</v>
      </c>
      <c r="K3909" s="73" t="n">
        <v>28</v>
      </c>
      <c r="L3909" s="73" t="n">
        <v>62</v>
      </c>
      <c r="M3909" s="73" t="n">
        <v>2755</v>
      </c>
      <c r="N3909" s="73" t="n">
        <v>1356</v>
      </c>
      <c r="O3909" s="73" t="n">
        <f aca="false">J3909-M3909-N3909</f>
        <v>212</v>
      </c>
      <c r="P3909" s="74" t="n">
        <f aca="false">M3909/J3909</f>
        <v>0.637288919731668</v>
      </c>
      <c r="Q3909" s="74" t="n">
        <f aca="false">N3909/J3909</f>
        <v>0.313671061762665</v>
      </c>
      <c r="R3909" s="75" t="n">
        <f aca="false">ABS(P3909-Q3909)*100</f>
        <v>32.3617857969003</v>
      </c>
      <c r="S3909" s="72" t="str">
        <f aca="false">IF(M3909&gt;N3909,"Flávio Bolsonaro",IF(N3909&gt;M3909,"Lula","Empate"))</f>
        <v>Flávio Bolsonaro</v>
      </c>
      <c r="T3909" s="74" t="n">
        <v>0.348735632183908</v>
      </c>
      <c r="U3909" s="74" t="n">
        <v>0.599310344827586</v>
      </c>
      <c r="V3909" s="72" t="str">
        <f aca="false">IF(S3909="Empate","—",IF((N3909&gt;M3909)&lt;&gt;(T3909&gt;U3909),"Sim","Não"))</f>
        <v>Não</v>
      </c>
    </row>
    <row r="3910" customFormat="false" ht="15" hidden="false" customHeight="false" outlineLevel="0" collapsed="false">
      <c r="A3910" s="72" t="s">
        <v>8006</v>
      </c>
      <c r="B3910" s="72" t="s">
        <v>8007</v>
      </c>
      <c r="C3910" s="72" t="s">
        <v>329</v>
      </c>
      <c r="D3910" s="72" t="s">
        <v>301</v>
      </c>
      <c r="E3910" s="72"/>
      <c r="F3910" s="73" t="n">
        <v>71595</v>
      </c>
      <c r="G3910" s="73" t="n">
        <v>54600</v>
      </c>
      <c r="H3910" s="73" t="n">
        <v>16995</v>
      </c>
      <c r="I3910" s="74" t="n">
        <f aca="false">H3910/F3910</f>
        <v>0.237376911795516</v>
      </c>
      <c r="J3910" s="73" t="n">
        <v>53255</v>
      </c>
      <c r="K3910" s="73" t="n">
        <v>601</v>
      </c>
      <c r="L3910" s="73" t="n">
        <v>744</v>
      </c>
      <c r="M3910" s="73" t="n">
        <v>39614</v>
      </c>
      <c r="N3910" s="73" t="n">
        <v>10327</v>
      </c>
      <c r="O3910" s="73" t="n">
        <f aca="false">J3910-M3910-N3910</f>
        <v>3314</v>
      </c>
      <c r="P3910" s="74" t="n">
        <f aca="false">M3910/J3910</f>
        <v>0.74385503708572</v>
      </c>
      <c r="Q3910" s="74" t="n">
        <f aca="false">N3910/J3910</f>
        <v>0.193916064219322</v>
      </c>
      <c r="R3910" s="75" t="n">
        <f aca="false">ABS(P3910-Q3910)*100</f>
        <v>54.9938972866398</v>
      </c>
      <c r="S3910" s="72" t="str">
        <f aca="false">IF(M3910&gt;N3910,"Flávio Bolsonaro",IF(N3910&gt;M3910,"Lula","Empate"))</f>
        <v>Flávio Bolsonaro</v>
      </c>
      <c r="T3910" s="74" t="n">
        <v>0.22221764305879</v>
      </c>
      <c r="U3910" s="74" t="n">
        <v>0.718580642502421</v>
      </c>
      <c r="V3910" s="72" t="str">
        <f aca="false">IF(S3910="Empate","—",IF((N3910&gt;M3910)&lt;&gt;(T3910&gt;U3910),"Sim","Não"))</f>
        <v>Não</v>
      </c>
    </row>
    <row r="3911" customFormat="false" ht="15" hidden="false" customHeight="false" outlineLevel="0" collapsed="false">
      <c r="A3911" s="72" t="s">
        <v>8008</v>
      </c>
      <c r="B3911" s="72" t="s">
        <v>8009</v>
      </c>
      <c r="C3911" s="72" t="s">
        <v>337</v>
      </c>
      <c r="D3911" s="72" t="s">
        <v>301</v>
      </c>
      <c r="E3911" s="72"/>
      <c r="F3911" s="73" t="n">
        <v>13408</v>
      </c>
      <c r="G3911" s="73" t="n">
        <v>11347</v>
      </c>
      <c r="H3911" s="73" t="n">
        <v>2061</v>
      </c>
      <c r="I3911" s="74" t="n">
        <f aca="false">H3911/F3911</f>
        <v>0.153714200477327</v>
      </c>
      <c r="J3911" s="73" t="n">
        <v>11106</v>
      </c>
      <c r="K3911" s="73" t="n">
        <v>68</v>
      </c>
      <c r="L3911" s="73" t="n">
        <v>173</v>
      </c>
      <c r="M3911" s="73" t="n">
        <v>7951</v>
      </c>
      <c r="N3911" s="73" t="n">
        <v>2657</v>
      </c>
      <c r="O3911" s="73" t="n">
        <f aca="false">J3911-M3911-N3911</f>
        <v>498</v>
      </c>
      <c r="P3911" s="74" t="n">
        <f aca="false">M3911/J3911</f>
        <v>0.715919322888529</v>
      </c>
      <c r="Q3911" s="74" t="n">
        <f aca="false">N3911/J3911</f>
        <v>0.239240050423195</v>
      </c>
      <c r="R3911" s="75" t="n">
        <f aca="false">ABS(P3911-Q3911)*100</f>
        <v>47.6679272465334</v>
      </c>
      <c r="S3911" s="72" t="str">
        <f aca="false">IF(M3911&gt;N3911,"Flávio Bolsonaro",IF(N3911&gt;M3911,"Lula","Empate"))</f>
        <v>Flávio Bolsonaro</v>
      </c>
      <c r="T3911" s="74" t="n">
        <v>0.260418963616318</v>
      </c>
      <c r="U3911" s="74" t="n">
        <v>0.675854465270121</v>
      </c>
      <c r="V3911" s="72" t="str">
        <f aca="false">IF(S3911="Empate","—",IF((N3911&gt;M3911)&lt;&gt;(T3911&gt;U3911),"Sim","Não"))</f>
        <v>Não</v>
      </c>
    </row>
    <row r="3912" customFormat="false" ht="15" hidden="false" customHeight="false" outlineLevel="0" collapsed="false">
      <c r="A3912" s="72" t="s">
        <v>8010</v>
      </c>
      <c r="B3912" s="72" t="s">
        <v>8011</v>
      </c>
      <c r="C3912" s="72" t="s">
        <v>337</v>
      </c>
      <c r="D3912" s="72" t="s">
        <v>301</v>
      </c>
      <c r="E3912" s="72"/>
      <c r="F3912" s="73" t="n">
        <v>7631</v>
      </c>
      <c r="G3912" s="73" t="n">
        <v>6520</v>
      </c>
      <c r="H3912" s="73" t="n">
        <v>1111</v>
      </c>
      <c r="I3912" s="74" t="n">
        <f aca="false">H3912/F3912</f>
        <v>0.145590355130389</v>
      </c>
      <c r="J3912" s="73" t="n">
        <v>6343</v>
      </c>
      <c r="K3912" s="73" t="n">
        <v>32</v>
      </c>
      <c r="L3912" s="73" t="n">
        <v>145</v>
      </c>
      <c r="M3912" s="73" t="n">
        <v>4635</v>
      </c>
      <c r="N3912" s="73" t="n">
        <v>1426</v>
      </c>
      <c r="O3912" s="73" t="n">
        <f aca="false">J3912-M3912-N3912</f>
        <v>282</v>
      </c>
      <c r="P3912" s="74" t="n">
        <f aca="false">M3912/J3912</f>
        <v>0.730726785432761</v>
      </c>
      <c r="Q3912" s="74" t="n">
        <f aca="false">N3912/J3912</f>
        <v>0.224814756424405</v>
      </c>
      <c r="R3912" s="75" t="n">
        <f aca="false">ABS(P3912-Q3912)*100</f>
        <v>50.5912029008356</v>
      </c>
      <c r="S3912" s="72" t="str">
        <f aca="false">IF(M3912&gt;N3912,"Flávio Bolsonaro",IF(N3912&gt;M3912,"Lula","Empate"))</f>
        <v>Flávio Bolsonaro</v>
      </c>
      <c r="T3912" s="74" t="n">
        <v>0.217541940189643</v>
      </c>
      <c r="U3912" s="74" t="n">
        <v>0.730306345733042</v>
      </c>
      <c r="V3912" s="72" t="str">
        <f aca="false">IF(S3912="Empate","—",IF((N3912&gt;M3912)&lt;&gt;(T3912&gt;U3912),"Sim","Não"))</f>
        <v>Não</v>
      </c>
    </row>
    <row r="3913" customFormat="false" ht="15" hidden="false" customHeight="false" outlineLevel="0" collapsed="false">
      <c r="A3913" s="72" t="s">
        <v>8012</v>
      </c>
      <c r="B3913" s="72" t="s">
        <v>5494</v>
      </c>
      <c r="C3913" s="72" t="s">
        <v>337</v>
      </c>
      <c r="D3913" s="72" t="s">
        <v>301</v>
      </c>
      <c r="E3913" s="72" t="s">
        <v>385</v>
      </c>
      <c r="F3913" s="73" t="n">
        <v>241509</v>
      </c>
      <c r="G3913" s="73" t="n">
        <v>199571</v>
      </c>
      <c r="H3913" s="73" t="n">
        <v>41938</v>
      </c>
      <c r="I3913" s="74" t="n">
        <f aca="false">H3913/F3913</f>
        <v>0.173649843277062</v>
      </c>
      <c r="J3913" s="73" t="n">
        <v>195194</v>
      </c>
      <c r="K3913" s="73" t="n">
        <v>1885</v>
      </c>
      <c r="L3913" s="73" t="n">
        <v>2492</v>
      </c>
      <c r="M3913" s="73" t="n">
        <v>143225</v>
      </c>
      <c r="N3913" s="73" t="n">
        <v>37547</v>
      </c>
      <c r="O3913" s="73" t="n">
        <f aca="false">J3913-M3913-N3913</f>
        <v>14422</v>
      </c>
      <c r="P3913" s="74" t="n">
        <f aca="false">M3913/J3913</f>
        <v>0.73375718515938</v>
      </c>
      <c r="Q3913" s="74" t="n">
        <f aca="false">N3913/J3913</f>
        <v>0.192357347049602</v>
      </c>
      <c r="R3913" s="75" t="n">
        <f aca="false">ABS(P3913-Q3913)*100</f>
        <v>54.1399838109778</v>
      </c>
      <c r="S3913" s="72" t="str">
        <f aca="false">IF(M3913&gt;N3913,"Flávio Bolsonaro",IF(N3913&gt;M3913,"Lula","Empate"))</f>
        <v>Flávio Bolsonaro</v>
      </c>
      <c r="T3913" s="74" t="n">
        <v>0.191153917588686</v>
      </c>
      <c r="U3913" s="74" t="n">
        <v>0.722629945076813</v>
      </c>
      <c r="V3913" s="72" t="str">
        <f aca="false">IF(S3913="Empate","—",IF((N3913&gt;M3913)&lt;&gt;(T3913&gt;U3913),"Sim","Não"))</f>
        <v>Não</v>
      </c>
    </row>
    <row r="3914" customFormat="false" ht="15" hidden="false" customHeight="false" outlineLevel="0" collapsed="false">
      <c r="A3914" s="72" t="s">
        <v>8013</v>
      </c>
      <c r="B3914" s="72" t="s">
        <v>3190</v>
      </c>
      <c r="C3914" s="72" t="s">
        <v>337</v>
      </c>
      <c r="D3914" s="72" t="s">
        <v>301</v>
      </c>
      <c r="E3914" s="72"/>
      <c r="F3914" s="73" t="n">
        <v>12329</v>
      </c>
      <c r="G3914" s="73" t="n">
        <v>10091</v>
      </c>
      <c r="H3914" s="73" t="n">
        <v>2238</v>
      </c>
      <c r="I3914" s="74" t="n">
        <f aca="false">H3914/F3914</f>
        <v>0.181523237894395</v>
      </c>
      <c r="J3914" s="73" t="n">
        <v>9892</v>
      </c>
      <c r="K3914" s="73" t="n">
        <v>48</v>
      </c>
      <c r="L3914" s="73" t="n">
        <v>151</v>
      </c>
      <c r="M3914" s="73" t="n">
        <v>6564</v>
      </c>
      <c r="N3914" s="73" t="n">
        <v>3037</v>
      </c>
      <c r="O3914" s="73" t="n">
        <f aca="false">J3914-M3914-N3914</f>
        <v>291</v>
      </c>
      <c r="P3914" s="74" t="n">
        <f aca="false">M3914/J3914</f>
        <v>0.663566518398706</v>
      </c>
      <c r="Q3914" s="74" t="n">
        <f aca="false">N3914/J3914</f>
        <v>0.30701577031945</v>
      </c>
      <c r="R3914" s="75" t="n">
        <f aca="false">ABS(P3914-Q3914)*100</f>
        <v>35.6550748079256</v>
      </c>
      <c r="S3914" s="72" t="str">
        <f aca="false">IF(M3914&gt;N3914,"Flávio Bolsonaro",IF(N3914&gt;M3914,"Lula","Empate"))</f>
        <v>Flávio Bolsonaro</v>
      </c>
      <c r="T3914" s="74" t="n">
        <v>0.307310149041874</v>
      </c>
      <c r="U3914" s="74" t="n">
        <v>0.649160160870594</v>
      </c>
      <c r="V3914" s="72" t="str">
        <f aca="false">IF(S3914="Empate","—",IF((N3914&gt;M3914)&lt;&gt;(T3914&gt;U3914),"Sim","Não"))</f>
        <v>Não</v>
      </c>
    </row>
    <row r="3915" customFormat="false" ht="15" hidden="false" customHeight="false" outlineLevel="0" collapsed="false">
      <c r="A3915" s="72" t="s">
        <v>8014</v>
      </c>
      <c r="B3915" s="72" t="s">
        <v>8015</v>
      </c>
      <c r="C3915" s="72" t="s">
        <v>337</v>
      </c>
      <c r="D3915" s="72" t="s">
        <v>301</v>
      </c>
      <c r="E3915" s="72"/>
      <c r="F3915" s="73" t="n">
        <v>17613</v>
      </c>
      <c r="G3915" s="73" t="n">
        <v>14635</v>
      </c>
      <c r="H3915" s="73" t="n">
        <v>2978</v>
      </c>
      <c r="I3915" s="74" t="n">
        <f aca="false">H3915/F3915</f>
        <v>0.169079657071481</v>
      </c>
      <c r="J3915" s="73" t="n">
        <v>14361</v>
      </c>
      <c r="K3915" s="73" t="n">
        <v>67</v>
      </c>
      <c r="L3915" s="73" t="n">
        <v>207</v>
      </c>
      <c r="M3915" s="73" t="n">
        <v>10037</v>
      </c>
      <c r="N3915" s="73" t="n">
        <v>3667</v>
      </c>
      <c r="O3915" s="73" t="n">
        <f aca="false">J3915-M3915-N3915</f>
        <v>657</v>
      </c>
      <c r="P3915" s="74" t="n">
        <f aca="false">M3915/J3915</f>
        <v>0.698906761367593</v>
      </c>
      <c r="Q3915" s="74" t="n">
        <f aca="false">N3915/J3915</f>
        <v>0.255344335352691</v>
      </c>
      <c r="R3915" s="75" t="n">
        <f aca="false">ABS(P3915-Q3915)*100</f>
        <v>44.3562426014901</v>
      </c>
      <c r="S3915" s="72" t="str">
        <f aca="false">IF(M3915&gt;N3915,"Flávio Bolsonaro",IF(N3915&gt;M3915,"Lula","Empate"))</f>
        <v>Flávio Bolsonaro</v>
      </c>
      <c r="T3915" s="74" t="n">
        <v>0.264082593733019</v>
      </c>
      <c r="U3915" s="74" t="n">
        <v>0.667632675239993</v>
      </c>
      <c r="V3915" s="72" t="str">
        <f aca="false">IF(S3915="Empate","—",IF((N3915&gt;M3915)&lt;&gt;(T3915&gt;U3915),"Sim","Não"))</f>
        <v>Não</v>
      </c>
    </row>
    <row r="3916" customFormat="false" ht="15" hidden="false" customHeight="false" outlineLevel="0" collapsed="false">
      <c r="A3916" s="72" t="s">
        <v>8016</v>
      </c>
      <c r="B3916" s="72" t="s">
        <v>8017</v>
      </c>
      <c r="C3916" s="72" t="s">
        <v>337</v>
      </c>
      <c r="D3916" s="72" t="s">
        <v>301</v>
      </c>
      <c r="E3916" s="72"/>
      <c r="F3916" s="73" t="n">
        <v>15259</v>
      </c>
      <c r="G3916" s="73" t="n">
        <v>12452</v>
      </c>
      <c r="H3916" s="73" t="n">
        <v>2807</v>
      </c>
      <c r="I3916" s="74" t="n">
        <f aca="false">H3916/F3916</f>
        <v>0.183957008978308</v>
      </c>
      <c r="J3916" s="73" t="n">
        <v>12170</v>
      </c>
      <c r="K3916" s="73" t="n">
        <v>90</v>
      </c>
      <c r="L3916" s="73" t="n">
        <v>192</v>
      </c>
      <c r="M3916" s="73" t="n">
        <v>8598</v>
      </c>
      <c r="N3916" s="73" t="n">
        <v>2987</v>
      </c>
      <c r="O3916" s="73" t="n">
        <f aca="false">J3916-M3916-N3916</f>
        <v>585</v>
      </c>
      <c r="P3916" s="74" t="n">
        <f aca="false">M3916/J3916</f>
        <v>0.706491372226787</v>
      </c>
      <c r="Q3916" s="74" t="n">
        <f aca="false">N3916/J3916</f>
        <v>0.24543960558751</v>
      </c>
      <c r="R3916" s="75" t="n">
        <f aca="false">ABS(P3916-Q3916)*100</f>
        <v>46.1051766639277</v>
      </c>
      <c r="S3916" s="72" t="str">
        <f aca="false">IF(M3916&gt;N3916,"Flávio Bolsonaro",IF(N3916&gt;M3916,"Lula","Empate"))</f>
        <v>Flávio Bolsonaro</v>
      </c>
      <c r="T3916" s="74" t="n">
        <v>0.280979449059904</v>
      </c>
      <c r="U3916" s="74" t="n">
        <v>0.659816353301268</v>
      </c>
      <c r="V3916" s="72" t="str">
        <f aca="false">IF(S3916="Empate","—",IF((N3916&gt;M3916)&lt;&gt;(T3916&gt;U3916),"Sim","Não"))</f>
        <v>Não</v>
      </c>
    </row>
    <row r="3917" customFormat="false" ht="15" hidden="false" customHeight="false" outlineLevel="0" collapsed="false">
      <c r="A3917" s="72" t="s">
        <v>8018</v>
      </c>
      <c r="B3917" s="72" t="s">
        <v>8019</v>
      </c>
      <c r="C3917" s="72" t="s">
        <v>337</v>
      </c>
      <c r="D3917" s="72" t="s">
        <v>301</v>
      </c>
      <c r="E3917" s="72"/>
      <c r="F3917" s="73" t="n">
        <v>7649</v>
      </c>
      <c r="G3917" s="73" t="n">
        <v>6612</v>
      </c>
      <c r="H3917" s="73" t="n">
        <v>1037</v>
      </c>
      <c r="I3917" s="74" t="n">
        <f aca="false">H3917/F3917</f>
        <v>0.135573277552621</v>
      </c>
      <c r="J3917" s="73" t="n">
        <v>6473</v>
      </c>
      <c r="K3917" s="73" t="n">
        <v>46</v>
      </c>
      <c r="L3917" s="73" t="n">
        <v>93</v>
      </c>
      <c r="M3917" s="73" t="n">
        <v>4989</v>
      </c>
      <c r="N3917" s="73" t="n">
        <v>1201</v>
      </c>
      <c r="O3917" s="73" t="n">
        <f aca="false">J3917-M3917-N3917</f>
        <v>283</v>
      </c>
      <c r="P3917" s="74" t="n">
        <f aca="false">M3917/J3917</f>
        <v>0.770739996910243</v>
      </c>
      <c r="Q3917" s="74" t="n">
        <f aca="false">N3917/J3917</f>
        <v>0.185539935115093</v>
      </c>
      <c r="R3917" s="75" t="n">
        <f aca="false">ABS(P3917-Q3917)*100</f>
        <v>58.5200061795149</v>
      </c>
      <c r="S3917" s="72" t="str">
        <f aca="false">IF(M3917&gt;N3917,"Flávio Bolsonaro",IF(N3917&gt;M3917,"Lula","Empate"))</f>
        <v>Flávio Bolsonaro</v>
      </c>
      <c r="T3917" s="74" t="n">
        <v>0.194635737586082</v>
      </c>
      <c r="U3917" s="74" t="n">
        <v>0.754077564334904</v>
      </c>
      <c r="V3917" s="72" t="str">
        <f aca="false">IF(S3917="Empate","—",IF((N3917&gt;M3917)&lt;&gt;(T3917&gt;U3917),"Sim","Não"))</f>
        <v>Não</v>
      </c>
    </row>
    <row r="3918" customFormat="false" ht="15" hidden="false" customHeight="false" outlineLevel="0" collapsed="false">
      <c r="A3918" s="72" t="s">
        <v>8020</v>
      </c>
      <c r="B3918" s="72" t="s">
        <v>1755</v>
      </c>
      <c r="C3918" s="72" t="s">
        <v>337</v>
      </c>
      <c r="D3918" s="72" t="s">
        <v>301</v>
      </c>
      <c r="E3918" s="72"/>
      <c r="F3918" s="73" t="n">
        <v>7593</v>
      </c>
      <c r="G3918" s="73" t="n">
        <v>6153</v>
      </c>
      <c r="H3918" s="73" t="n">
        <v>1440</v>
      </c>
      <c r="I3918" s="74" t="n">
        <f aca="false">H3918/F3918</f>
        <v>0.189648360331885</v>
      </c>
      <c r="J3918" s="73" t="n">
        <v>5983</v>
      </c>
      <c r="K3918" s="73" t="n">
        <v>49</v>
      </c>
      <c r="L3918" s="73" t="n">
        <v>121</v>
      </c>
      <c r="M3918" s="73" t="n">
        <v>4384</v>
      </c>
      <c r="N3918" s="73" t="n">
        <v>1295</v>
      </c>
      <c r="O3918" s="73" t="n">
        <f aca="false">J3918-M3918-N3918</f>
        <v>304</v>
      </c>
      <c r="P3918" s="74" t="n">
        <f aca="false">M3918/J3918</f>
        <v>0.732742771185024</v>
      </c>
      <c r="Q3918" s="74" t="n">
        <f aca="false">N3918/J3918</f>
        <v>0.216446598696306</v>
      </c>
      <c r="R3918" s="75" t="n">
        <f aca="false">ABS(P3918-Q3918)*100</f>
        <v>51.6296172488718</v>
      </c>
      <c r="S3918" s="72" t="str">
        <f aca="false">IF(M3918&gt;N3918,"Flávio Bolsonaro",IF(N3918&gt;M3918,"Lula","Empate"))</f>
        <v>Flávio Bolsonaro</v>
      </c>
      <c r="T3918" s="74" t="n">
        <v>0.294568822553897</v>
      </c>
      <c r="U3918" s="74" t="n">
        <v>0.645522388059702</v>
      </c>
      <c r="V3918" s="72" t="str">
        <f aca="false">IF(S3918="Empate","—",IF((N3918&gt;M3918)&lt;&gt;(T3918&gt;U3918),"Sim","Não"))</f>
        <v>Não</v>
      </c>
    </row>
    <row r="3919" customFormat="false" ht="15" hidden="false" customHeight="false" outlineLevel="0" collapsed="false">
      <c r="A3919" s="72" t="s">
        <v>8021</v>
      </c>
      <c r="B3919" s="72" t="s">
        <v>8022</v>
      </c>
      <c r="C3919" s="72" t="s">
        <v>337</v>
      </c>
      <c r="D3919" s="72" t="s">
        <v>301</v>
      </c>
      <c r="E3919" s="72"/>
      <c r="F3919" s="73" t="n">
        <v>14383</v>
      </c>
      <c r="G3919" s="73" t="n">
        <v>12003</v>
      </c>
      <c r="H3919" s="73" t="n">
        <v>2380</v>
      </c>
      <c r="I3919" s="74" t="n">
        <f aca="false">H3919/F3919</f>
        <v>0.165473127998331</v>
      </c>
      <c r="J3919" s="73" t="n">
        <v>11734</v>
      </c>
      <c r="K3919" s="73" t="n">
        <v>76</v>
      </c>
      <c r="L3919" s="73" t="n">
        <v>193</v>
      </c>
      <c r="M3919" s="73" t="n">
        <v>9218</v>
      </c>
      <c r="N3919" s="73" t="n">
        <v>2022</v>
      </c>
      <c r="O3919" s="73" t="n">
        <f aca="false">J3919-M3919-N3919</f>
        <v>494</v>
      </c>
      <c r="P3919" s="74" t="n">
        <f aca="false">M3919/J3919</f>
        <v>0.785580364752003</v>
      </c>
      <c r="Q3919" s="74" t="n">
        <f aca="false">N3919/J3919</f>
        <v>0.1723197545594</v>
      </c>
      <c r="R3919" s="75" t="n">
        <f aca="false">ABS(P3919-Q3919)*100</f>
        <v>61.3260610192603</v>
      </c>
      <c r="S3919" s="72" t="str">
        <f aca="false">IF(M3919&gt;N3919,"Flávio Bolsonaro",IF(N3919&gt;M3919,"Lula","Empate"))</f>
        <v>Flávio Bolsonaro</v>
      </c>
      <c r="T3919" s="74" t="n">
        <v>0.219210371243371</v>
      </c>
      <c r="U3919" s="74" t="n">
        <v>0.730799450009821</v>
      </c>
      <c r="V3919" s="72" t="str">
        <f aca="false">IF(S3919="Empate","—",IF((N3919&gt;M3919)&lt;&gt;(T3919&gt;U3919),"Sim","Não"))</f>
        <v>Não</v>
      </c>
    </row>
    <row r="3920" customFormat="false" ht="15" hidden="false" customHeight="false" outlineLevel="0" collapsed="false">
      <c r="A3920" s="72" t="s">
        <v>8023</v>
      </c>
      <c r="B3920" s="72" t="s">
        <v>8024</v>
      </c>
      <c r="C3920" s="72" t="s">
        <v>337</v>
      </c>
      <c r="D3920" s="72" t="s">
        <v>301</v>
      </c>
      <c r="E3920" s="72"/>
      <c r="F3920" s="73" t="n">
        <v>9686</v>
      </c>
      <c r="G3920" s="73" t="n">
        <v>8367</v>
      </c>
      <c r="H3920" s="73" t="n">
        <v>1319</v>
      </c>
      <c r="I3920" s="74" t="n">
        <f aca="false">H3920/F3920</f>
        <v>0.136175924014041</v>
      </c>
      <c r="J3920" s="73" t="n">
        <v>8247</v>
      </c>
      <c r="K3920" s="73" t="n">
        <v>24</v>
      </c>
      <c r="L3920" s="73" t="n">
        <v>96</v>
      </c>
      <c r="M3920" s="73" t="n">
        <v>4440</v>
      </c>
      <c r="N3920" s="73" t="n">
        <v>3558</v>
      </c>
      <c r="O3920" s="73" t="n">
        <f aca="false">J3920-M3920-N3920</f>
        <v>249</v>
      </c>
      <c r="P3920" s="74" t="n">
        <f aca="false">M3920/J3920</f>
        <v>0.538377591851582</v>
      </c>
      <c r="Q3920" s="74" t="n">
        <f aca="false">N3920/J3920</f>
        <v>0.431429610767552</v>
      </c>
      <c r="R3920" s="75" t="n">
        <f aca="false">ABS(P3920-Q3920)*100</f>
        <v>10.6947981084031</v>
      </c>
      <c r="S3920" s="72" t="str">
        <f aca="false">IF(M3920&gt;N3920,"Flávio Bolsonaro",IF(N3920&gt;M3920,"Lula","Empate"))</f>
        <v>Flávio Bolsonaro</v>
      </c>
      <c r="T3920" s="74" t="n">
        <v>0.409201706276661</v>
      </c>
      <c r="U3920" s="74" t="n">
        <v>0.560938452163315</v>
      </c>
      <c r="V3920" s="72" t="str">
        <f aca="false">IF(S3920="Empate","—",IF((N3920&gt;M3920)&lt;&gt;(T3920&gt;U3920),"Sim","Não"))</f>
        <v>Não</v>
      </c>
    </row>
    <row r="3921" customFormat="false" ht="15" hidden="false" customHeight="false" outlineLevel="0" collapsed="false">
      <c r="A3921" s="72" t="s">
        <v>8025</v>
      </c>
      <c r="B3921" s="72" t="s">
        <v>8026</v>
      </c>
      <c r="C3921" s="72" t="s">
        <v>337</v>
      </c>
      <c r="D3921" s="72" t="s">
        <v>301</v>
      </c>
      <c r="E3921" s="72"/>
      <c r="F3921" s="73" t="n">
        <v>9762</v>
      </c>
      <c r="G3921" s="73" t="n">
        <v>8084</v>
      </c>
      <c r="H3921" s="73" t="n">
        <v>1678</v>
      </c>
      <c r="I3921" s="74" t="n">
        <f aca="false">H3921/F3921</f>
        <v>0.171891005941405</v>
      </c>
      <c r="J3921" s="73" t="n">
        <v>7941</v>
      </c>
      <c r="K3921" s="73" t="n">
        <v>29</v>
      </c>
      <c r="L3921" s="73" t="n">
        <v>114</v>
      </c>
      <c r="M3921" s="73" t="n">
        <v>4619</v>
      </c>
      <c r="N3921" s="73" t="n">
        <v>3065</v>
      </c>
      <c r="O3921" s="73" t="n">
        <f aca="false">J3921-M3921-N3921</f>
        <v>257</v>
      </c>
      <c r="P3921" s="74" t="n">
        <f aca="false">M3921/J3921</f>
        <v>0.581664777735802</v>
      </c>
      <c r="Q3921" s="74" t="n">
        <f aca="false">N3921/J3921</f>
        <v>0.385971540108299</v>
      </c>
      <c r="R3921" s="75" t="n">
        <f aca="false">ABS(P3921-Q3921)*100</f>
        <v>19.5693237627503</v>
      </c>
      <c r="S3921" s="72" t="str">
        <f aca="false">IF(M3921&gt;N3921,"Flávio Bolsonaro",IF(N3921&gt;M3921,"Lula","Empate"))</f>
        <v>Flávio Bolsonaro</v>
      </c>
      <c r="T3921" s="74" t="n">
        <v>0.341576738609113</v>
      </c>
      <c r="U3921" s="74" t="n">
        <v>0.615107913669065</v>
      </c>
      <c r="V3921" s="72" t="str">
        <f aca="false">IF(S3921="Empate","—",IF((N3921&gt;M3921)&lt;&gt;(T3921&gt;U3921),"Sim","Não"))</f>
        <v>Não</v>
      </c>
    </row>
    <row r="3922" customFormat="false" ht="15" hidden="false" customHeight="false" outlineLevel="0" collapsed="false">
      <c r="A3922" s="72" t="s">
        <v>8027</v>
      </c>
      <c r="B3922" s="72" t="s">
        <v>8028</v>
      </c>
      <c r="C3922" s="72" t="s">
        <v>337</v>
      </c>
      <c r="D3922" s="72" t="s">
        <v>301</v>
      </c>
      <c r="E3922" s="72"/>
      <c r="F3922" s="73" t="n">
        <v>23761</v>
      </c>
      <c r="G3922" s="73" t="n">
        <v>19054</v>
      </c>
      <c r="H3922" s="73" t="n">
        <v>4707</v>
      </c>
      <c r="I3922" s="74" t="n">
        <f aca="false">H3922/F3922</f>
        <v>0.1980977231598</v>
      </c>
      <c r="J3922" s="73" t="n">
        <v>18594</v>
      </c>
      <c r="K3922" s="73" t="n">
        <v>127</v>
      </c>
      <c r="L3922" s="73" t="n">
        <v>333</v>
      </c>
      <c r="M3922" s="73" t="n">
        <v>13503</v>
      </c>
      <c r="N3922" s="73" t="n">
        <v>4189</v>
      </c>
      <c r="O3922" s="73" t="n">
        <f aca="false">J3922-M3922-N3922</f>
        <v>902</v>
      </c>
      <c r="P3922" s="74" t="n">
        <f aca="false">M3922/J3922</f>
        <v>0.726202000645369</v>
      </c>
      <c r="Q3922" s="74" t="n">
        <f aca="false">N3922/J3922</f>
        <v>0.225287727223836</v>
      </c>
      <c r="R3922" s="75" t="n">
        <f aca="false">ABS(P3922-Q3922)*100</f>
        <v>50.0914273421534</v>
      </c>
      <c r="S3922" s="72" t="str">
        <f aca="false">IF(M3922&gt;N3922,"Flávio Bolsonaro",IF(N3922&gt;M3922,"Lula","Empate"))</f>
        <v>Flávio Bolsonaro</v>
      </c>
      <c r="T3922" s="74" t="n">
        <v>0.269935245143386</v>
      </c>
      <c r="U3922" s="74" t="n">
        <v>0.673512180080173</v>
      </c>
      <c r="V3922" s="72" t="str">
        <f aca="false">IF(S3922="Empate","—",IF((N3922&gt;M3922)&lt;&gt;(T3922&gt;U3922),"Sim","Não"))</f>
        <v>Não</v>
      </c>
    </row>
    <row r="3923" customFormat="false" ht="15" hidden="false" customHeight="false" outlineLevel="0" collapsed="false">
      <c r="A3923" s="72" t="s">
        <v>8029</v>
      </c>
      <c r="B3923" s="72" t="s">
        <v>8030</v>
      </c>
      <c r="C3923" s="72" t="s">
        <v>337</v>
      </c>
      <c r="D3923" s="72" t="s">
        <v>301</v>
      </c>
      <c r="E3923" s="72"/>
      <c r="F3923" s="73" t="n">
        <v>5728</v>
      </c>
      <c r="G3923" s="73" t="n">
        <v>4843</v>
      </c>
      <c r="H3923" s="73" t="n">
        <v>885</v>
      </c>
      <c r="I3923" s="74" t="n">
        <f aca="false">H3923/F3923</f>
        <v>0.154504189944134</v>
      </c>
      <c r="J3923" s="73" t="n">
        <v>4729</v>
      </c>
      <c r="K3923" s="73" t="n">
        <v>38</v>
      </c>
      <c r="L3923" s="73" t="n">
        <v>76</v>
      </c>
      <c r="M3923" s="73" t="n">
        <v>3319</v>
      </c>
      <c r="N3923" s="73" t="n">
        <v>1154</v>
      </c>
      <c r="O3923" s="73" t="n">
        <f aca="false">J3923-M3923-N3923</f>
        <v>256</v>
      </c>
      <c r="P3923" s="74" t="n">
        <f aca="false">M3923/J3923</f>
        <v>0.701839712412772</v>
      </c>
      <c r="Q3923" s="74" t="n">
        <f aca="false">N3923/J3923</f>
        <v>0.244026221188412</v>
      </c>
      <c r="R3923" s="75" t="n">
        <f aca="false">ABS(P3923-Q3923)*100</f>
        <v>45.781349122436</v>
      </c>
      <c r="S3923" s="72" t="str">
        <f aca="false">IF(M3923&gt;N3923,"Flávio Bolsonaro",IF(N3923&gt;M3923,"Lula","Empate"))</f>
        <v>Flávio Bolsonaro</v>
      </c>
      <c r="T3923" s="74" t="n">
        <v>0.330197780993729</v>
      </c>
      <c r="U3923" s="74" t="n">
        <v>0.607573564881814</v>
      </c>
      <c r="V3923" s="72" t="str">
        <f aca="false">IF(S3923="Empate","—",IF((N3923&gt;M3923)&lt;&gt;(T3923&gt;U3923),"Sim","Não"))</f>
        <v>Não</v>
      </c>
    </row>
    <row r="3924" customFormat="false" ht="15" hidden="false" customHeight="false" outlineLevel="0" collapsed="false">
      <c r="A3924" s="72" t="s">
        <v>8031</v>
      </c>
      <c r="B3924" s="72" t="s">
        <v>8032</v>
      </c>
      <c r="C3924" s="72" t="s">
        <v>337</v>
      </c>
      <c r="D3924" s="72" t="s">
        <v>301</v>
      </c>
      <c r="E3924" s="72"/>
      <c r="F3924" s="73" t="n">
        <v>6082</v>
      </c>
      <c r="G3924" s="73" t="n">
        <v>5114</v>
      </c>
      <c r="H3924" s="73" t="n">
        <v>968</v>
      </c>
      <c r="I3924" s="74" t="n">
        <f aca="false">H3924/F3924</f>
        <v>0.159158171654061</v>
      </c>
      <c r="J3924" s="73" t="n">
        <v>4983</v>
      </c>
      <c r="K3924" s="73" t="n">
        <v>32</v>
      </c>
      <c r="L3924" s="73" t="n">
        <v>99</v>
      </c>
      <c r="M3924" s="73" t="n">
        <v>3513</v>
      </c>
      <c r="N3924" s="73" t="n">
        <v>1240</v>
      </c>
      <c r="O3924" s="73" t="n">
        <f aca="false">J3924-M3924-N3924</f>
        <v>230</v>
      </c>
      <c r="P3924" s="74" t="n">
        <f aca="false">M3924/J3924</f>
        <v>0.704996989765202</v>
      </c>
      <c r="Q3924" s="74" t="n">
        <f aca="false">N3924/J3924</f>
        <v>0.248846076660646</v>
      </c>
      <c r="R3924" s="75" t="n">
        <f aca="false">ABS(P3924-Q3924)*100</f>
        <v>45.6150913104556</v>
      </c>
      <c r="S3924" s="72" t="str">
        <f aca="false">IF(M3924&gt;N3924,"Flávio Bolsonaro",IF(N3924&gt;M3924,"Lula","Empate"))</f>
        <v>Flávio Bolsonaro</v>
      </c>
      <c r="T3924" s="74" t="n">
        <v>0.288563288563289</v>
      </c>
      <c r="U3924" s="74" t="n">
        <v>0.655270655270655</v>
      </c>
      <c r="V3924" s="72" t="str">
        <f aca="false">IF(S3924="Empate","—",IF((N3924&gt;M3924)&lt;&gt;(T3924&gt;U3924),"Sim","Não"))</f>
        <v>Não</v>
      </c>
    </row>
    <row r="3925" customFormat="false" ht="15" hidden="false" customHeight="false" outlineLevel="0" collapsed="false">
      <c r="A3925" s="72" t="s">
        <v>8033</v>
      </c>
      <c r="B3925" s="72" t="s">
        <v>8034</v>
      </c>
      <c r="C3925" s="72" t="s">
        <v>337</v>
      </c>
      <c r="D3925" s="72" t="s">
        <v>301</v>
      </c>
      <c r="E3925" s="72"/>
      <c r="F3925" s="73" t="n">
        <v>9128</v>
      </c>
      <c r="G3925" s="73" t="n">
        <v>7926</v>
      </c>
      <c r="H3925" s="73" t="n">
        <v>1202</v>
      </c>
      <c r="I3925" s="74" t="n">
        <f aca="false">H3925/F3925</f>
        <v>0.131682734443471</v>
      </c>
      <c r="J3925" s="73" t="n">
        <v>7795</v>
      </c>
      <c r="K3925" s="73" t="n">
        <v>7</v>
      </c>
      <c r="L3925" s="73" t="n">
        <v>124</v>
      </c>
      <c r="M3925" s="73" t="n">
        <v>2327</v>
      </c>
      <c r="N3925" s="73" t="n">
        <v>5375</v>
      </c>
      <c r="O3925" s="73" t="n">
        <f aca="false">J3925-M3925-N3925</f>
        <v>93</v>
      </c>
      <c r="P3925" s="74" t="n">
        <f aca="false">M3925/J3925</f>
        <v>0.298524695317511</v>
      </c>
      <c r="Q3925" s="74" t="n">
        <f aca="false">N3925/J3925</f>
        <v>0.689544579858884</v>
      </c>
      <c r="R3925" s="75" t="n">
        <f aca="false">ABS(P3925-Q3925)*100</f>
        <v>39.1019884541373</v>
      </c>
      <c r="S3925" s="72" t="str">
        <f aca="false">IF(M3925&gt;N3925,"Flávio Bolsonaro",IF(N3925&gt;M3925,"Lula","Empate"))</f>
        <v>Lula</v>
      </c>
      <c r="T3925" s="74" t="n">
        <v>0.666173205033309</v>
      </c>
      <c r="U3925" s="74" t="n">
        <v>0.316247224278312</v>
      </c>
      <c r="V3925" s="72" t="str">
        <f aca="false">IF(S3925="Empate","—",IF((N3925&gt;M3925)&lt;&gt;(T3925&gt;U3925),"Sim","Não"))</f>
        <v>Não</v>
      </c>
    </row>
    <row r="3926" customFormat="false" ht="15" hidden="false" customHeight="false" outlineLevel="0" collapsed="false">
      <c r="A3926" s="72" t="s">
        <v>8035</v>
      </c>
      <c r="B3926" s="72" t="s">
        <v>8036</v>
      </c>
      <c r="C3926" s="72" t="s">
        <v>293</v>
      </c>
      <c r="D3926" s="72" t="s">
        <v>292</v>
      </c>
      <c r="E3926" s="72"/>
      <c r="F3926" s="73" t="n">
        <v>3982</v>
      </c>
      <c r="G3926" s="73" t="n">
        <v>3035</v>
      </c>
      <c r="H3926" s="73" t="n">
        <v>947</v>
      </c>
      <c r="I3926" s="74" t="n">
        <f aca="false">H3926/F3926</f>
        <v>0.237820190858865</v>
      </c>
      <c r="J3926" s="73" t="n">
        <v>2928</v>
      </c>
      <c r="K3926" s="73" t="n">
        <v>68</v>
      </c>
      <c r="L3926" s="73" t="n">
        <v>39</v>
      </c>
      <c r="M3926" s="73" t="n">
        <v>1787</v>
      </c>
      <c r="N3926" s="73" t="n">
        <v>929</v>
      </c>
      <c r="O3926" s="73" t="n">
        <f aca="false">J3926-M3926-N3926</f>
        <v>212</v>
      </c>
      <c r="P3926" s="74" t="n">
        <f aca="false">M3926/J3926</f>
        <v>0.610314207650273</v>
      </c>
      <c r="Q3926" s="74" t="n">
        <f aca="false">N3926/J3926</f>
        <v>0.317281420765027</v>
      </c>
      <c r="R3926" s="75" t="n">
        <f aca="false">ABS(P3926-Q3926)*100</f>
        <v>29.3032786885246</v>
      </c>
      <c r="S3926" s="72" t="str">
        <f aca="false">IF(M3926&gt;N3926,"Flávio Bolsonaro",IF(N3926&gt;M3926,"Lula","Empate"))</f>
        <v>Flávio Bolsonaro</v>
      </c>
      <c r="T3926" s="74" t="n">
        <v>0.405332433344583</v>
      </c>
      <c r="U3926" s="74" t="n">
        <v>0.531893351333108</v>
      </c>
      <c r="V3926" s="72" t="str">
        <f aca="false">IF(S3926="Empate","—",IF((N3926&gt;M3926)&lt;&gt;(T3926&gt;U3926),"Sim","Não"))</f>
        <v>Não</v>
      </c>
    </row>
    <row r="3927" customFormat="false" ht="15" hidden="false" customHeight="false" outlineLevel="0" collapsed="false">
      <c r="A3927" s="72" t="s">
        <v>8037</v>
      </c>
      <c r="B3927" s="72" t="s">
        <v>8038</v>
      </c>
      <c r="C3927" s="72" t="s">
        <v>293</v>
      </c>
      <c r="D3927" s="72" t="s">
        <v>292</v>
      </c>
      <c r="E3927" s="72"/>
      <c r="F3927" s="73" t="n">
        <v>12534</v>
      </c>
      <c r="G3927" s="73" t="n">
        <v>10697</v>
      </c>
      <c r="H3927" s="73" t="n">
        <v>1837</v>
      </c>
      <c r="I3927" s="74" t="n">
        <f aca="false">H3927/F3927</f>
        <v>0.146561353119515</v>
      </c>
      <c r="J3927" s="73" t="n">
        <v>10183</v>
      </c>
      <c r="K3927" s="73" t="n">
        <v>333</v>
      </c>
      <c r="L3927" s="73" t="n">
        <v>181</v>
      </c>
      <c r="M3927" s="73" t="n">
        <v>6409</v>
      </c>
      <c r="N3927" s="73" t="n">
        <v>2876</v>
      </c>
      <c r="O3927" s="73" t="n">
        <f aca="false">J3927-M3927-N3927</f>
        <v>898</v>
      </c>
      <c r="P3927" s="74" t="n">
        <f aca="false">M3927/J3927</f>
        <v>0.629382303839733</v>
      </c>
      <c r="Q3927" s="74" t="n">
        <f aca="false">N3927/J3927</f>
        <v>0.282431503486203</v>
      </c>
      <c r="R3927" s="75" t="n">
        <f aca="false">ABS(P3927-Q3927)*100</f>
        <v>34.695080035353</v>
      </c>
      <c r="S3927" s="72" t="str">
        <f aca="false">IF(M3927&gt;N3927,"Flávio Bolsonaro",IF(N3927&gt;M3927,"Lula","Empate"))</f>
        <v>Flávio Bolsonaro</v>
      </c>
      <c r="T3927" s="74" t="n">
        <v>0.415694392171622</v>
      </c>
      <c r="U3927" s="74" t="n">
        <v>0.500752728641325</v>
      </c>
      <c r="V3927" s="72" t="str">
        <f aca="false">IF(S3927="Empate","—",IF((N3927&gt;M3927)&lt;&gt;(T3927&gt;U3927),"Sim","Não"))</f>
        <v>Não</v>
      </c>
    </row>
    <row r="3928" customFormat="false" ht="15" hidden="false" customHeight="false" outlineLevel="0" collapsed="false">
      <c r="A3928" s="72" t="s">
        <v>8039</v>
      </c>
      <c r="B3928" s="72" t="s">
        <v>8040</v>
      </c>
      <c r="C3928" s="72" t="s">
        <v>293</v>
      </c>
      <c r="D3928" s="72" t="s">
        <v>292</v>
      </c>
      <c r="E3928" s="72"/>
      <c r="F3928" s="73" t="n">
        <v>5799</v>
      </c>
      <c r="G3928" s="73" t="n">
        <v>4948</v>
      </c>
      <c r="H3928" s="73" t="n">
        <v>851</v>
      </c>
      <c r="I3928" s="74" t="n">
        <f aca="false">H3928/F3928</f>
        <v>0.146749439558545</v>
      </c>
      <c r="J3928" s="73" t="n">
        <v>4825</v>
      </c>
      <c r="K3928" s="73" t="n">
        <v>49</v>
      </c>
      <c r="L3928" s="73" t="n">
        <v>74</v>
      </c>
      <c r="M3928" s="73" t="n">
        <v>3312</v>
      </c>
      <c r="N3928" s="73" t="n">
        <v>1178</v>
      </c>
      <c r="O3928" s="73" t="n">
        <f aca="false">J3928-M3928-N3928</f>
        <v>335</v>
      </c>
      <c r="P3928" s="74" t="n">
        <f aca="false">M3928/J3928</f>
        <v>0.686424870466321</v>
      </c>
      <c r="Q3928" s="74" t="n">
        <f aca="false">N3928/J3928</f>
        <v>0.244145077720207</v>
      </c>
      <c r="R3928" s="75" t="n">
        <f aca="false">ABS(P3928-Q3928)*100</f>
        <v>44.2279792746114</v>
      </c>
      <c r="S3928" s="72" t="str">
        <f aca="false">IF(M3928&gt;N3928,"Flávio Bolsonaro",IF(N3928&gt;M3928,"Lula","Empate"))</f>
        <v>Flávio Bolsonaro</v>
      </c>
      <c r="T3928" s="74" t="n">
        <v>0.331698344573881</v>
      </c>
      <c r="U3928" s="74" t="n">
        <v>0.587982832618026</v>
      </c>
      <c r="V3928" s="72" t="str">
        <f aca="false">IF(S3928="Empate","—",IF((N3928&gt;M3928)&lt;&gt;(T3928&gt;U3928),"Sim","Não"))</f>
        <v>Não</v>
      </c>
    </row>
    <row r="3929" customFormat="false" ht="15" hidden="false" customHeight="false" outlineLevel="0" collapsed="false">
      <c r="A3929" s="72" t="s">
        <v>8041</v>
      </c>
      <c r="B3929" s="72" t="s">
        <v>8042</v>
      </c>
      <c r="C3929" s="72" t="s">
        <v>293</v>
      </c>
      <c r="D3929" s="72" t="s">
        <v>292</v>
      </c>
      <c r="E3929" s="72"/>
      <c r="F3929" s="73" t="n">
        <v>5602</v>
      </c>
      <c r="G3929" s="73" t="n">
        <v>4697</v>
      </c>
      <c r="H3929" s="73" t="n">
        <v>905</v>
      </c>
      <c r="I3929" s="74" t="n">
        <f aca="false">H3929/F3929</f>
        <v>0.161549446626205</v>
      </c>
      <c r="J3929" s="73" t="n">
        <v>4531</v>
      </c>
      <c r="K3929" s="73" t="n">
        <v>70</v>
      </c>
      <c r="L3929" s="73" t="n">
        <v>96</v>
      </c>
      <c r="M3929" s="73" t="n">
        <v>2331</v>
      </c>
      <c r="N3929" s="73" t="n">
        <v>1806</v>
      </c>
      <c r="O3929" s="73" t="n">
        <f aca="false">J3929-M3929-N3929</f>
        <v>394</v>
      </c>
      <c r="P3929" s="74" t="n">
        <f aca="false">M3929/J3929</f>
        <v>0.514455969984551</v>
      </c>
      <c r="Q3929" s="74" t="n">
        <f aca="false">N3929/J3929</f>
        <v>0.398587508276319</v>
      </c>
      <c r="R3929" s="75" t="n">
        <f aca="false">ABS(P3929-Q3929)*100</f>
        <v>11.5868461708232</v>
      </c>
      <c r="S3929" s="72" t="str">
        <f aca="false">IF(M3929&gt;N3929,"Flávio Bolsonaro",IF(N3929&gt;M3929,"Lula","Empate"))</f>
        <v>Flávio Bolsonaro</v>
      </c>
      <c r="T3929" s="74" t="n">
        <v>0.459833187006146</v>
      </c>
      <c r="U3929" s="74" t="n">
        <v>0.459833187006146</v>
      </c>
      <c r="V3929" s="72" t="str">
        <f aca="false">IF(S3929="Empate","—",IF((N3929&gt;M3929)&lt;&gt;(T3929&gt;U3929),"Sim","Não"))</f>
        <v>Não</v>
      </c>
    </row>
    <row r="3930" customFormat="false" ht="15" hidden="false" customHeight="false" outlineLevel="0" collapsed="false">
      <c r="A3930" s="72" t="s">
        <v>8043</v>
      </c>
      <c r="B3930" s="72" t="s">
        <v>8044</v>
      </c>
      <c r="C3930" s="72" t="s">
        <v>293</v>
      </c>
      <c r="D3930" s="72" t="s">
        <v>292</v>
      </c>
      <c r="E3930" s="72"/>
      <c r="F3930" s="73" t="n">
        <v>55756</v>
      </c>
      <c r="G3930" s="73" t="n">
        <v>40720</v>
      </c>
      <c r="H3930" s="73" t="n">
        <v>15036</v>
      </c>
      <c r="I3930" s="74" t="n">
        <f aca="false">H3930/F3930</f>
        <v>0.269675012554703</v>
      </c>
      <c r="J3930" s="73" t="n">
        <v>39265</v>
      </c>
      <c r="K3930" s="73" t="n">
        <v>804</v>
      </c>
      <c r="L3930" s="73" t="n">
        <v>651</v>
      </c>
      <c r="M3930" s="73" t="n">
        <v>18692</v>
      </c>
      <c r="N3930" s="73" t="n">
        <v>17259</v>
      </c>
      <c r="O3930" s="73" t="n">
        <f aca="false">J3930-M3930-N3930</f>
        <v>3314</v>
      </c>
      <c r="P3930" s="74" t="n">
        <f aca="false">M3930/J3930</f>
        <v>0.476047370431682</v>
      </c>
      <c r="Q3930" s="74" t="n">
        <f aca="false">N3930/J3930</f>
        <v>0.439551763657201</v>
      </c>
      <c r="R3930" s="75" t="n">
        <f aca="false">ABS(P3930-Q3930)*100</f>
        <v>3.64956067744811</v>
      </c>
      <c r="S3930" s="72" t="str">
        <f aca="false">IF(M3930&gt;N3930,"Flávio Bolsonaro",IF(N3930&gt;M3930,"Lula","Empate"))</f>
        <v>Flávio Bolsonaro</v>
      </c>
      <c r="T3930" s="74" t="n">
        <v>0.509359129383313</v>
      </c>
      <c r="U3930" s="74" t="n">
        <v>0.400193470374849</v>
      </c>
      <c r="V3930" s="72" t="str">
        <f aca="false">IF(S3930="Empate","—",IF((N3930&gt;M3930)&lt;&gt;(T3930&gt;U3930),"Sim","Não"))</f>
        <v>Sim</v>
      </c>
    </row>
    <row r="3931" customFormat="false" ht="15" hidden="false" customHeight="false" outlineLevel="0" collapsed="false">
      <c r="A3931" s="72" t="s">
        <v>8045</v>
      </c>
      <c r="B3931" s="72" t="s">
        <v>8046</v>
      </c>
      <c r="C3931" s="72" t="s">
        <v>293</v>
      </c>
      <c r="D3931" s="72" t="s">
        <v>292</v>
      </c>
      <c r="E3931" s="72"/>
      <c r="F3931" s="73" t="n">
        <v>3209</v>
      </c>
      <c r="G3931" s="73" t="n">
        <v>2656</v>
      </c>
      <c r="H3931" s="73" t="n">
        <v>553</v>
      </c>
      <c r="I3931" s="74" t="n">
        <f aca="false">H3931/F3931</f>
        <v>0.172327827983796</v>
      </c>
      <c r="J3931" s="73" t="n">
        <v>2557</v>
      </c>
      <c r="K3931" s="73" t="n">
        <v>53</v>
      </c>
      <c r="L3931" s="73" t="n">
        <v>46</v>
      </c>
      <c r="M3931" s="73" t="n">
        <v>1421</v>
      </c>
      <c r="N3931" s="73" t="n">
        <v>987</v>
      </c>
      <c r="O3931" s="73" t="n">
        <f aca="false">J3931-M3931-N3931</f>
        <v>149</v>
      </c>
      <c r="P3931" s="74" t="n">
        <f aca="false">M3931/J3931</f>
        <v>0.555729370355886</v>
      </c>
      <c r="Q3931" s="74" t="n">
        <f aca="false">N3931/J3931</f>
        <v>0.385999217833399</v>
      </c>
      <c r="R3931" s="75" t="n">
        <f aca="false">ABS(P3931-Q3931)*100</f>
        <v>16.9730152522487</v>
      </c>
      <c r="S3931" s="72" t="str">
        <f aca="false">IF(M3931&gt;N3931,"Flávio Bolsonaro",IF(N3931&gt;M3931,"Lula","Empate"))</f>
        <v>Flávio Bolsonaro</v>
      </c>
      <c r="T3931" s="74" t="n">
        <v>0.478456350693144</v>
      </c>
      <c r="U3931" s="74" t="n">
        <v>0.455601348819783</v>
      </c>
      <c r="V3931" s="72" t="str">
        <f aca="false">IF(S3931="Empate","—",IF((N3931&gt;M3931)&lt;&gt;(T3931&gt;U3931),"Sim","Não"))</f>
        <v>Sim</v>
      </c>
    </row>
    <row r="3932" customFormat="false" ht="15" hidden="false" customHeight="false" outlineLevel="0" collapsed="false">
      <c r="A3932" s="72" t="s">
        <v>8047</v>
      </c>
      <c r="B3932" s="72" t="s">
        <v>8048</v>
      </c>
      <c r="C3932" s="72" t="s">
        <v>293</v>
      </c>
      <c r="D3932" s="72" t="s">
        <v>292</v>
      </c>
      <c r="E3932" s="72"/>
      <c r="F3932" s="73" t="n">
        <v>1979</v>
      </c>
      <c r="G3932" s="73" t="n">
        <v>1679</v>
      </c>
      <c r="H3932" s="73" t="n">
        <v>300</v>
      </c>
      <c r="I3932" s="74" t="n">
        <f aca="false">H3932/F3932</f>
        <v>0.151591712986357</v>
      </c>
      <c r="J3932" s="73" t="n">
        <v>1636</v>
      </c>
      <c r="K3932" s="73" t="n">
        <v>18</v>
      </c>
      <c r="L3932" s="73" t="n">
        <v>25</v>
      </c>
      <c r="M3932" s="73" t="n">
        <v>1084</v>
      </c>
      <c r="N3932" s="73" t="n">
        <v>409</v>
      </c>
      <c r="O3932" s="73" t="n">
        <f aca="false">J3932-M3932-N3932</f>
        <v>143</v>
      </c>
      <c r="P3932" s="74" t="n">
        <f aca="false">M3932/J3932</f>
        <v>0.662591687041565</v>
      </c>
      <c r="Q3932" s="74" t="n">
        <f aca="false">N3932/J3932</f>
        <v>0.25</v>
      </c>
      <c r="R3932" s="75" t="n">
        <f aca="false">ABS(P3932-Q3932)*100</f>
        <v>41.2591687041565</v>
      </c>
      <c r="S3932" s="72" t="str">
        <f aca="false">IF(M3932&gt;N3932,"Flávio Bolsonaro",IF(N3932&gt;M3932,"Lula","Empate"))</f>
        <v>Flávio Bolsonaro</v>
      </c>
      <c r="T3932" s="74" t="n">
        <v>0.38115763546798</v>
      </c>
      <c r="U3932" s="74" t="n">
        <v>0.527709359605911</v>
      </c>
      <c r="V3932" s="72" t="str">
        <f aca="false">IF(S3932="Empate","—",IF((N3932&gt;M3932)&lt;&gt;(T3932&gt;U3932),"Sim","Não"))</f>
        <v>Não</v>
      </c>
    </row>
    <row r="3933" customFormat="false" ht="15" hidden="false" customHeight="false" outlineLevel="0" collapsed="false">
      <c r="A3933" s="72" t="s">
        <v>8049</v>
      </c>
      <c r="B3933" s="72" t="s">
        <v>8050</v>
      </c>
      <c r="C3933" s="72" t="s">
        <v>293</v>
      </c>
      <c r="D3933" s="72" t="s">
        <v>292</v>
      </c>
      <c r="E3933" s="72"/>
      <c r="F3933" s="73" t="n">
        <v>6272</v>
      </c>
      <c r="G3933" s="73" t="n">
        <v>4976</v>
      </c>
      <c r="H3933" s="73" t="n">
        <v>1296</v>
      </c>
      <c r="I3933" s="74" t="n">
        <f aca="false">H3933/F3933</f>
        <v>0.206632653061225</v>
      </c>
      <c r="J3933" s="73" t="n">
        <v>4750</v>
      </c>
      <c r="K3933" s="73" t="n">
        <v>160</v>
      </c>
      <c r="L3933" s="73" t="n">
        <v>66</v>
      </c>
      <c r="M3933" s="73" t="n">
        <v>2778</v>
      </c>
      <c r="N3933" s="73" t="n">
        <v>1734</v>
      </c>
      <c r="O3933" s="73" t="n">
        <f aca="false">J3933-M3933-N3933</f>
        <v>238</v>
      </c>
      <c r="P3933" s="74" t="n">
        <f aca="false">M3933/J3933</f>
        <v>0.584842105263158</v>
      </c>
      <c r="Q3933" s="74" t="n">
        <f aca="false">N3933/J3933</f>
        <v>0.365052631578947</v>
      </c>
      <c r="R3933" s="75" t="n">
        <f aca="false">ABS(P3933-Q3933)*100</f>
        <v>21.9789473684211</v>
      </c>
      <c r="S3933" s="72" t="str">
        <f aca="false">IF(M3933&gt;N3933,"Flávio Bolsonaro",IF(N3933&gt;M3933,"Lula","Empate"))</f>
        <v>Flávio Bolsonaro</v>
      </c>
      <c r="T3933" s="74" t="n">
        <v>0.508771929824561</v>
      </c>
      <c r="U3933" s="74" t="n">
        <v>0.42703818369453</v>
      </c>
      <c r="V3933" s="72" t="str">
        <f aca="false">IF(S3933="Empate","—",IF((N3933&gt;M3933)&lt;&gt;(T3933&gt;U3933),"Sim","Não"))</f>
        <v>Sim</v>
      </c>
    </row>
    <row r="3934" customFormat="false" ht="15" hidden="false" customHeight="false" outlineLevel="0" collapsed="false">
      <c r="A3934" s="72" t="s">
        <v>8051</v>
      </c>
      <c r="B3934" s="72" t="s">
        <v>8009</v>
      </c>
      <c r="C3934" s="72" t="s">
        <v>293</v>
      </c>
      <c r="D3934" s="72" t="s">
        <v>292</v>
      </c>
      <c r="E3934" s="72"/>
      <c r="F3934" s="73" t="n">
        <v>1850</v>
      </c>
      <c r="G3934" s="73" t="n">
        <v>1555</v>
      </c>
      <c r="H3934" s="73" t="n">
        <v>295</v>
      </c>
      <c r="I3934" s="74" t="n">
        <f aca="false">H3934/F3934</f>
        <v>0.159459459459459</v>
      </c>
      <c r="J3934" s="73" t="n">
        <v>1503</v>
      </c>
      <c r="K3934" s="73" t="n">
        <v>31</v>
      </c>
      <c r="L3934" s="73" t="n">
        <v>21</v>
      </c>
      <c r="M3934" s="73" t="n">
        <v>881</v>
      </c>
      <c r="N3934" s="73" t="n">
        <v>488</v>
      </c>
      <c r="O3934" s="73" t="n">
        <f aca="false">J3934-M3934-N3934</f>
        <v>134</v>
      </c>
      <c r="P3934" s="74" t="n">
        <f aca="false">M3934/J3934</f>
        <v>0.586161011310712</v>
      </c>
      <c r="Q3934" s="74" t="n">
        <f aca="false">N3934/J3934</f>
        <v>0.324683965402528</v>
      </c>
      <c r="R3934" s="75" t="n">
        <f aca="false">ABS(P3934-Q3934)*100</f>
        <v>26.1477045908184</v>
      </c>
      <c r="S3934" s="72" t="str">
        <f aca="false">IF(M3934&gt;N3934,"Flávio Bolsonaro",IF(N3934&gt;M3934,"Lula","Empate"))</f>
        <v>Flávio Bolsonaro</v>
      </c>
      <c r="T3934" s="74" t="n">
        <v>0.389530931339225</v>
      </c>
      <c r="U3934" s="74" t="n">
        <v>0.472467709041468</v>
      </c>
      <c r="V3934" s="72" t="str">
        <f aca="false">IF(S3934="Empate","—",IF((N3934&gt;M3934)&lt;&gt;(T3934&gt;U3934),"Sim","Não"))</f>
        <v>Não</v>
      </c>
    </row>
    <row r="3935" customFormat="false" ht="15" hidden="false" customHeight="false" outlineLevel="0" collapsed="false">
      <c r="A3935" s="72" t="s">
        <v>8052</v>
      </c>
      <c r="B3935" s="72" t="s">
        <v>8053</v>
      </c>
      <c r="C3935" s="72" t="s">
        <v>293</v>
      </c>
      <c r="D3935" s="72" t="s">
        <v>292</v>
      </c>
      <c r="E3935" s="72"/>
      <c r="F3935" s="73" t="n">
        <v>2870</v>
      </c>
      <c r="G3935" s="73" t="n">
        <v>2414</v>
      </c>
      <c r="H3935" s="73" t="n">
        <v>456</v>
      </c>
      <c r="I3935" s="74" t="n">
        <f aca="false">H3935/F3935</f>
        <v>0.158885017421603</v>
      </c>
      <c r="J3935" s="73" t="n">
        <v>2329</v>
      </c>
      <c r="K3935" s="73" t="n">
        <v>29</v>
      </c>
      <c r="L3935" s="73" t="n">
        <v>56</v>
      </c>
      <c r="M3935" s="73" t="n">
        <v>1623</v>
      </c>
      <c r="N3935" s="73" t="n">
        <v>428</v>
      </c>
      <c r="O3935" s="73" t="n">
        <f aca="false">J3935-M3935-N3935</f>
        <v>278</v>
      </c>
      <c r="P3935" s="74" t="n">
        <f aca="false">M3935/J3935</f>
        <v>0.696865607556891</v>
      </c>
      <c r="Q3935" s="74" t="n">
        <f aca="false">N3935/J3935</f>
        <v>0.183769858308287</v>
      </c>
      <c r="R3935" s="75" t="n">
        <f aca="false">ABS(P3935-Q3935)*100</f>
        <v>51.3095749248605</v>
      </c>
      <c r="S3935" s="72" t="str">
        <f aca="false">IF(M3935&gt;N3935,"Flávio Bolsonaro",IF(N3935&gt;M3935,"Lula","Empate"))</f>
        <v>Flávio Bolsonaro</v>
      </c>
      <c r="T3935" s="74" t="n">
        <v>0.230140717203813</v>
      </c>
      <c r="U3935" s="74" t="n">
        <v>0.651838402178847</v>
      </c>
      <c r="V3935" s="72" t="str">
        <f aca="false">IF(S3935="Empate","—",IF((N3935&gt;M3935)&lt;&gt;(T3935&gt;U3935),"Sim","Não"))</f>
        <v>Não</v>
      </c>
    </row>
    <row r="3936" customFormat="false" ht="15" hidden="false" customHeight="false" outlineLevel="0" collapsed="false">
      <c r="A3936" s="72" t="s">
        <v>8054</v>
      </c>
      <c r="B3936" s="72" t="s">
        <v>8055</v>
      </c>
      <c r="C3936" s="72" t="s">
        <v>293</v>
      </c>
      <c r="D3936" s="72" t="s">
        <v>292</v>
      </c>
      <c r="E3936" s="72"/>
      <c r="F3936" s="73" t="n">
        <v>135997</v>
      </c>
      <c r="G3936" s="73" t="n">
        <v>103478</v>
      </c>
      <c r="H3936" s="73" t="n">
        <v>32519</v>
      </c>
      <c r="I3936" s="74" t="n">
        <f aca="false">H3936/F3936</f>
        <v>0.239115568725781</v>
      </c>
      <c r="J3936" s="73" t="n">
        <v>97888</v>
      </c>
      <c r="K3936" s="73" t="n">
        <v>3051</v>
      </c>
      <c r="L3936" s="73" t="n">
        <v>2539</v>
      </c>
      <c r="M3936" s="73" t="n">
        <v>46134</v>
      </c>
      <c r="N3936" s="73" t="n">
        <v>42505</v>
      </c>
      <c r="O3936" s="73" t="n">
        <f aca="false">J3936-M3936-N3936</f>
        <v>9249</v>
      </c>
      <c r="P3936" s="74" t="n">
        <f aca="false">M3936/J3936</f>
        <v>0.471293723439032</v>
      </c>
      <c r="Q3936" s="74" t="n">
        <f aca="false">N3936/J3936</f>
        <v>0.434220742072573</v>
      </c>
      <c r="R3936" s="75" t="n">
        <f aca="false">ABS(P3936-Q3936)*100</f>
        <v>3.70729813664596</v>
      </c>
      <c r="S3936" s="72" t="str">
        <f aca="false">IF(M3936&gt;N3936,"Flávio Bolsonaro",IF(N3936&gt;M3936,"Lula","Empate"))</f>
        <v>Flávio Bolsonaro</v>
      </c>
      <c r="T3936" s="74" t="n">
        <v>0.483615308409237</v>
      </c>
      <c r="U3936" s="74" t="n">
        <v>0.424261077821274</v>
      </c>
      <c r="V3936" s="72" t="str">
        <f aca="false">IF(S3936="Empate","—",IF((N3936&gt;M3936)&lt;&gt;(T3936&gt;U3936),"Sim","Não"))</f>
        <v>Sim</v>
      </c>
    </row>
    <row r="3937" customFormat="false" ht="15" hidden="false" customHeight="false" outlineLevel="0" collapsed="false">
      <c r="A3937" s="72" t="s">
        <v>8056</v>
      </c>
      <c r="B3937" s="72" t="s">
        <v>8057</v>
      </c>
      <c r="C3937" s="72" t="s">
        <v>293</v>
      </c>
      <c r="D3937" s="72" t="s">
        <v>292</v>
      </c>
      <c r="E3937" s="72"/>
      <c r="F3937" s="73" t="n">
        <v>4601</v>
      </c>
      <c r="G3937" s="73" t="n">
        <v>3674</v>
      </c>
      <c r="H3937" s="73" t="n">
        <v>927</v>
      </c>
      <c r="I3937" s="74" t="n">
        <f aca="false">H3937/F3937</f>
        <v>0.201477939578353</v>
      </c>
      <c r="J3937" s="73" t="n">
        <v>3439</v>
      </c>
      <c r="K3937" s="73" t="n">
        <v>135</v>
      </c>
      <c r="L3937" s="73" t="n">
        <v>100</v>
      </c>
      <c r="M3937" s="73" t="n">
        <v>1945</v>
      </c>
      <c r="N3937" s="73" t="n">
        <v>1283</v>
      </c>
      <c r="O3937" s="73" t="n">
        <f aca="false">J3937-M3937-N3937</f>
        <v>211</v>
      </c>
      <c r="P3937" s="74" t="n">
        <f aca="false">M3937/J3937</f>
        <v>0.565571387031114</v>
      </c>
      <c r="Q3937" s="74" t="n">
        <f aca="false">N3937/J3937</f>
        <v>0.373073567897645</v>
      </c>
      <c r="R3937" s="75" t="n">
        <f aca="false">ABS(P3937-Q3937)*100</f>
        <v>19.2497819133469</v>
      </c>
      <c r="S3937" s="72" t="str">
        <f aca="false">IF(M3937&gt;N3937,"Flávio Bolsonaro",IF(N3937&gt;M3937,"Lula","Empate"))</f>
        <v>Flávio Bolsonaro</v>
      </c>
      <c r="T3937" s="74" t="n">
        <v>0.49064507120916</v>
      </c>
      <c r="U3937" s="74" t="n">
        <v>0.411616866796984</v>
      </c>
      <c r="V3937" s="72" t="str">
        <f aca="false">IF(S3937="Empate","—",IF((N3937&gt;M3937)&lt;&gt;(T3937&gt;U3937),"Sim","Não"))</f>
        <v>Sim</v>
      </c>
    </row>
    <row r="3938" customFormat="false" ht="15" hidden="false" customHeight="false" outlineLevel="0" collapsed="false">
      <c r="A3938" s="72" t="s">
        <v>8058</v>
      </c>
      <c r="B3938" s="72" t="s">
        <v>8059</v>
      </c>
      <c r="C3938" s="72" t="s">
        <v>293</v>
      </c>
      <c r="D3938" s="72" t="s">
        <v>292</v>
      </c>
      <c r="E3938" s="72"/>
      <c r="F3938" s="73" t="n">
        <v>6067</v>
      </c>
      <c r="G3938" s="73" t="n">
        <v>5217</v>
      </c>
      <c r="H3938" s="73" t="n">
        <v>850</v>
      </c>
      <c r="I3938" s="74" t="n">
        <f aca="false">H3938/F3938</f>
        <v>0.140102192187242</v>
      </c>
      <c r="J3938" s="73" t="n">
        <v>5049</v>
      </c>
      <c r="K3938" s="73" t="n">
        <v>74</v>
      </c>
      <c r="L3938" s="73" t="n">
        <v>94</v>
      </c>
      <c r="M3938" s="73" t="n">
        <v>3234</v>
      </c>
      <c r="N3938" s="73" t="n">
        <v>1628</v>
      </c>
      <c r="O3938" s="73" t="n">
        <f aca="false">J3938-M3938-N3938</f>
        <v>187</v>
      </c>
      <c r="P3938" s="74" t="n">
        <f aca="false">M3938/J3938</f>
        <v>0.640522875816993</v>
      </c>
      <c r="Q3938" s="74" t="n">
        <f aca="false">N3938/J3938</f>
        <v>0.32244008714597</v>
      </c>
      <c r="R3938" s="75" t="n">
        <f aca="false">ABS(P3938-Q3938)*100</f>
        <v>31.8082788671024</v>
      </c>
      <c r="S3938" s="72" t="str">
        <f aca="false">IF(M3938&gt;N3938,"Flávio Bolsonaro",IF(N3938&gt;M3938,"Lula","Empate"))</f>
        <v>Flávio Bolsonaro</v>
      </c>
      <c r="T3938" s="74" t="n">
        <v>0.447579814624099</v>
      </c>
      <c r="U3938" s="74" t="n">
        <v>0.505458290422245</v>
      </c>
      <c r="V3938" s="72" t="str">
        <f aca="false">IF(S3938="Empate","—",IF((N3938&gt;M3938)&lt;&gt;(T3938&gt;U3938),"Sim","Não"))</f>
        <v>Não</v>
      </c>
    </row>
    <row r="3939" customFormat="false" ht="15" hidden="false" customHeight="false" outlineLevel="0" collapsed="false">
      <c r="A3939" s="72" t="s">
        <v>8060</v>
      </c>
      <c r="B3939" s="72" t="s">
        <v>8061</v>
      </c>
      <c r="C3939" s="72" t="s">
        <v>293</v>
      </c>
      <c r="D3939" s="72" t="s">
        <v>292</v>
      </c>
      <c r="E3939" s="72"/>
      <c r="F3939" s="73" t="n">
        <v>1399</v>
      </c>
      <c r="G3939" s="73" t="n">
        <v>1152</v>
      </c>
      <c r="H3939" s="73" t="n">
        <v>247</v>
      </c>
      <c r="I3939" s="74" t="n">
        <f aca="false">H3939/F3939</f>
        <v>0.176554681915654</v>
      </c>
      <c r="J3939" s="73" t="n">
        <v>1107</v>
      </c>
      <c r="K3939" s="73" t="n">
        <v>25</v>
      </c>
      <c r="L3939" s="73" t="n">
        <v>20</v>
      </c>
      <c r="M3939" s="73" t="n">
        <v>804</v>
      </c>
      <c r="N3939" s="73" t="n">
        <v>225</v>
      </c>
      <c r="O3939" s="73" t="n">
        <f aca="false">J3939-M3939-N3939</f>
        <v>78</v>
      </c>
      <c r="P3939" s="74" t="n">
        <f aca="false">M3939/J3939</f>
        <v>0.726287262872629</v>
      </c>
      <c r="Q3939" s="74" t="n">
        <f aca="false">N3939/J3939</f>
        <v>0.203252032520325</v>
      </c>
      <c r="R3939" s="75" t="n">
        <f aca="false">ABS(P3939-Q3939)*100</f>
        <v>52.3035230352304</v>
      </c>
      <c r="S3939" s="72" t="str">
        <f aca="false">IF(M3939&gt;N3939,"Flávio Bolsonaro",IF(N3939&gt;M3939,"Lula","Empate"))</f>
        <v>Flávio Bolsonaro</v>
      </c>
      <c r="T3939" s="74" t="n">
        <v>0.305037313432836</v>
      </c>
      <c r="U3939" s="74" t="n">
        <v>0.613805970149254</v>
      </c>
      <c r="V3939" s="72" t="str">
        <f aca="false">IF(S3939="Empate","—",IF((N3939&gt;M3939)&lt;&gt;(T3939&gt;U3939),"Sim","Não"))</f>
        <v>Não</v>
      </c>
    </row>
    <row r="3940" customFormat="false" ht="15" hidden="false" customHeight="false" outlineLevel="0" collapsed="false">
      <c r="A3940" s="72" t="s">
        <v>8062</v>
      </c>
      <c r="B3940" s="72" t="s">
        <v>8063</v>
      </c>
      <c r="C3940" s="72" t="s">
        <v>293</v>
      </c>
      <c r="D3940" s="72" t="s">
        <v>292</v>
      </c>
      <c r="E3940" s="72"/>
      <c r="F3940" s="73" t="n">
        <v>4872</v>
      </c>
      <c r="G3940" s="73" t="n">
        <v>4088</v>
      </c>
      <c r="H3940" s="73" t="n">
        <v>784</v>
      </c>
      <c r="I3940" s="74" t="n">
        <f aca="false">H3940/F3940</f>
        <v>0.160919540229885</v>
      </c>
      <c r="J3940" s="73" t="n">
        <v>3935</v>
      </c>
      <c r="K3940" s="73" t="n">
        <v>89</v>
      </c>
      <c r="L3940" s="73" t="n">
        <v>64</v>
      </c>
      <c r="M3940" s="73" t="n">
        <v>3174</v>
      </c>
      <c r="N3940" s="73" t="n">
        <v>489</v>
      </c>
      <c r="O3940" s="73" t="n">
        <f aca="false">J3940-M3940-N3940</f>
        <v>272</v>
      </c>
      <c r="P3940" s="74" t="n">
        <f aca="false">M3940/J3940</f>
        <v>0.806607369758577</v>
      </c>
      <c r="Q3940" s="74" t="n">
        <f aca="false">N3940/J3940</f>
        <v>0.124269377382465</v>
      </c>
      <c r="R3940" s="75" t="n">
        <f aca="false">ABS(P3940-Q3940)*100</f>
        <v>68.2337992376112</v>
      </c>
      <c r="S3940" s="72" t="str">
        <f aca="false">IF(M3940&gt;N3940,"Flávio Bolsonaro",IF(N3940&gt;M3940,"Lula","Empate"))</f>
        <v>Flávio Bolsonaro</v>
      </c>
      <c r="T3940" s="74" t="n">
        <v>0.170975172766829</v>
      </c>
      <c r="U3940" s="74" t="n">
        <v>0.765037112874328</v>
      </c>
      <c r="V3940" s="72" t="str">
        <f aca="false">IF(S3940="Empate","—",IF((N3940&gt;M3940)&lt;&gt;(T3940&gt;U3940),"Sim","Não"))</f>
        <v>Não</v>
      </c>
    </row>
    <row r="3941" customFormat="false" ht="15" hidden="false" customHeight="false" outlineLevel="0" collapsed="false">
      <c r="A3941" s="72" t="s">
        <v>8064</v>
      </c>
      <c r="B3941" s="72" t="s">
        <v>8065</v>
      </c>
      <c r="C3941" s="72" t="s">
        <v>293</v>
      </c>
      <c r="D3941" s="72" t="s">
        <v>292</v>
      </c>
      <c r="E3941" s="72"/>
      <c r="F3941" s="73" t="n">
        <v>10712</v>
      </c>
      <c r="G3941" s="73" t="n">
        <v>9149</v>
      </c>
      <c r="H3941" s="73" t="n">
        <v>1563</v>
      </c>
      <c r="I3941" s="74" t="n">
        <f aca="false">H3941/F3941</f>
        <v>0.145911127707244</v>
      </c>
      <c r="J3941" s="73" t="n">
        <v>8870</v>
      </c>
      <c r="K3941" s="73" t="n">
        <v>152</v>
      </c>
      <c r="L3941" s="73" t="n">
        <v>127</v>
      </c>
      <c r="M3941" s="73" t="n">
        <v>6982</v>
      </c>
      <c r="N3941" s="73" t="n">
        <v>1291</v>
      </c>
      <c r="O3941" s="73" t="n">
        <f aca="false">J3941-M3941-N3941</f>
        <v>597</v>
      </c>
      <c r="P3941" s="74" t="n">
        <f aca="false">M3941/J3941</f>
        <v>0.787147688838782</v>
      </c>
      <c r="Q3941" s="74" t="n">
        <f aca="false">N3941/J3941</f>
        <v>0.14554678692221</v>
      </c>
      <c r="R3941" s="75" t="n">
        <f aca="false">ABS(P3941-Q3941)*100</f>
        <v>64.1600901916573</v>
      </c>
      <c r="S3941" s="72" t="str">
        <f aca="false">IF(M3941&gt;N3941,"Flávio Bolsonaro",IF(N3941&gt;M3941,"Lula","Empate"))</f>
        <v>Flávio Bolsonaro</v>
      </c>
      <c r="T3941" s="74" t="n">
        <v>0.186754515506078</v>
      </c>
      <c r="U3941" s="74" t="n">
        <v>0.734863114847211</v>
      </c>
      <c r="V3941" s="72" t="str">
        <f aca="false">IF(S3941="Empate","—",IF((N3941&gt;M3941)&lt;&gt;(T3941&gt;U3941),"Sim","Não"))</f>
        <v>Não</v>
      </c>
    </row>
    <row r="3942" customFormat="false" ht="15" hidden="false" customHeight="false" outlineLevel="0" collapsed="false">
      <c r="A3942" s="72" t="s">
        <v>8066</v>
      </c>
      <c r="B3942" s="72" t="s">
        <v>8067</v>
      </c>
      <c r="C3942" s="72" t="s">
        <v>293</v>
      </c>
      <c r="D3942" s="72" t="s">
        <v>292</v>
      </c>
      <c r="E3942" s="72"/>
      <c r="F3942" s="73" t="n">
        <v>3684</v>
      </c>
      <c r="G3942" s="73" t="n">
        <v>2780</v>
      </c>
      <c r="H3942" s="73" t="n">
        <v>904</v>
      </c>
      <c r="I3942" s="74" t="n">
        <f aca="false">H3942/F3942</f>
        <v>0.245385450597177</v>
      </c>
      <c r="J3942" s="73" t="n">
        <v>2669</v>
      </c>
      <c r="K3942" s="73" t="n">
        <v>52</v>
      </c>
      <c r="L3942" s="73" t="n">
        <v>59</v>
      </c>
      <c r="M3942" s="73" t="n">
        <v>1479</v>
      </c>
      <c r="N3942" s="73" t="n">
        <v>983</v>
      </c>
      <c r="O3942" s="73" t="n">
        <f aca="false">J3942-M3942-N3942</f>
        <v>207</v>
      </c>
      <c r="P3942" s="74" t="n">
        <f aca="false">M3942/J3942</f>
        <v>0.554140127388535</v>
      </c>
      <c r="Q3942" s="74" t="n">
        <f aca="false">N3942/J3942</f>
        <v>0.368302735106782</v>
      </c>
      <c r="R3942" s="75" t="n">
        <f aca="false">ABS(P3942-Q3942)*100</f>
        <v>18.5837392281753</v>
      </c>
      <c r="S3942" s="72" t="str">
        <f aca="false">IF(M3942&gt;N3942,"Flávio Bolsonaro",IF(N3942&gt;M3942,"Lula","Empate"))</f>
        <v>Flávio Bolsonaro</v>
      </c>
      <c r="T3942" s="74" t="n">
        <v>0.457251908396947</v>
      </c>
      <c r="U3942" s="74" t="n">
        <v>0.461450381679389</v>
      </c>
      <c r="V3942" s="72" t="str">
        <f aca="false">IF(S3942="Empate","—",IF((N3942&gt;M3942)&lt;&gt;(T3942&gt;U3942),"Sim","Não"))</f>
        <v>Não</v>
      </c>
    </row>
    <row r="3943" customFormat="false" ht="15" hidden="false" customHeight="false" outlineLevel="0" collapsed="false">
      <c r="A3943" s="72" t="s">
        <v>8068</v>
      </c>
      <c r="B3943" s="72" t="s">
        <v>8069</v>
      </c>
      <c r="C3943" s="72" t="s">
        <v>293</v>
      </c>
      <c r="D3943" s="72" t="s">
        <v>292</v>
      </c>
      <c r="E3943" s="72"/>
      <c r="F3943" s="73" t="n">
        <v>6414</v>
      </c>
      <c r="G3943" s="73" t="n">
        <v>5296</v>
      </c>
      <c r="H3943" s="73" t="n">
        <v>1118</v>
      </c>
      <c r="I3943" s="74" t="n">
        <f aca="false">H3943/F3943</f>
        <v>0.174306205176177</v>
      </c>
      <c r="J3943" s="73" t="n">
        <v>5121</v>
      </c>
      <c r="K3943" s="73" t="n">
        <v>94</v>
      </c>
      <c r="L3943" s="73" t="n">
        <v>81</v>
      </c>
      <c r="M3943" s="73" t="n">
        <v>3382</v>
      </c>
      <c r="N3943" s="73" t="n">
        <v>1410</v>
      </c>
      <c r="O3943" s="73" t="n">
        <f aca="false">J3943-M3943-N3943</f>
        <v>329</v>
      </c>
      <c r="P3943" s="74" t="n">
        <f aca="false">M3943/J3943</f>
        <v>0.66041788713142</v>
      </c>
      <c r="Q3943" s="74" t="n">
        <f aca="false">N3943/J3943</f>
        <v>0.275336848271822</v>
      </c>
      <c r="R3943" s="75" t="n">
        <f aca="false">ABS(P3943-Q3943)*100</f>
        <v>38.5081038859598</v>
      </c>
      <c r="S3943" s="72" t="str">
        <f aca="false">IF(M3943&gt;N3943,"Flávio Bolsonaro",IF(N3943&gt;M3943,"Lula","Empate"))</f>
        <v>Flávio Bolsonaro</v>
      </c>
      <c r="T3943" s="74" t="n">
        <v>0.352081970787007</v>
      </c>
      <c r="U3943" s="74" t="n">
        <v>0.595596250272509</v>
      </c>
      <c r="V3943" s="72" t="str">
        <f aca="false">IF(S3943="Empate","—",IF((N3943&gt;M3943)&lt;&gt;(T3943&gt;U3943),"Sim","Não"))</f>
        <v>Não</v>
      </c>
    </row>
    <row r="3944" customFormat="false" ht="15" hidden="false" customHeight="false" outlineLevel="0" collapsed="false">
      <c r="A3944" s="72" t="s">
        <v>8070</v>
      </c>
      <c r="B3944" s="72" t="s">
        <v>8071</v>
      </c>
      <c r="C3944" s="72" t="s">
        <v>293</v>
      </c>
      <c r="D3944" s="72" t="s">
        <v>292</v>
      </c>
      <c r="E3944" s="72"/>
      <c r="F3944" s="73" t="n">
        <v>6202</v>
      </c>
      <c r="G3944" s="73" t="n">
        <v>5214</v>
      </c>
      <c r="H3944" s="73" t="n">
        <v>988</v>
      </c>
      <c r="I3944" s="74" t="n">
        <f aca="false">H3944/F3944</f>
        <v>0.159303450499839</v>
      </c>
      <c r="J3944" s="73" t="n">
        <v>5033</v>
      </c>
      <c r="K3944" s="73" t="n">
        <v>101</v>
      </c>
      <c r="L3944" s="73" t="n">
        <v>80</v>
      </c>
      <c r="M3944" s="73" t="n">
        <v>3024</v>
      </c>
      <c r="N3944" s="73" t="n">
        <v>1626</v>
      </c>
      <c r="O3944" s="73" t="n">
        <f aca="false">J3944-M3944-N3944</f>
        <v>383</v>
      </c>
      <c r="P3944" s="74" t="n">
        <f aca="false">M3944/J3944</f>
        <v>0.600834492350487</v>
      </c>
      <c r="Q3944" s="74" t="n">
        <f aca="false">N3944/J3944</f>
        <v>0.323067752831313</v>
      </c>
      <c r="R3944" s="75" t="n">
        <f aca="false">ABS(P3944-Q3944)*100</f>
        <v>27.7766739519173</v>
      </c>
      <c r="S3944" s="72" t="str">
        <f aca="false">IF(M3944&gt;N3944,"Flávio Bolsonaro",IF(N3944&gt;M3944,"Lula","Empate"))</f>
        <v>Flávio Bolsonaro</v>
      </c>
      <c r="T3944" s="74" t="n">
        <v>0.425417546554041</v>
      </c>
      <c r="U3944" s="74" t="n">
        <v>0.524092916106738</v>
      </c>
      <c r="V3944" s="72" t="str">
        <f aca="false">IF(S3944="Empate","—",IF((N3944&gt;M3944)&lt;&gt;(T3944&gt;U3944),"Sim","Não"))</f>
        <v>Não</v>
      </c>
    </row>
    <row r="3945" customFormat="false" ht="15" hidden="false" customHeight="false" outlineLevel="0" collapsed="false">
      <c r="A3945" s="72" t="s">
        <v>8072</v>
      </c>
      <c r="B3945" s="72" t="s">
        <v>8073</v>
      </c>
      <c r="C3945" s="72" t="s">
        <v>293</v>
      </c>
      <c r="D3945" s="72" t="s">
        <v>292</v>
      </c>
      <c r="E3945" s="72"/>
      <c r="F3945" s="73" t="n">
        <v>14461</v>
      </c>
      <c r="G3945" s="73" t="n">
        <v>11337</v>
      </c>
      <c r="H3945" s="73" t="n">
        <v>3124</v>
      </c>
      <c r="I3945" s="74" t="n">
        <f aca="false">H3945/F3945</f>
        <v>0.216029320240647</v>
      </c>
      <c r="J3945" s="73" t="n">
        <v>10769</v>
      </c>
      <c r="K3945" s="73" t="n">
        <v>329</v>
      </c>
      <c r="L3945" s="73" t="n">
        <v>239</v>
      </c>
      <c r="M3945" s="73" t="n">
        <v>4552</v>
      </c>
      <c r="N3945" s="73" t="n">
        <v>5343</v>
      </c>
      <c r="O3945" s="73" t="n">
        <f aca="false">J3945-M3945-N3945</f>
        <v>874</v>
      </c>
      <c r="P3945" s="74" t="n">
        <f aca="false">M3945/J3945</f>
        <v>0.422694772030829</v>
      </c>
      <c r="Q3945" s="74" t="n">
        <f aca="false">N3945/J3945</f>
        <v>0.496146345993128</v>
      </c>
      <c r="R3945" s="75" t="n">
        <f aca="false">ABS(P3945-Q3945)*100</f>
        <v>7.34515739622992</v>
      </c>
      <c r="S3945" s="72" t="str">
        <f aca="false">IF(M3945&gt;N3945,"Flávio Bolsonaro",IF(N3945&gt;M3945,"Lula","Empate"))</f>
        <v>Lula</v>
      </c>
      <c r="T3945" s="74" t="n">
        <v>0.60525403155887</v>
      </c>
      <c r="U3945" s="74" t="n">
        <v>0.313767990289579</v>
      </c>
      <c r="V3945" s="72" t="str">
        <f aca="false">IF(S3945="Empate","—",IF((N3945&gt;M3945)&lt;&gt;(T3945&gt;U3945),"Sim","Não"))</f>
        <v>Não</v>
      </c>
    </row>
    <row r="3946" customFormat="false" ht="15" hidden="false" customHeight="false" outlineLevel="0" collapsed="false">
      <c r="A3946" s="72" t="s">
        <v>8074</v>
      </c>
      <c r="B3946" s="72" t="s">
        <v>8075</v>
      </c>
      <c r="C3946" s="72" t="s">
        <v>293</v>
      </c>
      <c r="D3946" s="72" t="s">
        <v>292</v>
      </c>
      <c r="E3946" s="72"/>
      <c r="F3946" s="73" t="n">
        <v>17325</v>
      </c>
      <c r="G3946" s="73" t="n">
        <v>14887</v>
      </c>
      <c r="H3946" s="73" t="n">
        <v>2438</v>
      </c>
      <c r="I3946" s="74" t="n">
        <f aca="false">H3946/F3946</f>
        <v>0.140721500721501</v>
      </c>
      <c r="J3946" s="73" t="n">
        <v>14381</v>
      </c>
      <c r="K3946" s="73" t="n">
        <v>224</v>
      </c>
      <c r="L3946" s="73" t="n">
        <v>282</v>
      </c>
      <c r="M3946" s="73" t="n">
        <v>9567</v>
      </c>
      <c r="N3946" s="73" t="n">
        <v>3406</v>
      </c>
      <c r="O3946" s="73" t="n">
        <f aca="false">J3946-M3946-N3946</f>
        <v>1408</v>
      </c>
      <c r="P3946" s="74" t="n">
        <f aca="false">M3946/J3946</f>
        <v>0.665252764063695</v>
      </c>
      <c r="Q3946" s="74" t="n">
        <f aca="false">N3946/J3946</f>
        <v>0.236840275363327</v>
      </c>
      <c r="R3946" s="75" t="n">
        <f aca="false">ABS(P3946-Q3946)*100</f>
        <v>42.8412488700369</v>
      </c>
      <c r="S3946" s="72" t="str">
        <f aca="false">IF(M3946&gt;N3946,"Flávio Bolsonaro",IF(N3946&gt;M3946,"Lula","Empate"))</f>
        <v>Flávio Bolsonaro</v>
      </c>
      <c r="T3946" s="74" t="n">
        <v>0.305255681818182</v>
      </c>
      <c r="U3946" s="74" t="n">
        <v>0.603551136363636</v>
      </c>
      <c r="V3946" s="72" t="str">
        <f aca="false">IF(S3946="Empate","—",IF((N3946&gt;M3946)&lt;&gt;(T3946&gt;U3946),"Sim","Não"))</f>
        <v>Não</v>
      </c>
    </row>
    <row r="3947" customFormat="false" ht="15" hidden="false" customHeight="false" outlineLevel="0" collapsed="false">
      <c r="A3947" s="72" t="s">
        <v>8076</v>
      </c>
      <c r="B3947" s="72" t="s">
        <v>8077</v>
      </c>
      <c r="C3947" s="72" t="s">
        <v>293</v>
      </c>
      <c r="D3947" s="72" t="s">
        <v>292</v>
      </c>
      <c r="E3947" s="72"/>
      <c r="F3947" s="73" t="n">
        <v>2775</v>
      </c>
      <c r="G3947" s="73" t="n">
        <v>2441</v>
      </c>
      <c r="H3947" s="73" t="n">
        <v>334</v>
      </c>
      <c r="I3947" s="74" t="n">
        <f aca="false">H3947/F3947</f>
        <v>0.12036036036036</v>
      </c>
      <c r="J3947" s="73" t="n">
        <v>2394</v>
      </c>
      <c r="K3947" s="73" t="n">
        <v>27</v>
      </c>
      <c r="L3947" s="73" t="n">
        <v>20</v>
      </c>
      <c r="M3947" s="73" t="n">
        <v>1976</v>
      </c>
      <c r="N3947" s="73" t="n">
        <v>257</v>
      </c>
      <c r="O3947" s="73" t="n">
        <f aca="false">J3947-M3947-N3947</f>
        <v>161</v>
      </c>
      <c r="P3947" s="74" t="n">
        <f aca="false">M3947/J3947</f>
        <v>0.825396825396825</v>
      </c>
      <c r="Q3947" s="74" t="n">
        <f aca="false">N3947/J3947</f>
        <v>0.107351712614871</v>
      </c>
      <c r="R3947" s="75" t="n">
        <f aca="false">ABS(P3947-Q3947)*100</f>
        <v>71.8045112781955</v>
      </c>
      <c r="S3947" s="72" t="str">
        <f aca="false">IF(M3947&gt;N3947,"Flávio Bolsonaro",IF(N3947&gt;M3947,"Lula","Empate"))</f>
        <v>Flávio Bolsonaro</v>
      </c>
      <c r="T3947" s="74" t="n">
        <v>0.161498708010336</v>
      </c>
      <c r="U3947" s="74" t="n">
        <v>0.768733850129199</v>
      </c>
      <c r="V3947" s="72" t="str">
        <f aca="false">IF(S3947="Empate","—",IF((N3947&gt;M3947)&lt;&gt;(T3947&gt;U3947),"Sim","Não"))</f>
        <v>Não</v>
      </c>
    </row>
    <row r="3948" customFormat="false" ht="15" hidden="false" customHeight="false" outlineLevel="0" collapsed="false">
      <c r="A3948" s="72" t="s">
        <v>8078</v>
      </c>
      <c r="B3948" s="72" t="s">
        <v>8079</v>
      </c>
      <c r="C3948" s="72" t="s">
        <v>293</v>
      </c>
      <c r="D3948" s="72" t="s">
        <v>292</v>
      </c>
      <c r="E3948" s="72"/>
      <c r="F3948" s="73" t="n">
        <v>9495</v>
      </c>
      <c r="G3948" s="73" t="n">
        <v>7314</v>
      </c>
      <c r="H3948" s="73" t="n">
        <v>2181</v>
      </c>
      <c r="I3948" s="74" t="n">
        <f aca="false">H3948/F3948</f>
        <v>0.229699842022117</v>
      </c>
      <c r="J3948" s="73" t="n">
        <v>7047</v>
      </c>
      <c r="K3948" s="73" t="n">
        <v>133</v>
      </c>
      <c r="L3948" s="73" t="n">
        <v>134</v>
      </c>
      <c r="M3948" s="73" t="n">
        <v>4199</v>
      </c>
      <c r="N3948" s="73" t="n">
        <v>2161</v>
      </c>
      <c r="O3948" s="73" t="n">
        <f aca="false">J3948-M3948-N3948</f>
        <v>687</v>
      </c>
      <c r="P3948" s="74" t="n">
        <f aca="false">M3948/J3948</f>
        <v>0.595856392791259</v>
      </c>
      <c r="Q3948" s="74" t="n">
        <f aca="false">N3948/J3948</f>
        <v>0.30665531431815</v>
      </c>
      <c r="R3948" s="75" t="n">
        <f aca="false">ABS(P3948-Q3948)*100</f>
        <v>28.9201078473109</v>
      </c>
      <c r="S3948" s="72" t="str">
        <f aca="false">IF(M3948&gt;N3948,"Flávio Bolsonaro",IF(N3948&gt;M3948,"Lula","Empate"))</f>
        <v>Flávio Bolsonaro</v>
      </c>
      <c r="T3948" s="74" t="n">
        <v>0.343734272773025</v>
      </c>
      <c r="U3948" s="74" t="n">
        <v>0.55460493205838</v>
      </c>
      <c r="V3948" s="72" t="str">
        <f aca="false">IF(S3948="Empate","—",IF((N3948&gt;M3948)&lt;&gt;(T3948&gt;U3948),"Sim","Não"))</f>
        <v>Não</v>
      </c>
    </row>
    <row r="3949" customFormat="false" ht="15" hidden="false" customHeight="false" outlineLevel="0" collapsed="false">
      <c r="A3949" s="72" t="s">
        <v>8080</v>
      </c>
      <c r="B3949" s="72" t="s">
        <v>8081</v>
      </c>
      <c r="C3949" s="72" t="s">
        <v>293</v>
      </c>
      <c r="D3949" s="72" t="s">
        <v>292</v>
      </c>
      <c r="E3949" s="72"/>
      <c r="F3949" s="73" t="n">
        <v>9941</v>
      </c>
      <c r="G3949" s="73" t="n">
        <v>8400</v>
      </c>
      <c r="H3949" s="73" t="n">
        <v>1541</v>
      </c>
      <c r="I3949" s="74" t="n">
        <f aca="false">H3949/F3949</f>
        <v>0.155014586057741</v>
      </c>
      <c r="J3949" s="73" t="n">
        <v>7992</v>
      </c>
      <c r="K3949" s="73" t="n">
        <v>235</v>
      </c>
      <c r="L3949" s="73" t="n">
        <v>173</v>
      </c>
      <c r="M3949" s="73" t="n">
        <v>5229</v>
      </c>
      <c r="N3949" s="73" t="n">
        <v>2204</v>
      </c>
      <c r="O3949" s="73" t="n">
        <f aca="false">J3949-M3949-N3949</f>
        <v>559</v>
      </c>
      <c r="P3949" s="74" t="n">
        <f aca="false">M3949/J3949</f>
        <v>0.654279279279279</v>
      </c>
      <c r="Q3949" s="74" t="n">
        <f aca="false">N3949/J3949</f>
        <v>0.275775775775776</v>
      </c>
      <c r="R3949" s="75" t="n">
        <f aca="false">ABS(P3949-Q3949)*100</f>
        <v>37.8503503503504</v>
      </c>
      <c r="S3949" s="72" t="str">
        <f aca="false">IF(M3949&gt;N3949,"Flávio Bolsonaro",IF(N3949&gt;M3949,"Lula","Empate"))</f>
        <v>Flávio Bolsonaro</v>
      </c>
      <c r="T3949" s="74" t="n">
        <v>0.423390531824267</v>
      </c>
      <c r="U3949" s="74" t="n">
        <v>0.50346841913107</v>
      </c>
      <c r="V3949" s="72" t="str">
        <f aca="false">IF(S3949="Empate","—",IF((N3949&gt;M3949)&lt;&gt;(T3949&gt;U3949),"Sim","Não"))</f>
        <v>Não</v>
      </c>
    </row>
    <row r="3950" customFormat="false" ht="15" hidden="false" customHeight="false" outlineLevel="0" collapsed="false">
      <c r="A3950" s="72" t="s">
        <v>8082</v>
      </c>
      <c r="B3950" s="72" t="s">
        <v>8083</v>
      </c>
      <c r="C3950" s="72" t="s">
        <v>293</v>
      </c>
      <c r="D3950" s="72" t="s">
        <v>292</v>
      </c>
      <c r="E3950" s="72"/>
      <c r="F3950" s="73" t="n">
        <v>10249</v>
      </c>
      <c r="G3950" s="73" t="n">
        <v>7862</v>
      </c>
      <c r="H3950" s="73" t="n">
        <v>2387</v>
      </c>
      <c r="I3950" s="74" t="n">
        <f aca="false">H3950/F3950</f>
        <v>0.232900770806908</v>
      </c>
      <c r="J3950" s="73" t="n">
        <v>7435</v>
      </c>
      <c r="K3950" s="73" t="n">
        <v>249</v>
      </c>
      <c r="L3950" s="73" t="n">
        <v>178</v>
      </c>
      <c r="M3950" s="73" t="n">
        <v>3267</v>
      </c>
      <c r="N3950" s="73" t="n">
        <v>3526</v>
      </c>
      <c r="O3950" s="73" t="n">
        <f aca="false">J3950-M3950-N3950</f>
        <v>642</v>
      </c>
      <c r="P3950" s="74" t="n">
        <f aca="false">M3950/J3950</f>
        <v>0.439408204438467</v>
      </c>
      <c r="Q3950" s="74" t="n">
        <f aca="false">N3950/J3950</f>
        <v>0.474243443174176</v>
      </c>
      <c r="R3950" s="75" t="n">
        <f aca="false">ABS(P3950-Q3950)*100</f>
        <v>3.48352387357095</v>
      </c>
      <c r="S3950" s="72" t="str">
        <f aca="false">IF(M3950&gt;N3950,"Flávio Bolsonaro",IF(N3950&gt;M3950,"Lula","Empate"))</f>
        <v>Lula</v>
      </c>
      <c r="T3950" s="74" t="n">
        <v>0.532999486389317</v>
      </c>
      <c r="U3950" s="74" t="n">
        <v>0.382639958911145</v>
      </c>
      <c r="V3950" s="72" t="str">
        <f aca="false">IF(S3950="Empate","—",IF((N3950&gt;M3950)&lt;&gt;(T3950&gt;U3950),"Sim","Não"))</f>
        <v>Não</v>
      </c>
    </row>
    <row r="3951" customFormat="false" ht="15" hidden="false" customHeight="false" outlineLevel="0" collapsed="false">
      <c r="A3951" s="72" t="s">
        <v>8084</v>
      </c>
      <c r="B3951" s="72" t="s">
        <v>8085</v>
      </c>
      <c r="C3951" s="72" t="s">
        <v>293</v>
      </c>
      <c r="D3951" s="72" t="s">
        <v>292</v>
      </c>
      <c r="E3951" s="72"/>
      <c r="F3951" s="73" t="n">
        <v>8656</v>
      </c>
      <c r="G3951" s="73" t="n">
        <v>7028</v>
      </c>
      <c r="H3951" s="73" t="n">
        <v>1628</v>
      </c>
      <c r="I3951" s="74" t="n">
        <f aca="false">H3951/F3951</f>
        <v>0.188077634011091</v>
      </c>
      <c r="J3951" s="73" t="n">
        <v>6672</v>
      </c>
      <c r="K3951" s="73" t="n">
        <v>225</v>
      </c>
      <c r="L3951" s="73" t="n">
        <v>131</v>
      </c>
      <c r="M3951" s="73" t="n">
        <v>4787</v>
      </c>
      <c r="N3951" s="73" t="n">
        <v>1508</v>
      </c>
      <c r="O3951" s="73" t="n">
        <f aca="false">J3951-M3951-N3951</f>
        <v>377</v>
      </c>
      <c r="P3951" s="74" t="n">
        <f aca="false">M3951/J3951</f>
        <v>0.717476019184652</v>
      </c>
      <c r="Q3951" s="74" t="n">
        <f aca="false">N3951/J3951</f>
        <v>0.226019184652278</v>
      </c>
      <c r="R3951" s="75" t="n">
        <f aca="false">ABS(P3951-Q3951)*100</f>
        <v>49.1456834532374</v>
      </c>
      <c r="S3951" s="72" t="str">
        <f aca="false">IF(M3951&gt;N3951,"Flávio Bolsonaro",IF(N3951&gt;M3951,"Lula","Empate"))</f>
        <v>Flávio Bolsonaro</v>
      </c>
      <c r="T3951" s="74" t="n">
        <v>0.335905649388468</v>
      </c>
      <c r="U3951" s="74" t="n">
        <v>0.610803727431567</v>
      </c>
      <c r="V3951" s="72" t="str">
        <f aca="false">IF(S3951="Empate","—",IF((N3951&gt;M3951)&lt;&gt;(T3951&gt;U3951),"Sim","Não"))</f>
        <v>Não</v>
      </c>
    </row>
    <row r="3952" customFormat="false" ht="15" hidden="false" customHeight="false" outlineLevel="0" collapsed="false">
      <c r="A3952" s="72" t="s">
        <v>8086</v>
      </c>
      <c r="B3952" s="72" t="s">
        <v>8087</v>
      </c>
      <c r="C3952" s="72" t="s">
        <v>293</v>
      </c>
      <c r="D3952" s="72" t="s">
        <v>292</v>
      </c>
      <c r="E3952" s="72"/>
      <c r="F3952" s="73" t="n">
        <v>5869</v>
      </c>
      <c r="G3952" s="73" t="n">
        <v>4992</v>
      </c>
      <c r="H3952" s="73" t="n">
        <v>877</v>
      </c>
      <c r="I3952" s="74" t="n">
        <f aca="false">H3952/F3952</f>
        <v>0.149429204293747</v>
      </c>
      <c r="J3952" s="73" t="n">
        <v>4838</v>
      </c>
      <c r="K3952" s="73" t="n">
        <v>76</v>
      </c>
      <c r="L3952" s="73" t="n">
        <v>78</v>
      </c>
      <c r="M3952" s="73" t="n">
        <v>3501</v>
      </c>
      <c r="N3952" s="73" t="n">
        <v>1061</v>
      </c>
      <c r="O3952" s="73" t="n">
        <f aca="false">J3952-M3952-N3952</f>
        <v>276</v>
      </c>
      <c r="P3952" s="74" t="n">
        <f aca="false">M3952/J3952</f>
        <v>0.723646134766432</v>
      </c>
      <c r="Q3952" s="74" t="n">
        <f aca="false">N3952/J3952</f>
        <v>0.219305498139727</v>
      </c>
      <c r="R3952" s="75" t="n">
        <f aca="false">ABS(P3952-Q3952)*100</f>
        <v>50.4340636626705</v>
      </c>
      <c r="S3952" s="72" t="str">
        <f aca="false">IF(M3952&gt;N3952,"Flávio Bolsonaro",IF(N3952&gt;M3952,"Lula","Empate"))</f>
        <v>Flávio Bolsonaro</v>
      </c>
      <c r="T3952" s="74" t="n">
        <v>0.310866013071895</v>
      </c>
      <c r="U3952" s="74" t="n">
        <v>0.622140522875817</v>
      </c>
      <c r="V3952" s="72" t="str">
        <f aca="false">IF(S3952="Empate","—",IF((N3952&gt;M3952)&lt;&gt;(T3952&gt;U3952),"Sim","Não"))</f>
        <v>Não</v>
      </c>
    </row>
    <row r="3953" customFormat="false" ht="15" hidden="false" customHeight="false" outlineLevel="0" collapsed="false">
      <c r="A3953" s="72" t="s">
        <v>8088</v>
      </c>
      <c r="B3953" s="72" t="s">
        <v>8089</v>
      </c>
      <c r="C3953" s="72" t="s">
        <v>293</v>
      </c>
      <c r="D3953" s="72" t="s">
        <v>292</v>
      </c>
      <c r="E3953" s="72"/>
      <c r="F3953" s="73" t="n">
        <v>87802</v>
      </c>
      <c r="G3953" s="73" t="n">
        <v>64359</v>
      </c>
      <c r="H3953" s="73" t="n">
        <v>23443</v>
      </c>
      <c r="I3953" s="74" t="n">
        <f aca="false">H3953/F3953</f>
        <v>0.266998473838865</v>
      </c>
      <c r="J3953" s="73" t="n">
        <v>60794</v>
      </c>
      <c r="K3953" s="73" t="n">
        <v>2027</v>
      </c>
      <c r="L3953" s="73" t="n">
        <v>1538</v>
      </c>
      <c r="M3953" s="73" t="n">
        <v>27977</v>
      </c>
      <c r="N3953" s="73" t="n">
        <v>27706</v>
      </c>
      <c r="O3953" s="73" t="n">
        <f aca="false">J3953-M3953-N3953</f>
        <v>5111</v>
      </c>
      <c r="P3953" s="74" t="n">
        <f aca="false">M3953/J3953</f>
        <v>0.460193440142119</v>
      </c>
      <c r="Q3953" s="74" t="n">
        <f aca="false">N3953/J3953</f>
        <v>0.455735763397704</v>
      </c>
      <c r="R3953" s="75" t="n">
        <f aca="false">ABS(P3953-Q3953)*100</f>
        <v>0.445767674441555</v>
      </c>
      <c r="S3953" s="72" t="str">
        <f aca="false">IF(M3953&gt;N3953,"Flávio Bolsonaro",IF(N3953&gt;M3953,"Lula","Empate"))</f>
        <v>Flávio Bolsonaro</v>
      </c>
      <c r="T3953" s="74" t="n">
        <v>0.52283561664436</v>
      </c>
      <c r="U3953" s="74" t="n">
        <v>0.395085492578613</v>
      </c>
      <c r="V3953" s="72" t="str">
        <f aca="false">IF(S3953="Empate","—",IF((N3953&gt;M3953)&lt;&gt;(T3953&gt;U3953),"Sim","Não"))</f>
        <v>Sim</v>
      </c>
    </row>
    <row r="3954" customFormat="false" ht="15" hidden="false" customHeight="false" outlineLevel="0" collapsed="false">
      <c r="A3954" s="72" t="s">
        <v>8090</v>
      </c>
      <c r="B3954" s="72" t="s">
        <v>8091</v>
      </c>
      <c r="C3954" s="72" t="s">
        <v>293</v>
      </c>
      <c r="D3954" s="72" t="s">
        <v>292</v>
      </c>
      <c r="E3954" s="72"/>
      <c r="F3954" s="73" t="n">
        <v>11040</v>
      </c>
      <c r="G3954" s="73" t="n">
        <v>7698</v>
      </c>
      <c r="H3954" s="73" t="n">
        <v>3342</v>
      </c>
      <c r="I3954" s="74" t="n">
        <f aca="false">H3954/F3954</f>
        <v>0.302717391304348</v>
      </c>
      <c r="J3954" s="73" t="n">
        <v>7314</v>
      </c>
      <c r="K3954" s="73" t="n">
        <v>181</v>
      </c>
      <c r="L3954" s="73" t="n">
        <v>203</v>
      </c>
      <c r="M3954" s="73" t="n">
        <v>3723</v>
      </c>
      <c r="N3954" s="73" t="n">
        <v>3021</v>
      </c>
      <c r="O3954" s="73" t="n">
        <f aca="false">J3954-M3954-N3954</f>
        <v>570</v>
      </c>
      <c r="P3954" s="74" t="n">
        <f aca="false">M3954/J3954</f>
        <v>0.509023789991797</v>
      </c>
      <c r="Q3954" s="74" t="n">
        <f aca="false">N3954/J3954</f>
        <v>0.41304347826087</v>
      </c>
      <c r="R3954" s="75" t="n">
        <f aca="false">ABS(P3954-Q3954)*100</f>
        <v>9.5980311730927</v>
      </c>
      <c r="S3954" s="72" t="str">
        <f aca="false">IF(M3954&gt;N3954,"Flávio Bolsonaro",IF(N3954&gt;M3954,"Lula","Empate"))</f>
        <v>Flávio Bolsonaro</v>
      </c>
      <c r="T3954" s="74" t="n">
        <v>0.460102115244347</v>
      </c>
      <c r="U3954" s="74" t="n">
        <v>0.44799416484318</v>
      </c>
      <c r="V3954" s="72" t="str">
        <f aca="false">IF(S3954="Empate","—",IF((N3954&gt;M3954)&lt;&gt;(T3954&gt;U3954),"Sim","Não"))</f>
        <v>Sim</v>
      </c>
    </row>
    <row r="3955" customFormat="false" ht="15" hidden="false" customHeight="false" outlineLevel="0" collapsed="false">
      <c r="A3955" s="72" t="s">
        <v>8092</v>
      </c>
      <c r="B3955" s="72" t="s">
        <v>8093</v>
      </c>
      <c r="C3955" s="72" t="s">
        <v>293</v>
      </c>
      <c r="D3955" s="72" t="s">
        <v>292</v>
      </c>
      <c r="E3955" s="72"/>
      <c r="F3955" s="73" t="n">
        <v>2716</v>
      </c>
      <c r="G3955" s="73" t="n">
        <v>2366</v>
      </c>
      <c r="H3955" s="73" t="n">
        <v>350</v>
      </c>
      <c r="I3955" s="74" t="n">
        <f aca="false">H3955/F3955</f>
        <v>0.128865979381443</v>
      </c>
      <c r="J3955" s="73" t="n">
        <v>2284</v>
      </c>
      <c r="K3955" s="73" t="n">
        <v>43</v>
      </c>
      <c r="L3955" s="73" t="n">
        <v>39</v>
      </c>
      <c r="M3955" s="73" t="n">
        <v>1447</v>
      </c>
      <c r="N3955" s="73" t="n">
        <v>684</v>
      </c>
      <c r="O3955" s="73" t="n">
        <f aca="false">J3955-M3955-N3955</f>
        <v>153</v>
      </c>
      <c r="P3955" s="74" t="n">
        <f aca="false">M3955/J3955</f>
        <v>0.63353765323993</v>
      </c>
      <c r="Q3955" s="74" t="n">
        <f aca="false">N3955/J3955</f>
        <v>0.299474605954466</v>
      </c>
      <c r="R3955" s="75" t="n">
        <f aca="false">ABS(P3955-Q3955)*100</f>
        <v>33.4063047285464</v>
      </c>
      <c r="S3955" s="72" t="str">
        <f aca="false">IF(M3955&gt;N3955,"Flávio Bolsonaro",IF(N3955&gt;M3955,"Lula","Empate"))</f>
        <v>Flávio Bolsonaro</v>
      </c>
      <c r="T3955" s="74" t="n">
        <v>0.384</v>
      </c>
      <c r="U3955" s="74" t="n">
        <v>0.498666666666667</v>
      </c>
      <c r="V3955" s="72" t="str">
        <f aca="false">IF(S3955="Empate","—",IF((N3955&gt;M3955)&lt;&gt;(T3955&gt;U3955),"Sim","Não"))</f>
        <v>Não</v>
      </c>
    </row>
    <row r="3956" customFormat="false" ht="15" hidden="false" customHeight="false" outlineLevel="0" collapsed="false">
      <c r="A3956" s="72" t="s">
        <v>8094</v>
      </c>
      <c r="B3956" s="72" t="s">
        <v>8095</v>
      </c>
      <c r="C3956" s="72" t="s">
        <v>293</v>
      </c>
      <c r="D3956" s="72" t="s">
        <v>292</v>
      </c>
      <c r="E3956" s="72"/>
      <c r="F3956" s="73" t="n">
        <v>2600</v>
      </c>
      <c r="G3956" s="73" t="n">
        <v>2045</v>
      </c>
      <c r="H3956" s="73" t="n">
        <v>555</v>
      </c>
      <c r="I3956" s="74" t="n">
        <f aca="false">H3956/F3956</f>
        <v>0.213461538461538</v>
      </c>
      <c r="J3956" s="73" t="n">
        <v>1962</v>
      </c>
      <c r="K3956" s="73" t="n">
        <v>28</v>
      </c>
      <c r="L3956" s="73" t="n">
        <v>55</v>
      </c>
      <c r="M3956" s="73" t="n">
        <v>978</v>
      </c>
      <c r="N3956" s="73" t="n">
        <v>903</v>
      </c>
      <c r="O3956" s="73" t="n">
        <f aca="false">J3956-M3956-N3956</f>
        <v>81</v>
      </c>
      <c r="P3956" s="74" t="n">
        <f aca="false">M3956/J3956</f>
        <v>0.498470948012232</v>
      </c>
      <c r="Q3956" s="74" t="n">
        <f aca="false">N3956/J3956</f>
        <v>0.460244648318043</v>
      </c>
      <c r="R3956" s="75" t="n">
        <f aca="false">ABS(P3956-Q3956)*100</f>
        <v>3.82262996941896</v>
      </c>
      <c r="S3956" s="72" t="str">
        <f aca="false">IF(M3956&gt;N3956,"Flávio Bolsonaro",IF(N3956&gt;M3956,"Lula","Empate"))</f>
        <v>Flávio Bolsonaro</v>
      </c>
      <c r="T3956" s="74" t="n">
        <v>0.547723935389134</v>
      </c>
      <c r="U3956" s="74" t="n">
        <v>0.414586392559961</v>
      </c>
      <c r="V3956" s="72" t="str">
        <f aca="false">IF(S3956="Empate","—",IF((N3956&gt;M3956)&lt;&gt;(T3956&gt;U3956),"Sim","Não"))</f>
        <v>Sim</v>
      </c>
    </row>
    <row r="3957" customFormat="false" ht="15" hidden="false" customHeight="false" outlineLevel="0" collapsed="false">
      <c r="A3957" s="72" t="s">
        <v>8096</v>
      </c>
      <c r="B3957" s="72" t="s">
        <v>8097</v>
      </c>
      <c r="C3957" s="72" t="s">
        <v>293</v>
      </c>
      <c r="D3957" s="72" t="s">
        <v>292</v>
      </c>
      <c r="E3957" s="72"/>
      <c r="F3957" s="73" t="n">
        <v>3355</v>
      </c>
      <c r="G3957" s="73" t="n">
        <v>2467</v>
      </c>
      <c r="H3957" s="73" t="n">
        <v>888</v>
      </c>
      <c r="I3957" s="74" t="n">
        <f aca="false">H3957/F3957</f>
        <v>0.26467958271237</v>
      </c>
      <c r="J3957" s="73" t="n">
        <v>2377</v>
      </c>
      <c r="K3957" s="73" t="n">
        <v>56</v>
      </c>
      <c r="L3957" s="73" t="n">
        <v>34</v>
      </c>
      <c r="M3957" s="73" t="n">
        <v>1113</v>
      </c>
      <c r="N3957" s="73" t="n">
        <v>1095</v>
      </c>
      <c r="O3957" s="73" t="n">
        <f aca="false">J3957-M3957-N3957</f>
        <v>169</v>
      </c>
      <c r="P3957" s="74" t="n">
        <f aca="false">M3957/J3957</f>
        <v>0.468237273874632</v>
      </c>
      <c r="Q3957" s="74" t="n">
        <f aca="false">N3957/J3957</f>
        <v>0.460664703407657</v>
      </c>
      <c r="R3957" s="75" t="n">
        <f aca="false">ABS(P3957-Q3957)*100</f>
        <v>0.757257046697518</v>
      </c>
      <c r="S3957" s="72" t="str">
        <f aca="false">IF(M3957&gt;N3957,"Flávio Bolsonaro",IF(N3957&gt;M3957,"Lula","Empate"))</f>
        <v>Flávio Bolsonaro</v>
      </c>
      <c r="T3957" s="74" t="n">
        <v>0.567248908296943</v>
      </c>
      <c r="U3957" s="74" t="n">
        <v>0.380349344978166</v>
      </c>
      <c r="V3957" s="72" t="str">
        <f aca="false">IF(S3957="Empate","—",IF((N3957&gt;M3957)&lt;&gt;(T3957&gt;U3957),"Sim","Não"))</f>
        <v>Sim</v>
      </c>
    </row>
    <row r="3958" customFormat="false" ht="15" hidden="false" customHeight="false" outlineLevel="0" collapsed="false">
      <c r="A3958" s="72" t="s">
        <v>8098</v>
      </c>
      <c r="B3958" s="72" t="s">
        <v>8099</v>
      </c>
      <c r="C3958" s="72" t="s">
        <v>293</v>
      </c>
      <c r="D3958" s="72" t="s">
        <v>292</v>
      </c>
      <c r="E3958" s="72"/>
      <c r="F3958" s="73" t="n">
        <v>10239</v>
      </c>
      <c r="G3958" s="73" t="n">
        <v>7742</v>
      </c>
      <c r="H3958" s="73" t="n">
        <v>2497</v>
      </c>
      <c r="I3958" s="74" t="n">
        <f aca="false">H3958/F3958</f>
        <v>0.24387147182342</v>
      </c>
      <c r="J3958" s="73" t="n">
        <v>7351</v>
      </c>
      <c r="K3958" s="73" t="n">
        <v>201</v>
      </c>
      <c r="L3958" s="73" t="n">
        <v>190</v>
      </c>
      <c r="M3958" s="73" t="n">
        <v>3934</v>
      </c>
      <c r="N3958" s="73" t="n">
        <v>2761</v>
      </c>
      <c r="O3958" s="73" t="n">
        <f aca="false">J3958-M3958-N3958</f>
        <v>656</v>
      </c>
      <c r="P3958" s="74" t="n">
        <f aca="false">M3958/J3958</f>
        <v>0.53516528363488</v>
      </c>
      <c r="Q3958" s="74" t="n">
        <f aca="false">N3958/J3958</f>
        <v>0.37559515712148</v>
      </c>
      <c r="R3958" s="75" t="n">
        <f aca="false">ABS(P3958-Q3958)*100</f>
        <v>15.95701265134</v>
      </c>
      <c r="S3958" s="72" t="str">
        <f aca="false">IF(M3958&gt;N3958,"Flávio Bolsonaro",IF(N3958&gt;M3958,"Lula","Empate"))</f>
        <v>Flávio Bolsonaro</v>
      </c>
      <c r="T3958" s="74" t="n">
        <v>0.458574181117534</v>
      </c>
      <c r="U3958" s="74" t="n">
        <v>0.44791265253693</v>
      </c>
      <c r="V3958" s="72" t="str">
        <f aca="false">IF(S3958="Empate","—",IF((N3958&gt;M3958)&lt;&gt;(T3958&gt;U3958),"Sim","Não"))</f>
        <v>Sim</v>
      </c>
    </row>
    <row r="3959" customFormat="false" ht="15" hidden="false" customHeight="false" outlineLevel="0" collapsed="false">
      <c r="A3959" s="72" t="s">
        <v>8100</v>
      </c>
      <c r="B3959" s="72" t="s">
        <v>8101</v>
      </c>
      <c r="C3959" s="72" t="s">
        <v>293</v>
      </c>
      <c r="D3959" s="72" t="s">
        <v>292</v>
      </c>
      <c r="E3959" s="72"/>
      <c r="F3959" s="73" t="n">
        <v>1751</v>
      </c>
      <c r="G3959" s="73" t="n">
        <v>1569</v>
      </c>
      <c r="H3959" s="73" t="n">
        <v>182</v>
      </c>
      <c r="I3959" s="74" t="n">
        <f aca="false">H3959/F3959</f>
        <v>0.103940605368361</v>
      </c>
      <c r="J3959" s="73" t="n">
        <v>1509</v>
      </c>
      <c r="K3959" s="73" t="n">
        <v>32</v>
      </c>
      <c r="L3959" s="73" t="n">
        <v>28</v>
      </c>
      <c r="M3959" s="73" t="n">
        <v>866</v>
      </c>
      <c r="N3959" s="73" t="n">
        <v>486</v>
      </c>
      <c r="O3959" s="73" t="n">
        <f aca="false">J3959-M3959-N3959</f>
        <v>157</v>
      </c>
      <c r="P3959" s="74" t="n">
        <f aca="false">M3959/J3959</f>
        <v>0.573889993373095</v>
      </c>
      <c r="Q3959" s="74" t="n">
        <f aca="false">N3959/J3959</f>
        <v>0.3220675944334</v>
      </c>
      <c r="R3959" s="75" t="n">
        <f aca="false">ABS(P3959-Q3959)*100</f>
        <v>25.1822398939695</v>
      </c>
      <c r="S3959" s="72" t="str">
        <f aca="false">IF(M3959&gt;N3959,"Flávio Bolsonaro",IF(N3959&gt;M3959,"Lula","Empate"))</f>
        <v>Flávio Bolsonaro</v>
      </c>
      <c r="T3959" s="74" t="n">
        <v>0.454418928322895</v>
      </c>
      <c r="U3959" s="74" t="n">
        <v>0.469032707028532</v>
      </c>
      <c r="V3959" s="72" t="str">
        <f aca="false">IF(S3959="Empate","—",IF((N3959&gt;M3959)&lt;&gt;(T3959&gt;U3959),"Sim","Não"))</f>
        <v>Não</v>
      </c>
    </row>
    <row r="3960" customFormat="false" ht="15" hidden="false" customHeight="false" outlineLevel="0" collapsed="false">
      <c r="A3960" s="72" t="s">
        <v>8102</v>
      </c>
      <c r="B3960" s="72" t="s">
        <v>6715</v>
      </c>
      <c r="C3960" s="72" t="s">
        <v>293</v>
      </c>
      <c r="D3960" s="72" t="s">
        <v>292</v>
      </c>
      <c r="E3960" s="72"/>
      <c r="F3960" s="73" t="n">
        <v>4352</v>
      </c>
      <c r="G3960" s="73" t="n">
        <v>3446</v>
      </c>
      <c r="H3960" s="73" t="n">
        <v>906</v>
      </c>
      <c r="I3960" s="74" t="n">
        <f aca="false">H3960/F3960</f>
        <v>0.208180147058824</v>
      </c>
      <c r="J3960" s="73" t="n">
        <v>3195</v>
      </c>
      <c r="K3960" s="73" t="n">
        <v>150</v>
      </c>
      <c r="L3960" s="73" t="n">
        <v>101</v>
      </c>
      <c r="M3960" s="73" t="n">
        <v>1804</v>
      </c>
      <c r="N3960" s="73" t="n">
        <v>1223</v>
      </c>
      <c r="O3960" s="73" t="n">
        <f aca="false">J3960-M3960-N3960</f>
        <v>168</v>
      </c>
      <c r="P3960" s="74" t="n">
        <f aca="false">M3960/J3960</f>
        <v>0.564632237871675</v>
      </c>
      <c r="Q3960" s="74" t="n">
        <f aca="false">N3960/J3960</f>
        <v>0.382785602503912</v>
      </c>
      <c r="R3960" s="75" t="n">
        <f aca="false">ABS(P3960-Q3960)*100</f>
        <v>18.1846635367762</v>
      </c>
      <c r="S3960" s="72" t="str">
        <f aca="false">IF(M3960&gt;N3960,"Flávio Bolsonaro",IF(N3960&gt;M3960,"Lula","Empate"))</f>
        <v>Flávio Bolsonaro</v>
      </c>
      <c r="T3960" s="74" t="n">
        <v>0.489101224246044</v>
      </c>
      <c r="U3960" s="74" t="n">
        <v>0.447894893998208</v>
      </c>
      <c r="V3960" s="72" t="str">
        <f aca="false">IF(S3960="Empate","—",IF((N3960&gt;M3960)&lt;&gt;(T3960&gt;U3960),"Sim","Não"))</f>
        <v>Sim</v>
      </c>
    </row>
    <row r="3961" customFormat="false" ht="15" hidden="false" customHeight="false" outlineLevel="0" collapsed="false">
      <c r="A3961" s="72" t="s">
        <v>8103</v>
      </c>
      <c r="B3961" s="72" t="s">
        <v>8104</v>
      </c>
      <c r="C3961" s="72" t="s">
        <v>293</v>
      </c>
      <c r="D3961" s="72" t="s">
        <v>292</v>
      </c>
      <c r="E3961" s="72"/>
      <c r="F3961" s="73" t="n">
        <v>8271</v>
      </c>
      <c r="G3961" s="73" t="n">
        <v>6374</v>
      </c>
      <c r="H3961" s="73" t="n">
        <v>1897</v>
      </c>
      <c r="I3961" s="74" t="n">
        <f aca="false">H3961/F3961</f>
        <v>0.229355579736428</v>
      </c>
      <c r="J3961" s="73" t="n">
        <v>6079</v>
      </c>
      <c r="K3961" s="73" t="n">
        <v>186</v>
      </c>
      <c r="L3961" s="73" t="n">
        <v>109</v>
      </c>
      <c r="M3961" s="73" t="n">
        <v>3580</v>
      </c>
      <c r="N3961" s="73" t="n">
        <v>2083</v>
      </c>
      <c r="O3961" s="73" t="n">
        <f aca="false">J3961-M3961-N3961</f>
        <v>416</v>
      </c>
      <c r="P3961" s="74" t="n">
        <f aca="false">M3961/J3961</f>
        <v>0.588912650106926</v>
      </c>
      <c r="Q3961" s="74" t="n">
        <f aca="false">N3961/J3961</f>
        <v>0.342655041947689</v>
      </c>
      <c r="R3961" s="75" t="n">
        <f aca="false">ABS(P3961-Q3961)*100</f>
        <v>24.6257608159237</v>
      </c>
      <c r="S3961" s="72" t="str">
        <f aca="false">IF(M3961&gt;N3961,"Flávio Bolsonaro",IF(N3961&gt;M3961,"Lula","Empate"))</f>
        <v>Flávio Bolsonaro</v>
      </c>
      <c r="T3961" s="74" t="n">
        <v>0.530161166538757</v>
      </c>
      <c r="U3961" s="74" t="n">
        <v>0.389562547966232</v>
      </c>
      <c r="V3961" s="72" t="str">
        <f aca="false">IF(S3961="Empate","—",IF((N3961&gt;M3961)&lt;&gt;(T3961&gt;U3961),"Sim","Não"))</f>
        <v>Sim</v>
      </c>
    </row>
    <row r="3962" customFormat="false" ht="15" hidden="false" customHeight="false" outlineLevel="0" collapsed="false">
      <c r="A3962" s="72" t="s">
        <v>8105</v>
      </c>
      <c r="B3962" s="72" t="s">
        <v>8106</v>
      </c>
      <c r="C3962" s="72" t="s">
        <v>293</v>
      </c>
      <c r="D3962" s="72" t="s">
        <v>292</v>
      </c>
      <c r="E3962" s="72"/>
      <c r="F3962" s="73" t="n">
        <v>5073</v>
      </c>
      <c r="G3962" s="73" t="n">
        <v>4432</v>
      </c>
      <c r="H3962" s="73" t="n">
        <v>641</v>
      </c>
      <c r="I3962" s="74" t="n">
        <f aca="false">H3962/F3962</f>
        <v>0.12635521387739</v>
      </c>
      <c r="J3962" s="73" t="n">
        <v>4268</v>
      </c>
      <c r="K3962" s="73" t="n">
        <v>72</v>
      </c>
      <c r="L3962" s="73" t="n">
        <v>92</v>
      </c>
      <c r="M3962" s="73" t="n">
        <v>3026</v>
      </c>
      <c r="N3962" s="73" t="n">
        <v>839</v>
      </c>
      <c r="O3962" s="73" t="n">
        <f aca="false">J3962-M3962-N3962</f>
        <v>403</v>
      </c>
      <c r="P3962" s="74" t="n">
        <f aca="false">M3962/J3962</f>
        <v>0.708997188378632</v>
      </c>
      <c r="Q3962" s="74" t="n">
        <f aca="false">N3962/J3962</f>
        <v>0.196579194001874</v>
      </c>
      <c r="R3962" s="75" t="n">
        <f aca="false">ABS(P3962-Q3962)*100</f>
        <v>51.2417994376757</v>
      </c>
      <c r="S3962" s="72" t="str">
        <f aca="false">IF(M3962&gt;N3962,"Flávio Bolsonaro",IF(N3962&gt;M3962,"Lula","Empate"))</f>
        <v>Flávio Bolsonaro</v>
      </c>
      <c r="T3962" s="74" t="n">
        <v>0.270295857988166</v>
      </c>
      <c r="U3962" s="74" t="n">
        <v>0.634319526627219</v>
      </c>
      <c r="V3962" s="72" t="str">
        <f aca="false">IF(S3962="Empate","—",IF((N3962&gt;M3962)&lt;&gt;(T3962&gt;U3962),"Sim","Não"))</f>
        <v>Não</v>
      </c>
    </row>
    <row r="3963" customFormat="false" ht="15" hidden="false" customHeight="false" outlineLevel="0" collapsed="false">
      <c r="A3963" s="72" t="s">
        <v>8107</v>
      </c>
      <c r="B3963" s="72" t="s">
        <v>8108</v>
      </c>
      <c r="C3963" s="72" t="s">
        <v>293</v>
      </c>
      <c r="D3963" s="72" t="s">
        <v>292</v>
      </c>
      <c r="E3963" s="72"/>
      <c r="F3963" s="73" t="n">
        <v>5354</v>
      </c>
      <c r="G3963" s="73" t="n">
        <v>4550</v>
      </c>
      <c r="H3963" s="73" t="n">
        <v>804</v>
      </c>
      <c r="I3963" s="74" t="n">
        <f aca="false">H3963/F3963</f>
        <v>0.150168098617856</v>
      </c>
      <c r="J3963" s="73" t="n">
        <v>4346</v>
      </c>
      <c r="K3963" s="73" t="n">
        <v>117</v>
      </c>
      <c r="L3963" s="73" t="n">
        <v>87</v>
      </c>
      <c r="M3963" s="73" t="n">
        <v>2819</v>
      </c>
      <c r="N3963" s="73" t="n">
        <v>1255</v>
      </c>
      <c r="O3963" s="73" t="n">
        <f aca="false">J3963-M3963-N3963</f>
        <v>272</v>
      </c>
      <c r="P3963" s="74" t="n">
        <f aca="false">M3963/J3963</f>
        <v>0.648642429820525</v>
      </c>
      <c r="Q3963" s="74" t="n">
        <f aca="false">N3963/J3963</f>
        <v>0.288771283939255</v>
      </c>
      <c r="R3963" s="75" t="n">
        <f aca="false">ABS(P3963-Q3963)*100</f>
        <v>35.987114588127</v>
      </c>
      <c r="S3963" s="72" t="str">
        <f aca="false">IF(M3963&gt;N3963,"Flávio Bolsonaro",IF(N3963&gt;M3963,"Lula","Empate"))</f>
        <v>Flávio Bolsonaro</v>
      </c>
      <c r="T3963" s="74" t="n">
        <v>0.382532159783345</v>
      </c>
      <c r="U3963" s="74" t="n">
        <v>0.549988715865493</v>
      </c>
      <c r="V3963" s="72" t="str">
        <f aca="false">IF(S3963="Empate","—",IF((N3963&gt;M3963)&lt;&gt;(T3963&gt;U3963),"Sim","Não"))</f>
        <v>Não</v>
      </c>
    </row>
    <row r="3964" customFormat="false" ht="15" hidden="false" customHeight="false" outlineLevel="0" collapsed="false">
      <c r="A3964" s="72" t="s">
        <v>8109</v>
      </c>
      <c r="B3964" s="72" t="s">
        <v>8110</v>
      </c>
      <c r="C3964" s="72" t="s">
        <v>293</v>
      </c>
      <c r="D3964" s="72" t="s">
        <v>292</v>
      </c>
      <c r="E3964" s="72"/>
      <c r="F3964" s="73" t="n">
        <v>4618</v>
      </c>
      <c r="G3964" s="73" t="n">
        <v>3764</v>
      </c>
      <c r="H3964" s="73" t="n">
        <v>854</v>
      </c>
      <c r="I3964" s="74" t="n">
        <f aca="false">H3964/F3964</f>
        <v>0.18492854049372</v>
      </c>
      <c r="J3964" s="73" t="n">
        <v>3594</v>
      </c>
      <c r="K3964" s="73" t="n">
        <v>103</v>
      </c>
      <c r="L3964" s="73" t="n">
        <v>67</v>
      </c>
      <c r="M3964" s="73" t="n">
        <v>2447</v>
      </c>
      <c r="N3964" s="73" t="n">
        <v>792</v>
      </c>
      <c r="O3964" s="73" t="n">
        <f aca="false">J3964-M3964-N3964</f>
        <v>355</v>
      </c>
      <c r="P3964" s="74" t="n">
        <f aca="false">M3964/J3964</f>
        <v>0.680856983861992</v>
      </c>
      <c r="Q3964" s="74" t="n">
        <f aca="false">N3964/J3964</f>
        <v>0.220367278797997</v>
      </c>
      <c r="R3964" s="75" t="n">
        <f aca="false">ABS(P3964-Q3964)*100</f>
        <v>46.0489705063996</v>
      </c>
      <c r="S3964" s="72" t="str">
        <f aca="false">IF(M3964&gt;N3964,"Flávio Bolsonaro",IF(N3964&gt;M3964,"Lula","Empate"))</f>
        <v>Flávio Bolsonaro</v>
      </c>
      <c r="T3964" s="74" t="n">
        <v>0.3731055387159</v>
      </c>
      <c r="U3964" s="74" t="n">
        <v>0.521631303389364</v>
      </c>
      <c r="V3964" s="72" t="str">
        <f aca="false">IF(S3964="Empate","—",IF((N3964&gt;M3964)&lt;&gt;(T3964&gt;U3964),"Sim","Não"))</f>
        <v>Não</v>
      </c>
    </row>
    <row r="3965" customFormat="false" ht="15" hidden="false" customHeight="false" outlineLevel="0" collapsed="false">
      <c r="A3965" s="72" t="s">
        <v>8111</v>
      </c>
      <c r="B3965" s="72" t="s">
        <v>8112</v>
      </c>
      <c r="C3965" s="72" t="s">
        <v>293</v>
      </c>
      <c r="D3965" s="72" t="s">
        <v>292</v>
      </c>
      <c r="E3965" s="72"/>
      <c r="F3965" s="73" t="n">
        <v>2125</v>
      </c>
      <c r="G3965" s="73" t="n">
        <v>1673</v>
      </c>
      <c r="H3965" s="73" t="n">
        <v>452</v>
      </c>
      <c r="I3965" s="74" t="n">
        <f aca="false">H3965/F3965</f>
        <v>0.212705882352941</v>
      </c>
      <c r="J3965" s="73" t="n">
        <v>1612</v>
      </c>
      <c r="K3965" s="73" t="n">
        <v>32</v>
      </c>
      <c r="L3965" s="73" t="n">
        <v>29</v>
      </c>
      <c r="M3965" s="73" t="n">
        <v>685</v>
      </c>
      <c r="N3965" s="73" t="n">
        <v>873</v>
      </c>
      <c r="O3965" s="73" t="n">
        <f aca="false">J3965-M3965-N3965</f>
        <v>54</v>
      </c>
      <c r="P3965" s="74" t="n">
        <f aca="false">M3965/J3965</f>
        <v>0.424937965260546</v>
      </c>
      <c r="Q3965" s="74" t="n">
        <f aca="false">N3965/J3965</f>
        <v>0.541563275434243</v>
      </c>
      <c r="R3965" s="75" t="n">
        <f aca="false">ABS(P3965-Q3965)*100</f>
        <v>11.6625310173697</v>
      </c>
      <c r="S3965" s="72" t="str">
        <f aca="false">IF(M3965&gt;N3965,"Flávio Bolsonaro",IF(N3965&gt;M3965,"Lula","Empate"))</f>
        <v>Lula</v>
      </c>
      <c r="T3965" s="74" t="n">
        <v>0.618038740920097</v>
      </c>
      <c r="U3965" s="74" t="n">
        <v>0.352300242130751</v>
      </c>
      <c r="V3965" s="72" t="str">
        <f aca="false">IF(S3965="Empate","—",IF((N3965&gt;M3965)&lt;&gt;(T3965&gt;U3965),"Sim","Não"))</f>
        <v>Não</v>
      </c>
    </row>
    <row r="3966" customFormat="false" ht="15" hidden="false" customHeight="false" outlineLevel="0" collapsed="false">
      <c r="A3966" s="72" t="s">
        <v>8113</v>
      </c>
      <c r="B3966" s="72" t="s">
        <v>8114</v>
      </c>
      <c r="C3966" s="72" t="s">
        <v>293</v>
      </c>
      <c r="D3966" s="72" t="s">
        <v>292</v>
      </c>
      <c r="E3966" s="72"/>
      <c r="F3966" s="73" t="n">
        <v>92061</v>
      </c>
      <c r="G3966" s="73" t="n">
        <v>75165</v>
      </c>
      <c r="H3966" s="73" t="n">
        <v>16896</v>
      </c>
      <c r="I3966" s="74" t="n">
        <f aca="false">H3966/F3966</f>
        <v>0.183530485221755</v>
      </c>
      <c r="J3966" s="73" t="n">
        <v>72859</v>
      </c>
      <c r="K3966" s="73" t="n">
        <v>1154</v>
      </c>
      <c r="L3966" s="73" t="n">
        <v>1152</v>
      </c>
      <c r="M3966" s="73" t="n">
        <v>53040</v>
      </c>
      <c r="N3966" s="73" t="n">
        <v>14322</v>
      </c>
      <c r="O3966" s="73" t="n">
        <f aca="false">J3966-M3966-N3966</f>
        <v>5497</v>
      </c>
      <c r="P3966" s="74" t="n">
        <f aca="false">M3966/J3966</f>
        <v>0.727981443610261</v>
      </c>
      <c r="Q3966" s="74" t="n">
        <f aca="false">N3966/J3966</f>
        <v>0.196571459943178</v>
      </c>
      <c r="R3966" s="75" t="n">
        <f aca="false">ABS(P3966-Q3966)*100</f>
        <v>53.1409983667083</v>
      </c>
      <c r="S3966" s="72" t="str">
        <f aca="false">IF(M3966&gt;N3966,"Flávio Bolsonaro",IF(N3966&gt;M3966,"Lula","Empate"))</f>
        <v>Flávio Bolsonaro</v>
      </c>
      <c r="T3966" s="74" t="n">
        <v>0.235685605852263</v>
      </c>
      <c r="U3966" s="74" t="n">
        <v>0.691174852868379</v>
      </c>
      <c r="V3966" s="72" t="str">
        <f aca="false">IF(S3966="Empate","—",IF((N3966&gt;M3966)&lt;&gt;(T3966&gt;U3966),"Sim","Não"))</f>
        <v>Não</v>
      </c>
    </row>
    <row r="3967" customFormat="false" ht="15" hidden="false" customHeight="false" outlineLevel="0" collapsed="false">
      <c r="A3967" s="72" t="s">
        <v>8115</v>
      </c>
      <c r="B3967" s="72" t="s">
        <v>8116</v>
      </c>
      <c r="C3967" s="72" t="s">
        <v>293</v>
      </c>
      <c r="D3967" s="72" t="s">
        <v>292</v>
      </c>
      <c r="E3967" s="72"/>
      <c r="F3967" s="73" t="n">
        <v>2075</v>
      </c>
      <c r="G3967" s="73" t="n">
        <v>1687</v>
      </c>
      <c r="H3967" s="73" t="n">
        <v>388</v>
      </c>
      <c r="I3967" s="74" t="n">
        <f aca="false">H3967/F3967</f>
        <v>0.186987951807229</v>
      </c>
      <c r="J3967" s="73" t="n">
        <v>1634</v>
      </c>
      <c r="K3967" s="73" t="n">
        <v>26</v>
      </c>
      <c r="L3967" s="73" t="n">
        <v>27</v>
      </c>
      <c r="M3967" s="73" t="n">
        <v>899</v>
      </c>
      <c r="N3967" s="73" t="n">
        <v>671</v>
      </c>
      <c r="O3967" s="73" t="n">
        <f aca="false">J3967-M3967-N3967</f>
        <v>64</v>
      </c>
      <c r="P3967" s="74" t="n">
        <f aca="false">M3967/J3967</f>
        <v>0.550183598531212</v>
      </c>
      <c r="Q3967" s="74" t="n">
        <f aca="false">N3967/J3967</f>
        <v>0.410648714810282</v>
      </c>
      <c r="R3967" s="75" t="n">
        <f aca="false">ABS(P3967-Q3967)*100</f>
        <v>13.953488372093</v>
      </c>
      <c r="S3967" s="72" t="str">
        <f aca="false">IF(M3967&gt;N3967,"Flávio Bolsonaro",IF(N3967&gt;M3967,"Lula","Empate"))</f>
        <v>Flávio Bolsonaro</v>
      </c>
      <c r="T3967" s="74" t="n">
        <v>0.507395498392283</v>
      </c>
      <c r="U3967" s="74" t="n">
        <v>0.428938906752412</v>
      </c>
      <c r="V3967" s="72" t="str">
        <f aca="false">IF(S3967="Empate","—",IF((N3967&gt;M3967)&lt;&gt;(T3967&gt;U3967),"Sim","Não"))</f>
        <v>Sim</v>
      </c>
    </row>
    <row r="3968" customFormat="false" ht="15" hidden="false" customHeight="false" outlineLevel="0" collapsed="false">
      <c r="A3968" s="72" t="s">
        <v>8117</v>
      </c>
      <c r="B3968" s="72" t="s">
        <v>8118</v>
      </c>
      <c r="C3968" s="72" t="s">
        <v>293</v>
      </c>
      <c r="D3968" s="72" t="s">
        <v>292</v>
      </c>
      <c r="E3968" s="72"/>
      <c r="F3968" s="73" t="n">
        <v>5645</v>
      </c>
      <c r="G3968" s="73" t="n">
        <v>4878</v>
      </c>
      <c r="H3968" s="73" t="n">
        <v>767</v>
      </c>
      <c r="I3968" s="74" t="n">
        <f aca="false">H3968/F3968</f>
        <v>0.135872453498671</v>
      </c>
      <c r="J3968" s="73" t="n">
        <v>4714</v>
      </c>
      <c r="K3968" s="73" t="n">
        <v>93</v>
      </c>
      <c r="L3968" s="73" t="n">
        <v>71</v>
      </c>
      <c r="M3968" s="73" t="n">
        <v>3227</v>
      </c>
      <c r="N3968" s="73" t="n">
        <v>1054</v>
      </c>
      <c r="O3968" s="73" t="n">
        <f aca="false">J3968-M3968-N3968</f>
        <v>433</v>
      </c>
      <c r="P3968" s="74" t="n">
        <f aca="false">M3968/J3968</f>
        <v>0.684556639796351</v>
      </c>
      <c r="Q3968" s="74" t="n">
        <f aca="false">N3968/J3968</f>
        <v>0.223589308442936</v>
      </c>
      <c r="R3968" s="75" t="n">
        <f aca="false">ABS(P3968-Q3968)*100</f>
        <v>46.0967331353415</v>
      </c>
      <c r="S3968" s="72" t="str">
        <f aca="false">IF(M3968&gt;N3968,"Flávio Bolsonaro",IF(N3968&gt;M3968,"Lula","Empate"))</f>
        <v>Flávio Bolsonaro</v>
      </c>
      <c r="T3968" s="74" t="n">
        <v>0.348030821917808</v>
      </c>
      <c r="U3968" s="74" t="n">
        <v>0.583904109589041</v>
      </c>
      <c r="V3968" s="72" t="str">
        <f aca="false">IF(S3968="Empate","—",IF((N3968&gt;M3968)&lt;&gt;(T3968&gt;U3968),"Sim","Não"))</f>
        <v>Não</v>
      </c>
    </row>
    <row r="3969" customFormat="false" ht="15" hidden="false" customHeight="false" outlineLevel="0" collapsed="false">
      <c r="A3969" s="72" t="s">
        <v>8119</v>
      </c>
      <c r="B3969" s="72" t="s">
        <v>8120</v>
      </c>
      <c r="C3969" s="72" t="s">
        <v>293</v>
      </c>
      <c r="D3969" s="72" t="s">
        <v>292</v>
      </c>
      <c r="E3969" s="72"/>
      <c r="F3969" s="73" t="n">
        <v>2067</v>
      </c>
      <c r="G3969" s="73" t="n">
        <v>1676</v>
      </c>
      <c r="H3969" s="73" t="n">
        <v>391</v>
      </c>
      <c r="I3969" s="74" t="n">
        <f aca="false">H3969/F3969</f>
        <v>0.189163038219642</v>
      </c>
      <c r="J3969" s="73" t="n">
        <v>1610</v>
      </c>
      <c r="K3969" s="73" t="n">
        <v>32</v>
      </c>
      <c r="L3969" s="73" t="n">
        <v>34</v>
      </c>
      <c r="M3969" s="73" t="n">
        <v>1179</v>
      </c>
      <c r="N3969" s="73" t="n">
        <v>351</v>
      </c>
      <c r="O3969" s="73" t="n">
        <f aca="false">J3969-M3969-N3969</f>
        <v>80</v>
      </c>
      <c r="P3969" s="74" t="n">
        <f aca="false">M3969/J3969</f>
        <v>0.732298136645963</v>
      </c>
      <c r="Q3969" s="74" t="n">
        <f aca="false">N3969/J3969</f>
        <v>0.218012422360248</v>
      </c>
      <c r="R3969" s="75" t="n">
        <f aca="false">ABS(P3969-Q3969)*100</f>
        <v>51.4285714285714</v>
      </c>
      <c r="S3969" s="72" t="str">
        <f aca="false">IF(M3969&gt;N3969,"Flávio Bolsonaro",IF(N3969&gt;M3969,"Lula","Empate"))</f>
        <v>Flávio Bolsonaro</v>
      </c>
      <c r="T3969" s="74" t="n">
        <v>0.3274231678487</v>
      </c>
      <c r="U3969" s="74" t="n">
        <v>0.596926713947991</v>
      </c>
      <c r="V3969" s="72" t="str">
        <f aca="false">IF(S3969="Empate","—",IF((N3969&gt;M3969)&lt;&gt;(T3969&gt;U3969),"Sim","Não"))</f>
        <v>Não</v>
      </c>
    </row>
    <row r="3970" customFormat="false" ht="15" hidden="false" customHeight="false" outlineLevel="0" collapsed="false">
      <c r="A3970" s="72" t="s">
        <v>8121</v>
      </c>
      <c r="B3970" s="72" t="s">
        <v>8122</v>
      </c>
      <c r="C3970" s="72" t="s">
        <v>293</v>
      </c>
      <c r="D3970" s="72" t="s">
        <v>292</v>
      </c>
      <c r="E3970" s="72"/>
      <c r="F3970" s="73" t="n">
        <v>2195</v>
      </c>
      <c r="G3970" s="73" t="n">
        <v>1865</v>
      </c>
      <c r="H3970" s="73" t="n">
        <v>330</v>
      </c>
      <c r="I3970" s="74" t="n">
        <f aca="false">H3970/F3970</f>
        <v>0.150341685649203</v>
      </c>
      <c r="J3970" s="73" t="n">
        <v>1812</v>
      </c>
      <c r="K3970" s="73" t="n">
        <v>28</v>
      </c>
      <c r="L3970" s="73" t="n">
        <v>25</v>
      </c>
      <c r="M3970" s="73" t="n">
        <v>1200</v>
      </c>
      <c r="N3970" s="73" t="n">
        <v>506</v>
      </c>
      <c r="O3970" s="73" t="n">
        <f aca="false">J3970-M3970-N3970</f>
        <v>106</v>
      </c>
      <c r="P3970" s="74" t="n">
        <f aca="false">M3970/J3970</f>
        <v>0.662251655629139</v>
      </c>
      <c r="Q3970" s="74" t="n">
        <f aca="false">N3970/J3970</f>
        <v>0.27924944812362</v>
      </c>
      <c r="R3970" s="75" t="n">
        <f aca="false">ABS(P3970-Q3970)*100</f>
        <v>38.3002207505519</v>
      </c>
      <c r="S3970" s="72" t="str">
        <f aca="false">IF(M3970&gt;N3970,"Flávio Bolsonaro",IF(N3970&gt;M3970,"Lula","Empate"))</f>
        <v>Flávio Bolsonaro</v>
      </c>
      <c r="T3970" s="74" t="n">
        <v>0.412438625204583</v>
      </c>
      <c r="U3970" s="74" t="n">
        <v>0.532460447354064</v>
      </c>
      <c r="V3970" s="72" t="str">
        <f aca="false">IF(S3970="Empate","—",IF((N3970&gt;M3970)&lt;&gt;(T3970&gt;U3970),"Sim","Não"))</f>
        <v>Não</v>
      </c>
    </row>
    <row r="3971" customFormat="false" ht="15" hidden="false" customHeight="false" outlineLevel="0" collapsed="false">
      <c r="A3971" s="72" t="s">
        <v>8123</v>
      </c>
      <c r="B3971" s="72" t="s">
        <v>8124</v>
      </c>
      <c r="C3971" s="72" t="s">
        <v>293</v>
      </c>
      <c r="D3971" s="72" t="s">
        <v>292</v>
      </c>
      <c r="E3971" s="72"/>
      <c r="F3971" s="73" t="n">
        <v>2527</v>
      </c>
      <c r="G3971" s="73" t="n">
        <v>2117</v>
      </c>
      <c r="H3971" s="73" t="n">
        <v>410</v>
      </c>
      <c r="I3971" s="74" t="n">
        <f aca="false">H3971/F3971</f>
        <v>0.162247724574594</v>
      </c>
      <c r="J3971" s="73" t="n">
        <v>2059</v>
      </c>
      <c r="K3971" s="73" t="n">
        <v>38</v>
      </c>
      <c r="L3971" s="73" t="n">
        <v>20</v>
      </c>
      <c r="M3971" s="73" t="n">
        <v>1549</v>
      </c>
      <c r="N3971" s="73" t="n">
        <v>353</v>
      </c>
      <c r="O3971" s="73" t="n">
        <f aca="false">J3971-M3971-N3971</f>
        <v>157</v>
      </c>
      <c r="P3971" s="74" t="n">
        <f aca="false">M3971/J3971</f>
        <v>0.75230694511899</v>
      </c>
      <c r="Q3971" s="74" t="n">
        <f aca="false">N3971/J3971</f>
        <v>0.171442447790189</v>
      </c>
      <c r="R3971" s="75" t="n">
        <f aca="false">ABS(P3971-Q3971)*100</f>
        <v>58.08644973288</v>
      </c>
      <c r="S3971" s="72" t="str">
        <f aca="false">IF(M3971&gt;N3971,"Flávio Bolsonaro",IF(N3971&gt;M3971,"Lula","Empate"))</f>
        <v>Flávio Bolsonaro</v>
      </c>
      <c r="T3971" s="74" t="n">
        <v>0.247152055473006</v>
      </c>
      <c r="U3971" s="74" t="n">
        <v>0.654284299157999</v>
      </c>
      <c r="V3971" s="72" t="str">
        <f aca="false">IF(S3971="Empate","—",IF((N3971&gt;M3971)&lt;&gt;(T3971&gt;U3971),"Sim","Não"))</f>
        <v>Não</v>
      </c>
    </row>
    <row r="3972" customFormat="false" ht="15" hidden="false" customHeight="false" outlineLevel="0" collapsed="false">
      <c r="A3972" s="72" t="s">
        <v>8125</v>
      </c>
      <c r="B3972" s="72" t="s">
        <v>2175</v>
      </c>
      <c r="C3972" s="72" t="s">
        <v>293</v>
      </c>
      <c r="D3972" s="72" t="s">
        <v>292</v>
      </c>
      <c r="E3972" s="72"/>
      <c r="F3972" s="73" t="n">
        <v>8592</v>
      </c>
      <c r="G3972" s="73" t="n">
        <v>6551</v>
      </c>
      <c r="H3972" s="73" t="n">
        <v>2041</v>
      </c>
      <c r="I3972" s="74" t="n">
        <f aca="false">H3972/F3972</f>
        <v>0.237546554934823</v>
      </c>
      <c r="J3972" s="73" t="n">
        <v>6167</v>
      </c>
      <c r="K3972" s="73" t="n">
        <v>234</v>
      </c>
      <c r="L3972" s="73" t="n">
        <v>150</v>
      </c>
      <c r="M3972" s="73" t="n">
        <v>3496</v>
      </c>
      <c r="N3972" s="73" t="n">
        <v>2265</v>
      </c>
      <c r="O3972" s="73" t="n">
        <f aca="false">J3972-M3972-N3972</f>
        <v>406</v>
      </c>
      <c r="P3972" s="74" t="n">
        <f aca="false">M3972/J3972</f>
        <v>0.566888276309389</v>
      </c>
      <c r="Q3972" s="74" t="n">
        <f aca="false">N3972/J3972</f>
        <v>0.367277444462461</v>
      </c>
      <c r="R3972" s="75" t="n">
        <f aca="false">ABS(P3972-Q3972)*100</f>
        <v>19.9610831846927</v>
      </c>
      <c r="S3972" s="72" t="str">
        <f aca="false">IF(M3972&gt;N3972,"Flávio Bolsonaro",IF(N3972&gt;M3972,"Lula","Empate"))</f>
        <v>Flávio Bolsonaro</v>
      </c>
      <c r="T3972" s="74" t="n">
        <v>0.489996824388695</v>
      </c>
      <c r="U3972" s="74" t="n">
        <v>0.435058748809146</v>
      </c>
      <c r="V3972" s="72" t="str">
        <f aca="false">IF(S3972="Empate","—",IF((N3972&gt;M3972)&lt;&gt;(T3972&gt;U3972),"Sim","Não"))</f>
        <v>Sim</v>
      </c>
    </row>
    <row r="3973" customFormat="false" ht="15" hidden="false" customHeight="false" outlineLevel="0" collapsed="false">
      <c r="A3973" s="72" t="s">
        <v>8126</v>
      </c>
      <c r="B3973" s="72" t="s">
        <v>8127</v>
      </c>
      <c r="C3973" s="72" t="s">
        <v>293</v>
      </c>
      <c r="D3973" s="72" t="s">
        <v>292</v>
      </c>
      <c r="E3973" s="72"/>
      <c r="F3973" s="73" t="n">
        <v>10683</v>
      </c>
      <c r="G3973" s="73" t="n">
        <v>9224</v>
      </c>
      <c r="H3973" s="73" t="n">
        <v>1459</v>
      </c>
      <c r="I3973" s="74" t="n">
        <f aca="false">H3973/F3973</f>
        <v>0.136572123935224</v>
      </c>
      <c r="J3973" s="73" t="n">
        <v>8977</v>
      </c>
      <c r="K3973" s="73" t="n">
        <v>124</v>
      </c>
      <c r="L3973" s="73" t="n">
        <v>123</v>
      </c>
      <c r="M3973" s="73" t="n">
        <v>6818</v>
      </c>
      <c r="N3973" s="73" t="n">
        <v>1396</v>
      </c>
      <c r="O3973" s="73" t="n">
        <f aca="false">J3973-M3973-N3973</f>
        <v>763</v>
      </c>
      <c r="P3973" s="74" t="n">
        <f aca="false">M3973/J3973</f>
        <v>0.759496491032639</v>
      </c>
      <c r="Q3973" s="74" t="n">
        <f aca="false">N3973/J3973</f>
        <v>0.155508521777877</v>
      </c>
      <c r="R3973" s="75" t="n">
        <f aca="false">ABS(P3973-Q3973)*100</f>
        <v>60.3987969254762</v>
      </c>
      <c r="S3973" s="72" t="str">
        <f aca="false">IF(M3973&gt;N3973,"Flávio Bolsonaro",IF(N3973&gt;M3973,"Lula","Empate"))</f>
        <v>Flávio Bolsonaro</v>
      </c>
      <c r="T3973" s="74" t="n">
        <v>0.220348837209302</v>
      </c>
      <c r="U3973" s="74" t="n">
        <v>0.706162790697674</v>
      </c>
      <c r="V3973" s="72" t="str">
        <f aca="false">IF(S3973="Empate","—",IF((N3973&gt;M3973)&lt;&gt;(T3973&gt;U3973),"Sim","Não"))</f>
        <v>Não</v>
      </c>
    </row>
    <row r="3974" customFormat="false" ht="15" hidden="false" customHeight="false" outlineLevel="0" collapsed="false">
      <c r="A3974" s="72" t="s">
        <v>8128</v>
      </c>
      <c r="B3974" s="72" t="s">
        <v>8129</v>
      </c>
      <c r="C3974" s="72" t="s">
        <v>293</v>
      </c>
      <c r="D3974" s="72" t="s">
        <v>292</v>
      </c>
      <c r="E3974" s="72"/>
      <c r="F3974" s="73" t="n">
        <v>2604</v>
      </c>
      <c r="G3974" s="73" t="n">
        <v>2113</v>
      </c>
      <c r="H3974" s="73" t="n">
        <v>491</v>
      </c>
      <c r="I3974" s="74" t="n">
        <f aca="false">H3974/F3974</f>
        <v>0.188556067588326</v>
      </c>
      <c r="J3974" s="73" t="n">
        <v>2055</v>
      </c>
      <c r="K3974" s="73" t="n">
        <v>30</v>
      </c>
      <c r="L3974" s="73" t="n">
        <v>28</v>
      </c>
      <c r="M3974" s="73" t="n">
        <v>1043</v>
      </c>
      <c r="N3974" s="73" t="n">
        <v>923</v>
      </c>
      <c r="O3974" s="73" t="n">
        <f aca="false">J3974-M3974-N3974</f>
        <v>89</v>
      </c>
      <c r="P3974" s="74" t="n">
        <f aca="false">M3974/J3974</f>
        <v>0.507542579075426</v>
      </c>
      <c r="Q3974" s="74" t="n">
        <f aca="false">N3974/J3974</f>
        <v>0.449148418491484</v>
      </c>
      <c r="R3974" s="75" t="n">
        <f aca="false">ABS(P3974-Q3974)*100</f>
        <v>5.83941605839416</v>
      </c>
      <c r="S3974" s="72" t="str">
        <f aca="false">IF(M3974&gt;N3974,"Flávio Bolsonaro",IF(N3974&gt;M3974,"Lula","Empate"))</f>
        <v>Flávio Bolsonaro</v>
      </c>
      <c r="T3974" s="74" t="n">
        <v>0.530204962243797</v>
      </c>
      <c r="U3974" s="74" t="n">
        <v>0.425026968716289</v>
      </c>
      <c r="V3974" s="72" t="str">
        <f aca="false">IF(S3974="Empate","—",IF((N3974&gt;M3974)&lt;&gt;(T3974&gt;U3974),"Sim","Não"))</f>
        <v>Sim</v>
      </c>
    </row>
    <row r="3975" customFormat="false" ht="15" hidden="false" customHeight="false" outlineLevel="0" collapsed="false">
      <c r="A3975" s="72" t="s">
        <v>8130</v>
      </c>
      <c r="B3975" s="72" t="s">
        <v>8131</v>
      </c>
      <c r="C3975" s="72" t="s">
        <v>293</v>
      </c>
      <c r="D3975" s="72" t="s">
        <v>292</v>
      </c>
      <c r="E3975" s="72"/>
      <c r="F3975" s="73" t="n">
        <v>9902</v>
      </c>
      <c r="G3975" s="73" t="n">
        <v>8160</v>
      </c>
      <c r="H3975" s="73" t="n">
        <v>1742</v>
      </c>
      <c r="I3975" s="74" t="n">
        <f aca="false">H3975/F3975</f>
        <v>0.175924055746314</v>
      </c>
      <c r="J3975" s="73" t="n">
        <v>7770</v>
      </c>
      <c r="K3975" s="73" t="n">
        <v>187</v>
      </c>
      <c r="L3975" s="73" t="n">
        <v>203</v>
      </c>
      <c r="M3975" s="73" t="n">
        <v>4994</v>
      </c>
      <c r="N3975" s="73" t="n">
        <v>2125</v>
      </c>
      <c r="O3975" s="73" t="n">
        <f aca="false">J3975-M3975-N3975</f>
        <v>651</v>
      </c>
      <c r="P3975" s="74" t="n">
        <f aca="false">M3975/J3975</f>
        <v>0.642728442728443</v>
      </c>
      <c r="Q3975" s="74" t="n">
        <f aca="false">N3975/J3975</f>
        <v>0.273487773487774</v>
      </c>
      <c r="R3975" s="75" t="n">
        <f aca="false">ABS(P3975-Q3975)*100</f>
        <v>36.9240669240669</v>
      </c>
      <c r="S3975" s="72" t="str">
        <f aca="false">IF(M3975&gt;N3975,"Flávio Bolsonaro",IF(N3975&gt;M3975,"Lula","Empate"))</f>
        <v>Flávio Bolsonaro</v>
      </c>
      <c r="T3975" s="74" t="n">
        <v>0.356459330143541</v>
      </c>
      <c r="U3975" s="74" t="n">
        <v>0.574540418030723</v>
      </c>
      <c r="V3975" s="72" t="str">
        <f aca="false">IF(S3975="Empate","—",IF((N3975&gt;M3975)&lt;&gt;(T3975&gt;U3975),"Sim","Não"))</f>
        <v>Não</v>
      </c>
    </row>
    <row r="3976" customFormat="false" ht="15" hidden="false" customHeight="false" outlineLevel="0" collapsed="false">
      <c r="A3976" s="72" t="s">
        <v>8132</v>
      </c>
      <c r="B3976" s="72" t="s">
        <v>8133</v>
      </c>
      <c r="C3976" s="72" t="s">
        <v>293</v>
      </c>
      <c r="D3976" s="72" t="s">
        <v>292</v>
      </c>
      <c r="E3976" s="72"/>
      <c r="F3976" s="73" t="n">
        <v>5325</v>
      </c>
      <c r="G3976" s="73" t="n">
        <v>4466</v>
      </c>
      <c r="H3976" s="73" t="n">
        <v>859</v>
      </c>
      <c r="I3976" s="74" t="n">
        <f aca="false">H3976/F3976</f>
        <v>0.16131455399061</v>
      </c>
      <c r="J3976" s="73" t="n">
        <v>4286</v>
      </c>
      <c r="K3976" s="73" t="n">
        <v>100</v>
      </c>
      <c r="L3976" s="73" t="n">
        <v>80</v>
      </c>
      <c r="M3976" s="73" t="n">
        <v>2659</v>
      </c>
      <c r="N3976" s="73" t="n">
        <v>1288</v>
      </c>
      <c r="O3976" s="73" t="n">
        <f aca="false">J3976-M3976-N3976</f>
        <v>339</v>
      </c>
      <c r="P3976" s="74" t="n">
        <f aca="false">M3976/J3976</f>
        <v>0.620391973868409</v>
      </c>
      <c r="Q3976" s="74" t="n">
        <f aca="false">N3976/J3976</f>
        <v>0.300513299113392</v>
      </c>
      <c r="R3976" s="75" t="n">
        <f aca="false">ABS(P3976-Q3976)*100</f>
        <v>31.9878674755016</v>
      </c>
      <c r="S3976" s="72" t="str">
        <f aca="false">IF(M3976&gt;N3976,"Flávio Bolsonaro",IF(N3976&gt;M3976,"Lula","Empate"))</f>
        <v>Flávio Bolsonaro</v>
      </c>
      <c r="T3976" s="74" t="n">
        <v>0.457193684678675</v>
      </c>
      <c r="U3976" s="74" t="n">
        <v>0.463864798754725</v>
      </c>
      <c r="V3976" s="72" t="str">
        <f aca="false">IF(S3976="Empate","—",IF((N3976&gt;M3976)&lt;&gt;(T3976&gt;U3976),"Sim","Não"))</f>
        <v>Não</v>
      </c>
    </row>
    <row r="3977" customFormat="false" ht="15" hidden="false" customHeight="false" outlineLevel="0" collapsed="false">
      <c r="A3977" s="72" t="s">
        <v>8134</v>
      </c>
      <c r="B3977" s="72" t="s">
        <v>8135</v>
      </c>
      <c r="C3977" s="72" t="s">
        <v>293</v>
      </c>
      <c r="D3977" s="72" t="s">
        <v>292</v>
      </c>
      <c r="E3977" s="72"/>
      <c r="F3977" s="73" t="n">
        <v>5117</v>
      </c>
      <c r="G3977" s="73" t="n">
        <v>3861</v>
      </c>
      <c r="H3977" s="73" t="n">
        <v>1256</v>
      </c>
      <c r="I3977" s="74" t="n">
        <f aca="false">H3977/F3977</f>
        <v>0.245456322063709</v>
      </c>
      <c r="J3977" s="73" t="n">
        <v>3626</v>
      </c>
      <c r="K3977" s="73" t="n">
        <v>135</v>
      </c>
      <c r="L3977" s="73" t="n">
        <v>100</v>
      </c>
      <c r="M3977" s="73" t="n">
        <v>1705</v>
      </c>
      <c r="N3977" s="73" t="n">
        <v>1735</v>
      </c>
      <c r="O3977" s="73" t="n">
        <f aca="false">J3977-M3977-N3977</f>
        <v>186</v>
      </c>
      <c r="P3977" s="74" t="n">
        <f aca="false">M3977/J3977</f>
        <v>0.470215113072256</v>
      </c>
      <c r="Q3977" s="74" t="n">
        <f aca="false">N3977/J3977</f>
        <v>0.478488692774407</v>
      </c>
      <c r="R3977" s="75" t="n">
        <f aca="false">ABS(P3977-Q3977)*100</f>
        <v>0.827357970215115</v>
      </c>
      <c r="S3977" s="72" t="str">
        <f aca="false">IF(M3977&gt;N3977,"Flávio Bolsonaro",IF(N3977&gt;M3977,"Lula","Empate"))</f>
        <v>Lula</v>
      </c>
      <c r="T3977" s="74" t="n">
        <v>0.569415983606557</v>
      </c>
      <c r="U3977" s="74" t="n">
        <v>0.35578893442623</v>
      </c>
      <c r="V3977" s="72" t="str">
        <f aca="false">IF(S3977="Empate","—",IF((N3977&gt;M3977)&lt;&gt;(T3977&gt;U3977),"Sim","Não"))</f>
        <v>Não</v>
      </c>
    </row>
    <row r="3978" customFormat="false" ht="15" hidden="false" customHeight="false" outlineLevel="0" collapsed="false">
      <c r="A3978" s="72" t="s">
        <v>8136</v>
      </c>
      <c r="B3978" s="72" t="s">
        <v>8137</v>
      </c>
      <c r="C3978" s="72" t="s">
        <v>293</v>
      </c>
      <c r="D3978" s="72" t="s">
        <v>292</v>
      </c>
      <c r="E3978" s="72"/>
      <c r="F3978" s="73" t="n">
        <v>2625</v>
      </c>
      <c r="G3978" s="73" t="n">
        <v>2224</v>
      </c>
      <c r="H3978" s="73" t="n">
        <v>401</v>
      </c>
      <c r="I3978" s="74" t="n">
        <f aca="false">H3978/F3978</f>
        <v>0.152761904761905</v>
      </c>
      <c r="J3978" s="73" t="n">
        <v>2176</v>
      </c>
      <c r="K3978" s="73" t="n">
        <v>27</v>
      </c>
      <c r="L3978" s="73" t="n">
        <v>21</v>
      </c>
      <c r="M3978" s="73" t="n">
        <v>1564</v>
      </c>
      <c r="N3978" s="73" t="n">
        <v>496</v>
      </c>
      <c r="O3978" s="73" t="n">
        <f aca="false">J3978-M3978-N3978</f>
        <v>116</v>
      </c>
      <c r="P3978" s="74" t="n">
        <f aca="false">M3978/J3978</f>
        <v>0.71875</v>
      </c>
      <c r="Q3978" s="74" t="n">
        <f aca="false">N3978/J3978</f>
        <v>0.227941176470588</v>
      </c>
      <c r="R3978" s="75" t="n">
        <f aca="false">ABS(P3978-Q3978)*100</f>
        <v>49.0808823529412</v>
      </c>
      <c r="S3978" s="72" t="str">
        <f aca="false">IF(M3978&gt;N3978,"Flávio Bolsonaro",IF(N3978&gt;M3978,"Lula","Empate"))</f>
        <v>Flávio Bolsonaro</v>
      </c>
      <c r="T3978" s="74" t="n">
        <v>0.350649350649351</v>
      </c>
      <c r="U3978" s="74" t="n">
        <v>0.593906093906094</v>
      </c>
      <c r="V3978" s="72" t="str">
        <f aca="false">IF(S3978="Empate","—",IF((N3978&gt;M3978)&lt;&gt;(T3978&gt;U3978),"Sim","Não"))</f>
        <v>Não</v>
      </c>
    </row>
    <row r="3979" customFormat="false" ht="15" hidden="false" customHeight="false" outlineLevel="0" collapsed="false">
      <c r="A3979" s="72" t="s">
        <v>8138</v>
      </c>
      <c r="B3979" s="72" t="s">
        <v>8139</v>
      </c>
      <c r="C3979" s="72" t="s">
        <v>293</v>
      </c>
      <c r="D3979" s="72" t="s">
        <v>292</v>
      </c>
      <c r="E3979" s="72"/>
      <c r="F3979" s="73" t="n">
        <v>2865</v>
      </c>
      <c r="G3979" s="73" t="n">
        <v>2264</v>
      </c>
      <c r="H3979" s="73" t="n">
        <v>601</v>
      </c>
      <c r="I3979" s="74" t="n">
        <f aca="false">H3979/F3979</f>
        <v>0.20977312390925</v>
      </c>
      <c r="J3979" s="73" t="n">
        <v>2120</v>
      </c>
      <c r="K3979" s="73" t="n">
        <v>86</v>
      </c>
      <c r="L3979" s="73" t="n">
        <v>58</v>
      </c>
      <c r="M3979" s="73" t="n">
        <v>965</v>
      </c>
      <c r="N3979" s="73" t="n">
        <v>1053</v>
      </c>
      <c r="O3979" s="73" t="n">
        <f aca="false">J3979-M3979-N3979</f>
        <v>102</v>
      </c>
      <c r="P3979" s="74" t="n">
        <f aca="false">M3979/J3979</f>
        <v>0.455188679245283</v>
      </c>
      <c r="Q3979" s="74" t="n">
        <f aca="false">N3979/J3979</f>
        <v>0.496698113207547</v>
      </c>
      <c r="R3979" s="75" t="n">
        <f aca="false">ABS(P3979-Q3979)*100</f>
        <v>4.15094339622641</v>
      </c>
      <c r="S3979" s="72" t="str">
        <f aca="false">IF(M3979&gt;N3979,"Flávio Bolsonaro",IF(N3979&gt;M3979,"Lula","Empate"))</f>
        <v>Lula</v>
      </c>
      <c r="T3979" s="74" t="n">
        <v>0.597528684907326</v>
      </c>
      <c r="U3979" s="74" t="n">
        <v>0.347308031774051</v>
      </c>
      <c r="V3979" s="72" t="str">
        <f aca="false">IF(S3979="Empate","—",IF((N3979&gt;M3979)&lt;&gt;(T3979&gt;U3979),"Sim","Não"))</f>
        <v>Não</v>
      </c>
    </row>
    <row r="3980" customFormat="false" ht="15" hidden="false" customHeight="false" outlineLevel="0" collapsed="false">
      <c r="A3980" s="72" t="s">
        <v>8140</v>
      </c>
      <c r="B3980" s="72" t="s">
        <v>8141</v>
      </c>
      <c r="C3980" s="72" t="s">
        <v>293</v>
      </c>
      <c r="D3980" s="72" t="s">
        <v>292</v>
      </c>
      <c r="E3980" s="72"/>
      <c r="F3980" s="73" t="n">
        <v>3961</v>
      </c>
      <c r="G3980" s="73" t="n">
        <v>3365</v>
      </c>
      <c r="H3980" s="73" t="n">
        <v>596</v>
      </c>
      <c r="I3980" s="74" t="n">
        <f aca="false">H3980/F3980</f>
        <v>0.150467053774299</v>
      </c>
      <c r="J3980" s="73" t="n">
        <v>3176</v>
      </c>
      <c r="K3980" s="73" t="n">
        <v>79</v>
      </c>
      <c r="L3980" s="73" t="n">
        <v>110</v>
      </c>
      <c r="M3980" s="73" t="n">
        <v>1890</v>
      </c>
      <c r="N3980" s="73" t="n">
        <v>821</v>
      </c>
      <c r="O3980" s="73" t="n">
        <f aca="false">J3980-M3980-N3980</f>
        <v>465</v>
      </c>
      <c r="P3980" s="74" t="n">
        <f aca="false">M3980/J3980</f>
        <v>0.595088161209068</v>
      </c>
      <c r="Q3980" s="74" t="n">
        <f aca="false">N3980/J3980</f>
        <v>0.258501259445844</v>
      </c>
      <c r="R3980" s="75" t="n">
        <f aca="false">ABS(P3980-Q3980)*100</f>
        <v>33.6586901763224</v>
      </c>
      <c r="S3980" s="72" t="str">
        <f aca="false">IF(M3980&gt;N3980,"Flávio Bolsonaro",IF(N3980&gt;M3980,"Lula","Empate"))</f>
        <v>Flávio Bolsonaro</v>
      </c>
      <c r="T3980" s="74" t="n">
        <v>0.366171003717472</v>
      </c>
      <c r="U3980" s="74" t="n">
        <v>0.504646840148699</v>
      </c>
      <c r="V3980" s="72" t="str">
        <f aca="false">IF(S3980="Empate","—",IF((N3980&gt;M3980)&lt;&gt;(T3980&gt;U3980),"Sim","Não"))</f>
        <v>Não</v>
      </c>
    </row>
    <row r="3981" customFormat="false" ht="15" hidden="false" customHeight="false" outlineLevel="0" collapsed="false">
      <c r="A3981" s="72" t="s">
        <v>8142</v>
      </c>
      <c r="B3981" s="72" t="s">
        <v>8143</v>
      </c>
      <c r="C3981" s="72" t="s">
        <v>293</v>
      </c>
      <c r="D3981" s="72" t="s">
        <v>292</v>
      </c>
      <c r="E3981" s="72"/>
      <c r="F3981" s="73" t="n">
        <v>14823</v>
      </c>
      <c r="G3981" s="73" t="n">
        <v>11318</v>
      </c>
      <c r="H3981" s="73" t="n">
        <v>3505</v>
      </c>
      <c r="I3981" s="74" t="n">
        <f aca="false">H3981/F3981</f>
        <v>0.236456857586184</v>
      </c>
      <c r="J3981" s="73" t="n">
        <v>10680</v>
      </c>
      <c r="K3981" s="73" t="n">
        <v>382</v>
      </c>
      <c r="L3981" s="73" t="n">
        <v>256</v>
      </c>
      <c r="M3981" s="73" t="n">
        <v>4678</v>
      </c>
      <c r="N3981" s="73" t="n">
        <v>5197</v>
      </c>
      <c r="O3981" s="73" t="n">
        <f aca="false">J3981-M3981-N3981</f>
        <v>805</v>
      </c>
      <c r="P3981" s="74" t="n">
        <f aca="false">M3981/J3981</f>
        <v>0.438014981273408</v>
      </c>
      <c r="Q3981" s="74" t="n">
        <f aca="false">N3981/J3981</f>
        <v>0.486610486891386</v>
      </c>
      <c r="R3981" s="75" t="n">
        <f aca="false">ABS(P3981-Q3981)*100</f>
        <v>4.85955056179775</v>
      </c>
      <c r="S3981" s="72" t="str">
        <f aca="false">IF(M3981&gt;N3981,"Flávio Bolsonaro",IF(N3981&gt;M3981,"Lula","Empate"))</f>
        <v>Lula</v>
      </c>
      <c r="T3981" s="74" t="n">
        <v>0.551651625339525</v>
      </c>
      <c r="U3981" s="74" t="n">
        <v>0.365197581705073</v>
      </c>
      <c r="V3981" s="72" t="str">
        <f aca="false">IF(S3981="Empate","—",IF((N3981&gt;M3981)&lt;&gt;(T3981&gt;U3981),"Sim","Não"))</f>
        <v>Não</v>
      </c>
    </row>
    <row r="3982" customFormat="false" ht="15" hidden="false" customHeight="false" outlineLevel="0" collapsed="false">
      <c r="A3982" s="72" t="s">
        <v>8144</v>
      </c>
      <c r="B3982" s="72" t="s">
        <v>8145</v>
      </c>
      <c r="C3982" s="72" t="s">
        <v>293</v>
      </c>
      <c r="D3982" s="72" t="s">
        <v>292</v>
      </c>
      <c r="E3982" s="72"/>
      <c r="F3982" s="73" t="n">
        <v>8495</v>
      </c>
      <c r="G3982" s="73" t="n">
        <v>6350</v>
      </c>
      <c r="H3982" s="73" t="n">
        <v>2145</v>
      </c>
      <c r="I3982" s="74" t="n">
        <f aca="false">H3982/F3982</f>
        <v>0.252501471453796</v>
      </c>
      <c r="J3982" s="73" t="n">
        <v>6102</v>
      </c>
      <c r="K3982" s="73" t="n">
        <v>136</v>
      </c>
      <c r="L3982" s="73" t="n">
        <v>112</v>
      </c>
      <c r="M3982" s="73" t="n">
        <v>3040</v>
      </c>
      <c r="N3982" s="73" t="n">
        <v>2699</v>
      </c>
      <c r="O3982" s="73" t="n">
        <f aca="false">J3982-M3982-N3982</f>
        <v>363</v>
      </c>
      <c r="P3982" s="74" t="n">
        <f aca="false">M3982/J3982</f>
        <v>0.498197312356604</v>
      </c>
      <c r="Q3982" s="74" t="n">
        <f aca="false">N3982/J3982</f>
        <v>0.442313995411341</v>
      </c>
      <c r="R3982" s="75" t="n">
        <f aca="false">ABS(P3982-Q3982)*100</f>
        <v>5.58833169452639</v>
      </c>
      <c r="S3982" s="72" t="str">
        <f aca="false">IF(M3982&gt;N3982,"Flávio Bolsonaro",IF(N3982&gt;M3982,"Lula","Empate"))</f>
        <v>Flávio Bolsonaro</v>
      </c>
      <c r="T3982" s="74" t="n">
        <v>0.546554364471669</v>
      </c>
      <c r="U3982" s="74" t="n">
        <v>0.394027565084227</v>
      </c>
      <c r="V3982" s="72" t="str">
        <f aca="false">IF(S3982="Empate","—",IF((N3982&gt;M3982)&lt;&gt;(T3982&gt;U3982),"Sim","Não"))</f>
        <v>Sim</v>
      </c>
    </row>
    <row r="3983" customFormat="false" ht="15" hidden="false" customHeight="false" outlineLevel="0" collapsed="false">
      <c r="A3983" s="72" t="s">
        <v>8146</v>
      </c>
      <c r="B3983" s="72" t="s">
        <v>8147</v>
      </c>
      <c r="C3983" s="72" t="s">
        <v>293</v>
      </c>
      <c r="D3983" s="72" t="s">
        <v>292</v>
      </c>
      <c r="E3983" s="72"/>
      <c r="F3983" s="73" t="n">
        <v>64488</v>
      </c>
      <c r="G3983" s="73" t="n">
        <v>46429</v>
      </c>
      <c r="H3983" s="73" t="n">
        <v>18059</v>
      </c>
      <c r="I3983" s="74" t="n">
        <f aca="false">H3983/F3983</f>
        <v>0.280036595955837</v>
      </c>
      <c r="J3983" s="73" t="n">
        <v>44363</v>
      </c>
      <c r="K3983" s="73" t="n">
        <v>1272</v>
      </c>
      <c r="L3983" s="73" t="n">
        <v>794</v>
      </c>
      <c r="M3983" s="73" t="n">
        <v>25574</v>
      </c>
      <c r="N3983" s="73" t="n">
        <v>14722</v>
      </c>
      <c r="O3983" s="73" t="n">
        <f aca="false">J3983-M3983-N3983</f>
        <v>4067</v>
      </c>
      <c r="P3983" s="74" t="n">
        <f aca="false">M3983/J3983</f>
        <v>0.576471383810833</v>
      </c>
      <c r="Q3983" s="74" t="n">
        <f aca="false">N3983/J3983</f>
        <v>0.331853120843947</v>
      </c>
      <c r="R3983" s="75" t="n">
        <f aca="false">ABS(P3983-Q3983)*100</f>
        <v>24.4618262966887</v>
      </c>
      <c r="S3983" s="72" t="str">
        <f aca="false">IF(M3983&gt;N3983,"Flávio Bolsonaro",IF(N3983&gt;M3983,"Lula","Empate"))</f>
        <v>Flávio Bolsonaro</v>
      </c>
      <c r="T3983" s="74" t="n">
        <v>0.38604407135362</v>
      </c>
      <c r="U3983" s="74" t="n">
        <v>0.517964323189927</v>
      </c>
      <c r="V3983" s="72" t="str">
        <f aca="false">IF(S3983="Empate","—",IF((N3983&gt;M3983)&lt;&gt;(T3983&gt;U3983),"Sim","Não"))</f>
        <v>Não</v>
      </c>
    </row>
    <row r="3984" customFormat="false" ht="15" hidden="false" customHeight="false" outlineLevel="0" collapsed="false">
      <c r="A3984" s="72" t="s">
        <v>8148</v>
      </c>
      <c r="B3984" s="72" t="s">
        <v>5921</v>
      </c>
      <c r="C3984" s="72" t="s">
        <v>293</v>
      </c>
      <c r="D3984" s="72" t="s">
        <v>292</v>
      </c>
      <c r="E3984" s="72"/>
      <c r="F3984" s="73" t="n">
        <v>102594</v>
      </c>
      <c r="G3984" s="73" t="n">
        <v>78636</v>
      </c>
      <c r="H3984" s="73" t="n">
        <v>23958</v>
      </c>
      <c r="I3984" s="74" t="n">
        <f aca="false">H3984/F3984</f>
        <v>0.233522428212176</v>
      </c>
      <c r="J3984" s="73" t="n">
        <v>75416</v>
      </c>
      <c r="K3984" s="73" t="n">
        <v>1686</v>
      </c>
      <c r="L3984" s="73" t="n">
        <v>1534</v>
      </c>
      <c r="M3984" s="73" t="n">
        <v>41314</v>
      </c>
      <c r="N3984" s="73" t="n">
        <v>26214</v>
      </c>
      <c r="O3984" s="73" t="n">
        <f aca="false">J3984-M3984-N3984</f>
        <v>7888</v>
      </c>
      <c r="P3984" s="74" t="n">
        <f aca="false">M3984/J3984</f>
        <v>0.547814787313037</v>
      </c>
      <c r="Q3984" s="74" t="n">
        <f aca="false">N3984/J3984</f>
        <v>0.34759202291291</v>
      </c>
      <c r="R3984" s="75" t="n">
        <f aca="false">ABS(P3984-Q3984)*100</f>
        <v>20.0222764400127</v>
      </c>
      <c r="S3984" s="72" t="str">
        <f aca="false">IF(M3984&gt;N3984,"Flávio Bolsonaro",IF(N3984&gt;M3984,"Lula","Empate"))</f>
        <v>Flávio Bolsonaro</v>
      </c>
      <c r="T3984" s="74" t="n">
        <v>0.394395485957015</v>
      </c>
      <c r="U3984" s="74" t="n">
        <v>0.506080010143917</v>
      </c>
      <c r="V3984" s="72" t="str">
        <f aca="false">IF(S3984="Empate","—",IF((N3984&gt;M3984)&lt;&gt;(T3984&gt;U3984),"Sim","Não"))</f>
        <v>Não</v>
      </c>
    </row>
    <row r="3985" customFormat="false" ht="15" hidden="false" customHeight="false" outlineLevel="0" collapsed="false">
      <c r="A3985" s="72" t="s">
        <v>8149</v>
      </c>
      <c r="B3985" s="72" t="s">
        <v>8150</v>
      </c>
      <c r="C3985" s="72" t="s">
        <v>293</v>
      </c>
      <c r="D3985" s="72" t="s">
        <v>292</v>
      </c>
      <c r="E3985" s="72"/>
      <c r="F3985" s="73" t="n">
        <v>3985</v>
      </c>
      <c r="G3985" s="73" t="n">
        <v>3246</v>
      </c>
      <c r="H3985" s="73" t="n">
        <v>739</v>
      </c>
      <c r="I3985" s="74" t="n">
        <f aca="false">H3985/F3985</f>
        <v>0.185445420326223</v>
      </c>
      <c r="J3985" s="73" t="n">
        <v>3084</v>
      </c>
      <c r="K3985" s="73" t="n">
        <v>93</v>
      </c>
      <c r="L3985" s="73" t="n">
        <v>69</v>
      </c>
      <c r="M3985" s="73" t="n">
        <v>1939</v>
      </c>
      <c r="N3985" s="73" t="n">
        <v>985</v>
      </c>
      <c r="O3985" s="73" t="n">
        <f aca="false">J3985-M3985-N3985</f>
        <v>160</v>
      </c>
      <c r="P3985" s="74" t="n">
        <f aca="false">M3985/J3985</f>
        <v>0.628728923476005</v>
      </c>
      <c r="Q3985" s="74" t="n">
        <f aca="false">N3985/J3985</f>
        <v>0.319390402075227</v>
      </c>
      <c r="R3985" s="75" t="n">
        <f aca="false">ABS(P3985-Q3985)*100</f>
        <v>30.9338521400778</v>
      </c>
      <c r="S3985" s="72" t="str">
        <f aca="false">IF(M3985&gt;N3985,"Flávio Bolsonaro",IF(N3985&gt;M3985,"Lula","Empate"))</f>
        <v>Flávio Bolsonaro</v>
      </c>
      <c r="T3985" s="74" t="n">
        <v>0.400982499232423</v>
      </c>
      <c r="U3985" s="74" t="n">
        <v>0.544058949953945</v>
      </c>
      <c r="V3985" s="72" t="str">
        <f aca="false">IF(S3985="Empate","—",IF((N3985&gt;M3985)&lt;&gt;(T3985&gt;U3985),"Sim","Não"))</f>
        <v>Não</v>
      </c>
    </row>
    <row r="3986" customFormat="false" ht="15" hidden="false" customHeight="false" outlineLevel="0" collapsed="false">
      <c r="A3986" s="72" t="s">
        <v>8151</v>
      </c>
      <c r="B3986" s="72" t="s">
        <v>8152</v>
      </c>
      <c r="C3986" s="72" t="s">
        <v>293</v>
      </c>
      <c r="D3986" s="72" t="s">
        <v>292</v>
      </c>
      <c r="E3986" s="72"/>
      <c r="F3986" s="73" t="n">
        <v>4013</v>
      </c>
      <c r="G3986" s="73" t="n">
        <v>3290</v>
      </c>
      <c r="H3986" s="73" t="n">
        <v>723</v>
      </c>
      <c r="I3986" s="74" t="n">
        <f aca="false">H3986/F3986</f>
        <v>0.180164465487167</v>
      </c>
      <c r="J3986" s="73" t="n">
        <v>3135</v>
      </c>
      <c r="K3986" s="73" t="n">
        <v>72</v>
      </c>
      <c r="L3986" s="73" t="n">
        <v>83</v>
      </c>
      <c r="M3986" s="73" t="n">
        <v>1625</v>
      </c>
      <c r="N3986" s="73" t="n">
        <v>1318</v>
      </c>
      <c r="O3986" s="73" t="n">
        <f aca="false">J3986-M3986-N3986</f>
        <v>192</v>
      </c>
      <c r="P3986" s="74" t="n">
        <f aca="false">M3986/J3986</f>
        <v>0.518341307814992</v>
      </c>
      <c r="Q3986" s="74" t="n">
        <f aca="false">N3986/J3986</f>
        <v>0.420414673046252</v>
      </c>
      <c r="R3986" s="75" t="n">
        <f aca="false">ABS(P3986-Q3986)*100</f>
        <v>9.792663476874</v>
      </c>
      <c r="S3986" s="72" t="str">
        <f aca="false">IF(M3986&gt;N3986,"Flávio Bolsonaro",IF(N3986&gt;M3986,"Lula","Empate"))</f>
        <v>Flávio Bolsonaro</v>
      </c>
      <c r="T3986" s="74" t="n">
        <v>0.523824068417838</v>
      </c>
      <c r="U3986" s="74" t="n">
        <v>0.413255956017105</v>
      </c>
      <c r="V3986" s="72" t="str">
        <f aca="false">IF(S3986="Empate","—",IF((N3986&gt;M3986)&lt;&gt;(T3986&gt;U3986),"Sim","Não"))</f>
        <v>Sim</v>
      </c>
    </row>
    <row r="3987" customFormat="false" ht="15" hidden="false" customHeight="false" outlineLevel="0" collapsed="false">
      <c r="A3987" s="72" t="s">
        <v>8153</v>
      </c>
      <c r="B3987" s="72" t="s">
        <v>5522</v>
      </c>
      <c r="C3987" s="72" t="s">
        <v>293</v>
      </c>
      <c r="D3987" s="72" t="s">
        <v>292</v>
      </c>
      <c r="E3987" s="72"/>
      <c r="F3987" s="73" t="n">
        <v>4303</v>
      </c>
      <c r="G3987" s="73" t="n">
        <v>3565</v>
      </c>
      <c r="H3987" s="73" t="n">
        <v>738</v>
      </c>
      <c r="I3987" s="74" t="n">
        <f aca="false">H3987/F3987</f>
        <v>0.171508250058099</v>
      </c>
      <c r="J3987" s="73" t="n">
        <v>3462</v>
      </c>
      <c r="K3987" s="73" t="n">
        <v>54</v>
      </c>
      <c r="L3987" s="73" t="n">
        <v>49</v>
      </c>
      <c r="M3987" s="73" t="n">
        <v>2260</v>
      </c>
      <c r="N3987" s="73" t="n">
        <v>1019</v>
      </c>
      <c r="O3987" s="73" t="n">
        <f aca="false">J3987-M3987-N3987</f>
        <v>183</v>
      </c>
      <c r="P3987" s="74" t="n">
        <f aca="false">M3987/J3987</f>
        <v>0.652801848642403</v>
      </c>
      <c r="Q3987" s="74" t="n">
        <f aca="false">N3987/J3987</f>
        <v>0.294338532640092</v>
      </c>
      <c r="R3987" s="75" t="n">
        <f aca="false">ABS(P3987-Q3987)*100</f>
        <v>35.8463316002311</v>
      </c>
      <c r="S3987" s="72" t="str">
        <f aca="false">IF(M3987&gt;N3987,"Flávio Bolsonaro",IF(N3987&gt;M3987,"Lula","Empate"))</f>
        <v>Flávio Bolsonaro</v>
      </c>
      <c r="T3987" s="74" t="n">
        <v>0.393008175923316</v>
      </c>
      <c r="U3987" s="74" t="n">
        <v>0.51903016633775</v>
      </c>
      <c r="V3987" s="72" t="str">
        <f aca="false">IF(S3987="Empate","—",IF((N3987&gt;M3987)&lt;&gt;(T3987&gt;U3987),"Sim","Não"))</f>
        <v>Não</v>
      </c>
    </row>
    <row r="3988" customFormat="false" ht="15" hidden="false" customHeight="false" outlineLevel="0" collapsed="false">
      <c r="A3988" s="72" t="s">
        <v>8154</v>
      </c>
      <c r="B3988" s="72" t="s">
        <v>8155</v>
      </c>
      <c r="C3988" s="72" t="s">
        <v>293</v>
      </c>
      <c r="D3988" s="72" t="s">
        <v>292</v>
      </c>
      <c r="E3988" s="72"/>
      <c r="F3988" s="73" t="n">
        <v>49751</v>
      </c>
      <c r="G3988" s="73" t="n">
        <v>38943</v>
      </c>
      <c r="H3988" s="73" t="n">
        <v>10808</v>
      </c>
      <c r="I3988" s="74" t="n">
        <f aca="false">H3988/F3988</f>
        <v>0.217241864485136</v>
      </c>
      <c r="J3988" s="73" t="n">
        <v>37276</v>
      </c>
      <c r="K3988" s="73" t="n">
        <v>1000</v>
      </c>
      <c r="L3988" s="73" t="n">
        <v>667</v>
      </c>
      <c r="M3988" s="73" t="n">
        <v>22631</v>
      </c>
      <c r="N3988" s="73" t="n">
        <v>11484</v>
      </c>
      <c r="O3988" s="73" t="n">
        <f aca="false">J3988-M3988-N3988</f>
        <v>3161</v>
      </c>
      <c r="P3988" s="74" t="n">
        <f aca="false">M3988/J3988</f>
        <v>0.607119862646207</v>
      </c>
      <c r="Q3988" s="74" t="n">
        <f aca="false">N3988/J3988</f>
        <v>0.308080266122975</v>
      </c>
      <c r="R3988" s="75" t="n">
        <f aca="false">ABS(P3988-Q3988)*100</f>
        <v>29.9039596523232</v>
      </c>
      <c r="S3988" s="72" t="str">
        <f aca="false">IF(M3988&gt;N3988,"Flávio Bolsonaro",IF(N3988&gt;M3988,"Lula","Empate"))</f>
        <v>Flávio Bolsonaro</v>
      </c>
      <c r="T3988" s="74" t="n">
        <v>0.400078196272644</v>
      </c>
      <c r="U3988" s="74" t="n">
        <v>0.520865372083931</v>
      </c>
      <c r="V3988" s="72" t="str">
        <f aca="false">IF(S3988="Empate","—",IF((N3988&gt;M3988)&lt;&gt;(T3988&gt;U3988),"Sim","Não"))</f>
        <v>Não</v>
      </c>
    </row>
    <row r="3989" customFormat="false" ht="15" hidden="false" customHeight="false" outlineLevel="0" collapsed="false">
      <c r="A3989" s="72" t="s">
        <v>8156</v>
      </c>
      <c r="B3989" s="72" t="s">
        <v>8157</v>
      </c>
      <c r="C3989" s="72" t="s">
        <v>293</v>
      </c>
      <c r="D3989" s="72" t="s">
        <v>292</v>
      </c>
      <c r="E3989" s="72"/>
      <c r="F3989" s="73" t="n">
        <v>2637</v>
      </c>
      <c r="G3989" s="73" t="n">
        <v>2249</v>
      </c>
      <c r="H3989" s="73" t="n">
        <v>388</v>
      </c>
      <c r="I3989" s="74" t="n">
        <f aca="false">H3989/F3989</f>
        <v>0.14713689799014</v>
      </c>
      <c r="J3989" s="73" t="n">
        <v>2162</v>
      </c>
      <c r="K3989" s="73" t="n">
        <v>46</v>
      </c>
      <c r="L3989" s="73" t="n">
        <v>41</v>
      </c>
      <c r="M3989" s="73" t="n">
        <v>1480</v>
      </c>
      <c r="N3989" s="73" t="n">
        <v>567</v>
      </c>
      <c r="O3989" s="73" t="n">
        <f aca="false">J3989-M3989-N3989</f>
        <v>115</v>
      </c>
      <c r="P3989" s="74" t="n">
        <f aca="false">M3989/J3989</f>
        <v>0.684551341350601</v>
      </c>
      <c r="Q3989" s="74" t="n">
        <f aca="false">N3989/J3989</f>
        <v>0.262257169287697</v>
      </c>
      <c r="R3989" s="75" t="n">
        <f aca="false">ABS(P3989-Q3989)*100</f>
        <v>42.2294172062905</v>
      </c>
      <c r="S3989" s="72" t="str">
        <f aca="false">IF(M3989&gt;N3989,"Flávio Bolsonaro",IF(N3989&gt;M3989,"Lula","Empate"))</f>
        <v>Flávio Bolsonaro</v>
      </c>
      <c r="T3989" s="74" t="n">
        <v>0.369479882237488</v>
      </c>
      <c r="U3989" s="74" t="n">
        <v>0.574092247301276</v>
      </c>
      <c r="V3989" s="72" t="str">
        <f aca="false">IF(S3989="Empate","—",IF((N3989&gt;M3989)&lt;&gt;(T3989&gt;U3989),"Sim","Não"))</f>
        <v>Não</v>
      </c>
    </row>
    <row r="3990" customFormat="false" ht="15" hidden="false" customHeight="false" outlineLevel="0" collapsed="false">
      <c r="A3990" s="72" t="s">
        <v>8158</v>
      </c>
      <c r="B3990" s="72" t="s">
        <v>8159</v>
      </c>
      <c r="C3990" s="72" t="s">
        <v>293</v>
      </c>
      <c r="D3990" s="72" t="s">
        <v>292</v>
      </c>
      <c r="E3990" s="72"/>
      <c r="F3990" s="73" t="n">
        <v>5136</v>
      </c>
      <c r="G3990" s="73" t="n">
        <v>4132</v>
      </c>
      <c r="H3990" s="73" t="n">
        <v>1004</v>
      </c>
      <c r="I3990" s="74" t="n">
        <f aca="false">H3990/F3990</f>
        <v>0.195482866043614</v>
      </c>
      <c r="J3990" s="73" t="n">
        <v>3910</v>
      </c>
      <c r="K3990" s="73" t="n">
        <v>117</v>
      </c>
      <c r="L3990" s="73" t="n">
        <v>105</v>
      </c>
      <c r="M3990" s="73" t="n">
        <v>2706</v>
      </c>
      <c r="N3990" s="73" t="n">
        <v>946</v>
      </c>
      <c r="O3990" s="73" t="n">
        <f aca="false">J3990-M3990-N3990</f>
        <v>258</v>
      </c>
      <c r="P3990" s="74" t="n">
        <f aca="false">M3990/J3990</f>
        <v>0.692071611253197</v>
      </c>
      <c r="Q3990" s="74" t="n">
        <f aca="false">N3990/J3990</f>
        <v>0.241943734015345</v>
      </c>
      <c r="R3990" s="75" t="n">
        <f aca="false">ABS(P3990-Q3990)*100</f>
        <v>45.0127877237852</v>
      </c>
      <c r="S3990" s="72" t="str">
        <f aca="false">IF(M3990&gt;N3990,"Flávio Bolsonaro",IF(N3990&gt;M3990,"Lula","Empate"))</f>
        <v>Flávio Bolsonaro</v>
      </c>
      <c r="T3990" s="74" t="n">
        <v>0.344712525667351</v>
      </c>
      <c r="U3990" s="74" t="n">
        <v>0.594969199178645</v>
      </c>
      <c r="V3990" s="72" t="str">
        <f aca="false">IF(S3990="Empate","—",IF((N3990&gt;M3990)&lt;&gt;(T3990&gt;U3990),"Sim","Não"))</f>
        <v>Não</v>
      </c>
    </row>
    <row r="3991" customFormat="false" ht="15" hidden="false" customHeight="false" outlineLevel="0" collapsed="false">
      <c r="A3991" s="72" t="s">
        <v>8160</v>
      </c>
      <c r="B3991" s="72" t="s">
        <v>8161</v>
      </c>
      <c r="C3991" s="72" t="s">
        <v>293</v>
      </c>
      <c r="D3991" s="72" t="s">
        <v>292</v>
      </c>
      <c r="E3991" s="72"/>
      <c r="F3991" s="73" t="n">
        <v>2886</v>
      </c>
      <c r="G3991" s="73" t="n">
        <v>2357</v>
      </c>
      <c r="H3991" s="73" t="n">
        <v>529</v>
      </c>
      <c r="I3991" s="74" t="n">
        <f aca="false">H3991/F3991</f>
        <v>0.183298683298683</v>
      </c>
      <c r="J3991" s="73" t="n">
        <v>2272</v>
      </c>
      <c r="K3991" s="73" t="n">
        <v>44</v>
      </c>
      <c r="L3991" s="73" t="n">
        <v>41</v>
      </c>
      <c r="M3991" s="73" t="n">
        <v>1817</v>
      </c>
      <c r="N3991" s="73" t="n">
        <v>326</v>
      </c>
      <c r="O3991" s="73" t="n">
        <f aca="false">J3991-M3991-N3991</f>
        <v>129</v>
      </c>
      <c r="P3991" s="74" t="n">
        <f aca="false">M3991/J3991</f>
        <v>0.799735915492958</v>
      </c>
      <c r="Q3991" s="74" t="n">
        <f aca="false">N3991/J3991</f>
        <v>0.143485915492958</v>
      </c>
      <c r="R3991" s="75" t="n">
        <f aca="false">ABS(P3991-Q3991)*100</f>
        <v>65.625</v>
      </c>
      <c r="S3991" s="72" t="str">
        <f aca="false">IF(M3991&gt;N3991,"Flávio Bolsonaro",IF(N3991&gt;M3991,"Lula","Empate"))</f>
        <v>Flávio Bolsonaro</v>
      </c>
      <c r="T3991" s="74" t="n">
        <v>0.189126394052045</v>
      </c>
      <c r="U3991" s="74" t="n">
        <v>0.745817843866171</v>
      </c>
      <c r="V3991" s="72" t="str">
        <f aca="false">IF(S3991="Empate","—",IF((N3991&gt;M3991)&lt;&gt;(T3991&gt;U3991),"Sim","Não"))</f>
        <v>Não</v>
      </c>
    </row>
    <row r="3992" customFormat="false" ht="15" hidden="false" customHeight="false" outlineLevel="0" collapsed="false">
      <c r="A3992" s="72" t="s">
        <v>8162</v>
      </c>
      <c r="B3992" s="72" t="s">
        <v>8163</v>
      </c>
      <c r="C3992" s="72" t="s">
        <v>293</v>
      </c>
      <c r="D3992" s="72" t="s">
        <v>292</v>
      </c>
      <c r="E3992" s="72"/>
      <c r="F3992" s="73" t="n">
        <v>4989</v>
      </c>
      <c r="G3992" s="73" t="n">
        <v>4213</v>
      </c>
      <c r="H3992" s="73" t="n">
        <v>776</v>
      </c>
      <c r="I3992" s="74" t="n">
        <f aca="false">H3992/F3992</f>
        <v>0.155542192824213</v>
      </c>
      <c r="J3992" s="73" t="n">
        <v>4058</v>
      </c>
      <c r="K3992" s="73" t="n">
        <v>68</v>
      </c>
      <c r="L3992" s="73" t="n">
        <v>87</v>
      </c>
      <c r="M3992" s="73" t="n">
        <v>2439</v>
      </c>
      <c r="N3992" s="73" t="n">
        <v>1271</v>
      </c>
      <c r="O3992" s="73" t="n">
        <f aca="false">J3992-M3992-N3992</f>
        <v>348</v>
      </c>
      <c r="P3992" s="74" t="n">
        <f aca="false">M3992/J3992</f>
        <v>0.601034992607196</v>
      </c>
      <c r="Q3992" s="74" t="n">
        <f aca="false">N3992/J3992</f>
        <v>0.313208477082307</v>
      </c>
      <c r="R3992" s="75" t="n">
        <f aca="false">ABS(P3992-Q3992)*100</f>
        <v>28.7826515524889</v>
      </c>
      <c r="S3992" s="72" t="str">
        <f aca="false">IF(M3992&gt;N3992,"Flávio Bolsonaro",IF(N3992&gt;M3992,"Lula","Empate"))</f>
        <v>Flávio Bolsonaro</v>
      </c>
      <c r="T3992" s="74" t="n">
        <v>0.429511278195489</v>
      </c>
      <c r="U3992" s="74" t="n">
        <v>0.495535714285714</v>
      </c>
      <c r="V3992" s="72" t="str">
        <f aca="false">IF(S3992="Empate","—",IF((N3992&gt;M3992)&lt;&gt;(T3992&gt;U3992),"Sim","Não"))</f>
        <v>Não</v>
      </c>
    </row>
    <row r="3993" customFormat="false" ht="15" hidden="false" customHeight="false" outlineLevel="0" collapsed="false">
      <c r="A3993" s="72" t="s">
        <v>8164</v>
      </c>
      <c r="B3993" s="72" t="s">
        <v>8165</v>
      </c>
      <c r="C3993" s="72" t="s">
        <v>293</v>
      </c>
      <c r="D3993" s="72" t="s">
        <v>292</v>
      </c>
      <c r="E3993" s="72"/>
      <c r="F3993" s="73" t="n">
        <v>4618</v>
      </c>
      <c r="G3993" s="73" t="n">
        <v>3984</v>
      </c>
      <c r="H3993" s="73" t="n">
        <v>634</v>
      </c>
      <c r="I3993" s="74" t="n">
        <f aca="false">H3993/F3993</f>
        <v>0.137288869640537</v>
      </c>
      <c r="J3993" s="73" t="n">
        <v>3882</v>
      </c>
      <c r="K3993" s="73" t="n">
        <v>51</v>
      </c>
      <c r="L3993" s="73" t="n">
        <v>51</v>
      </c>
      <c r="M3993" s="73" t="n">
        <v>2990</v>
      </c>
      <c r="N3993" s="73" t="n">
        <v>727</v>
      </c>
      <c r="O3993" s="73" t="n">
        <f aca="false">J3993-M3993-N3993</f>
        <v>165</v>
      </c>
      <c r="P3993" s="74" t="n">
        <f aca="false">M3993/J3993</f>
        <v>0.770221535291087</v>
      </c>
      <c r="Q3993" s="74" t="n">
        <f aca="false">N3993/J3993</f>
        <v>0.187274600721278</v>
      </c>
      <c r="R3993" s="75" t="n">
        <f aca="false">ABS(P3993-Q3993)*100</f>
        <v>58.2946934569809</v>
      </c>
      <c r="S3993" s="72" t="str">
        <f aca="false">IF(M3993&gt;N3993,"Flávio Bolsonaro",IF(N3993&gt;M3993,"Lula","Empate"))</f>
        <v>Flávio Bolsonaro</v>
      </c>
      <c r="T3993" s="74" t="n">
        <v>0.260305937256936</v>
      </c>
      <c r="U3993" s="74" t="n">
        <v>0.676432460461499</v>
      </c>
      <c r="V3993" s="72" t="str">
        <f aca="false">IF(S3993="Empate","—",IF((N3993&gt;M3993)&lt;&gt;(T3993&gt;U3993),"Sim","Não"))</f>
        <v>Não</v>
      </c>
    </row>
    <row r="3994" customFormat="false" ht="15" hidden="false" customHeight="false" outlineLevel="0" collapsed="false">
      <c r="A3994" s="72" t="s">
        <v>8166</v>
      </c>
      <c r="B3994" s="72" t="s">
        <v>8167</v>
      </c>
      <c r="C3994" s="72" t="s">
        <v>293</v>
      </c>
      <c r="D3994" s="72" t="s">
        <v>292</v>
      </c>
      <c r="E3994" s="72"/>
      <c r="F3994" s="73" t="n">
        <v>51980</v>
      </c>
      <c r="G3994" s="73" t="n">
        <v>42252</v>
      </c>
      <c r="H3994" s="73" t="n">
        <v>9728</v>
      </c>
      <c r="I3994" s="74" t="n">
        <f aca="false">H3994/F3994</f>
        <v>0.187148903424394</v>
      </c>
      <c r="J3994" s="73" t="n">
        <v>40761</v>
      </c>
      <c r="K3994" s="73" t="n">
        <v>775</v>
      </c>
      <c r="L3994" s="73" t="n">
        <v>716</v>
      </c>
      <c r="M3994" s="73" t="n">
        <v>26666</v>
      </c>
      <c r="N3994" s="73" t="n">
        <v>10699</v>
      </c>
      <c r="O3994" s="73" t="n">
        <f aca="false">J3994-M3994-N3994</f>
        <v>3396</v>
      </c>
      <c r="P3994" s="74" t="n">
        <f aca="false">M3994/J3994</f>
        <v>0.654203773214592</v>
      </c>
      <c r="Q3994" s="74" t="n">
        <f aca="false">N3994/J3994</f>
        <v>0.262481293393195</v>
      </c>
      <c r="R3994" s="75" t="n">
        <f aca="false">ABS(P3994-Q3994)*100</f>
        <v>39.1722479821398</v>
      </c>
      <c r="S3994" s="72" t="str">
        <f aca="false">IF(M3994&gt;N3994,"Flávio Bolsonaro",IF(N3994&gt;M3994,"Lula","Empate"))</f>
        <v>Flávio Bolsonaro</v>
      </c>
      <c r="T3994" s="74" t="n">
        <v>0.312549671266527</v>
      </c>
      <c r="U3994" s="74" t="n">
        <v>0.605375334152157</v>
      </c>
      <c r="V3994" s="72" t="str">
        <f aca="false">IF(S3994="Empate","—",IF((N3994&gt;M3994)&lt;&gt;(T3994&gt;U3994),"Sim","Não"))</f>
        <v>Não</v>
      </c>
    </row>
    <row r="3995" customFormat="false" ht="15" hidden="false" customHeight="false" outlineLevel="0" collapsed="false">
      <c r="A3995" s="72" t="s">
        <v>8168</v>
      </c>
      <c r="B3995" s="72" t="s">
        <v>8169</v>
      </c>
      <c r="C3995" s="72" t="s">
        <v>293</v>
      </c>
      <c r="D3995" s="72" t="s">
        <v>292</v>
      </c>
      <c r="E3995" s="72"/>
      <c r="F3995" s="73" t="n">
        <v>3967</v>
      </c>
      <c r="G3995" s="73" t="n">
        <v>3147</v>
      </c>
      <c r="H3995" s="73" t="n">
        <v>820</v>
      </c>
      <c r="I3995" s="74" t="n">
        <f aca="false">H3995/F3995</f>
        <v>0.206705318880766</v>
      </c>
      <c r="J3995" s="73" t="n">
        <v>3014</v>
      </c>
      <c r="K3995" s="73" t="n">
        <v>70</v>
      </c>
      <c r="L3995" s="73" t="n">
        <v>63</v>
      </c>
      <c r="M3995" s="73" t="n">
        <v>1608</v>
      </c>
      <c r="N3995" s="73" t="n">
        <v>1294</v>
      </c>
      <c r="O3995" s="73" t="n">
        <f aca="false">J3995-M3995-N3995</f>
        <v>112</v>
      </c>
      <c r="P3995" s="74" t="n">
        <f aca="false">M3995/J3995</f>
        <v>0.533510285335103</v>
      </c>
      <c r="Q3995" s="74" t="n">
        <f aca="false">N3995/J3995</f>
        <v>0.429329794293298</v>
      </c>
      <c r="R3995" s="75" t="n">
        <f aca="false">ABS(P3995-Q3995)*100</f>
        <v>10.4180491041805</v>
      </c>
      <c r="S3995" s="72" t="str">
        <f aca="false">IF(M3995&gt;N3995,"Flávio Bolsonaro",IF(N3995&gt;M3995,"Lula","Empate"))</f>
        <v>Flávio Bolsonaro</v>
      </c>
      <c r="T3995" s="74" t="n">
        <v>0.513836477987421</v>
      </c>
      <c r="U3995" s="74" t="n">
        <v>0.443710691823899</v>
      </c>
      <c r="V3995" s="72" t="str">
        <f aca="false">IF(S3995="Empate","—",IF((N3995&gt;M3995)&lt;&gt;(T3995&gt;U3995),"Sim","Não"))</f>
        <v>Sim</v>
      </c>
    </row>
    <row r="3996" customFormat="false" ht="15" hidden="false" customHeight="false" outlineLevel="0" collapsed="false">
      <c r="A3996" s="72" t="s">
        <v>8170</v>
      </c>
      <c r="B3996" s="72" t="s">
        <v>8171</v>
      </c>
      <c r="C3996" s="72" t="s">
        <v>293</v>
      </c>
      <c r="D3996" s="72" t="s">
        <v>292</v>
      </c>
      <c r="E3996" s="72"/>
      <c r="F3996" s="73" t="n">
        <v>3183</v>
      </c>
      <c r="G3996" s="73" t="n">
        <v>2571</v>
      </c>
      <c r="H3996" s="73" t="n">
        <v>612</v>
      </c>
      <c r="I3996" s="74" t="n">
        <f aca="false">H3996/F3996</f>
        <v>0.192271442035815</v>
      </c>
      <c r="J3996" s="73" t="n">
        <v>2433</v>
      </c>
      <c r="K3996" s="73" t="n">
        <v>86</v>
      </c>
      <c r="L3996" s="73" t="n">
        <v>52</v>
      </c>
      <c r="M3996" s="73" t="n">
        <v>1447</v>
      </c>
      <c r="N3996" s="73" t="n">
        <v>803</v>
      </c>
      <c r="O3996" s="73" t="n">
        <f aca="false">J3996-M3996-N3996</f>
        <v>183</v>
      </c>
      <c r="P3996" s="74" t="n">
        <f aca="false">M3996/J3996</f>
        <v>0.594739005343198</v>
      </c>
      <c r="Q3996" s="74" t="n">
        <f aca="false">N3996/J3996</f>
        <v>0.330045211672832</v>
      </c>
      <c r="R3996" s="75" t="n">
        <f aca="false">ABS(P3996-Q3996)*100</f>
        <v>26.4693793670366</v>
      </c>
      <c r="S3996" s="72" t="str">
        <f aca="false">IF(M3996&gt;N3996,"Flávio Bolsonaro",IF(N3996&gt;M3996,"Lula","Empate"))</f>
        <v>Flávio Bolsonaro</v>
      </c>
      <c r="T3996" s="74" t="n">
        <v>0.401854091092302</v>
      </c>
      <c r="U3996" s="74" t="n">
        <v>0.455058444175736</v>
      </c>
      <c r="V3996" s="72" t="str">
        <f aca="false">IF(S3996="Empate","—",IF((N3996&gt;M3996)&lt;&gt;(T3996&gt;U3996),"Sim","Não"))</f>
        <v>Não</v>
      </c>
    </row>
    <row r="3997" customFormat="false" ht="15" hidden="false" customHeight="false" outlineLevel="0" collapsed="false">
      <c r="A3997" s="72" t="s">
        <v>8172</v>
      </c>
      <c r="B3997" s="72" t="s">
        <v>8173</v>
      </c>
      <c r="C3997" s="72" t="s">
        <v>293</v>
      </c>
      <c r="D3997" s="72" t="s">
        <v>292</v>
      </c>
      <c r="E3997" s="72"/>
      <c r="F3997" s="73" t="n">
        <v>22407</v>
      </c>
      <c r="G3997" s="73" t="n">
        <v>17964</v>
      </c>
      <c r="H3997" s="73" t="n">
        <v>4443</v>
      </c>
      <c r="I3997" s="74" t="n">
        <f aca="false">H3997/F3997</f>
        <v>0.198286249832642</v>
      </c>
      <c r="J3997" s="73" t="n">
        <v>16987</v>
      </c>
      <c r="K3997" s="73" t="n">
        <v>595</v>
      </c>
      <c r="L3997" s="73" t="n">
        <v>382</v>
      </c>
      <c r="M3997" s="73" t="n">
        <v>10631</v>
      </c>
      <c r="N3997" s="73" t="n">
        <v>4967</v>
      </c>
      <c r="O3997" s="73" t="n">
        <f aca="false">J3997-M3997-N3997</f>
        <v>1389</v>
      </c>
      <c r="P3997" s="74" t="n">
        <f aca="false">M3997/J3997</f>
        <v>0.625831518219815</v>
      </c>
      <c r="Q3997" s="74" t="n">
        <f aca="false">N3997/J3997</f>
        <v>0.292400070642256</v>
      </c>
      <c r="R3997" s="75" t="n">
        <f aca="false">ABS(P3997-Q3997)*100</f>
        <v>33.3431447577559</v>
      </c>
      <c r="S3997" s="72" t="str">
        <f aca="false">IF(M3997&gt;N3997,"Flávio Bolsonaro",IF(N3997&gt;M3997,"Lula","Empate"))</f>
        <v>Flávio Bolsonaro</v>
      </c>
      <c r="T3997" s="74" t="n">
        <v>0.410015123508654</v>
      </c>
      <c r="U3997" s="74" t="n">
        <v>0.512967008345936</v>
      </c>
      <c r="V3997" s="72" t="str">
        <f aca="false">IF(S3997="Empate","—",IF((N3997&gt;M3997)&lt;&gt;(T3997&gt;U3997),"Sim","Não"))</f>
        <v>Não</v>
      </c>
    </row>
    <row r="3998" customFormat="false" ht="15" hidden="false" customHeight="false" outlineLevel="0" collapsed="false">
      <c r="A3998" s="72" t="s">
        <v>8174</v>
      </c>
      <c r="B3998" s="72" t="s">
        <v>8175</v>
      </c>
      <c r="C3998" s="72" t="s">
        <v>293</v>
      </c>
      <c r="D3998" s="72" t="s">
        <v>292</v>
      </c>
      <c r="E3998" s="72"/>
      <c r="F3998" s="73" t="n">
        <v>8121</v>
      </c>
      <c r="G3998" s="73" t="n">
        <v>6277</v>
      </c>
      <c r="H3998" s="73" t="n">
        <v>1844</v>
      </c>
      <c r="I3998" s="74" t="n">
        <f aca="false">H3998/F3998</f>
        <v>0.227065632311292</v>
      </c>
      <c r="J3998" s="73" t="n">
        <v>5991</v>
      </c>
      <c r="K3998" s="73" t="n">
        <v>165</v>
      </c>
      <c r="L3998" s="73" t="n">
        <v>121</v>
      </c>
      <c r="M3998" s="73" t="n">
        <v>2146</v>
      </c>
      <c r="N3998" s="73" t="n">
        <v>3461</v>
      </c>
      <c r="O3998" s="73" t="n">
        <f aca="false">J3998-M3998-N3998</f>
        <v>384</v>
      </c>
      <c r="P3998" s="74" t="n">
        <f aca="false">M3998/J3998</f>
        <v>0.358203972625605</v>
      </c>
      <c r="Q3998" s="74" t="n">
        <f aca="false">N3998/J3998</f>
        <v>0.57769988315807</v>
      </c>
      <c r="R3998" s="75" t="n">
        <f aca="false">ABS(P3998-Q3998)*100</f>
        <v>21.9495910532465</v>
      </c>
      <c r="S3998" s="72" t="str">
        <f aca="false">IF(M3998&gt;N3998,"Flávio Bolsonaro",IF(N3998&gt;M3998,"Lula","Empate"))</f>
        <v>Lula</v>
      </c>
      <c r="T3998" s="74" t="n">
        <v>0.660247151340074</v>
      </c>
      <c r="U3998" s="74" t="n">
        <v>0.265446958754614</v>
      </c>
      <c r="V3998" s="72" t="str">
        <f aca="false">IF(S3998="Empate","—",IF((N3998&gt;M3998)&lt;&gt;(T3998&gt;U3998),"Sim","Não"))</f>
        <v>Não</v>
      </c>
    </row>
    <row r="3999" customFormat="false" ht="15" hidden="false" customHeight="false" outlineLevel="0" collapsed="false">
      <c r="A3999" s="72" t="s">
        <v>8176</v>
      </c>
      <c r="B3999" s="72" t="s">
        <v>8177</v>
      </c>
      <c r="C3999" s="72" t="s">
        <v>293</v>
      </c>
      <c r="D3999" s="72" t="s">
        <v>292</v>
      </c>
      <c r="E3999" s="72"/>
      <c r="F3999" s="73" t="n">
        <v>34975</v>
      </c>
      <c r="G3999" s="73" t="n">
        <v>26661</v>
      </c>
      <c r="H3999" s="73" t="n">
        <v>8314</v>
      </c>
      <c r="I3999" s="74" t="n">
        <f aca="false">H3999/F3999</f>
        <v>0.23771265189421</v>
      </c>
      <c r="J3999" s="73" t="n">
        <v>25338</v>
      </c>
      <c r="K3999" s="73" t="n">
        <v>734</v>
      </c>
      <c r="L3999" s="73" t="n">
        <v>589</v>
      </c>
      <c r="M3999" s="73" t="n">
        <v>16598</v>
      </c>
      <c r="N3999" s="73" t="n">
        <v>6541</v>
      </c>
      <c r="O3999" s="73" t="n">
        <f aca="false">J3999-M3999-N3999</f>
        <v>2199</v>
      </c>
      <c r="P3999" s="74" t="n">
        <f aca="false">M3999/J3999</f>
        <v>0.655063540926671</v>
      </c>
      <c r="Q3999" s="74" t="n">
        <f aca="false">N3999/J3999</f>
        <v>0.258149814507854</v>
      </c>
      <c r="R3999" s="75" t="n">
        <f aca="false">ABS(P3999-Q3999)*100</f>
        <v>39.6913726418818</v>
      </c>
      <c r="S3999" s="72" t="str">
        <f aca="false">IF(M3999&gt;N3999,"Flávio Bolsonaro",IF(N3999&gt;M3999,"Lula","Empate"))</f>
        <v>Flávio Bolsonaro</v>
      </c>
      <c r="T3999" s="74" t="n">
        <v>0.323092799872986</v>
      </c>
      <c r="U3999" s="74" t="n">
        <v>0.583789791220132</v>
      </c>
      <c r="V3999" s="72" t="str">
        <f aca="false">IF(S3999="Empate","—",IF((N3999&gt;M3999)&lt;&gt;(T3999&gt;U3999),"Sim","Não"))</f>
        <v>Não</v>
      </c>
    </row>
    <row r="4000" customFormat="false" ht="15" hidden="false" customHeight="false" outlineLevel="0" collapsed="false">
      <c r="A4000" s="72" t="s">
        <v>8178</v>
      </c>
      <c r="B4000" s="72" t="s">
        <v>8179</v>
      </c>
      <c r="C4000" s="72" t="s">
        <v>293</v>
      </c>
      <c r="D4000" s="72" t="s">
        <v>292</v>
      </c>
      <c r="E4000" s="72"/>
      <c r="F4000" s="73" t="n">
        <v>43549</v>
      </c>
      <c r="G4000" s="73" t="n">
        <v>34433</v>
      </c>
      <c r="H4000" s="73" t="n">
        <v>9116</v>
      </c>
      <c r="I4000" s="74" t="n">
        <f aca="false">H4000/F4000</f>
        <v>0.209327424280695</v>
      </c>
      <c r="J4000" s="73" t="n">
        <v>32536</v>
      </c>
      <c r="K4000" s="73" t="n">
        <v>1229</v>
      </c>
      <c r="L4000" s="73" t="n">
        <v>668</v>
      </c>
      <c r="M4000" s="73" t="n">
        <v>20038</v>
      </c>
      <c r="N4000" s="73" t="n">
        <v>9550</v>
      </c>
      <c r="O4000" s="73" t="n">
        <f aca="false">J4000-M4000-N4000</f>
        <v>2948</v>
      </c>
      <c r="P4000" s="74" t="n">
        <f aca="false">M4000/J4000</f>
        <v>0.615871649864765</v>
      </c>
      <c r="Q4000" s="74" t="n">
        <f aca="false">N4000/J4000</f>
        <v>0.293521022866978</v>
      </c>
      <c r="R4000" s="75" t="n">
        <f aca="false">ABS(P4000-Q4000)*100</f>
        <v>32.2350626997787</v>
      </c>
      <c r="S4000" s="72" t="str">
        <f aca="false">IF(M4000&gt;N4000,"Flávio Bolsonaro",IF(N4000&gt;M4000,"Lula","Empate"))</f>
        <v>Flávio Bolsonaro</v>
      </c>
      <c r="T4000" s="74" t="n">
        <v>0.401442162031146</v>
      </c>
      <c r="U4000" s="74" t="n">
        <v>0.495818942010544</v>
      </c>
      <c r="V4000" s="72" t="str">
        <f aca="false">IF(S4000="Empate","—",IF((N4000&gt;M4000)&lt;&gt;(T4000&gt;U4000),"Sim","Não"))</f>
        <v>Não</v>
      </c>
    </row>
    <row r="4001" customFormat="false" ht="15" hidden="false" customHeight="false" outlineLevel="0" collapsed="false">
      <c r="A4001" s="72" t="s">
        <v>8180</v>
      </c>
      <c r="B4001" s="72" t="s">
        <v>8181</v>
      </c>
      <c r="C4001" s="72" t="s">
        <v>293</v>
      </c>
      <c r="D4001" s="72" t="s">
        <v>292</v>
      </c>
      <c r="E4001" s="72"/>
      <c r="F4001" s="73" t="n">
        <v>253142</v>
      </c>
      <c r="G4001" s="73" t="n">
        <v>194295</v>
      </c>
      <c r="H4001" s="73" t="n">
        <v>58847</v>
      </c>
      <c r="I4001" s="74" t="n">
        <f aca="false">H4001/F4001</f>
        <v>0.232466362752921</v>
      </c>
      <c r="J4001" s="73" t="n">
        <v>185524</v>
      </c>
      <c r="K4001" s="73" t="n">
        <v>4442</v>
      </c>
      <c r="L4001" s="73" t="n">
        <v>4329</v>
      </c>
      <c r="M4001" s="73" t="n">
        <v>95134</v>
      </c>
      <c r="N4001" s="73" t="n">
        <v>70775</v>
      </c>
      <c r="O4001" s="73" t="n">
        <f aca="false">J4001-M4001-N4001</f>
        <v>19615</v>
      </c>
      <c r="P4001" s="74" t="n">
        <f aca="false">M4001/J4001</f>
        <v>0.512785407817856</v>
      </c>
      <c r="Q4001" s="74" t="n">
        <f aca="false">N4001/J4001</f>
        <v>0.381487031327483</v>
      </c>
      <c r="R4001" s="75" t="n">
        <f aca="false">ABS(P4001-Q4001)*100</f>
        <v>13.1298376490373</v>
      </c>
      <c r="S4001" s="72" t="str">
        <f aca="false">IF(M4001&gt;N4001,"Flávio Bolsonaro",IF(N4001&gt;M4001,"Lula","Empate"))</f>
        <v>Flávio Bolsonaro</v>
      </c>
      <c r="T4001" s="74" t="n">
        <v>0.429227612147247</v>
      </c>
      <c r="U4001" s="74" t="n">
        <v>0.467849525797522</v>
      </c>
      <c r="V4001" s="72" t="str">
        <f aca="false">IF(S4001="Empate","—",IF((N4001&gt;M4001)&lt;&gt;(T4001&gt;U4001),"Sim","Não"))</f>
        <v>Não</v>
      </c>
    </row>
    <row r="4002" customFormat="false" ht="15" hidden="false" customHeight="false" outlineLevel="0" collapsed="false">
      <c r="A4002" s="72" t="s">
        <v>8182</v>
      </c>
      <c r="B4002" s="72" t="s">
        <v>8183</v>
      </c>
      <c r="C4002" s="72" t="s">
        <v>293</v>
      </c>
      <c r="D4002" s="72" t="s">
        <v>292</v>
      </c>
      <c r="E4002" s="72"/>
      <c r="F4002" s="73" t="n">
        <v>1944</v>
      </c>
      <c r="G4002" s="73" t="n">
        <v>1685</v>
      </c>
      <c r="H4002" s="73" t="n">
        <v>259</v>
      </c>
      <c r="I4002" s="74" t="n">
        <f aca="false">H4002/F4002</f>
        <v>0.133230452674897</v>
      </c>
      <c r="J4002" s="73" t="n">
        <v>1625</v>
      </c>
      <c r="K4002" s="73" t="n">
        <v>33</v>
      </c>
      <c r="L4002" s="73" t="n">
        <v>27</v>
      </c>
      <c r="M4002" s="73" t="n">
        <v>864</v>
      </c>
      <c r="N4002" s="73" t="n">
        <v>566</v>
      </c>
      <c r="O4002" s="73" t="n">
        <f aca="false">J4002-M4002-N4002</f>
        <v>195</v>
      </c>
      <c r="P4002" s="74" t="n">
        <f aca="false">M4002/J4002</f>
        <v>0.531692307692308</v>
      </c>
      <c r="Q4002" s="74" t="n">
        <f aca="false">N4002/J4002</f>
        <v>0.348307692307692</v>
      </c>
      <c r="R4002" s="75" t="n">
        <f aca="false">ABS(P4002-Q4002)*100</f>
        <v>18.3384615384615</v>
      </c>
      <c r="S4002" s="72" t="str">
        <f aca="false">IF(M4002&gt;N4002,"Flávio Bolsonaro",IF(N4002&gt;M4002,"Lula","Empate"))</f>
        <v>Flávio Bolsonaro</v>
      </c>
      <c r="T4002" s="74" t="n">
        <v>0.556897647806739</v>
      </c>
      <c r="U4002" s="74" t="n">
        <v>0.363000635727909</v>
      </c>
      <c r="V4002" s="72" t="str">
        <f aca="false">IF(S4002="Empate","—",IF((N4002&gt;M4002)&lt;&gt;(T4002&gt;U4002),"Sim","Não"))</f>
        <v>Sim</v>
      </c>
    </row>
    <row r="4003" customFormat="false" ht="15" hidden="false" customHeight="false" outlineLevel="0" collapsed="false">
      <c r="A4003" s="72" t="s">
        <v>8184</v>
      </c>
      <c r="B4003" s="72" t="s">
        <v>8185</v>
      </c>
      <c r="C4003" s="72" t="s">
        <v>293</v>
      </c>
      <c r="D4003" s="72" t="s">
        <v>292</v>
      </c>
      <c r="E4003" s="72"/>
      <c r="F4003" s="73" t="n">
        <v>8031</v>
      </c>
      <c r="G4003" s="73" t="n">
        <v>6536</v>
      </c>
      <c r="H4003" s="73" t="n">
        <v>1495</v>
      </c>
      <c r="I4003" s="74" t="n">
        <f aca="false">H4003/F4003</f>
        <v>0.18615365458847</v>
      </c>
      <c r="J4003" s="73" t="n">
        <v>6268</v>
      </c>
      <c r="K4003" s="73" t="n">
        <v>127</v>
      </c>
      <c r="L4003" s="73" t="n">
        <v>141</v>
      </c>
      <c r="M4003" s="73" t="n">
        <v>3410</v>
      </c>
      <c r="N4003" s="73" t="n">
        <v>2302</v>
      </c>
      <c r="O4003" s="73" t="n">
        <f aca="false">J4003-M4003-N4003</f>
        <v>556</v>
      </c>
      <c r="P4003" s="74" t="n">
        <f aca="false">M4003/J4003</f>
        <v>0.544033184428845</v>
      </c>
      <c r="Q4003" s="74" t="n">
        <f aca="false">N4003/J4003</f>
        <v>0.367262284620294</v>
      </c>
      <c r="R4003" s="75" t="n">
        <f aca="false">ABS(P4003-Q4003)*100</f>
        <v>17.6770899808551</v>
      </c>
      <c r="S4003" s="72" t="str">
        <f aca="false">IF(M4003&gt;N4003,"Flávio Bolsonaro",IF(N4003&gt;M4003,"Lula","Empate"))</f>
        <v>Flávio Bolsonaro</v>
      </c>
      <c r="T4003" s="74" t="n">
        <v>0.450471698113208</v>
      </c>
      <c r="U4003" s="74" t="n">
        <v>0.480817610062893</v>
      </c>
      <c r="V4003" s="72" t="str">
        <f aca="false">IF(S4003="Empate","—",IF((N4003&gt;M4003)&lt;&gt;(T4003&gt;U4003),"Sim","Não"))</f>
        <v>Não</v>
      </c>
    </row>
    <row r="4004" customFormat="false" ht="15" hidden="false" customHeight="false" outlineLevel="0" collapsed="false">
      <c r="A4004" s="72" t="s">
        <v>8186</v>
      </c>
      <c r="B4004" s="72" t="s">
        <v>8187</v>
      </c>
      <c r="C4004" s="72" t="s">
        <v>293</v>
      </c>
      <c r="D4004" s="72" t="s">
        <v>292</v>
      </c>
      <c r="E4004" s="72"/>
      <c r="F4004" s="73" t="n">
        <v>2872</v>
      </c>
      <c r="G4004" s="73" t="n">
        <v>2398</v>
      </c>
      <c r="H4004" s="73" t="n">
        <v>474</v>
      </c>
      <c r="I4004" s="74" t="n">
        <f aca="false">H4004/F4004</f>
        <v>0.165041782729805</v>
      </c>
      <c r="J4004" s="73" t="n">
        <v>2295</v>
      </c>
      <c r="K4004" s="73" t="n">
        <v>56</v>
      </c>
      <c r="L4004" s="73" t="n">
        <v>47</v>
      </c>
      <c r="M4004" s="73" t="n">
        <v>1538</v>
      </c>
      <c r="N4004" s="73" t="n">
        <v>545</v>
      </c>
      <c r="O4004" s="73" t="n">
        <f aca="false">J4004-M4004-N4004</f>
        <v>212</v>
      </c>
      <c r="P4004" s="74" t="n">
        <f aca="false">M4004/J4004</f>
        <v>0.670152505446623</v>
      </c>
      <c r="Q4004" s="74" t="n">
        <f aca="false">N4004/J4004</f>
        <v>0.237472766884532</v>
      </c>
      <c r="R4004" s="75" t="n">
        <f aca="false">ABS(P4004-Q4004)*100</f>
        <v>43.2679738562092</v>
      </c>
      <c r="S4004" s="72" t="str">
        <f aca="false">IF(M4004&gt;N4004,"Flávio Bolsonaro",IF(N4004&gt;M4004,"Lula","Empate"))</f>
        <v>Flávio Bolsonaro</v>
      </c>
      <c r="T4004" s="74" t="n">
        <v>0.37819947043248</v>
      </c>
      <c r="U4004" s="74" t="n">
        <v>0.528243601059135</v>
      </c>
      <c r="V4004" s="72" t="str">
        <f aca="false">IF(S4004="Empate","—",IF((N4004&gt;M4004)&lt;&gt;(T4004&gt;U4004),"Sim","Não"))</f>
        <v>Não</v>
      </c>
    </row>
    <row r="4005" customFormat="false" ht="15" hidden="false" customHeight="false" outlineLevel="0" collapsed="false">
      <c r="A4005" s="72" t="s">
        <v>8188</v>
      </c>
      <c r="B4005" s="72" t="s">
        <v>8189</v>
      </c>
      <c r="C4005" s="72" t="s">
        <v>293</v>
      </c>
      <c r="D4005" s="72" t="s">
        <v>292</v>
      </c>
      <c r="E4005" s="72"/>
      <c r="F4005" s="73" t="n">
        <v>3711</v>
      </c>
      <c r="G4005" s="73" t="n">
        <v>3014</v>
      </c>
      <c r="H4005" s="73" t="n">
        <v>697</v>
      </c>
      <c r="I4005" s="74" t="n">
        <f aca="false">H4005/F4005</f>
        <v>0.187819994610617</v>
      </c>
      <c r="J4005" s="73" t="n">
        <v>2902</v>
      </c>
      <c r="K4005" s="73" t="n">
        <v>49</v>
      </c>
      <c r="L4005" s="73" t="n">
        <v>63</v>
      </c>
      <c r="M4005" s="73" t="n">
        <v>1867</v>
      </c>
      <c r="N4005" s="73" t="n">
        <v>835</v>
      </c>
      <c r="O4005" s="73" t="n">
        <f aca="false">J4005-M4005-N4005</f>
        <v>200</v>
      </c>
      <c r="P4005" s="74" t="n">
        <f aca="false">M4005/J4005</f>
        <v>0.643349414197106</v>
      </c>
      <c r="Q4005" s="74" t="n">
        <f aca="false">N4005/J4005</f>
        <v>0.287732598208132</v>
      </c>
      <c r="R4005" s="75" t="n">
        <f aca="false">ABS(P4005-Q4005)*100</f>
        <v>35.5616815988973</v>
      </c>
      <c r="S4005" s="72" t="str">
        <f aca="false">IF(M4005&gt;N4005,"Flávio Bolsonaro",IF(N4005&gt;M4005,"Lula","Empate"))</f>
        <v>Flávio Bolsonaro</v>
      </c>
      <c r="T4005" s="74" t="n">
        <v>0.403767123287671</v>
      </c>
      <c r="U4005" s="74" t="n">
        <v>0.499315068493151</v>
      </c>
      <c r="V4005" s="72" t="str">
        <f aca="false">IF(S4005="Empate","—",IF((N4005&gt;M4005)&lt;&gt;(T4005&gt;U4005),"Sim","Não"))</f>
        <v>Não</v>
      </c>
    </row>
    <row r="4006" customFormat="false" ht="15" hidden="false" customHeight="false" outlineLevel="0" collapsed="false">
      <c r="A4006" s="72" t="s">
        <v>8190</v>
      </c>
      <c r="B4006" s="72" t="s">
        <v>8191</v>
      </c>
      <c r="C4006" s="72" t="s">
        <v>293</v>
      </c>
      <c r="D4006" s="72" t="s">
        <v>292</v>
      </c>
      <c r="E4006" s="72"/>
      <c r="F4006" s="73" t="n">
        <v>2112</v>
      </c>
      <c r="G4006" s="73" t="n">
        <v>1728</v>
      </c>
      <c r="H4006" s="73" t="n">
        <v>384</v>
      </c>
      <c r="I4006" s="74" t="n">
        <f aca="false">H4006/F4006</f>
        <v>0.181818181818182</v>
      </c>
      <c r="J4006" s="73" t="n">
        <v>1666</v>
      </c>
      <c r="K4006" s="73" t="n">
        <v>35</v>
      </c>
      <c r="L4006" s="73" t="n">
        <v>27</v>
      </c>
      <c r="M4006" s="73" t="n">
        <v>937</v>
      </c>
      <c r="N4006" s="73" t="n">
        <v>633</v>
      </c>
      <c r="O4006" s="73" t="n">
        <f aca="false">J4006-M4006-N4006</f>
        <v>96</v>
      </c>
      <c r="P4006" s="74" t="n">
        <f aca="false">M4006/J4006</f>
        <v>0.562424969987995</v>
      </c>
      <c r="Q4006" s="74" t="n">
        <f aca="false">N4006/J4006</f>
        <v>0.379951980792317</v>
      </c>
      <c r="R4006" s="75" t="n">
        <f aca="false">ABS(P4006-Q4006)*100</f>
        <v>18.2472989195678</v>
      </c>
      <c r="S4006" s="72" t="str">
        <f aca="false">IF(M4006&gt;N4006,"Flávio Bolsonaro",IF(N4006&gt;M4006,"Lula","Empate"))</f>
        <v>Flávio Bolsonaro</v>
      </c>
      <c r="T4006" s="74" t="n">
        <v>0.482551143200963</v>
      </c>
      <c r="U4006" s="74" t="n">
        <v>0.434416365824308</v>
      </c>
      <c r="V4006" s="72" t="str">
        <f aca="false">IF(S4006="Empate","—",IF((N4006&gt;M4006)&lt;&gt;(T4006&gt;U4006),"Sim","Não"))</f>
        <v>Sim</v>
      </c>
    </row>
    <row r="4007" customFormat="false" ht="15" hidden="false" customHeight="false" outlineLevel="0" collapsed="false">
      <c r="A4007" s="72" t="s">
        <v>8192</v>
      </c>
      <c r="B4007" s="72" t="s">
        <v>8193</v>
      </c>
      <c r="C4007" s="72" t="s">
        <v>293</v>
      </c>
      <c r="D4007" s="72" t="s">
        <v>292</v>
      </c>
      <c r="E4007" s="72"/>
      <c r="F4007" s="73" t="n">
        <v>46049</v>
      </c>
      <c r="G4007" s="73" t="n">
        <v>34635</v>
      </c>
      <c r="H4007" s="73" t="n">
        <v>11414</v>
      </c>
      <c r="I4007" s="74" t="n">
        <f aca="false">H4007/F4007</f>
        <v>0.247866403179222</v>
      </c>
      <c r="J4007" s="73" t="n">
        <v>33473</v>
      </c>
      <c r="K4007" s="73" t="n">
        <v>578</v>
      </c>
      <c r="L4007" s="73" t="n">
        <v>584</v>
      </c>
      <c r="M4007" s="73" t="n">
        <v>21157</v>
      </c>
      <c r="N4007" s="73" t="n">
        <v>9502</v>
      </c>
      <c r="O4007" s="73" t="n">
        <f aca="false">J4007-M4007-N4007</f>
        <v>2814</v>
      </c>
      <c r="P4007" s="74" t="n">
        <f aca="false">M4007/J4007</f>
        <v>0.632061661637738</v>
      </c>
      <c r="Q4007" s="74" t="n">
        <f aca="false">N4007/J4007</f>
        <v>0.283870582260329</v>
      </c>
      <c r="R4007" s="75" t="n">
        <f aca="false">ABS(P4007-Q4007)*100</f>
        <v>34.8191079377409</v>
      </c>
      <c r="S4007" s="72" t="str">
        <f aca="false">IF(M4007&gt;N4007,"Flávio Bolsonaro",IF(N4007&gt;M4007,"Lula","Empate"))</f>
        <v>Flávio Bolsonaro</v>
      </c>
      <c r="T4007" s="74" t="n">
        <v>0.349363462762572</v>
      </c>
      <c r="U4007" s="74" t="n">
        <v>0.574156588160407</v>
      </c>
      <c r="V4007" s="72" t="str">
        <f aca="false">IF(S4007="Empate","—",IF((N4007&gt;M4007)&lt;&gt;(T4007&gt;U4007),"Sim","Não"))</f>
        <v>Não</v>
      </c>
    </row>
    <row r="4008" customFormat="false" ht="15" hidden="false" customHeight="false" outlineLevel="0" collapsed="false">
      <c r="A4008" s="72" t="s">
        <v>8194</v>
      </c>
      <c r="B4008" s="72" t="s">
        <v>8195</v>
      </c>
      <c r="C4008" s="72" t="s">
        <v>293</v>
      </c>
      <c r="D4008" s="72" t="s">
        <v>292</v>
      </c>
      <c r="E4008" s="72"/>
      <c r="F4008" s="73" t="n">
        <v>3105</v>
      </c>
      <c r="G4008" s="73" t="n">
        <v>2357</v>
      </c>
      <c r="H4008" s="73" t="n">
        <v>748</v>
      </c>
      <c r="I4008" s="74" t="n">
        <f aca="false">H4008/F4008</f>
        <v>0.240901771336554</v>
      </c>
      <c r="J4008" s="73" t="n">
        <v>2253</v>
      </c>
      <c r="K4008" s="73" t="n">
        <v>62</v>
      </c>
      <c r="L4008" s="73" t="n">
        <v>42</v>
      </c>
      <c r="M4008" s="73" t="n">
        <v>1107</v>
      </c>
      <c r="N4008" s="73" t="n">
        <v>1005</v>
      </c>
      <c r="O4008" s="73" t="n">
        <f aca="false">J4008-M4008-N4008</f>
        <v>141</v>
      </c>
      <c r="P4008" s="74" t="n">
        <f aca="false">M4008/J4008</f>
        <v>0.491344873501997</v>
      </c>
      <c r="Q4008" s="74" t="n">
        <f aca="false">N4008/J4008</f>
        <v>0.44607190412783</v>
      </c>
      <c r="R4008" s="75" t="n">
        <f aca="false">ABS(P4008-Q4008)*100</f>
        <v>4.52729693741678</v>
      </c>
      <c r="S4008" s="72" t="str">
        <f aca="false">IF(M4008&gt;N4008,"Flávio Bolsonaro",IF(N4008&gt;M4008,"Lula","Empate"))</f>
        <v>Flávio Bolsonaro</v>
      </c>
      <c r="T4008" s="74" t="n">
        <v>0.554472984942427</v>
      </c>
      <c r="U4008" s="74" t="n">
        <v>0.383968113374668</v>
      </c>
      <c r="V4008" s="72" t="str">
        <f aca="false">IF(S4008="Empate","—",IF((N4008&gt;M4008)&lt;&gt;(T4008&gt;U4008),"Sim","Não"))</f>
        <v>Sim</v>
      </c>
    </row>
    <row r="4009" customFormat="false" ht="15" hidden="false" customHeight="false" outlineLevel="0" collapsed="false">
      <c r="A4009" s="72" t="s">
        <v>8196</v>
      </c>
      <c r="B4009" s="72" t="s">
        <v>8197</v>
      </c>
      <c r="C4009" s="72" t="s">
        <v>293</v>
      </c>
      <c r="D4009" s="72" t="s">
        <v>292</v>
      </c>
      <c r="E4009" s="72"/>
      <c r="F4009" s="73" t="n">
        <v>18455</v>
      </c>
      <c r="G4009" s="73" t="n">
        <v>14663</v>
      </c>
      <c r="H4009" s="73" t="n">
        <v>3792</v>
      </c>
      <c r="I4009" s="74" t="n">
        <f aca="false">H4009/F4009</f>
        <v>0.205472771606611</v>
      </c>
      <c r="J4009" s="73" t="n">
        <v>13749</v>
      </c>
      <c r="K4009" s="73" t="n">
        <v>499</v>
      </c>
      <c r="L4009" s="73" t="n">
        <v>415</v>
      </c>
      <c r="M4009" s="73" t="n">
        <v>5977</v>
      </c>
      <c r="N4009" s="73" t="n">
        <v>6346</v>
      </c>
      <c r="O4009" s="73" t="n">
        <f aca="false">J4009-M4009-N4009</f>
        <v>1426</v>
      </c>
      <c r="P4009" s="74" t="n">
        <f aca="false">M4009/J4009</f>
        <v>0.434722525274565</v>
      </c>
      <c r="Q4009" s="74" t="n">
        <f aca="false">N4009/J4009</f>
        <v>0.461560840788421</v>
      </c>
      <c r="R4009" s="75" t="n">
        <f aca="false">ABS(P4009-Q4009)*100</f>
        <v>2.68383155138556</v>
      </c>
      <c r="S4009" s="72" t="str">
        <f aca="false">IF(M4009&gt;N4009,"Flávio Bolsonaro",IF(N4009&gt;M4009,"Lula","Empate"))</f>
        <v>Lula</v>
      </c>
      <c r="T4009" s="74" t="n">
        <v>0.546029265520671</v>
      </c>
      <c r="U4009" s="74" t="n">
        <v>0.358076431311266</v>
      </c>
      <c r="V4009" s="72" t="str">
        <f aca="false">IF(S4009="Empate","—",IF((N4009&gt;M4009)&lt;&gt;(T4009&gt;U4009),"Sim","Não"))</f>
        <v>Não</v>
      </c>
    </row>
    <row r="4010" customFormat="false" ht="15" hidden="false" customHeight="false" outlineLevel="0" collapsed="false">
      <c r="A4010" s="72" t="s">
        <v>8198</v>
      </c>
      <c r="B4010" s="72" t="s">
        <v>8199</v>
      </c>
      <c r="C4010" s="72" t="s">
        <v>293</v>
      </c>
      <c r="D4010" s="72" t="s">
        <v>292</v>
      </c>
      <c r="E4010" s="72"/>
      <c r="F4010" s="73" t="n">
        <v>45685</v>
      </c>
      <c r="G4010" s="73" t="n">
        <v>36342</v>
      </c>
      <c r="H4010" s="73" t="n">
        <v>9343</v>
      </c>
      <c r="I4010" s="74" t="n">
        <f aca="false">H4010/F4010</f>
        <v>0.204509138666959</v>
      </c>
      <c r="J4010" s="73" t="n">
        <v>35111</v>
      </c>
      <c r="K4010" s="73" t="n">
        <v>646</v>
      </c>
      <c r="L4010" s="73" t="n">
        <v>585</v>
      </c>
      <c r="M4010" s="73" t="n">
        <v>21875</v>
      </c>
      <c r="N4010" s="73" t="n">
        <v>10704</v>
      </c>
      <c r="O4010" s="73" t="n">
        <f aca="false">J4010-M4010-N4010</f>
        <v>2532</v>
      </c>
      <c r="P4010" s="74" t="n">
        <f aca="false">M4010/J4010</f>
        <v>0.623024123494062</v>
      </c>
      <c r="Q4010" s="74" t="n">
        <f aca="false">N4010/J4010</f>
        <v>0.304861724245963</v>
      </c>
      <c r="R4010" s="75" t="n">
        <f aca="false">ABS(P4010-Q4010)*100</f>
        <v>31.8162399248099</v>
      </c>
      <c r="S4010" s="72" t="str">
        <f aca="false">IF(M4010&gt;N4010,"Flávio Bolsonaro",IF(N4010&gt;M4010,"Lula","Empate"))</f>
        <v>Flávio Bolsonaro</v>
      </c>
      <c r="T4010" s="74" t="n">
        <v>0.395874935032962</v>
      </c>
      <c r="U4010" s="74" t="n">
        <v>0.520447520310748</v>
      </c>
      <c r="V4010" s="72" t="str">
        <f aca="false">IF(S4010="Empate","—",IF((N4010&gt;M4010)&lt;&gt;(T4010&gt;U4010),"Sim","Não"))</f>
        <v>Não</v>
      </c>
    </row>
    <row r="4011" customFormat="false" ht="15" hidden="false" customHeight="false" outlineLevel="0" collapsed="false">
      <c r="A4011" s="72" t="s">
        <v>8200</v>
      </c>
      <c r="B4011" s="72" t="s">
        <v>8201</v>
      </c>
      <c r="C4011" s="72" t="s">
        <v>293</v>
      </c>
      <c r="D4011" s="72" t="s">
        <v>292</v>
      </c>
      <c r="E4011" s="72"/>
      <c r="F4011" s="73" t="n">
        <v>6518</v>
      </c>
      <c r="G4011" s="73" t="n">
        <v>5104</v>
      </c>
      <c r="H4011" s="73" t="n">
        <v>1414</v>
      </c>
      <c r="I4011" s="74" t="n">
        <f aca="false">H4011/F4011</f>
        <v>0.21693771095428</v>
      </c>
      <c r="J4011" s="73" t="n">
        <v>4827</v>
      </c>
      <c r="K4011" s="73" t="n">
        <v>168</v>
      </c>
      <c r="L4011" s="73" t="n">
        <v>109</v>
      </c>
      <c r="M4011" s="73" t="n">
        <v>2612</v>
      </c>
      <c r="N4011" s="73" t="n">
        <v>1746</v>
      </c>
      <c r="O4011" s="73" t="n">
        <f aca="false">J4011-M4011-N4011</f>
        <v>469</v>
      </c>
      <c r="P4011" s="74" t="n">
        <f aca="false">M4011/J4011</f>
        <v>0.541122850631863</v>
      </c>
      <c r="Q4011" s="74" t="n">
        <f aca="false">N4011/J4011</f>
        <v>0.361715351149783</v>
      </c>
      <c r="R4011" s="75" t="n">
        <f aca="false">ABS(P4011-Q4011)*100</f>
        <v>17.940749948208</v>
      </c>
      <c r="S4011" s="72" t="str">
        <f aca="false">IF(M4011&gt;N4011,"Flávio Bolsonaro",IF(N4011&gt;M4011,"Lula","Empate"))</f>
        <v>Flávio Bolsonaro</v>
      </c>
      <c r="T4011" s="74" t="n">
        <v>0.43562905589282</v>
      </c>
      <c r="U4011" s="74" t="n">
        <v>0.455934687042077</v>
      </c>
      <c r="V4011" s="72" t="str">
        <f aca="false">IF(S4011="Empate","—",IF((N4011&gt;M4011)&lt;&gt;(T4011&gt;U4011),"Sim","Não"))</f>
        <v>Não</v>
      </c>
    </row>
    <row r="4012" customFormat="false" ht="15" hidden="false" customHeight="false" outlineLevel="0" collapsed="false">
      <c r="A4012" s="72" t="s">
        <v>8202</v>
      </c>
      <c r="B4012" s="72" t="s">
        <v>8203</v>
      </c>
      <c r="C4012" s="72" t="s">
        <v>293</v>
      </c>
      <c r="D4012" s="72" t="s">
        <v>292</v>
      </c>
      <c r="E4012" s="72"/>
      <c r="F4012" s="73" t="n">
        <v>23696</v>
      </c>
      <c r="G4012" s="73" t="n">
        <v>20426</v>
      </c>
      <c r="H4012" s="73" t="n">
        <v>3270</v>
      </c>
      <c r="I4012" s="74" t="n">
        <f aca="false">H4012/F4012</f>
        <v>0.137997974341661</v>
      </c>
      <c r="J4012" s="73" t="n">
        <v>19828</v>
      </c>
      <c r="K4012" s="73" t="n">
        <v>287</v>
      </c>
      <c r="L4012" s="73" t="n">
        <v>311</v>
      </c>
      <c r="M4012" s="73" t="n">
        <v>13991</v>
      </c>
      <c r="N4012" s="73" t="n">
        <v>3754</v>
      </c>
      <c r="O4012" s="73" t="n">
        <f aca="false">J4012-M4012-N4012</f>
        <v>2083</v>
      </c>
      <c r="P4012" s="74" t="n">
        <f aca="false">M4012/J4012</f>
        <v>0.705618317530765</v>
      </c>
      <c r="Q4012" s="74" t="n">
        <f aca="false">N4012/J4012</f>
        <v>0.189328222715352</v>
      </c>
      <c r="R4012" s="75" t="n">
        <f aca="false">ABS(P4012-Q4012)*100</f>
        <v>51.6290094815413</v>
      </c>
      <c r="S4012" s="72" t="str">
        <f aca="false">IF(M4012&gt;N4012,"Flávio Bolsonaro",IF(N4012&gt;M4012,"Lula","Empate"))</f>
        <v>Flávio Bolsonaro</v>
      </c>
      <c r="T4012" s="74" t="n">
        <v>0.242674135158965</v>
      </c>
      <c r="U4012" s="74" t="n">
        <v>0.651574088480888</v>
      </c>
      <c r="V4012" s="72" t="str">
        <f aca="false">IF(S4012="Empate","—",IF((N4012&gt;M4012)&lt;&gt;(T4012&gt;U4012),"Sim","Não"))</f>
        <v>Não</v>
      </c>
    </row>
    <row r="4013" customFormat="false" ht="15" hidden="false" customHeight="false" outlineLevel="0" collapsed="false">
      <c r="A4013" s="72" t="s">
        <v>8204</v>
      </c>
      <c r="B4013" s="72" t="s">
        <v>8205</v>
      </c>
      <c r="C4013" s="72" t="s">
        <v>293</v>
      </c>
      <c r="D4013" s="72" t="s">
        <v>292</v>
      </c>
      <c r="E4013" s="72"/>
      <c r="F4013" s="73" t="n">
        <v>1396</v>
      </c>
      <c r="G4013" s="73" t="n">
        <v>1193</v>
      </c>
      <c r="H4013" s="73" t="n">
        <v>203</v>
      </c>
      <c r="I4013" s="74" t="n">
        <f aca="false">H4013/F4013</f>
        <v>0.14541547277937</v>
      </c>
      <c r="J4013" s="73" t="n">
        <v>1141</v>
      </c>
      <c r="K4013" s="73" t="n">
        <v>26</v>
      </c>
      <c r="L4013" s="73" t="n">
        <v>26</v>
      </c>
      <c r="M4013" s="73" t="n">
        <v>664</v>
      </c>
      <c r="N4013" s="73" t="n">
        <v>394</v>
      </c>
      <c r="O4013" s="73" t="n">
        <f aca="false">J4013-M4013-N4013</f>
        <v>83</v>
      </c>
      <c r="P4013" s="74" t="n">
        <f aca="false">M4013/J4013</f>
        <v>0.581945661700263</v>
      </c>
      <c r="Q4013" s="74" t="n">
        <f aca="false">N4013/J4013</f>
        <v>0.345311130587204</v>
      </c>
      <c r="R4013" s="75" t="n">
        <f aca="false">ABS(P4013-Q4013)*100</f>
        <v>23.6634531113059</v>
      </c>
      <c r="S4013" s="72" t="str">
        <f aca="false">IF(M4013&gt;N4013,"Flávio Bolsonaro",IF(N4013&gt;M4013,"Lula","Empate"))</f>
        <v>Flávio Bolsonaro</v>
      </c>
      <c r="T4013" s="74" t="n">
        <v>0.499130434782609</v>
      </c>
      <c r="U4013" s="74" t="n">
        <v>0.445217391304348</v>
      </c>
      <c r="V4013" s="72" t="str">
        <f aca="false">IF(S4013="Empate","—",IF((N4013&gt;M4013)&lt;&gt;(T4013&gt;U4013),"Sim","Não"))</f>
        <v>Sim</v>
      </c>
    </row>
    <row r="4014" customFormat="false" ht="15" hidden="false" customHeight="false" outlineLevel="0" collapsed="false">
      <c r="A4014" s="72" t="s">
        <v>8206</v>
      </c>
      <c r="B4014" s="72" t="s">
        <v>8207</v>
      </c>
      <c r="C4014" s="72" t="s">
        <v>293</v>
      </c>
      <c r="D4014" s="72" t="s">
        <v>292</v>
      </c>
      <c r="E4014" s="72"/>
      <c r="F4014" s="73" t="n">
        <v>7527</v>
      </c>
      <c r="G4014" s="73" t="n">
        <v>6381</v>
      </c>
      <c r="H4014" s="73" t="n">
        <v>1146</v>
      </c>
      <c r="I4014" s="74" t="n">
        <f aca="false">H4014/F4014</f>
        <v>0.152251893184536</v>
      </c>
      <c r="J4014" s="73" t="n">
        <v>6131</v>
      </c>
      <c r="K4014" s="73" t="n">
        <v>149</v>
      </c>
      <c r="L4014" s="73" t="n">
        <v>101</v>
      </c>
      <c r="M4014" s="73" t="n">
        <v>4564</v>
      </c>
      <c r="N4014" s="73" t="n">
        <v>1135</v>
      </c>
      <c r="O4014" s="73" t="n">
        <f aca="false">J4014-M4014-N4014</f>
        <v>432</v>
      </c>
      <c r="P4014" s="74" t="n">
        <f aca="false">M4014/J4014</f>
        <v>0.744413635622248</v>
      </c>
      <c r="Q4014" s="74" t="n">
        <f aca="false">N4014/J4014</f>
        <v>0.185124775729897</v>
      </c>
      <c r="R4014" s="75" t="n">
        <f aca="false">ABS(P4014-Q4014)*100</f>
        <v>55.928885989235</v>
      </c>
      <c r="S4014" s="72" t="str">
        <f aca="false">IF(M4014&gt;N4014,"Flávio Bolsonaro",IF(N4014&gt;M4014,"Lula","Empate"))</f>
        <v>Flávio Bolsonaro</v>
      </c>
      <c r="T4014" s="74" t="n">
        <v>0.276491685686338</v>
      </c>
      <c r="U4014" s="74" t="n">
        <v>0.645745027714379</v>
      </c>
      <c r="V4014" s="72" t="str">
        <f aca="false">IF(S4014="Empate","—",IF((N4014&gt;M4014)&lt;&gt;(T4014&gt;U4014),"Sim","Não"))</f>
        <v>Não</v>
      </c>
    </row>
    <row r="4015" customFormat="false" ht="15" hidden="false" customHeight="false" outlineLevel="0" collapsed="false">
      <c r="A4015" s="72" t="s">
        <v>8208</v>
      </c>
      <c r="B4015" s="72" t="s">
        <v>8209</v>
      </c>
      <c r="C4015" s="72" t="s">
        <v>293</v>
      </c>
      <c r="D4015" s="72" t="s">
        <v>292</v>
      </c>
      <c r="E4015" s="72"/>
      <c r="F4015" s="73" t="n">
        <v>3182</v>
      </c>
      <c r="G4015" s="73" t="n">
        <v>2523</v>
      </c>
      <c r="H4015" s="73" t="n">
        <v>659</v>
      </c>
      <c r="I4015" s="74" t="n">
        <f aca="false">H4015/F4015</f>
        <v>0.207102451288498</v>
      </c>
      <c r="J4015" s="73" t="n">
        <v>2411</v>
      </c>
      <c r="K4015" s="73" t="n">
        <v>62</v>
      </c>
      <c r="L4015" s="73" t="n">
        <v>50</v>
      </c>
      <c r="M4015" s="73" t="n">
        <v>1587</v>
      </c>
      <c r="N4015" s="73" t="n">
        <v>682</v>
      </c>
      <c r="O4015" s="73" t="n">
        <f aca="false">J4015-M4015-N4015</f>
        <v>142</v>
      </c>
      <c r="P4015" s="74" t="n">
        <f aca="false">M4015/J4015</f>
        <v>0.658233098299461</v>
      </c>
      <c r="Q4015" s="74" t="n">
        <f aca="false">N4015/J4015</f>
        <v>0.282870178349233</v>
      </c>
      <c r="R4015" s="75" t="n">
        <f aca="false">ABS(P4015-Q4015)*100</f>
        <v>37.5362919950228</v>
      </c>
      <c r="S4015" s="72" t="str">
        <f aca="false">IF(M4015&gt;N4015,"Flávio Bolsonaro",IF(N4015&gt;M4015,"Lula","Empate"))</f>
        <v>Flávio Bolsonaro</v>
      </c>
      <c r="T4015" s="74" t="n">
        <v>0.400570497147514</v>
      </c>
      <c r="U4015" s="74" t="n">
        <v>0.523634881825591</v>
      </c>
      <c r="V4015" s="72" t="str">
        <f aca="false">IF(S4015="Empate","—",IF((N4015&gt;M4015)&lt;&gt;(T4015&gt;U4015),"Sim","Não"))</f>
        <v>Não</v>
      </c>
    </row>
    <row r="4016" customFormat="false" ht="15" hidden="false" customHeight="false" outlineLevel="0" collapsed="false">
      <c r="A4016" s="72" t="s">
        <v>8210</v>
      </c>
      <c r="B4016" s="72" t="s">
        <v>8211</v>
      </c>
      <c r="C4016" s="72" t="s">
        <v>293</v>
      </c>
      <c r="D4016" s="72" t="s">
        <v>292</v>
      </c>
      <c r="E4016" s="72"/>
      <c r="F4016" s="73" t="n">
        <v>7517</v>
      </c>
      <c r="G4016" s="73" t="n">
        <v>6385</v>
      </c>
      <c r="H4016" s="73" t="n">
        <v>1132</v>
      </c>
      <c r="I4016" s="74" t="n">
        <f aca="false">H4016/F4016</f>
        <v>0.150591991485965</v>
      </c>
      <c r="J4016" s="73" t="n">
        <v>6127</v>
      </c>
      <c r="K4016" s="73" t="n">
        <v>129</v>
      </c>
      <c r="L4016" s="73" t="n">
        <v>129</v>
      </c>
      <c r="M4016" s="73" t="n">
        <v>3737</v>
      </c>
      <c r="N4016" s="73" t="n">
        <v>1998</v>
      </c>
      <c r="O4016" s="73" t="n">
        <f aca="false">J4016-M4016-N4016</f>
        <v>392</v>
      </c>
      <c r="P4016" s="74" t="n">
        <f aca="false">M4016/J4016</f>
        <v>0.60992329035417</v>
      </c>
      <c r="Q4016" s="74" t="n">
        <f aca="false">N4016/J4016</f>
        <v>0.326097600783418</v>
      </c>
      <c r="R4016" s="75" t="n">
        <f aca="false">ABS(P4016-Q4016)*100</f>
        <v>28.3825689570752</v>
      </c>
      <c r="S4016" s="72" t="str">
        <f aca="false">IF(M4016&gt;N4016,"Flávio Bolsonaro",IF(N4016&gt;M4016,"Lula","Empate"))</f>
        <v>Flávio Bolsonaro</v>
      </c>
      <c r="T4016" s="74" t="n">
        <v>0.408150168458206</v>
      </c>
      <c r="U4016" s="74" t="n">
        <v>0.506176800898444</v>
      </c>
      <c r="V4016" s="72" t="str">
        <f aca="false">IF(S4016="Empate","—",IF((N4016&gt;M4016)&lt;&gt;(T4016&gt;U4016),"Sim","Não"))</f>
        <v>Não</v>
      </c>
    </row>
    <row r="4017" customFormat="false" ht="15" hidden="false" customHeight="false" outlineLevel="0" collapsed="false">
      <c r="A4017" s="72" t="s">
        <v>8212</v>
      </c>
      <c r="B4017" s="72" t="s">
        <v>8213</v>
      </c>
      <c r="C4017" s="72" t="s">
        <v>293</v>
      </c>
      <c r="D4017" s="72" t="s">
        <v>292</v>
      </c>
      <c r="E4017" s="72"/>
      <c r="F4017" s="73" t="n">
        <v>342998</v>
      </c>
      <c r="G4017" s="73" t="n">
        <v>278726</v>
      </c>
      <c r="H4017" s="73" t="n">
        <v>64272</v>
      </c>
      <c r="I4017" s="74" t="n">
        <f aca="false">H4017/F4017</f>
        <v>0.187383016810594</v>
      </c>
      <c r="J4017" s="73" t="n">
        <v>266168</v>
      </c>
      <c r="K4017" s="73" t="n">
        <v>5693</v>
      </c>
      <c r="L4017" s="73" t="n">
        <v>6865</v>
      </c>
      <c r="M4017" s="73" t="n">
        <v>166880</v>
      </c>
      <c r="N4017" s="73" t="n">
        <v>71514</v>
      </c>
      <c r="O4017" s="73" t="n">
        <f aca="false">J4017-M4017-N4017</f>
        <v>27774</v>
      </c>
      <c r="P4017" s="74" t="n">
        <f aca="false">M4017/J4017</f>
        <v>0.62697243845992</v>
      </c>
      <c r="Q4017" s="74" t="n">
        <f aca="false">N4017/J4017</f>
        <v>0.268679931471852</v>
      </c>
      <c r="R4017" s="75" t="n">
        <f aca="false">ABS(P4017-Q4017)*100</f>
        <v>35.8292506988068</v>
      </c>
      <c r="S4017" s="72" t="str">
        <f aca="false">IF(M4017&gt;N4017,"Flávio Bolsonaro",IF(N4017&gt;M4017,"Lula","Empate"))</f>
        <v>Flávio Bolsonaro</v>
      </c>
      <c r="T4017" s="74" t="n">
        <v>0.317872933914953</v>
      </c>
      <c r="U4017" s="74" t="n">
        <v>0.575425086797828</v>
      </c>
      <c r="V4017" s="72" t="str">
        <f aca="false">IF(S4017="Empate","—",IF((N4017&gt;M4017)&lt;&gt;(T4017&gt;U4017),"Sim","Não"))</f>
        <v>Não</v>
      </c>
    </row>
    <row r="4018" customFormat="false" ht="15" hidden="false" customHeight="false" outlineLevel="0" collapsed="false">
      <c r="A4018" s="72" t="s">
        <v>8214</v>
      </c>
      <c r="B4018" s="72" t="s">
        <v>8215</v>
      </c>
      <c r="C4018" s="72" t="s">
        <v>293</v>
      </c>
      <c r="D4018" s="72" t="s">
        <v>292</v>
      </c>
      <c r="E4018" s="72"/>
      <c r="F4018" s="73" t="n">
        <v>25010</v>
      </c>
      <c r="G4018" s="73" t="n">
        <v>19252</v>
      </c>
      <c r="H4018" s="73" t="n">
        <v>5758</v>
      </c>
      <c r="I4018" s="74" t="n">
        <f aca="false">H4018/F4018</f>
        <v>0.230227908836465</v>
      </c>
      <c r="J4018" s="73" t="n">
        <v>18038</v>
      </c>
      <c r="K4018" s="73" t="n">
        <v>709</v>
      </c>
      <c r="L4018" s="73" t="n">
        <v>505</v>
      </c>
      <c r="M4018" s="73" t="n">
        <v>7090</v>
      </c>
      <c r="N4018" s="73" t="n">
        <v>9154</v>
      </c>
      <c r="O4018" s="73" t="n">
        <f aca="false">J4018-M4018-N4018</f>
        <v>1794</v>
      </c>
      <c r="P4018" s="74" t="n">
        <f aca="false">M4018/J4018</f>
        <v>0.393059097460916</v>
      </c>
      <c r="Q4018" s="74" t="n">
        <f aca="false">N4018/J4018</f>
        <v>0.507484200022175</v>
      </c>
      <c r="R4018" s="75" t="n">
        <f aca="false">ABS(P4018-Q4018)*100</f>
        <v>11.442510256126</v>
      </c>
      <c r="S4018" s="72" t="str">
        <f aca="false">IF(M4018&gt;N4018,"Flávio Bolsonaro",IF(N4018&gt;M4018,"Lula","Empate"))</f>
        <v>Lula</v>
      </c>
      <c r="T4018" s="74" t="n">
        <v>0.590819399729982</v>
      </c>
      <c r="U4018" s="74" t="n">
        <v>0.301692802990965</v>
      </c>
      <c r="V4018" s="72" t="str">
        <f aca="false">IF(S4018="Empate","—",IF((N4018&gt;M4018)&lt;&gt;(T4018&gt;U4018),"Sim","Não"))</f>
        <v>Não</v>
      </c>
    </row>
    <row r="4019" customFormat="false" ht="15" hidden="false" customHeight="false" outlineLevel="0" collapsed="false">
      <c r="A4019" s="72" t="s">
        <v>8216</v>
      </c>
      <c r="B4019" s="72" t="s">
        <v>8217</v>
      </c>
      <c r="C4019" s="72" t="s">
        <v>293</v>
      </c>
      <c r="D4019" s="72" t="s">
        <v>292</v>
      </c>
      <c r="E4019" s="72"/>
      <c r="F4019" s="73" t="n">
        <v>2650</v>
      </c>
      <c r="G4019" s="73" t="n">
        <v>2331</v>
      </c>
      <c r="H4019" s="73" t="n">
        <v>319</v>
      </c>
      <c r="I4019" s="74" t="n">
        <f aca="false">H4019/F4019</f>
        <v>0.120377358490566</v>
      </c>
      <c r="J4019" s="73" t="n">
        <v>2250</v>
      </c>
      <c r="K4019" s="73" t="n">
        <v>51</v>
      </c>
      <c r="L4019" s="73" t="n">
        <v>30</v>
      </c>
      <c r="M4019" s="73" t="n">
        <v>1337</v>
      </c>
      <c r="N4019" s="73" t="n">
        <v>738</v>
      </c>
      <c r="O4019" s="73" t="n">
        <f aca="false">J4019-M4019-N4019</f>
        <v>175</v>
      </c>
      <c r="P4019" s="74" t="n">
        <f aca="false">M4019/J4019</f>
        <v>0.594222222222222</v>
      </c>
      <c r="Q4019" s="74" t="n">
        <f aca="false">N4019/J4019</f>
        <v>0.328</v>
      </c>
      <c r="R4019" s="75" t="n">
        <f aca="false">ABS(P4019-Q4019)*100</f>
        <v>26.6222222222222</v>
      </c>
      <c r="S4019" s="72" t="str">
        <f aca="false">IF(M4019&gt;N4019,"Flávio Bolsonaro",IF(N4019&gt;M4019,"Lula","Empate"))</f>
        <v>Flávio Bolsonaro</v>
      </c>
      <c r="T4019" s="74" t="n">
        <v>0.450044208664898</v>
      </c>
      <c r="U4019" s="74" t="n">
        <v>0.496463306808134</v>
      </c>
      <c r="V4019" s="72" t="str">
        <f aca="false">IF(S4019="Empate","—",IF((N4019&gt;M4019)&lt;&gt;(T4019&gt;U4019),"Sim","Não"))</f>
        <v>Não</v>
      </c>
    </row>
    <row r="4020" customFormat="false" ht="15" hidden="false" customHeight="false" outlineLevel="0" collapsed="false">
      <c r="A4020" s="72" t="s">
        <v>8218</v>
      </c>
      <c r="B4020" s="72" t="s">
        <v>8219</v>
      </c>
      <c r="C4020" s="72" t="s">
        <v>293</v>
      </c>
      <c r="D4020" s="72" t="s">
        <v>292</v>
      </c>
      <c r="E4020" s="72"/>
      <c r="F4020" s="73" t="n">
        <v>5309</v>
      </c>
      <c r="G4020" s="73" t="n">
        <v>4121</v>
      </c>
      <c r="H4020" s="73" t="n">
        <v>1188</v>
      </c>
      <c r="I4020" s="74" t="n">
        <f aca="false">H4020/F4020</f>
        <v>0.223770954982106</v>
      </c>
      <c r="J4020" s="73" t="n">
        <v>3799</v>
      </c>
      <c r="K4020" s="73" t="n">
        <v>198</v>
      </c>
      <c r="L4020" s="73" t="n">
        <v>124</v>
      </c>
      <c r="M4020" s="73" t="n">
        <v>1678</v>
      </c>
      <c r="N4020" s="73" t="n">
        <v>1781</v>
      </c>
      <c r="O4020" s="73" t="n">
        <f aca="false">J4020-M4020-N4020</f>
        <v>340</v>
      </c>
      <c r="P4020" s="74" t="n">
        <f aca="false">M4020/J4020</f>
        <v>0.44169518294288</v>
      </c>
      <c r="Q4020" s="74" t="n">
        <f aca="false">N4020/J4020</f>
        <v>0.468807580942353</v>
      </c>
      <c r="R4020" s="75" t="n">
        <f aca="false">ABS(P4020-Q4020)*100</f>
        <v>2.71123979994736</v>
      </c>
      <c r="S4020" s="72" t="str">
        <f aca="false">IF(M4020&gt;N4020,"Flávio Bolsonaro",IF(N4020&gt;M4020,"Lula","Empate"))</f>
        <v>Lula</v>
      </c>
      <c r="T4020" s="74" t="n">
        <v>0.571842550108669</v>
      </c>
      <c r="U4020" s="74" t="n">
        <v>0.329872011591403</v>
      </c>
      <c r="V4020" s="72" t="str">
        <f aca="false">IF(S4020="Empate","—",IF((N4020&gt;M4020)&lt;&gt;(T4020&gt;U4020),"Sim","Não"))</f>
        <v>Não</v>
      </c>
    </row>
    <row r="4021" customFormat="false" ht="15" hidden="false" customHeight="false" outlineLevel="0" collapsed="false">
      <c r="A4021" s="72" t="s">
        <v>8220</v>
      </c>
      <c r="B4021" s="72" t="s">
        <v>8221</v>
      </c>
      <c r="C4021" s="72" t="s">
        <v>293</v>
      </c>
      <c r="D4021" s="72" t="s">
        <v>292</v>
      </c>
      <c r="E4021" s="72"/>
      <c r="F4021" s="73" t="n">
        <v>3490</v>
      </c>
      <c r="G4021" s="73" t="n">
        <v>2847</v>
      </c>
      <c r="H4021" s="73" t="n">
        <v>643</v>
      </c>
      <c r="I4021" s="74" t="n">
        <f aca="false">H4021/F4021</f>
        <v>0.184240687679083</v>
      </c>
      <c r="J4021" s="73" t="n">
        <v>2709</v>
      </c>
      <c r="K4021" s="73" t="n">
        <v>78</v>
      </c>
      <c r="L4021" s="73" t="n">
        <v>60</v>
      </c>
      <c r="M4021" s="73" t="n">
        <v>1712</v>
      </c>
      <c r="N4021" s="73" t="n">
        <v>783</v>
      </c>
      <c r="O4021" s="73" t="n">
        <f aca="false">J4021-M4021-N4021</f>
        <v>214</v>
      </c>
      <c r="P4021" s="74" t="n">
        <f aca="false">M4021/J4021</f>
        <v>0.631967515688446</v>
      </c>
      <c r="Q4021" s="74" t="n">
        <f aca="false">N4021/J4021</f>
        <v>0.289036544850498</v>
      </c>
      <c r="R4021" s="75" t="n">
        <f aca="false">ABS(P4021-Q4021)*100</f>
        <v>34.2930970837948</v>
      </c>
      <c r="S4021" s="72" t="str">
        <f aca="false">IF(M4021&gt;N4021,"Flávio Bolsonaro",IF(N4021&gt;M4021,"Lula","Empate"))</f>
        <v>Flávio Bolsonaro</v>
      </c>
      <c r="T4021" s="74" t="n">
        <v>0.398941798941799</v>
      </c>
      <c r="U4021" s="74" t="n">
        <v>0.516049382716049</v>
      </c>
      <c r="V4021" s="72" t="str">
        <f aca="false">IF(S4021="Empate","—",IF((N4021&gt;M4021)&lt;&gt;(T4021&gt;U4021),"Sim","Não"))</f>
        <v>Não</v>
      </c>
    </row>
    <row r="4022" customFormat="false" ht="15" hidden="false" customHeight="false" outlineLevel="0" collapsed="false">
      <c r="A4022" s="72" t="s">
        <v>8222</v>
      </c>
      <c r="B4022" s="72" t="s">
        <v>8223</v>
      </c>
      <c r="C4022" s="72" t="s">
        <v>293</v>
      </c>
      <c r="D4022" s="72" t="s">
        <v>292</v>
      </c>
      <c r="E4022" s="72"/>
      <c r="F4022" s="73" t="n">
        <v>2482</v>
      </c>
      <c r="G4022" s="73" t="n">
        <v>1923</v>
      </c>
      <c r="H4022" s="73" t="n">
        <v>559</v>
      </c>
      <c r="I4022" s="74" t="n">
        <f aca="false">H4022/F4022</f>
        <v>0.22522159548751</v>
      </c>
      <c r="J4022" s="73" t="n">
        <v>1849</v>
      </c>
      <c r="K4022" s="73" t="n">
        <v>30</v>
      </c>
      <c r="L4022" s="73" t="n">
        <v>44</v>
      </c>
      <c r="M4022" s="73" t="n">
        <v>844</v>
      </c>
      <c r="N4022" s="73" t="n">
        <v>868</v>
      </c>
      <c r="O4022" s="73" t="n">
        <f aca="false">J4022-M4022-N4022</f>
        <v>137</v>
      </c>
      <c r="P4022" s="74" t="n">
        <f aca="false">M4022/J4022</f>
        <v>0.456462952947539</v>
      </c>
      <c r="Q4022" s="74" t="n">
        <f aca="false">N4022/J4022</f>
        <v>0.469442942130882</v>
      </c>
      <c r="R4022" s="75" t="n">
        <f aca="false">ABS(P4022-Q4022)*100</f>
        <v>1.29799891833424</v>
      </c>
      <c r="S4022" s="72" t="str">
        <f aca="false">IF(M4022&gt;N4022,"Flávio Bolsonaro",IF(N4022&gt;M4022,"Lula","Empate"))</f>
        <v>Lula</v>
      </c>
      <c r="T4022" s="74" t="n">
        <v>0.58713794796269</v>
      </c>
      <c r="U4022" s="74" t="n">
        <v>0.334806087383407</v>
      </c>
      <c r="V4022" s="72" t="str">
        <f aca="false">IF(S4022="Empate","—",IF((N4022&gt;M4022)&lt;&gt;(T4022&gt;U4022),"Sim","Não"))</f>
        <v>Não</v>
      </c>
    </row>
    <row r="4023" customFormat="false" ht="15" hidden="false" customHeight="false" outlineLevel="0" collapsed="false">
      <c r="A4023" s="72" t="s">
        <v>8224</v>
      </c>
      <c r="B4023" s="72" t="s">
        <v>8225</v>
      </c>
      <c r="C4023" s="72" t="s">
        <v>293</v>
      </c>
      <c r="D4023" s="72" t="s">
        <v>292</v>
      </c>
      <c r="E4023" s="72"/>
      <c r="F4023" s="73" t="n">
        <v>7118</v>
      </c>
      <c r="G4023" s="73" t="n">
        <v>5806</v>
      </c>
      <c r="H4023" s="73" t="n">
        <v>1312</v>
      </c>
      <c r="I4023" s="74" t="n">
        <f aca="false">H4023/F4023</f>
        <v>0.18432143860635</v>
      </c>
      <c r="J4023" s="73" t="n">
        <v>5494</v>
      </c>
      <c r="K4023" s="73" t="n">
        <v>179</v>
      </c>
      <c r="L4023" s="73" t="n">
        <v>133</v>
      </c>
      <c r="M4023" s="73" t="n">
        <v>3315</v>
      </c>
      <c r="N4023" s="73" t="n">
        <v>1783</v>
      </c>
      <c r="O4023" s="73" t="n">
        <f aca="false">J4023-M4023-N4023</f>
        <v>396</v>
      </c>
      <c r="P4023" s="74" t="n">
        <f aca="false">M4023/J4023</f>
        <v>0.603385511467055</v>
      </c>
      <c r="Q4023" s="74" t="n">
        <f aca="false">N4023/J4023</f>
        <v>0.324535857298872</v>
      </c>
      <c r="R4023" s="75" t="n">
        <f aca="false">ABS(P4023-Q4023)*100</f>
        <v>27.8849654168183</v>
      </c>
      <c r="S4023" s="72" t="str">
        <f aca="false">IF(M4023&gt;N4023,"Flávio Bolsonaro",IF(N4023&gt;M4023,"Lula","Empate"))</f>
        <v>Flávio Bolsonaro</v>
      </c>
      <c r="T4023" s="74" t="n">
        <v>0.475058526922384</v>
      </c>
      <c r="U4023" s="74" t="n">
        <v>0.446785521339816</v>
      </c>
      <c r="V4023" s="72" t="str">
        <f aca="false">IF(S4023="Empate","—",IF((N4023&gt;M4023)&lt;&gt;(T4023&gt;U4023),"Sim","Não"))</f>
        <v>Sim</v>
      </c>
    </row>
    <row r="4024" customFormat="false" ht="15" hidden="false" customHeight="false" outlineLevel="0" collapsed="false">
      <c r="A4024" s="72" t="s">
        <v>8226</v>
      </c>
      <c r="B4024" s="72" t="s">
        <v>8227</v>
      </c>
      <c r="C4024" s="72" t="s">
        <v>293</v>
      </c>
      <c r="D4024" s="72" t="s">
        <v>292</v>
      </c>
      <c r="E4024" s="72"/>
      <c r="F4024" s="73" t="n">
        <v>10195</v>
      </c>
      <c r="G4024" s="73" t="n">
        <v>8425</v>
      </c>
      <c r="H4024" s="73" t="n">
        <v>1770</v>
      </c>
      <c r="I4024" s="74" t="n">
        <f aca="false">H4024/F4024</f>
        <v>0.173614516920059</v>
      </c>
      <c r="J4024" s="73" t="n">
        <v>8100</v>
      </c>
      <c r="K4024" s="73" t="n">
        <v>133</v>
      </c>
      <c r="L4024" s="73" t="n">
        <v>192</v>
      </c>
      <c r="M4024" s="73" t="n">
        <v>4282</v>
      </c>
      <c r="N4024" s="73" t="n">
        <v>3152</v>
      </c>
      <c r="O4024" s="73" t="n">
        <f aca="false">J4024-M4024-N4024</f>
        <v>666</v>
      </c>
      <c r="P4024" s="74" t="n">
        <f aca="false">M4024/J4024</f>
        <v>0.528641975308642</v>
      </c>
      <c r="Q4024" s="74" t="n">
        <f aca="false">N4024/J4024</f>
        <v>0.389135802469136</v>
      </c>
      <c r="R4024" s="75" t="n">
        <f aca="false">ABS(P4024-Q4024)*100</f>
        <v>13.9506172839506</v>
      </c>
      <c r="S4024" s="72" t="str">
        <f aca="false">IF(M4024&gt;N4024,"Flávio Bolsonaro",IF(N4024&gt;M4024,"Lula","Empate"))</f>
        <v>Flávio Bolsonaro</v>
      </c>
      <c r="T4024" s="74" t="n">
        <v>0.486414361960214</v>
      </c>
      <c r="U4024" s="74" t="n">
        <v>0.4336487142164</v>
      </c>
      <c r="V4024" s="72" t="str">
        <f aca="false">IF(S4024="Empate","—",IF((N4024&gt;M4024)&lt;&gt;(T4024&gt;U4024),"Sim","Não"))</f>
        <v>Sim</v>
      </c>
    </row>
    <row r="4025" customFormat="false" ht="15" hidden="false" customHeight="false" outlineLevel="0" collapsed="false">
      <c r="A4025" s="72" t="s">
        <v>8228</v>
      </c>
      <c r="B4025" s="72" t="s">
        <v>8229</v>
      </c>
      <c r="C4025" s="72" t="s">
        <v>293</v>
      </c>
      <c r="D4025" s="72" t="s">
        <v>292</v>
      </c>
      <c r="E4025" s="72"/>
      <c r="F4025" s="73" t="n">
        <v>7697</v>
      </c>
      <c r="G4025" s="73" t="n">
        <v>6576</v>
      </c>
      <c r="H4025" s="73" t="n">
        <v>1121</v>
      </c>
      <c r="I4025" s="74" t="n">
        <f aca="false">H4025/F4025</f>
        <v>0.145641158893075</v>
      </c>
      <c r="J4025" s="73" t="n">
        <v>6271</v>
      </c>
      <c r="K4025" s="73" t="n">
        <v>181</v>
      </c>
      <c r="L4025" s="73" t="n">
        <v>124</v>
      </c>
      <c r="M4025" s="73" t="n">
        <v>4041</v>
      </c>
      <c r="N4025" s="73" t="n">
        <v>1682</v>
      </c>
      <c r="O4025" s="73" t="n">
        <f aca="false">J4025-M4025-N4025</f>
        <v>548</v>
      </c>
      <c r="P4025" s="74" t="n">
        <f aca="false">M4025/J4025</f>
        <v>0.644394833359911</v>
      </c>
      <c r="Q4025" s="74" t="n">
        <f aca="false">N4025/J4025</f>
        <v>0.268218784882794</v>
      </c>
      <c r="R4025" s="75" t="n">
        <f aca="false">ABS(P4025-Q4025)*100</f>
        <v>37.6176048477117</v>
      </c>
      <c r="S4025" s="72" t="str">
        <f aca="false">IF(M4025&gt;N4025,"Flávio Bolsonaro",IF(N4025&gt;M4025,"Lula","Empate"))</f>
        <v>Flávio Bolsonaro</v>
      </c>
      <c r="T4025" s="74" t="n">
        <v>0.370262390670554</v>
      </c>
      <c r="U4025" s="74" t="n">
        <v>0.547644621758478</v>
      </c>
      <c r="V4025" s="72" t="str">
        <f aca="false">IF(S4025="Empate","—",IF((N4025&gt;M4025)&lt;&gt;(T4025&gt;U4025),"Sim","Não"))</f>
        <v>Não</v>
      </c>
    </row>
    <row r="4026" customFormat="false" ht="15" hidden="false" customHeight="false" outlineLevel="0" collapsed="false">
      <c r="A4026" s="72" t="s">
        <v>8230</v>
      </c>
      <c r="B4026" s="72" t="s">
        <v>8231</v>
      </c>
      <c r="C4026" s="72" t="s">
        <v>293</v>
      </c>
      <c r="D4026" s="72" t="s">
        <v>292</v>
      </c>
      <c r="E4026" s="72"/>
      <c r="F4026" s="73" t="n">
        <v>24424</v>
      </c>
      <c r="G4026" s="73" t="n">
        <v>19758</v>
      </c>
      <c r="H4026" s="73" t="n">
        <v>4666</v>
      </c>
      <c r="I4026" s="74" t="n">
        <f aca="false">H4026/F4026</f>
        <v>0.191041598427776</v>
      </c>
      <c r="J4026" s="73" t="n">
        <v>18860</v>
      </c>
      <c r="K4026" s="73" t="n">
        <v>473</v>
      </c>
      <c r="L4026" s="73" t="n">
        <v>425</v>
      </c>
      <c r="M4026" s="73" t="n">
        <v>8220</v>
      </c>
      <c r="N4026" s="73" t="n">
        <v>8802</v>
      </c>
      <c r="O4026" s="73" t="n">
        <f aca="false">J4026-M4026-N4026</f>
        <v>1838</v>
      </c>
      <c r="P4026" s="74" t="n">
        <f aca="false">M4026/J4026</f>
        <v>0.435843054082715</v>
      </c>
      <c r="Q4026" s="74" t="n">
        <f aca="false">N4026/J4026</f>
        <v>0.466702014846235</v>
      </c>
      <c r="R4026" s="75" t="n">
        <f aca="false">ABS(P4026-Q4026)*100</f>
        <v>3.08589607635207</v>
      </c>
      <c r="S4026" s="72" t="str">
        <f aca="false">IF(M4026&gt;N4026,"Flávio Bolsonaro",IF(N4026&gt;M4026,"Lula","Empate"))</f>
        <v>Lula</v>
      </c>
      <c r="T4026" s="74" t="n">
        <v>0.527147591129238</v>
      </c>
      <c r="U4026" s="74" t="n">
        <v>0.383889880193729</v>
      </c>
      <c r="V4026" s="72" t="str">
        <f aca="false">IF(S4026="Empate","—",IF((N4026&gt;M4026)&lt;&gt;(T4026&gt;U4026),"Sim","Não"))</f>
        <v>Não</v>
      </c>
    </row>
    <row r="4027" customFormat="false" ht="15" hidden="false" customHeight="false" outlineLevel="0" collapsed="false">
      <c r="A4027" s="72" t="s">
        <v>8232</v>
      </c>
      <c r="B4027" s="72" t="s">
        <v>8233</v>
      </c>
      <c r="C4027" s="72" t="s">
        <v>293</v>
      </c>
      <c r="D4027" s="72" t="s">
        <v>292</v>
      </c>
      <c r="E4027" s="72"/>
      <c r="F4027" s="73" t="n">
        <v>2510</v>
      </c>
      <c r="G4027" s="73" t="n">
        <v>2085</v>
      </c>
      <c r="H4027" s="73" t="n">
        <v>425</v>
      </c>
      <c r="I4027" s="74" t="n">
        <f aca="false">H4027/F4027</f>
        <v>0.169322709163347</v>
      </c>
      <c r="J4027" s="73" t="n">
        <v>2005</v>
      </c>
      <c r="K4027" s="73" t="n">
        <v>35</v>
      </c>
      <c r="L4027" s="73" t="n">
        <v>45</v>
      </c>
      <c r="M4027" s="73" t="n">
        <v>1099</v>
      </c>
      <c r="N4027" s="73" t="n">
        <v>846</v>
      </c>
      <c r="O4027" s="73" t="n">
        <f aca="false">J4027-M4027-N4027</f>
        <v>60</v>
      </c>
      <c r="P4027" s="74" t="n">
        <f aca="false">M4027/J4027</f>
        <v>0.548129675810474</v>
      </c>
      <c r="Q4027" s="74" t="n">
        <f aca="false">N4027/J4027</f>
        <v>0.421945137157107</v>
      </c>
      <c r="R4027" s="75" t="n">
        <f aca="false">ABS(P4027-Q4027)*100</f>
        <v>12.6184538653367</v>
      </c>
      <c r="S4027" s="72" t="str">
        <f aca="false">IF(M4027&gt;N4027,"Flávio Bolsonaro",IF(N4027&gt;M4027,"Lula","Empate"))</f>
        <v>Flávio Bolsonaro</v>
      </c>
      <c r="T4027" s="74" t="n">
        <v>0.474137931034483</v>
      </c>
      <c r="U4027" s="74" t="n">
        <v>0.467038539553753</v>
      </c>
      <c r="V4027" s="72" t="str">
        <f aca="false">IF(S4027="Empate","—",IF((N4027&gt;M4027)&lt;&gt;(T4027&gt;U4027),"Sim","Não"))</f>
        <v>Sim</v>
      </c>
    </row>
    <row r="4028" customFormat="false" ht="15" hidden="false" customHeight="false" outlineLevel="0" collapsed="false">
      <c r="A4028" s="72" t="s">
        <v>8234</v>
      </c>
      <c r="B4028" s="72" t="s">
        <v>8235</v>
      </c>
      <c r="C4028" s="72" t="s">
        <v>293</v>
      </c>
      <c r="D4028" s="72" t="s">
        <v>292</v>
      </c>
      <c r="E4028" s="72"/>
      <c r="F4028" s="73" t="n">
        <v>3635</v>
      </c>
      <c r="G4028" s="73" t="n">
        <v>2952</v>
      </c>
      <c r="H4028" s="73" t="n">
        <v>683</v>
      </c>
      <c r="I4028" s="74" t="n">
        <f aca="false">H4028/F4028</f>
        <v>0.187895460797799</v>
      </c>
      <c r="J4028" s="73" t="n">
        <v>2876</v>
      </c>
      <c r="K4028" s="73" t="n">
        <v>38</v>
      </c>
      <c r="L4028" s="73" t="n">
        <v>38</v>
      </c>
      <c r="M4028" s="73" t="n">
        <v>1812</v>
      </c>
      <c r="N4028" s="73" t="n">
        <v>932</v>
      </c>
      <c r="O4028" s="73" t="n">
        <f aca="false">J4028-M4028-N4028</f>
        <v>132</v>
      </c>
      <c r="P4028" s="74" t="n">
        <f aca="false">M4028/J4028</f>
        <v>0.630041724617524</v>
      </c>
      <c r="Q4028" s="74" t="n">
        <f aca="false">N4028/J4028</f>
        <v>0.324061196105702</v>
      </c>
      <c r="R4028" s="75" t="n">
        <f aca="false">ABS(P4028-Q4028)*100</f>
        <v>30.5980528511822</v>
      </c>
      <c r="S4028" s="72" t="str">
        <f aca="false">IF(M4028&gt;N4028,"Flávio Bolsonaro",IF(N4028&gt;M4028,"Lula","Empate"))</f>
        <v>Flávio Bolsonaro</v>
      </c>
      <c r="T4028" s="74" t="n">
        <v>0.443229901269394</v>
      </c>
      <c r="U4028" s="74" t="n">
        <v>0.49083215796897</v>
      </c>
      <c r="V4028" s="72" t="str">
        <f aca="false">IF(S4028="Empate","—",IF((N4028&gt;M4028)&lt;&gt;(T4028&gt;U4028),"Sim","Não"))</f>
        <v>Não</v>
      </c>
    </row>
    <row r="4029" customFormat="false" ht="15" hidden="false" customHeight="false" outlineLevel="0" collapsed="false">
      <c r="A4029" s="72" t="s">
        <v>8236</v>
      </c>
      <c r="B4029" s="72" t="s">
        <v>8237</v>
      </c>
      <c r="C4029" s="72" t="s">
        <v>293</v>
      </c>
      <c r="D4029" s="72" t="s">
        <v>292</v>
      </c>
      <c r="E4029" s="72"/>
      <c r="F4029" s="73" t="n">
        <v>4354</v>
      </c>
      <c r="G4029" s="73" t="n">
        <v>3745</v>
      </c>
      <c r="H4029" s="73" t="n">
        <v>609</v>
      </c>
      <c r="I4029" s="74" t="n">
        <f aca="false">H4029/F4029</f>
        <v>0.139871382636656</v>
      </c>
      <c r="J4029" s="73" t="n">
        <v>3587</v>
      </c>
      <c r="K4029" s="73" t="n">
        <v>106</v>
      </c>
      <c r="L4029" s="73" t="n">
        <v>52</v>
      </c>
      <c r="M4029" s="73" t="n">
        <v>2562</v>
      </c>
      <c r="N4029" s="73" t="n">
        <v>678</v>
      </c>
      <c r="O4029" s="73" t="n">
        <f aca="false">J4029-M4029-N4029</f>
        <v>347</v>
      </c>
      <c r="P4029" s="74" t="n">
        <f aca="false">M4029/J4029</f>
        <v>0.714245887928631</v>
      </c>
      <c r="Q4029" s="74" t="n">
        <f aca="false">N4029/J4029</f>
        <v>0.189015890716476</v>
      </c>
      <c r="R4029" s="75" t="n">
        <f aca="false">ABS(P4029-Q4029)*100</f>
        <v>52.5229997212155</v>
      </c>
      <c r="S4029" s="72" t="str">
        <f aca="false">IF(M4029&gt;N4029,"Flávio Bolsonaro",IF(N4029&gt;M4029,"Lula","Empate"))</f>
        <v>Flávio Bolsonaro</v>
      </c>
      <c r="T4029" s="74" t="n">
        <v>0.337298215802889</v>
      </c>
      <c r="U4029" s="74" t="n">
        <v>0.583120928915321</v>
      </c>
      <c r="V4029" s="72" t="str">
        <f aca="false">IF(S4029="Empate","—",IF((N4029&gt;M4029)&lt;&gt;(T4029&gt;U4029),"Sim","Não"))</f>
        <v>Não</v>
      </c>
    </row>
    <row r="4030" customFormat="false" ht="15" hidden="false" customHeight="false" outlineLevel="0" collapsed="false">
      <c r="A4030" s="72" t="s">
        <v>8238</v>
      </c>
      <c r="B4030" s="72" t="s">
        <v>8239</v>
      </c>
      <c r="C4030" s="72" t="s">
        <v>293</v>
      </c>
      <c r="D4030" s="72" t="s">
        <v>292</v>
      </c>
      <c r="E4030" s="72"/>
      <c r="F4030" s="73" t="n">
        <v>4888</v>
      </c>
      <c r="G4030" s="73" t="n">
        <v>3464</v>
      </c>
      <c r="H4030" s="73" t="n">
        <v>1424</v>
      </c>
      <c r="I4030" s="74" t="n">
        <f aca="false">H4030/F4030</f>
        <v>0.291325695581015</v>
      </c>
      <c r="J4030" s="73" t="n">
        <v>3164</v>
      </c>
      <c r="K4030" s="73" t="n">
        <v>173</v>
      </c>
      <c r="L4030" s="73" t="n">
        <v>127</v>
      </c>
      <c r="M4030" s="73" t="n">
        <v>1180</v>
      </c>
      <c r="N4030" s="73" t="n">
        <v>1681</v>
      </c>
      <c r="O4030" s="73" t="n">
        <f aca="false">J4030-M4030-N4030</f>
        <v>303</v>
      </c>
      <c r="P4030" s="74" t="n">
        <f aca="false">M4030/J4030</f>
        <v>0.372945638432364</v>
      </c>
      <c r="Q4030" s="74" t="n">
        <f aca="false">N4030/J4030</f>
        <v>0.531289506953224</v>
      </c>
      <c r="R4030" s="75" t="n">
        <f aca="false">ABS(P4030-Q4030)*100</f>
        <v>15.834386852086</v>
      </c>
      <c r="S4030" s="72" t="str">
        <f aca="false">IF(M4030&gt;N4030,"Flávio Bolsonaro",IF(N4030&gt;M4030,"Lula","Empate"))</f>
        <v>Lula</v>
      </c>
      <c r="T4030" s="74" t="n">
        <v>0.631228181529673</v>
      </c>
      <c r="U4030" s="74" t="n">
        <v>0.291970802919708</v>
      </c>
      <c r="V4030" s="72" t="str">
        <f aca="false">IF(S4030="Empate","—",IF((N4030&gt;M4030)&lt;&gt;(T4030&gt;U4030),"Sim","Não"))</f>
        <v>Não</v>
      </c>
    </row>
    <row r="4031" customFormat="false" ht="15" hidden="false" customHeight="false" outlineLevel="0" collapsed="false">
      <c r="A4031" s="72" t="s">
        <v>8240</v>
      </c>
      <c r="B4031" s="72" t="s">
        <v>8241</v>
      </c>
      <c r="C4031" s="72" t="s">
        <v>293</v>
      </c>
      <c r="D4031" s="72" t="s">
        <v>292</v>
      </c>
      <c r="E4031" s="72"/>
      <c r="F4031" s="73" t="n">
        <v>12724</v>
      </c>
      <c r="G4031" s="73" t="n">
        <v>8689</v>
      </c>
      <c r="H4031" s="73" t="n">
        <v>4035</v>
      </c>
      <c r="I4031" s="74" t="n">
        <f aca="false">H4031/F4031</f>
        <v>0.317117258723672</v>
      </c>
      <c r="J4031" s="73" t="n">
        <v>8343</v>
      </c>
      <c r="K4031" s="73" t="n">
        <v>178</v>
      </c>
      <c r="L4031" s="73" t="n">
        <v>168</v>
      </c>
      <c r="M4031" s="73" t="n">
        <v>3983</v>
      </c>
      <c r="N4031" s="73" t="n">
        <v>3654</v>
      </c>
      <c r="O4031" s="73" t="n">
        <f aca="false">J4031-M4031-N4031</f>
        <v>706</v>
      </c>
      <c r="P4031" s="74" t="n">
        <f aca="false">M4031/J4031</f>
        <v>0.477406208797795</v>
      </c>
      <c r="Q4031" s="74" t="n">
        <f aca="false">N4031/J4031</f>
        <v>0.437971952535059</v>
      </c>
      <c r="R4031" s="75" t="n">
        <f aca="false">ABS(P4031-Q4031)*100</f>
        <v>3.94342562627352</v>
      </c>
      <c r="S4031" s="72" t="str">
        <f aca="false">IF(M4031&gt;N4031,"Flávio Bolsonaro",IF(N4031&gt;M4031,"Lula","Empate"))</f>
        <v>Flávio Bolsonaro</v>
      </c>
      <c r="T4031" s="74" t="n">
        <v>0.480131197174215</v>
      </c>
      <c r="U4031" s="74" t="n">
        <v>0.429292292166015</v>
      </c>
      <c r="V4031" s="72" t="str">
        <f aca="false">IF(S4031="Empate","—",IF((N4031&gt;M4031)&lt;&gt;(T4031&gt;U4031),"Sim","Não"))</f>
        <v>Sim</v>
      </c>
    </row>
    <row r="4032" customFormat="false" ht="15" hidden="false" customHeight="false" outlineLevel="0" collapsed="false">
      <c r="A4032" s="72" t="s">
        <v>8242</v>
      </c>
      <c r="B4032" s="72" t="s">
        <v>8243</v>
      </c>
      <c r="C4032" s="72" t="s">
        <v>293</v>
      </c>
      <c r="D4032" s="72" t="s">
        <v>292</v>
      </c>
      <c r="E4032" s="72"/>
      <c r="F4032" s="73" t="n">
        <v>3627</v>
      </c>
      <c r="G4032" s="73" t="n">
        <v>3052</v>
      </c>
      <c r="H4032" s="73" t="n">
        <v>575</v>
      </c>
      <c r="I4032" s="74" t="n">
        <f aca="false">H4032/F4032</f>
        <v>0.158533223049352</v>
      </c>
      <c r="J4032" s="73" t="n">
        <v>2874</v>
      </c>
      <c r="K4032" s="73" t="n">
        <v>120</v>
      </c>
      <c r="L4032" s="73" t="n">
        <v>58</v>
      </c>
      <c r="M4032" s="73" t="n">
        <v>1833</v>
      </c>
      <c r="N4032" s="73" t="n">
        <v>888</v>
      </c>
      <c r="O4032" s="73" t="n">
        <f aca="false">J4032-M4032-N4032</f>
        <v>153</v>
      </c>
      <c r="P4032" s="74" t="n">
        <f aca="false">M4032/J4032</f>
        <v>0.637787056367432</v>
      </c>
      <c r="Q4032" s="74" t="n">
        <f aca="false">N4032/J4032</f>
        <v>0.308977035490605</v>
      </c>
      <c r="R4032" s="75" t="n">
        <f aca="false">ABS(P4032-Q4032)*100</f>
        <v>32.8810020876827</v>
      </c>
      <c r="S4032" s="72" t="str">
        <f aca="false">IF(M4032&gt;N4032,"Flávio Bolsonaro",IF(N4032&gt;M4032,"Lula","Empate"))</f>
        <v>Flávio Bolsonaro</v>
      </c>
      <c r="T4032" s="74" t="n">
        <v>0.412865113226124</v>
      </c>
      <c r="U4032" s="74" t="n">
        <v>0.510666229077782</v>
      </c>
      <c r="V4032" s="72" t="str">
        <f aca="false">IF(S4032="Empate","—",IF((N4032&gt;M4032)&lt;&gt;(T4032&gt;U4032),"Sim","Não"))</f>
        <v>Não</v>
      </c>
    </row>
    <row r="4033" customFormat="false" ht="15" hidden="false" customHeight="false" outlineLevel="0" collapsed="false">
      <c r="A4033" s="72" t="s">
        <v>8244</v>
      </c>
      <c r="B4033" s="72" t="s">
        <v>2716</v>
      </c>
      <c r="C4033" s="72" t="s">
        <v>293</v>
      </c>
      <c r="D4033" s="72" t="s">
        <v>292</v>
      </c>
      <c r="E4033" s="72"/>
      <c r="F4033" s="73" t="n">
        <v>2354</v>
      </c>
      <c r="G4033" s="73" t="n">
        <v>1990</v>
      </c>
      <c r="H4033" s="73" t="n">
        <v>364</v>
      </c>
      <c r="I4033" s="74" t="n">
        <f aca="false">H4033/F4033</f>
        <v>0.154630416312659</v>
      </c>
      <c r="J4033" s="73" t="n">
        <v>1914</v>
      </c>
      <c r="K4033" s="73" t="n">
        <v>21</v>
      </c>
      <c r="L4033" s="73" t="n">
        <v>55</v>
      </c>
      <c r="M4033" s="73" t="n">
        <v>1241</v>
      </c>
      <c r="N4033" s="73" t="n">
        <v>437</v>
      </c>
      <c r="O4033" s="73" t="n">
        <f aca="false">J4033-M4033-N4033</f>
        <v>236</v>
      </c>
      <c r="P4033" s="74" t="n">
        <f aca="false">M4033/J4033</f>
        <v>0.648380355276907</v>
      </c>
      <c r="Q4033" s="74" t="n">
        <f aca="false">N4033/J4033</f>
        <v>0.228317659352142</v>
      </c>
      <c r="R4033" s="75" t="n">
        <f aca="false">ABS(P4033-Q4033)*100</f>
        <v>42.0062695924765</v>
      </c>
      <c r="S4033" s="72" t="str">
        <f aca="false">IF(M4033&gt;N4033,"Flávio Bolsonaro",IF(N4033&gt;M4033,"Lula","Empate"))</f>
        <v>Flávio Bolsonaro</v>
      </c>
      <c r="T4033" s="74" t="n">
        <v>0.295394388565379</v>
      </c>
      <c r="U4033" s="74" t="n">
        <v>0.561143462149285</v>
      </c>
      <c r="V4033" s="72" t="str">
        <f aca="false">IF(S4033="Empate","—",IF((N4033&gt;M4033)&lt;&gt;(T4033&gt;U4033),"Sim","Não"))</f>
        <v>Não</v>
      </c>
    </row>
    <row r="4034" customFormat="false" ht="15" hidden="false" customHeight="false" outlineLevel="0" collapsed="false">
      <c r="A4034" s="72" t="s">
        <v>8245</v>
      </c>
      <c r="B4034" s="72" t="s">
        <v>6802</v>
      </c>
      <c r="C4034" s="72" t="s">
        <v>293</v>
      </c>
      <c r="D4034" s="72" t="s">
        <v>292</v>
      </c>
      <c r="E4034" s="72"/>
      <c r="F4034" s="73" t="n">
        <v>2995</v>
      </c>
      <c r="G4034" s="73" t="n">
        <v>2450</v>
      </c>
      <c r="H4034" s="73" t="n">
        <v>545</v>
      </c>
      <c r="I4034" s="74" t="n">
        <f aca="false">H4034/F4034</f>
        <v>0.181969949916528</v>
      </c>
      <c r="J4034" s="73" t="n">
        <v>2374</v>
      </c>
      <c r="K4034" s="73" t="n">
        <v>43</v>
      </c>
      <c r="L4034" s="73" t="n">
        <v>33</v>
      </c>
      <c r="M4034" s="73" t="n">
        <v>1774</v>
      </c>
      <c r="N4034" s="73" t="n">
        <v>485</v>
      </c>
      <c r="O4034" s="73" t="n">
        <f aca="false">J4034-M4034-N4034</f>
        <v>115</v>
      </c>
      <c r="P4034" s="74" t="n">
        <f aca="false">M4034/J4034</f>
        <v>0.74726200505476</v>
      </c>
      <c r="Q4034" s="74" t="n">
        <f aca="false">N4034/J4034</f>
        <v>0.204296545914069</v>
      </c>
      <c r="R4034" s="75" t="n">
        <f aca="false">ABS(P4034-Q4034)*100</f>
        <v>54.2965459140691</v>
      </c>
      <c r="S4034" s="72" t="str">
        <f aca="false">IF(M4034&gt;N4034,"Flávio Bolsonaro",IF(N4034&gt;M4034,"Lula","Empate"))</f>
        <v>Flávio Bolsonaro</v>
      </c>
      <c r="T4034" s="74" t="n">
        <v>0.286237785016287</v>
      </c>
      <c r="U4034" s="74" t="n">
        <v>0.650651465798046</v>
      </c>
      <c r="V4034" s="72" t="str">
        <f aca="false">IF(S4034="Empate","—",IF((N4034&gt;M4034)&lt;&gt;(T4034&gt;U4034),"Sim","Não"))</f>
        <v>Não</v>
      </c>
    </row>
    <row r="4035" customFormat="false" ht="15" hidden="false" customHeight="false" outlineLevel="0" collapsed="false">
      <c r="A4035" s="72" t="s">
        <v>8246</v>
      </c>
      <c r="B4035" s="72" t="s">
        <v>8247</v>
      </c>
      <c r="C4035" s="72" t="s">
        <v>293</v>
      </c>
      <c r="D4035" s="72" t="s">
        <v>292</v>
      </c>
      <c r="E4035" s="72"/>
      <c r="F4035" s="73" t="n">
        <v>6118</v>
      </c>
      <c r="G4035" s="73" t="n">
        <v>4880</v>
      </c>
      <c r="H4035" s="73" t="n">
        <v>1238</v>
      </c>
      <c r="I4035" s="74" t="n">
        <f aca="false">H4035/F4035</f>
        <v>0.202353710362864</v>
      </c>
      <c r="J4035" s="73" t="n">
        <v>4720</v>
      </c>
      <c r="K4035" s="73" t="n">
        <v>71</v>
      </c>
      <c r="L4035" s="73" t="n">
        <v>89</v>
      </c>
      <c r="M4035" s="73" t="n">
        <v>3249</v>
      </c>
      <c r="N4035" s="73" t="n">
        <v>1194</v>
      </c>
      <c r="O4035" s="73" t="n">
        <f aca="false">J4035-M4035-N4035</f>
        <v>277</v>
      </c>
      <c r="P4035" s="74" t="n">
        <f aca="false">M4035/J4035</f>
        <v>0.688347457627119</v>
      </c>
      <c r="Q4035" s="74" t="n">
        <f aca="false">N4035/J4035</f>
        <v>0.252966101694915</v>
      </c>
      <c r="R4035" s="75" t="n">
        <f aca="false">ABS(P4035-Q4035)*100</f>
        <v>43.5381355932203</v>
      </c>
      <c r="S4035" s="72" t="str">
        <f aca="false">IF(M4035&gt;N4035,"Flávio Bolsonaro",IF(N4035&gt;M4035,"Lula","Empate"))</f>
        <v>Flávio Bolsonaro</v>
      </c>
      <c r="T4035" s="74" t="n">
        <v>0.372822299651568</v>
      </c>
      <c r="U4035" s="74" t="n">
        <v>0.554878048780488</v>
      </c>
      <c r="V4035" s="72" t="str">
        <f aca="false">IF(S4035="Empate","—",IF((N4035&gt;M4035)&lt;&gt;(T4035&gt;U4035),"Sim","Não"))</f>
        <v>Não</v>
      </c>
    </row>
    <row r="4036" customFormat="false" ht="15" hidden="false" customHeight="false" outlineLevel="0" collapsed="false">
      <c r="A4036" s="72" t="s">
        <v>8248</v>
      </c>
      <c r="B4036" s="72" t="s">
        <v>8249</v>
      </c>
      <c r="C4036" s="72" t="s">
        <v>293</v>
      </c>
      <c r="D4036" s="72" t="s">
        <v>292</v>
      </c>
      <c r="E4036" s="72"/>
      <c r="F4036" s="73" t="n">
        <v>8077</v>
      </c>
      <c r="G4036" s="73" t="n">
        <v>6582</v>
      </c>
      <c r="H4036" s="73" t="n">
        <v>1495</v>
      </c>
      <c r="I4036" s="74" t="n">
        <f aca="false">H4036/F4036</f>
        <v>0.185093475300235</v>
      </c>
      <c r="J4036" s="73" t="n">
        <v>6333</v>
      </c>
      <c r="K4036" s="73" t="n">
        <v>137</v>
      </c>
      <c r="L4036" s="73" t="n">
        <v>112</v>
      </c>
      <c r="M4036" s="73" t="n">
        <v>3876</v>
      </c>
      <c r="N4036" s="73" t="n">
        <v>2065</v>
      </c>
      <c r="O4036" s="73" t="n">
        <f aca="false">J4036-M4036-N4036</f>
        <v>392</v>
      </c>
      <c r="P4036" s="74" t="n">
        <f aca="false">M4036/J4036</f>
        <v>0.612032212221696</v>
      </c>
      <c r="Q4036" s="74" t="n">
        <f aca="false">N4036/J4036</f>
        <v>0.326069793147008</v>
      </c>
      <c r="R4036" s="75" t="n">
        <f aca="false">ABS(P4036-Q4036)*100</f>
        <v>28.5962419074688</v>
      </c>
      <c r="S4036" s="72" t="str">
        <f aca="false">IF(M4036&gt;N4036,"Flávio Bolsonaro",IF(N4036&gt;M4036,"Lula","Empate"))</f>
        <v>Flávio Bolsonaro</v>
      </c>
      <c r="T4036" s="74" t="n">
        <v>0.449992341859397</v>
      </c>
      <c r="U4036" s="74" t="n">
        <v>0.494409557359473</v>
      </c>
      <c r="V4036" s="72" t="str">
        <f aca="false">IF(S4036="Empate","—",IF((N4036&gt;M4036)&lt;&gt;(T4036&gt;U4036),"Sim","Não"))</f>
        <v>Não</v>
      </c>
    </row>
    <row r="4037" customFormat="false" ht="15" hidden="false" customHeight="false" outlineLevel="0" collapsed="false">
      <c r="A4037" s="72" t="s">
        <v>8250</v>
      </c>
      <c r="B4037" s="72" t="s">
        <v>8251</v>
      </c>
      <c r="C4037" s="72" t="s">
        <v>293</v>
      </c>
      <c r="D4037" s="72" t="s">
        <v>292</v>
      </c>
      <c r="E4037" s="72"/>
      <c r="F4037" s="73" t="n">
        <v>1351</v>
      </c>
      <c r="G4037" s="73" t="n">
        <v>1095</v>
      </c>
      <c r="H4037" s="73" t="n">
        <v>256</v>
      </c>
      <c r="I4037" s="74" t="n">
        <f aca="false">H4037/F4037</f>
        <v>0.189489267209474</v>
      </c>
      <c r="J4037" s="73" t="n">
        <v>1065</v>
      </c>
      <c r="K4037" s="73" t="n">
        <v>12</v>
      </c>
      <c r="L4037" s="73" t="n">
        <v>18</v>
      </c>
      <c r="M4037" s="73" t="n">
        <v>803</v>
      </c>
      <c r="N4037" s="73" t="n">
        <v>165</v>
      </c>
      <c r="O4037" s="73" t="n">
        <f aca="false">J4037-M4037-N4037</f>
        <v>97</v>
      </c>
      <c r="P4037" s="74" t="n">
        <f aca="false">M4037/J4037</f>
        <v>0.753990610328639</v>
      </c>
      <c r="Q4037" s="74" t="n">
        <f aca="false">N4037/J4037</f>
        <v>0.154929577464789</v>
      </c>
      <c r="R4037" s="75" t="n">
        <f aca="false">ABS(P4037-Q4037)*100</f>
        <v>59.906103286385</v>
      </c>
      <c r="S4037" s="72" t="str">
        <f aca="false">IF(M4037&gt;N4037,"Flávio Bolsonaro",IF(N4037&gt;M4037,"Lula","Empate"))</f>
        <v>Flávio Bolsonaro</v>
      </c>
      <c r="T4037" s="74" t="n">
        <v>0.190434012400354</v>
      </c>
      <c r="U4037" s="74" t="n">
        <v>0.728963684676705</v>
      </c>
      <c r="V4037" s="72" t="str">
        <f aca="false">IF(S4037="Empate","—",IF((N4037&gt;M4037)&lt;&gt;(T4037&gt;U4037),"Sim","Não"))</f>
        <v>Não</v>
      </c>
    </row>
    <row r="4038" customFormat="false" ht="15" hidden="false" customHeight="false" outlineLevel="0" collapsed="false">
      <c r="A4038" s="72" t="s">
        <v>8252</v>
      </c>
      <c r="B4038" s="72" t="s">
        <v>8253</v>
      </c>
      <c r="C4038" s="72" t="s">
        <v>293</v>
      </c>
      <c r="D4038" s="72" t="s">
        <v>292</v>
      </c>
      <c r="E4038" s="72"/>
      <c r="F4038" s="73" t="n">
        <v>2451</v>
      </c>
      <c r="G4038" s="73" t="n">
        <v>2085</v>
      </c>
      <c r="H4038" s="73" t="n">
        <v>366</v>
      </c>
      <c r="I4038" s="74" t="n">
        <f aca="false">H4038/F4038</f>
        <v>0.149326805385557</v>
      </c>
      <c r="J4038" s="73" t="n">
        <v>2012</v>
      </c>
      <c r="K4038" s="73" t="n">
        <v>41</v>
      </c>
      <c r="L4038" s="73" t="n">
        <v>32</v>
      </c>
      <c r="M4038" s="73" t="n">
        <v>1328</v>
      </c>
      <c r="N4038" s="73" t="n">
        <v>471</v>
      </c>
      <c r="O4038" s="73" t="n">
        <f aca="false">J4038-M4038-N4038</f>
        <v>213</v>
      </c>
      <c r="P4038" s="74" t="n">
        <f aca="false">M4038/J4038</f>
        <v>0.660039761431412</v>
      </c>
      <c r="Q4038" s="74" t="n">
        <f aca="false">N4038/J4038</f>
        <v>0.234095427435388</v>
      </c>
      <c r="R4038" s="75" t="n">
        <f aca="false">ABS(P4038-Q4038)*100</f>
        <v>42.5944333996024</v>
      </c>
      <c r="S4038" s="72" t="str">
        <f aca="false">IF(M4038&gt;N4038,"Flávio Bolsonaro",IF(N4038&gt;M4038,"Lula","Empate"))</f>
        <v>Flávio Bolsonaro</v>
      </c>
      <c r="T4038" s="74" t="n">
        <v>0.330749354005168</v>
      </c>
      <c r="U4038" s="74" t="n">
        <v>0.587080103359173</v>
      </c>
      <c r="V4038" s="72" t="str">
        <f aca="false">IF(S4038="Empate","—",IF((N4038&gt;M4038)&lt;&gt;(T4038&gt;U4038),"Sim","Não"))</f>
        <v>Não</v>
      </c>
    </row>
    <row r="4039" customFormat="false" ht="15" hidden="false" customHeight="false" outlineLevel="0" collapsed="false">
      <c r="A4039" s="72" t="s">
        <v>8254</v>
      </c>
      <c r="B4039" s="72" t="s">
        <v>8255</v>
      </c>
      <c r="C4039" s="72" t="s">
        <v>293</v>
      </c>
      <c r="D4039" s="72" t="s">
        <v>292</v>
      </c>
      <c r="E4039" s="72"/>
      <c r="F4039" s="73" t="n">
        <v>2668</v>
      </c>
      <c r="G4039" s="73" t="n">
        <v>2293</v>
      </c>
      <c r="H4039" s="73" t="n">
        <v>375</v>
      </c>
      <c r="I4039" s="74" t="n">
        <f aca="false">H4039/F4039</f>
        <v>0.140554722638681</v>
      </c>
      <c r="J4039" s="73" t="n">
        <v>2236</v>
      </c>
      <c r="K4039" s="73" t="n">
        <v>28</v>
      </c>
      <c r="L4039" s="73" t="n">
        <v>29</v>
      </c>
      <c r="M4039" s="73" t="n">
        <v>1519</v>
      </c>
      <c r="N4039" s="73" t="n">
        <v>542</v>
      </c>
      <c r="O4039" s="73" t="n">
        <f aca="false">J4039-M4039-N4039</f>
        <v>175</v>
      </c>
      <c r="P4039" s="74" t="n">
        <f aca="false">M4039/J4039</f>
        <v>0.679338103756708</v>
      </c>
      <c r="Q4039" s="74" t="n">
        <f aca="false">N4039/J4039</f>
        <v>0.242397137745975</v>
      </c>
      <c r="R4039" s="75" t="n">
        <f aca="false">ABS(P4039-Q4039)*100</f>
        <v>43.6940966010734</v>
      </c>
      <c r="S4039" s="72" t="str">
        <f aca="false">IF(M4039&gt;N4039,"Flávio Bolsonaro",IF(N4039&gt;M4039,"Lula","Empate"))</f>
        <v>Flávio Bolsonaro</v>
      </c>
      <c r="T4039" s="74" t="n">
        <v>0.33256351039261</v>
      </c>
      <c r="U4039" s="74" t="n">
        <v>0.572748267898383</v>
      </c>
      <c r="V4039" s="72" t="str">
        <f aca="false">IF(S4039="Empate","—",IF((N4039&gt;M4039)&lt;&gt;(T4039&gt;U4039),"Sim","Não"))</f>
        <v>Não</v>
      </c>
    </row>
    <row r="4040" customFormat="false" ht="15" hidden="false" customHeight="false" outlineLevel="0" collapsed="false">
      <c r="A4040" s="72" t="s">
        <v>8256</v>
      </c>
      <c r="B4040" s="72" t="s">
        <v>8257</v>
      </c>
      <c r="C4040" s="72" t="s">
        <v>293</v>
      </c>
      <c r="D4040" s="72" t="s">
        <v>292</v>
      </c>
      <c r="E4040" s="72"/>
      <c r="F4040" s="73" t="n">
        <v>5810</v>
      </c>
      <c r="G4040" s="73" t="n">
        <v>4514</v>
      </c>
      <c r="H4040" s="73" t="n">
        <v>1296</v>
      </c>
      <c r="I4040" s="74" t="n">
        <f aca="false">H4040/F4040</f>
        <v>0.223063683304647</v>
      </c>
      <c r="J4040" s="73" t="n">
        <v>4326</v>
      </c>
      <c r="K4040" s="73" t="n">
        <v>76</v>
      </c>
      <c r="L4040" s="73" t="n">
        <v>112</v>
      </c>
      <c r="M4040" s="73" t="n">
        <v>2266</v>
      </c>
      <c r="N4040" s="73" t="n">
        <v>1871</v>
      </c>
      <c r="O4040" s="73" t="n">
        <f aca="false">J4040-M4040-N4040</f>
        <v>189</v>
      </c>
      <c r="P4040" s="74" t="n">
        <f aca="false">M4040/J4040</f>
        <v>0.523809523809524</v>
      </c>
      <c r="Q4040" s="74" t="n">
        <f aca="false">N4040/J4040</f>
        <v>0.432501155802127</v>
      </c>
      <c r="R4040" s="75" t="n">
        <f aca="false">ABS(P4040-Q4040)*100</f>
        <v>9.13083680073972</v>
      </c>
      <c r="S4040" s="72" t="str">
        <f aca="false">IF(M4040&gt;N4040,"Flávio Bolsonaro",IF(N4040&gt;M4040,"Lula","Empate"))</f>
        <v>Flávio Bolsonaro</v>
      </c>
      <c r="T4040" s="74" t="n">
        <v>0.531562167906483</v>
      </c>
      <c r="U4040" s="74" t="n">
        <v>0.42422954303932</v>
      </c>
      <c r="V4040" s="72" t="str">
        <f aca="false">IF(S4040="Empate","—",IF((N4040&gt;M4040)&lt;&gt;(T4040&gt;U4040),"Sim","Não"))</f>
        <v>Sim</v>
      </c>
    </row>
    <row r="4041" customFormat="false" ht="15" hidden="false" customHeight="false" outlineLevel="0" collapsed="false">
      <c r="A4041" s="72" t="s">
        <v>8258</v>
      </c>
      <c r="B4041" s="72" t="s">
        <v>8259</v>
      </c>
      <c r="C4041" s="72" t="s">
        <v>293</v>
      </c>
      <c r="D4041" s="72" t="s">
        <v>292</v>
      </c>
      <c r="E4041" s="72"/>
      <c r="F4041" s="73" t="n">
        <v>1569</v>
      </c>
      <c r="G4041" s="73" t="n">
        <v>1341</v>
      </c>
      <c r="H4041" s="73" t="n">
        <v>228</v>
      </c>
      <c r="I4041" s="74" t="n">
        <f aca="false">H4041/F4041</f>
        <v>0.145315487571702</v>
      </c>
      <c r="J4041" s="73" t="n">
        <v>1304</v>
      </c>
      <c r="K4041" s="73" t="n">
        <v>21</v>
      </c>
      <c r="L4041" s="73" t="n">
        <v>16</v>
      </c>
      <c r="M4041" s="73" t="n">
        <v>993</v>
      </c>
      <c r="N4041" s="73" t="n">
        <v>219</v>
      </c>
      <c r="O4041" s="73" t="n">
        <f aca="false">J4041-M4041-N4041</f>
        <v>92</v>
      </c>
      <c r="P4041" s="74" t="n">
        <f aca="false">M4041/J4041</f>
        <v>0.761503067484663</v>
      </c>
      <c r="Q4041" s="74" t="n">
        <f aca="false">N4041/J4041</f>
        <v>0.167944785276074</v>
      </c>
      <c r="R4041" s="75" t="n">
        <f aca="false">ABS(P4041-Q4041)*100</f>
        <v>59.3558282208589</v>
      </c>
      <c r="S4041" s="72" t="str">
        <f aca="false">IF(M4041&gt;N4041,"Flávio Bolsonaro",IF(N4041&gt;M4041,"Lula","Empate"))</f>
        <v>Flávio Bolsonaro</v>
      </c>
      <c r="T4041" s="74" t="n">
        <v>0.215334420880914</v>
      </c>
      <c r="U4041" s="74" t="n">
        <v>0.699836867862969</v>
      </c>
      <c r="V4041" s="72" t="str">
        <f aca="false">IF(S4041="Empate","—",IF((N4041&gt;M4041)&lt;&gt;(T4041&gt;U4041),"Sim","Não"))</f>
        <v>Não</v>
      </c>
    </row>
    <row r="4042" customFormat="false" ht="15" hidden="false" customHeight="false" outlineLevel="0" collapsed="false">
      <c r="A4042" s="72" t="s">
        <v>8260</v>
      </c>
      <c r="B4042" s="72" t="s">
        <v>8261</v>
      </c>
      <c r="C4042" s="72" t="s">
        <v>293</v>
      </c>
      <c r="D4042" s="72" t="s">
        <v>292</v>
      </c>
      <c r="E4042" s="72"/>
      <c r="F4042" s="73" t="n">
        <v>3488</v>
      </c>
      <c r="G4042" s="73" t="n">
        <v>2924</v>
      </c>
      <c r="H4042" s="73" t="n">
        <v>564</v>
      </c>
      <c r="I4042" s="74" t="n">
        <f aca="false">H4042/F4042</f>
        <v>0.161697247706422</v>
      </c>
      <c r="J4042" s="73" t="n">
        <v>2813</v>
      </c>
      <c r="K4042" s="73" t="n">
        <v>68</v>
      </c>
      <c r="L4042" s="73" t="n">
        <v>43</v>
      </c>
      <c r="M4042" s="73" t="n">
        <v>2104</v>
      </c>
      <c r="N4042" s="73" t="n">
        <v>444</v>
      </c>
      <c r="O4042" s="73" t="n">
        <f aca="false">J4042-M4042-N4042</f>
        <v>265</v>
      </c>
      <c r="P4042" s="74" t="n">
        <f aca="false">M4042/J4042</f>
        <v>0.747955918947743</v>
      </c>
      <c r="Q4042" s="74" t="n">
        <f aca="false">N4042/J4042</f>
        <v>0.157838606469961</v>
      </c>
      <c r="R4042" s="75" t="n">
        <f aca="false">ABS(P4042-Q4042)*100</f>
        <v>59.0117312477782</v>
      </c>
      <c r="S4042" s="72" t="str">
        <f aca="false">IF(M4042&gt;N4042,"Flávio Bolsonaro",IF(N4042&gt;M4042,"Lula","Empate"))</f>
        <v>Flávio Bolsonaro</v>
      </c>
      <c r="T4042" s="74" t="n">
        <v>0.205512909979065</v>
      </c>
      <c r="U4042" s="74" t="n">
        <v>0.69155617585485</v>
      </c>
      <c r="V4042" s="72" t="str">
        <f aca="false">IF(S4042="Empate","—",IF((N4042&gt;M4042)&lt;&gt;(T4042&gt;U4042),"Sim","Não"))</f>
        <v>Não</v>
      </c>
    </row>
    <row r="4043" customFormat="false" ht="15" hidden="false" customHeight="false" outlineLevel="0" collapsed="false">
      <c r="A4043" s="72" t="s">
        <v>8262</v>
      </c>
      <c r="B4043" s="72" t="s">
        <v>8263</v>
      </c>
      <c r="C4043" s="72" t="s">
        <v>293</v>
      </c>
      <c r="D4043" s="72" t="s">
        <v>292</v>
      </c>
      <c r="E4043" s="72"/>
      <c r="F4043" s="73" t="n">
        <v>2867</v>
      </c>
      <c r="G4043" s="73" t="n">
        <v>2374</v>
      </c>
      <c r="H4043" s="73" t="n">
        <v>493</v>
      </c>
      <c r="I4043" s="74" t="n">
        <f aca="false">H4043/F4043</f>
        <v>0.171956749215208</v>
      </c>
      <c r="J4043" s="73" t="n">
        <v>2310</v>
      </c>
      <c r="K4043" s="73" t="n">
        <v>34</v>
      </c>
      <c r="L4043" s="73" t="n">
        <v>30</v>
      </c>
      <c r="M4043" s="73" t="n">
        <v>1481</v>
      </c>
      <c r="N4043" s="73" t="n">
        <v>679</v>
      </c>
      <c r="O4043" s="73" t="n">
        <f aca="false">J4043-M4043-N4043</f>
        <v>150</v>
      </c>
      <c r="P4043" s="74" t="n">
        <f aca="false">M4043/J4043</f>
        <v>0.641125541125541</v>
      </c>
      <c r="Q4043" s="74" t="n">
        <f aca="false">N4043/J4043</f>
        <v>0.293939393939394</v>
      </c>
      <c r="R4043" s="75" t="n">
        <f aca="false">ABS(P4043-Q4043)*100</f>
        <v>34.7186147186147</v>
      </c>
      <c r="S4043" s="72" t="str">
        <f aca="false">IF(M4043&gt;N4043,"Flávio Bolsonaro",IF(N4043&gt;M4043,"Lula","Empate"))</f>
        <v>Flávio Bolsonaro</v>
      </c>
      <c r="T4043" s="74" t="n">
        <v>0.451656222023277</v>
      </c>
      <c r="U4043" s="74" t="n">
        <v>0.502685765443151</v>
      </c>
      <c r="V4043" s="72" t="str">
        <f aca="false">IF(S4043="Empate","—",IF((N4043&gt;M4043)&lt;&gt;(T4043&gt;U4043),"Sim","Não"))</f>
        <v>Não</v>
      </c>
    </row>
    <row r="4044" customFormat="false" ht="15" hidden="false" customHeight="false" outlineLevel="0" collapsed="false">
      <c r="A4044" s="72" t="s">
        <v>8264</v>
      </c>
      <c r="B4044" s="72" t="s">
        <v>8265</v>
      </c>
      <c r="C4044" s="72" t="s">
        <v>293</v>
      </c>
      <c r="D4044" s="72" t="s">
        <v>292</v>
      </c>
      <c r="E4044" s="72"/>
      <c r="F4044" s="73" t="n">
        <v>10489</v>
      </c>
      <c r="G4044" s="73" t="n">
        <v>8499</v>
      </c>
      <c r="H4044" s="73" t="n">
        <v>1990</v>
      </c>
      <c r="I4044" s="74" t="n">
        <f aca="false">H4044/F4044</f>
        <v>0.189722566498236</v>
      </c>
      <c r="J4044" s="73" t="n">
        <v>8136</v>
      </c>
      <c r="K4044" s="73" t="n">
        <v>188</v>
      </c>
      <c r="L4044" s="73" t="n">
        <v>175</v>
      </c>
      <c r="M4044" s="73" t="n">
        <v>5005</v>
      </c>
      <c r="N4044" s="73" t="n">
        <v>2462</v>
      </c>
      <c r="O4044" s="73" t="n">
        <f aca="false">J4044-M4044-N4044</f>
        <v>669</v>
      </c>
      <c r="P4044" s="74" t="n">
        <f aca="false">M4044/J4044</f>
        <v>0.615167158308751</v>
      </c>
      <c r="Q4044" s="74" t="n">
        <f aca="false">N4044/J4044</f>
        <v>0.302605703048181</v>
      </c>
      <c r="R4044" s="75" t="n">
        <f aca="false">ABS(P4044-Q4044)*100</f>
        <v>31.256145526057</v>
      </c>
      <c r="S4044" s="72" t="str">
        <f aca="false">IF(M4044&gt;N4044,"Flávio Bolsonaro",IF(N4044&gt;M4044,"Lula","Empate"))</f>
        <v>Flávio Bolsonaro</v>
      </c>
      <c r="T4044" s="74" t="n">
        <v>0.440706275351945</v>
      </c>
      <c r="U4044" s="74" t="n">
        <v>0.491052254831782</v>
      </c>
      <c r="V4044" s="72" t="str">
        <f aca="false">IF(S4044="Empate","—",IF((N4044&gt;M4044)&lt;&gt;(T4044&gt;U4044),"Sim","Não"))</f>
        <v>Não</v>
      </c>
    </row>
    <row r="4045" customFormat="false" ht="15" hidden="false" customHeight="false" outlineLevel="0" collapsed="false">
      <c r="A4045" s="72" t="s">
        <v>8266</v>
      </c>
      <c r="B4045" s="72" t="s">
        <v>8267</v>
      </c>
      <c r="C4045" s="72" t="s">
        <v>293</v>
      </c>
      <c r="D4045" s="72" t="s">
        <v>292</v>
      </c>
      <c r="E4045" s="72"/>
      <c r="F4045" s="73" t="n">
        <v>6418</v>
      </c>
      <c r="G4045" s="73" t="n">
        <v>5037</v>
      </c>
      <c r="H4045" s="73" t="n">
        <v>1381</v>
      </c>
      <c r="I4045" s="74" t="n">
        <f aca="false">H4045/F4045</f>
        <v>0.215176067310689</v>
      </c>
      <c r="J4045" s="73" t="n">
        <v>4826</v>
      </c>
      <c r="K4045" s="73" t="n">
        <v>113</v>
      </c>
      <c r="L4045" s="73" t="n">
        <v>98</v>
      </c>
      <c r="M4045" s="73" t="n">
        <v>2643</v>
      </c>
      <c r="N4045" s="73" t="n">
        <v>1811</v>
      </c>
      <c r="O4045" s="73" t="n">
        <f aca="false">J4045-M4045-N4045</f>
        <v>372</v>
      </c>
      <c r="P4045" s="74" t="n">
        <f aca="false">M4045/J4045</f>
        <v>0.547658516369664</v>
      </c>
      <c r="Q4045" s="74" t="n">
        <f aca="false">N4045/J4045</f>
        <v>0.375259013675922</v>
      </c>
      <c r="R4045" s="75" t="n">
        <f aca="false">ABS(P4045-Q4045)*100</f>
        <v>17.2399502693742</v>
      </c>
      <c r="S4045" s="72" t="str">
        <f aca="false">IF(M4045&gt;N4045,"Flávio Bolsonaro",IF(N4045&gt;M4045,"Lula","Empate"))</f>
        <v>Flávio Bolsonaro</v>
      </c>
      <c r="T4045" s="74" t="n">
        <v>0.485517520761596</v>
      </c>
      <c r="U4045" s="74" t="n">
        <v>0.43609479440956</v>
      </c>
      <c r="V4045" s="72" t="str">
        <f aca="false">IF(S4045="Empate","—",IF((N4045&gt;M4045)&lt;&gt;(T4045&gt;U4045),"Sim","Não"))</f>
        <v>Sim</v>
      </c>
    </row>
    <row r="4046" customFormat="false" ht="15" hidden="false" customHeight="false" outlineLevel="0" collapsed="false">
      <c r="A4046" s="72" t="s">
        <v>8268</v>
      </c>
      <c r="B4046" s="72" t="s">
        <v>8269</v>
      </c>
      <c r="C4046" s="72" t="s">
        <v>293</v>
      </c>
      <c r="D4046" s="72" t="s">
        <v>292</v>
      </c>
      <c r="E4046" s="72"/>
      <c r="F4046" s="73" t="n">
        <v>2662</v>
      </c>
      <c r="G4046" s="73" t="n">
        <v>2235</v>
      </c>
      <c r="H4046" s="73" t="n">
        <v>427</v>
      </c>
      <c r="I4046" s="74" t="n">
        <f aca="false">H4046/F4046</f>
        <v>0.160405709992487</v>
      </c>
      <c r="J4046" s="73" t="n">
        <v>2140</v>
      </c>
      <c r="K4046" s="73" t="n">
        <v>51</v>
      </c>
      <c r="L4046" s="73" t="n">
        <v>44</v>
      </c>
      <c r="M4046" s="73" t="n">
        <v>1104</v>
      </c>
      <c r="N4046" s="73" t="n">
        <v>929</v>
      </c>
      <c r="O4046" s="73" t="n">
        <f aca="false">J4046-M4046-N4046</f>
        <v>107</v>
      </c>
      <c r="P4046" s="74" t="n">
        <f aca="false">M4046/J4046</f>
        <v>0.51588785046729</v>
      </c>
      <c r="Q4046" s="74" t="n">
        <f aca="false">N4046/J4046</f>
        <v>0.43411214953271</v>
      </c>
      <c r="R4046" s="75" t="n">
        <f aca="false">ABS(P4046-Q4046)*100</f>
        <v>8.17757009345794</v>
      </c>
      <c r="S4046" s="72" t="str">
        <f aca="false">IF(M4046&gt;N4046,"Flávio Bolsonaro",IF(N4046&gt;M4046,"Lula","Empate"))</f>
        <v>Flávio Bolsonaro</v>
      </c>
      <c r="T4046" s="74" t="n">
        <v>0.545542635658915</v>
      </c>
      <c r="U4046" s="74" t="n">
        <v>0.385174418604651</v>
      </c>
      <c r="V4046" s="72" t="str">
        <f aca="false">IF(S4046="Empate","—",IF((N4046&gt;M4046)&lt;&gt;(T4046&gt;U4046),"Sim","Não"))</f>
        <v>Sim</v>
      </c>
    </row>
    <row r="4047" customFormat="false" ht="15" hidden="false" customHeight="false" outlineLevel="0" collapsed="false">
      <c r="A4047" s="72" t="s">
        <v>8270</v>
      </c>
      <c r="B4047" s="72" t="s">
        <v>8271</v>
      </c>
      <c r="C4047" s="72" t="s">
        <v>293</v>
      </c>
      <c r="D4047" s="72" t="s">
        <v>292</v>
      </c>
      <c r="E4047" s="72"/>
      <c r="F4047" s="73" t="n">
        <v>45724</v>
      </c>
      <c r="G4047" s="73" t="n">
        <v>35238</v>
      </c>
      <c r="H4047" s="73" t="n">
        <v>10486</v>
      </c>
      <c r="I4047" s="74" t="n">
        <f aca="false">H4047/F4047</f>
        <v>0.229332516840171</v>
      </c>
      <c r="J4047" s="73" t="n">
        <v>33826</v>
      </c>
      <c r="K4047" s="73" t="n">
        <v>732</v>
      </c>
      <c r="L4047" s="73" t="n">
        <v>680</v>
      </c>
      <c r="M4047" s="73" t="n">
        <v>18631</v>
      </c>
      <c r="N4047" s="73" t="n">
        <v>12759</v>
      </c>
      <c r="O4047" s="73" t="n">
        <f aca="false">J4047-M4047-N4047</f>
        <v>2436</v>
      </c>
      <c r="P4047" s="74" t="n">
        <f aca="false">M4047/J4047</f>
        <v>0.550789333648673</v>
      </c>
      <c r="Q4047" s="74" t="n">
        <f aca="false">N4047/J4047</f>
        <v>0.377195057056702</v>
      </c>
      <c r="R4047" s="75" t="n">
        <f aca="false">ABS(P4047-Q4047)*100</f>
        <v>17.3594276591971</v>
      </c>
      <c r="S4047" s="72" t="str">
        <f aca="false">IF(M4047&gt;N4047,"Flávio Bolsonaro",IF(N4047&gt;M4047,"Lula","Empate"))</f>
        <v>Flávio Bolsonaro</v>
      </c>
      <c r="T4047" s="74" t="n">
        <v>0.455269504739469</v>
      </c>
      <c r="U4047" s="74" t="n">
        <v>0.475236973470189</v>
      </c>
      <c r="V4047" s="72" t="str">
        <f aca="false">IF(S4047="Empate","—",IF((N4047&gt;M4047)&lt;&gt;(T4047&gt;U4047),"Sim","Não"))</f>
        <v>Não</v>
      </c>
    </row>
    <row r="4048" customFormat="false" ht="15" hidden="false" customHeight="false" outlineLevel="0" collapsed="false">
      <c r="A4048" s="72" t="s">
        <v>8272</v>
      </c>
      <c r="B4048" s="72" t="s">
        <v>8273</v>
      </c>
      <c r="C4048" s="72" t="s">
        <v>293</v>
      </c>
      <c r="D4048" s="72" t="s">
        <v>292</v>
      </c>
      <c r="E4048" s="72"/>
      <c r="F4048" s="73" t="n">
        <v>1928</v>
      </c>
      <c r="G4048" s="73" t="n">
        <v>1651</v>
      </c>
      <c r="H4048" s="73" t="n">
        <v>277</v>
      </c>
      <c r="I4048" s="74" t="n">
        <f aca="false">H4048/F4048</f>
        <v>0.143672199170124</v>
      </c>
      <c r="J4048" s="73" t="n">
        <v>1595</v>
      </c>
      <c r="K4048" s="73" t="n">
        <v>28</v>
      </c>
      <c r="L4048" s="73" t="n">
        <v>28</v>
      </c>
      <c r="M4048" s="73" t="n">
        <v>1161</v>
      </c>
      <c r="N4048" s="73" t="n">
        <v>323</v>
      </c>
      <c r="O4048" s="73" t="n">
        <f aca="false">J4048-M4048-N4048</f>
        <v>111</v>
      </c>
      <c r="P4048" s="74" t="n">
        <f aca="false">M4048/J4048</f>
        <v>0.727899686520376</v>
      </c>
      <c r="Q4048" s="74" t="n">
        <f aca="false">N4048/J4048</f>
        <v>0.202507836990596</v>
      </c>
      <c r="R4048" s="75" t="n">
        <f aca="false">ABS(P4048-Q4048)*100</f>
        <v>52.5391849529781</v>
      </c>
      <c r="S4048" s="72" t="str">
        <f aca="false">IF(M4048&gt;N4048,"Flávio Bolsonaro",IF(N4048&gt;M4048,"Lula","Empate"))</f>
        <v>Flávio Bolsonaro</v>
      </c>
      <c r="T4048" s="74" t="n">
        <v>0.313995215311005</v>
      </c>
      <c r="U4048" s="74" t="n">
        <v>0.613038277511962</v>
      </c>
      <c r="V4048" s="72" t="str">
        <f aca="false">IF(S4048="Empate","—",IF((N4048&gt;M4048)&lt;&gt;(T4048&gt;U4048),"Sim","Não"))</f>
        <v>Não</v>
      </c>
    </row>
    <row r="4049" customFormat="false" ht="15" hidden="false" customHeight="false" outlineLevel="0" collapsed="false">
      <c r="A4049" s="72" t="s">
        <v>8274</v>
      </c>
      <c r="B4049" s="72" t="s">
        <v>364</v>
      </c>
      <c r="C4049" s="72" t="s">
        <v>293</v>
      </c>
      <c r="D4049" s="72" t="s">
        <v>292</v>
      </c>
      <c r="E4049" s="72"/>
      <c r="F4049" s="73" t="n">
        <v>9328</v>
      </c>
      <c r="G4049" s="73" t="n">
        <v>7633</v>
      </c>
      <c r="H4049" s="73" t="n">
        <v>1695</v>
      </c>
      <c r="I4049" s="74" t="n">
        <f aca="false">H4049/F4049</f>
        <v>0.181710977701544</v>
      </c>
      <c r="J4049" s="73" t="n">
        <v>7334</v>
      </c>
      <c r="K4049" s="73" t="n">
        <v>140</v>
      </c>
      <c r="L4049" s="73" t="n">
        <v>159</v>
      </c>
      <c r="M4049" s="73" t="n">
        <v>4725</v>
      </c>
      <c r="N4049" s="73" t="n">
        <v>2014</v>
      </c>
      <c r="O4049" s="73" t="n">
        <f aca="false">J4049-M4049-N4049</f>
        <v>595</v>
      </c>
      <c r="P4049" s="74" t="n">
        <f aca="false">M4049/J4049</f>
        <v>0.644259612762476</v>
      </c>
      <c r="Q4049" s="74" t="n">
        <f aca="false">N4049/J4049</f>
        <v>0.274611398963731</v>
      </c>
      <c r="R4049" s="75" t="n">
        <f aca="false">ABS(P4049-Q4049)*100</f>
        <v>36.9648213798746</v>
      </c>
      <c r="S4049" s="72" t="str">
        <f aca="false">IF(M4049&gt;N4049,"Flávio Bolsonaro",IF(N4049&gt;M4049,"Lula","Empate"))</f>
        <v>Flávio Bolsonaro</v>
      </c>
      <c r="T4049" s="74" t="n">
        <v>0.347371107708014</v>
      </c>
      <c r="U4049" s="74" t="n">
        <v>0.566105155691679</v>
      </c>
      <c r="V4049" s="72" t="str">
        <f aca="false">IF(S4049="Empate","—",IF((N4049&gt;M4049)&lt;&gt;(T4049&gt;U4049),"Sim","Não"))</f>
        <v>Não</v>
      </c>
    </row>
    <row r="4050" customFormat="false" ht="15" hidden="false" customHeight="false" outlineLevel="0" collapsed="false">
      <c r="A4050" s="72" t="s">
        <v>8275</v>
      </c>
      <c r="B4050" s="72" t="s">
        <v>8276</v>
      </c>
      <c r="C4050" s="72" t="s">
        <v>293</v>
      </c>
      <c r="D4050" s="72" t="s">
        <v>292</v>
      </c>
      <c r="E4050" s="72"/>
      <c r="F4050" s="73" t="n">
        <v>5545</v>
      </c>
      <c r="G4050" s="73" t="n">
        <v>4904</v>
      </c>
      <c r="H4050" s="73" t="n">
        <v>641</v>
      </c>
      <c r="I4050" s="74" t="n">
        <f aca="false">H4050/F4050</f>
        <v>0.115599639314698</v>
      </c>
      <c r="J4050" s="73" t="n">
        <v>4750</v>
      </c>
      <c r="K4050" s="73" t="n">
        <v>85</v>
      </c>
      <c r="L4050" s="73" t="n">
        <v>69</v>
      </c>
      <c r="M4050" s="73" t="n">
        <v>3416</v>
      </c>
      <c r="N4050" s="73" t="n">
        <v>997</v>
      </c>
      <c r="O4050" s="73" t="n">
        <f aca="false">J4050-M4050-N4050</f>
        <v>337</v>
      </c>
      <c r="P4050" s="74" t="n">
        <f aca="false">M4050/J4050</f>
        <v>0.719157894736842</v>
      </c>
      <c r="Q4050" s="74" t="n">
        <f aca="false">N4050/J4050</f>
        <v>0.209894736842105</v>
      </c>
      <c r="R4050" s="75" t="n">
        <f aca="false">ABS(P4050-Q4050)*100</f>
        <v>50.9263157894737</v>
      </c>
      <c r="S4050" s="72" t="str">
        <f aca="false">IF(M4050&gt;N4050,"Flávio Bolsonaro",IF(N4050&gt;M4050,"Lula","Empate"))</f>
        <v>Flávio Bolsonaro</v>
      </c>
      <c r="T4050" s="74" t="n">
        <v>0.294166493668258</v>
      </c>
      <c r="U4050" s="74" t="n">
        <v>0.637118538509446</v>
      </c>
      <c r="V4050" s="72" t="str">
        <f aca="false">IF(S4050="Empate","—",IF((N4050&gt;M4050)&lt;&gt;(T4050&gt;U4050),"Sim","Não"))</f>
        <v>Não</v>
      </c>
    </row>
    <row r="4051" customFormat="false" ht="15" hidden="false" customHeight="false" outlineLevel="0" collapsed="false">
      <c r="A4051" s="72" t="s">
        <v>8277</v>
      </c>
      <c r="B4051" s="72" t="s">
        <v>8278</v>
      </c>
      <c r="C4051" s="72" t="s">
        <v>293</v>
      </c>
      <c r="D4051" s="72" t="s">
        <v>292</v>
      </c>
      <c r="E4051" s="72"/>
      <c r="F4051" s="73" t="n">
        <v>4085</v>
      </c>
      <c r="G4051" s="73" t="n">
        <v>3465</v>
      </c>
      <c r="H4051" s="73" t="n">
        <v>620</v>
      </c>
      <c r="I4051" s="74" t="n">
        <f aca="false">H4051/F4051</f>
        <v>0.151774785801714</v>
      </c>
      <c r="J4051" s="73" t="n">
        <v>3312</v>
      </c>
      <c r="K4051" s="73" t="n">
        <v>107</v>
      </c>
      <c r="L4051" s="73" t="n">
        <v>46</v>
      </c>
      <c r="M4051" s="73" t="n">
        <v>2196</v>
      </c>
      <c r="N4051" s="73" t="n">
        <v>877</v>
      </c>
      <c r="O4051" s="73" t="n">
        <f aca="false">J4051-M4051-N4051</f>
        <v>239</v>
      </c>
      <c r="P4051" s="74" t="n">
        <f aca="false">M4051/J4051</f>
        <v>0.66304347826087</v>
      </c>
      <c r="Q4051" s="74" t="n">
        <f aca="false">N4051/J4051</f>
        <v>0.264794685990338</v>
      </c>
      <c r="R4051" s="75" t="n">
        <f aca="false">ABS(P4051-Q4051)*100</f>
        <v>39.8248792270531</v>
      </c>
      <c r="S4051" s="72" t="str">
        <f aca="false">IF(M4051&gt;N4051,"Flávio Bolsonaro",IF(N4051&gt;M4051,"Lula","Empate"))</f>
        <v>Flávio Bolsonaro</v>
      </c>
      <c r="T4051" s="74" t="n">
        <v>0.385180649112064</v>
      </c>
      <c r="U4051" s="74" t="n">
        <v>0.542865890998163</v>
      </c>
      <c r="V4051" s="72" t="str">
        <f aca="false">IF(S4051="Empate","—",IF((N4051&gt;M4051)&lt;&gt;(T4051&gt;U4051),"Sim","Não"))</f>
        <v>Não</v>
      </c>
    </row>
    <row r="4052" customFormat="false" ht="15" hidden="false" customHeight="false" outlineLevel="0" collapsed="false">
      <c r="A4052" s="72" t="s">
        <v>8279</v>
      </c>
      <c r="B4052" s="72" t="s">
        <v>8280</v>
      </c>
      <c r="C4052" s="72" t="s">
        <v>293</v>
      </c>
      <c r="D4052" s="72" t="s">
        <v>292</v>
      </c>
      <c r="E4052" s="72"/>
      <c r="F4052" s="73" t="n">
        <v>2624</v>
      </c>
      <c r="G4052" s="73" t="n">
        <v>2151</v>
      </c>
      <c r="H4052" s="73" t="n">
        <v>473</v>
      </c>
      <c r="I4052" s="74" t="n">
        <f aca="false">H4052/F4052</f>
        <v>0.180259146341463</v>
      </c>
      <c r="J4052" s="73" t="n">
        <v>2072</v>
      </c>
      <c r="K4052" s="73" t="n">
        <v>37</v>
      </c>
      <c r="L4052" s="73" t="n">
        <v>42</v>
      </c>
      <c r="M4052" s="73" t="n">
        <v>1231</v>
      </c>
      <c r="N4052" s="73" t="n">
        <v>670</v>
      </c>
      <c r="O4052" s="73" t="n">
        <f aca="false">J4052-M4052-N4052</f>
        <v>171</v>
      </c>
      <c r="P4052" s="74" t="n">
        <f aca="false">M4052/J4052</f>
        <v>0.594111969111969</v>
      </c>
      <c r="Q4052" s="74" t="n">
        <f aca="false">N4052/J4052</f>
        <v>0.323359073359073</v>
      </c>
      <c r="R4052" s="75" t="n">
        <f aca="false">ABS(P4052-Q4052)*100</f>
        <v>27.0752895752896</v>
      </c>
      <c r="S4052" s="72" t="str">
        <f aca="false">IF(M4052&gt;N4052,"Flávio Bolsonaro",IF(N4052&gt;M4052,"Lula","Empate"))</f>
        <v>Flávio Bolsonaro</v>
      </c>
      <c r="T4052" s="74" t="n">
        <v>0.47208352246936</v>
      </c>
      <c r="U4052" s="74" t="n">
        <v>0.426236949614163</v>
      </c>
      <c r="V4052" s="72" t="str">
        <f aca="false">IF(S4052="Empate","—",IF((N4052&gt;M4052)&lt;&gt;(T4052&gt;U4052),"Sim","Não"))</f>
        <v>Sim</v>
      </c>
    </row>
    <row r="4053" customFormat="false" ht="15" hidden="false" customHeight="false" outlineLevel="0" collapsed="false">
      <c r="A4053" s="72" t="s">
        <v>8281</v>
      </c>
      <c r="B4053" s="72" t="s">
        <v>8282</v>
      </c>
      <c r="C4053" s="72" t="s">
        <v>293</v>
      </c>
      <c r="D4053" s="72" t="s">
        <v>292</v>
      </c>
      <c r="E4053" s="72"/>
      <c r="F4053" s="73" t="n">
        <v>2615</v>
      </c>
      <c r="G4053" s="73" t="n">
        <v>2008</v>
      </c>
      <c r="H4053" s="73" t="n">
        <v>607</v>
      </c>
      <c r="I4053" s="74" t="n">
        <f aca="false">H4053/F4053</f>
        <v>0.232122370936903</v>
      </c>
      <c r="J4053" s="73" t="n">
        <v>1919</v>
      </c>
      <c r="K4053" s="73" t="n">
        <v>50</v>
      </c>
      <c r="L4053" s="73" t="n">
        <v>39</v>
      </c>
      <c r="M4053" s="73" t="n">
        <v>905</v>
      </c>
      <c r="N4053" s="73" t="n">
        <v>897</v>
      </c>
      <c r="O4053" s="73" t="n">
        <f aca="false">J4053-M4053-N4053</f>
        <v>117</v>
      </c>
      <c r="P4053" s="74" t="n">
        <f aca="false">M4053/J4053</f>
        <v>0.471599791558103</v>
      </c>
      <c r="Q4053" s="74" t="n">
        <f aca="false">N4053/J4053</f>
        <v>0.467430953621678</v>
      </c>
      <c r="R4053" s="75" t="n">
        <f aca="false">ABS(P4053-Q4053)*100</f>
        <v>0.41688379364252</v>
      </c>
      <c r="S4053" s="72" t="str">
        <f aca="false">IF(M4053&gt;N4053,"Flávio Bolsonaro",IF(N4053&gt;M4053,"Lula","Empate"))</f>
        <v>Flávio Bolsonaro</v>
      </c>
      <c r="T4053" s="74" t="n">
        <v>0.540459540459541</v>
      </c>
      <c r="U4053" s="74" t="n">
        <v>0.374625374625375</v>
      </c>
      <c r="V4053" s="72" t="str">
        <f aca="false">IF(S4053="Empate","—",IF((N4053&gt;M4053)&lt;&gt;(T4053&gt;U4053),"Sim","Não"))</f>
        <v>Sim</v>
      </c>
    </row>
    <row r="4054" customFormat="false" ht="15" hidden="false" customHeight="false" outlineLevel="0" collapsed="false">
      <c r="A4054" s="72" t="s">
        <v>8283</v>
      </c>
      <c r="B4054" s="72" t="s">
        <v>8284</v>
      </c>
      <c r="C4054" s="72" t="s">
        <v>293</v>
      </c>
      <c r="D4054" s="72" t="s">
        <v>292</v>
      </c>
      <c r="E4054" s="72"/>
      <c r="F4054" s="73" t="n">
        <v>3281</v>
      </c>
      <c r="G4054" s="73" t="n">
        <v>2517</v>
      </c>
      <c r="H4054" s="73" t="n">
        <v>764</v>
      </c>
      <c r="I4054" s="74" t="n">
        <f aca="false">H4054/F4054</f>
        <v>0.232855836635172</v>
      </c>
      <c r="J4054" s="73" t="n">
        <v>2423</v>
      </c>
      <c r="K4054" s="73" t="n">
        <v>49</v>
      </c>
      <c r="L4054" s="73" t="n">
        <v>45</v>
      </c>
      <c r="M4054" s="73" t="n">
        <v>1352</v>
      </c>
      <c r="N4054" s="73" t="n">
        <v>874</v>
      </c>
      <c r="O4054" s="73" t="n">
        <f aca="false">J4054-M4054-N4054</f>
        <v>197</v>
      </c>
      <c r="P4054" s="74" t="n">
        <f aca="false">M4054/J4054</f>
        <v>0.557985967808502</v>
      </c>
      <c r="Q4054" s="74" t="n">
        <f aca="false">N4054/J4054</f>
        <v>0.3607098638052</v>
      </c>
      <c r="R4054" s="75" t="n">
        <f aca="false">ABS(P4054-Q4054)*100</f>
        <v>19.7276104003302</v>
      </c>
      <c r="S4054" s="72" t="str">
        <f aca="false">IF(M4054&gt;N4054,"Flávio Bolsonaro",IF(N4054&gt;M4054,"Lula","Empate"))</f>
        <v>Flávio Bolsonaro</v>
      </c>
      <c r="T4054" s="74" t="n">
        <v>0.449220396123051</v>
      </c>
      <c r="U4054" s="74" t="n">
        <v>0.458069953645175</v>
      </c>
      <c r="V4054" s="72" t="str">
        <f aca="false">IF(S4054="Empate","—",IF((N4054&gt;M4054)&lt;&gt;(T4054&gt;U4054),"Sim","Não"))</f>
        <v>Não</v>
      </c>
    </row>
    <row r="4055" customFormat="false" ht="15" hidden="false" customHeight="false" outlineLevel="0" collapsed="false">
      <c r="A4055" s="72" t="s">
        <v>8285</v>
      </c>
      <c r="B4055" s="72" t="s">
        <v>8286</v>
      </c>
      <c r="C4055" s="72" t="s">
        <v>293</v>
      </c>
      <c r="D4055" s="72" t="s">
        <v>292</v>
      </c>
      <c r="E4055" s="72"/>
      <c r="F4055" s="73" t="n">
        <v>24787</v>
      </c>
      <c r="G4055" s="73" t="n">
        <v>21009</v>
      </c>
      <c r="H4055" s="73" t="n">
        <v>3778</v>
      </c>
      <c r="I4055" s="74" t="n">
        <f aca="false">H4055/F4055</f>
        <v>0.152418606527615</v>
      </c>
      <c r="J4055" s="73" t="n">
        <v>20309</v>
      </c>
      <c r="K4055" s="73" t="n">
        <v>317</v>
      </c>
      <c r="L4055" s="73" t="n">
        <v>383</v>
      </c>
      <c r="M4055" s="73" t="n">
        <v>13314</v>
      </c>
      <c r="N4055" s="73" t="n">
        <v>5131</v>
      </c>
      <c r="O4055" s="73" t="n">
        <f aca="false">J4055-M4055-N4055</f>
        <v>1864</v>
      </c>
      <c r="P4055" s="74" t="n">
        <f aca="false">M4055/J4055</f>
        <v>0.65557142153725</v>
      </c>
      <c r="Q4055" s="74" t="n">
        <f aca="false">N4055/J4055</f>
        <v>0.252646609877394</v>
      </c>
      <c r="R4055" s="75" t="n">
        <f aca="false">ABS(P4055-Q4055)*100</f>
        <v>40.2924811659855</v>
      </c>
      <c r="S4055" s="72" t="str">
        <f aca="false">IF(M4055&gt;N4055,"Flávio Bolsonaro",IF(N4055&gt;M4055,"Lula","Empate"))</f>
        <v>Flávio Bolsonaro</v>
      </c>
      <c r="T4055" s="74" t="n">
        <v>0.325268817204301</v>
      </c>
      <c r="U4055" s="74" t="n">
        <v>0.589257268020709</v>
      </c>
      <c r="V4055" s="72" t="str">
        <f aca="false">IF(S4055="Empate","—",IF((N4055&gt;M4055)&lt;&gt;(T4055&gt;U4055),"Sim","Não"))</f>
        <v>Não</v>
      </c>
    </row>
    <row r="4056" customFormat="false" ht="15" hidden="false" customHeight="false" outlineLevel="0" collapsed="false">
      <c r="A4056" s="72" t="s">
        <v>8287</v>
      </c>
      <c r="B4056" s="72" t="s">
        <v>8288</v>
      </c>
      <c r="C4056" s="72" t="s">
        <v>293</v>
      </c>
      <c r="D4056" s="72" t="s">
        <v>292</v>
      </c>
      <c r="E4056" s="72"/>
      <c r="F4056" s="73" t="n">
        <v>2066</v>
      </c>
      <c r="G4056" s="73" t="n">
        <v>1663</v>
      </c>
      <c r="H4056" s="73" t="n">
        <v>403</v>
      </c>
      <c r="I4056" s="74" t="n">
        <f aca="false">H4056/F4056</f>
        <v>0.195062923523717</v>
      </c>
      <c r="J4056" s="73" t="n">
        <v>1604</v>
      </c>
      <c r="K4056" s="73" t="n">
        <v>30</v>
      </c>
      <c r="L4056" s="73" t="n">
        <v>29</v>
      </c>
      <c r="M4056" s="73" t="n">
        <v>851</v>
      </c>
      <c r="N4056" s="73" t="n">
        <v>684</v>
      </c>
      <c r="O4056" s="73" t="n">
        <f aca="false">J4056-M4056-N4056</f>
        <v>69</v>
      </c>
      <c r="P4056" s="74" t="n">
        <f aca="false">M4056/J4056</f>
        <v>0.530548628428928</v>
      </c>
      <c r="Q4056" s="74" t="n">
        <f aca="false">N4056/J4056</f>
        <v>0.42643391521197</v>
      </c>
      <c r="R4056" s="75" t="n">
        <f aca="false">ABS(P4056-Q4056)*100</f>
        <v>10.4114713216958</v>
      </c>
      <c r="S4056" s="72" t="str">
        <f aca="false">IF(M4056&gt;N4056,"Flávio Bolsonaro",IF(N4056&gt;M4056,"Lula","Empate"))</f>
        <v>Flávio Bolsonaro</v>
      </c>
      <c r="T4056" s="74" t="n">
        <v>0.524672079950031</v>
      </c>
      <c r="U4056" s="74" t="n">
        <v>0.423485321673954</v>
      </c>
      <c r="V4056" s="72" t="str">
        <f aca="false">IF(S4056="Empate","—",IF((N4056&gt;M4056)&lt;&gt;(T4056&gt;U4056),"Sim","Não"))</f>
        <v>Sim</v>
      </c>
    </row>
    <row r="4057" customFormat="false" ht="15" hidden="false" customHeight="false" outlineLevel="0" collapsed="false">
      <c r="A4057" s="72" t="s">
        <v>8289</v>
      </c>
      <c r="B4057" s="72" t="s">
        <v>8290</v>
      </c>
      <c r="C4057" s="72" t="s">
        <v>293</v>
      </c>
      <c r="D4057" s="72" t="s">
        <v>292</v>
      </c>
      <c r="E4057" s="72"/>
      <c r="F4057" s="73" t="n">
        <v>3119</v>
      </c>
      <c r="G4057" s="73" t="n">
        <v>2567</v>
      </c>
      <c r="H4057" s="73" t="n">
        <v>552</v>
      </c>
      <c r="I4057" s="74" t="n">
        <f aca="false">H4057/F4057</f>
        <v>0.176979801218339</v>
      </c>
      <c r="J4057" s="73" t="n">
        <v>2465</v>
      </c>
      <c r="K4057" s="73" t="n">
        <v>49</v>
      </c>
      <c r="L4057" s="73" t="n">
        <v>53</v>
      </c>
      <c r="M4057" s="73" t="n">
        <v>1893</v>
      </c>
      <c r="N4057" s="73" t="n">
        <v>372</v>
      </c>
      <c r="O4057" s="73" t="n">
        <f aca="false">J4057-M4057-N4057</f>
        <v>200</v>
      </c>
      <c r="P4057" s="74" t="n">
        <f aca="false">M4057/J4057</f>
        <v>0.767951318458418</v>
      </c>
      <c r="Q4057" s="74" t="n">
        <f aca="false">N4057/J4057</f>
        <v>0.150912778904665</v>
      </c>
      <c r="R4057" s="75" t="n">
        <f aca="false">ABS(P4057-Q4057)*100</f>
        <v>61.7038539553753</v>
      </c>
      <c r="S4057" s="72" t="str">
        <f aca="false">IF(M4057&gt;N4057,"Flávio Bolsonaro",IF(N4057&gt;M4057,"Lula","Empate"))</f>
        <v>Flávio Bolsonaro</v>
      </c>
      <c r="T4057" s="74" t="n">
        <v>0.230077646097262</v>
      </c>
      <c r="U4057" s="74" t="n">
        <v>0.686146301593788</v>
      </c>
      <c r="V4057" s="72" t="str">
        <f aca="false">IF(S4057="Empate","—",IF((N4057&gt;M4057)&lt;&gt;(T4057&gt;U4057),"Sim","Não"))</f>
        <v>Não</v>
      </c>
    </row>
    <row r="4058" customFormat="false" ht="15" hidden="false" customHeight="false" outlineLevel="0" collapsed="false">
      <c r="A4058" s="72" t="s">
        <v>8291</v>
      </c>
      <c r="B4058" s="72" t="s">
        <v>8292</v>
      </c>
      <c r="C4058" s="72" t="s">
        <v>293</v>
      </c>
      <c r="D4058" s="72" t="s">
        <v>292</v>
      </c>
      <c r="E4058" s="72"/>
      <c r="F4058" s="73" t="n">
        <v>10375</v>
      </c>
      <c r="G4058" s="73" t="n">
        <v>8328</v>
      </c>
      <c r="H4058" s="73" t="n">
        <v>2047</v>
      </c>
      <c r="I4058" s="74" t="n">
        <f aca="false">H4058/F4058</f>
        <v>0.197301204819277</v>
      </c>
      <c r="J4058" s="73" t="n">
        <v>7782</v>
      </c>
      <c r="K4058" s="73" t="n">
        <v>352</v>
      </c>
      <c r="L4058" s="73" t="n">
        <v>194</v>
      </c>
      <c r="M4058" s="73" t="n">
        <v>4394</v>
      </c>
      <c r="N4058" s="73" t="n">
        <v>2750</v>
      </c>
      <c r="O4058" s="73" t="n">
        <f aca="false">J4058-M4058-N4058</f>
        <v>638</v>
      </c>
      <c r="P4058" s="74" t="n">
        <f aca="false">M4058/J4058</f>
        <v>0.564636340272424</v>
      </c>
      <c r="Q4058" s="74" t="n">
        <f aca="false">N4058/J4058</f>
        <v>0.353379593934721</v>
      </c>
      <c r="R4058" s="75" t="n">
        <f aca="false">ABS(P4058-Q4058)*100</f>
        <v>21.1256746337702</v>
      </c>
      <c r="S4058" s="72" t="str">
        <f aca="false">IF(M4058&gt;N4058,"Flávio Bolsonaro",IF(N4058&gt;M4058,"Lula","Empate"))</f>
        <v>Flávio Bolsonaro</v>
      </c>
      <c r="T4058" s="74" t="n">
        <v>0.539617991373999</v>
      </c>
      <c r="U4058" s="74" t="n">
        <v>0.394947627849661</v>
      </c>
      <c r="V4058" s="72" t="str">
        <f aca="false">IF(S4058="Empate","—",IF((N4058&gt;M4058)&lt;&gt;(T4058&gt;U4058),"Sim","Não"))</f>
        <v>Sim</v>
      </c>
    </row>
    <row r="4059" customFormat="false" ht="15" hidden="false" customHeight="false" outlineLevel="0" collapsed="false">
      <c r="A4059" s="72" t="s">
        <v>8293</v>
      </c>
      <c r="B4059" s="72" t="s">
        <v>8294</v>
      </c>
      <c r="C4059" s="72" t="s">
        <v>293</v>
      </c>
      <c r="D4059" s="72" t="s">
        <v>292</v>
      </c>
      <c r="E4059" s="72"/>
      <c r="F4059" s="73" t="n">
        <v>29233</v>
      </c>
      <c r="G4059" s="73" t="n">
        <v>21267</v>
      </c>
      <c r="H4059" s="73" t="n">
        <v>7966</v>
      </c>
      <c r="I4059" s="74" t="n">
        <f aca="false">H4059/F4059</f>
        <v>0.272500256559368</v>
      </c>
      <c r="J4059" s="73" t="n">
        <v>20335</v>
      </c>
      <c r="K4059" s="73" t="n">
        <v>505</v>
      </c>
      <c r="L4059" s="73" t="n">
        <v>427</v>
      </c>
      <c r="M4059" s="73" t="n">
        <v>10399</v>
      </c>
      <c r="N4059" s="73" t="n">
        <v>8466</v>
      </c>
      <c r="O4059" s="73" t="n">
        <f aca="false">J4059-M4059-N4059</f>
        <v>1470</v>
      </c>
      <c r="P4059" s="74" t="n">
        <f aca="false">M4059/J4059</f>
        <v>0.511384312761249</v>
      </c>
      <c r="Q4059" s="74" t="n">
        <f aca="false">N4059/J4059</f>
        <v>0.416326530612245</v>
      </c>
      <c r="R4059" s="75" t="n">
        <f aca="false">ABS(P4059-Q4059)*100</f>
        <v>9.50577821490042</v>
      </c>
      <c r="S4059" s="72" t="str">
        <f aca="false">IF(M4059&gt;N4059,"Flávio Bolsonaro",IF(N4059&gt;M4059,"Lula","Empate"))</f>
        <v>Flávio Bolsonaro</v>
      </c>
      <c r="T4059" s="74" t="n">
        <v>0.538845830609768</v>
      </c>
      <c r="U4059" s="74" t="n">
        <v>0.388598375198431</v>
      </c>
      <c r="V4059" s="72" t="str">
        <f aca="false">IF(S4059="Empate","—",IF((N4059&gt;M4059)&lt;&gt;(T4059&gt;U4059),"Sim","Não"))</f>
        <v>Sim</v>
      </c>
    </row>
    <row r="4060" customFormat="false" ht="15" hidden="false" customHeight="false" outlineLevel="0" collapsed="false">
      <c r="A4060" s="72" t="s">
        <v>8295</v>
      </c>
      <c r="B4060" s="72" t="s">
        <v>8296</v>
      </c>
      <c r="C4060" s="72" t="s">
        <v>293</v>
      </c>
      <c r="D4060" s="72" t="s">
        <v>292</v>
      </c>
      <c r="E4060" s="72"/>
      <c r="F4060" s="73" t="n">
        <v>2646</v>
      </c>
      <c r="G4060" s="73" t="n">
        <v>2251</v>
      </c>
      <c r="H4060" s="73" t="n">
        <v>395</v>
      </c>
      <c r="I4060" s="74" t="n">
        <f aca="false">H4060/F4060</f>
        <v>0.149281934996221</v>
      </c>
      <c r="J4060" s="73" t="n">
        <v>2184</v>
      </c>
      <c r="K4060" s="73" t="n">
        <v>26</v>
      </c>
      <c r="L4060" s="73" t="n">
        <v>41</v>
      </c>
      <c r="M4060" s="73" t="n">
        <v>1375</v>
      </c>
      <c r="N4060" s="73" t="n">
        <v>610</v>
      </c>
      <c r="O4060" s="73" t="n">
        <f aca="false">J4060-M4060-N4060</f>
        <v>199</v>
      </c>
      <c r="P4060" s="74" t="n">
        <f aca="false">M4060/J4060</f>
        <v>0.629578754578755</v>
      </c>
      <c r="Q4060" s="74" t="n">
        <f aca="false">N4060/J4060</f>
        <v>0.279304029304029</v>
      </c>
      <c r="R4060" s="75" t="n">
        <f aca="false">ABS(P4060-Q4060)*100</f>
        <v>35.0274725274725</v>
      </c>
      <c r="S4060" s="72" t="str">
        <f aca="false">IF(M4060&gt;N4060,"Flávio Bolsonaro",IF(N4060&gt;M4060,"Lula","Empate"))</f>
        <v>Flávio Bolsonaro</v>
      </c>
      <c r="T4060" s="74" t="n">
        <v>0.362578768783325</v>
      </c>
      <c r="U4060" s="74" t="n">
        <v>0.514784294716432</v>
      </c>
      <c r="V4060" s="72" t="str">
        <f aca="false">IF(S4060="Empate","—",IF((N4060&gt;M4060)&lt;&gt;(T4060&gt;U4060),"Sim","Não"))</f>
        <v>Não</v>
      </c>
    </row>
    <row r="4061" customFormat="false" ht="15" hidden="false" customHeight="false" outlineLevel="0" collapsed="false">
      <c r="A4061" s="72" t="s">
        <v>8297</v>
      </c>
      <c r="B4061" s="72" t="s">
        <v>8298</v>
      </c>
      <c r="C4061" s="72" t="s">
        <v>293</v>
      </c>
      <c r="D4061" s="72" t="s">
        <v>292</v>
      </c>
      <c r="E4061" s="72"/>
      <c r="F4061" s="73" t="n">
        <v>3059</v>
      </c>
      <c r="G4061" s="73" t="n">
        <v>2482</v>
      </c>
      <c r="H4061" s="73" t="n">
        <v>577</v>
      </c>
      <c r="I4061" s="74" t="n">
        <f aca="false">H4061/F4061</f>
        <v>0.188623733246159</v>
      </c>
      <c r="J4061" s="73" t="n">
        <v>2384</v>
      </c>
      <c r="K4061" s="73" t="n">
        <v>47</v>
      </c>
      <c r="L4061" s="73" t="n">
        <v>51</v>
      </c>
      <c r="M4061" s="73" t="n">
        <v>1410</v>
      </c>
      <c r="N4061" s="73" t="n">
        <v>826</v>
      </c>
      <c r="O4061" s="73" t="n">
        <f aca="false">J4061-M4061-N4061</f>
        <v>148</v>
      </c>
      <c r="P4061" s="74" t="n">
        <f aca="false">M4061/J4061</f>
        <v>0.591442953020134</v>
      </c>
      <c r="Q4061" s="74" t="n">
        <f aca="false">N4061/J4061</f>
        <v>0.346476510067114</v>
      </c>
      <c r="R4061" s="75" t="n">
        <f aca="false">ABS(P4061-Q4061)*100</f>
        <v>24.496644295302</v>
      </c>
      <c r="S4061" s="72" t="str">
        <f aca="false">IF(M4061&gt;N4061,"Flávio Bolsonaro",IF(N4061&gt;M4061,"Lula","Empate"))</f>
        <v>Flávio Bolsonaro</v>
      </c>
      <c r="T4061" s="74" t="n">
        <v>0.436885245901639</v>
      </c>
      <c r="U4061" s="74" t="n">
        <v>0.477868852459016</v>
      </c>
      <c r="V4061" s="72" t="str">
        <f aca="false">IF(S4061="Empate","—",IF((N4061&gt;M4061)&lt;&gt;(T4061&gt;U4061),"Sim","Não"))</f>
        <v>Não</v>
      </c>
    </row>
    <row r="4062" customFormat="false" ht="15" hidden="false" customHeight="false" outlineLevel="0" collapsed="false">
      <c r="A4062" s="72" t="s">
        <v>8299</v>
      </c>
      <c r="B4062" s="72" t="s">
        <v>8300</v>
      </c>
      <c r="C4062" s="72" t="s">
        <v>293</v>
      </c>
      <c r="D4062" s="72" t="s">
        <v>292</v>
      </c>
      <c r="E4062" s="72"/>
      <c r="F4062" s="73" t="n">
        <v>3822</v>
      </c>
      <c r="G4062" s="73" t="n">
        <v>3207</v>
      </c>
      <c r="H4062" s="73" t="n">
        <v>615</v>
      </c>
      <c r="I4062" s="74" t="n">
        <f aca="false">H4062/F4062</f>
        <v>0.160910518053375</v>
      </c>
      <c r="J4062" s="73" t="n">
        <v>3109</v>
      </c>
      <c r="K4062" s="73" t="n">
        <v>39</v>
      </c>
      <c r="L4062" s="73" t="n">
        <v>59</v>
      </c>
      <c r="M4062" s="73" t="n">
        <v>2112</v>
      </c>
      <c r="N4062" s="73" t="n">
        <v>806</v>
      </c>
      <c r="O4062" s="73" t="n">
        <f aca="false">J4062-M4062-N4062</f>
        <v>191</v>
      </c>
      <c r="P4062" s="74" t="n">
        <f aca="false">M4062/J4062</f>
        <v>0.679318108716629</v>
      </c>
      <c r="Q4062" s="74" t="n">
        <f aca="false">N4062/J4062</f>
        <v>0.259247346413638</v>
      </c>
      <c r="R4062" s="75" t="n">
        <f aca="false">ABS(P4062-Q4062)*100</f>
        <v>42.0070762302991</v>
      </c>
      <c r="S4062" s="72" t="str">
        <f aca="false">IF(M4062&gt;N4062,"Flávio Bolsonaro",IF(N4062&gt;M4062,"Lula","Empate"))</f>
        <v>Flávio Bolsonaro</v>
      </c>
      <c r="T4062" s="74" t="n">
        <v>0.355162960706671</v>
      </c>
      <c r="U4062" s="74" t="n">
        <v>0.590009137983552</v>
      </c>
      <c r="V4062" s="72" t="str">
        <f aca="false">IF(S4062="Empate","—",IF((N4062&gt;M4062)&lt;&gt;(T4062&gt;U4062),"Sim","Não"))</f>
        <v>Não</v>
      </c>
    </row>
    <row r="4063" customFormat="false" ht="15" hidden="false" customHeight="false" outlineLevel="0" collapsed="false">
      <c r="A4063" s="72" t="s">
        <v>8301</v>
      </c>
      <c r="B4063" s="72" t="s">
        <v>8302</v>
      </c>
      <c r="C4063" s="72" t="s">
        <v>293</v>
      </c>
      <c r="D4063" s="72" t="s">
        <v>292</v>
      </c>
      <c r="E4063" s="72"/>
      <c r="F4063" s="73" t="n">
        <v>2080</v>
      </c>
      <c r="G4063" s="73" t="n">
        <v>1684</v>
      </c>
      <c r="H4063" s="73" t="n">
        <v>396</v>
      </c>
      <c r="I4063" s="74" t="n">
        <f aca="false">H4063/F4063</f>
        <v>0.190384615384615</v>
      </c>
      <c r="J4063" s="73" t="n">
        <v>1612</v>
      </c>
      <c r="K4063" s="73" t="n">
        <v>40</v>
      </c>
      <c r="L4063" s="73" t="n">
        <v>32</v>
      </c>
      <c r="M4063" s="73" t="n">
        <v>1179</v>
      </c>
      <c r="N4063" s="73" t="n">
        <v>317</v>
      </c>
      <c r="O4063" s="73" t="n">
        <f aca="false">J4063-M4063-N4063</f>
        <v>116</v>
      </c>
      <c r="P4063" s="74" t="n">
        <f aca="false">M4063/J4063</f>
        <v>0.731389578163772</v>
      </c>
      <c r="Q4063" s="74" t="n">
        <f aca="false">N4063/J4063</f>
        <v>0.196650124069479</v>
      </c>
      <c r="R4063" s="75" t="n">
        <f aca="false">ABS(P4063-Q4063)*100</f>
        <v>53.4739454094293</v>
      </c>
      <c r="S4063" s="72" t="str">
        <f aca="false">IF(M4063&gt;N4063,"Flávio Bolsonaro",IF(N4063&gt;M4063,"Lula","Empate"))</f>
        <v>Flávio Bolsonaro</v>
      </c>
      <c r="T4063" s="74" t="n">
        <v>0.288753799392097</v>
      </c>
      <c r="U4063" s="74" t="n">
        <v>0.62370820668693</v>
      </c>
      <c r="V4063" s="72" t="str">
        <f aca="false">IF(S4063="Empate","—",IF((N4063&gt;M4063)&lt;&gt;(T4063&gt;U4063),"Sim","Não"))</f>
        <v>Não</v>
      </c>
    </row>
    <row r="4064" customFormat="false" ht="15" hidden="false" customHeight="false" outlineLevel="0" collapsed="false">
      <c r="A4064" s="72" t="s">
        <v>8303</v>
      </c>
      <c r="B4064" s="72" t="s">
        <v>8304</v>
      </c>
      <c r="C4064" s="72" t="s">
        <v>293</v>
      </c>
      <c r="D4064" s="72" t="s">
        <v>292</v>
      </c>
      <c r="E4064" s="72"/>
      <c r="F4064" s="73" t="n">
        <v>26775</v>
      </c>
      <c r="G4064" s="73" t="n">
        <v>20473</v>
      </c>
      <c r="H4064" s="73" t="n">
        <v>6302</v>
      </c>
      <c r="I4064" s="74" t="n">
        <f aca="false">H4064/F4064</f>
        <v>0.235368814192344</v>
      </c>
      <c r="J4064" s="73" t="n">
        <v>19560</v>
      </c>
      <c r="K4064" s="73" t="n">
        <v>457</v>
      </c>
      <c r="L4064" s="73" t="n">
        <v>456</v>
      </c>
      <c r="M4064" s="73" t="n">
        <v>9559</v>
      </c>
      <c r="N4064" s="73" t="n">
        <v>8259</v>
      </c>
      <c r="O4064" s="73" t="n">
        <f aca="false">J4064-M4064-N4064</f>
        <v>1742</v>
      </c>
      <c r="P4064" s="74" t="n">
        <f aca="false">M4064/J4064</f>
        <v>0.488701431492843</v>
      </c>
      <c r="Q4064" s="74" t="n">
        <f aca="false">N4064/J4064</f>
        <v>0.422239263803681</v>
      </c>
      <c r="R4064" s="75" t="n">
        <f aca="false">ABS(P4064-Q4064)*100</f>
        <v>6.64621676891615</v>
      </c>
      <c r="S4064" s="72" t="str">
        <f aca="false">IF(M4064&gt;N4064,"Flávio Bolsonaro",IF(N4064&gt;M4064,"Lula","Empate"))</f>
        <v>Flávio Bolsonaro</v>
      </c>
      <c r="T4064" s="74" t="n">
        <v>0.473868103071772</v>
      </c>
      <c r="U4064" s="74" t="n">
        <v>0.428349589945164</v>
      </c>
      <c r="V4064" s="72" t="str">
        <f aca="false">IF(S4064="Empate","—",IF((N4064&gt;M4064)&lt;&gt;(T4064&gt;U4064),"Sim","Não"))</f>
        <v>Sim</v>
      </c>
    </row>
    <row r="4065" customFormat="false" ht="15" hidden="false" customHeight="false" outlineLevel="0" collapsed="false">
      <c r="A4065" s="72" t="s">
        <v>8305</v>
      </c>
      <c r="B4065" s="72" t="s">
        <v>8306</v>
      </c>
      <c r="C4065" s="72" t="s">
        <v>293</v>
      </c>
      <c r="D4065" s="72" t="s">
        <v>292</v>
      </c>
      <c r="E4065" s="72"/>
      <c r="F4065" s="73" t="n">
        <v>16617</v>
      </c>
      <c r="G4065" s="73" t="n">
        <v>13949</v>
      </c>
      <c r="H4065" s="73" t="n">
        <v>2668</v>
      </c>
      <c r="I4065" s="74" t="n">
        <f aca="false">H4065/F4065</f>
        <v>0.160558464223386</v>
      </c>
      <c r="J4065" s="73" t="n">
        <v>13492</v>
      </c>
      <c r="K4065" s="73" t="n">
        <v>215</v>
      </c>
      <c r="L4065" s="73" t="n">
        <v>242</v>
      </c>
      <c r="M4065" s="73" t="n">
        <v>9244</v>
      </c>
      <c r="N4065" s="73" t="n">
        <v>3213</v>
      </c>
      <c r="O4065" s="73" t="n">
        <f aca="false">J4065-M4065-N4065</f>
        <v>1035</v>
      </c>
      <c r="P4065" s="74" t="n">
        <f aca="false">M4065/J4065</f>
        <v>0.685146753631782</v>
      </c>
      <c r="Q4065" s="74" t="n">
        <f aca="false">N4065/J4065</f>
        <v>0.238141120664097</v>
      </c>
      <c r="R4065" s="75" t="n">
        <f aca="false">ABS(P4065-Q4065)*100</f>
        <v>44.7005632967685</v>
      </c>
      <c r="S4065" s="72" t="str">
        <f aca="false">IF(M4065&gt;N4065,"Flávio Bolsonaro",IF(N4065&gt;M4065,"Lula","Empate"))</f>
        <v>Flávio Bolsonaro</v>
      </c>
      <c r="T4065" s="74" t="n">
        <v>0.296955057824623</v>
      </c>
      <c r="U4065" s="74" t="n">
        <v>0.620333772507686</v>
      </c>
      <c r="V4065" s="72" t="str">
        <f aca="false">IF(S4065="Empate","—",IF((N4065&gt;M4065)&lt;&gt;(T4065&gt;U4065),"Sim","Não"))</f>
        <v>Não</v>
      </c>
    </row>
    <row r="4066" customFormat="false" ht="15" hidden="false" customHeight="false" outlineLevel="0" collapsed="false">
      <c r="A4066" s="72" t="s">
        <v>8307</v>
      </c>
      <c r="B4066" s="72" t="s">
        <v>8308</v>
      </c>
      <c r="C4066" s="72" t="s">
        <v>293</v>
      </c>
      <c r="D4066" s="72" t="s">
        <v>292</v>
      </c>
      <c r="E4066" s="72"/>
      <c r="F4066" s="73" t="n">
        <v>18702</v>
      </c>
      <c r="G4066" s="73" t="n">
        <v>14421</v>
      </c>
      <c r="H4066" s="73" t="n">
        <v>4281</v>
      </c>
      <c r="I4066" s="74" t="n">
        <f aca="false">H4066/F4066</f>
        <v>0.228905999358357</v>
      </c>
      <c r="J4066" s="73" t="n">
        <v>13402</v>
      </c>
      <c r="K4066" s="73" t="n">
        <v>632</v>
      </c>
      <c r="L4066" s="73" t="n">
        <v>387</v>
      </c>
      <c r="M4066" s="73" t="n">
        <v>6113</v>
      </c>
      <c r="N4066" s="73" t="n">
        <v>6245</v>
      </c>
      <c r="O4066" s="73" t="n">
        <f aca="false">J4066-M4066-N4066</f>
        <v>1044</v>
      </c>
      <c r="P4066" s="74" t="n">
        <f aca="false">M4066/J4066</f>
        <v>0.456125951350545</v>
      </c>
      <c r="Q4066" s="74" t="n">
        <f aca="false">N4066/J4066</f>
        <v>0.465975227577973</v>
      </c>
      <c r="R4066" s="75" t="n">
        <f aca="false">ABS(P4066-Q4066)*100</f>
        <v>0.984927622742876</v>
      </c>
      <c r="S4066" s="72" t="str">
        <f aca="false">IF(M4066&gt;N4066,"Flávio Bolsonaro",IF(N4066&gt;M4066,"Lula","Empate"))</f>
        <v>Lula</v>
      </c>
      <c r="T4066" s="74" t="n">
        <v>0.580503757305873</v>
      </c>
      <c r="U4066" s="74" t="n">
        <v>0.344141386028389</v>
      </c>
      <c r="V4066" s="72" t="str">
        <f aca="false">IF(S4066="Empate","—",IF((N4066&gt;M4066)&lt;&gt;(T4066&gt;U4066),"Sim","Não"))</f>
        <v>Não</v>
      </c>
    </row>
    <row r="4067" customFormat="false" ht="15" hidden="false" customHeight="false" outlineLevel="0" collapsed="false">
      <c r="A4067" s="72" t="s">
        <v>8309</v>
      </c>
      <c r="B4067" s="72" t="s">
        <v>8310</v>
      </c>
      <c r="C4067" s="72" t="s">
        <v>293</v>
      </c>
      <c r="D4067" s="72" t="s">
        <v>292</v>
      </c>
      <c r="E4067" s="72"/>
      <c r="F4067" s="73" t="n">
        <v>1179</v>
      </c>
      <c r="G4067" s="73" t="n">
        <v>970</v>
      </c>
      <c r="H4067" s="73" t="n">
        <v>209</v>
      </c>
      <c r="I4067" s="74" t="n">
        <f aca="false">H4067/F4067</f>
        <v>0.17726887192536</v>
      </c>
      <c r="J4067" s="73" t="n">
        <v>922</v>
      </c>
      <c r="K4067" s="73" t="n">
        <v>27</v>
      </c>
      <c r="L4067" s="73" t="n">
        <v>21</v>
      </c>
      <c r="M4067" s="73" t="n">
        <v>467</v>
      </c>
      <c r="N4067" s="73" t="n">
        <v>412</v>
      </c>
      <c r="O4067" s="73" t="n">
        <f aca="false">J4067-M4067-N4067</f>
        <v>43</v>
      </c>
      <c r="P4067" s="74" t="n">
        <f aca="false">M4067/J4067</f>
        <v>0.506507592190889</v>
      </c>
      <c r="Q4067" s="74" t="n">
        <f aca="false">N4067/J4067</f>
        <v>0.446854663774403</v>
      </c>
      <c r="R4067" s="75" t="n">
        <f aca="false">ABS(P4067-Q4067)*100</f>
        <v>5.96529284164859</v>
      </c>
      <c r="S4067" s="72" t="str">
        <f aca="false">IF(M4067&gt;N4067,"Flávio Bolsonaro",IF(N4067&gt;M4067,"Lula","Empate"))</f>
        <v>Flávio Bolsonaro</v>
      </c>
      <c r="T4067" s="74" t="n">
        <v>0.556149732620321</v>
      </c>
      <c r="U4067" s="74" t="n">
        <v>0.39572192513369</v>
      </c>
      <c r="V4067" s="72" t="str">
        <f aca="false">IF(S4067="Empate","—",IF((N4067&gt;M4067)&lt;&gt;(T4067&gt;U4067),"Sim","Não"))</f>
        <v>Sim</v>
      </c>
    </row>
    <row r="4068" customFormat="false" ht="15" hidden="false" customHeight="false" outlineLevel="0" collapsed="false">
      <c r="A4068" s="72" t="s">
        <v>8311</v>
      </c>
      <c r="B4068" s="72" t="s">
        <v>8312</v>
      </c>
      <c r="C4068" s="72" t="s">
        <v>293</v>
      </c>
      <c r="D4068" s="72" t="s">
        <v>292</v>
      </c>
      <c r="E4068" s="72"/>
      <c r="F4068" s="73" t="n">
        <v>2654</v>
      </c>
      <c r="G4068" s="73" t="n">
        <v>2082</v>
      </c>
      <c r="H4068" s="73" t="n">
        <v>572</v>
      </c>
      <c r="I4068" s="74" t="n">
        <f aca="false">H4068/F4068</f>
        <v>0.215523737754333</v>
      </c>
      <c r="J4068" s="73" t="n">
        <v>2014</v>
      </c>
      <c r="K4068" s="73" t="n">
        <v>27</v>
      </c>
      <c r="L4068" s="73" t="n">
        <v>41</v>
      </c>
      <c r="M4068" s="73" t="n">
        <v>1108</v>
      </c>
      <c r="N4068" s="73" t="n">
        <v>817</v>
      </c>
      <c r="O4068" s="73" t="n">
        <f aca="false">J4068-M4068-N4068</f>
        <v>89</v>
      </c>
      <c r="P4068" s="74" t="n">
        <f aca="false">M4068/J4068</f>
        <v>0.550148957298908</v>
      </c>
      <c r="Q4068" s="74" t="n">
        <f aca="false">N4068/J4068</f>
        <v>0.405660377358491</v>
      </c>
      <c r="R4068" s="75" t="n">
        <f aca="false">ABS(P4068-Q4068)*100</f>
        <v>14.4488579940417</v>
      </c>
      <c r="S4068" s="72" t="str">
        <f aca="false">IF(M4068&gt;N4068,"Flávio Bolsonaro",IF(N4068&gt;M4068,"Lula","Empate"))</f>
        <v>Flávio Bolsonaro</v>
      </c>
      <c r="T4068" s="74" t="n">
        <v>0.474926253687316</v>
      </c>
      <c r="U4068" s="74" t="n">
        <v>0.469026548672566</v>
      </c>
      <c r="V4068" s="72" t="str">
        <f aca="false">IF(S4068="Empate","—",IF((N4068&gt;M4068)&lt;&gt;(T4068&gt;U4068),"Sim","Não"))</f>
        <v>Sim</v>
      </c>
    </row>
    <row r="4069" customFormat="false" ht="15" hidden="false" customHeight="false" outlineLevel="0" collapsed="false">
      <c r="A4069" s="72" t="s">
        <v>8313</v>
      </c>
      <c r="B4069" s="72" t="s">
        <v>8314</v>
      </c>
      <c r="C4069" s="72" t="s">
        <v>293</v>
      </c>
      <c r="D4069" s="72" t="s">
        <v>292</v>
      </c>
      <c r="E4069" s="72"/>
      <c r="F4069" s="73" t="n">
        <v>7421</v>
      </c>
      <c r="G4069" s="73" t="n">
        <v>6030</v>
      </c>
      <c r="H4069" s="73" t="n">
        <v>1391</v>
      </c>
      <c r="I4069" s="74" t="n">
        <f aca="false">H4069/F4069</f>
        <v>0.187441045681175</v>
      </c>
      <c r="J4069" s="73" t="n">
        <v>5789</v>
      </c>
      <c r="K4069" s="73" t="n">
        <v>102</v>
      </c>
      <c r="L4069" s="73" t="n">
        <v>139</v>
      </c>
      <c r="M4069" s="73" t="n">
        <v>3327</v>
      </c>
      <c r="N4069" s="73" t="n">
        <v>2061</v>
      </c>
      <c r="O4069" s="73" t="n">
        <f aca="false">J4069-M4069-N4069</f>
        <v>401</v>
      </c>
      <c r="P4069" s="74" t="n">
        <f aca="false">M4069/J4069</f>
        <v>0.574710658144757</v>
      </c>
      <c r="Q4069" s="74" t="n">
        <f aca="false">N4069/J4069</f>
        <v>0.356020038003109</v>
      </c>
      <c r="R4069" s="75" t="n">
        <f aca="false">ABS(P4069-Q4069)*100</f>
        <v>21.8690620141648</v>
      </c>
      <c r="S4069" s="72" t="str">
        <f aca="false">IF(M4069&gt;N4069,"Flávio Bolsonaro",IF(N4069&gt;M4069,"Lula","Empate"))</f>
        <v>Flávio Bolsonaro</v>
      </c>
      <c r="T4069" s="74" t="n">
        <v>0.44408064794072</v>
      </c>
      <c r="U4069" s="74" t="n">
        <v>0.47561606065828</v>
      </c>
      <c r="V4069" s="72" t="str">
        <f aca="false">IF(S4069="Empate","—",IF((N4069&gt;M4069)&lt;&gt;(T4069&gt;U4069),"Sim","Não"))</f>
        <v>Não</v>
      </c>
    </row>
    <row r="4070" customFormat="false" ht="15" hidden="false" customHeight="false" outlineLevel="0" collapsed="false">
      <c r="A4070" s="72" t="s">
        <v>8315</v>
      </c>
      <c r="B4070" s="72" t="s">
        <v>8316</v>
      </c>
      <c r="C4070" s="72" t="s">
        <v>293</v>
      </c>
      <c r="D4070" s="72" t="s">
        <v>292</v>
      </c>
      <c r="E4070" s="72"/>
      <c r="F4070" s="73" t="n">
        <v>2616</v>
      </c>
      <c r="G4070" s="73" t="n">
        <v>2106</v>
      </c>
      <c r="H4070" s="73" t="n">
        <v>510</v>
      </c>
      <c r="I4070" s="74" t="n">
        <f aca="false">H4070/F4070</f>
        <v>0.194954128440367</v>
      </c>
      <c r="J4070" s="73" t="n">
        <v>2015</v>
      </c>
      <c r="K4070" s="73" t="n">
        <v>37</v>
      </c>
      <c r="L4070" s="73" t="n">
        <v>54</v>
      </c>
      <c r="M4070" s="73" t="n">
        <v>1224</v>
      </c>
      <c r="N4070" s="73" t="n">
        <v>696</v>
      </c>
      <c r="O4070" s="73" t="n">
        <f aca="false">J4070-M4070-N4070</f>
        <v>95</v>
      </c>
      <c r="P4070" s="74" t="n">
        <f aca="false">M4070/J4070</f>
        <v>0.607444168734491</v>
      </c>
      <c r="Q4070" s="74" t="n">
        <f aca="false">N4070/J4070</f>
        <v>0.345409429280397</v>
      </c>
      <c r="R4070" s="75" t="n">
        <f aca="false">ABS(P4070-Q4070)*100</f>
        <v>26.2034739454094</v>
      </c>
      <c r="S4070" s="72" t="str">
        <f aca="false">IF(M4070&gt;N4070,"Flávio Bolsonaro",IF(N4070&gt;M4070,"Lula","Empate"))</f>
        <v>Flávio Bolsonaro</v>
      </c>
      <c r="T4070" s="74" t="n">
        <v>0.415338645418327</v>
      </c>
      <c r="U4070" s="74" t="n">
        <v>0.536852589641434</v>
      </c>
      <c r="V4070" s="72" t="str">
        <f aca="false">IF(S4070="Empate","—",IF((N4070&gt;M4070)&lt;&gt;(T4070&gt;U4070),"Sim","Não"))</f>
        <v>Não</v>
      </c>
    </row>
    <row r="4071" customFormat="false" ht="15" hidden="false" customHeight="false" outlineLevel="0" collapsed="false">
      <c r="A4071" s="72" t="s">
        <v>8317</v>
      </c>
      <c r="B4071" s="72" t="s">
        <v>8318</v>
      </c>
      <c r="C4071" s="72" t="s">
        <v>293</v>
      </c>
      <c r="D4071" s="72" t="s">
        <v>292</v>
      </c>
      <c r="E4071" s="72"/>
      <c r="F4071" s="73" t="n">
        <v>79130</v>
      </c>
      <c r="G4071" s="73" t="n">
        <v>64734</v>
      </c>
      <c r="H4071" s="73" t="n">
        <v>14396</v>
      </c>
      <c r="I4071" s="74" t="n">
        <f aca="false">H4071/F4071</f>
        <v>0.181928472134462</v>
      </c>
      <c r="J4071" s="73" t="n">
        <v>62472</v>
      </c>
      <c r="K4071" s="73" t="n">
        <v>1151</v>
      </c>
      <c r="L4071" s="73" t="n">
        <v>1111</v>
      </c>
      <c r="M4071" s="73" t="n">
        <v>41650</v>
      </c>
      <c r="N4071" s="73" t="n">
        <v>15782</v>
      </c>
      <c r="O4071" s="73" t="n">
        <f aca="false">J4071-M4071-N4071</f>
        <v>5040</v>
      </c>
      <c r="P4071" s="74" t="n">
        <f aca="false">M4071/J4071</f>
        <v>0.666698681009092</v>
      </c>
      <c r="Q4071" s="74" t="n">
        <f aca="false">N4071/J4071</f>
        <v>0.252625176078883</v>
      </c>
      <c r="R4071" s="75" t="n">
        <f aca="false">ABS(P4071-Q4071)*100</f>
        <v>41.4073504930209</v>
      </c>
      <c r="S4071" s="72" t="str">
        <f aca="false">IF(M4071&gt;N4071,"Flávio Bolsonaro",IF(N4071&gt;M4071,"Lula","Empate"))</f>
        <v>Flávio Bolsonaro</v>
      </c>
      <c r="T4071" s="74" t="n">
        <v>0.325665802498232</v>
      </c>
      <c r="U4071" s="74" t="n">
        <v>0.598538769738393</v>
      </c>
      <c r="V4071" s="72" t="str">
        <f aca="false">IF(S4071="Empate","—",IF((N4071&gt;M4071)&lt;&gt;(T4071&gt;U4071),"Sim","Não"))</f>
        <v>Não</v>
      </c>
    </row>
    <row r="4072" customFormat="false" ht="15" hidden="false" customHeight="false" outlineLevel="0" collapsed="false">
      <c r="A4072" s="72" t="s">
        <v>8319</v>
      </c>
      <c r="B4072" s="72" t="s">
        <v>8320</v>
      </c>
      <c r="C4072" s="72" t="s">
        <v>293</v>
      </c>
      <c r="D4072" s="72" t="s">
        <v>292</v>
      </c>
      <c r="E4072" s="72"/>
      <c r="F4072" s="73" t="n">
        <v>2930</v>
      </c>
      <c r="G4072" s="73" t="n">
        <v>2432</v>
      </c>
      <c r="H4072" s="73" t="n">
        <v>498</v>
      </c>
      <c r="I4072" s="74" t="n">
        <f aca="false">H4072/F4072</f>
        <v>0.169965870307167</v>
      </c>
      <c r="J4072" s="73" t="n">
        <v>2351</v>
      </c>
      <c r="K4072" s="73" t="n">
        <v>38</v>
      </c>
      <c r="L4072" s="73" t="n">
        <v>43</v>
      </c>
      <c r="M4072" s="73" t="n">
        <v>1475</v>
      </c>
      <c r="N4072" s="73" t="n">
        <v>762</v>
      </c>
      <c r="O4072" s="73" t="n">
        <f aca="false">J4072-M4072-N4072</f>
        <v>114</v>
      </c>
      <c r="P4072" s="74" t="n">
        <f aca="false">M4072/J4072</f>
        <v>0.627392598894088</v>
      </c>
      <c r="Q4072" s="74" t="n">
        <f aca="false">N4072/J4072</f>
        <v>0.324117396852403</v>
      </c>
      <c r="R4072" s="75" t="n">
        <f aca="false">ABS(P4072-Q4072)*100</f>
        <v>30.3275202041684</v>
      </c>
      <c r="S4072" s="72" t="str">
        <f aca="false">IF(M4072&gt;N4072,"Flávio Bolsonaro",IF(N4072&gt;M4072,"Lula","Empate"))</f>
        <v>Flávio Bolsonaro</v>
      </c>
      <c r="T4072" s="74" t="n">
        <v>0.437367303609342</v>
      </c>
      <c r="U4072" s="74" t="n">
        <v>0.487898089171975</v>
      </c>
      <c r="V4072" s="72" t="str">
        <f aca="false">IF(S4072="Empate","—",IF((N4072&gt;M4072)&lt;&gt;(T4072&gt;U4072),"Sim","Não"))</f>
        <v>Não</v>
      </c>
    </row>
    <row r="4073" customFormat="false" ht="15" hidden="false" customHeight="false" outlineLevel="0" collapsed="false">
      <c r="A4073" s="72" t="s">
        <v>8321</v>
      </c>
      <c r="B4073" s="72" t="s">
        <v>8322</v>
      </c>
      <c r="C4073" s="72" t="s">
        <v>293</v>
      </c>
      <c r="D4073" s="72" t="s">
        <v>292</v>
      </c>
      <c r="E4073" s="72"/>
      <c r="F4073" s="73" t="n">
        <v>4359</v>
      </c>
      <c r="G4073" s="73" t="n">
        <v>3616</v>
      </c>
      <c r="H4073" s="73" t="n">
        <v>743</v>
      </c>
      <c r="I4073" s="74" t="n">
        <f aca="false">H4073/F4073</f>
        <v>0.170451938518009</v>
      </c>
      <c r="J4073" s="73" t="n">
        <v>3451</v>
      </c>
      <c r="K4073" s="73" t="n">
        <v>84</v>
      </c>
      <c r="L4073" s="73" t="n">
        <v>81</v>
      </c>
      <c r="M4073" s="73" t="n">
        <v>1794</v>
      </c>
      <c r="N4073" s="73" t="n">
        <v>1471</v>
      </c>
      <c r="O4073" s="73" t="n">
        <f aca="false">J4073-M4073-N4073</f>
        <v>186</v>
      </c>
      <c r="P4073" s="74" t="n">
        <f aca="false">M4073/J4073</f>
        <v>0.51984931903796</v>
      </c>
      <c r="Q4073" s="74" t="n">
        <f aca="false">N4073/J4073</f>
        <v>0.42625325992466</v>
      </c>
      <c r="R4073" s="75" t="n">
        <f aca="false">ABS(P4073-Q4073)*100</f>
        <v>9.35960591133006</v>
      </c>
      <c r="S4073" s="72" t="str">
        <f aca="false">IF(M4073&gt;N4073,"Flávio Bolsonaro",IF(N4073&gt;M4073,"Lula","Empate"))</f>
        <v>Flávio Bolsonaro</v>
      </c>
      <c r="T4073" s="74" t="n">
        <v>0.53187134502924</v>
      </c>
      <c r="U4073" s="74" t="n">
        <v>0.405847953216374</v>
      </c>
      <c r="V4073" s="72" t="str">
        <f aca="false">IF(S4073="Empate","—",IF((N4073&gt;M4073)&lt;&gt;(T4073&gt;U4073),"Sim","Não"))</f>
        <v>Sim</v>
      </c>
    </row>
    <row r="4074" customFormat="false" ht="15" hidden="false" customHeight="false" outlineLevel="0" collapsed="false">
      <c r="A4074" s="72" t="s">
        <v>8323</v>
      </c>
      <c r="B4074" s="72" t="s">
        <v>8324</v>
      </c>
      <c r="C4074" s="72" t="s">
        <v>293</v>
      </c>
      <c r="D4074" s="72" t="s">
        <v>292</v>
      </c>
      <c r="E4074" s="72"/>
      <c r="F4074" s="73" t="n">
        <v>5497</v>
      </c>
      <c r="G4074" s="73" t="n">
        <v>4507</v>
      </c>
      <c r="H4074" s="73" t="n">
        <v>990</v>
      </c>
      <c r="I4074" s="74" t="n">
        <f aca="false">H4074/F4074</f>
        <v>0.180098235401128</v>
      </c>
      <c r="J4074" s="73" t="n">
        <v>4336</v>
      </c>
      <c r="K4074" s="73" t="n">
        <v>97</v>
      </c>
      <c r="L4074" s="73" t="n">
        <v>74</v>
      </c>
      <c r="M4074" s="73" t="n">
        <v>2237</v>
      </c>
      <c r="N4074" s="73" t="n">
        <v>1889</v>
      </c>
      <c r="O4074" s="73" t="n">
        <f aca="false">J4074-M4074-N4074</f>
        <v>210</v>
      </c>
      <c r="P4074" s="74" t="n">
        <f aca="false">M4074/J4074</f>
        <v>0.515913284132841</v>
      </c>
      <c r="Q4074" s="74" t="n">
        <f aca="false">N4074/J4074</f>
        <v>0.435654981549816</v>
      </c>
      <c r="R4074" s="75" t="n">
        <f aca="false">ABS(P4074-Q4074)*100</f>
        <v>8.02583025830258</v>
      </c>
      <c r="S4074" s="72" t="str">
        <f aca="false">IF(M4074&gt;N4074,"Flávio Bolsonaro",IF(N4074&gt;M4074,"Lula","Empate"))</f>
        <v>Flávio Bolsonaro</v>
      </c>
      <c r="T4074" s="74" t="n">
        <v>0.526910299003322</v>
      </c>
      <c r="U4074" s="74" t="n">
        <v>0.395127353266888</v>
      </c>
      <c r="V4074" s="72" t="str">
        <f aca="false">IF(S4074="Empate","—",IF((N4074&gt;M4074)&lt;&gt;(T4074&gt;U4074),"Sim","Não"))</f>
        <v>Sim</v>
      </c>
    </row>
    <row r="4075" customFormat="false" ht="15" hidden="false" customHeight="false" outlineLevel="0" collapsed="false">
      <c r="A4075" s="72" t="s">
        <v>8325</v>
      </c>
      <c r="B4075" s="72" t="s">
        <v>8326</v>
      </c>
      <c r="C4075" s="72" t="s">
        <v>293</v>
      </c>
      <c r="D4075" s="72" t="s">
        <v>292</v>
      </c>
      <c r="E4075" s="72"/>
      <c r="F4075" s="73" t="n">
        <v>2884</v>
      </c>
      <c r="G4075" s="73" t="n">
        <v>2222</v>
      </c>
      <c r="H4075" s="73" t="n">
        <v>662</v>
      </c>
      <c r="I4075" s="74" t="n">
        <f aca="false">H4075/F4075</f>
        <v>0.229542302357836</v>
      </c>
      <c r="J4075" s="73" t="n">
        <v>2126</v>
      </c>
      <c r="K4075" s="73" t="n">
        <v>59</v>
      </c>
      <c r="L4075" s="73" t="n">
        <v>37</v>
      </c>
      <c r="M4075" s="73" t="n">
        <v>1218</v>
      </c>
      <c r="N4075" s="73" t="n">
        <v>796</v>
      </c>
      <c r="O4075" s="73" t="n">
        <f aca="false">J4075-M4075-N4075</f>
        <v>112</v>
      </c>
      <c r="P4075" s="74" t="n">
        <f aca="false">M4075/J4075</f>
        <v>0.572906867356538</v>
      </c>
      <c r="Q4075" s="74" t="n">
        <f aca="false">N4075/J4075</f>
        <v>0.374412041392286</v>
      </c>
      <c r="R4075" s="75" t="n">
        <f aca="false">ABS(P4075-Q4075)*100</f>
        <v>19.8494825964252</v>
      </c>
      <c r="S4075" s="72" t="str">
        <f aca="false">IF(M4075&gt;N4075,"Flávio Bolsonaro",IF(N4075&gt;M4075,"Lula","Empate"))</f>
        <v>Flávio Bolsonaro</v>
      </c>
      <c r="T4075" s="74" t="n">
        <v>0.458192363460609</v>
      </c>
      <c r="U4075" s="74" t="n">
        <v>0.481391976800387</v>
      </c>
      <c r="V4075" s="72" t="str">
        <f aca="false">IF(S4075="Empate","—",IF((N4075&gt;M4075)&lt;&gt;(T4075&gt;U4075),"Sim","Não"))</f>
        <v>Não</v>
      </c>
    </row>
    <row r="4076" customFormat="false" ht="15" hidden="false" customHeight="false" outlineLevel="0" collapsed="false">
      <c r="A4076" s="72" t="s">
        <v>8327</v>
      </c>
      <c r="B4076" s="72" t="s">
        <v>8328</v>
      </c>
      <c r="C4076" s="72" t="s">
        <v>293</v>
      </c>
      <c r="D4076" s="72" t="s">
        <v>292</v>
      </c>
      <c r="E4076" s="72"/>
      <c r="F4076" s="73" t="n">
        <v>3315</v>
      </c>
      <c r="G4076" s="73" t="n">
        <v>2753</v>
      </c>
      <c r="H4076" s="73" t="n">
        <v>562</v>
      </c>
      <c r="I4076" s="74" t="n">
        <f aca="false">H4076/F4076</f>
        <v>0.169532428355958</v>
      </c>
      <c r="J4076" s="73" t="n">
        <v>2634</v>
      </c>
      <c r="K4076" s="73" t="n">
        <v>37</v>
      </c>
      <c r="L4076" s="73" t="n">
        <v>82</v>
      </c>
      <c r="M4076" s="73" t="n">
        <v>1309</v>
      </c>
      <c r="N4076" s="73" t="n">
        <v>1174</v>
      </c>
      <c r="O4076" s="73" t="n">
        <f aca="false">J4076-M4076-N4076</f>
        <v>151</v>
      </c>
      <c r="P4076" s="74" t="n">
        <f aca="false">M4076/J4076</f>
        <v>0.496962794229309</v>
      </c>
      <c r="Q4076" s="74" t="n">
        <f aca="false">N4076/J4076</f>
        <v>0.445709946848899</v>
      </c>
      <c r="R4076" s="75" t="n">
        <f aca="false">ABS(P4076-Q4076)*100</f>
        <v>5.125284738041</v>
      </c>
      <c r="S4076" s="72" t="str">
        <f aca="false">IF(M4076&gt;N4076,"Flávio Bolsonaro",IF(N4076&gt;M4076,"Lula","Empate"))</f>
        <v>Flávio Bolsonaro</v>
      </c>
      <c r="T4076" s="74" t="n">
        <v>0.563273453093812</v>
      </c>
      <c r="U4076" s="74" t="n">
        <v>0.380439121756487</v>
      </c>
      <c r="V4076" s="72" t="str">
        <f aca="false">IF(S4076="Empate","—",IF((N4076&gt;M4076)&lt;&gt;(T4076&gt;U4076),"Sim","Não"))</f>
        <v>Sim</v>
      </c>
    </row>
    <row r="4077" customFormat="false" ht="15" hidden="false" customHeight="false" outlineLevel="0" collapsed="false">
      <c r="A4077" s="72" t="s">
        <v>8329</v>
      </c>
      <c r="B4077" s="72" t="s">
        <v>8330</v>
      </c>
      <c r="C4077" s="72" t="s">
        <v>293</v>
      </c>
      <c r="D4077" s="72" t="s">
        <v>292</v>
      </c>
      <c r="E4077" s="72"/>
      <c r="F4077" s="73" t="n">
        <v>12400</v>
      </c>
      <c r="G4077" s="73" t="n">
        <v>10172</v>
      </c>
      <c r="H4077" s="73" t="n">
        <v>2228</v>
      </c>
      <c r="I4077" s="74" t="n">
        <f aca="false">H4077/F4077</f>
        <v>0.179677419354839</v>
      </c>
      <c r="J4077" s="73" t="n">
        <v>9864</v>
      </c>
      <c r="K4077" s="73" t="n">
        <v>145</v>
      </c>
      <c r="L4077" s="73" t="n">
        <v>163</v>
      </c>
      <c r="M4077" s="73" t="n">
        <v>6182</v>
      </c>
      <c r="N4077" s="73" t="n">
        <v>3099</v>
      </c>
      <c r="O4077" s="73" t="n">
        <f aca="false">J4077-M4077-N4077</f>
        <v>583</v>
      </c>
      <c r="P4077" s="74" t="n">
        <f aca="false">M4077/J4077</f>
        <v>0.626723438767234</v>
      </c>
      <c r="Q4077" s="74" t="n">
        <f aca="false">N4077/J4077</f>
        <v>0.314172749391728</v>
      </c>
      <c r="R4077" s="75" t="n">
        <f aca="false">ABS(P4077-Q4077)*100</f>
        <v>31.2550689375507</v>
      </c>
      <c r="S4077" s="72" t="str">
        <f aca="false">IF(M4077&gt;N4077,"Flávio Bolsonaro",IF(N4077&gt;M4077,"Lula","Empate"))</f>
        <v>Flávio Bolsonaro</v>
      </c>
      <c r="T4077" s="74" t="n">
        <v>0.418008926838735</v>
      </c>
      <c r="U4077" s="74" t="n">
        <v>0.503396079953425</v>
      </c>
      <c r="V4077" s="72" t="str">
        <f aca="false">IF(S4077="Empate","—",IF((N4077&gt;M4077)&lt;&gt;(T4077&gt;U4077),"Sim","Não"))</f>
        <v>Não</v>
      </c>
    </row>
    <row r="4078" customFormat="false" ht="15" hidden="false" customHeight="false" outlineLevel="0" collapsed="false">
      <c r="A4078" s="72" t="s">
        <v>8331</v>
      </c>
      <c r="B4078" s="72" t="s">
        <v>8332</v>
      </c>
      <c r="C4078" s="72" t="s">
        <v>293</v>
      </c>
      <c r="D4078" s="72" t="s">
        <v>292</v>
      </c>
      <c r="E4078" s="72"/>
      <c r="F4078" s="73" t="n">
        <v>4871</v>
      </c>
      <c r="G4078" s="73" t="n">
        <v>4102</v>
      </c>
      <c r="H4078" s="73" t="n">
        <v>769</v>
      </c>
      <c r="I4078" s="74" t="n">
        <f aca="false">H4078/F4078</f>
        <v>0.157873126668035</v>
      </c>
      <c r="J4078" s="73" t="n">
        <v>3958</v>
      </c>
      <c r="K4078" s="73" t="n">
        <v>68</v>
      </c>
      <c r="L4078" s="73" t="n">
        <v>76</v>
      </c>
      <c r="M4078" s="73" t="n">
        <v>2658</v>
      </c>
      <c r="N4078" s="73" t="n">
        <v>966</v>
      </c>
      <c r="O4078" s="73" t="n">
        <f aca="false">J4078-M4078-N4078</f>
        <v>334</v>
      </c>
      <c r="P4078" s="74" t="n">
        <f aca="false">M4078/J4078</f>
        <v>0.67155128852956</v>
      </c>
      <c r="Q4078" s="74" t="n">
        <f aca="false">N4078/J4078</f>
        <v>0.244062657908034</v>
      </c>
      <c r="R4078" s="75" t="n">
        <f aca="false">ABS(P4078-Q4078)*100</f>
        <v>42.7488630621526</v>
      </c>
      <c r="S4078" s="72" t="str">
        <f aca="false">IF(M4078&gt;N4078,"Flávio Bolsonaro",IF(N4078&gt;M4078,"Lula","Empate"))</f>
        <v>Flávio Bolsonaro</v>
      </c>
      <c r="T4078" s="74" t="n">
        <v>0.305339684131361</v>
      </c>
      <c r="U4078" s="74" t="n">
        <v>0.615191777387817</v>
      </c>
      <c r="V4078" s="72" t="str">
        <f aca="false">IF(S4078="Empate","—",IF((N4078&gt;M4078)&lt;&gt;(T4078&gt;U4078),"Sim","Não"))</f>
        <v>Não</v>
      </c>
    </row>
    <row r="4079" customFormat="false" ht="15" hidden="false" customHeight="false" outlineLevel="0" collapsed="false">
      <c r="A4079" s="72" t="s">
        <v>8333</v>
      </c>
      <c r="B4079" s="72" t="s">
        <v>8334</v>
      </c>
      <c r="C4079" s="72" t="s">
        <v>293</v>
      </c>
      <c r="D4079" s="72" t="s">
        <v>292</v>
      </c>
      <c r="E4079" s="72"/>
      <c r="F4079" s="73" t="n">
        <v>65833</v>
      </c>
      <c r="G4079" s="73" t="n">
        <v>50212</v>
      </c>
      <c r="H4079" s="73" t="n">
        <v>15621</v>
      </c>
      <c r="I4079" s="74" t="n">
        <f aca="false">H4079/F4079</f>
        <v>0.23728221408716</v>
      </c>
      <c r="J4079" s="73" t="n">
        <v>48145</v>
      </c>
      <c r="K4079" s="73" t="n">
        <v>1079</v>
      </c>
      <c r="L4079" s="73" t="n">
        <v>988</v>
      </c>
      <c r="M4079" s="73" t="n">
        <v>22979</v>
      </c>
      <c r="N4079" s="73" t="n">
        <v>20429</v>
      </c>
      <c r="O4079" s="73" t="n">
        <f aca="false">J4079-M4079-N4079</f>
        <v>4737</v>
      </c>
      <c r="P4079" s="74" t="n">
        <f aca="false">M4079/J4079</f>
        <v>0.477287361096687</v>
      </c>
      <c r="Q4079" s="74" t="n">
        <f aca="false">N4079/J4079</f>
        <v>0.424322359538893</v>
      </c>
      <c r="R4079" s="75" t="n">
        <f aca="false">ABS(P4079-Q4079)*100</f>
        <v>5.29650015577942</v>
      </c>
      <c r="S4079" s="72" t="str">
        <f aca="false">IF(M4079&gt;N4079,"Flávio Bolsonaro",IF(N4079&gt;M4079,"Lula","Empate"))</f>
        <v>Flávio Bolsonaro</v>
      </c>
      <c r="T4079" s="74" t="n">
        <v>0.470527805237348</v>
      </c>
      <c r="U4079" s="74" t="n">
        <v>0.43424240662131</v>
      </c>
      <c r="V4079" s="72" t="str">
        <f aca="false">IF(S4079="Empate","—",IF((N4079&gt;M4079)&lt;&gt;(T4079&gt;U4079),"Sim","Não"))</f>
        <v>Sim</v>
      </c>
    </row>
    <row r="4080" customFormat="false" ht="15" hidden="false" customHeight="false" outlineLevel="0" collapsed="false">
      <c r="A4080" s="72" t="s">
        <v>8335</v>
      </c>
      <c r="B4080" s="72" t="s">
        <v>8336</v>
      </c>
      <c r="C4080" s="72" t="s">
        <v>293</v>
      </c>
      <c r="D4080" s="72" t="s">
        <v>292</v>
      </c>
      <c r="E4080" s="72"/>
      <c r="F4080" s="73" t="n">
        <v>24675</v>
      </c>
      <c r="G4080" s="73" t="n">
        <v>20238</v>
      </c>
      <c r="H4080" s="73" t="n">
        <v>4437</v>
      </c>
      <c r="I4080" s="74" t="n">
        <f aca="false">H4080/F4080</f>
        <v>0.179817629179331</v>
      </c>
      <c r="J4080" s="73" t="n">
        <v>19659</v>
      </c>
      <c r="K4080" s="73" t="n">
        <v>279</v>
      </c>
      <c r="L4080" s="73" t="n">
        <v>300</v>
      </c>
      <c r="M4080" s="73" t="n">
        <v>13505</v>
      </c>
      <c r="N4080" s="73" t="n">
        <v>4364</v>
      </c>
      <c r="O4080" s="73" t="n">
        <f aca="false">J4080-M4080-N4080</f>
        <v>1790</v>
      </c>
      <c r="P4080" s="74" t="n">
        <f aca="false">M4080/J4080</f>
        <v>0.686962714278448</v>
      </c>
      <c r="Q4080" s="74" t="n">
        <f aca="false">N4080/J4080</f>
        <v>0.2219848415484</v>
      </c>
      <c r="R4080" s="75" t="n">
        <f aca="false">ABS(P4080-Q4080)*100</f>
        <v>46.4977872730047</v>
      </c>
      <c r="S4080" s="72" t="str">
        <f aca="false">IF(M4080&gt;N4080,"Flávio Bolsonaro",IF(N4080&gt;M4080,"Lula","Empate"))</f>
        <v>Flávio Bolsonaro</v>
      </c>
      <c r="T4080" s="74" t="n">
        <v>0.268057391900495</v>
      </c>
      <c r="U4080" s="74" t="n">
        <v>0.651339307575535</v>
      </c>
      <c r="V4080" s="72" t="str">
        <f aca="false">IF(S4080="Empate","—",IF((N4080&gt;M4080)&lt;&gt;(T4080&gt;U4080),"Sim","Não"))</f>
        <v>Não</v>
      </c>
    </row>
    <row r="4081" customFormat="false" ht="15" hidden="false" customHeight="false" outlineLevel="0" collapsed="false">
      <c r="A4081" s="72" t="s">
        <v>8337</v>
      </c>
      <c r="B4081" s="72" t="s">
        <v>8338</v>
      </c>
      <c r="C4081" s="72" t="s">
        <v>293</v>
      </c>
      <c r="D4081" s="72" t="s">
        <v>292</v>
      </c>
      <c r="E4081" s="72"/>
      <c r="F4081" s="73" t="n">
        <v>2953</v>
      </c>
      <c r="G4081" s="73" t="n">
        <v>2399</v>
      </c>
      <c r="H4081" s="73" t="n">
        <v>554</v>
      </c>
      <c r="I4081" s="74" t="n">
        <f aca="false">H4081/F4081</f>
        <v>0.187605824585168</v>
      </c>
      <c r="J4081" s="73" t="n">
        <v>2309</v>
      </c>
      <c r="K4081" s="73" t="n">
        <v>51</v>
      </c>
      <c r="L4081" s="73" t="n">
        <v>39</v>
      </c>
      <c r="M4081" s="73" t="n">
        <v>1422</v>
      </c>
      <c r="N4081" s="73" t="n">
        <v>683</v>
      </c>
      <c r="O4081" s="73" t="n">
        <f aca="false">J4081-M4081-N4081</f>
        <v>204</v>
      </c>
      <c r="P4081" s="74" t="n">
        <f aca="false">M4081/J4081</f>
        <v>0.615851017756605</v>
      </c>
      <c r="Q4081" s="74" t="n">
        <f aca="false">N4081/J4081</f>
        <v>0.295799047206583</v>
      </c>
      <c r="R4081" s="75" t="n">
        <f aca="false">ABS(P4081-Q4081)*100</f>
        <v>32.0051970550022</v>
      </c>
      <c r="S4081" s="72" t="str">
        <f aca="false">IF(M4081&gt;N4081,"Flávio Bolsonaro",IF(N4081&gt;M4081,"Lula","Empate"))</f>
        <v>Flávio Bolsonaro</v>
      </c>
      <c r="T4081" s="74" t="n">
        <v>0.437789962041333</v>
      </c>
      <c r="U4081" s="74" t="n">
        <v>0.461408688317166</v>
      </c>
      <c r="V4081" s="72" t="str">
        <f aca="false">IF(S4081="Empate","—",IF((N4081&gt;M4081)&lt;&gt;(T4081&gt;U4081),"Sim","Não"))</f>
        <v>Não</v>
      </c>
    </row>
    <row r="4082" customFormat="false" ht="15" hidden="false" customHeight="false" outlineLevel="0" collapsed="false">
      <c r="A4082" s="72" t="s">
        <v>8339</v>
      </c>
      <c r="B4082" s="72" t="s">
        <v>8340</v>
      </c>
      <c r="C4082" s="72" t="s">
        <v>293</v>
      </c>
      <c r="D4082" s="72" t="s">
        <v>292</v>
      </c>
      <c r="E4082" s="72"/>
      <c r="F4082" s="73" t="n">
        <v>37229</v>
      </c>
      <c r="G4082" s="73" t="n">
        <v>30359</v>
      </c>
      <c r="H4082" s="73" t="n">
        <v>6870</v>
      </c>
      <c r="I4082" s="74" t="n">
        <f aca="false">H4082/F4082</f>
        <v>0.184533562545328</v>
      </c>
      <c r="J4082" s="73" t="n">
        <v>29144</v>
      </c>
      <c r="K4082" s="73" t="n">
        <v>549</v>
      </c>
      <c r="L4082" s="73" t="n">
        <v>666</v>
      </c>
      <c r="M4082" s="73" t="n">
        <v>19720</v>
      </c>
      <c r="N4082" s="73" t="n">
        <v>6862</v>
      </c>
      <c r="O4082" s="73" t="n">
        <f aca="false">J4082-M4082-N4082</f>
        <v>2562</v>
      </c>
      <c r="P4082" s="74" t="n">
        <f aca="false">M4082/J4082</f>
        <v>0.676640131759539</v>
      </c>
      <c r="Q4082" s="74" t="n">
        <f aca="false">N4082/J4082</f>
        <v>0.235451550919572</v>
      </c>
      <c r="R4082" s="75" t="n">
        <f aca="false">ABS(P4082-Q4082)*100</f>
        <v>44.1188580839967</v>
      </c>
      <c r="S4082" s="72" t="str">
        <f aca="false">IF(M4082&gt;N4082,"Flávio Bolsonaro",IF(N4082&gt;M4082,"Lula","Empate"))</f>
        <v>Flávio Bolsonaro</v>
      </c>
      <c r="T4082" s="74" t="n">
        <v>0.278191086312599</v>
      </c>
      <c r="U4082" s="74" t="n">
        <v>0.643624715850382</v>
      </c>
      <c r="V4082" s="72" t="str">
        <f aca="false">IF(S4082="Empate","—",IF((N4082&gt;M4082)&lt;&gt;(T4082&gt;U4082),"Sim","Não"))</f>
        <v>Não</v>
      </c>
    </row>
    <row r="4083" customFormat="false" ht="15" hidden="false" customHeight="false" outlineLevel="0" collapsed="false">
      <c r="A4083" s="72" t="s">
        <v>8341</v>
      </c>
      <c r="B4083" s="72" t="s">
        <v>8342</v>
      </c>
      <c r="C4083" s="72" t="s">
        <v>293</v>
      </c>
      <c r="D4083" s="72" t="s">
        <v>292</v>
      </c>
      <c r="E4083" s="72"/>
      <c r="F4083" s="73" t="n">
        <v>2554</v>
      </c>
      <c r="G4083" s="73" t="n">
        <v>2072</v>
      </c>
      <c r="H4083" s="73" t="n">
        <v>482</v>
      </c>
      <c r="I4083" s="74" t="n">
        <f aca="false">H4083/F4083</f>
        <v>0.188723570869225</v>
      </c>
      <c r="J4083" s="73" t="n">
        <v>1993</v>
      </c>
      <c r="K4083" s="73" t="n">
        <v>46</v>
      </c>
      <c r="L4083" s="73" t="n">
        <v>33</v>
      </c>
      <c r="M4083" s="73" t="n">
        <v>1249</v>
      </c>
      <c r="N4083" s="73" t="n">
        <v>657</v>
      </c>
      <c r="O4083" s="73" t="n">
        <f aca="false">J4083-M4083-N4083</f>
        <v>87</v>
      </c>
      <c r="P4083" s="74" t="n">
        <f aca="false">M4083/J4083</f>
        <v>0.626693426994481</v>
      </c>
      <c r="Q4083" s="74" t="n">
        <f aca="false">N4083/J4083</f>
        <v>0.329653788258906</v>
      </c>
      <c r="R4083" s="75" t="n">
        <f aca="false">ABS(P4083-Q4083)*100</f>
        <v>29.7039638735575</v>
      </c>
      <c r="S4083" s="72" t="str">
        <f aca="false">IF(M4083&gt;N4083,"Flávio Bolsonaro",IF(N4083&gt;M4083,"Lula","Empate"))</f>
        <v>Flávio Bolsonaro</v>
      </c>
      <c r="T4083" s="74" t="n">
        <v>0.39556472408458</v>
      </c>
      <c r="U4083" s="74" t="n">
        <v>0.535843218153688</v>
      </c>
      <c r="V4083" s="72" t="str">
        <f aca="false">IF(S4083="Empate","—",IF((N4083&gt;M4083)&lt;&gt;(T4083&gt;U4083),"Sim","Não"))</f>
        <v>Não</v>
      </c>
    </row>
    <row r="4084" customFormat="false" ht="15" hidden="false" customHeight="false" outlineLevel="0" collapsed="false">
      <c r="A4084" s="72" t="s">
        <v>8343</v>
      </c>
      <c r="B4084" s="72" t="s">
        <v>8344</v>
      </c>
      <c r="C4084" s="72" t="s">
        <v>293</v>
      </c>
      <c r="D4084" s="72" t="s">
        <v>292</v>
      </c>
      <c r="E4084" s="72"/>
      <c r="F4084" s="73" t="n">
        <v>2439</v>
      </c>
      <c r="G4084" s="73" t="n">
        <v>2050</v>
      </c>
      <c r="H4084" s="73" t="n">
        <v>389</v>
      </c>
      <c r="I4084" s="74" t="n">
        <f aca="false">H4084/F4084</f>
        <v>0.159491594915949</v>
      </c>
      <c r="J4084" s="73" t="n">
        <v>1994</v>
      </c>
      <c r="K4084" s="73" t="n">
        <v>32</v>
      </c>
      <c r="L4084" s="73" t="n">
        <v>24</v>
      </c>
      <c r="M4084" s="73" t="n">
        <v>1573</v>
      </c>
      <c r="N4084" s="73" t="n">
        <v>282</v>
      </c>
      <c r="O4084" s="73" t="n">
        <f aca="false">J4084-M4084-N4084</f>
        <v>139</v>
      </c>
      <c r="P4084" s="74" t="n">
        <f aca="false">M4084/J4084</f>
        <v>0.788866599799398</v>
      </c>
      <c r="Q4084" s="74" t="n">
        <f aca="false">N4084/J4084</f>
        <v>0.141424272818455</v>
      </c>
      <c r="R4084" s="75" t="n">
        <f aca="false">ABS(P4084-Q4084)*100</f>
        <v>64.7442326980943</v>
      </c>
      <c r="S4084" s="72" t="str">
        <f aca="false">IF(M4084&gt;N4084,"Flávio Bolsonaro",IF(N4084&gt;M4084,"Lula","Empate"))</f>
        <v>Flávio Bolsonaro</v>
      </c>
      <c r="T4084" s="74" t="n">
        <v>0.197316103379722</v>
      </c>
      <c r="U4084" s="74" t="n">
        <v>0.720675944333996</v>
      </c>
      <c r="V4084" s="72" t="str">
        <f aca="false">IF(S4084="Empate","—",IF((N4084&gt;M4084)&lt;&gt;(T4084&gt;U4084),"Sim","Não"))</f>
        <v>Não</v>
      </c>
    </row>
    <row r="4085" customFormat="false" ht="15" hidden="false" customHeight="false" outlineLevel="0" collapsed="false">
      <c r="A4085" s="72" t="s">
        <v>8345</v>
      </c>
      <c r="B4085" s="72" t="s">
        <v>8346</v>
      </c>
      <c r="C4085" s="72" t="s">
        <v>293</v>
      </c>
      <c r="D4085" s="72" t="s">
        <v>292</v>
      </c>
      <c r="E4085" s="72"/>
      <c r="F4085" s="73" t="n">
        <v>57062</v>
      </c>
      <c r="G4085" s="73" t="n">
        <v>47177</v>
      </c>
      <c r="H4085" s="73" t="n">
        <v>9885</v>
      </c>
      <c r="I4085" s="74" t="n">
        <f aca="false">H4085/F4085</f>
        <v>0.173232624163191</v>
      </c>
      <c r="J4085" s="73" t="n">
        <v>45359</v>
      </c>
      <c r="K4085" s="73" t="n">
        <v>910</v>
      </c>
      <c r="L4085" s="73" t="n">
        <v>908</v>
      </c>
      <c r="M4085" s="73" t="n">
        <v>32140</v>
      </c>
      <c r="N4085" s="73" t="n">
        <v>9327</v>
      </c>
      <c r="O4085" s="73" t="n">
        <f aca="false">J4085-M4085-N4085</f>
        <v>3892</v>
      </c>
      <c r="P4085" s="74" t="n">
        <f aca="false">M4085/J4085</f>
        <v>0.708569412905928</v>
      </c>
      <c r="Q4085" s="74" t="n">
        <f aca="false">N4085/J4085</f>
        <v>0.205626226327741</v>
      </c>
      <c r="R4085" s="75" t="n">
        <f aca="false">ABS(P4085-Q4085)*100</f>
        <v>50.2943186578187</v>
      </c>
      <c r="S4085" s="72" t="str">
        <f aca="false">IF(M4085&gt;N4085,"Flávio Bolsonaro",IF(N4085&gt;M4085,"Lula","Empate"))</f>
        <v>Flávio Bolsonaro</v>
      </c>
      <c r="T4085" s="74" t="n">
        <v>0.246305418719212</v>
      </c>
      <c r="U4085" s="74" t="n">
        <v>0.664122976776918</v>
      </c>
      <c r="V4085" s="72" t="str">
        <f aca="false">IF(S4085="Empate","—",IF((N4085&gt;M4085)&lt;&gt;(T4085&gt;U4085),"Sim","Não"))</f>
        <v>Não</v>
      </c>
    </row>
    <row r="4086" customFormat="false" ht="15" hidden="false" customHeight="false" outlineLevel="0" collapsed="false">
      <c r="A4086" s="72" t="s">
        <v>8347</v>
      </c>
      <c r="B4086" s="72" t="s">
        <v>8348</v>
      </c>
      <c r="C4086" s="72" t="s">
        <v>293</v>
      </c>
      <c r="D4086" s="72" t="s">
        <v>292</v>
      </c>
      <c r="E4086" s="72"/>
      <c r="F4086" s="73" t="n">
        <v>5638</v>
      </c>
      <c r="G4086" s="73" t="n">
        <v>4489</v>
      </c>
      <c r="H4086" s="73" t="n">
        <v>1149</v>
      </c>
      <c r="I4086" s="74" t="n">
        <f aca="false">H4086/F4086</f>
        <v>0.203795672224193</v>
      </c>
      <c r="J4086" s="73" t="n">
        <v>4339</v>
      </c>
      <c r="K4086" s="73" t="n">
        <v>79</v>
      </c>
      <c r="L4086" s="73" t="n">
        <v>71</v>
      </c>
      <c r="M4086" s="73" t="n">
        <v>2664</v>
      </c>
      <c r="N4086" s="73" t="n">
        <v>1350</v>
      </c>
      <c r="O4086" s="73" t="n">
        <f aca="false">J4086-M4086-N4086</f>
        <v>325</v>
      </c>
      <c r="P4086" s="74" t="n">
        <f aca="false">M4086/J4086</f>
        <v>0.613966351693939</v>
      </c>
      <c r="Q4086" s="74" t="n">
        <f aca="false">N4086/J4086</f>
        <v>0.311131597142199</v>
      </c>
      <c r="R4086" s="75" t="n">
        <f aca="false">ABS(P4086-Q4086)*100</f>
        <v>30.283475455174</v>
      </c>
      <c r="S4086" s="72" t="str">
        <f aca="false">IF(M4086&gt;N4086,"Flávio Bolsonaro",IF(N4086&gt;M4086,"Lula","Empate"))</f>
        <v>Flávio Bolsonaro</v>
      </c>
      <c r="T4086" s="74" t="n">
        <v>0.385983944456498</v>
      </c>
      <c r="U4086" s="74" t="n">
        <v>0.517248860924279</v>
      </c>
      <c r="V4086" s="72" t="str">
        <f aca="false">IF(S4086="Empate","—",IF((N4086&gt;M4086)&lt;&gt;(T4086&gt;U4086),"Sim","Não"))</f>
        <v>Não</v>
      </c>
    </row>
    <row r="4087" customFormat="false" ht="15" hidden="false" customHeight="false" outlineLevel="0" collapsed="false">
      <c r="A4087" s="72" t="s">
        <v>8349</v>
      </c>
      <c r="B4087" s="72" t="s">
        <v>8350</v>
      </c>
      <c r="C4087" s="72" t="s">
        <v>293</v>
      </c>
      <c r="D4087" s="72" t="s">
        <v>292</v>
      </c>
      <c r="E4087" s="72"/>
      <c r="F4087" s="73" t="n">
        <v>2419</v>
      </c>
      <c r="G4087" s="73" t="n">
        <v>1924</v>
      </c>
      <c r="H4087" s="73" t="n">
        <v>495</v>
      </c>
      <c r="I4087" s="74" t="n">
        <f aca="false">H4087/F4087</f>
        <v>0.204630012401819</v>
      </c>
      <c r="J4087" s="73" t="n">
        <v>1849</v>
      </c>
      <c r="K4087" s="73" t="n">
        <v>38</v>
      </c>
      <c r="L4087" s="73" t="n">
        <v>37</v>
      </c>
      <c r="M4087" s="73" t="n">
        <v>1167</v>
      </c>
      <c r="N4087" s="73" t="n">
        <v>612</v>
      </c>
      <c r="O4087" s="73" t="n">
        <f aca="false">J4087-M4087-N4087</f>
        <v>70</v>
      </c>
      <c r="P4087" s="74" t="n">
        <f aca="false">M4087/J4087</f>
        <v>0.631151974040022</v>
      </c>
      <c r="Q4087" s="74" t="n">
        <f aca="false">N4087/J4087</f>
        <v>0.33098972417523</v>
      </c>
      <c r="R4087" s="75" t="n">
        <f aca="false">ABS(P4087-Q4087)*100</f>
        <v>30.0162249864792</v>
      </c>
      <c r="S4087" s="72" t="str">
        <f aca="false">IF(M4087&gt;N4087,"Flávio Bolsonaro",IF(N4087&gt;M4087,"Lula","Empate"))</f>
        <v>Flávio Bolsonaro</v>
      </c>
      <c r="T4087" s="74" t="n">
        <v>0.404220779220779</v>
      </c>
      <c r="U4087" s="74" t="n">
        <v>0.551406926406927</v>
      </c>
      <c r="V4087" s="72" t="str">
        <f aca="false">IF(S4087="Empate","—",IF((N4087&gt;M4087)&lt;&gt;(T4087&gt;U4087),"Sim","Não"))</f>
        <v>Não</v>
      </c>
    </row>
    <row r="4088" customFormat="false" ht="15" hidden="false" customHeight="false" outlineLevel="0" collapsed="false">
      <c r="A4088" s="72" t="s">
        <v>8351</v>
      </c>
      <c r="B4088" s="72" t="s">
        <v>8352</v>
      </c>
      <c r="C4088" s="72" t="s">
        <v>293</v>
      </c>
      <c r="D4088" s="72" t="s">
        <v>292</v>
      </c>
      <c r="E4088" s="72"/>
      <c r="F4088" s="73" t="n">
        <v>3798</v>
      </c>
      <c r="G4088" s="73" t="n">
        <v>3101</v>
      </c>
      <c r="H4088" s="73" t="n">
        <v>697</v>
      </c>
      <c r="I4088" s="74" t="n">
        <f aca="false">H4088/F4088</f>
        <v>0.183517640863612</v>
      </c>
      <c r="J4088" s="73" t="n">
        <v>2971</v>
      </c>
      <c r="K4088" s="73" t="n">
        <v>52</v>
      </c>
      <c r="L4088" s="73" t="n">
        <v>78</v>
      </c>
      <c r="M4088" s="73" t="n">
        <v>1731</v>
      </c>
      <c r="N4088" s="73" t="n">
        <v>997</v>
      </c>
      <c r="O4088" s="73" t="n">
        <f aca="false">J4088-M4088-N4088</f>
        <v>243</v>
      </c>
      <c r="P4088" s="74" t="n">
        <f aca="false">M4088/J4088</f>
        <v>0.582632110400539</v>
      </c>
      <c r="Q4088" s="74" t="n">
        <f aca="false">N4088/J4088</f>
        <v>0.335577246718277</v>
      </c>
      <c r="R4088" s="75" t="n">
        <f aca="false">ABS(P4088-Q4088)*100</f>
        <v>24.7054863682262</v>
      </c>
      <c r="S4088" s="72" t="str">
        <f aca="false">IF(M4088&gt;N4088,"Flávio Bolsonaro",IF(N4088&gt;M4088,"Lula","Empate"))</f>
        <v>Flávio Bolsonaro</v>
      </c>
      <c r="T4088" s="74" t="n">
        <v>0.414301113905857</v>
      </c>
      <c r="U4088" s="74" t="n">
        <v>0.505210204814948</v>
      </c>
      <c r="V4088" s="72" t="str">
        <f aca="false">IF(S4088="Empate","—",IF((N4088&gt;M4088)&lt;&gt;(T4088&gt;U4088),"Sim","Não"))</f>
        <v>Não</v>
      </c>
    </row>
    <row r="4089" customFormat="false" ht="15" hidden="false" customHeight="false" outlineLevel="0" collapsed="false">
      <c r="A4089" s="72" t="s">
        <v>8353</v>
      </c>
      <c r="B4089" s="72" t="s">
        <v>8354</v>
      </c>
      <c r="C4089" s="72" t="s">
        <v>293</v>
      </c>
      <c r="D4089" s="72" t="s">
        <v>292</v>
      </c>
      <c r="E4089" s="72"/>
      <c r="F4089" s="73" t="n">
        <v>11110</v>
      </c>
      <c r="G4089" s="73" t="n">
        <v>9340</v>
      </c>
      <c r="H4089" s="73" t="n">
        <v>1770</v>
      </c>
      <c r="I4089" s="74" t="n">
        <f aca="false">H4089/F4089</f>
        <v>0.159315931593159</v>
      </c>
      <c r="J4089" s="73" t="n">
        <v>9010</v>
      </c>
      <c r="K4089" s="73" t="n">
        <v>152</v>
      </c>
      <c r="L4089" s="73" t="n">
        <v>178</v>
      </c>
      <c r="M4089" s="73" t="n">
        <v>5953</v>
      </c>
      <c r="N4089" s="73" t="n">
        <v>2117</v>
      </c>
      <c r="O4089" s="73" t="n">
        <f aca="false">J4089-M4089-N4089</f>
        <v>940</v>
      </c>
      <c r="P4089" s="74" t="n">
        <f aca="false">M4089/J4089</f>
        <v>0.660710321864595</v>
      </c>
      <c r="Q4089" s="74" t="n">
        <f aca="false">N4089/J4089</f>
        <v>0.23496115427303</v>
      </c>
      <c r="R4089" s="75" t="n">
        <f aca="false">ABS(P4089-Q4089)*100</f>
        <v>42.5749167591565</v>
      </c>
      <c r="S4089" s="72" t="str">
        <f aca="false">IF(M4089&gt;N4089,"Flávio Bolsonaro",IF(N4089&gt;M4089,"Lula","Empate"))</f>
        <v>Flávio Bolsonaro</v>
      </c>
      <c r="T4089" s="74" t="n">
        <v>0.305214551188197</v>
      </c>
      <c r="U4089" s="74" t="n">
        <v>0.602995832864061</v>
      </c>
      <c r="V4089" s="72" t="str">
        <f aca="false">IF(S4089="Empate","—",IF((N4089&gt;M4089)&lt;&gt;(T4089&gt;U4089),"Sim","Não"))</f>
        <v>Não</v>
      </c>
    </row>
    <row r="4090" customFormat="false" ht="15" hidden="false" customHeight="false" outlineLevel="0" collapsed="false">
      <c r="A4090" s="72" t="s">
        <v>8355</v>
      </c>
      <c r="B4090" s="72" t="s">
        <v>8356</v>
      </c>
      <c r="C4090" s="72" t="s">
        <v>293</v>
      </c>
      <c r="D4090" s="72" t="s">
        <v>292</v>
      </c>
      <c r="E4090" s="72"/>
      <c r="F4090" s="73" t="n">
        <v>25103</v>
      </c>
      <c r="G4090" s="73" t="n">
        <v>21134</v>
      </c>
      <c r="H4090" s="73" t="n">
        <v>3969</v>
      </c>
      <c r="I4090" s="74" t="n">
        <f aca="false">H4090/F4090</f>
        <v>0.158108592598494</v>
      </c>
      <c r="J4090" s="73" t="n">
        <v>20491</v>
      </c>
      <c r="K4090" s="73" t="n">
        <v>272</v>
      </c>
      <c r="L4090" s="73" t="n">
        <v>371</v>
      </c>
      <c r="M4090" s="73" t="n">
        <v>16241</v>
      </c>
      <c r="N4090" s="73" t="n">
        <v>2606</v>
      </c>
      <c r="O4090" s="73" t="n">
        <f aca="false">J4090-M4090-N4090</f>
        <v>1644</v>
      </c>
      <c r="P4090" s="74" t="n">
        <f aca="false">M4090/J4090</f>
        <v>0.792591869601288</v>
      </c>
      <c r="Q4090" s="74" t="n">
        <f aca="false">N4090/J4090</f>
        <v>0.127177785369186</v>
      </c>
      <c r="R4090" s="75" t="n">
        <f aca="false">ABS(P4090-Q4090)*100</f>
        <v>66.5414084232102</v>
      </c>
      <c r="S4090" s="72" t="str">
        <f aca="false">IF(M4090&gt;N4090,"Flávio Bolsonaro",IF(N4090&gt;M4090,"Lula","Empate"))</f>
        <v>Flávio Bolsonaro</v>
      </c>
      <c r="T4090" s="74" t="n">
        <v>0.167468147340241</v>
      </c>
      <c r="U4090" s="74" t="n">
        <v>0.748797778989639</v>
      </c>
      <c r="V4090" s="72" t="str">
        <f aca="false">IF(S4090="Empate","—",IF((N4090&gt;M4090)&lt;&gt;(T4090&gt;U4090),"Sim","Não"))</f>
        <v>Não</v>
      </c>
    </row>
    <row r="4091" customFormat="false" ht="15" hidden="false" customHeight="false" outlineLevel="0" collapsed="false">
      <c r="A4091" s="72" t="s">
        <v>8357</v>
      </c>
      <c r="B4091" s="72" t="s">
        <v>8358</v>
      </c>
      <c r="C4091" s="72" t="s">
        <v>293</v>
      </c>
      <c r="D4091" s="72" t="s">
        <v>292</v>
      </c>
      <c r="E4091" s="72"/>
      <c r="F4091" s="73" t="n">
        <v>1811</v>
      </c>
      <c r="G4091" s="73" t="n">
        <v>1480</v>
      </c>
      <c r="H4091" s="73" t="n">
        <v>331</v>
      </c>
      <c r="I4091" s="74" t="n">
        <f aca="false">H4091/F4091</f>
        <v>0.182771949199337</v>
      </c>
      <c r="J4091" s="73" t="n">
        <v>1417</v>
      </c>
      <c r="K4091" s="73" t="n">
        <v>32</v>
      </c>
      <c r="L4091" s="73" t="n">
        <v>31</v>
      </c>
      <c r="M4091" s="73" t="n">
        <v>861</v>
      </c>
      <c r="N4091" s="73" t="n">
        <v>459</v>
      </c>
      <c r="O4091" s="73" t="n">
        <f aca="false">J4091-M4091-N4091</f>
        <v>97</v>
      </c>
      <c r="P4091" s="74" t="n">
        <f aca="false">M4091/J4091</f>
        <v>0.607621736062103</v>
      </c>
      <c r="Q4091" s="74" t="n">
        <f aca="false">N4091/J4091</f>
        <v>0.323923782639379</v>
      </c>
      <c r="R4091" s="75" t="n">
        <f aca="false">ABS(P4091-Q4091)*100</f>
        <v>28.3697953422724</v>
      </c>
      <c r="S4091" s="72" t="str">
        <f aca="false">IF(M4091&gt;N4091,"Flávio Bolsonaro",IF(N4091&gt;M4091,"Lula","Empate"))</f>
        <v>Flávio Bolsonaro</v>
      </c>
      <c r="T4091" s="74" t="n">
        <v>0.449700199866756</v>
      </c>
      <c r="U4091" s="74" t="n">
        <v>0.48234510326449</v>
      </c>
      <c r="V4091" s="72" t="str">
        <f aca="false">IF(S4091="Empate","—",IF((N4091&gt;M4091)&lt;&gt;(T4091&gt;U4091),"Sim","Não"))</f>
        <v>Não</v>
      </c>
    </row>
    <row r="4092" customFormat="false" ht="15" hidden="false" customHeight="false" outlineLevel="0" collapsed="false">
      <c r="A4092" s="72" t="s">
        <v>8359</v>
      </c>
      <c r="B4092" s="72" t="s">
        <v>8360</v>
      </c>
      <c r="C4092" s="72" t="s">
        <v>293</v>
      </c>
      <c r="D4092" s="72" t="s">
        <v>292</v>
      </c>
      <c r="E4092" s="72"/>
      <c r="F4092" s="73" t="n">
        <v>8245</v>
      </c>
      <c r="G4092" s="73" t="n">
        <v>6394</v>
      </c>
      <c r="H4092" s="73" t="n">
        <v>1851</v>
      </c>
      <c r="I4092" s="74" t="n">
        <f aca="false">H4092/F4092</f>
        <v>0.224499696785931</v>
      </c>
      <c r="J4092" s="73" t="n">
        <v>6062</v>
      </c>
      <c r="K4092" s="73" t="n">
        <v>190</v>
      </c>
      <c r="L4092" s="73" t="n">
        <v>142</v>
      </c>
      <c r="M4092" s="73" t="n">
        <v>2951</v>
      </c>
      <c r="N4092" s="73" t="n">
        <v>2686</v>
      </c>
      <c r="O4092" s="73" t="n">
        <f aca="false">J4092-M4092-N4092</f>
        <v>425</v>
      </c>
      <c r="P4092" s="74" t="n">
        <f aca="false">M4092/J4092</f>
        <v>0.486803035301881</v>
      </c>
      <c r="Q4092" s="74" t="n">
        <f aca="false">N4092/J4092</f>
        <v>0.44308808973936</v>
      </c>
      <c r="R4092" s="75" t="n">
        <f aca="false">ABS(P4092-Q4092)*100</f>
        <v>4.37149455625207</v>
      </c>
      <c r="S4092" s="72" t="str">
        <f aca="false">IF(M4092&gt;N4092,"Flávio Bolsonaro",IF(N4092&gt;M4092,"Lula","Empate"))</f>
        <v>Flávio Bolsonaro</v>
      </c>
      <c r="T4092" s="74" t="n">
        <v>0.575524913820119</v>
      </c>
      <c r="U4092" s="74" t="n">
        <v>0.364932623002194</v>
      </c>
      <c r="V4092" s="72" t="str">
        <f aca="false">IF(S4092="Empate","—",IF((N4092&gt;M4092)&lt;&gt;(T4092&gt;U4092),"Sim","Não"))</f>
        <v>Sim</v>
      </c>
    </row>
    <row r="4093" customFormat="false" ht="15" hidden="false" customHeight="false" outlineLevel="0" collapsed="false">
      <c r="A4093" s="72" t="s">
        <v>8361</v>
      </c>
      <c r="B4093" s="72" t="s">
        <v>8362</v>
      </c>
      <c r="C4093" s="72" t="s">
        <v>293</v>
      </c>
      <c r="D4093" s="72" t="s">
        <v>292</v>
      </c>
      <c r="E4093" s="72"/>
      <c r="F4093" s="73" t="n">
        <v>5763</v>
      </c>
      <c r="G4093" s="73" t="n">
        <v>4482</v>
      </c>
      <c r="H4093" s="73" t="n">
        <v>1281</v>
      </c>
      <c r="I4093" s="74" t="n">
        <f aca="false">H4093/F4093</f>
        <v>0.222280062467465</v>
      </c>
      <c r="J4093" s="73" t="n">
        <v>4222</v>
      </c>
      <c r="K4093" s="73" t="n">
        <v>122</v>
      </c>
      <c r="L4093" s="73" t="n">
        <v>138</v>
      </c>
      <c r="M4093" s="73" t="n">
        <v>2131</v>
      </c>
      <c r="N4093" s="73" t="n">
        <v>1777</v>
      </c>
      <c r="O4093" s="73" t="n">
        <f aca="false">J4093-M4093-N4093</f>
        <v>314</v>
      </c>
      <c r="P4093" s="74" t="n">
        <f aca="false">M4093/J4093</f>
        <v>0.504737091425865</v>
      </c>
      <c r="Q4093" s="74" t="n">
        <f aca="false">N4093/J4093</f>
        <v>0.420890573188063</v>
      </c>
      <c r="R4093" s="75" t="n">
        <f aca="false">ABS(P4093-Q4093)*100</f>
        <v>8.3846518237802</v>
      </c>
      <c r="S4093" s="72" t="str">
        <f aca="false">IF(M4093&gt;N4093,"Flávio Bolsonaro",IF(N4093&gt;M4093,"Lula","Empate"))</f>
        <v>Flávio Bolsonaro</v>
      </c>
      <c r="T4093" s="74" t="n">
        <v>0.496685714285714</v>
      </c>
      <c r="U4093" s="74" t="n">
        <v>0.393142857142857</v>
      </c>
      <c r="V4093" s="72" t="str">
        <f aca="false">IF(S4093="Empate","—",IF((N4093&gt;M4093)&lt;&gt;(T4093&gt;U4093),"Sim","Não"))</f>
        <v>Sim</v>
      </c>
    </row>
    <row r="4094" customFormat="false" ht="15" hidden="false" customHeight="false" outlineLevel="0" collapsed="false">
      <c r="A4094" s="72" t="s">
        <v>8363</v>
      </c>
      <c r="B4094" s="72" t="s">
        <v>8364</v>
      </c>
      <c r="C4094" s="72" t="s">
        <v>293</v>
      </c>
      <c r="D4094" s="72" t="s">
        <v>292</v>
      </c>
      <c r="E4094" s="72"/>
      <c r="F4094" s="73" t="n">
        <v>2588</v>
      </c>
      <c r="G4094" s="73" t="n">
        <v>2235</v>
      </c>
      <c r="H4094" s="73" t="n">
        <v>353</v>
      </c>
      <c r="I4094" s="74" t="n">
        <f aca="false">H4094/F4094</f>
        <v>0.136398763523957</v>
      </c>
      <c r="J4094" s="73" t="n">
        <v>2153</v>
      </c>
      <c r="K4094" s="73" t="n">
        <v>53</v>
      </c>
      <c r="L4094" s="73" t="n">
        <v>29</v>
      </c>
      <c r="M4094" s="73" t="n">
        <v>1543</v>
      </c>
      <c r="N4094" s="73" t="n">
        <v>484</v>
      </c>
      <c r="O4094" s="73" t="n">
        <f aca="false">J4094-M4094-N4094</f>
        <v>126</v>
      </c>
      <c r="P4094" s="74" t="n">
        <f aca="false">M4094/J4094</f>
        <v>0.716674407803066</v>
      </c>
      <c r="Q4094" s="74" t="n">
        <f aca="false">N4094/J4094</f>
        <v>0.22480260102183</v>
      </c>
      <c r="R4094" s="75" t="n">
        <f aca="false">ABS(P4094-Q4094)*100</f>
        <v>49.1871806781235</v>
      </c>
      <c r="S4094" s="72" t="str">
        <f aca="false">IF(M4094&gt;N4094,"Flávio Bolsonaro",IF(N4094&gt;M4094,"Lula","Empate"))</f>
        <v>Flávio Bolsonaro</v>
      </c>
      <c r="T4094" s="74" t="n">
        <v>0.317060895822849</v>
      </c>
      <c r="U4094" s="74" t="n">
        <v>0.626572722697534</v>
      </c>
      <c r="V4094" s="72" t="str">
        <f aca="false">IF(S4094="Empate","—",IF((N4094&gt;M4094)&lt;&gt;(T4094&gt;U4094),"Sim","Não"))</f>
        <v>Não</v>
      </c>
    </row>
    <row r="4095" customFormat="false" ht="15" hidden="false" customHeight="false" outlineLevel="0" collapsed="false">
      <c r="A4095" s="72" t="s">
        <v>8365</v>
      </c>
      <c r="B4095" s="72" t="s">
        <v>8366</v>
      </c>
      <c r="C4095" s="72" t="s">
        <v>293</v>
      </c>
      <c r="D4095" s="72" t="s">
        <v>292</v>
      </c>
      <c r="E4095" s="72"/>
      <c r="F4095" s="73" t="n">
        <v>3686</v>
      </c>
      <c r="G4095" s="73" t="n">
        <v>3162</v>
      </c>
      <c r="H4095" s="73" t="n">
        <v>524</v>
      </c>
      <c r="I4095" s="74" t="n">
        <f aca="false">H4095/F4095</f>
        <v>0.142159522517634</v>
      </c>
      <c r="J4095" s="73" t="n">
        <v>3074</v>
      </c>
      <c r="K4095" s="73" t="n">
        <v>45</v>
      </c>
      <c r="L4095" s="73" t="n">
        <v>43</v>
      </c>
      <c r="M4095" s="73" t="n">
        <v>1943</v>
      </c>
      <c r="N4095" s="73" t="n">
        <v>939</v>
      </c>
      <c r="O4095" s="73" t="n">
        <f aca="false">J4095-M4095-N4095</f>
        <v>192</v>
      </c>
      <c r="P4095" s="74" t="n">
        <f aca="false">M4095/J4095</f>
        <v>0.632075471698113</v>
      </c>
      <c r="Q4095" s="74" t="n">
        <f aca="false">N4095/J4095</f>
        <v>0.305465191932336</v>
      </c>
      <c r="R4095" s="75" t="n">
        <f aca="false">ABS(P4095-Q4095)*100</f>
        <v>32.6610279765777</v>
      </c>
      <c r="S4095" s="72" t="str">
        <f aca="false">IF(M4095&gt;N4095,"Flávio Bolsonaro",IF(N4095&gt;M4095,"Lula","Empate"))</f>
        <v>Flávio Bolsonaro</v>
      </c>
      <c r="T4095" s="74" t="n">
        <v>0.421850331544048</v>
      </c>
      <c r="U4095" s="74" t="n">
        <v>0.508051784022734</v>
      </c>
      <c r="V4095" s="72" t="str">
        <f aca="false">IF(S4095="Empate","—",IF((N4095&gt;M4095)&lt;&gt;(T4095&gt;U4095),"Sim","Não"))</f>
        <v>Não</v>
      </c>
    </row>
    <row r="4096" customFormat="false" ht="15" hidden="false" customHeight="false" outlineLevel="0" collapsed="false">
      <c r="A4096" s="72" t="s">
        <v>8367</v>
      </c>
      <c r="B4096" s="72" t="s">
        <v>8368</v>
      </c>
      <c r="C4096" s="72" t="s">
        <v>293</v>
      </c>
      <c r="D4096" s="72" t="s">
        <v>292</v>
      </c>
      <c r="E4096" s="72"/>
      <c r="F4096" s="73" t="n">
        <v>25048</v>
      </c>
      <c r="G4096" s="73" t="n">
        <v>20123</v>
      </c>
      <c r="H4096" s="73" t="n">
        <v>4925</v>
      </c>
      <c r="I4096" s="74" t="n">
        <f aca="false">H4096/F4096</f>
        <v>0.196622484829128</v>
      </c>
      <c r="J4096" s="73" t="n">
        <v>19421</v>
      </c>
      <c r="K4096" s="73" t="n">
        <v>389</v>
      </c>
      <c r="L4096" s="73" t="n">
        <v>313</v>
      </c>
      <c r="M4096" s="73" t="n">
        <v>12652</v>
      </c>
      <c r="N4096" s="73" t="n">
        <v>5474</v>
      </c>
      <c r="O4096" s="73" t="n">
        <f aca="false">J4096-M4096-N4096</f>
        <v>1295</v>
      </c>
      <c r="P4096" s="74" t="n">
        <f aca="false">M4096/J4096</f>
        <v>0.65145976005355</v>
      </c>
      <c r="Q4096" s="74" t="n">
        <f aca="false">N4096/J4096</f>
        <v>0.281859842438597</v>
      </c>
      <c r="R4096" s="75" t="n">
        <f aca="false">ABS(P4096-Q4096)*100</f>
        <v>36.9599917614953</v>
      </c>
      <c r="S4096" s="72" t="str">
        <f aca="false">IF(M4096&gt;N4096,"Flávio Bolsonaro",IF(N4096&gt;M4096,"Lula","Empate"))</f>
        <v>Flávio Bolsonaro</v>
      </c>
      <c r="T4096" s="74" t="n">
        <v>0.391197676747446</v>
      </c>
      <c r="U4096" s="74" t="n">
        <v>0.5407069897857</v>
      </c>
      <c r="V4096" s="72" t="str">
        <f aca="false">IF(S4096="Empate","—",IF((N4096&gt;M4096)&lt;&gt;(T4096&gt;U4096),"Sim","Não"))</f>
        <v>Não</v>
      </c>
    </row>
    <row r="4097" customFormat="false" ht="15" hidden="false" customHeight="false" outlineLevel="0" collapsed="false">
      <c r="A4097" s="72" t="s">
        <v>8369</v>
      </c>
      <c r="B4097" s="72" t="s">
        <v>8370</v>
      </c>
      <c r="C4097" s="72" t="s">
        <v>293</v>
      </c>
      <c r="D4097" s="72" t="s">
        <v>292</v>
      </c>
      <c r="E4097" s="72"/>
      <c r="F4097" s="73" t="n">
        <v>26403</v>
      </c>
      <c r="G4097" s="73" t="n">
        <v>22601</v>
      </c>
      <c r="H4097" s="73" t="n">
        <v>3802</v>
      </c>
      <c r="I4097" s="74" t="n">
        <f aca="false">H4097/F4097</f>
        <v>0.143998788016513</v>
      </c>
      <c r="J4097" s="73" t="n">
        <v>21902</v>
      </c>
      <c r="K4097" s="73" t="n">
        <v>385</v>
      </c>
      <c r="L4097" s="73" t="n">
        <v>314</v>
      </c>
      <c r="M4097" s="73" t="n">
        <v>16066</v>
      </c>
      <c r="N4097" s="73" t="n">
        <v>4072</v>
      </c>
      <c r="O4097" s="73" t="n">
        <f aca="false">J4097-M4097-N4097</f>
        <v>1764</v>
      </c>
      <c r="P4097" s="74" t="n">
        <f aca="false">M4097/J4097</f>
        <v>0.733540315952881</v>
      </c>
      <c r="Q4097" s="74" t="n">
        <f aca="false">N4097/J4097</f>
        <v>0.185919094146653</v>
      </c>
      <c r="R4097" s="75" t="n">
        <f aca="false">ABS(P4097-Q4097)*100</f>
        <v>54.7621221806228</v>
      </c>
      <c r="S4097" s="72" t="str">
        <f aca="false">IF(M4097&gt;N4097,"Flávio Bolsonaro",IF(N4097&gt;M4097,"Lula","Empate"))</f>
        <v>Flávio Bolsonaro</v>
      </c>
      <c r="T4097" s="74" t="n">
        <v>0.234789900307463</v>
      </c>
      <c r="U4097" s="74" t="n">
        <v>0.682660952203485</v>
      </c>
      <c r="V4097" s="72" t="str">
        <f aca="false">IF(S4097="Empate","—",IF((N4097&gt;M4097)&lt;&gt;(T4097&gt;U4097),"Sim","Não"))</f>
        <v>Não</v>
      </c>
    </row>
    <row r="4098" customFormat="false" ht="15" hidden="false" customHeight="false" outlineLevel="0" collapsed="false">
      <c r="A4098" s="72" t="s">
        <v>8371</v>
      </c>
      <c r="B4098" s="72" t="s">
        <v>8372</v>
      </c>
      <c r="C4098" s="72" t="s">
        <v>293</v>
      </c>
      <c r="D4098" s="72" t="s">
        <v>292</v>
      </c>
      <c r="E4098" s="72"/>
      <c r="F4098" s="73" t="n">
        <v>2516</v>
      </c>
      <c r="G4098" s="73" t="n">
        <v>1871</v>
      </c>
      <c r="H4098" s="73" t="n">
        <v>645</v>
      </c>
      <c r="I4098" s="74" t="n">
        <f aca="false">H4098/F4098</f>
        <v>0.256359300476948</v>
      </c>
      <c r="J4098" s="73" t="n">
        <v>1802</v>
      </c>
      <c r="K4098" s="73" t="n">
        <v>27</v>
      </c>
      <c r="L4098" s="73" t="n">
        <v>42</v>
      </c>
      <c r="M4098" s="73" t="n">
        <v>698</v>
      </c>
      <c r="N4098" s="73" t="n">
        <v>980</v>
      </c>
      <c r="O4098" s="73" t="n">
        <f aca="false">J4098-M4098-N4098</f>
        <v>124</v>
      </c>
      <c r="P4098" s="74" t="n">
        <f aca="false">M4098/J4098</f>
        <v>0.387347391786903</v>
      </c>
      <c r="Q4098" s="74" t="n">
        <f aca="false">N4098/J4098</f>
        <v>0.543840177580466</v>
      </c>
      <c r="R4098" s="75" t="n">
        <f aca="false">ABS(P4098-Q4098)*100</f>
        <v>15.6492785793563</v>
      </c>
      <c r="S4098" s="72" t="str">
        <f aca="false">IF(M4098&gt;N4098,"Flávio Bolsonaro",IF(N4098&gt;M4098,"Lula","Empate"))</f>
        <v>Lula</v>
      </c>
      <c r="T4098" s="74" t="n">
        <v>0.606259464916709</v>
      </c>
      <c r="U4098" s="74" t="n">
        <v>0.339727410398789</v>
      </c>
      <c r="V4098" s="72" t="str">
        <f aca="false">IF(S4098="Empate","—",IF((N4098&gt;M4098)&lt;&gt;(T4098&gt;U4098),"Sim","Não"))</f>
        <v>Não</v>
      </c>
    </row>
    <row r="4099" customFormat="false" ht="15" hidden="false" customHeight="false" outlineLevel="0" collapsed="false">
      <c r="A4099" s="72" t="s">
        <v>8373</v>
      </c>
      <c r="B4099" s="72" t="s">
        <v>8374</v>
      </c>
      <c r="C4099" s="72" t="s">
        <v>293</v>
      </c>
      <c r="D4099" s="72" t="s">
        <v>292</v>
      </c>
      <c r="E4099" s="72"/>
      <c r="F4099" s="73" t="n">
        <v>5195</v>
      </c>
      <c r="G4099" s="73" t="n">
        <v>4462</v>
      </c>
      <c r="H4099" s="73" t="n">
        <v>733</v>
      </c>
      <c r="I4099" s="74" t="n">
        <f aca="false">H4099/F4099</f>
        <v>0.141097208854668</v>
      </c>
      <c r="J4099" s="73" t="n">
        <v>4304</v>
      </c>
      <c r="K4099" s="73" t="n">
        <v>81</v>
      </c>
      <c r="L4099" s="73" t="n">
        <v>77</v>
      </c>
      <c r="M4099" s="73" t="n">
        <v>3040</v>
      </c>
      <c r="N4099" s="73" t="n">
        <v>995</v>
      </c>
      <c r="O4099" s="73" t="n">
        <f aca="false">J4099-M4099-N4099</f>
        <v>269</v>
      </c>
      <c r="P4099" s="74" t="n">
        <f aca="false">M4099/J4099</f>
        <v>0.706319702602231</v>
      </c>
      <c r="Q4099" s="74" t="n">
        <f aca="false">N4099/J4099</f>
        <v>0.23118029739777</v>
      </c>
      <c r="R4099" s="75" t="n">
        <f aca="false">ABS(P4099-Q4099)*100</f>
        <v>47.5139405204461</v>
      </c>
      <c r="S4099" s="72" t="str">
        <f aca="false">IF(M4099&gt;N4099,"Flávio Bolsonaro",IF(N4099&gt;M4099,"Lula","Empate"))</f>
        <v>Flávio Bolsonaro</v>
      </c>
      <c r="T4099" s="74" t="n">
        <v>0.308813160987074</v>
      </c>
      <c r="U4099" s="74" t="n">
        <v>0.617156286721504</v>
      </c>
      <c r="V4099" s="72" t="str">
        <f aca="false">IF(S4099="Empate","—",IF((N4099&gt;M4099)&lt;&gt;(T4099&gt;U4099),"Sim","Não"))</f>
        <v>Não</v>
      </c>
    </row>
    <row r="4100" customFormat="false" ht="15" hidden="false" customHeight="false" outlineLevel="0" collapsed="false">
      <c r="A4100" s="72" t="s">
        <v>8375</v>
      </c>
      <c r="B4100" s="72" t="s">
        <v>8376</v>
      </c>
      <c r="C4100" s="72" t="s">
        <v>293</v>
      </c>
      <c r="D4100" s="72" t="s">
        <v>292</v>
      </c>
      <c r="E4100" s="72"/>
      <c r="F4100" s="73" t="n">
        <v>6173</v>
      </c>
      <c r="G4100" s="73" t="n">
        <v>4813</v>
      </c>
      <c r="H4100" s="73" t="n">
        <v>1360</v>
      </c>
      <c r="I4100" s="74" t="n">
        <f aca="false">H4100/F4100</f>
        <v>0.220314271828932</v>
      </c>
      <c r="J4100" s="73" t="n">
        <v>4598</v>
      </c>
      <c r="K4100" s="73" t="n">
        <v>118</v>
      </c>
      <c r="L4100" s="73" t="n">
        <v>97</v>
      </c>
      <c r="M4100" s="73" t="n">
        <v>2199</v>
      </c>
      <c r="N4100" s="73" t="n">
        <v>1947</v>
      </c>
      <c r="O4100" s="73" t="n">
        <f aca="false">J4100-M4100-N4100</f>
        <v>452</v>
      </c>
      <c r="P4100" s="74" t="n">
        <f aca="false">M4100/J4100</f>
        <v>0.478251413658112</v>
      </c>
      <c r="Q4100" s="74" t="n">
        <f aca="false">N4100/J4100</f>
        <v>0.423444976076555</v>
      </c>
      <c r="R4100" s="75" t="n">
        <f aca="false">ABS(P4100-Q4100)*100</f>
        <v>5.48064375815572</v>
      </c>
      <c r="S4100" s="72" t="str">
        <f aca="false">IF(M4100&gt;N4100,"Flávio Bolsonaro",IF(N4100&gt;M4100,"Lula","Empate"))</f>
        <v>Flávio Bolsonaro</v>
      </c>
      <c r="T4100" s="74" t="n">
        <v>0.50652528548124</v>
      </c>
      <c r="U4100" s="74" t="n">
        <v>0.417822185970636</v>
      </c>
      <c r="V4100" s="72" t="str">
        <f aca="false">IF(S4100="Empate","—",IF((N4100&gt;M4100)&lt;&gt;(T4100&gt;U4100),"Sim","Não"))</f>
        <v>Sim</v>
      </c>
    </row>
    <row r="4101" customFormat="false" ht="15" hidden="false" customHeight="false" outlineLevel="0" collapsed="false">
      <c r="A4101" s="72" t="s">
        <v>8377</v>
      </c>
      <c r="B4101" s="72" t="s">
        <v>8378</v>
      </c>
      <c r="C4101" s="72" t="s">
        <v>293</v>
      </c>
      <c r="D4101" s="72" t="s">
        <v>292</v>
      </c>
      <c r="E4101" s="72"/>
      <c r="F4101" s="73" t="n">
        <v>1673</v>
      </c>
      <c r="G4101" s="73" t="n">
        <v>1422</v>
      </c>
      <c r="H4101" s="73" t="n">
        <v>251</v>
      </c>
      <c r="I4101" s="74" t="n">
        <f aca="false">H4101/F4101</f>
        <v>0.15002988643156</v>
      </c>
      <c r="J4101" s="73" t="n">
        <v>1378</v>
      </c>
      <c r="K4101" s="73" t="n">
        <v>17</v>
      </c>
      <c r="L4101" s="73" t="n">
        <v>27</v>
      </c>
      <c r="M4101" s="73" t="n">
        <v>994</v>
      </c>
      <c r="N4101" s="73" t="n">
        <v>304</v>
      </c>
      <c r="O4101" s="73" t="n">
        <f aca="false">J4101-M4101-N4101</f>
        <v>80</v>
      </c>
      <c r="P4101" s="74" t="n">
        <f aca="false">M4101/J4101</f>
        <v>0.72133526850508</v>
      </c>
      <c r="Q4101" s="74" t="n">
        <f aca="false">N4101/J4101</f>
        <v>0.220609579100145</v>
      </c>
      <c r="R4101" s="75" t="n">
        <f aca="false">ABS(P4101-Q4101)*100</f>
        <v>50.0725689404935</v>
      </c>
      <c r="S4101" s="72" t="str">
        <f aca="false">IF(M4101&gt;N4101,"Flávio Bolsonaro",IF(N4101&gt;M4101,"Lula","Empate"))</f>
        <v>Flávio Bolsonaro</v>
      </c>
      <c r="T4101" s="74" t="n">
        <v>0.26379440665155</v>
      </c>
      <c r="U4101" s="74" t="n">
        <v>0.665910808767952</v>
      </c>
      <c r="V4101" s="72" t="str">
        <f aca="false">IF(S4101="Empate","—",IF((N4101&gt;M4101)&lt;&gt;(T4101&gt;U4101),"Sim","Não"))</f>
        <v>Não</v>
      </c>
    </row>
    <row r="4102" customFormat="false" ht="15" hidden="false" customHeight="false" outlineLevel="0" collapsed="false">
      <c r="A4102" s="72" t="s">
        <v>8379</v>
      </c>
      <c r="B4102" s="72" t="s">
        <v>8380</v>
      </c>
      <c r="C4102" s="72" t="s">
        <v>293</v>
      </c>
      <c r="D4102" s="72" t="s">
        <v>292</v>
      </c>
      <c r="E4102" s="72"/>
      <c r="F4102" s="73" t="n">
        <v>12197</v>
      </c>
      <c r="G4102" s="73" t="n">
        <v>10349</v>
      </c>
      <c r="H4102" s="73" t="n">
        <v>1848</v>
      </c>
      <c r="I4102" s="74" t="n">
        <f aca="false">H4102/F4102</f>
        <v>0.151512667049274</v>
      </c>
      <c r="J4102" s="73" t="n">
        <v>9948</v>
      </c>
      <c r="K4102" s="73" t="n">
        <v>196</v>
      </c>
      <c r="L4102" s="73" t="n">
        <v>205</v>
      </c>
      <c r="M4102" s="73" t="n">
        <v>7004</v>
      </c>
      <c r="N4102" s="73" t="n">
        <v>2171</v>
      </c>
      <c r="O4102" s="73" t="n">
        <f aca="false">J4102-M4102-N4102</f>
        <v>773</v>
      </c>
      <c r="P4102" s="74" t="n">
        <f aca="false">M4102/J4102</f>
        <v>0.704061117812626</v>
      </c>
      <c r="Q4102" s="74" t="n">
        <f aca="false">N4102/J4102</f>
        <v>0.218234821069562</v>
      </c>
      <c r="R4102" s="75" t="n">
        <f aca="false">ABS(P4102-Q4102)*100</f>
        <v>48.5826296743064</v>
      </c>
      <c r="S4102" s="72" t="str">
        <f aca="false">IF(M4102&gt;N4102,"Flávio Bolsonaro",IF(N4102&gt;M4102,"Lula","Empate"))</f>
        <v>Flávio Bolsonaro</v>
      </c>
      <c r="T4102" s="74" t="n">
        <v>0.284183369716214</v>
      </c>
      <c r="U4102" s="74" t="n">
        <v>0.637130383012503</v>
      </c>
      <c r="V4102" s="72" t="str">
        <f aca="false">IF(S4102="Empate","—",IF((N4102&gt;M4102)&lt;&gt;(T4102&gt;U4102),"Sim","Não"))</f>
        <v>Não</v>
      </c>
    </row>
    <row r="4103" customFormat="false" ht="15" hidden="false" customHeight="false" outlineLevel="0" collapsed="false">
      <c r="A4103" s="72" t="s">
        <v>8381</v>
      </c>
      <c r="B4103" s="72" t="s">
        <v>8382</v>
      </c>
      <c r="C4103" s="72" t="s">
        <v>293</v>
      </c>
      <c r="D4103" s="72" t="s">
        <v>292</v>
      </c>
      <c r="E4103" s="72"/>
      <c r="F4103" s="73" t="n">
        <v>12735</v>
      </c>
      <c r="G4103" s="73" t="n">
        <v>10454</v>
      </c>
      <c r="H4103" s="73" t="n">
        <v>2281</v>
      </c>
      <c r="I4103" s="74" t="n">
        <f aca="false">H4103/F4103</f>
        <v>0.17911268158618</v>
      </c>
      <c r="J4103" s="73" t="n">
        <v>10128</v>
      </c>
      <c r="K4103" s="73" t="n">
        <v>148</v>
      </c>
      <c r="L4103" s="73" t="n">
        <v>178</v>
      </c>
      <c r="M4103" s="73" t="n">
        <v>6733</v>
      </c>
      <c r="N4103" s="73" t="n">
        <v>2787</v>
      </c>
      <c r="O4103" s="73" t="n">
        <f aca="false">J4103-M4103-N4103</f>
        <v>608</v>
      </c>
      <c r="P4103" s="74" t="n">
        <f aca="false">M4103/J4103</f>
        <v>0.664790679304897</v>
      </c>
      <c r="Q4103" s="74" t="n">
        <f aca="false">N4103/J4103</f>
        <v>0.275177725118483</v>
      </c>
      <c r="R4103" s="75" t="n">
        <f aca="false">ABS(P4103-Q4103)*100</f>
        <v>38.9612954186414</v>
      </c>
      <c r="S4103" s="72" t="str">
        <f aca="false">IF(M4103&gt;N4103,"Flávio Bolsonaro",IF(N4103&gt;M4103,"Lula","Empate"))</f>
        <v>Flávio Bolsonaro</v>
      </c>
      <c r="T4103" s="74" t="n">
        <v>0.349941837921675</v>
      </c>
      <c r="U4103" s="74" t="n">
        <v>0.592380767739434</v>
      </c>
      <c r="V4103" s="72" t="str">
        <f aca="false">IF(S4103="Empate","—",IF((N4103&gt;M4103)&lt;&gt;(T4103&gt;U4103),"Sim","Não"))</f>
        <v>Não</v>
      </c>
    </row>
    <row r="4104" customFormat="false" ht="15" hidden="false" customHeight="false" outlineLevel="0" collapsed="false">
      <c r="A4104" s="72" t="s">
        <v>8383</v>
      </c>
      <c r="B4104" s="72" t="s">
        <v>8384</v>
      </c>
      <c r="C4104" s="72" t="s">
        <v>293</v>
      </c>
      <c r="D4104" s="72" t="s">
        <v>292</v>
      </c>
      <c r="E4104" s="72"/>
      <c r="F4104" s="73" t="n">
        <v>6780</v>
      </c>
      <c r="G4104" s="73" t="n">
        <v>5325</v>
      </c>
      <c r="H4104" s="73" t="n">
        <v>1455</v>
      </c>
      <c r="I4104" s="74" t="n">
        <f aca="false">H4104/F4104</f>
        <v>0.214601769911504</v>
      </c>
      <c r="J4104" s="73" t="n">
        <v>5102</v>
      </c>
      <c r="K4104" s="73" t="n">
        <v>105</v>
      </c>
      <c r="L4104" s="73" t="n">
        <v>118</v>
      </c>
      <c r="M4104" s="73" t="n">
        <v>3394</v>
      </c>
      <c r="N4104" s="73" t="n">
        <v>1270</v>
      </c>
      <c r="O4104" s="73" t="n">
        <f aca="false">J4104-M4104-N4104</f>
        <v>438</v>
      </c>
      <c r="P4104" s="74" t="n">
        <f aca="false">M4104/J4104</f>
        <v>0.665229321834575</v>
      </c>
      <c r="Q4104" s="74" t="n">
        <f aca="false">N4104/J4104</f>
        <v>0.248921991375931</v>
      </c>
      <c r="R4104" s="75" t="n">
        <f aca="false">ABS(P4104-Q4104)*100</f>
        <v>41.6307330458644</v>
      </c>
      <c r="S4104" s="72" t="str">
        <f aca="false">IF(M4104&gt;N4104,"Flávio Bolsonaro",IF(N4104&gt;M4104,"Lula","Empate"))</f>
        <v>Flávio Bolsonaro</v>
      </c>
      <c r="T4104" s="74" t="n">
        <v>0.318481518481519</v>
      </c>
      <c r="U4104" s="74" t="n">
        <v>0.604795204795205</v>
      </c>
      <c r="V4104" s="72" t="str">
        <f aca="false">IF(S4104="Empate","—",IF((N4104&gt;M4104)&lt;&gt;(T4104&gt;U4104),"Sim","Não"))</f>
        <v>Não</v>
      </c>
    </row>
    <row r="4105" customFormat="false" ht="15" hidden="false" customHeight="false" outlineLevel="0" collapsed="false">
      <c r="A4105" s="72" t="s">
        <v>8385</v>
      </c>
      <c r="B4105" s="72" t="s">
        <v>8386</v>
      </c>
      <c r="C4105" s="72" t="s">
        <v>293</v>
      </c>
      <c r="D4105" s="72" t="s">
        <v>292</v>
      </c>
      <c r="E4105" s="72"/>
      <c r="F4105" s="73" t="n">
        <v>34790</v>
      </c>
      <c r="G4105" s="73" t="n">
        <v>27195</v>
      </c>
      <c r="H4105" s="73" t="n">
        <v>7595</v>
      </c>
      <c r="I4105" s="74" t="n">
        <f aca="false">H4105/F4105</f>
        <v>0.21830985915493</v>
      </c>
      <c r="J4105" s="73" t="n">
        <v>26265</v>
      </c>
      <c r="K4105" s="73" t="n">
        <v>498</v>
      </c>
      <c r="L4105" s="73" t="n">
        <v>432</v>
      </c>
      <c r="M4105" s="73" t="n">
        <v>19052</v>
      </c>
      <c r="N4105" s="73" t="n">
        <v>5170</v>
      </c>
      <c r="O4105" s="73" t="n">
        <f aca="false">J4105-M4105-N4105</f>
        <v>2043</v>
      </c>
      <c r="P4105" s="74" t="n">
        <f aca="false">M4105/J4105</f>
        <v>0.725375975632972</v>
      </c>
      <c r="Q4105" s="74" t="n">
        <f aca="false">N4105/J4105</f>
        <v>0.196839901008947</v>
      </c>
      <c r="R4105" s="75" t="n">
        <f aca="false">ABS(P4105-Q4105)*100</f>
        <v>52.8536074624024</v>
      </c>
      <c r="S4105" s="72" t="str">
        <f aca="false">IF(M4105&gt;N4105,"Flávio Bolsonaro",IF(N4105&gt;M4105,"Lula","Empate"))</f>
        <v>Flávio Bolsonaro</v>
      </c>
      <c r="T4105" s="74" t="n">
        <v>0.237362377175329</v>
      </c>
      <c r="U4105" s="74" t="n">
        <v>0.681346434631625</v>
      </c>
      <c r="V4105" s="72" t="str">
        <f aca="false">IF(S4105="Empate","—",IF((N4105&gt;M4105)&lt;&gt;(T4105&gt;U4105),"Sim","Não"))</f>
        <v>Não</v>
      </c>
    </row>
    <row r="4106" customFormat="false" ht="15" hidden="false" customHeight="false" outlineLevel="0" collapsed="false">
      <c r="A4106" s="72" t="s">
        <v>8387</v>
      </c>
      <c r="B4106" s="72" t="s">
        <v>8388</v>
      </c>
      <c r="C4106" s="72" t="s">
        <v>293</v>
      </c>
      <c r="D4106" s="72" t="s">
        <v>292</v>
      </c>
      <c r="E4106" s="72"/>
      <c r="F4106" s="73" t="n">
        <v>3049</v>
      </c>
      <c r="G4106" s="73" t="n">
        <v>2461</v>
      </c>
      <c r="H4106" s="73" t="n">
        <v>588</v>
      </c>
      <c r="I4106" s="74" t="n">
        <f aca="false">H4106/F4106</f>
        <v>0.192850114791735</v>
      </c>
      <c r="J4106" s="73" t="n">
        <v>2377</v>
      </c>
      <c r="K4106" s="73" t="n">
        <v>60</v>
      </c>
      <c r="L4106" s="73" t="n">
        <v>24</v>
      </c>
      <c r="M4106" s="73" t="n">
        <v>1358</v>
      </c>
      <c r="N4106" s="73" t="n">
        <v>836</v>
      </c>
      <c r="O4106" s="73" t="n">
        <f aca="false">J4106-M4106-N4106</f>
        <v>183</v>
      </c>
      <c r="P4106" s="74" t="n">
        <f aca="false">M4106/J4106</f>
        <v>0.57130837189735</v>
      </c>
      <c r="Q4106" s="74" t="n">
        <f aca="false">N4106/J4106</f>
        <v>0.351703828355069</v>
      </c>
      <c r="R4106" s="75" t="n">
        <f aca="false">ABS(P4106-Q4106)*100</f>
        <v>21.960454354228</v>
      </c>
      <c r="S4106" s="72" t="str">
        <f aca="false">IF(M4106&gt;N4106,"Flávio Bolsonaro",IF(N4106&gt;M4106,"Lula","Empate"))</f>
        <v>Flávio Bolsonaro</v>
      </c>
      <c r="T4106" s="74" t="n">
        <v>0.523888658080598</v>
      </c>
      <c r="U4106" s="74" t="n">
        <v>0.402160365600332</v>
      </c>
      <c r="V4106" s="72" t="str">
        <f aca="false">IF(S4106="Empate","—",IF((N4106&gt;M4106)&lt;&gt;(T4106&gt;U4106),"Sim","Não"))</f>
        <v>Sim</v>
      </c>
    </row>
    <row r="4107" customFormat="false" ht="15" hidden="false" customHeight="false" outlineLevel="0" collapsed="false">
      <c r="A4107" s="72" t="s">
        <v>8389</v>
      </c>
      <c r="B4107" s="72" t="s">
        <v>8390</v>
      </c>
      <c r="C4107" s="72" t="s">
        <v>293</v>
      </c>
      <c r="D4107" s="72" t="s">
        <v>292</v>
      </c>
      <c r="E4107" s="72"/>
      <c r="F4107" s="73" t="n">
        <v>2631</v>
      </c>
      <c r="G4107" s="73" t="n">
        <v>2121</v>
      </c>
      <c r="H4107" s="73" t="n">
        <v>510</v>
      </c>
      <c r="I4107" s="74" t="n">
        <f aca="false">H4107/F4107</f>
        <v>0.193842645381984</v>
      </c>
      <c r="J4107" s="73" t="n">
        <v>2043</v>
      </c>
      <c r="K4107" s="73" t="n">
        <v>31</v>
      </c>
      <c r="L4107" s="73" t="n">
        <v>47</v>
      </c>
      <c r="M4107" s="73" t="n">
        <v>870</v>
      </c>
      <c r="N4107" s="73" t="n">
        <v>1097</v>
      </c>
      <c r="O4107" s="73" t="n">
        <f aca="false">J4107-M4107-N4107</f>
        <v>76</v>
      </c>
      <c r="P4107" s="74" t="n">
        <f aca="false">M4107/J4107</f>
        <v>0.425844346549192</v>
      </c>
      <c r="Q4107" s="74" t="n">
        <f aca="false">N4107/J4107</f>
        <v>0.536955457660304</v>
      </c>
      <c r="R4107" s="75" t="n">
        <f aca="false">ABS(P4107-Q4107)*100</f>
        <v>11.1111111111111</v>
      </c>
      <c r="S4107" s="72" t="str">
        <f aca="false">IF(M4107&gt;N4107,"Flávio Bolsonaro",IF(N4107&gt;M4107,"Lula","Empate"))</f>
        <v>Lula</v>
      </c>
      <c r="T4107" s="74" t="n">
        <v>0.580645161290323</v>
      </c>
      <c r="U4107" s="74" t="n">
        <v>0.369299221357063</v>
      </c>
      <c r="V4107" s="72" t="str">
        <f aca="false">IF(S4107="Empate","—",IF((N4107&gt;M4107)&lt;&gt;(T4107&gt;U4107),"Sim","Não"))</f>
        <v>Não</v>
      </c>
    </row>
    <row r="4108" customFormat="false" ht="15" hidden="false" customHeight="false" outlineLevel="0" collapsed="false">
      <c r="A4108" s="72" t="s">
        <v>8391</v>
      </c>
      <c r="B4108" s="72" t="s">
        <v>8392</v>
      </c>
      <c r="C4108" s="72" t="s">
        <v>293</v>
      </c>
      <c r="D4108" s="72" t="s">
        <v>292</v>
      </c>
      <c r="E4108" s="72"/>
      <c r="F4108" s="73" t="n">
        <v>192077</v>
      </c>
      <c r="G4108" s="73" t="n">
        <v>147860</v>
      </c>
      <c r="H4108" s="73" t="n">
        <v>44217</v>
      </c>
      <c r="I4108" s="74" t="n">
        <f aca="false">H4108/F4108</f>
        <v>0.230204553382237</v>
      </c>
      <c r="J4108" s="73" t="n">
        <v>140623</v>
      </c>
      <c r="K4108" s="73" t="n">
        <v>3821</v>
      </c>
      <c r="L4108" s="73" t="n">
        <v>3416</v>
      </c>
      <c r="M4108" s="73" t="n">
        <v>78624</v>
      </c>
      <c r="N4108" s="73" t="n">
        <v>47237</v>
      </c>
      <c r="O4108" s="73" t="n">
        <f aca="false">J4108-M4108-N4108</f>
        <v>14762</v>
      </c>
      <c r="P4108" s="74" t="n">
        <f aca="false">M4108/J4108</f>
        <v>0.559111951814426</v>
      </c>
      <c r="Q4108" s="74" t="n">
        <f aca="false">N4108/J4108</f>
        <v>0.335912332975402</v>
      </c>
      <c r="R4108" s="75" t="n">
        <f aca="false">ABS(P4108-Q4108)*100</f>
        <v>22.3199618839024</v>
      </c>
      <c r="S4108" s="72" t="str">
        <f aca="false">IF(M4108&gt;N4108,"Flávio Bolsonaro",IF(N4108&gt;M4108,"Lula","Empate"))</f>
        <v>Flávio Bolsonaro</v>
      </c>
      <c r="T4108" s="74" t="n">
        <v>0.382416415574387</v>
      </c>
      <c r="U4108" s="74" t="n">
        <v>0.517151269021533</v>
      </c>
      <c r="V4108" s="72" t="str">
        <f aca="false">IF(S4108="Empate","—",IF((N4108&gt;M4108)&lt;&gt;(T4108&gt;U4108),"Sim","Não"))</f>
        <v>Não</v>
      </c>
    </row>
    <row r="4109" customFormat="false" ht="15" hidden="false" customHeight="false" outlineLevel="0" collapsed="false">
      <c r="A4109" s="72" t="s">
        <v>8393</v>
      </c>
      <c r="B4109" s="72" t="s">
        <v>8394</v>
      </c>
      <c r="C4109" s="72" t="s">
        <v>293</v>
      </c>
      <c r="D4109" s="72" t="s">
        <v>292</v>
      </c>
      <c r="E4109" s="72"/>
      <c r="F4109" s="73" t="n">
        <v>1395</v>
      </c>
      <c r="G4109" s="73" t="n">
        <v>1164</v>
      </c>
      <c r="H4109" s="73" t="n">
        <v>231</v>
      </c>
      <c r="I4109" s="74" t="n">
        <f aca="false">H4109/F4109</f>
        <v>0.165591397849462</v>
      </c>
      <c r="J4109" s="73" t="n">
        <v>1118</v>
      </c>
      <c r="K4109" s="73" t="n">
        <v>26</v>
      </c>
      <c r="L4109" s="73" t="n">
        <v>20</v>
      </c>
      <c r="M4109" s="73" t="n">
        <v>874</v>
      </c>
      <c r="N4109" s="73" t="n">
        <v>164</v>
      </c>
      <c r="O4109" s="73" t="n">
        <f aca="false">J4109-M4109-N4109</f>
        <v>80</v>
      </c>
      <c r="P4109" s="74" t="n">
        <f aca="false">M4109/J4109</f>
        <v>0.78175313059034</v>
      </c>
      <c r="Q4109" s="74" t="n">
        <f aca="false">N4109/J4109</f>
        <v>0.146690518783542</v>
      </c>
      <c r="R4109" s="75" t="n">
        <f aca="false">ABS(P4109-Q4109)*100</f>
        <v>63.5062611806798</v>
      </c>
      <c r="S4109" s="72" t="str">
        <f aca="false">IF(M4109&gt;N4109,"Flávio Bolsonaro",IF(N4109&gt;M4109,"Lula","Empate"))</f>
        <v>Flávio Bolsonaro</v>
      </c>
      <c r="T4109" s="74" t="n">
        <v>0.240461401952085</v>
      </c>
      <c r="U4109" s="74" t="n">
        <v>0.690328305235138</v>
      </c>
      <c r="V4109" s="72" t="str">
        <f aca="false">IF(S4109="Empate","—",IF((N4109&gt;M4109)&lt;&gt;(T4109&gt;U4109),"Sim","Não"))</f>
        <v>Não</v>
      </c>
    </row>
    <row r="4110" customFormat="false" ht="15" hidden="false" customHeight="false" outlineLevel="0" collapsed="false">
      <c r="A4110" s="72" t="s">
        <v>8395</v>
      </c>
      <c r="B4110" s="72" t="s">
        <v>8396</v>
      </c>
      <c r="C4110" s="72" t="s">
        <v>293</v>
      </c>
      <c r="D4110" s="72" t="s">
        <v>292</v>
      </c>
      <c r="E4110" s="72"/>
      <c r="F4110" s="73" t="n">
        <v>18948</v>
      </c>
      <c r="G4110" s="73" t="n">
        <v>15896</v>
      </c>
      <c r="H4110" s="73" t="n">
        <v>3052</v>
      </c>
      <c r="I4110" s="74" t="n">
        <f aca="false">H4110/F4110</f>
        <v>0.161072408697488</v>
      </c>
      <c r="J4110" s="73" t="n">
        <v>15400</v>
      </c>
      <c r="K4110" s="73" t="n">
        <v>268</v>
      </c>
      <c r="L4110" s="73" t="n">
        <v>228</v>
      </c>
      <c r="M4110" s="73" t="n">
        <v>11578</v>
      </c>
      <c r="N4110" s="73" t="n">
        <v>2640</v>
      </c>
      <c r="O4110" s="73" t="n">
        <f aca="false">J4110-M4110-N4110</f>
        <v>1182</v>
      </c>
      <c r="P4110" s="74" t="n">
        <f aca="false">M4110/J4110</f>
        <v>0.751818181818182</v>
      </c>
      <c r="Q4110" s="74" t="n">
        <f aca="false">N4110/J4110</f>
        <v>0.171428571428571</v>
      </c>
      <c r="R4110" s="75" t="n">
        <f aca="false">ABS(P4110-Q4110)*100</f>
        <v>58.0389610389611</v>
      </c>
      <c r="S4110" s="72" t="str">
        <f aca="false">IF(M4110&gt;N4110,"Flávio Bolsonaro",IF(N4110&gt;M4110,"Lula","Empate"))</f>
        <v>Flávio Bolsonaro</v>
      </c>
      <c r="T4110" s="74" t="n">
        <v>0.240711873213822</v>
      </c>
      <c r="U4110" s="74" t="n">
        <v>0.686606910885944</v>
      </c>
      <c r="V4110" s="72" t="str">
        <f aca="false">IF(S4110="Empate","—",IF((N4110&gt;M4110)&lt;&gt;(T4110&gt;U4110),"Sim","Não"))</f>
        <v>Não</v>
      </c>
    </row>
    <row r="4111" customFormat="false" ht="15" hidden="false" customHeight="false" outlineLevel="0" collapsed="false">
      <c r="A4111" s="72" t="s">
        <v>8397</v>
      </c>
      <c r="B4111" s="72" t="s">
        <v>8398</v>
      </c>
      <c r="C4111" s="72" t="s">
        <v>293</v>
      </c>
      <c r="D4111" s="72" t="s">
        <v>292</v>
      </c>
      <c r="E4111" s="72"/>
      <c r="F4111" s="73" t="n">
        <v>5851</v>
      </c>
      <c r="G4111" s="73" t="n">
        <v>4901</v>
      </c>
      <c r="H4111" s="73" t="n">
        <v>950</v>
      </c>
      <c r="I4111" s="74" t="n">
        <f aca="false">H4111/F4111</f>
        <v>0.162365407622629</v>
      </c>
      <c r="J4111" s="73" t="n">
        <v>4726</v>
      </c>
      <c r="K4111" s="73" t="n">
        <v>81</v>
      </c>
      <c r="L4111" s="73" t="n">
        <v>94</v>
      </c>
      <c r="M4111" s="73" t="n">
        <v>2860</v>
      </c>
      <c r="N4111" s="73" t="n">
        <v>1509</v>
      </c>
      <c r="O4111" s="73" t="n">
        <f aca="false">J4111-M4111-N4111</f>
        <v>357</v>
      </c>
      <c r="P4111" s="74" t="n">
        <f aca="false">M4111/J4111</f>
        <v>0.605162928480745</v>
      </c>
      <c r="Q4111" s="74" t="n">
        <f aca="false">N4111/J4111</f>
        <v>0.319297503173931</v>
      </c>
      <c r="R4111" s="75" t="n">
        <f aca="false">ABS(P4111-Q4111)*100</f>
        <v>28.5865425306813</v>
      </c>
      <c r="S4111" s="72" t="str">
        <f aca="false">IF(M4111&gt;N4111,"Flávio Bolsonaro",IF(N4111&gt;M4111,"Lula","Empate"))</f>
        <v>Flávio Bolsonaro</v>
      </c>
      <c r="T4111" s="74" t="n">
        <v>0.451481932602517</v>
      </c>
      <c r="U4111" s="74" t="n">
        <v>0.47787251319529</v>
      </c>
      <c r="V4111" s="72" t="str">
        <f aca="false">IF(S4111="Empate","—",IF((N4111&gt;M4111)&lt;&gt;(T4111&gt;U4111),"Sim","Não"))</f>
        <v>Não</v>
      </c>
    </row>
    <row r="4112" customFormat="false" ht="15" hidden="false" customHeight="false" outlineLevel="0" collapsed="false">
      <c r="A4112" s="72" t="s">
        <v>8399</v>
      </c>
      <c r="B4112" s="72" t="s">
        <v>8400</v>
      </c>
      <c r="C4112" s="72" t="s">
        <v>293</v>
      </c>
      <c r="D4112" s="72" t="s">
        <v>292</v>
      </c>
      <c r="E4112" s="72"/>
      <c r="F4112" s="73" t="n">
        <v>74475</v>
      </c>
      <c r="G4112" s="73" t="n">
        <v>57904</v>
      </c>
      <c r="H4112" s="73" t="n">
        <v>16571</v>
      </c>
      <c r="I4112" s="74" t="n">
        <f aca="false">H4112/F4112</f>
        <v>0.222504196038939</v>
      </c>
      <c r="J4112" s="73" t="n">
        <v>54938</v>
      </c>
      <c r="K4112" s="73" t="n">
        <v>1643</v>
      </c>
      <c r="L4112" s="73" t="n">
        <v>1323</v>
      </c>
      <c r="M4112" s="73" t="n">
        <v>26139</v>
      </c>
      <c r="N4112" s="73" t="n">
        <v>23122</v>
      </c>
      <c r="O4112" s="73" t="n">
        <f aca="false">J4112-M4112-N4112</f>
        <v>5677</v>
      </c>
      <c r="P4112" s="74" t="n">
        <f aca="false">M4112/J4112</f>
        <v>0.475790891550475</v>
      </c>
      <c r="Q4112" s="74" t="n">
        <f aca="false">N4112/J4112</f>
        <v>0.420874440278132</v>
      </c>
      <c r="R4112" s="75" t="n">
        <f aca="false">ABS(P4112-Q4112)*100</f>
        <v>5.49164512723434</v>
      </c>
      <c r="S4112" s="72" t="str">
        <f aca="false">IF(M4112&gt;N4112,"Flávio Bolsonaro",IF(N4112&gt;M4112,"Lula","Empate"))</f>
        <v>Flávio Bolsonaro</v>
      </c>
      <c r="T4112" s="74" t="n">
        <v>0.478002793296089</v>
      </c>
      <c r="U4112" s="74" t="n">
        <v>0.427688547486034</v>
      </c>
      <c r="V4112" s="72" t="str">
        <f aca="false">IF(S4112="Empate","—",IF((N4112&gt;M4112)&lt;&gt;(T4112&gt;U4112),"Sim","Não"))</f>
        <v>Sim</v>
      </c>
    </row>
    <row r="4113" customFormat="false" ht="15" hidden="false" customHeight="false" outlineLevel="0" collapsed="false">
      <c r="A4113" s="72" t="s">
        <v>8401</v>
      </c>
      <c r="B4113" s="72" t="s">
        <v>8402</v>
      </c>
      <c r="C4113" s="72" t="s">
        <v>293</v>
      </c>
      <c r="D4113" s="72" t="s">
        <v>292</v>
      </c>
      <c r="E4113" s="72"/>
      <c r="F4113" s="73" t="n">
        <v>4102</v>
      </c>
      <c r="G4113" s="73" t="n">
        <v>3602</v>
      </c>
      <c r="H4113" s="73" t="n">
        <v>500</v>
      </c>
      <c r="I4113" s="74" t="n">
        <f aca="false">H4113/F4113</f>
        <v>0.121891760117016</v>
      </c>
      <c r="J4113" s="73" t="n">
        <v>3473</v>
      </c>
      <c r="K4113" s="73" t="n">
        <v>69</v>
      </c>
      <c r="L4113" s="73" t="n">
        <v>60</v>
      </c>
      <c r="M4113" s="73" t="n">
        <v>2389</v>
      </c>
      <c r="N4113" s="73" t="n">
        <v>702</v>
      </c>
      <c r="O4113" s="73" t="n">
        <f aca="false">J4113-M4113-N4113</f>
        <v>382</v>
      </c>
      <c r="P4113" s="74" t="n">
        <f aca="false">M4113/J4113</f>
        <v>0.687877915346962</v>
      </c>
      <c r="Q4113" s="74" t="n">
        <f aca="false">N4113/J4113</f>
        <v>0.202130722718111</v>
      </c>
      <c r="R4113" s="75" t="n">
        <f aca="false">ABS(P4113-Q4113)*100</f>
        <v>48.5747192628851</v>
      </c>
      <c r="S4113" s="72" t="str">
        <f aca="false">IF(M4113&gt;N4113,"Flávio Bolsonaro",IF(N4113&gt;M4113,"Lula","Empate"))</f>
        <v>Flávio Bolsonaro</v>
      </c>
      <c r="T4113" s="74" t="n">
        <v>0.279160419790105</v>
      </c>
      <c r="U4113" s="74" t="n">
        <v>0.647076461769116</v>
      </c>
      <c r="V4113" s="72" t="str">
        <f aca="false">IF(S4113="Empate","—",IF((N4113&gt;M4113)&lt;&gt;(T4113&gt;U4113),"Sim","Não"))</f>
        <v>Não</v>
      </c>
    </row>
    <row r="4114" customFormat="false" ht="15" hidden="false" customHeight="false" outlineLevel="0" collapsed="false">
      <c r="A4114" s="72" t="s">
        <v>8403</v>
      </c>
      <c r="B4114" s="72" t="s">
        <v>8404</v>
      </c>
      <c r="C4114" s="72" t="s">
        <v>293</v>
      </c>
      <c r="D4114" s="72" t="s">
        <v>292</v>
      </c>
      <c r="E4114" s="72"/>
      <c r="F4114" s="73" t="n">
        <v>5214</v>
      </c>
      <c r="G4114" s="73" t="n">
        <v>3961</v>
      </c>
      <c r="H4114" s="73" t="n">
        <v>1253</v>
      </c>
      <c r="I4114" s="74" t="n">
        <f aca="false">H4114/F4114</f>
        <v>0.240314537782892</v>
      </c>
      <c r="J4114" s="73" t="n">
        <v>3754</v>
      </c>
      <c r="K4114" s="73" t="n">
        <v>105</v>
      </c>
      <c r="L4114" s="73" t="n">
        <v>102</v>
      </c>
      <c r="M4114" s="73" t="n">
        <v>1278</v>
      </c>
      <c r="N4114" s="73" t="n">
        <v>2175</v>
      </c>
      <c r="O4114" s="73" t="n">
        <f aca="false">J4114-M4114-N4114</f>
        <v>301</v>
      </c>
      <c r="P4114" s="74" t="n">
        <f aca="false">M4114/J4114</f>
        <v>0.340436867341502</v>
      </c>
      <c r="Q4114" s="74" t="n">
        <f aca="false">N4114/J4114</f>
        <v>0.579381992541289</v>
      </c>
      <c r="R4114" s="75" t="n">
        <f aca="false">ABS(P4114-Q4114)*100</f>
        <v>23.8945125199787</v>
      </c>
      <c r="S4114" s="72" t="str">
        <f aca="false">IF(M4114&gt;N4114,"Flávio Bolsonaro",IF(N4114&gt;M4114,"Lula","Empate"))</f>
        <v>Lula</v>
      </c>
      <c r="T4114" s="74" t="n">
        <v>0.662169174883238</v>
      </c>
      <c r="U4114" s="74" t="n">
        <v>0.249091852620654</v>
      </c>
      <c r="V4114" s="72" t="str">
        <f aca="false">IF(S4114="Empate","—",IF((N4114&gt;M4114)&lt;&gt;(T4114&gt;U4114),"Sim","Não"))</f>
        <v>Não</v>
      </c>
    </row>
    <row r="4115" customFormat="false" ht="15" hidden="false" customHeight="false" outlineLevel="0" collapsed="false">
      <c r="A4115" s="72" t="s">
        <v>8405</v>
      </c>
      <c r="B4115" s="72" t="s">
        <v>8406</v>
      </c>
      <c r="C4115" s="72" t="s">
        <v>293</v>
      </c>
      <c r="D4115" s="72" t="s">
        <v>292</v>
      </c>
      <c r="E4115" s="72"/>
      <c r="F4115" s="73" t="n">
        <v>2629</v>
      </c>
      <c r="G4115" s="73" t="n">
        <v>2097</v>
      </c>
      <c r="H4115" s="73" t="n">
        <v>532</v>
      </c>
      <c r="I4115" s="74" t="n">
        <f aca="false">H4115/F4115</f>
        <v>0.202358311144922</v>
      </c>
      <c r="J4115" s="73" t="n">
        <v>2015</v>
      </c>
      <c r="K4115" s="73" t="n">
        <v>50</v>
      </c>
      <c r="L4115" s="73" t="n">
        <v>32</v>
      </c>
      <c r="M4115" s="73" t="n">
        <v>1088</v>
      </c>
      <c r="N4115" s="73" t="n">
        <v>776</v>
      </c>
      <c r="O4115" s="73" t="n">
        <f aca="false">J4115-M4115-N4115</f>
        <v>151</v>
      </c>
      <c r="P4115" s="74" t="n">
        <f aca="false">M4115/J4115</f>
        <v>0.539950372208437</v>
      </c>
      <c r="Q4115" s="74" t="n">
        <f aca="false">N4115/J4115</f>
        <v>0.385111662531017</v>
      </c>
      <c r="R4115" s="75" t="n">
        <f aca="false">ABS(P4115-Q4115)*100</f>
        <v>15.4838709677419</v>
      </c>
      <c r="S4115" s="72" t="str">
        <f aca="false">IF(M4115&gt;N4115,"Flávio Bolsonaro",IF(N4115&gt;M4115,"Lula","Empate"))</f>
        <v>Flávio Bolsonaro</v>
      </c>
      <c r="T4115" s="74" t="n">
        <v>0.62614127823162</v>
      </c>
      <c r="U4115" s="74" t="n">
        <v>0.32388274867852</v>
      </c>
      <c r="V4115" s="72" t="str">
        <f aca="false">IF(S4115="Empate","—",IF((N4115&gt;M4115)&lt;&gt;(T4115&gt;U4115),"Sim","Não"))</f>
        <v>Sim</v>
      </c>
    </row>
    <row r="4116" customFormat="false" ht="15" hidden="false" customHeight="false" outlineLevel="0" collapsed="false">
      <c r="A4116" s="72" t="s">
        <v>8407</v>
      </c>
      <c r="B4116" s="72" t="s">
        <v>8408</v>
      </c>
      <c r="C4116" s="72" t="s">
        <v>293</v>
      </c>
      <c r="D4116" s="72" t="s">
        <v>292</v>
      </c>
      <c r="E4116" s="72"/>
      <c r="F4116" s="73" t="n">
        <v>14887</v>
      </c>
      <c r="G4116" s="73" t="n">
        <v>12200</v>
      </c>
      <c r="H4116" s="73" t="n">
        <v>2687</v>
      </c>
      <c r="I4116" s="74" t="n">
        <f aca="false">H4116/F4116</f>
        <v>0.180493047625445</v>
      </c>
      <c r="J4116" s="73" t="n">
        <v>11901</v>
      </c>
      <c r="K4116" s="73" t="n">
        <v>140</v>
      </c>
      <c r="L4116" s="73" t="n">
        <v>159</v>
      </c>
      <c r="M4116" s="73" t="n">
        <v>8454</v>
      </c>
      <c r="N4116" s="73" t="n">
        <v>2610</v>
      </c>
      <c r="O4116" s="73" t="n">
        <f aca="false">J4116-M4116-N4116</f>
        <v>837</v>
      </c>
      <c r="P4116" s="74" t="n">
        <f aca="false">M4116/J4116</f>
        <v>0.710360473909755</v>
      </c>
      <c r="Q4116" s="74" t="n">
        <f aca="false">N4116/J4116</f>
        <v>0.21930930173935</v>
      </c>
      <c r="R4116" s="75" t="n">
        <f aca="false">ABS(P4116-Q4116)*100</f>
        <v>49.1051172170406</v>
      </c>
      <c r="S4116" s="72" t="str">
        <f aca="false">IF(M4116&gt;N4116,"Flávio Bolsonaro",IF(N4116&gt;M4116,"Lula","Empate"))</f>
        <v>Flávio Bolsonaro</v>
      </c>
      <c r="T4116" s="74" t="n">
        <v>0.314318687659715</v>
      </c>
      <c r="U4116" s="74" t="n">
        <v>0.61734399472426</v>
      </c>
      <c r="V4116" s="72" t="str">
        <f aca="false">IF(S4116="Empate","—",IF((N4116&gt;M4116)&lt;&gt;(T4116&gt;U4116),"Sim","Não"))</f>
        <v>Não</v>
      </c>
    </row>
    <row r="4117" customFormat="false" ht="15" hidden="false" customHeight="false" outlineLevel="0" collapsed="false">
      <c r="A4117" s="72" t="s">
        <v>8409</v>
      </c>
      <c r="B4117" s="72" t="s">
        <v>8410</v>
      </c>
      <c r="C4117" s="72" t="s">
        <v>293</v>
      </c>
      <c r="D4117" s="72" t="s">
        <v>292</v>
      </c>
      <c r="E4117" s="72"/>
      <c r="F4117" s="73" t="n">
        <v>4884</v>
      </c>
      <c r="G4117" s="73" t="n">
        <v>3803</v>
      </c>
      <c r="H4117" s="73" t="n">
        <v>1081</v>
      </c>
      <c r="I4117" s="74" t="n">
        <f aca="false">H4117/F4117</f>
        <v>0.221334971334971</v>
      </c>
      <c r="J4117" s="73" t="n">
        <v>3651</v>
      </c>
      <c r="K4117" s="73" t="n">
        <v>90</v>
      </c>
      <c r="L4117" s="73" t="n">
        <v>62</v>
      </c>
      <c r="M4117" s="73" t="n">
        <v>1504</v>
      </c>
      <c r="N4117" s="73" t="n">
        <v>1920</v>
      </c>
      <c r="O4117" s="73" t="n">
        <f aca="false">J4117-M4117-N4117</f>
        <v>227</v>
      </c>
      <c r="P4117" s="74" t="n">
        <f aca="false">M4117/J4117</f>
        <v>0.41194193371679</v>
      </c>
      <c r="Q4117" s="74" t="n">
        <f aca="false">N4117/J4117</f>
        <v>0.525883319638455</v>
      </c>
      <c r="R4117" s="75" t="n">
        <f aca="false">ABS(P4117-Q4117)*100</f>
        <v>11.3941385921665</v>
      </c>
      <c r="S4117" s="72" t="str">
        <f aca="false">IF(M4117&gt;N4117,"Flávio Bolsonaro",IF(N4117&gt;M4117,"Lula","Empate"))</f>
        <v>Lula</v>
      </c>
      <c r="T4117" s="74" t="n">
        <v>0.604559748427673</v>
      </c>
      <c r="U4117" s="74" t="n">
        <v>0.325733752620545</v>
      </c>
      <c r="V4117" s="72" t="str">
        <f aca="false">IF(S4117="Empate","—",IF((N4117&gt;M4117)&lt;&gt;(T4117&gt;U4117),"Sim","Não"))</f>
        <v>Não</v>
      </c>
    </row>
    <row r="4118" customFormat="false" ht="15" hidden="false" customHeight="false" outlineLevel="0" collapsed="false">
      <c r="A4118" s="72" t="s">
        <v>8411</v>
      </c>
      <c r="B4118" s="72" t="s">
        <v>653</v>
      </c>
      <c r="C4118" s="72" t="s">
        <v>293</v>
      </c>
      <c r="D4118" s="72" t="s">
        <v>292</v>
      </c>
      <c r="E4118" s="72"/>
      <c r="F4118" s="73" t="n">
        <v>4020</v>
      </c>
      <c r="G4118" s="73" t="n">
        <v>3441</v>
      </c>
      <c r="H4118" s="73" t="n">
        <v>579</v>
      </c>
      <c r="I4118" s="74" t="n">
        <f aca="false">H4118/F4118</f>
        <v>0.144029850746269</v>
      </c>
      <c r="J4118" s="73" t="n">
        <v>3324</v>
      </c>
      <c r="K4118" s="73" t="n">
        <v>58</v>
      </c>
      <c r="L4118" s="73" t="n">
        <v>59</v>
      </c>
      <c r="M4118" s="73" t="n">
        <v>2055</v>
      </c>
      <c r="N4118" s="73" t="n">
        <v>1078</v>
      </c>
      <c r="O4118" s="73" t="n">
        <f aca="false">J4118-M4118-N4118</f>
        <v>191</v>
      </c>
      <c r="P4118" s="74" t="n">
        <f aca="false">M4118/J4118</f>
        <v>0.618231046931408</v>
      </c>
      <c r="Q4118" s="74" t="n">
        <f aca="false">N4118/J4118</f>
        <v>0.324308062575211</v>
      </c>
      <c r="R4118" s="75" t="n">
        <f aca="false">ABS(P4118-Q4118)*100</f>
        <v>29.3922984356197</v>
      </c>
      <c r="S4118" s="72" t="str">
        <f aca="false">IF(M4118&gt;N4118,"Flávio Bolsonaro",IF(N4118&gt;M4118,"Lula","Empate"))</f>
        <v>Flávio Bolsonaro</v>
      </c>
      <c r="T4118" s="74" t="n">
        <v>0.414117647058824</v>
      </c>
      <c r="U4118" s="74" t="n">
        <v>0.516176470588235</v>
      </c>
      <c r="V4118" s="72" t="str">
        <f aca="false">IF(S4118="Empate","—",IF((N4118&gt;M4118)&lt;&gt;(T4118&gt;U4118),"Sim","Não"))</f>
        <v>Não</v>
      </c>
    </row>
    <row r="4119" customFormat="false" ht="15" hidden="false" customHeight="false" outlineLevel="0" collapsed="false">
      <c r="A4119" s="72" t="s">
        <v>8412</v>
      </c>
      <c r="B4119" s="72" t="s">
        <v>8413</v>
      </c>
      <c r="C4119" s="72" t="s">
        <v>293</v>
      </c>
      <c r="D4119" s="72" t="s">
        <v>292</v>
      </c>
      <c r="E4119" s="72"/>
      <c r="F4119" s="73" t="n">
        <v>3655</v>
      </c>
      <c r="G4119" s="73" t="n">
        <v>2986</v>
      </c>
      <c r="H4119" s="73" t="n">
        <v>669</v>
      </c>
      <c r="I4119" s="74" t="n">
        <f aca="false">H4119/F4119</f>
        <v>0.183036935704514</v>
      </c>
      <c r="J4119" s="73" t="n">
        <v>2813</v>
      </c>
      <c r="K4119" s="73" t="n">
        <v>101</v>
      </c>
      <c r="L4119" s="73" t="n">
        <v>72</v>
      </c>
      <c r="M4119" s="73" t="n">
        <v>1722</v>
      </c>
      <c r="N4119" s="73" t="n">
        <v>792</v>
      </c>
      <c r="O4119" s="73" t="n">
        <f aca="false">J4119-M4119-N4119</f>
        <v>299</v>
      </c>
      <c r="P4119" s="74" t="n">
        <f aca="false">M4119/J4119</f>
        <v>0.61215783860647</v>
      </c>
      <c r="Q4119" s="74" t="n">
        <f aca="false">N4119/J4119</f>
        <v>0.281549946676146</v>
      </c>
      <c r="R4119" s="75" t="n">
        <f aca="false">ABS(P4119-Q4119)*100</f>
        <v>33.0607891930324</v>
      </c>
      <c r="S4119" s="72" t="str">
        <f aca="false">IF(M4119&gt;N4119,"Flávio Bolsonaro",IF(N4119&gt;M4119,"Lula","Empate"))</f>
        <v>Flávio Bolsonaro</v>
      </c>
      <c r="T4119" s="74" t="n">
        <v>0.475588938204165</v>
      </c>
      <c r="U4119" s="74" t="n">
        <v>0.435643564356436</v>
      </c>
      <c r="V4119" s="72" t="str">
        <f aca="false">IF(S4119="Empate","—",IF((N4119&gt;M4119)&lt;&gt;(T4119&gt;U4119),"Sim","Não"))</f>
        <v>Sim</v>
      </c>
    </row>
    <row r="4120" customFormat="false" ht="15" hidden="false" customHeight="false" outlineLevel="0" collapsed="false">
      <c r="A4120" s="72" t="s">
        <v>8414</v>
      </c>
      <c r="B4120" s="72" t="s">
        <v>8415</v>
      </c>
      <c r="C4120" s="72" t="s">
        <v>293</v>
      </c>
      <c r="D4120" s="72" t="s">
        <v>292</v>
      </c>
      <c r="E4120" s="72"/>
      <c r="F4120" s="73" t="n">
        <v>3988</v>
      </c>
      <c r="G4120" s="73" t="n">
        <v>3395</v>
      </c>
      <c r="H4120" s="73" t="n">
        <v>593</v>
      </c>
      <c r="I4120" s="74" t="n">
        <f aca="false">H4120/F4120</f>
        <v>0.148696088264794</v>
      </c>
      <c r="J4120" s="73" t="n">
        <v>3263</v>
      </c>
      <c r="K4120" s="73" t="n">
        <v>66</v>
      </c>
      <c r="L4120" s="73" t="n">
        <v>66</v>
      </c>
      <c r="M4120" s="73" t="n">
        <v>2250</v>
      </c>
      <c r="N4120" s="73" t="n">
        <v>747</v>
      </c>
      <c r="O4120" s="73" t="n">
        <f aca="false">J4120-M4120-N4120</f>
        <v>266</v>
      </c>
      <c r="P4120" s="74" t="n">
        <f aca="false">M4120/J4120</f>
        <v>0.689549494330371</v>
      </c>
      <c r="Q4120" s="74" t="n">
        <f aca="false">N4120/J4120</f>
        <v>0.228930432117683</v>
      </c>
      <c r="R4120" s="75" t="n">
        <f aca="false">ABS(P4120-Q4120)*100</f>
        <v>46.0619062212688</v>
      </c>
      <c r="S4120" s="72" t="str">
        <f aca="false">IF(M4120&gt;N4120,"Flávio Bolsonaro",IF(N4120&gt;M4120,"Lula","Empate"))</f>
        <v>Flávio Bolsonaro</v>
      </c>
      <c r="T4120" s="74" t="n">
        <v>0.324167430491903</v>
      </c>
      <c r="U4120" s="74" t="n">
        <v>0.585090131377941</v>
      </c>
      <c r="V4120" s="72" t="str">
        <f aca="false">IF(S4120="Empate","—",IF((N4120&gt;M4120)&lt;&gt;(T4120&gt;U4120),"Sim","Não"))</f>
        <v>Não</v>
      </c>
    </row>
    <row r="4121" customFormat="false" ht="15" hidden="false" customHeight="false" outlineLevel="0" collapsed="false">
      <c r="A4121" s="72" t="s">
        <v>8416</v>
      </c>
      <c r="B4121" s="72" t="s">
        <v>8417</v>
      </c>
      <c r="C4121" s="72" t="s">
        <v>293</v>
      </c>
      <c r="D4121" s="72" t="s">
        <v>292</v>
      </c>
      <c r="E4121" s="72"/>
      <c r="F4121" s="73" t="n">
        <v>5419</v>
      </c>
      <c r="G4121" s="73" t="n">
        <v>4596</v>
      </c>
      <c r="H4121" s="73" t="n">
        <v>823</v>
      </c>
      <c r="I4121" s="74" t="n">
        <f aca="false">H4121/F4121</f>
        <v>0.151873039306145</v>
      </c>
      <c r="J4121" s="73" t="n">
        <v>4392</v>
      </c>
      <c r="K4121" s="73" t="n">
        <v>116</v>
      </c>
      <c r="L4121" s="73" t="n">
        <v>88</v>
      </c>
      <c r="M4121" s="73" t="n">
        <v>3256</v>
      </c>
      <c r="N4121" s="73" t="n">
        <v>841</v>
      </c>
      <c r="O4121" s="73" t="n">
        <f aca="false">J4121-M4121-N4121</f>
        <v>295</v>
      </c>
      <c r="P4121" s="74" t="n">
        <f aca="false">M4121/J4121</f>
        <v>0.741347905282332</v>
      </c>
      <c r="Q4121" s="74" t="n">
        <f aca="false">N4121/J4121</f>
        <v>0.191484517304189</v>
      </c>
      <c r="R4121" s="75" t="n">
        <f aca="false">ABS(P4121-Q4121)*100</f>
        <v>54.9863387978142</v>
      </c>
      <c r="S4121" s="72" t="str">
        <f aca="false">IF(M4121&gt;N4121,"Flávio Bolsonaro",IF(N4121&gt;M4121,"Lula","Empate"))</f>
        <v>Flávio Bolsonaro</v>
      </c>
      <c r="T4121" s="74" t="n">
        <v>0.274179037336932</v>
      </c>
      <c r="U4121" s="74" t="n">
        <v>0.640575798470535</v>
      </c>
      <c r="V4121" s="72" t="str">
        <f aca="false">IF(S4121="Empate","—",IF((N4121&gt;M4121)&lt;&gt;(T4121&gt;U4121),"Sim","Não"))</f>
        <v>Não</v>
      </c>
    </row>
    <row r="4122" customFormat="false" ht="15" hidden="false" customHeight="false" outlineLevel="0" collapsed="false">
      <c r="A4122" s="72" t="s">
        <v>8418</v>
      </c>
      <c r="B4122" s="72" t="s">
        <v>8419</v>
      </c>
      <c r="C4122" s="72" t="s">
        <v>293</v>
      </c>
      <c r="D4122" s="72" t="s">
        <v>292</v>
      </c>
      <c r="E4122" s="72"/>
      <c r="F4122" s="73" t="n">
        <v>3410</v>
      </c>
      <c r="G4122" s="73" t="n">
        <v>2753</v>
      </c>
      <c r="H4122" s="73" t="n">
        <v>657</v>
      </c>
      <c r="I4122" s="74" t="n">
        <f aca="false">H4122/F4122</f>
        <v>0.19266862170088</v>
      </c>
      <c r="J4122" s="73" t="n">
        <v>2657</v>
      </c>
      <c r="K4122" s="73" t="n">
        <v>47</v>
      </c>
      <c r="L4122" s="73" t="n">
        <v>49</v>
      </c>
      <c r="M4122" s="73" t="n">
        <v>1642</v>
      </c>
      <c r="N4122" s="73" t="n">
        <v>886</v>
      </c>
      <c r="O4122" s="73" t="n">
        <f aca="false">J4122-M4122-N4122</f>
        <v>129</v>
      </c>
      <c r="P4122" s="74" t="n">
        <f aca="false">M4122/J4122</f>
        <v>0.617990214527663</v>
      </c>
      <c r="Q4122" s="74" t="n">
        <f aca="false">N4122/J4122</f>
        <v>0.333458788106887</v>
      </c>
      <c r="R4122" s="75" t="n">
        <f aca="false">ABS(P4122-Q4122)*100</f>
        <v>28.4531426420775</v>
      </c>
      <c r="S4122" s="72" t="str">
        <f aca="false">IF(M4122&gt;N4122,"Flávio Bolsonaro",IF(N4122&gt;M4122,"Lula","Empate"))</f>
        <v>Flávio Bolsonaro</v>
      </c>
      <c r="T4122" s="74" t="n">
        <v>0.459620786516854</v>
      </c>
      <c r="U4122" s="74" t="n">
        <v>0.487359550561798</v>
      </c>
      <c r="V4122" s="72" t="str">
        <f aca="false">IF(S4122="Empate","—",IF((N4122&gt;M4122)&lt;&gt;(T4122&gt;U4122),"Sim","Não"))</f>
        <v>Não</v>
      </c>
    </row>
    <row r="4123" customFormat="false" ht="15" hidden="false" customHeight="false" outlineLevel="0" collapsed="false">
      <c r="A4123" s="72" t="s">
        <v>8420</v>
      </c>
      <c r="B4123" s="72" t="s">
        <v>8421</v>
      </c>
      <c r="C4123" s="72" t="s">
        <v>293</v>
      </c>
      <c r="D4123" s="72" t="s">
        <v>292</v>
      </c>
      <c r="E4123" s="72"/>
      <c r="F4123" s="73" t="n">
        <v>16439</v>
      </c>
      <c r="G4123" s="73" t="n">
        <v>13882</v>
      </c>
      <c r="H4123" s="73" t="n">
        <v>2557</v>
      </c>
      <c r="I4123" s="74" t="n">
        <f aca="false">H4123/F4123</f>
        <v>0.155544741164304</v>
      </c>
      <c r="J4123" s="73" t="n">
        <v>13472</v>
      </c>
      <c r="K4123" s="73" t="n">
        <v>221</v>
      </c>
      <c r="L4123" s="73" t="n">
        <v>189</v>
      </c>
      <c r="M4123" s="73" t="n">
        <v>9582</v>
      </c>
      <c r="N4123" s="73" t="n">
        <v>2919</v>
      </c>
      <c r="O4123" s="73" t="n">
        <f aca="false">J4123-M4123-N4123</f>
        <v>971</v>
      </c>
      <c r="P4123" s="74" t="n">
        <f aca="false">M4123/J4123</f>
        <v>0.71125296912114</v>
      </c>
      <c r="Q4123" s="74" t="n">
        <f aca="false">N4123/J4123</f>
        <v>0.2166716152019</v>
      </c>
      <c r="R4123" s="75" t="n">
        <f aca="false">ABS(P4123-Q4123)*100</f>
        <v>49.458135391924</v>
      </c>
      <c r="S4123" s="72" t="str">
        <f aca="false">IF(M4123&gt;N4123,"Flávio Bolsonaro",IF(N4123&gt;M4123,"Lula","Empate"))</f>
        <v>Flávio Bolsonaro</v>
      </c>
      <c r="T4123" s="74" t="n">
        <v>0.315996438640748</v>
      </c>
      <c r="U4123" s="74" t="n">
        <v>0.603131028342484</v>
      </c>
      <c r="V4123" s="72" t="str">
        <f aca="false">IF(S4123="Empate","—",IF((N4123&gt;M4123)&lt;&gt;(T4123&gt;U4123),"Sim","Não"))</f>
        <v>Não</v>
      </c>
    </row>
    <row r="4124" customFormat="false" ht="15" hidden="false" customHeight="false" outlineLevel="0" collapsed="false">
      <c r="A4124" s="72" t="s">
        <v>8422</v>
      </c>
      <c r="B4124" s="72" t="s">
        <v>8423</v>
      </c>
      <c r="C4124" s="72" t="s">
        <v>293</v>
      </c>
      <c r="D4124" s="72" t="s">
        <v>292</v>
      </c>
      <c r="E4124" s="72"/>
      <c r="F4124" s="73" t="n">
        <v>26693</v>
      </c>
      <c r="G4124" s="73" t="n">
        <v>22609</v>
      </c>
      <c r="H4124" s="73" t="n">
        <v>4084</v>
      </c>
      <c r="I4124" s="74" t="n">
        <f aca="false">H4124/F4124</f>
        <v>0.152998913572847</v>
      </c>
      <c r="J4124" s="73" t="n">
        <v>21857</v>
      </c>
      <c r="K4124" s="73" t="n">
        <v>402</v>
      </c>
      <c r="L4124" s="73" t="n">
        <v>350</v>
      </c>
      <c r="M4124" s="73" t="n">
        <v>14678</v>
      </c>
      <c r="N4124" s="73" t="n">
        <v>5531</v>
      </c>
      <c r="O4124" s="73" t="n">
        <f aca="false">J4124-M4124-N4124</f>
        <v>1648</v>
      </c>
      <c r="P4124" s="74" t="n">
        <f aca="false">M4124/J4124</f>
        <v>0.671546872855378</v>
      </c>
      <c r="Q4124" s="74" t="n">
        <f aca="false">N4124/J4124</f>
        <v>0.25305394152903</v>
      </c>
      <c r="R4124" s="75" t="n">
        <f aca="false">ABS(P4124-Q4124)*100</f>
        <v>41.8492931326349</v>
      </c>
      <c r="S4124" s="72" t="str">
        <f aca="false">IF(M4124&gt;N4124,"Flávio Bolsonaro",IF(N4124&gt;M4124,"Lula","Empate"))</f>
        <v>Flávio Bolsonaro</v>
      </c>
      <c r="T4124" s="74" t="n">
        <v>0.324142324142324</v>
      </c>
      <c r="U4124" s="74" t="n">
        <v>0.604877604877605</v>
      </c>
      <c r="V4124" s="72" t="str">
        <f aca="false">IF(S4124="Empate","—",IF((N4124&gt;M4124)&lt;&gt;(T4124&gt;U4124),"Sim","Não"))</f>
        <v>Não</v>
      </c>
    </row>
    <row r="4125" customFormat="false" ht="15" hidden="false" customHeight="false" outlineLevel="0" collapsed="false">
      <c r="A4125" s="72" t="s">
        <v>8424</v>
      </c>
      <c r="B4125" s="72" t="s">
        <v>8425</v>
      </c>
      <c r="C4125" s="72" t="s">
        <v>293</v>
      </c>
      <c r="D4125" s="72" t="s">
        <v>292</v>
      </c>
      <c r="E4125" s="72"/>
      <c r="F4125" s="73" t="n">
        <v>63737</v>
      </c>
      <c r="G4125" s="73" t="n">
        <v>51659</v>
      </c>
      <c r="H4125" s="73" t="n">
        <v>12078</v>
      </c>
      <c r="I4125" s="74" t="n">
        <f aca="false">H4125/F4125</f>
        <v>0.18949746614996</v>
      </c>
      <c r="J4125" s="73" t="n">
        <v>49943</v>
      </c>
      <c r="K4125" s="73" t="n">
        <v>860</v>
      </c>
      <c r="L4125" s="73" t="n">
        <v>856</v>
      </c>
      <c r="M4125" s="73" t="n">
        <v>29614</v>
      </c>
      <c r="N4125" s="73" t="n">
        <v>16869</v>
      </c>
      <c r="O4125" s="73" t="n">
        <f aca="false">J4125-M4125-N4125</f>
        <v>3460</v>
      </c>
      <c r="P4125" s="74" t="n">
        <f aca="false">M4125/J4125</f>
        <v>0.592955969805578</v>
      </c>
      <c r="Q4125" s="74" t="n">
        <f aca="false">N4125/J4125</f>
        <v>0.337765052159462</v>
      </c>
      <c r="R4125" s="75" t="n">
        <f aca="false">ABS(P4125-Q4125)*100</f>
        <v>25.5190917646117</v>
      </c>
      <c r="S4125" s="72" t="str">
        <f aca="false">IF(M4125&gt;N4125,"Flávio Bolsonaro",IF(N4125&gt;M4125,"Lula","Empate"))</f>
        <v>Flávio Bolsonaro</v>
      </c>
      <c r="T4125" s="74" t="n">
        <v>0.409506184864128</v>
      </c>
      <c r="U4125" s="74" t="n">
        <v>0.521359696113763</v>
      </c>
      <c r="V4125" s="72" t="str">
        <f aca="false">IF(S4125="Empate","—",IF((N4125&gt;M4125)&lt;&gt;(T4125&gt;U4125),"Sim","Não"))</f>
        <v>Não</v>
      </c>
    </row>
    <row r="4126" customFormat="false" ht="15" hidden="false" customHeight="false" outlineLevel="0" collapsed="false">
      <c r="A4126" s="72" t="s">
        <v>8426</v>
      </c>
      <c r="B4126" s="72" t="s">
        <v>8427</v>
      </c>
      <c r="C4126" s="72" t="s">
        <v>293</v>
      </c>
      <c r="D4126" s="72" t="s">
        <v>292</v>
      </c>
      <c r="E4126" s="72"/>
      <c r="F4126" s="73" t="n">
        <v>3634</v>
      </c>
      <c r="G4126" s="73" t="n">
        <v>3006</v>
      </c>
      <c r="H4126" s="73" t="n">
        <v>628</v>
      </c>
      <c r="I4126" s="74" t="n">
        <f aca="false">H4126/F4126</f>
        <v>0.172812328013209</v>
      </c>
      <c r="J4126" s="73" t="n">
        <v>2887</v>
      </c>
      <c r="K4126" s="73" t="n">
        <v>65</v>
      </c>
      <c r="L4126" s="73" t="n">
        <v>54</v>
      </c>
      <c r="M4126" s="73" t="n">
        <v>2242</v>
      </c>
      <c r="N4126" s="73" t="n">
        <v>474</v>
      </c>
      <c r="O4126" s="73" t="n">
        <f aca="false">J4126-M4126-N4126</f>
        <v>171</v>
      </c>
      <c r="P4126" s="74" t="n">
        <f aca="false">M4126/J4126</f>
        <v>0.776584689989609</v>
      </c>
      <c r="Q4126" s="74" t="n">
        <f aca="false">N4126/J4126</f>
        <v>0.164184274333218</v>
      </c>
      <c r="R4126" s="75" t="n">
        <f aca="false">ABS(P4126-Q4126)*100</f>
        <v>61.2400415656391</v>
      </c>
      <c r="S4126" s="72" t="str">
        <f aca="false">IF(M4126&gt;N4126,"Flávio Bolsonaro",IF(N4126&gt;M4126,"Lula","Empate"))</f>
        <v>Flávio Bolsonaro</v>
      </c>
      <c r="T4126" s="74" t="n">
        <v>0.236750348675035</v>
      </c>
      <c r="U4126" s="74" t="n">
        <v>0.70397489539749</v>
      </c>
      <c r="V4126" s="72" t="str">
        <f aca="false">IF(S4126="Empate","—",IF((N4126&gt;M4126)&lt;&gt;(T4126&gt;U4126),"Sim","Não"))</f>
        <v>Não</v>
      </c>
    </row>
    <row r="4127" customFormat="false" ht="15" hidden="false" customHeight="false" outlineLevel="0" collapsed="false">
      <c r="A4127" s="72" t="s">
        <v>8428</v>
      </c>
      <c r="B4127" s="72" t="s">
        <v>8429</v>
      </c>
      <c r="C4127" s="72" t="s">
        <v>293</v>
      </c>
      <c r="D4127" s="72" t="s">
        <v>292</v>
      </c>
      <c r="E4127" s="72"/>
      <c r="F4127" s="73" t="n">
        <v>24070</v>
      </c>
      <c r="G4127" s="73" t="n">
        <v>17643</v>
      </c>
      <c r="H4127" s="73" t="n">
        <v>6427</v>
      </c>
      <c r="I4127" s="74" t="n">
        <f aca="false">H4127/F4127</f>
        <v>0.267012879102617</v>
      </c>
      <c r="J4127" s="73" t="n">
        <v>17026</v>
      </c>
      <c r="K4127" s="73" t="n">
        <v>303</v>
      </c>
      <c r="L4127" s="73" t="n">
        <v>314</v>
      </c>
      <c r="M4127" s="73" t="n">
        <v>9628</v>
      </c>
      <c r="N4127" s="73" t="n">
        <v>5858</v>
      </c>
      <c r="O4127" s="73" t="n">
        <f aca="false">J4127-M4127-N4127</f>
        <v>1540</v>
      </c>
      <c r="P4127" s="74" t="n">
        <f aca="false">M4127/J4127</f>
        <v>0.565488077058616</v>
      </c>
      <c r="Q4127" s="74" t="n">
        <f aca="false">N4127/J4127</f>
        <v>0.344062022788676</v>
      </c>
      <c r="R4127" s="75" t="n">
        <f aca="false">ABS(P4127-Q4127)*100</f>
        <v>22.142605426994</v>
      </c>
      <c r="S4127" s="72" t="str">
        <f aca="false">IF(M4127&gt;N4127,"Flávio Bolsonaro",IF(N4127&gt;M4127,"Lula","Empate"))</f>
        <v>Flávio Bolsonaro</v>
      </c>
      <c r="T4127" s="74" t="n">
        <v>0.401106687360821</v>
      </c>
      <c r="U4127" s="74" t="n">
        <v>0.505094810715973</v>
      </c>
      <c r="V4127" s="72" t="str">
        <f aca="false">IF(S4127="Empate","—",IF((N4127&gt;M4127)&lt;&gt;(T4127&gt;U4127),"Sim","Não"))</f>
        <v>Não</v>
      </c>
    </row>
    <row r="4128" customFormat="false" ht="15" hidden="false" customHeight="false" outlineLevel="0" collapsed="false">
      <c r="A4128" s="72" t="s">
        <v>8430</v>
      </c>
      <c r="B4128" s="72" t="s">
        <v>8431</v>
      </c>
      <c r="C4128" s="72" t="s">
        <v>293</v>
      </c>
      <c r="D4128" s="72" t="s">
        <v>292</v>
      </c>
      <c r="E4128" s="72"/>
      <c r="F4128" s="73" t="n">
        <v>2800</v>
      </c>
      <c r="G4128" s="73" t="n">
        <v>2301</v>
      </c>
      <c r="H4128" s="73" t="n">
        <v>499</v>
      </c>
      <c r="I4128" s="74" t="n">
        <f aca="false">H4128/F4128</f>
        <v>0.178214285714286</v>
      </c>
      <c r="J4128" s="73" t="n">
        <v>2198</v>
      </c>
      <c r="K4128" s="73" t="n">
        <v>35</v>
      </c>
      <c r="L4128" s="73" t="n">
        <v>68</v>
      </c>
      <c r="M4128" s="73" t="n">
        <v>1427</v>
      </c>
      <c r="N4128" s="73" t="n">
        <v>495</v>
      </c>
      <c r="O4128" s="73" t="n">
        <f aca="false">J4128-M4128-N4128</f>
        <v>276</v>
      </c>
      <c r="P4128" s="74" t="n">
        <f aca="false">M4128/J4128</f>
        <v>0.649226569608735</v>
      </c>
      <c r="Q4128" s="74" t="n">
        <f aca="false">N4128/J4128</f>
        <v>0.225204731574158</v>
      </c>
      <c r="R4128" s="75" t="n">
        <f aca="false">ABS(P4128-Q4128)*100</f>
        <v>42.4021838034577</v>
      </c>
      <c r="S4128" s="72" t="str">
        <f aca="false">IF(M4128&gt;N4128,"Flávio Bolsonaro",IF(N4128&gt;M4128,"Lula","Empate"))</f>
        <v>Flávio Bolsonaro</v>
      </c>
      <c r="T4128" s="74" t="n">
        <v>0.322936660268714</v>
      </c>
      <c r="U4128" s="74" t="n">
        <v>0.54126679462572</v>
      </c>
      <c r="V4128" s="72" t="str">
        <f aca="false">IF(S4128="Empate","—",IF((N4128&gt;M4128)&lt;&gt;(T4128&gt;U4128),"Sim","Não"))</f>
        <v>Não</v>
      </c>
    </row>
    <row r="4129" customFormat="false" ht="15" hidden="false" customHeight="false" outlineLevel="0" collapsed="false">
      <c r="A4129" s="72" t="s">
        <v>8432</v>
      </c>
      <c r="B4129" s="72" t="s">
        <v>1745</v>
      </c>
      <c r="C4129" s="72" t="s">
        <v>293</v>
      </c>
      <c r="D4129" s="72" t="s">
        <v>292</v>
      </c>
      <c r="E4129" s="72"/>
      <c r="F4129" s="73" t="n">
        <v>5501</v>
      </c>
      <c r="G4129" s="73" t="n">
        <v>4604</v>
      </c>
      <c r="H4129" s="73" t="n">
        <v>897</v>
      </c>
      <c r="I4129" s="74" t="n">
        <f aca="false">H4129/F4129</f>
        <v>0.163061261588802</v>
      </c>
      <c r="J4129" s="73" t="n">
        <v>4470</v>
      </c>
      <c r="K4129" s="73" t="n">
        <v>56</v>
      </c>
      <c r="L4129" s="73" t="n">
        <v>78</v>
      </c>
      <c r="M4129" s="73" t="n">
        <v>2886</v>
      </c>
      <c r="N4129" s="73" t="n">
        <v>1251</v>
      </c>
      <c r="O4129" s="73" t="n">
        <f aca="false">J4129-M4129-N4129</f>
        <v>333</v>
      </c>
      <c r="P4129" s="74" t="n">
        <f aca="false">M4129/J4129</f>
        <v>0.645637583892618</v>
      </c>
      <c r="Q4129" s="74" t="n">
        <f aca="false">N4129/J4129</f>
        <v>0.279865771812081</v>
      </c>
      <c r="R4129" s="75" t="n">
        <f aca="false">ABS(P4129-Q4129)*100</f>
        <v>36.5771812080537</v>
      </c>
      <c r="S4129" s="72" t="str">
        <f aca="false">IF(M4129&gt;N4129,"Flávio Bolsonaro",IF(N4129&gt;M4129,"Lula","Empate"))</f>
        <v>Flávio Bolsonaro</v>
      </c>
      <c r="T4129" s="74" t="n">
        <v>0.367283950617284</v>
      </c>
      <c r="U4129" s="74" t="n">
        <v>0.546516754850088</v>
      </c>
      <c r="V4129" s="72" t="str">
        <f aca="false">IF(S4129="Empate","—",IF((N4129&gt;M4129)&lt;&gt;(T4129&gt;U4129),"Sim","Não"))</f>
        <v>Não</v>
      </c>
    </row>
    <row r="4130" customFormat="false" ht="15" hidden="false" customHeight="false" outlineLevel="0" collapsed="false">
      <c r="A4130" s="72" t="s">
        <v>8433</v>
      </c>
      <c r="B4130" s="72" t="s">
        <v>8434</v>
      </c>
      <c r="C4130" s="72" t="s">
        <v>293</v>
      </c>
      <c r="D4130" s="72" t="s">
        <v>292</v>
      </c>
      <c r="E4130" s="72"/>
      <c r="F4130" s="73" t="n">
        <v>2071</v>
      </c>
      <c r="G4130" s="73" t="n">
        <v>1625</v>
      </c>
      <c r="H4130" s="73" t="n">
        <v>446</v>
      </c>
      <c r="I4130" s="74" t="n">
        <f aca="false">H4130/F4130</f>
        <v>0.215354901014003</v>
      </c>
      <c r="J4130" s="73" t="n">
        <v>1572</v>
      </c>
      <c r="K4130" s="73" t="n">
        <v>24</v>
      </c>
      <c r="L4130" s="73" t="n">
        <v>29</v>
      </c>
      <c r="M4130" s="73" t="n">
        <v>860</v>
      </c>
      <c r="N4130" s="73" t="n">
        <v>621</v>
      </c>
      <c r="O4130" s="73" t="n">
        <f aca="false">J4130-M4130-N4130</f>
        <v>91</v>
      </c>
      <c r="P4130" s="74" t="n">
        <f aca="false">M4130/J4130</f>
        <v>0.547073791348601</v>
      </c>
      <c r="Q4130" s="74" t="n">
        <f aca="false">N4130/J4130</f>
        <v>0.395038167938931</v>
      </c>
      <c r="R4130" s="75" t="n">
        <f aca="false">ABS(P4130-Q4130)*100</f>
        <v>15.2035623409669</v>
      </c>
      <c r="S4130" s="72" t="str">
        <f aca="false">IF(M4130&gt;N4130,"Flávio Bolsonaro",IF(N4130&gt;M4130,"Lula","Empate"))</f>
        <v>Flávio Bolsonaro</v>
      </c>
      <c r="T4130" s="74" t="n">
        <v>0.502227880330999</v>
      </c>
      <c r="U4130" s="74" t="n">
        <v>0.4506683640993</v>
      </c>
      <c r="V4130" s="72" t="str">
        <f aca="false">IF(S4130="Empate","—",IF((N4130&gt;M4130)&lt;&gt;(T4130&gt;U4130),"Sim","Não"))</f>
        <v>Sim</v>
      </c>
    </row>
    <row r="4131" customFormat="false" ht="15" hidden="false" customHeight="false" outlineLevel="0" collapsed="false">
      <c r="A4131" s="72" t="s">
        <v>8435</v>
      </c>
      <c r="B4131" s="72" t="s">
        <v>8436</v>
      </c>
      <c r="C4131" s="72" t="s">
        <v>293</v>
      </c>
      <c r="D4131" s="72" t="s">
        <v>292</v>
      </c>
      <c r="E4131" s="72"/>
      <c r="F4131" s="73" t="n">
        <v>2098</v>
      </c>
      <c r="G4131" s="73" t="n">
        <v>1794</v>
      </c>
      <c r="H4131" s="73" t="n">
        <v>304</v>
      </c>
      <c r="I4131" s="74" t="n">
        <f aca="false">H4131/F4131</f>
        <v>0.144899904671115</v>
      </c>
      <c r="J4131" s="73" t="n">
        <v>1743</v>
      </c>
      <c r="K4131" s="73" t="n">
        <v>23</v>
      </c>
      <c r="L4131" s="73" t="n">
        <v>28</v>
      </c>
      <c r="M4131" s="73" t="n">
        <v>1430</v>
      </c>
      <c r="N4131" s="73" t="n">
        <v>238</v>
      </c>
      <c r="O4131" s="73" t="n">
        <f aca="false">J4131-M4131-N4131</f>
        <v>75</v>
      </c>
      <c r="P4131" s="74" t="n">
        <f aca="false">M4131/J4131</f>
        <v>0.820424555364314</v>
      </c>
      <c r="Q4131" s="74" t="n">
        <f aca="false">N4131/J4131</f>
        <v>0.136546184738956</v>
      </c>
      <c r="R4131" s="75" t="n">
        <f aca="false">ABS(P4131-Q4131)*100</f>
        <v>68.3878370625359</v>
      </c>
      <c r="S4131" s="72" t="str">
        <f aca="false">IF(M4131&gt;N4131,"Flávio Bolsonaro",IF(N4131&gt;M4131,"Lula","Empate"))</f>
        <v>Flávio Bolsonaro</v>
      </c>
      <c r="T4131" s="74" t="n">
        <v>0.212102689486553</v>
      </c>
      <c r="U4131" s="74" t="n">
        <v>0.730440097799511</v>
      </c>
      <c r="V4131" s="72" t="str">
        <f aca="false">IF(S4131="Empate","—",IF((N4131&gt;M4131)&lt;&gt;(T4131&gt;U4131),"Sim","Não"))</f>
        <v>Não</v>
      </c>
    </row>
    <row r="4132" customFormat="false" ht="15" hidden="false" customHeight="false" outlineLevel="0" collapsed="false">
      <c r="A4132" s="72" t="s">
        <v>8437</v>
      </c>
      <c r="B4132" s="72" t="s">
        <v>8438</v>
      </c>
      <c r="C4132" s="72" t="s">
        <v>293</v>
      </c>
      <c r="D4132" s="72" t="s">
        <v>292</v>
      </c>
      <c r="E4132" s="72"/>
      <c r="F4132" s="73" t="n">
        <v>5497</v>
      </c>
      <c r="G4132" s="73" t="n">
        <v>4596</v>
      </c>
      <c r="H4132" s="73" t="n">
        <v>901</v>
      </c>
      <c r="I4132" s="74" t="n">
        <f aca="false">H4132/F4132</f>
        <v>0.163907585955976</v>
      </c>
      <c r="J4132" s="73" t="n">
        <v>4456</v>
      </c>
      <c r="K4132" s="73" t="n">
        <v>70</v>
      </c>
      <c r="L4132" s="73" t="n">
        <v>70</v>
      </c>
      <c r="M4132" s="73" t="n">
        <v>3394</v>
      </c>
      <c r="N4132" s="73" t="n">
        <v>757</v>
      </c>
      <c r="O4132" s="73" t="n">
        <f aca="false">J4132-M4132-N4132</f>
        <v>305</v>
      </c>
      <c r="P4132" s="74" t="n">
        <f aca="false">M4132/J4132</f>
        <v>0.761669658886894</v>
      </c>
      <c r="Q4132" s="74" t="n">
        <f aca="false">N4132/J4132</f>
        <v>0.169883303411131</v>
      </c>
      <c r="R4132" s="75" t="n">
        <f aca="false">ABS(P4132-Q4132)*100</f>
        <v>59.1786355475763</v>
      </c>
      <c r="S4132" s="72" t="str">
        <f aca="false">IF(M4132&gt;N4132,"Flávio Bolsonaro",IF(N4132&gt;M4132,"Lula","Empate"))</f>
        <v>Flávio Bolsonaro</v>
      </c>
      <c r="T4132" s="74" t="n">
        <v>0.208810968757024</v>
      </c>
      <c r="U4132" s="74" t="n">
        <v>0.711171049674084</v>
      </c>
      <c r="V4132" s="72" t="str">
        <f aca="false">IF(S4132="Empate","—",IF((N4132&gt;M4132)&lt;&gt;(T4132&gt;U4132),"Sim","Não"))</f>
        <v>Não</v>
      </c>
    </row>
    <row r="4133" customFormat="false" ht="15" hidden="false" customHeight="false" outlineLevel="0" collapsed="false">
      <c r="A4133" s="72" t="s">
        <v>8439</v>
      </c>
      <c r="B4133" s="72" t="s">
        <v>8440</v>
      </c>
      <c r="C4133" s="72" t="s">
        <v>293</v>
      </c>
      <c r="D4133" s="72" t="s">
        <v>292</v>
      </c>
      <c r="E4133" s="72"/>
      <c r="F4133" s="73" t="n">
        <v>5812</v>
      </c>
      <c r="G4133" s="73" t="n">
        <v>4618</v>
      </c>
      <c r="H4133" s="73" t="n">
        <v>1194</v>
      </c>
      <c r="I4133" s="74" t="n">
        <f aca="false">H4133/F4133</f>
        <v>0.205437026841019</v>
      </c>
      <c r="J4133" s="73" t="n">
        <v>4419</v>
      </c>
      <c r="K4133" s="73" t="n">
        <v>101</v>
      </c>
      <c r="L4133" s="73" t="n">
        <v>98</v>
      </c>
      <c r="M4133" s="73" t="n">
        <v>2357</v>
      </c>
      <c r="N4133" s="73" t="n">
        <v>1856</v>
      </c>
      <c r="O4133" s="73" t="n">
        <f aca="false">J4133-M4133-N4133</f>
        <v>206</v>
      </c>
      <c r="P4133" s="74" t="n">
        <f aca="false">M4133/J4133</f>
        <v>0.533378592441729</v>
      </c>
      <c r="Q4133" s="74" t="n">
        <f aca="false">N4133/J4133</f>
        <v>0.42000452591084</v>
      </c>
      <c r="R4133" s="75" t="n">
        <f aca="false">ABS(P4133-Q4133)*100</f>
        <v>11.3374066530889</v>
      </c>
      <c r="S4133" s="72" t="str">
        <f aca="false">IF(M4133&gt;N4133,"Flávio Bolsonaro",IF(N4133&gt;M4133,"Lula","Empate"))</f>
        <v>Flávio Bolsonaro</v>
      </c>
      <c r="T4133" s="74" t="n">
        <v>0.50807667456386</v>
      </c>
      <c r="U4133" s="74" t="n">
        <v>0.44497092397157</v>
      </c>
      <c r="V4133" s="72" t="str">
        <f aca="false">IF(S4133="Empate","—",IF((N4133&gt;M4133)&lt;&gt;(T4133&gt;U4133),"Sim","Não"))</f>
        <v>Sim</v>
      </c>
    </row>
    <row r="4134" customFormat="false" ht="15" hidden="false" customHeight="false" outlineLevel="0" collapsed="false">
      <c r="A4134" s="72" t="s">
        <v>8441</v>
      </c>
      <c r="B4134" s="72" t="s">
        <v>8442</v>
      </c>
      <c r="C4134" s="72" t="s">
        <v>293</v>
      </c>
      <c r="D4134" s="72" t="s">
        <v>292</v>
      </c>
      <c r="E4134" s="72"/>
      <c r="F4134" s="73" t="n">
        <v>4530</v>
      </c>
      <c r="G4134" s="73" t="n">
        <v>3630</v>
      </c>
      <c r="H4134" s="73" t="n">
        <v>900</v>
      </c>
      <c r="I4134" s="74" t="n">
        <f aca="false">H4134/F4134</f>
        <v>0.198675496688742</v>
      </c>
      <c r="J4134" s="73" t="n">
        <v>3540</v>
      </c>
      <c r="K4134" s="73" t="n">
        <v>49</v>
      </c>
      <c r="L4134" s="73" t="n">
        <v>41</v>
      </c>
      <c r="M4134" s="73" t="n">
        <v>1952</v>
      </c>
      <c r="N4134" s="73" t="n">
        <v>1337</v>
      </c>
      <c r="O4134" s="73" t="n">
        <f aca="false">J4134-M4134-N4134</f>
        <v>251</v>
      </c>
      <c r="P4134" s="74" t="n">
        <f aca="false">M4134/J4134</f>
        <v>0.551412429378531</v>
      </c>
      <c r="Q4134" s="74" t="n">
        <f aca="false">N4134/J4134</f>
        <v>0.377683615819209</v>
      </c>
      <c r="R4134" s="75" t="n">
        <f aca="false">ABS(P4134-Q4134)*100</f>
        <v>17.3728813559322</v>
      </c>
      <c r="S4134" s="72" t="str">
        <f aca="false">IF(M4134&gt;N4134,"Flávio Bolsonaro",IF(N4134&gt;M4134,"Lula","Empate"))</f>
        <v>Flávio Bolsonaro</v>
      </c>
      <c r="T4134" s="74" t="n">
        <v>0.428406466512702</v>
      </c>
      <c r="U4134" s="74" t="n">
        <v>0.491916859122402</v>
      </c>
      <c r="V4134" s="72" t="str">
        <f aca="false">IF(S4134="Empate","—",IF((N4134&gt;M4134)&lt;&gt;(T4134&gt;U4134),"Sim","Não"))</f>
        <v>Não</v>
      </c>
    </row>
    <row r="4135" customFormat="false" ht="15" hidden="false" customHeight="false" outlineLevel="0" collapsed="false">
      <c r="A4135" s="72" t="s">
        <v>8443</v>
      </c>
      <c r="B4135" s="72" t="s">
        <v>8444</v>
      </c>
      <c r="C4135" s="72" t="s">
        <v>293</v>
      </c>
      <c r="D4135" s="72" t="s">
        <v>292</v>
      </c>
      <c r="E4135" s="72"/>
      <c r="F4135" s="73" t="n">
        <v>2718</v>
      </c>
      <c r="G4135" s="73" t="n">
        <v>2122</v>
      </c>
      <c r="H4135" s="73" t="n">
        <v>596</v>
      </c>
      <c r="I4135" s="74" t="n">
        <f aca="false">H4135/F4135</f>
        <v>0.219278881530537</v>
      </c>
      <c r="J4135" s="73" t="n">
        <v>2050</v>
      </c>
      <c r="K4135" s="73" t="n">
        <v>38</v>
      </c>
      <c r="L4135" s="73" t="n">
        <v>34</v>
      </c>
      <c r="M4135" s="73" t="n">
        <v>1021</v>
      </c>
      <c r="N4135" s="73" t="n">
        <v>913</v>
      </c>
      <c r="O4135" s="73" t="n">
        <f aca="false">J4135-M4135-N4135</f>
        <v>116</v>
      </c>
      <c r="P4135" s="74" t="n">
        <f aca="false">M4135/J4135</f>
        <v>0.498048780487805</v>
      </c>
      <c r="Q4135" s="74" t="n">
        <f aca="false">N4135/J4135</f>
        <v>0.445365853658537</v>
      </c>
      <c r="R4135" s="75" t="n">
        <f aca="false">ABS(P4135-Q4135)*100</f>
        <v>5.26829268292683</v>
      </c>
      <c r="S4135" s="72" t="str">
        <f aca="false">IF(M4135&gt;N4135,"Flávio Bolsonaro",IF(N4135&gt;M4135,"Lula","Empate"))</f>
        <v>Flávio Bolsonaro</v>
      </c>
      <c r="T4135" s="74" t="n">
        <v>0.500240038406145</v>
      </c>
      <c r="U4135" s="74" t="n">
        <v>0.406625060009602</v>
      </c>
      <c r="V4135" s="72" t="str">
        <f aca="false">IF(S4135="Empate","—",IF((N4135&gt;M4135)&lt;&gt;(T4135&gt;U4135),"Sim","Não"))</f>
        <v>Sim</v>
      </c>
    </row>
    <row r="4136" customFormat="false" ht="15" hidden="false" customHeight="false" outlineLevel="0" collapsed="false">
      <c r="A4136" s="72" t="s">
        <v>8445</v>
      </c>
      <c r="B4136" s="72" t="s">
        <v>8446</v>
      </c>
      <c r="C4136" s="72" t="s">
        <v>293</v>
      </c>
      <c r="D4136" s="72" t="s">
        <v>292</v>
      </c>
      <c r="E4136" s="72"/>
      <c r="F4136" s="73" t="n">
        <v>1824</v>
      </c>
      <c r="G4136" s="73" t="n">
        <v>1466</v>
      </c>
      <c r="H4136" s="73" t="n">
        <v>358</v>
      </c>
      <c r="I4136" s="74" t="n">
        <f aca="false">H4136/F4136</f>
        <v>0.196271929824561</v>
      </c>
      <c r="J4136" s="73" t="n">
        <v>1389</v>
      </c>
      <c r="K4136" s="73" t="n">
        <v>53</v>
      </c>
      <c r="L4136" s="73" t="n">
        <v>24</v>
      </c>
      <c r="M4136" s="73" t="n">
        <v>979</v>
      </c>
      <c r="N4136" s="73" t="n">
        <v>337</v>
      </c>
      <c r="O4136" s="73" t="n">
        <f aca="false">J4136-M4136-N4136</f>
        <v>73</v>
      </c>
      <c r="P4136" s="74" t="n">
        <f aca="false">M4136/J4136</f>
        <v>0.704823614110871</v>
      </c>
      <c r="Q4136" s="74" t="n">
        <f aca="false">N4136/J4136</f>
        <v>0.242620590352772</v>
      </c>
      <c r="R4136" s="75" t="n">
        <f aca="false">ABS(P4136-Q4136)*100</f>
        <v>46.2203023758099</v>
      </c>
      <c r="S4136" s="72" t="str">
        <f aca="false">IF(M4136&gt;N4136,"Flávio Bolsonaro",IF(N4136&gt;M4136,"Lula","Empate"))</f>
        <v>Flávio Bolsonaro</v>
      </c>
      <c r="T4136" s="74" t="n">
        <v>0.391578947368421</v>
      </c>
      <c r="U4136" s="74" t="n">
        <v>0.565614035087719</v>
      </c>
      <c r="V4136" s="72" t="str">
        <f aca="false">IF(S4136="Empate","—",IF((N4136&gt;M4136)&lt;&gt;(T4136&gt;U4136),"Sim","Não"))</f>
        <v>Não</v>
      </c>
    </row>
    <row r="4137" customFormat="false" ht="15" hidden="false" customHeight="false" outlineLevel="0" collapsed="false">
      <c r="A4137" s="72" t="s">
        <v>8447</v>
      </c>
      <c r="B4137" s="72" t="s">
        <v>8448</v>
      </c>
      <c r="C4137" s="72" t="s">
        <v>293</v>
      </c>
      <c r="D4137" s="72" t="s">
        <v>292</v>
      </c>
      <c r="E4137" s="72"/>
      <c r="F4137" s="73" t="n">
        <v>26152</v>
      </c>
      <c r="G4137" s="73" t="n">
        <v>18680</v>
      </c>
      <c r="H4137" s="73" t="n">
        <v>7472</v>
      </c>
      <c r="I4137" s="74" t="n">
        <f aca="false">H4137/F4137</f>
        <v>0.285714285714286</v>
      </c>
      <c r="J4137" s="73" t="n">
        <v>18057</v>
      </c>
      <c r="K4137" s="73" t="n">
        <v>320</v>
      </c>
      <c r="L4137" s="73" t="n">
        <v>303</v>
      </c>
      <c r="M4137" s="73" t="n">
        <v>9938</v>
      </c>
      <c r="N4137" s="73" t="n">
        <v>6910</v>
      </c>
      <c r="O4137" s="73" t="n">
        <f aca="false">J4137-M4137-N4137</f>
        <v>1209</v>
      </c>
      <c r="P4137" s="74" t="n">
        <f aca="false">M4137/J4137</f>
        <v>0.550368278230049</v>
      </c>
      <c r="Q4137" s="74" t="n">
        <f aca="false">N4137/J4137</f>
        <v>0.382677078141441</v>
      </c>
      <c r="R4137" s="75" t="n">
        <f aca="false">ABS(P4137-Q4137)*100</f>
        <v>16.7691200088608</v>
      </c>
      <c r="S4137" s="72" t="str">
        <f aca="false">IF(M4137&gt;N4137,"Flávio Bolsonaro",IF(N4137&gt;M4137,"Lula","Empate"))</f>
        <v>Flávio Bolsonaro</v>
      </c>
      <c r="T4137" s="74" t="n">
        <v>0.449148167268973</v>
      </c>
      <c r="U4137" s="74" t="n">
        <v>0.47356737222509</v>
      </c>
      <c r="V4137" s="72" t="str">
        <f aca="false">IF(S4137="Empate","—",IF((N4137&gt;M4137)&lt;&gt;(T4137&gt;U4137),"Sim","Não"))</f>
        <v>Não</v>
      </c>
    </row>
    <row r="4138" customFormat="false" ht="15" hidden="false" customHeight="false" outlineLevel="0" collapsed="false">
      <c r="A4138" s="72" t="s">
        <v>8449</v>
      </c>
      <c r="B4138" s="72" t="s">
        <v>8450</v>
      </c>
      <c r="C4138" s="72" t="s">
        <v>293</v>
      </c>
      <c r="D4138" s="72" t="s">
        <v>292</v>
      </c>
      <c r="E4138" s="72"/>
      <c r="F4138" s="73" t="n">
        <v>3450</v>
      </c>
      <c r="G4138" s="73" t="n">
        <v>2863</v>
      </c>
      <c r="H4138" s="73" t="n">
        <v>587</v>
      </c>
      <c r="I4138" s="74" t="n">
        <f aca="false">H4138/F4138</f>
        <v>0.170144927536232</v>
      </c>
      <c r="J4138" s="73" t="n">
        <v>2771</v>
      </c>
      <c r="K4138" s="73" t="n">
        <v>42</v>
      </c>
      <c r="L4138" s="73" t="n">
        <v>50</v>
      </c>
      <c r="M4138" s="73" t="n">
        <v>1676</v>
      </c>
      <c r="N4138" s="73" t="n">
        <v>914</v>
      </c>
      <c r="O4138" s="73" t="n">
        <f aca="false">J4138-M4138-N4138</f>
        <v>181</v>
      </c>
      <c r="P4138" s="74" t="n">
        <f aca="false">M4138/J4138</f>
        <v>0.604835799350415</v>
      </c>
      <c r="Q4138" s="74" t="n">
        <f aca="false">N4138/J4138</f>
        <v>0.329844821364128</v>
      </c>
      <c r="R4138" s="75" t="n">
        <f aca="false">ABS(P4138-Q4138)*100</f>
        <v>27.4990977986287</v>
      </c>
      <c r="S4138" s="72" t="str">
        <f aca="false">IF(M4138&gt;N4138,"Flávio Bolsonaro",IF(N4138&gt;M4138,"Lula","Empate"))</f>
        <v>Flávio Bolsonaro</v>
      </c>
      <c r="T4138" s="74" t="n">
        <v>0.429395921508272</v>
      </c>
      <c r="U4138" s="74" t="n">
        <v>0.49403616775683</v>
      </c>
      <c r="V4138" s="72" t="str">
        <f aca="false">IF(S4138="Empate","—",IF((N4138&gt;M4138)&lt;&gt;(T4138&gt;U4138),"Sim","Não"))</f>
        <v>Não</v>
      </c>
    </row>
    <row r="4139" customFormat="false" ht="15" hidden="false" customHeight="false" outlineLevel="0" collapsed="false">
      <c r="A4139" s="72" t="s">
        <v>8451</v>
      </c>
      <c r="B4139" s="72" t="s">
        <v>8452</v>
      </c>
      <c r="C4139" s="72" t="s">
        <v>293</v>
      </c>
      <c r="D4139" s="72" t="s">
        <v>292</v>
      </c>
      <c r="E4139" s="72"/>
      <c r="F4139" s="73" t="n">
        <v>3342</v>
      </c>
      <c r="G4139" s="73" t="n">
        <v>2748</v>
      </c>
      <c r="H4139" s="73" t="n">
        <v>594</v>
      </c>
      <c r="I4139" s="74" t="n">
        <f aca="false">H4139/F4139</f>
        <v>0.177737881508079</v>
      </c>
      <c r="J4139" s="73" t="n">
        <v>2626</v>
      </c>
      <c r="K4139" s="73" t="n">
        <v>59</v>
      </c>
      <c r="L4139" s="73" t="n">
        <v>63</v>
      </c>
      <c r="M4139" s="73" t="n">
        <v>1129</v>
      </c>
      <c r="N4139" s="73" t="n">
        <v>1381</v>
      </c>
      <c r="O4139" s="73" t="n">
        <f aca="false">J4139-M4139-N4139</f>
        <v>116</v>
      </c>
      <c r="P4139" s="74" t="n">
        <f aca="false">M4139/J4139</f>
        <v>0.42993145468393</v>
      </c>
      <c r="Q4139" s="74" t="n">
        <f aca="false">N4139/J4139</f>
        <v>0.525894897182026</v>
      </c>
      <c r="R4139" s="75" t="n">
        <f aca="false">ABS(P4139-Q4139)*100</f>
        <v>9.59634424980959</v>
      </c>
      <c r="S4139" s="72" t="str">
        <f aca="false">IF(M4139&gt;N4139,"Flávio Bolsonaro",IF(N4139&gt;M4139,"Lula","Empate"))</f>
        <v>Lula</v>
      </c>
      <c r="T4139" s="74" t="n">
        <v>0.620440467997247</v>
      </c>
      <c r="U4139" s="74" t="n">
        <v>0.351342050929112</v>
      </c>
      <c r="V4139" s="72" t="str">
        <f aca="false">IF(S4139="Empate","—",IF((N4139&gt;M4139)&lt;&gt;(T4139&gt;U4139),"Sim","Não"))</f>
        <v>Não</v>
      </c>
    </row>
    <row r="4140" customFormat="false" ht="15" hidden="false" customHeight="false" outlineLevel="0" collapsed="false">
      <c r="A4140" s="72" t="s">
        <v>8453</v>
      </c>
      <c r="B4140" s="72" t="s">
        <v>8454</v>
      </c>
      <c r="C4140" s="72" t="s">
        <v>293</v>
      </c>
      <c r="D4140" s="72" t="s">
        <v>292</v>
      </c>
      <c r="E4140" s="72"/>
      <c r="F4140" s="73" t="n">
        <v>1809</v>
      </c>
      <c r="G4140" s="73" t="n">
        <v>1439</v>
      </c>
      <c r="H4140" s="73" t="n">
        <v>370</v>
      </c>
      <c r="I4140" s="74" t="n">
        <f aca="false">H4140/F4140</f>
        <v>0.204532891100055</v>
      </c>
      <c r="J4140" s="73" t="n">
        <v>1356</v>
      </c>
      <c r="K4140" s="73" t="n">
        <v>47</v>
      </c>
      <c r="L4140" s="73" t="n">
        <v>36</v>
      </c>
      <c r="M4140" s="73" t="n">
        <v>743</v>
      </c>
      <c r="N4140" s="73" t="n">
        <v>480</v>
      </c>
      <c r="O4140" s="73" t="n">
        <f aca="false">J4140-M4140-N4140</f>
        <v>133</v>
      </c>
      <c r="P4140" s="74" t="n">
        <f aca="false">M4140/J4140</f>
        <v>0.547935103244838</v>
      </c>
      <c r="Q4140" s="74" t="n">
        <f aca="false">N4140/J4140</f>
        <v>0.353982300884956</v>
      </c>
      <c r="R4140" s="75" t="n">
        <f aca="false">ABS(P4140-Q4140)*100</f>
        <v>19.3952802359882</v>
      </c>
      <c r="S4140" s="72" t="str">
        <f aca="false">IF(M4140&gt;N4140,"Flávio Bolsonaro",IF(N4140&gt;M4140,"Lula","Empate"))</f>
        <v>Flávio Bolsonaro</v>
      </c>
      <c r="T4140" s="74" t="n">
        <v>0.448559670781893</v>
      </c>
      <c r="U4140" s="74" t="n">
        <v>0.377914951989026</v>
      </c>
      <c r="V4140" s="72" t="str">
        <f aca="false">IF(S4140="Empate","—",IF((N4140&gt;M4140)&lt;&gt;(T4140&gt;U4140),"Sim","Não"))</f>
        <v>Sim</v>
      </c>
    </row>
    <row r="4141" customFormat="false" ht="15" hidden="false" customHeight="false" outlineLevel="0" collapsed="false">
      <c r="A4141" s="72" t="s">
        <v>8455</v>
      </c>
      <c r="B4141" s="72" t="s">
        <v>8456</v>
      </c>
      <c r="C4141" s="72" t="s">
        <v>293</v>
      </c>
      <c r="D4141" s="72" t="s">
        <v>292</v>
      </c>
      <c r="E4141" s="72"/>
      <c r="F4141" s="73" t="n">
        <v>17002</v>
      </c>
      <c r="G4141" s="73" t="n">
        <v>14844</v>
      </c>
      <c r="H4141" s="73" t="n">
        <v>2158</v>
      </c>
      <c r="I4141" s="74" t="n">
        <f aca="false">H4141/F4141</f>
        <v>0.126926243971297</v>
      </c>
      <c r="J4141" s="73" t="n">
        <v>14393</v>
      </c>
      <c r="K4141" s="73" t="n">
        <v>198</v>
      </c>
      <c r="L4141" s="73" t="n">
        <v>253</v>
      </c>
      <c r="M4141" s="73" t="n">
        <v>9655</v>
      </c>
      <c r="N4141" s="73" t="n">
        <v>3225</v>
      </c>
      <c r="O4141" s="73" t="n">
        <f aca="false">J4141-M4141-N4141</f>
        <v>1513</v>
      </c>
      <c r="P4141" s="74" t="n">
        <f aca="false">M4141/J4141</f>
        <v>0.670812200375182</v>
      </c>
      <c r="Q4141" s="74" t="n">
        <f aca="false">N4141/J4141</f>
        <v>0.224067254915584</v>
      </c>
      <c r="R4141" s="75" t="n">
        <f aca="false">ABS(P4141-Q4141)*100</f>
        <v>44.6744945459598</v>
      </c>
      <c r="S4141" s="72" t="str">
        <f aca="false">IF(M4141&gt;N4141,"Flávio Bolsonaro",IF(N4141&gt;M4141,"Lula","Empate"))</f>
        <v>Flávio Bolsonaro</v>
      </c>
      <c r="T4141" s="74" t="n">
        <v>0.267925873129009</v>
      </c>
      <c r="U4141" s="74" t="n">
        <v>0.631717747683535</v>
      </c>
      <c r="V4141" s="72" t="str">
        <f aca="false">IF(S4141="Empate","—",IF((N4141&gt;M4141)&lt;&gt;(T4141&gt;U4141),"Sim","Não"))</f>
        <v>Não</v>
      </c>
    </row>
    <row r="4142" customFormat="false" ht="15" hidden="false" customHeight="false" outlineLevel="0" collapsed="false">
      <c r="A4142" s="72" t="s">
        <v>8457</v>
      </c>
      <c r="B4142" s="72" t="s">
        <v>8458</v>
      </c>
      <c r="C4142" s="72" t="s">
        <v>293</v>
      </c>
      <c r="D4142" s="72" t="s">
        <v>292</v>
      </c>
      <c r="E4142" s="72"/>
      <c r="F4142" s="73" t="n">
        <v>3370</v>
      </c>
      <c r="G4142" s="73" t="n">
        <v>2742</v>
      </c>
      <c r="H4142" s="73" t="n">
        <v>628</v>
      </c>
      <c r="I4142" s="74" t="n">
        <f aca="false">H4142/F4142</f>
        <v>0.186350148367953</v>
      </c>
      <c r="J4142" s="73" t="n">
        <v>2623</v>
      </c>
      <c r="K4142" s="73" t="n">
        <v>52</v>
      </c>
      <c r="L4142" s="73" t="n">
        <v>67</v>
      </c>
      <c r="M4142" s="73" t="n">
        <v>1437</v>
      </c>
      <c r="N4142" s="73" t="n">
        <v>1052</v>
      </c>
      <c r="O4142" s="73" t="n">
        <f aca="false">J4142-M4142-N4142</f>
        <v>134</v>
      </c>
      <c r="P4142" s="74" t="n">
        <f aca="false">M4142/J4142</f>
        <v>0.547845977887915</v>
      </c>
      <c r="Q4142" s="74" t="n">
        <f aca="false">N4142/J4142</f>
        <v>0.40106747998475</v>
      </c>
      <c r="R4142" s="75" t="n">
        <f aca="false">ABS(P4142-Q4142)*100</f>
        <v>14.6778497903164</v>
      </c>
      <c r="S4142" s="72" t="str">
        <f aca="false">IF(M4142&gt;N4142,"Flávio Bolsonaro",IF(N4142&gt;M4142,"Lula","Empate"))</f>
        <v>Flávio Bolsonaro</v>
      </c>
      <c r="T4142" s="74" t="n">
        <v>0.497683397683398</v>
      </c>
      <c r="U4142" s="74" t="n">
        <v>0.439382239382239</v>
      </c>
      <c r="V4142" s="72" t="str">
        <f aca="false">IF(S4142="Empate","—",IF((N4142&gt;M4142)&lt;&gt;(T4142&gt;U4142),"Sim","Não"))</f>
        <v>Sim</v>
      </c>
    </row>
    <row r="4143" customFormat="false" ht="15" hidden="false" customHeight="false" outlineLevel="0" collapsed="false">
      <c r="A4143" s="72" t="s">
        <v>8459</v>
      </c>
      <c r="B4143" s="72" t="s">
        <v>8460</v>
      </c>
      <c r="C4143" s="72" t="s">
        <v>293</v>
      </c>
      <c r="D4143" s="72" t="s">
        <v>292</v>
      </c>
      <c r="E4143" s="72"/>
      <c r="F4143" s="73" t="n">
        <v>2056</v>
      </c>
      <c r="G4143" s="73" t="n">
        <v>1715</v>
      </c>
      <c r="H4143" s="73" t="n">
        <v>341</v>
      </c>
      <c r="I4143" s="74" t="n">
        <f aca="false">H4143/F4143</f>
        <v>0.165856031128405</v>
      </c>
      <c r="J4143" s="73" t="n">
        <v>1663</v>
      </c>
      <c r="K4143" s="73" t="n">
        <v>22</v>
      </c>
      <c r="L4143" s="73" t="n">
        <v>30</v>
      </c>
      <c r="M4143" s="73" t="n">
        <v>862</v>
      </c>
      <c r="N4143" s="73" t="n">
        <v>684</v>
      </c>
      <c r="O4143" s="73" t="n">
        <f aca="false">J4143-M4143-N4143</f>
        <v>117</v>
      </c>
      <c r="P4143" s="74" t="n">
        <f aca="false">M4143/J4143</f>
        <v>0.518340348767288</v>
      </c>
      <c r="Q4143" s="74" t="n">
        <f aca="false">N4143/J4143</f>
        <v>0.411304870715574</v>
      </c>
      <c r="R4143" s="75" t="n">
        <f aca="false">ABS(P4143-Q4143)*100</f>
        <v>10.7035478051714</v>
      </c>
      <c r="S4143" s="72" t="str">
        <f aca="false">IF(M4143&gt;N4143,"Flávio Bolsonaro",IF(N4143&gt;M4143,"Lula","Empate"))</f>
        <v>Flávio Bolsonaro</v>
      </c>
      <c r="T4143" s="74" t="n">
        <v>0.551724137931035</v>
      </c>
      <c r="U4143" s="74" t="n">
        <v>0.38475499092559</v>
      </c>
      <c r="V4143" s="72" t="str">
        <f aca="false">IF(S4143="Empate","—",IF((N4143&gt;M4143)&lt;&gt;(T4143&gt;U4143),"Sim","Não"))</f>
        <v>Sim</v>
      </c>
    </row>
    <row r="4144" customFormat="false" ht="15" hidden="false" customHeight="false" outlineLevel="0" collapsed="false">
      <c r="A4144" s="72" t="s">
        <v>8461</v>
      </c>
      <c r="B4144" s="72" t="s">
        <v>3799</v>
      </c>
      <c r="C4144" s="72" t="s">
        <v>293</v>
      </c>
      <c r="D4144" s="72" t="s">
        <v>292</v>
      </c>
      <c r="E4144" s="72"/>
      <c r="F4144" s="73" t="n">
        <v>2991</v>
      </c>
      <c r="G4144" s="73" t="n">
        <v>2547</v>
      </c>
      <c r="H4144" s="73" t="n">
        <v>444</v>
      </c>
      <c r="I4144" s="74" t="n">
        <f aca="false">H4144/F4144</f>
        <v>0.148445336008024</v>
      </c>
      <c r="J4144" s="73" t="n">
        <v>2433</v>
      </c>
      <c r="K4144" s="73" t="n">
        <v>61</v>
      </c>
      <c r="L4144" s="73" t="n">
        <v>53</v>
      </c>
      <c r="M4144" s="73" t="n">
        <v>1626</v>
      </c>
      <c r="N4144" s="73" t="n">
        <v>612</v>
      </c>
      <c r="O4144" s="73" t="n">
        <f aca="false">J4144-M4144-N4144</f>
        <v>195</v>
      </c>
      <c r="P4144" s="74" t="n">
        <f aca="false">M4144/J4144</f>
        <v>0.668310727496917</v>
      </c>
      <c r="Q4144" s="74" t="n">
        <f aca="false">N4144/J4144</f>
        <v>0.25154130702836</v>
      </c>
      <c r="R4144" s="75" t="n">
        <f aca="false">ABS(P4144-Q4144)*100</f>
        <v>41.6769420468557</v>
      </c>
      <c r="S4144" s="72" t="str">
        <f aca="false">IF(M4144&gt;N4144,"Flávio Bolsonaro",IF(N4144&gt;M4144,"Lula","Empate"))</f>
        <v>Flávio Bolsonaro</v>
      </c>
      <c r="T4144" s="74" t="n">
        <v>0.356268467707894</v>
      </c>
      <c r="U4144" s="74" t="n">
        <v>0.578725200506543</v>
      </c>
      <c r="V4144" s="72" t="str">
        <f aca="false">IF(S4144="Empate","—",IF((N4144&gt;M4144)&lt;&gt;(T4144&gt;U4144),"Sim","Não"))</f>
        <v>Não</v>
      </c>
    </row>
    <row r="4145" customFormat="false" ht="15" hidden="false" customHeight="false" outlineLevel="0" collapsed="false">
      <c r="A4145" s="72" t="s">
        <v>8462</v>
      </c>
      <c r="B4145" s="72" t="s">
        <v>8463</v>
      </c>
      <c r="C4145" s="72" t="s">
        <v>293</v>
      </c>
      <c r="D4145" s="72" t="s">
        <v>292</v>
      </c>
      <c r="E4145" s="72"/>
      <c r="F4145" s="73" t="n">
        <v>8702</v>
      </c>
      <c r="G4145" s="73" t="n">
        <v>7006</v>
      </c>
      <c r="H4145" s="73" t="n">
        <v>1696</v>
      </c>
      <c r="I4145" s="74" t="n">
        <f aca="false">H4145/F4145</f>
        <v>0.194897724660997</v>
      </c>
      <c r="J4145" s="73" t="n">
        <v>6646</v>
      </c>
      <c r="K4145" s="73" t="n">
        <v>199</v>
      </c>
      <c r="L4145" s="73" t="n">
        <v>161</v>
      </c>
      <c r="M4145" s="73" t="n">
        <v>3988</v>
      </c>
      <c r="N4145" s="73" t="n">
        <v>2149</v>
      </c>
      <c r="O4145" s="73" t="n">
        <f aca="false">J4145-M4145-N4145</f>
        <v>509</v>
      </c>
      <c r="P4145" s="74" t="n">
        <f aca="false">M4145/J4145</f>
        <v>0.600060186578393</v>
      </c>
      <c r="Q4145" s="74" t="n">
        <f aca="false">N4145/J4145</f>
        <v>0.323352392416491</v>
      </c>
      <c r="R4145" s="75" t="n">
        <f aca="false">ABS(P4145-Q4145)*100</f>
        <v>27.6707794161902</v>
      </c>
      <c r="S4145" s="72" t="str">
        <f aca="false">IF(M4145&gt;N4145,"Flávio Bolsonaro",IF(N4145&gt;M4145,"Lula","Empate"))</f>
        <v>Flávio Bolsonaro</v>
      </c>
      <c r="T4145" s="74" t="n">
        <v>0.418405797101449</v>
      </c>
      <c r="U4145" s="74" t="n">
        <v>0.478260869565217</v>
      </c>
      <c r="V4145" s="72" t="str">
        <f aca="false">IF(S4145="Empate","—",IF((N4145&gt;M4145)&lt;&gt;(T4145&gt;U4145),"Sim","Não"))</f>
        <v>Não</v>
      </c>
    </row>
    <row r="4146" customFormat="false" ht="15" hidden="false" customHeight="false" outlineLevel="0" collapsed="false">
      <c r="A4146" s="72" t="s">
        <v>8464</v>
      </c>
      <c r="B4146" s="72" t="s">
        <v>8465</v>
      </c>
      <c r="C4146" s="72" t="s">
        <v>293</v>
      </c>
      <c r="D4146" s="72" t="s">
        <v>292</v>
      </c>
      <c r="E4146" s="72"/>
      <c r="F4146" s="73" t="n">
        <v>20370</v>
      </c>
      <c r="G4146" s="73" t="n">
        <v>15075</v>
      </c>
      <c r="H4146" s="73" t="n">
        <v>5295</v>
      </c>
      <c r="I4146" s="74" t="n">
        <f aca="false">H4146/F4146</f>
        <v>0.259941089837997</v>
      </c>
      <c r="J4146" s="73" t="n">
        <v>14179</v>
      </c>
      <c r="K4146" s="73" t="n">
        <v>519</v>
      </c>
      <c r="L4146" s="73" t="n">
        <v>377</v>
      </c>
      <c r="M4146" s="73" t="n">
        <v>6248</v>
      </c>
      <c r="N4146" s="73" t="n">
        <v>6546</v>
      </c>
      <c r="O4146" s="73" t="n">
        <f aca="false">J4146-M4146-N4146</f>
        <v>1385</v>
      </c>
      <c r="P4146" s="74" t="n">
        <f aca="false">M4146/J4146</f>
        <v>0.440651667959659</v>
      </c>
      <c r="Q4146" s="74" t="n">
        <f aca="false">N4146/J4146</f>
        <v>0.461668664927005</v>
      </c>
      <c r="R4146" s="75" t="n">
        <f aca="false">ABS(P4146-Q4146)*100</f>
        <v>2.1016996967346</v>
      </c>
      <c r="S4146" s="72" t="str">
        <f aca="false">IF(M4146&gt;N4146,"Flávio Bolsonaro",IF(N4146&gt;M4146,"Lula","Empate"))</f>
        <v>Lula</v>
      </c>
      <c r="T4146" s="74" t="n">
        <v>0.553709856035437</v>
      </c>
      <c r="U4146" s="74" t="n">
        <v>0.348837209302326</v>
      </c>
      <c r="V4146" s="72" t="str">
        <f aca="false">IF(S4146="Empate","—",IF((N4146&gt;M4146)&lt;&gt;(T4146&gt;U4146),"Sim","Não"))</f>
        <v>Não</v>
      </c>
    </row>
    <row r="4147" customFormat="false" ht="15" hidden="false" customHeight="false" outlineLevel="0" collapsed="false">
      <c r="A4147" s="72" t="s">
        <v>8466</v>
      </c>
      <c r="B4147" s="72" t="s">
        <v>8467</v>
      </c>
      <c r="C4147" s="72" t="s">
        <v>293</v>
      </c>
      <c r="D4147" s="72" t="s">
        <v>292</v>
      </c>
      <c r="E4147" s="72"/>
      <c r="F4147" s="73" t="n">
        <v>3757</v>
      </c>
      <c r="G4147" s="73" t="n">
        <v>2832</v>
      </c>
      <c r="H4147" s="73" t="n">
        <v>925</v>
      </c>
      <c r="I4147" s="74" t="n">
        <f aca="false">H4147/F4147</f>
        <v>0.246207080117115</v>
      </c>
      <c r="J4147" s="73" t="n">
        <v>2660</v>
      </c>
      <c r="K4147" s="73" t="n">
        <v>94</v>
      </c>
      <c r="L4147" s="73" t="n">
        <v>78</v>
      </c>
      <c r="M4147" s="73" t="n">
        <v>1602</v>
      </c>
      <c r="N4147" s="73" t="n">
        <v>913</v>
      </c>
      <c r="O4147" s="73" t="n">
        <f aca="false">J4147-M4147-N4147</f>
        <v>145</v>
      </c>
      <c r="P4147" s="74" t="n">
        <f aca="false">M4147/J4147</f>
        <v>0.602255639097744</v>
      </c>
      <c r="Q4147" s="74" t="n">
        <f aca="false">N4147/J4147</f>
        <v>0.343233082706767</v>
      </c>
      <c r="R4147" s="75" t="n">
        <f aca="false">ABS(P4147-Q4147)*100</f>
        <v>25.9022556390978</v>
      </c>
      <c r="S4147" s="72" t="str">
        <f aca="false">IF(M4147&gt;N4147,"Flávio Bolsonaro",IF(N4147&gt;M4147,"Lula","Empate"))</f>
        <v>Flávio Bolsonaro</v>
      </c>
      <c r="T4147" s="74" t="n">
        <v>0.462071621101271</v>
      </c>
      <c r="U4147" s="74" t="n">
        <v>0.465152098575279</v>
      </c>
      <c r="V4147" s="72" t="str">
        <f aca="false">IF(S4147="Empate","—",IF((N4147&gt;M4147)&lt;&gt;(T4147&gt;U4147),"Sim","Não"))</f>
        <v>Não</v>
      </c>
    </row>
    <row r="4148" customFormat="false" ht="15" hidden="false" customHeight="false" outlineLevel="0" collapsed="false">
      <c r="A4148" s="72" t="s">
        <v>8468</v>
      </c>
      <c r="B4148" s="72" t="s">
        <v>8469</v>
      </c>
      <c r="C4148" s="72" t="s">
        <v>293</v>
      </c>
      <c r="D4148" s="72" t="s">
        <v>292</v>
      </c>
      <c r="E4148" s="72"/>
      <c r="F4148" s="73" t="n">
        <v>2794</v>
      </c>
      <c r="G4148" s="73" t="n">
        <v>2264</v>
      </c>
      <c r="H4148" s="73" t="n">
        <v>530</v>
      </c>
      <c r="I4148" s="74" t="n">
        <f aca="false">H4148/F4148</f>
        <v>0.189692197566213</v>
      </c>
      <c r="J4148" s="73" t="n">
        <v>2131</v>
      </c>
      <c r="K4148" s="73" t="n">
        <v>99</v>
      </c>
      <c r="L4148" s="73" t="n">
        <v>34</v>
      </c>
      <c r="M4148" s="73" t="n">
        <v>1122</v>
      </c>
      <c r="N4148" s="73" t="n">
        <v>822</v>
      </c>
      <c r="O4148" s="73" t="n">
        <f aca="false">J4148-M4148-N4148</f>
        <v>187</v>
      </c>
      <c r="P4148" s="74" t="n">
        <f aca="false">M4148/J4148</f>
        <v>0.526513374002816</v>
      </c>
      <c r="Q4148" s="74" t="n">
        <f aca="false">N4148/J4148</f>
        <v>0.385734396996715</v>
      </c>
      <c r="R4148" s="75" t="n">
        <f aca="false">ABS(P4148-Q4148)*100</f>
        <v>14.07789770061</v>
      </c>
      <c r="S4148" s="72" t="str">
        <f aca="false">IF(M4148&gt;N4148,"Flávio Bolsonaro",IF(N4148&gt;M4148,"Lula","Empate"))</f>
        <v>Flávio Bolsonaro</v>
      </c>
      <c r="T4148" s="74" t="n">
        <v>0.557993730407524</v>
      </c>
      <c r="U4148" s="74" t="n">
        <v>0.355575459023735</v>
      </c>
      <c r="V4148" s="72" t="str">
        <f aca="false">IF(S4148="Empate","—",IF((N4148&gt;M4148)&lt;&gt;(T4148&gt;U4148),"Sim","Não"))</f>
        <v>Sim</v>
      </c>
    </row>
    <row r="4149" customFormat="false" ht="15" hidden="false" customHeight="false" outlineLevel="0" collapsed="false">
      <c r="A4149" s="72" t="s">
        <v>8470</v>
      </c>
      <c r="B4149" s="72" t="s">
        <v>8471</v>
      </c>
      <c r="C4149" s="72" t="s">
        <v>293</v>
      </c>
      <c r="D4149" s="72" t="s">
        <v>292</v>
      </c>
      <c r="E4149" s="72"/>
      <c r="F4149" s="73" t="n">
        <v>6196</v>
      </c>
      <c r="G4149" s="73" t="n">
        <v>5089</v>
      </c>
      <c r="H4149" s="73" t="n">
        <v>1107</v>
      </c>
      <c r="I4149" s="74" t="n">
        <f aca="false">H4149/F4149</f>
        <v>0.178663653970303</v>
      </c>
      <c r="J4149" s="73" t="n">
        <v>4923</v>
      </c>
      <c r="K4149" s="73" t="n">
        <v>98</v>
      </c>
      <c r="L4149" s="73" t="n">
        <v>68</v>
      </c>
      <c r="M4149" s="73" t="n">
        <v>2410</v>
      </c>
      <c r="N4149" s="73" t="n">
        <v>2313</v>
      </c>
      <c r="O4149" s="73" t="n">
        <f aca="false">J4149-M4149-N4149</f>
        <v>200</v>
      </c>
      <c r="P4149" s="74" t="n">
        <f aca="false">M4149/J4149</f>
        <v>0.489538899045298</v>
      </c>
      <c r="Q4149" s="74" t="n">
        <f aca="false">N4149/J4149</f>
        <v>0.469835466179159</v>
      </c>
      <c r="R4149" s="75" t="n">
        <f aca="false">ABS(P4149-Q4149)*100</f>
        <v>1.97034328661385</v>
      </c>
      <c r="S4149" s="72" t="str">
        <f aca="false">IF(M4149&gt;N4149,"Flávio Bolsonaro",IF(N4149&gt;M4149,"Lula","Empate"))</f>
        <v>Flávio Bolsonaro</v>
      </c>
      <c r="T4149" s="74" t="n">
        <v>0.554219204655674</v>
      </c>
      <c r="U4149" s="74" t="n">
        <v>0.393210475266731</v>
      </c>
      <c r="V4149" s="72" t="str">
        <f aca="false">IF(S4149="Empate","—",IF((N4149&gt;M4149)&lt;&gt;(T4149&gt;U4149),"Sim","Não"))</f>
        <v>Sim</v>
      </c>
    </row>
    <row r="4150" customFormat="false" ht="15" hidden="false" customHeight="false" outlineLevel="0" collapsed="false">
      <c r="A4150" s="72" t="s">
        <v>8472</v>
      </c>
      <c r="B4150" s="72" t="s">
        <v>8473</v>
      </c>
      <c r="C4150" s="72" t="s">
        <v>293</v>
      </c>
      <c r="D4150" s="72" t="s">
        <v>292</v>
      </c>
      <c r="E4150" s="72"/>
      <c r="F4150" s="73" t="n">
        <v>14988</v>
      </c>
      <c r="G4150" s="73" t="n">
        <v>11776</v>
      </c>
      <c r="H4150" s="73" t="n">
        <v>3212</v>
      </c>
      <c r="I4150" s="74" t="n">
        <f aca="false">H4150/F4150</f>
        <v>0.214304777155057</v>
      </c>
      <c r="J4150" s="73" t="n">
        <v>11341</v>
      </c>
      <c r="K4150" s="73" t="n">
        <v>247</v>
      </c>
      <c r="L4150" s="73" t="n">
        <v>188</v>
      </c>
      <c r="M4150" s="73" t="n">
        <v>5655</v>
      </c>
      <c r="N4150" s="73" t="n">
        <v>4862</v>
      </c>
      <c r="O4150" s="73" t="n">
        <f aca="false">J4150-M4150-N4150</f>
        <v>824</v>
      </c>
      <c r="P4150" s="74" t="n">
        <f aca="false">M4150/J4150</f>
        <v>0.498633277488758</v>
      </c>
      <c r="Q4150" s="74" t="n">
        <f aca="false">N4150/J4150</f>
        <v>0.428709990300679</v>
      </c>
      <c r="R4150" s="75" t="n">
        <f aca="false">ABS(P4150-Q4150)*100</f>
        <v>6.99232871880787</v>
      </c>
      <c r="S4150" s="72" t="str">
        <f aca="false">IF(M4150&gt;N4150,"Flávio Bolsonaro",IF(N4150&gt;M4150,"Lula","Empate"))</f>
        <v>Flávio Bolsonaro</v>
      </c>
      <c r="T4150" s="74" t="n">
        <v>0.550579601367693</v>
      </c>
      <c r="U4150" s="74" t="n">
        <v>0.370361104161454</v>
      </c>
      <c r="V4150" s="72" t="str">
        <f aca="false">IF(S4150="Empate","—",IF((N4150&gt;M4150)&lt;&gt;(T4150&gt;U4150),"Sim","Não"))</f>
        <v>Sim</v>
      </c>
    </row>
    <row r="4151" customFormat="false" ht="15" hidden="false" customHeight="false" outlineLevel="0" collapsed="false">
      <c r="A4151" s="72" t="s">
        <v>8474</v>
      </c>
      <c r="B4151" s="72" t="s">
        <v>8475</v>
      </c>
      <c r="C4151" s="72" t="s">
        <v>293</v>
      </c>
      <c r="D4151" s="72" t="s">
        <v>292</v>
      </c>
      <c r="E4151" s="72"/>
      <c r="F4151" s="73" t="n">
        <v>2310</v>
      </c>
      <c r="G4151" s="73" t="n">
        <v>1884</v>
      </c>
      <c r="H4151" s="73" t="n">
        <v>426</v>
      </c>
      <c r="I4151" s="74" t="n">
        <f aca="false">H4151/F4151</f>
        <v>0.184415584415584</v>
      </c>
      <c r="J4151" s="73" t="n">
        <v>1787</v>
      </c>
      <c r="K4151" s="73" t="n">
        <v>58</v>
      </c>
      <c r="L4151" s="73" t="n">
        <v>39</v>
      </c>
      <c r="M4151" s="73" t="n">
        <v>1028</v>
      </c>
      <c r="N4151" s="73" t="n">
        <v>610</v>
      </c>
      <c r="O4151" s="73" t="n">
        <f aca="false">J4151-M4151-N4151</f>
        <v>149</v>
      </c>
      <c r="P4151" s="74" t="n">
        <f aca="false">M4151/J4151</f>
        <v>0.575265808617795</v>
      </c>
      <c r="Q4151" s="74" t="n">
        <f aca="false">N4151/J4151</f>
        <v>0.34135422495803</v>
      </c>
      <c r="R4151" s="75" t="n">
        <f aca="false">ABS(P4151-Q4151)*100</f>
        <v>23.3911583659765</v>
      </c>
      <c r="S4151" s="72" t="str">
        <f aca="false">IF(M4151&gt;N4151,"Flávio Bolsonaro",IF(N4151&gt;M4151,"Lula","Empate"))</f>
        <v>Flávio Bolsonaro</v>
      </c>
      <c r="T4151" s="74" t="n">
        <v>0.534908700322234</v>
      </c>
      <c r="U4151" s="74" t="n">
        <v>0.408163265306123</v>
      </c>
      <c r="V4151" s="72" t="str">
        <f aca="false">IF(S4151="Empate","—",IF((N4151&gt;M4151)&lt;&gt;(T4151&gt;U4151),"Sim","Não"))</f>
        <v>Sim</v>
      </c>
    </row>
    <row r="4152" customFormat="false" ht="15" hidden="false" customHeight="false" outlineLevel="0" collapsed="false">
      <c r="A4152" s="72" t="s">
        <v>8476</v>
      </c>
      <c r="B4152" s="72" t="s">
        <v>8477</v>
      </c>
      <c r="C4152" s="72" t="s">
        <v>293</v>
      </c>
      <c r="D4152" s="72" t="s">
        <v>292</v>
      </c>
      <c r="E4152" s="72"/>
      <c r="F4152" s="73" t="n">
        <v>19900</v>
      </c>
      <c r="G4152" s="73" t="n">
        <v>16053</v>
      </c>
      <c r="H4152" s="73" t="n">
        <v>3847</v>
      </c>
      <c r="I4152" s="74" t="n">
        <f aca="false">H4152/F4152</f>
        <v>0.193316582914573</v>
      </c>
      <c r="J4152" s="73" t="n">
        <v>15373</v>
      </c>
      <c r="K4152" s="73" t="n">
        <v>406</v>
      </c>
      <c r="L4152" s="73" t="n">
        <v>274</v>
      </c>
      <c r="M4152" s="73" t="n">
        <v>9550</v>
      </c>
      <c r="N4152" s="73" t="n">
        <v>4808</v>
      </c>
      <c r="O4152" s="73" t="n">
        <f aca="false">J4152-M4152-N4152</f>
        <v>1015</v>
      </c>
      <c r="P4152" s="74" t="n">
        <f aca="false">M4152/J4152</f>
        <v>0.621219020360372</v>
      </c>
      <c r="Q4152" s="74" t="n">
        <f aca="false">N4152/J4152</f>
        <v>0.312756130878814</v>
      </c>
      <c r="R4152" s="75" t="n">
        <f aca="false">ABS(P4152-Q4152)*100</f>
        <v>30.8462889481559</v>
      </c>
      <c r="S4152" s="72" t="str">
        <f aca="false">IF(M4152&gt;N4152,"Flávio Bolsonaro",IF(N4152&gt;M4152,"Lula","Empate"))</f>
        <v>Flávio Bolsonaro</v>
      </c>
      <c r="T4152" s="74" t="n">
        <v>0.407354136701895</v>
      </c>
      <c r="U4152" s="74" t="n">
        <v>0.521355762616472</v>
      </c>
      <c r="V4152" s="72" t="str">
        <f aca="false">IF(S4152="Empate","—",IF((N4152&gt;M4152)&lt;&gt;(T4152&gt;U4152),"Sim","Não"))</f>
        <v>Não</v>
      </c>
    </row>
    <row r="4153" customFormat="false" ht="15" hidden="false" customHeight="false" outlineLevel="0" collapsed="false">
      <c r="A4153" s="72" t="s">
        <v>8478</v>
      </c>
      <c r="B4153" s="72" t="s">
        <v>8479</v>
      </c>
      <c r="C4153" s="72" t="s">
        <v>293</v>
      </c>
      <c r="D4153" s="72" t="s">
        <v>292</v>
      </c>
      <c r="E4153" s="72"/>
      <c r="F4153" s="73" t="n">
        <v>1717</v>
      </c>
      <c r="G4153" s="73" t="n">
        <v>1479</v>
      </c>
      <c r="H4153" s="73" t="n">
        <v>238</v>
      </c>
      <c r="I4153" s="74" t="n">
        <f aca="false">H4153/F4153</f>
        <v>0.138613861386139</v>
      </c>
      <c r="J4153" s="73" t="n">
        <v>1456</v>
      </c>
      <c r="K4153" s="73" t="n">
        <v>9</v>
      </c>
      <c r="L4153" s="73" t="n">
        <v>14</v>
      </c>
      <c r="M4153" s="73" t="n">
        <v>1084</v>
      </c>
      <c r="N4153" s="73" t="n">
        <v>248</v>
      </c>
      <c r="O4153" s="73" t="n">
        <f aca="false">J4153-M4153-N4153</f>
        <v>124</v>
      </c>
      <c r="P4153" s="74" t="n">
        <f aca="false">M4153/J4153</f>
        <v>0.744505494505495</v>
      </c>
      <c r="Q4153" s="74" t="n">
        <f aca="false">N4153/J4153</f>
        <v>0.17032967032967</v>
      </c>
      <c r="R4153" s="75" t="n">
        <f aca="false">ABS(P4153-Q4153)*100</f>
        <v>57.4175824175824</v>
      </c>
      <c r="S4153" s="72" t="str">
        <f aca="false">IF(M4153&gt;N4153,"Flávio Bolsonaro",IF(N4153&gt;M4153,"Lula","Empate"))</f>
        <v>Flávio Bolsonaro</v>
      </c>
      <c r="T4153" s="74" t="n">
        <v>0.248696947133284</v>
      </c>
      <c r="U4153" s="74" t="n">
        <v>0.670141474311244</v>
      </c>
      <c r="V4153" s="72" t="str">
        <f aca="false">IF(S4153="Empate","—",IF((N4153&gt;M4153)&lt;&gt;(T4153&gt;U4153),"Sim","Não"))</f>
        <v>Não</v>
      </c>
    </row>
    <row r="4154" customFormat="false" ht="15" hidden="false" customHeight="false" outlineLevel="0" collapsed="false">
      <c r="A4154" s="72" t="s">
        <v>8480</v>
      </c>
      <c r="B4154" s="72" t="s">
        <v>8481</v>
      </c>
      <c r="C4154" s="72" t="s">
        <v>293</v>
      </c>
      <c r="D4154" s="72" t="s">
        <v>292</v>
      </c>
      <c r="E4154" s="72"/>
      <c r="F4154" s="73" t="n">
        <v>4895</v>
      </c>
      <c r="G4154" s="73" t="n">
        <v>4002</v>
      </c>
      <c r="H4154" s="73" t="n">
        <v>893</v>
      </c>
      <c r="I4154" s="74" t="n">
        <f aca="false">H4154/F4154</f>
        <v>0.182431052093973</v>
      </c>
      <c r="J4154" s="73" t="n">
        <v>3806</v>
      </c>
      <c r="K4154" s="73" t="n">
        <v>120</v>
      </c>
      <c r="L4154" s="73" t="n">
        <v>76</v>
      </c>
      <c r="M4154" s="73" t="n">
        <v>1698</v>
      </c>
      <c r="N4154" s="73" t="n">
        <v>1750</v>
      </c>
      <c r="O4154" s="73" t="n">
        <f aca="false">J4154-M4154-N4154</f>
        <v>358</v>
      </c>
      <c r="P4154" s="74" t="n">
        <f aca="false">M4154/J4154</f>
        <v>0.44613767735155</v>
      </c>
      <c r="Q4154" s="74" t="n">
        <f aca="false">N4154/J4154</f>
        <v>0.459800315291645</v>
      </c>
      <c r="R4154" s="75" t="n">
        <f aca="false">ABS(P4154-Q4154)*100</f>
        <v>1.36626379400946</v>
      </c>
      <c r="S4154" s="72" t="str">
        <f aca="false">IF(M4154&gt;N4154,"Flávio Bolsonaro",IF(N4154&gt;M4154,"Lula","Empate"))</f>
        <v>Lula</v>
      </c>
      <c r="T4154" s="74" t="n">
        <v>0.654983570646221</v>
      </c>
      <c r="U4154" s="74" t="n">
        <v>0.281763417305586</v>
      </c>
      <c r="V4154" s="72" t="str">
        <f aca="false">IF(S4154="Empate","—",IF((N4154&gt;M4154)&lt;&gt;(T4154&gt;U4154),"Sim","Não"))</f>
        <v>Não</v>
      </c>
    </row>
    <row r="4155" customFormat="false" ht="15" hidden="false" customHeight="false" outlineLevel="0" collapsed="false">
      <c r="A4155" s="72" t="s">
        <v>8482</v>
      </c>
      <c r="B4155" s="72" t="s">
        <v>8483</v>
      </c>
      <c r="C4155" s="72" t="s">
        <v>293</v>
      </c>
      <c r="D4155" s="72" t="s">
        <v>292</v>
      </c>
      <c r="E4155" s="72"/>
      <c r="F4155" s="73" t="n">
        <v>64158</v>
      </c>
      <c r="G4155" s="73" t="n">
        <v>51871</v>
      </c>
      <c r="H4155" s="73" t="n">
        <v>12287</v>
      </c>
      <c r="I4155" s="74" t="n">
        <f aca="false">H4155/F4155</f>
        <v>0.191511580784937</v>
      </c>
      <c r="J4155" s="73" t="n">
        <v>50058</v>
      </c>
      <c r="K4155" s="73" t="n">
        <v>1002</v>
      </c>
      <c r="L4155" s="73" t="n">
        <v>811</v>
      </c>
      <c r="M4155" s="73" t="n">
        <v>32135</v>
      </c>
      <c r="N4155" s="73" t="n">
        <v>13299</v>
      </c>
      <c r="O4155" s="73" t="n">
        <f aca="false">J4155-M4155-N4155</f>
        <v>4624</v>
      </c>
      <c r="P4155" s="74" t="n">
        <f aca="false">M4155/J4155</f>
        <v>0.641955331815095</v>
      </c>
      <c r="Q4155" s="74" t="n">
        <f aca="false">N4155/J4155</f>
        <v>0.265671820688002</v>
      </c>
      <c r="R4155" s="75" t="n">
        <f aca="false">ABS(P4155-Q4155)*100</f>
        <v>37.6283511127093</v>
      </c>
      <c r="S4155" s="72" t="str">
        <f aca="false">IF(M4155&gt;N4155,"Flávio Bolsonaro",IF(N4155&gt;M4155,"Lula","Empate"))</f>
        <v>Flávio Bolsonaro</v>
      </c>
      <c r="T4155" s="74" t="n">
        <v>0.334073274138069</v>
      </c>
      <c r="U4155" s="74" t="n">
        <v>0.587393008559315</v>
      </c>
      <c r="V4155" s="72" t="str">
        <f aca="false">IF(S4155="Empate","—",IF((N4155&gt;M4155)&lt;&gt;(T4155&gt;U4155),"Sim","Não"))</f>
        <v>Não</v>
      </c>
    </row>
    <row r="4156" customFormat="false" ht="15" hidden="false" customHeight="false" outlineLevel="0" collapsed="false">
      <c r="A4156" s="72" t="s">
        <v>8484</v>
      </c>
      <c r="B4156" s="72" t="s">
        <v>8485</v>
      </c>
      <c r="C4156" s="72" t="s">
        <v>293</v>
      </c>
      <c r="D4156" s="72" t="s">
        <v>292</v>
      </c>
      <c r="E4156" s="72"/>
      <c r="F4156" s="73" t="n">
        <v>2108</v>
      </c>
      <c r="G4156" s="73" t="n">
        <v>1613</v>
      </c>
      <c r="H4156" s="73" t="n">
        <v>495</v>
      </c>
      <c r="I4156" s="74" t="n">
        <f aca="false">H4156/F4156</f>
        <v>0.234819734345351</v>
      </c>
      <c r="J4156" s="73" t="n">
        <v>1544</v>
      </c>
      <c r="K4156" s="73" t="n">
        <v>39</v>
      </c>
      <c r="L4156" s="73" t="n">
        <v>30</v>
      </c>
      <c r="M4156" s="73" t="n">
        <v>757</v>
      </c>
      <c r="N4156" s="73" t="n">
        <v>737</v>
      </c>
      <c r="O4156" s="73" t="n">
        <f aca="false">J4156-M4156-N4156</f>
        <v>50</v>
      </c>
      <c r="P4156" s="74" t="n">
        <f aca="false">M4156/J4156</f>
        <v>0.490284974093264</v>
      </c>
      <c r="Q4156" s="74" t="n">
        <f aca="false">N4156/J4156</f>
        <v>0.477331606217617</v>
      </c>
      <c r="R4156" s="75" t="n">
        <f aca="false">ABS(P4156-Q4156)*100</f>
        <v>1.29533678756477</v>
      </c>
      <c r="S4156" s="72" t="str">
        <f aca="false">IF(M4156&gt;N4156,"Flávio Bolsonaro",IF(N4156&gt;M4156,"Lula","Empate"))</f>
        <v>Flávio Bolsonaro</v>
      </c>
      <c r="T4156" s="74" t="n">
        <v>0.586845466155811</v>
      </c>
      <c r="U4156" s="74" t="n">
        <v>0.369731800766284</v>
      </c>
      <c r="V4156" s="72" t="str">
        <f aca="false">IF(S4156="Empate","—",IF((N4156&gt;M4156)&lt;&gt;(T4156&gt;U4156),"Sim","Não"))</f>
        <v>Sim</v>
      </c>
    </row>
    <row r="4157" customFormat="false" ht="15" hidden="false" customHeight="false" outlineLevel="0" collapsed="false">
      <c r="A4157" s="72" t="s">
        <v>8486</v>
      </c>
      <c r="B4157" s="72" t="s">
        <v>8487</v>
      </c>
      <c r="C4157" s="72" t="s">
        <v>293</v>
      </c>
      <c r="D4157" s="72" t="s">
        <v>292</v>
      </c>
      <c r="E4157" s="72"/>
      <c r="F4157" s="73" t="n">
        <v>5420</v>
      </c>
      <c r="G4157" s="73" t="n">
        <v>4290</v>
      </c>
      <c r="H4157" s="73" t="n">
        <v>1130</v>
      </c>
      <c r="I4157" s="74" t="n">
        <f aca="false">H4157/F4157</f>
        <v>0.208487084870849</v>
      </c>
      <c r="J4157" s="73" t="n">
        <v>4019</v>
      </c>
      <c r="K4157" s="73" t="n">
        <v>148</v>
      </c>
      <c r="L4157" s="73" t="n">
        <v>123</v>
      </c>
      <c r="M4157" s="73" t="n">
        <v>1702</v>
      </c>
      <c r="N4157" s="73" t="n">
        <v>1999</v>
      </c>
      <c r="O4157" s="73" t="n">
        <f aca="false">J4157-M4157-N4157</f>
        <v>318</v>
      </c>
      <c r="P4157" s="74" t="n">
        <f aca="false">M4157/J4157</f>
        <v>0.423488429957701</v>
      </c>
      <c r="Q4157" s="74" t="n">
        <f aca="false">N4157/J4157</f>
        <v>0.497387409803434</v>
      </c>
      <c r="R4157" s="75" t="n">
        <f aca="false">ABS(P4157-Q4157)*100</f>
        <v>7.38989798457328</v>
      </c>
      <c r="S4157" s="72" t="str">
        <f aca="false">IF(M4157&gt;N4157,"Flávio Bolsonaro",IF(N4157&gt;M4157,"Lula","Empate"))</f>
        <v>Lula</v>
      </c>
      <c r="T4157" s="74" t="n">
        <v>0.607988852763586</v>
      </c>
      <c r="U4157" s="74" t="n">
        <v>0.319554110543428</v>
      </c>
      <c r="V4157" s="72" t="str">
        <f aca="false">IF(S4157="Empate","—",IF((N4157&gt;M4157)&lt;&gt;(T4157&gt;U4157),"Sim","Não"))</f>
        <v>Não</v>
      </c>
    </row>
    <row r="4158" customFormat="false" ht="15" hidden="false" customHeight="false" outlineLevel="0" collapsed="false">
      <c r="A4158" s="72" t="s">
        <v>8488</v>
      </c>
      <c r="B4158" s="72" t="s">
        <v>8489</v>
      </c>
      <c r="C4158" s="72" t="s">
        <v>293</v>
      </c>
      <c r="D4158" s="72" t="s">
        <v>292</v>
      </c>
      <c r="E4158" s="72"/>
      <c r="F4158" s="73" t="n">
        <v>4425</v>
      </c>
      <c r="G4158" s="73" t="n">
        <v>3443</v>
      </c>
      <c r="H4158" s="73" t="n">
        <v>982</v>
      </c>
      <c r="I4158" s="74" t="n">
        <f aca="false">H4158/F4158</f>
        <v>0.221920903954802</v>
      </c>
      <c r="J4158" s="73" t="n">
        <v>3261</v>
      </c>
      <c r="K4158" s="73" t="n">
        <v>112</v>
      </c>
      <c r="L4158" s="73" t="n">
        <v>70</v>
      </c>
      <c r="M4158" s="73" t="n">
        <v>1709</v>
      </c>
      <c r="N4158" s="73" t="n">
        <v>1370</v>
      </c>
      <c r="O4158" s="73" t="n">
        <f aca="false">J4158-M4158-N4158</f>
        <v>182</v>
      </c>
      <c r="P4158" s="74" t="n">
        <f aca="false">M4158/J4158</f>
        <v>0.524072370438516</v>
      </c>
      <c r="Q4158" s="74" t="n">
        <f aca="false">N4158/J4158</f>
        <v>0.420116528672186</v>
      </c>
      <c r="R4158" s="75" t="n">
        <f aca="false">ABS(P4158-Q4158)*100</f>
        <v>10.3955841766329</v>
      </c>
      <c r="S4158" s="72" t="str">
        <f aca="false">IF(M4158&gt;N4158,"Flávio Bolsonaro",IF(N4158&gt;M4158,"Lula","Empate"))</f>
        <v>Flávio Bolsonaro</v>
      </c>
      <c r="T4158" s="74" t="n">
        <v>0.574274831526516</v>
      </c>
      <c r="U4158" s="74" t="n">
        <v>0.371520656314093</v>
      </c>
      <c r="V4158" s="72" t="str">
        <f aca="false">IF(S4158="Empate","—",IF((N4158&gt;M4158)&lt;&gt;(T4158&gt;U4158),"Sim","Não"))</f>
        <v>Sim</v>
      </c>
    </row>
    <row r="4159" customFormat="false" ht="15" hidden="false" customHeight="false" outlineLevel="0" collapsed="false">
      <c r="A4159" s="72" t="s">
        <v>8490</v>
      </c>
      <c r="B4159" s="72" t="s">
        <v>8491</v>
      </c>
      <c r="C4159" s="72" t="s">
        <v>293</v>
      </c>
      <c r="D4159" s="72" t="s">
        <v>292</v>
      </c>
      <c r="E4159" s="72"/>
      <c r="F4159" s="73" t="n">
        <v>4683</v>
      </c>
      <c r="G4159" s="73" t="n">
        <v>3983</v>
      </c>
      <c r="H4159" s="73" t="n">
        <v>700</v>
      </c>
      <c r="I4159" s="74" t="n">
        <f aca="false">H4159/F4159</f>
        <v>0.149476831091181</v>
      </c>
      <c r="J4159" s="73" t="n">
        <v>3812</v>
      </c>
      <c r="K4159" s="73" t="n">
        <v>93</v>
      </c>
      <c r="L4159" s="73" t="n">
        <v>78</v>
      </c>
      <c r="M4159" s="73" t="n">
        <v>2260</v>
      </c>
      <c r="N4159" s="73" t="n">
        <v>1209</v>
      </c>
      <c r="O4159" s="73" t="n">
        <f aca="false">J4159-M4159-N4159</f>
        <v>343</v>
      </c>
      <c r="P4159" s="74" t="n">
        <f aca="false">M4159/J4159</f>
        <v>0.59286463798531</v>
      </c>
      <c r="Q4159" s="74" t="n">
        <f aca="false">N4159/J4159</f>
        <v>0.317156348373557</v>
      </c>
      <c r="R4159" s="75" t="n">
        <f aca="false">ABS(P4159-Q4159)*100</f>
        <v>27.5708289611752</v>
      </c>
      <c r="S4159" s="72" t="str">
        <f aca="false">IF(M4159&gt;N4159,"Flávio Bolsonaro",IF(N4159&gt;M4159,"Lula","Empate"))</f>
        <v>Flávio Bolsonaro</v>
      </c>
      <c r="T4159" s="74" t="n">
        <v>0.43370607028754</v>
      </c>
      <c r="U4159" s="74" t="n">
        <v>0.509850905218317</v>
      </c>
      <c r="V4159" s="72" t="str">
        <f aca="false">IF(S4159="Empate","—",IF((N4159&gt;M4159)&lt;&gt;(T4159&gt;U4159),"Sim","Não"))</f>
        <v>Não</v>
      </c>
    </row>
    <row r="4160" customFormat="false" ht="15" hidden="false" customHeight="false" outlineLevel="0" collapsed="false">
      <c r="A4160" s="72" t="s">
        <v>8492</v>
      </c>
      <c r="B4160" s="72" t="s">
        <v>8493</v>
      </c>
      <c r="C4160" s="72" t="s">
        <v>293</v>
      </c>
      <c r="D4160" s="72" t="s">
        <v>292</v>
      </c>
      <c r="E4160" s="72"/>
      <c r="F4160" s="73" t="n">
        <v>1511</v>
      </c>
      <c r="G4160" s="73" t="n">
        <v>1262</v>
      </c>
      <c r="H4160" s="73" t="n">
        <v>249</v>
      </c>
      <c r="I4160" s="74" t="n">
        <f aca="false">H4160/F4160</f>
        <v>0.164791528788882</v>
      </c>
      <c r="J4160" s="73" t="n">
        <v>1215</v>
      </c>
      <c r="K4160" s="73" t="n">
        <v>18</v>
      </c>
      <c r="L4160" s="73" t="n">
        <v>29</v>
      </c>
      <c r="M4160" s="73" t="n">
        <v>781</v>
      </c>
      <c r="N4160" s="73" t="n">
        <v>315</v>
      </c>
      <c r="O4160" s="73" t="n">
        <f aca="false">J4160-M4160-N4160</f>
        <v>119</v>
      </c>
      <c r="P4160" s="74" t="n">
        <f aca="false">M4160/J4160</f>
        <v>0.642798353909465</v>
      </c>
      <c r="Q4160" s="74" t="n">
        <f aca="false">N4160/J4160</f>
        <v>0.259259259259259</v>
      </c>
      <c r="R4160" s="75" t="n">
        <f aca="false">ABS(P4160-Q4160)*100</f>
        <v>38.3539094650206</v>
      </c>
      <c r="S4160" s="72" t="str">
        <f aca="false">IF(M4160&gt;N4160,"Flávio Bolsonaro",IF(N4160&gt;M4160,"Lula","Empate"))</f>
        <v>Flávio Bolsonaro</v>
      </c>
      <c r="T4160" s="74" t="n">
        <v>0.308354866494401</v>
      </c>
      <c r="U4160" s="74" t="n">
        <v>0.590008613264427</v>
      </c>
      <c r="V4160" s="72" t="str">
        <f aca="false">IF(S4160="Empate","—",IF((N4160&gt;M4160)&lt;&gt;(T4160&gt;U4160),"Sim","Não"))</f>
        <v>Não</v>
      </c>
    </row>
    <row r="4161" customFormat="false" ht="15" hidden="false" customHeight="false" outlineLevel="0" collapsed="false">
      <c r="A4161" s="72" t="s">
        <v>8494</v>
      </c>
      <c r="B4161" s="72" t="s">
        <v>8495</v>
      </c>
      <c r="C4161" s="72" t="s">
        <v>293</v>
      </c>
      <c r="D4161" s="72" t="s">
        <v>292</v>
      </c>
      <c r="E4161" s="72"/>
      <c r="F4161" s="73" t="n">
        <v>4842</v>
      </c>
      <c r="G4161" s="73" t="n">
        <v>4053</v>
      </c>
      <c r="H4161" s="73" t="n">
        <v>789</v>
      </c>
      <c r="I4161" s="74" t="n">
        <f aca="false">H4161/F4161</f>
        <v>0.162949194547708</v>
      </c>
      <c r="J4161" s="73" t="n">
        <v>3879</v>
      </c>
      <c r="K4161" s="73" t="n">
        <v>83</v>
      </c>
      <c r="L4161" s="73" t="n">
        <v>91</v>
      </c>
      <c r="M4161" s="73" t="n">
        <v>2417</v>
      </c>
      <c r="N4161" s="73" t="n">
        <v>1237</v>
      </c>
      <c r="O4161" s="73" t="n">
        <f aca="false">J4161-M4161-N4161</f>
        <v>225</v>
      </c>
      <c r="P4161" s="74" t="n">
        <f aca="false">M4161/J4161</f>
        <v>0.623098736787832</v>
      </c>
      <c r="Q4161" s="74" t="n">
        <f aca="false">N4161/J4161</f>
        <v>0.318896622840938</v>
      </c>
      <c r="R4161" s="75" t="n">
        <f aca="false">ABS(P4161-Q4161)*100</f>
        <v>30.4202113946894</v>
      </c>
      <c r="S4161" s="72" t="str">
        <f aca="false">IF(M4161&gt;N4161,"Flávio Bolsonaro",IF(N4161&gt;M4161,"Lula","Empate"))</f>
        <v>Flávio Bolsonaro</v>
      </c>
      <c r="T4161" s="74" t="n">
        <v>0.406111256202664</v>
      </c>
      <c r="U4161" s="74" t="n">
        <v>0.540611125620266</v>
      </c>
      <c r="V4161" s="72" t="str">
        <f aca="false">IF(S4161="Empate","—",IF((N4161&gt;M4161)&lt;&gt;(T4161&gt;U4161),"Sim","Não"))</f>
        <v>Não</v>
      </c>
    </row>
    <row r="4162" customFormat="false" ht="15" hidden="false" customHeight="false" outlineLevel="0" collapsed="false">
      <c r="A4162" s="72" t="s">
        <v>8496</v>
      </c>
      <c r="B4162" s="72" t="s">
        <v>8497</v>
      </c>
      <c r="C4162" s="72" t="s">
        <v>293</v>
      </c>
      <c r="D4162" s="72" t="s">
        <v>292</v>
      </c>
      <c r="E4162" s="72"/>
      <c r="F4162" s="73" t="n">
        <v>3155</v>
      </c>
      <c r="G4162" s="73" t="n">
        <v>2668</v>
      </c>
      <c r="H4162" s="73" t="n">
        <v>487</v>
      </c>
      <c r="I4162" s="74" t="n">
        <f aca="false">H4162/F4162</f>
        <v>0.154358161648178</v>
      </c>
      <c r="J4162" s="73" t="n">
        <v>2575</v>
      </c>
      <c r="K4162" s="73" t="n">
        <v>31</v>
      </c>
      <c r="L4162" s="73" t="n">
        <v>62</v>
      </c>
      <c r="M4162" s="73" t="n">
        <v>1406</v>
      </c>
      <c r="N4162" s="73" t="n">
        <v>932</v>
      </c>
      <c r="O4162" s="73" t="n">
        <f aca="false">J4162-M4162-N4162</f>
        <v>237</v>
      </c>
      <c r="P4162" s="74" t="n">
        <f aca="false">M4162/J4162</f>
        <v>0.546019417475728</v>
      </c>
      <c r="Q4162" s="74" t="n">
        <f aca="false">N4162/J4162</f>
        <v>0.361941747572816</v>
      </c>
      <c r="R4162" s="75" t="n">
        <f aca="false">ABS(P4162-Q4162)*100</f>
        <v>18.4077669902913</v>
      </c>
      <c r="S4162" s="72" t="str">
        <f aca="false">IF(M4162&gt;N4162,"Flávio Bolsonaro",IF(N4162&gt;M4162,"Lula","Empate"))</f>
        <v>Flávio Bolsonaro</v>
      </c>
      <c r="T4162" s="74" t="n">
        <v>0.52891156462585</v>
      </c>
      <c r="U4162" s="74" t="n">
        <v>0.392006802721089</v>
      </c>
      <c r="V4162" s="72" t="str">
        <f aca="false">IF(S4162="Empate","—",IF((N4162&gt;M4162)&lt;&gt;(T4162&gt;U4162),"Sim","Não"))</f>
        <v>Sim</v>
      </c>
    </row>
    <row r="4163" customFormat="false" ht="15" hidden="false" customHeight="false" outlineLevel="0" collapsed="false">
      <c r="A4163" s="72" t="s">
        <v>8498</v>
      </c>
      <c r="B4163" s="72" t="s">
        <v>8499</v>
      </c>
      <c r="C4163" s="72" t="s">
        <v>293</v>
      </c>
      <c r="D4163" s="72" t="s">
        <v>292</v>
      </c>
      <c r="E4163" s="72"/>
      <c r="F4163" s="73" t="n">
        <v>5536</v>
      </c>
      <c r="G4163" s="73" t="n">
        <v>4355</v>
      </c>
      <c r="H4163" s="73" t="n">
        <v>1181</v>
      </c>
      <c r="I4163" s="74" t="n">
        <f aca="false">H4163/F4163</f>
        <v>0.213330924855491</v>
      </c>
      <c r="J4163" s="73" t="n">
        <v>4195</v>
      </c>
      <c r="K4163" s="73" t="n">
        <v>73</v>
      </c>
      <c r="L4163" s="73" t="n">
        <v>87</v>
      </c>
      <c r="M4163" s="73" t="n">
        <v>2109</v>
      </c>
      <c r="N4163" s="73" t="n">
        <v>1816</v>
      </c>
      <c r="O4163" s="73" t="n">
        <f aca="false">J4163-M4163-N4163</f>
        <v>270</v>
      </c>
      <c r="P4163" s="74" t="n">
        <f aca="false">M4163/J4163</f>
        <v>0.502741358760429</v>
      </c>
      <c r="Q4163" s="74" t="n">
        <f aca="false">N4163/J4163</f>
        <v>0.432896305125149</v>
      </c>
      <c r="R4163" s="75" t="n">
        <f aca="false">ABS(P4163-Q4163)*100</f>
        <v>6.98450536352802</v>
      </c>
      <c r="S4163" s="72" t="str">
        <f aca="false">IF(M4163&gt;N4163,"Flávio Bolsonaro",IF(N4163&gt;M4163,"Lula","Empate"))</f>
        <v>Flávio Bolsonaro</v>
      </c>
      <c r="T4163" s="74" t="n">
        <v>0.543616270867623</v>
      </c>
      <c r="U4163" s="74" t="n">
        <v>0.399012461791677</v>
      </c>
      <c r="V4163" s="72" t="str">
        <f aca="false">IF(S4163="Empate","—",IF((N4163&gt;M4163)&lt;&gt;(T4163&gt;U4163),"Sim","Não"))</f>
        <v>Sim</v>
      </c>
    </row>
    <row r="4164" customFormat="false" ht="15" hidden="false" customHeight="false" outlineLevel="0" collapsed="false">
      <c r="A4164" s="72" t="s">
        <v>8500</v>
      </c>
      <c r="B4164" s="72" t="s">
        <v>8501</v>
      </c>
      <c r="C4164" s="72" t="s">
        <v>293</v>
      </c>
      <c r="D4164" s="72" t="s">
        <v>292</v>
      </c>
      <c r="E4164" s="72"/>
      <c r="F4164" s="73" t="n">
        <v>5922</v>
      </c>
      <c r="G4164" s="73" t="n">
        <v>4859</v>
      </c>
      <c r="H4164" s="73" t="n">
        <v>1063</v>
      </c>
      <c r="I4164" s="74" t="n">
        <f aca="false">H4164/F4164</f>
        <v>0.179500168861871</v>
      </c>
      <c r="J4164" s="73" t="n">
        <v>4632</v>
      </c>
      <c r="K4164" s="73" t="n">
        <v>119</v>
      </c>
      <c r="L4164" s="73" t="n">
        <v>108</v>
      </c>
      <c r="M4164" s="73" t="n">
        <v>2369</v>
      </c>
      <c r="N4164" s="73" t="n">
        <v>1965</v>
      </c>
      <c r="O4164" s="73" t="n">
        <f aca="false">J4164-M4164-N4164</f>
        <v>298</v>
      </c>
      <c r="P4164" s="74" t="n">
        <f aca="false">M4164/J4164</f>
        <v>0.511442141623489</v>
      </c>
      <c r="Q4164" s="74" t="n">
        <f aca="false">N4164/J4164</f>
        <v>0.424222797927461</v>
      </c>
      <c r="R4164" s="75" t="n">
        <f aca="false">ABS(P4164-Q4164)*100</f>
        <v>8.72193436960276</v>
      </c>
      <c r="S4164" s="72" t="str">
        <f aca="false">IF(M4164&gt;N4164,"Flávio Bolsonaro",IF(N4164&gt;M4164,"Lula","Empate"))</f>
        <v>Flávio Bolsonaro</v>
      </c>
      <c r="T4164" s="74" t="n">
        <v>0.507377740303541</v>
      </c>
      <c r="U4164" s="74" t="n">
        <v>0.409359190556492</v>
      </c>
      <c r="V4164" s="72" t="str">
        <f aca="false">IF(S4164="Empate","—",IF((N4164&gt;M4164)&lt;&gt;(T4164&gt;U4164),"Sim","Não"))</f>
        <v>Sim</v>
      </c>
    </row>
    <row r="4165" customFormat="false" ht="15" hidden="false" customHeight="false" outlineLevel="0" collapsed="false">
      <c r="A4165" s="72" t="s">
        <v>8502</v>
      </c>
      <c r="B4165" s="72" t="s">
        <v>8503</v>
      </c>
      <c r="C4165" s="72" t="s">
        <v>293</v>
      </c>
      <c r="D4165" s="72" t="s">
        <v>292</v>
      </c>
      <c r="E4165" s="72"/>
      <c r="F4165" s="73" t="n">
        <v>2435</v>
      </c>
      <c r="G4165" s="73" t="n">
        <v>2094</v>
      </c>
      <c r="H4165" s="73" t="n">
        <v>341</v>
      </c>
      <c r="I4165" s="74" t="n">
        <f aca="false">H4165/F4165</f>
        <v>0.140041067761807</v>
      </c>
      <c r="J4165" s="73" t="n">
        <v>2037</v>
      </c>
      <c r="K4165" s="73" t="n">
        <v>29</v>
      </c>
      <c r="L4165" s="73" t="n">
        <v>28</v>
      </c>
      <c r="M4165" s="73" t="n">
        <v>1431</v>
      </c>
      <c r="N4165" s="73" t="n">
        <v>381</v>
      </c>
      <c r="O4165" s="73" t="n">
        <f aca="false">J4165-M4165-N4165</f>
        <v>225</v>
      </c>
      <c r="P4165" s="74" t="n">
        <f aca="false">M4165/J4165</f>
        <v>0.702503681885125</v>
      </c>
      <c r="Q4165" s="74" t="n">
        <f aca="false">N4165/J4165</f>
        <v>0.187039764359352</v>
      </c>
      <c r="R4165" s="75" t="n">
        <f aca="false">ABS(P4165-Q4165)*100</f>
        <v>51.5463917525773</v>
      </c>
      <c r="S4165" s="72" t="str">
        <f aca="false">IF(M4165&gt;N4165,"Flávio Bolsonaro",IF(N4165&gt;M4165,"Lula","Empate"))</f>
        <v>Flávio Bolsonaro</v>
      </c>
      <c r="T4165" s="74" t="n">
        <v>0.270395074397127</v>
      </c>
      <c r="U4165" s="74" t="n">
        <v>0.617239610056439</v>
      </c>
      <c r="V4165" s="72" t="str">
        <f aca="false">IF(S4165="Empate","—",IF((N4165&gt;M4165)&lt;&gt;(T4165&gt;U4165),"Sim","Não"))</f>
        <v>Não</v>
      </c>
    </row>
    <row r="4166" customFormat="false" ht="15" hidden="false" customHeight="false" outlineLevel="0" collapsed="false">
      <c r="A4166" s="72" t="s">
        <v>8504</v>
      </c>
      <c r="B4166" s="72" t="s">
        <v>8505</v>
      </c>
      <c r="C4166" s="72" t="s">
        <v>293</v>
      </c>
      <c r="D4166" s="72" t="s">
        <v>292</v>
      </c>
      <c r="E4166" s="72"/>
      <c r="F4166" s="73" t="n">
        <v>31646</v>
      </c>
      <c r="G4166" s="73" t="n">
        <v>26683</v>
      </c>
      <c r="H4166" s="73" t="n">
        <v>4963</v>
      </c>
      <c r="I4166" s="74" t="n">
        <f aca="false">H4166/F4166</f>
        <v>0.156828667130127</v>
      </c>
      <c r="J4166" s="73" t="n">
        <v>25800</v>
      </c>
      <c r="K4166" s="73" t="n">
        <v>486</v>
      </c>
      <c r="L4166" s="73" t="n">
        <v>397</v>
      </c>
      <c r="M4166" s="73" t="n">
        <v>18196</v>
      </c>
      <c r="N4166" s="73" t="n">
        <v>5613</v>
      </c>
      <c r="O4166" s="73" t="n">
        <f aca="false">J4166-M4166-N4166</f>
        <v>1991</v>
      </c>
      <c r="P4166" s="74" t="n">
        <f aca="false">M4166/J4166</f>
        <v>0.705271317829457</v>
      </c>
      <c r="Q4166" s="74" t="n">
        <f aca="false">N4166/J4166</f>
        <v>0.217558139534884</v>
      </c>
      <c r="R4166" s="75" t="n">
        <f aca="false">ABS(P4166-Q4166)*100</f>
        <v>48.7713178294574</v>
      </c>
      <c r="S4166" s="72" t="str">
        <f aca="false">IF(M4166&gt;N4166,"Flávio Bolsonaro",IF(N4166&gt;M4166,"Lula","Empate"))</f>
        <v>Flávio Bolsonaro</v>
      </c>
      <c r="T4166" s="74" t="n">
        <v>0.2999609375</v>
      </c>
      <c r="U4166" s="74" t="n">
        <v>0.6259375</v>
      </c>
      <c r="V4166" s="72" t="str">
        <f aca="false">IF(S4166="Empate","—",IF((N4166&gt;M4166)&lt;&gt;(T4166&gt;U4166),"Sim","Não"))</f>
        <v>Não</v>
      </c>
    </row>
    <row r="4167" customFormat="false" ht="15" hidden="false" customHeight="false" outlineLevel="0" collapsed="false">
      <c r="A4167" s="72" t="s">
        <v>8506</v>
      </c>
      <c r="B4167" s="72" t="s">
        <v>8507</v>
      </c>
      <c r="C4167" s="72" t="s">
        <v>293</v>
      </c>
      <c r="D4167" s="72" t="s">
        <v>292</v>
      </c>
      <c r="E4167" s="72"/>
      <c r="F4167" s="73" t="n">
        <v>3896</v>
      </c>
      <c r="G4167" s="73" t="n">
        <v>3244</v>
      </c>
      <c r="H4167" s="73" t="n">
        <v>652</v>
      </c>
      <c r="I4167" s="74" t="n">
        <f aca="false">H4167/F4167</f>
        <v>0.16735112936345</v>
      </c>
      <c r="J4167" s="73" t="n">
        <v>3137</v>
      </c>
      <c r="K4167" s="73" t="n">
        <v>50</v>
      </c>
      <c r="L4167" s="73" t="n">
        <v>57</v>
      </c>
      <c r="M4167" s="73" t="n">
        <v>1885</v>
      </c>
      <c r="N4167" s="73" t="n">
        <v>1050</v>
      </c>
      <c r="O4167" s="73" t="n">
        <f aca="false">J4167-M4167-N4167</f>
        <v>202</v>
      </c>
      <c r="P4167" s="74" t="n">
        <f aca="false">M4167/J4167</f>
        <v>0.600892572521517</v>
      </c>
      <c r="Q4167" s="74" t="n">
        <f aca="false">N4167/J4167</f>
        <v>0.334714695569015</v>
      </c>
      <c r="R4167" s="75" t="n">
        <f aca="false">ABS(P4167-Q4167)*100</f>
        <v>26.6177876952502</v>
      </c>
      <c r="S4167" s="72" t="str">
        <f aca="false">IF(M4167&gt;N4167,"Flávio Bolsonaro",IF(N4167&gt;M4167,"Lula","Empate"))</f>
        <v>Flávio Bolsonaro</v>
      </c>
      <c r="T4167" s="74" t="n">
        <v>0.413990461049285</v>
      </c>
      <c r="U4167" s="74" t="n">
        <v>0.523052464228935</v>
      </c>
      <c r="V4167" s="72" t="str">
        <f aca="false">IF(S4167="Empate","—",IF((N4167&gt;M4167)&lt;&gt;(T4167&gt;U4167),"Sim","Não"))</f>
        <v>Não</v>
      </c>
    </row>
    <row r="4168" customFormat="false" ht="15" hidden="false" customHeight="false" outlineLevel="0" collapsed="false">
      <c r="A4168" s="72" t="s">
        <v>8508</v>
      </c>
      <c r="B4168" s="72" t="s">
        <v>8509</v>
      </c>
      <c r="C4168" s="72" t="s">
        <v>293</v>
      </c>
      <c r="D4168" s="72" t="s">
        <v>292</v>
      </c>
      <c r="E4168" s="72"/>
      <c r="F4168" s="73" t="n">
        <v>3608</v>
      </c>
      <c r="G4168" s="73" t="n">
        <v>2829</v>
      </c>
      <c r="H4168" s="73" t="n">
        <v>779</v>
      </c>
      <c r="I4168" s="74" t="n">
        <f aca="false">H4168/F4168</f>
        <v>0.215909090909091</v>
      </c>
      <c r="J4168" s="73" t="n">
        <v>2711</v>
      </c>
      <c r="K4168" s="73" t="n">
        <v>67</v>
      </c>
      <c r="L4168" s="73" t="n">
        <v>51</v>
      </c>
      <c r="M4168" s="73" t="n">
        <v>1633</v>
      </c>
      <c r="N4168" s="73" t="n">
        <v>837</v>
      </c>
      <c r="O4168" s="73" t="n">
        <f aca="false">J4168-M4168-N4168</f>
        <v>241</v>
      </c>
      <c r="P4168" s="74" t="n">
        <f aca="false">M4168/J4168</f>
        <v>0.602360752489856</v>
      </c>
      <c r="Q4168" s="74" t="n">
        <f aca="false">N4168/J4168</f>
        <v>0.308742161563999</v>
      </c>
      <c r="R4168" s="75" t="n">
        <f aca="false">ABS(P4168-Q4168)*100</f>
        <v>29.3618590925858</v>
      </c>
      <c r="S4168" s="72" t="str">
        <f aca="false">IF(M4168&gt;N4168,"Flávio Bolsonaro",IF(N4168&gt;M4168,"Lula","Empate"))</f>
        <v>Flávio Bolsonaro</v>
      </c>
      <c r="T4168" s="74" t="n">
        <v>0.383874420264003</v>
      </c>
      <c r="U4168" s="74" t="n">
        <v>0.52550838387442</v>
      </c>
      <c r="V4168" s="72" t="str">
        <f aca="false">IF(S4168="Empate","—",IF((N4168&gt;M4168)&lt;&gt;(T4168&gt;U4168),"Sim","Não"))</f>
        <v>Não</v>
      </c>
    </row>
    <row r="4169" customFormat="false" ht="15" hidden="false" customHeight="false" outlineLevel="0" collapsed="false">
      <c r="A4169" s="72" t="s">
        <v>8510</v>
      </c>
      <c r="B4169" s="72" t="s">
        <v>8511</v>
      </c>
      <c r="C4169" s="72" t="s">
        <v>293</v>
      </c>
      <c r="D4169" s="72" t="s">
        <v>292</v>
      </c>
      <c r="E4169" s="72"/>
      <c r="F4169" s="73" t="n">
        <v>2211</v>
      </c>
      <c r="G4169" s="73" t="n">
        <v>1829</v>
      </c>
      <c r="H4169" s="73" t="n">
        <v>382</v>
      </c>
      <c r="I4169" s="74" t="n">
        <f aca="false">H4169/F4169</f>
        <v>0.17277250113071</v>
      </c>
      <c r="J4169" s="73" t="n">
        <v>1729</v>
      </c>
      <c r="K4169" s="73" t="n">
        <v>63</v>
      </c>
      <c r="L4169" s="73" t="n">
        <v>37</v>
      </c>
      <c r="M4169" s="73" t="n">
        <v>986</v>
      </c>
      <c r="N4169" s="73" t="n">
        <v>610</v>
      </c>
      <c r="O4169" s="73" t="n">
        <f aca="false">J4169-M4169-N4169</f>
        <v>133</v>
      </c>
      <c r="P4169" s="74" t="n">
        <f aca="false">M4169/J4169</f>
        <v>0.570271833429728</v>
      </c>
      <c r="Q4169" s="74" t="n">
        <f aca="false">N4169/J4169</f>
        <v>0.352805089647195</v>
      </c>
      <c r="R4169" s="75" t="n">
        <f aca="false">ABS(P4169-Q4169)*100</f>
        <v>21.7466743782533</v>
      </c>
      <c r="S4169" s="72" t="str">
        <f aca="false">IF(M4169&gt;N4169,"Flávio Bolsonaro",IF(N4169&gt;M4169,"Lula","Empate"))</f>
        <v>Flávio Bolsonaro</v>
      </c>
      <c r="T4169" s="74" t="n">
        <v>0.485108820160367</v>
      </c>
      <c r="U4169" s="74" t="n">
        <v>0.437571592210768</v>
      </c>
      <c r="V4169" s="72" t="str">
        <f aca="false">IF(S4169="Empate","—",IF((N4169&gt;M4169)&lt;&gt;(T4169&gt;U4169),"Sim","Não"))</f>
        <v>Sim</v>
      </c>
    </row>
    <row r="4170" customFormat="false" ht="15" hidden="false" customHeight="false" outlineLevel="0" collapsed="false">
      <c r="A4170" s="72" t="s">
        <v>8512</v>
      </c>
      <c r="B4170" s="72" t="s">
        <v>8513</v>
      </c>
      <c r="C4170" s="72" t="s">
        <v>293</v>
      </c>
      <c r="D4170" s="72" t="s">
        <v>292</v>
      </c>
      <c r="E4170" s="72"/>
      <c r="F4170" s="73" t="n">
        <v>3511</v>
      </c>
      <c r="G4170" s="73" t="n">
        <v>2903</v>
      </c>
      <c r="H4170" s="73" t="n">
        <v>608</v>
      </c>
      <c r="I4170" s="74" t="n">
        <f aca="false">H4170/F4170</f>
        <v>0.173170037026488</v>
      </c>
      <c r="J4170" s="73" t="n">
        <v>2784</v>
      </c>
      <c r="K4170" s="73" t="n">
        <v>61</v>
      </c>
      <c r="L4170" s="73" t="n">
        <v>58</v>
      </c>
      <c r="M4170" s="73" t="n">
        <v>1895</v>
      </c>
      <c r="N4170" s="73" t="n">
        <v>682</v>
      </c>
      <c r="O4170" s="73" t="n">
        <f aca="false">J4170-M4170-N4170</f>
        <v>207</v>
      </c>
      <c r="P4170" s="74" t="n">
        <f aca="false">M4170/J4170</f>
        <v>0.680675287356322</v>
      </c>
      <c r="Q4170" s="74" t="n">
        <f aca="false">N4170/J4170</f>
        <v>0.244971264367816</v>
      </c>
      <c r="R4170" s="75" t="n">
        <f aca="false">ABS(P4170-Q4170)*100</f>
        <v>43.5704022988506</v>
      </c>
      <c r="S4170" s="72" t="str">
        <f aca="false">IF(M4170&gt;N4170,"Flávio Bolsonaro",IF(N4170&gt;M4170,"Lula","Empate"))</f>
        <v>Flávio Bolsonaro</v>
      </c>
      <c r="T4170" s="74" t="n">
        <v>0.35222816399287</v>
      </c>
      <c r="U4170" s="74" t="n">
        <v>0.591800356506239</v>
      </c>
      <c r="V4170" s="72" t="str">
        <f aca="false">IF(S4170="Empate","—",IF((N4170&gt;M4170)&lt;&gt;(T4170&gt;U4170),"Sim","Não"))</f>
        <v>Não</v>
      </c>
    </row>
    <row r="4171" customFormat="false" ht="15" hidden="false" customHeight="false" outlineLevel="0" collapsed="false">
      <c r="A4171" s="72" t="s">
        <v>8514</v>
      </c>
      <c r="B4171" s="72" t="s">
        <v>8515</v>
      </c>
      <c r="C4171" s="72" t="s">
        <v>293</v>
      </c>
      <c r="D4171" s="72" t="s">
        <v>292</v>
      </c>
      <c r="E4171" s="72"/>
      <c r="F4171" s="73" t="n">
        <v>4013</v>
      </c>
      <c r="G4171" s="73" t="n">
        <v>3144</v>
      </c>
      <c r="H4171" s="73" t="n">
        <v>869</v>
      </c>
      <c r="I4171" s="74" t="n">
        <f aca="false">H4171/F4171</f>
        <v>0.216546224769499</v>
      </c>
      <c r="J4171" s="73" t="n">
        <v>2961</v>
      </c>
      <c r="K4171" s="73" t="n">
        <v>127</v>
      </c>
      <c r="L4171" s="73" t="n">
        <v>56</v>
      </c>
      <c r="M4171" s="73" t="n">
        <v>1724</v>
      </c>
      <c r="N4171" s="73" t="n">
        <v>1019</v>
      </c>
      <c r="O4171" s="73" t="n">
        <f aca="false">J4171-M4171-N4171</f>
        <v>218</v>
      </c>
      <c r="P4171" s="74" t="n">
        <f aca="false">M4171/J4171</f>
        <v>0.582235731171901</v>
      </c>
      <c r="Q4171" s="74" t="n">
        <f aca="false">N4171/J4171</f>
        <v>0.344140493076663</v>
      </c>
      <c r="R4171" s="75" t="n">
        <f aca="false">ABS(P4171-Q4171)*100</f>
        <v>23.8095238095238</v>
      </c>
      <c r="S4171" s="72" t="str">
        <f aca="false">IF(M4171&gt;N4171,"Flávio Bolsonaro",IF(N4171&gt;M4171,"Lula","Empate"))</f>
        <v>Flávio Bolsonaro</v>
      </c>
      <c r="T4171" s="74" t="n">
        <v>0.48062015503876</v>
      </c>
      <c r="U4171" s="74" t="n">
        <v>0.43766149870801</v>
      </c>
      <c r="V4171" s="72" t="str">
        <f aca="false">IF(S4171="Empate","—",IF((N4171&gt;M4171)&lt;&gt;(T4171&gt;U4171),"Sim","Não"))</f>
        <v>Sim</v>
      </c>
    </row>
    <row r="4172" customFormat="false" ht="15" hidden="false" customHeight="false" outlineLevel="0" collapsed="false">
      <c r="A4172" s="72" t="s">
        <v>8516</v>
      </c>
      <c r="B4172" s="72" t="s">
        <v>8517</v>
      </c>
      <c r="C4172" s="72" t="s">
        <v>293</v>
      </c>
      <c r="D4172" s="72" t="s">
        <v>292</v>
      </c>
      <c r="E4172" s="72"/>
      <c r="F4172" s="73" t="n">
        <v>3019</v>
      </c>
      <c r="G4172" s="73" t="n">
        <v>2532</v>
      </c>
      <c r="H4172" s="73" t="n">
        <v>487</v>
      </c>
      <c r="I4172" s="74" t="n">
        <f aca="false">H4172/F4172</f>
        <v>0.161311692613448</v>
      </c>
      <c r="J4172" s="73" t="n">
        <v>2471</v>
      </c>
      <c r="K4172" s="73" t="n">
        <v>28</v>
      </c>
      <c r="L4172" s="73" t="n">
        <v>33</v>
      </c>
      <c r="M4172" s="73" t="n">
        <v>1779</v>
      </c>
      <c r="N4172" s="73" t="n">
        <v>544</v>
      </c>
      <c r="O4172" s="73" t="n">
        <f aca="false">J4172-M4172-N4172</f>
        <v>148</v>
      </c>
      <c r="P4172" s="74" t="n">
        <f aca="false">M4172/J4172</f>
        <v>0.719951436665318</v>
      </c>
      <c r="Q4172" s="74" t="n">
        <f aca="false">N4172/J4172</f>
        <v>0.220153783893161</v>
      </c>
      <c r="R4172" s="75" t="n">
        <f aca="false">ABS(P4172-Q4172)*100</f>
        <v>49.9797652772157</v>
      </c>
      <c r="S4172" s="72" t="str">
        <f aca="false">IF(M4172&gt;N4172,"Flávio Bolsonaro",IF(N4172&gt;M4172,"Lula","Empate"))</f>
        <v>Flávio Bolsonaro</v>
      </c>
      <c r="T4172" s="74" t="n">
        <v>0.257979886313948</v>
      </c>
      <c r="U4172" s="74" t="n">
        <v>0.679055531263664</v>
      </c>
      <c r="V4172" s="72" t="str">
        <f aca="false">IF(S4172="Empate","—",IF((N4172&gt;M4172)&lt;&gt;(T4172&gt;U4172),"Sim","Não"))</f>
        <v>Não</v>
      </c>
    </row>
    <row r="4173" customFormat="false" ht="15" hidden="false" customHeight="false" outlineLevel="0" collapsed="false">
      <c r="A4173" s="72" t="s">
        <v>8518</v>
      </c>
      <c r="B4173" s="72" t="s">
        <v>8519</v>
      </c>
      <c r="C4173" s="72" t="s">
        <v>293</v>
      </c>
      <c r="D4173" s="72" t="s">
        <v>292</v>
      </c>
      <c r="E4173" s="72"/>
      <c r="F4173" s="73" t="n">
        <v>4115</v>
      </c>
      <c r="G4173" s="73" t="n">
        <v>3510</v>
      </c>
      <c r="H4173" s="73" t="n">
        <v>605</v>
      </c>
      <c r="I4173" s="74" t="n">
        <f aca="false">H4173/F4173</f>
        <v>0.147023086269745</v>
      </c>
      <c r="J4173" s="73" t="n">
        <v>3364</v>
      </c>
      <c r="K4173" s="73" t="n">
        <v>78</v>
      </c>
      <c r="L4173" s="73" t="n">
        <v>68</v>
      </c>
      <c r="M4173" s="73" t="n">
        <v>2153</v>
      </c>
      <c r="N4173" s="73" t="n">
        <v>835</v>
      </c>
      <c r="O4173" s="73" t="n">
        <f aca="false">J4173-M4173-N4173</f>
        <v>376</v>
      </c>
      <c r="P4173" s="74" t="n">
        <f aca="false">M4173/J4173</f>
        <v>0.640011890606421</v>
      </c>
      <c r="Q4173" s="74" t="n">
        <f aca="false">N4173/J4173</f>
        <v>0.248216409036861</v>
      </c>
      <c r="R4173" s="75" t="n">
        <f aca="false">ABS(P4173-Q4173)*100</f>
        <v>39.179548156956</v>
      </c>
      <c r="S4173" s="72" t="str">
        <f aca="false">IF(M4173&gt;N4173,"Flávio Bolsonaro",IF(N4173&gt;M4173,"Lula","Empate"))</f>
        <v>Flávio Bolsonaro</v>
      </c>
      <c r="T4173" s="74" t="n">
        <v>0.344934742075824</v>
      </c>
      <c r="U4173" s="74" t="n">
        <v>0.564636420136731</v>
      </c>
      <c r="V4173" s="72" t="str">
        <f aca="false">IF(S4173="Empate","—",IF((N4173&gt;M4173)&lt;&gt;(T4173&gt;U4173),"Sim","Não"))</f>
        <v>Não</v>
      </c>
    </row>
    <row r="4174" customFormat="false" ht="15" hidden="false" customHeight="false" outlineLevel="0" collapsed="false">
      <c r="A4174" s="72" t="s">
        <v>8520</v>
      </c>
      <c r="B4174" s="72" t="s">
        <v>8521</v>
      </c>
      <c r="C4174" s="72" t="s">
        <v>293</v>
      </c>
      <c r="D4174" s="72" t="s">
        <v>292</v>
      </c>
      <c r="E4174" s="72"/>
      <c r="F4174" s="73" t="n">
        <v>1617</v>
      </c>
      <c r="G4174" s="73" t="n">
        <v>1351</v>
      </c>
      <c r="H4174" s="73" t="n">
        <v>266</v>
      </c>
      <c r="I4174" s="74" t="n">
        <f aca="false">H4174/F4174</f>
        <v>0.164502164502165</v>
      </c>
      <c r="J4174" s="73" t="n">
        <v>1314</v>
      </c>
      <c r="K4174" s="73" t="n">
        <v>21</v>
      </c>
      <c r="L4174" s="73" t="n">
        <v>16</v>
      </c>
      <c r="M4174" s="73" t="n">
        <v>761</v>
      </c>
      <c r="N4174" s="73" t="n">
        <v>446</v>
      </c>
      <c r="O4174" s="73" t="n">
        <f aca="false">J4174-M4174-N4174</f>
        <v>107</v>
      </c>
      <c r="P4174" s="74" t="n">
        <f aca="false">M4174/J4174</f>
        <v>0.579147640791476</v>
      </c>
      <c r="Q4174" s="74" t="n">
        <f aca="false">N4174/J4174</f>
        <v>0.339421613394216</v>
      </c>
      <c r="R4174" s="75" t="n">
        <f aca="false">ABS(P4174-Q4174)*100</f>
        <v>23.972602739726</v>
      </c>
      <c r="S4174" s="72" t="str">
        <f aca="false">IF(M4174&gt;N4174,"Flávio Bolsonaro",IF(N4174&gt;M4174,"Lula","Empate"))</f>
        <v>Flávio Bolsonaro</v>
      </c>
      <c r="T4174" s="74" t="n">
        <v>0.46524064171123</v>
      </c>
      <c r="U4174" s="74" t="n">
        <v>0.440030557677617</v>
      </c>
      <c r="V4174" s="72" t="str">
        <f aca="false">IF(S4174="Empate","—",IF((N4174&gt;M4174)&lt;&gt;(T4174&gt;U4174),"Sim","Não"))</f>
        <v>Sim</v>
      </c>
    </row>
    <row r="4175" customFormat="false" ht="15" hidden="false" customHeight="false" outlineLevel="0" collapsed="false">
      <c r="A4175" s="72" t="s">
        <v>8522</v>
      </c>
      <c r="B4175" s="72" t="s">
        <v>8523</v>
      </c>
      <c r="C4175" s="72" t="s">
        <v>293</v>
      </c>
      <c r="D4175" s="72" t="s">
        <v>292</v>
      </c>
      <c r="E4175" s="72"/>
      <c r="F4175" s="73" t="n">
        <v>3954</v>
      </c>
      <c r="G4175" s="73" t="n">
        <v>3195</v>
      </c>
      <c r="H4175" s="73" t="n">
        <v>759</v>
      </c>
      <c r="I4175" s="74" t="n">
        <f aca="false">H4175/F4175</f>
        <v>0.19195751138088</v>
      </c>
      <c r="J4175" s="73" t="n">
        <v>3020</v>
      </c>
      <c r="K4175" s="73" t="n">
        <v>86</v>
      </c>
      <c r="L4175" s="73" t="n">
        <v>89</v>
      </c>
      <c r="M4175" s="73" t="n">
        <v>2090</v>
      </c>
      <c r="N4175" s="73" t="n">
        <v>769</v>
      </c>
      <c r="O4175" s="73" t="n">
        <f aca="false">J4175-M4175-N4175</f>
        <v>161</v>
      </c>
      <c r="P4175" s="74" t="n">
        <f aca="false">M4175/J4175</f>
        <v>0.69205298013245</v>
      </c>
      <c r="Q4175" s="74" t="n">
        <f aca="false">N4175/J4175</f>
        <v>0.254635761589404</v>
      </c>
      <c r="R4175" s="75" t="n">
        <f aca="false">ABS(P4175-Q4175)*100</f>
        <v>43.7417218543046</v>
      </c>
      <c r="S4175" s="72" t="str">
        <f aca="false">IF(M4175&gt;N4175,"Flávio Bolsonaro",IF(N4175&gt;M4175,"Lula","Empate"))</f>
        <v>Flávio Bolsonaro</v>
      </c>
      <c r="T4175" s="74" t="n">
        <v>0.330588980367321</v>
      </c>
      <c r="U4175" s="74" t="n">
        <v>0.59974667511083</v>
      </c>
      <c r="V4175" s="72" t="str">
        <f aca="false">IF(S4175="Empate","—",IF((N4175&gt;M4175)&lt;&gt;(T4175&gt;U4175),"Sim","Não"))</f>
        <v>Não</v>
      </c>
    </row>
    <row r="4176" customFormat="false" ht="15" hidden="false" customHeight="false" outlineLevel="0" collapsed="false">
      <c r="A4176" s="72" t="s">
        <v>8524</v>
      </c>
      <c r="B4176" s="72" t="s">
        <v>8525</v>
      </c>
      <c r="C4176" s="72" t="s">
        <v>293</v>
      </c>
      <c r="D4176" s="72" t="s">
        <v>292</v>
      </c>
      <c r="E4176" s="72"/>
      <c r="F4176" s="73" t="n">
        <v>3970</v>
      </c>
      <c r="G4176" s="73" t="n">
        <v>2905</v>
      </c>
      <c r="H4176" s="73" t="n">
        <v>1065</v>
      </c>
      <c r="I4176" s="74" t="n">
        <f aca="false">H4176/F4176</f>
        <v>0.268261964735516</v>
      </c>
      <c r="J4176" s="73" t="n">
        <v>2795</v>
      </c>
      <c r="K4176" s="73" t="n">
        <v>52</v>
      </c>
      <c r="L4176" s="73" t="n">
        <v>58</v>
      </c>
      <c r="M4176" s="73" t="n">
        <v>1479</v>
      </c>
      <c r="N4176" s="73" t="n">
        <v>1079</v>
      </c>
      <c r="O4176" s="73" t="n">
        <f aca="false">J4176-M4176-N4176</f>
        <v>237</v>
      </c>
      <c r="P4176" s="74" t="n">
        <f aca="false">M4176/J4176</f>
        <v>0.529159212880143</v>
      </c>
      <c r="Q4176" s="74" t="n">
        <f aca="false">N4176/J4176</f>
        <v>0.386046511627907</v>
      </c>
      <c r="R4176" s="75" t="n">
        <f aca="false">ABS(P4176-Q4176)*100</f>
        <v>14.3112701252236</v>
      </c>
      <c r="S4176" s="72" t="str">
        <f aca="false">IF(M4176&gt;N4176,"Flávio Bolsonaro",IF(N4176&gt;M4176,"Lula","Empate"))</f>
        <v>Flávio Bolsonaro</v>
      </c>
      <c r="T4176" s="74" t="n">
        <v>0.47571189279732</v>
      </c>
      <c r="U4176" s="74" t="n">
        <v>0.442546063651591</v>
      </c>
      <c r="V4176" s="72" t="str">
        <f aca="false">IF(S4176="Empate","—",IF((N4176&gt;M4176)&lt;&gt;(T4176&gt;U4176),"Sim","Não"))</f>
        <v>Sim</v>
      </c>
    </row>
    <row r="4177" customFormat="false" ht="15" hidden="false" customHeight="false" outlineLevel="0" collapsed="false">
      <c r="A4177" s="72" t="s">
        <v>8526</v>
      </c>
      <c r="B4177" s="72" t="s">
        <v>8527</v>
      </c>
      <c r="C4177" s="72" t="s">
        <v>293</v>
      </c>
      <c r="D4177" s="72" t="s">
        <v>292</v>
      </c>
      <c r="E4177" s="72"/>
      <c r="F4177" s="73" t="n">
        <v>6369</v>
      </c>
      <c r="G4177" s="73" t="n">
        <v>5022</v>
      </c>
      <c r="H4177" s="73" t="n">
        <v>1347</v>
      </c>
      <c r="I4177" s="74" t="n">
        <f aca="false">H4177/F4177</f>
        <v>0.211493170042393</v>
      </c>
      <c r="J4177" s="73" t="n">
        <v>4765</v>
      </c>
      <c r="K4177" s="73" t="n">
        <v>154</v>
      </c>
      <c r="L4177" s="73" t="n">
        <v>103</v>
      </c>
      <c r="M4177" s="73" t="n">
        <v>2272</v>
      </c>
      <c r="N4177" s="73" t="n">
        <v>2037</v>
      </c>
      <c r="O4177" s="73" t="n">
        <f aca="false">J4177-M4177-N4177</f>
        <v>456</v>
      </c>
      <c r="P4177" s="74" t="n">
        <f aca="false">M4177/J4177</f>
        <v>0.476810073452256</v>
      </c>
      <c r="Q4177" s="74" t="n">
        <f aca="false">N4177/J4177</f>
        <v>0.427492130115425</v>
      </c>
      <c r="R4177" s="75" t="n">
        <f aca="false">ABS(P4177-Q4177)*100</f>
        <v>4.9317943336831</v>
      </c>
      <c r="S4177" s="72" t="str">
        <f aca="false">IF(M4177&gt;N4177,"Flávio Bolsonaro",IF(N4177&gt;M4177,"Lula","Empate"))</f>
        <v>Flávio Bolsonaro</v>
      </c>
      <c r="T4177" s="74" t="n">
        <v>0.522542648253452</v>
      </c>
      <c r="U4177" s="74" t="n">
        <v>0.396019496344435</v>
      </c>
      <c r="V4177" s="72" t="str">
        <f aca="false">IF(S4177="Empate","—",IF((N4177&gt;M4177)&lt;&gt;(T4177&gt;U4177),"Sim","Não"))</f>
        <v>Sim</v>
      </c>
    </row>
    <row r="4178" customFormat="false" ht="15" hidden="false" customHeight="false" outlineLevel="0" collapsed="false">
      <c r="A4178" s="72" t="s">
        <v>8528</v>
      </c>
      <c r="B4178" s="72" t="s">
        <v>8529</v>
      </c>
      <c r="C4178" s="72" t="s">
        <v>293</v>
      </c>
      <c r="D4178" s="72" t="s">
        <v>292</v>
      </c>
      <c r="E4178" s="72"/>
      <c r="F4178" s="73" t="n">
        <v>4473</v>
      </c>
      <c r="G4178" s="73" t="n">
        <v>3666</v>
      </c>
      <c r="H4178" s="73" t="n">
        <v>807</v>
      </c>
      <c r="I4178" s="74" t="n">
        <f aca="false">H4178/F4178</f>
        <v>0.180415828303152</v>
      </c>
      <c r="J4178" s="73" t="n">
        <v>3525</v>
      </c>
      <c r="K4178" s="73" t="n">
        <v>70</v>
      </c>
      <c r="L4178" s="73" t="n">
        <v>71</v>
      </c>
      <c r="M4178" s="73" t="n">
        <v>1642</v>
      </c>
      <c r="N4178" s="73" t="n">
        <v>1647</v>
      </c>
      <c r="O4178" s="73" t="n">
        <f aca="false">J4178-M4178-N4178</f>
        <v>236</v>
      </c>
      <c r="P4178" s="74" t="n">
        <f aca="false">M4178/J4178</f>
        <v>0.465815602836879</v>
      </c>
      <c r="Q4178" s="74" t="n">
        <f aca="false">N4178/J4178</f>
        <v>0.467234042553192</v>
      </c>
      <c r="R4178" s="75" t="n">
        <f aca="false">ABS(P4178-Q4178)*100</f>
        <v>0.141843971631206</v>
      </c>
      <c r="S4178" s="72" t="str">
        <f aca="false">IF(M4178&gt;N4178,"Flávio Bolsonaro",IF(N4178&gt;M4178,"Lula","Empate"))</f>
        <v>Lula</v>
      </c>
      <c r="T4178" s="74" t="n">
        <v>0.578219533275713</v>
      </c>
      <c r="U4178" s="74" t="n">
        <v>0.376260443676174</v>
      </c>
      <c r="V4178" s="72" t="str">
        <f aca="false">IF(S4178="Empate","—",IF((N4178&gt;M4178)&lt;&gt;(T4178&gt;U4178),"Sim","Não"))</f>
        <v>Não</v>
      </c>
    </row>
    <row r="4179" customFormat="false" ht="15" hidden="false" customHeight="false" outlineLevel="0" collapsed="false">
      <c r="A4179" s="72" t="s">
        <v>8530</v>
      </c>
      <c r="B4179" s="72" t="s">
        <v>8531</v>
      </c>
      <c r="C4179" s="72" t="s">
        <v>293</v>
      </c>
      <c r="D4179" s="72" t="s">
        <v>292</v>
      </c>
      <c r="E4179" s="72"/>
      <c r="F4179" s="73" t="n">
        <v>1514</v>
      </c>
      <c r="G4179" s="73" t="n">
        <v>1283</v>
      </c>
      <c r="H4179" s="73" t="n">
        <v>231</v>
      </c>
      <c r="I4179" s="74" t="n">
        <f aca="false">H4179/F4179</f>
        <v>0.152575957727873</v>
      </c>
      <c r="J4179" s="73" t="n">
        <v>1232</v>
      </c>
      <c r="K4179" s="73" t="n">
        <v>27</v>
      </c>
      <c r="L4179" s="73" t="n">
        <v>24</v>
      </c>
      <c r="M4179" s="73" t="n">
        <v>935</v>
      </c>
      <c r="N4179" s="73" t="n">
        <v>187</v>
      </c>
      <c r="O4179" s="73" t="n">
        <f aca="false">J4179-M4179-N4179</f>
        <v>110</v>
      </c>
      <c r="P4179" s="74" t="n">
        <f aca="false">M4179/J4179</f>
        <v>0.758928571428571</v>
      </c>
      <c r="Q4179" s="74" t="n">
        <f aca="false">N4179/J4179</f>
        <v>0.151785714285714</v>
      </c>
      <c r="R4179" s="75" t="n">
        <f aca="false">ABS(P4179-Q4179)*100</f>
        <v>60.7142857142857</v>
      </c>
      <c r="S4179" s="72" t="str">
        <f aca="false">IF(M4179&gt;N4179,"Flávio Bolsonaro",IF(N4179&gt;M4179,"Lula","Empate"))</f>
        <v>Flávio Bolsonaro</v>
      </c>
      <c r="T4179" s="74" t="n">
        <v>0.226240538267452</v>
      </c>
      <c r="U4179" s="74" t="n">
        <v>0.714045416316232</v>
      </c>
      <c r="V4179" s="72" t="str">
        <f aca="false">IF(S4179="Empate","—",IF((N4179&gt;M4179)&lt;&gt;(T4179&gt;U4179),"Sim","Não"))</f>
        <v>Não</v>
      </c>
    </row>
    <row r="4180" customFormat="false" ht="15" hidden="false" customHeight="false" outlineLevel="0" collapsed="false">
      <c r="A4180" s="72" t="s">
        <v>8532</v>
      </c>
      <c r="B4180" s="72" t="s">
        <v>8533</v>
      </c>
      <c r="C4180" s="72" t="s">
        <v>293</v>
      </c>
      <c r="D4180" s="72" t="s">
        <v>292</v>
      </c>
      <c r="E4180" s="72"/>
      <c r="F4180" s="73" t="n">
        <v>3352</v>
      </c>
      <c r="G4180" s="73" t="n">
        <v>2594</v>
      </c>
      <c r="H4180" s="73" t="n">
        <v>758</v>
      </c>
      <c r="I4180" s="74" t="n">
        <f aca="false">H4180/F4180</f>
        <v>0.226133651551313</v>
      </c>
      <c r="J4180" s="73" t="n">
        <v>2483</v>
      </c>
      <c r="K4180" s="73" t="n">
        <v>77</v>
      </c>
      <c r="L4180" s="73" t="n">
        <v>34</v>
      </c>
      <c r="M4180" s="73" t="n">
        <v>1639</v>
      </c>
      <c r="N4180" s="73" t="n">
        <v>699</v>
      </c>
      <c r="O4180" s="73" t="n">
        <f aca="false">J4180-M4180-N4180</f>
        <v>145</v>
      </c>
      <c r="P4180" s="74" t="n">
        <f aca="false">M4180/J4180</f>
        <v>0.660088602496979</v>
      </c>
      <c r="Q4180" s="74" t="n">
        <f aca="false">N4180/J4180</f>
        <v>0.281514297221104</v>
      </c>
      <c r="R4180" s="75" t="n">
        <f aca="false">ABS(P4180-Q4180)*100</f>
        <v>37.8574305275876</v>
      </c>
      <c r="S4180" s="72" t="str">
        <f aca="false">IF(M4180&gt;N4180,"Flávio Bolsonaro",IF(N4180&gt;M4180,"Lula","Empate"))</f>
        <v>Flávio Bolsonaro</v>
      </c>
      <c r="T4180" s="74" t="n">
        <v>0.375523889354568</v>
      </c>
      <c r="U4180" s="74" t="n">
        <v>0.551550712489522</v>
      </c>
      <c r="V4180" s="72" t="str">
        <f aca="false">IF(S4180="Empate","—",IF((N4180&gt;M4180)&lt;&gt;(T4180&gt;U4180),"Sim","Não"))</f>
        <v>Não</v>
      </c>
    </row>
    <row r="4181" customFormat="false" ht="15" hidden="false" customHeight="false" outlineLevel="0" collapsed="false">
      <c r="A4181" s="72" t="s">
        <v>8534</v>
      </c>
      <c r="B4181" s="72" t="s">
        <v>8535</v>
      </c>
      <c r="C4181" s="72" t="s">
        <v>293</v>
      </c>
      <c r="D4181" s="72" t="s">
        <v>292</v>
      </c>
      <c r="E4181" s="72"/>
      <c r="F4181" s="73" t="n">
        <v>3034</v>
      </c>
      <c r="G4181" s="73" t="n">
        <v>2573</v>
      </c>
      <c r="H4181" s="73" t="n">
        <v>461</v>
      </c>
      <c r="I4181" s="74" t="n">
        <f aca="false">H4181/F4181</f>
        <v>0.151944627554384</v>
      </c>
      <c r="J4181" s="73" t="n">
        <v>2498</v>
      </c>
      <c r="K4181" s="73" t="n">
        <v>31</v>
      </c>
      <c r="L4181" s="73" t="n">
        <v>44</v>
      </c>
      <c r="M4181" s="73" t="n">
        <v>2061</v>
      </c>
      <c r="N4181" s="73" t="n">
        <v>280</v>
      </c>
      <c r="O4181" s="73" t="n">
        <f aca="false">J4181-M4181-N4181</f>
        <v>157</v>
      </c>
      <c r="P4181" s="74" t="n">
        <f aca="false">M4181/J4181</f>
        <v>0.825060048038431</v>
      </c>
      <c r="Q4181" s="74" t="n">
        <f aca="false">N4181/J4181</f>
        <v>0.11208967173739</v>
      </c>
      <c r="R4181" s="75" t="n">
        <f aca="false">ABS(P4181-Q4181)*100</f>
        <v>71.2970376301041</v>
      </c>
      <c r="S4181" s="72" t="str">
        <f aca="false">IF(M4181&gt;N4181,"Flávio Bolsonaro",IF(N4181&gt;M4181,"Lula","Empate"))</f>
        <v>Flávio Bolsonaro</v>
      </c>
      <c r="T4181" s="74" t="n">
        <v>0.163378058405683</v>
      </c>
      <c r="U4181" s="74" t="n">
        <v>0.762036306235201</v>
      </c>
      <c r="V4181" s="72" t="str">
        <f aca="false">IF(S4181="Empate","—",IF((N4181&gt;M4181)&lt;&gt;(T4181&gt;U4181),"Sim","Não"))</f>
        <v>Não</v>
      </c>
    </row>
    <row r="4182" customFormat="false" ht="15" hidden="false" customHeight="false" outlineLevel="0" collapsed="false">
      <c r="A4182" s="72" t="s">
        <v>8536</v>
      </c>
      <c r="B4182" s="72" t="s">
        <v>8537</v>
      </c>
      <c r="C4182" s="72" t="s">
        <v>293</v>
      </c>
      <c r="D4182" s="72" t="s">
        <v>292</v>
      </c>
      <c r="E4182" s="72"/>
      <c r="F4182" s="73" t="n">
        <v>47579</v>
      </c>
      <c r="G4182" s="73" t="n">
        <v>36893</v>
      </c>
      <c r="H4182" s="73" t="n">
        <v>10686</v>
      </c>
      <c r="I4182" s="74" t="n">
        <f aca="false">H4182/F4182</f>
        <v>0.224594884297694</v>
      </c>
      <c r="J4182" s="73" t="n">
        <v>35296</v>
      </c>
      <c r="K4182" s="73" t="n">
        <v>897</v>
      </c>
      <c r="L4182" s="73" t="n">
        <v>700</v>
      </c>
      <c r="M4182" s="73" t="n">
        <v>20096</v>
      </c>
      <c r="N4182" s="73" t="n">
        <v>11576</v>
      </c>
      <c r="O4182" s="73" t="n">
        <f aca="false">J4182-M4182-N4182</f>
        <v>3624</v>
      </c>
      <c r="P4182" s="74" t="n">
        <f aca="false">M4182/J4182</f>
        <v>0.56935630099728</v>
      </c>
      <c r="Q4182" s="74" t="n">
        <f aca="false">N4182/J4182</f>
        <v>0.327969174977335</v>
      </c>
      <c r="R4182" s="75" t="n">
        <f aca="false">ABS(P4182-Q4182)*100</f>
        <v>24.1387126019946</v>
      </c>
      <c r="S4182" s="72" t="str">
        <f aca="false">IF(M4182&gt;N4182,"Flávio Bolsonaro",IF(N4182&gt;M4182,"Lula","Empate"))</f>
        <v>Flávio Bolsonaro</v>
      </c>
      <c r="T4182" s="74" t="n">
        <v>0.3850426882662</v>
      </c>
      <c r="U4182" s="74" t="n">
        <v>0.517950963222417</v>
      </c>
      <c r="V4182" s="72" t="str">
        <f aca="false">IF(S4182="Empate","—",IF((N4182&gt;M4182)&lt;&gt;(T4182&gt;U4182),"Sim","Não"))</f>
        <v>Não</v>
      </c>
    </row>
    <row r="4183" customFormat="false" ht="15" hidden="false" customHeight="false" outlineLevel="0" collapsed="false">
      <c r="A4183" s="72" t="s">
        <v>8538</v>
      </c>
      <c r="B4183" s="72" t="s">
        <v>8539</v>
      </c>
      <c r="C4183" s="72" t="s">
        <v>293</v>
      </c>
      <c r="D4183" s="72" t="s">
        <v>292</v>
      </c>
      <c r="E4183" s="72"/>
      <c r="F4183" s="73" t="n">
        <v>2764</v>
      </c>
      <c r="G4183" s="73" t="n">
        <v>2281</v>
      </c>
      <c r="H4183" s="73" t="n">
        <v>483</v>
      </c>
      <c r="I4183" s="74" t="n">
        <f aca="false">H4183/F4183</f>
        <v>0.174746743849493</v>
      </c>
      <c r="J4183" s="73" t="n">
        <v>2208</v>
      </c>
      <c r="K4183" s="73" t="n">
        <v>38</v>
      </c>
      <c r="L4183" s="73" t="n">
        <v>35</v>
      </c>
      <c r="M4183" s="73" t="n">
        <v>1417</v>
      </c>
      <c r="N4183" s="73" t="n">
        <v>664</v>
      </c>
      <c r="O4183" s="73" t="n">
        <f aca="false">J4183-M4183-N4183</f>
        <v>127</v>
      </c>
      <c r="P4183" s="74" t="n">
        <f aca="false">M4183/J4183</f>
        <v>0.641757246376812</v>
      </c>
      <c r="Q4183" s="74" t="n">
        <f aca="false">N4183/J4183</f>
        <v>0.300724637681159</v>
      </c>
      <c r="R4183" s="75" t="n">
        <f aca="false">ABS(P4183-Q4183)*100</f>
        <v>34.1032608695652</v>
      </c>
      <c r="S4183" s="72" t="str">
        <f aca="false">IF(M4183&gt;N4183,"Flávio Bolsonaro",IF(N4183&gt;M4183,"Lula","Empate"))</f>
        <v>Flávio Bolsonaro</v>
      </c>
      <c r="T4183" s="74" t="n">
        <v>0.418912745545911</v>
      </c>
      <c r="U4183" s="74" t="n">
        <v>0.51576062128826</v>
      </c>
      <c r="V4183" s="72" t="str">
        <f aca="false">IF(S4183="Empate","—",IF((N4183&gt;M4183)&lt;&gt;(T4183&gt;U4183),"Sim","Não"))</f>
        <v>Não</v>
      </c>
    </row>
    <row r="4184" customFormat="false" ht="15" hidden="false" customHeight="false" outlineLevel="0" collapsed="false">
      <c r="A4184" s="72" t="s">
        <v>8540</v>
      </c>
      <c r="B4184" s="72" t="s">
        <v>8541</v>
      </c>
      <c r="C4184" s="72" t="s">
        <v>293</v>
      </c>
      <c r="D4184" s="72" t="s">
        <v>292</v>
      </c>
      <c r="E4184" s="72"/>
      <c r="F4184" s="73" t="n">
        <v>3216</v>
      </c>
      <c r="G4184" s="73" t="n">
        <v>2721</v>
      </c>
      <c r="H4184" s="73" t="n">
        <v>495</v>
      </c>
      <c r="I4184" s="74" t="n">
        <f aca="false">H4184/F4184</f>
        <v>0.153917910447761</v>
      </c>
      <c r="J4184" s="73" t="n">
        <v>2626</v>
      </c>
      <c r="K4184" s="73" t="n">
        <v>45</v>
      </c>
      <c r="L4184" s="73" t="n">
        <v>50</v>
      </c>
      <c r="M4184" s="73" t="n">
        <v>1783</v>
      </c>
      <c r="N4184" s="73" t="n">
        <v>590</v>
      </c>
      <c r="O4184" s="73" t="n">
        <f aca="false">J4184-M4184-N4184</f>
        <v>253</v>
      </c>
      <c r="P4184" s="74" t="n">
        <f aca="false">M4184/J4184</f>
        <v>0.678979436405179</v>
      </c>
      <c r="Q4184" s="74" t="n">
        <f aca="false">N4184/J4184</f>
        <v>0.224676313785225</v>
      </c>
      <c r="R4184" s="75" t="n">
        <f aca="false">ABS(P4184-Q4184)*100</f>
        <v>45.4303122619954</v>
      </c>
      <c r="S4184" s="72" t="str">
        <f aca="false">IF(M4184&gt;N4184,"Flávio Bolsonaro",IF(N4184&gt;M4184,"Lula","Empate"))</f>
        <v>Flávio Bolsonaro</v>
      </c>
      <c r="T4184" s="74" t="n">
        <v>0.326848249027237</v>
      </c>
      <c r="U4184" s="74" t="n">
        <v>0.573540856031128</v>
      </c>
      <c r="V4184" s="72" t="str">
        <f aca="false">IF(S4184="Empate","—",IF((N4184&gt;M4184)&lt;&gt;(T4184&gt;U4184),"Sim","Não"))</f>
        <v>Não</v>
      </c>
    </row>
    <row r="4185" customFormat="false" ht="15" hidden="false" customHeight="false" outlineLevel="0" collapsed="false">
      <c r="A4185" s="72" t="s">
        <v>8542</v>
      </c>
      <c r="B4185" s="72" t="s">
        <v>8543</v>
      </c>
      <c r="C4185" s="72" t="s">
        <v>293</v>
      </c>
      <c r="D4185" s="72" t="s">
        <v>292</v>
      </c>
      <c r="E4185" s="72"/>
      <c r="F4185" s="73" t="n">
        <v>5309</v>
      </c>
      <c r="G4185" s="73" t="n">
        <v>4211</v>
      </c>
      <c r="H4185" s="73" t="n">
        <v>1098</v>
      </c>
      <c r="I4185" s="74" t="n">
        <f aca="false">H4185/F4185</f>
        <v>0.206818609907704</v>
      </c>
      <c r="J4185" s="73" t="n">
        <v>3971</v>
      </c>
      <c r="K4185" s="73" t="n">
        <v>149</v>
      </c>
      <c r="L4185" s="73" t="n">
        <v>91</v>
      </c>
      <c r="M4185" s="73" t="n">
        <v>2263</v>
      </c>
      <c r="N4185" s="73" t="n">
        <v>1268</v>
      </c>
      <c r="O4185" s="73" t="n">
        <f aca="false">J4185-M4185-N4185</f>
        <v>440</v>
      </c>
      <c r="P4185" s="74" t="n">
        <f aca="false">M4185/J4185</f>
        <v>0.569881641903803</v>
      </c>
      <c r="Q4185" s="74" t="n">
        <f aca="false">N4185/J4185</f>
        <v>0.319315033996474</v>
      </c>
      <c r="R4185" s="75" t="n">
        <f aca="false">ABS(P4185-Q4185)*100</f>
        <v>25.0566607907328</v>
      </c>
      <c r="S4185" s="72" t="str">
        <f aca="false">IF(M4185&gt;N4185,"Flávio Bolsonaro",IF(N4185&gt;M4185,"Lula","Empate"))</f>
        <v>Flávio Bolsonaro</v>
      </c>
      <c r="T4185" s="74" t="n">
        <v>0.394366197183099</v>
      </c>
      <c r="U4185" s="74" t="n">
        <v>0.49320484309365</v>
      </c>
      <c r="V4185" s="72" t="str">
        <f aca="false">IF(S4185="Empate","—",IF((N4185&gt;M4185)&lt;&gt;(T4185&gt;U4185),"Sim","Não"))</f>
        <v>Não</v>
      </c>
    </row>
    <row r="4186" customFormat="false" ht="15" hidden="false" customHeight="false" outlineLevel="0" collapsed="false">
      <c r="A4186" s="72" t="s">
        <v>8544</v>
      </c>
      <c r="B4186" s="72" t="s">
        <v>8545</v>
      </c>
      <c r="C4186" s="72" t="s">
        <v>293</v>
      </c>
      <c r="D4186" s="72" t="s">
        <v>292</v>
      </c>
      <c r="E4186" s="72"/>
      <c r="F4186" s="73" t="n">
        <v>5415</v>
      </c>
      <c r="G4186" s="73" t="n">
        <v>4717</v>
      </c>
      <c r="H4186" s="73" t="n">
        <v>698</v>
      </c>
      <c r="I4186" s="74" t="n">
        <f aca="false">H4186/F4186</f>
        <v>0.128901200369344</v>
      </c>
      <c r="J4186" s="73" t="n">
        <v>4560</v>
      </c>
      <c r="K4186" s="73" t="n">
        <v>62</v>
      </c>
      <c r="L4186" s="73" t="n">
        <v>95</v>
      </c>
      <c r="M4186" s="73" t="n">
        <v>3383</v>
      </c>
      <c r="N4186" s="73" t="n">
        <v>762</v>
      </c>
      <c r="O4186" s="73" t="n">
        <f aca="false">J4186-M4186-N4186</f>
        <v>415</v>
      </c>
      <c r="P4186" s="74" t="n">
        <f aca="false">M4186/J4186</f>
        <v>0.741885964912281</v>
      </c>
      <c r="Q4186" s="74" t="n">
        <f aca="false">N4186/J4186</f>
        <v>0.167105263157895</v>
      </c>
      <c r="R4186" s="75" t="n">
        <f aca="false">ABS(P4186-Q4186)*100</f>
        <v>57.4780701754386</v>
      </c>
      <c r="S4186" s="72" t="str">
        <f aca="false">IF(M4186&gt;N4186,"Flávio Bolsonaro",IF(N4186&gt;M4186,"Lula","Empate"))</f>
        <v>Flávio Bolsonaro</v>
      </c>
      <c r="T4186" s="74" t="n">
        <v>0.241586806329396</v>
      </c>
      <c r="U4186" s="74" t="n">
        <v>0.672832627590818</v>
      </c>
      <c r="V4186" s="72" t="str">
        <f aca="false">IF(S4186="Empate","—",IF((N4186&gt;M4186)&lt;&gt;(T4186&gt;U4186),"Sim","Não"))</f>
        <v>Não</v>
      </c>
    </row>
    <row r="4187" customFormat="false" ht="15" hidden="false" customHeight="false" outlineLevel="0" collapsed="false">
      <c r="A4187" s="72" t="s">
        <v>8546</v>
      </c>
      <c r="B4187" s="72" t="s">
        <v>8547</v>
      </c>
      <c r="C4187" s="72" t="s">
        <v>293</v>
      </c>
      <c r="D4187" s="72" t="s">
        <v>292</v>
      </c>
      <c r="E4187" s="72"/>
      <c r="F4187" s="73" t="n">
        <v>9243</v>
      </c>
      <c r="G4187" s="73" t="n">
        <v>6942</v>
      </c>
      <c r="H4187" s="73" t="n">
        <v>2301</v>
      </c>
      <c r="I4187" s="74" t="n">
        <f aca="false">H4187/F4187</f>
        <v>0.248945147679325</v>
      </c>
      <c r="J4187" s="73" t="n">
        <v>6559</v>
      </c>
      <c r="K4187" s="73" t="n">
        <v>176</v>
      </c>
      <c r="L4187" s="73" t="n">
        <v>207</v>
      </c>
      <c r="M4187" s="73" t="n">
        <v>3945</v>
      </c>
      <c r="N4187" s="73" t="n">
        <v>2159</v>
      </c>
      <c r="O4187" s="73" t="n">
        <f aca="false">J4187-M4187-N4187</f>
        <v>455</v>
      </c>
      <c r="P4187" s="74" t="n">
        <f aca="false">M4187/J4187</f>
        <v>0.601463637749657</v>
      </c>
      <c r="Q4187" s="74" t="n">
        <f aca="false">N4187/J4187</f>
        <v>0.329166031407227</v>
      </c>
      <c r="R4187" s="75" t="n">
        <f aca="false">ABS(P4187-Q4187)*100</f>
        <v>27.229760634243</v>
      </c>
      <c r="S4187" s="72" t="str">
        <f aca="false">IF(M4187&gt;N4187,"Flávio Bolsonaro",IF(N4187&gt;M4187,"Lula","Empate"))</f>
        <v>Flávio Bolsonaro</v>
      </c>
      <c r="T4187" s="74" t="n">
        <v>0.41761489581794</v>
      </c>
      <c r="U4187" s="74" t="n">
        <v>0.481601891532437</v>
      </c>
      <c r="V4187" s="72" t="str">
        <f aca="false">IF(S4187="Empate","—",IF((N4187&gt;M4187)&lt;&gt;(T4187&gt;U4187),"Sim","Não"))</f>
        <v>Não</v>
      </c>
    </row>
    <row r="4188" customFormat="false" ht="15" hidden="false" customHeight="false" outlineLevel="0" collapsed="false">
      <c r="A4188" s="72" t="s">
        <v>8548</v>
      </c>
      <c r="B4188" s="72" t="s">
        <v>8549</v>
      </c>
      <c r="C4188" s="72" t="s">
        <v>293</v>
      </c>
      <c r="D4188" s="72" t="s">
        <v>292</v>
      </c>
      <c r="E4188" s="72"/>
      <c r="F4188" s="73" t="n">
        <v>2854</v>
      </c>
      <c r="G4188" s="73" t="n">
        <v>2218</v>
      </c>
      <c r="H4188" s="73" t="n">
        <v>636</v>
      </c>
      <c r="I4188" s="74" t="n">
        <f aca="false">H4188/F4188</f>
        <v>0.222845129642607</v>
      </c>
      <c r="J4188" s="73" t="n">
        <v>2139</v>
      </c>
      <c r="K4188" s="73" t="n">
        <v>62</v>
      </c>
      <c r="L4188" s="73" t="n">
        <v>17</v>
      </c>
      <c r="M4188" s="73" t="n">
        <v>1569</v>
      </c>
      <c r="N4188" s="73" t="n">
        <v>468</v>
      </c>
      <c r="O4188" s="73" t="n">
        <f aca="false">J4188-M4188-N4188</f>
        <v>102</v>
      </c>
      <c r="P4188" s="74" t="n">
        <f aca="false">M4188/J4188</f>
        <v>0.733520336605891</v>
      </c>
      <c r="Q4188" s="74" t="n">
        <f aca="false">N4188/J4188</f>
        <v>0.218793828892006</v>
      </c>
      <c r="R4188" s="75" t="n">
        <f aca="false">ABS(P4188-Q4188)*100</f>
        <v>51.4726507713885</v>
      </c>
      <c r="S4188" s="72" t="str">
        <f aca="false">IF(M4188&gt;N4188,"Flávio Bolsonaro",IF(N4188&gt;M4188,"Lula","Empate"))</f>
        <v>Flávio Bolsonaro</v>
      </c>
      <c r="T4188" s="74" t="n">
        <v>0.307655729909653</v>
      </c>
      <c r="U4188" s="74" t="n">
        <v>0.633380884450785</v>
      </c>
      <c r="V4188" s="72" t="str">
        <f aca="false">IF(S4188="Empate","—",IF((N4188&gt;M4188)&lt;&gt;(T4188&gt;U4188),"Sim","Não"))</f>
        <v>Não</v>
      </c>
    </row>
    <row r="4189" customFormat="false" ht="15" hidden="false" customHeight="false" outlineLevel="0" collapsed="false">
      <c r="A4189" s="72" t="s">
        <v>8550</v>
      </c>
      <c r="B4189" s="72" t="s">
        <v>8551</v>
      </c>
      <c r="C4189" s="72" t="s">
        <v>293</v>
      </c>
      <c r="D4189" s="72" t="s">
        <v>292</v>
      </c>
      <c r="E4189" s="72"/>
      <c r="F4189" s="73" t="n">
        <v>2237</v>
      </c>
      <c r="G4189" s="73" t="n">
        <v>1811</v>
      </c>
      <c r="H4189" s="73" t="n">
        <v>426</v>
      </c>
      <c r="I4189" s="74" t="n">
        <f aca="false">H4189/F4189</f>
        <v>0.190433616450604</v>
      </c>
      <c r="J4189" s="73" t="n">
        <v>1728</v>
      </c>
      <c r="K4189" s="73" t="n">
        <v>57</v>
      </c>
      <c r="L4189" s="73" t="n">
        <v>26</v>
      </c>
      <c r="M4189" s="73" t="n">
        <v>941</v>
      </c>
      <c r="N4189" s="73" t="n">
        <v>685</v>
      </c>
      <c r="O4189" s="73" t="n">
        <f aca="false">J4189-M4189-N4189</f>
        <v>102</v>
      </c>
      <c r="P4189" s="74" t="n">
        <f aca="false">M4189/J4189</f>
        <v>0.544560185185185</v>
      </c>
      <c r="Q4189" s="74" t="n">
        <f aca="false">N4189/J4189</f>
        <v>0.396412037037037</v>
      </c>
      <c r="R4189" s="75" t="n">
        <f aca="false">ABS(P4189-Q4189)*100</f>
        <v>14.8148148148148</v>
      </c>
      <c r="S4189" s="72" t="str">
        <f aca="false">IF(M4189&gt;N4189,"Flávio Bolsonaro",IF(N4189&gt;M4189,"Lula","Empate"))</f>
        <v>Flávio Bolsonaro</v>
      </c>
      <c r="T4189" s="74" t="n">
        <v>0.483112183353438</v>
      </c>
      <c r="U4189" s="74" t="n">
        <v>0.436067551266586</v>
      </c>
      <c r="V4189" s="72" t="str">
        <f aca="false">IF(S4189="Empate","—",IF((N4189&gt;M4189)&lt;&gt;(T4189&gt;U4189),"Sim","Não"))</f>
        <v>Sim</v>
      </c>
    </row>
    <row r="4190" customFormat="false" ht="15" hidden="false" customHeight="false" outlineLevel="0" collapsed="false">
      <c r="A4190" s="72" t="s">
        <v>8552</v>
      </c>
      <c r="B4190" s="72" t="s">
        <v>8553</v>
      </c>
      <c r="C4190" s="72" t="s">
        <v>293</v>
      </c>
      <c r="D4190" s="72" t="s">
        <v>292</v>
      </c>
      <c r="E4190" s="72"/>
      <c r="F4190" s="73" t="n">
        <v>3973</v>
      </c>
      <c r="G4190" s="73" t="n">
        <v>3272</v>
      </c>
      <c r="H4190" s="73" t="n">
        <v>701</v>
      </c>
      <c r="I4190" s="74" t="n">
        <f aca="false">H4190/F4190</f>
        <v>0.176440976591996</v>
      </c>
      <c r="J4190" s="73" t="n">
        <v>3138</v>
      </c>
      <c r="K4190" s="73" t="n">
        <v>77</v>
      </c>
      <c r="L4190" s="73" t="n">
        <v>57</v>
      </c>
      <c r="M4190" s="73" t="n">
        <v>2246</v>
      </c>
      <c r="N4190" s="73" t="n">
        <v>631</v>
      </c>
      <c r="O4190" s="73" t="n">
        <f aca="false">J4190-M4190-N4190</f>
        <v>261</v>
      </c>
      <c r="P4190" s="74" t="n">
        <f aca="false">M4190/J4190</f>
        <v>0.715742511153601</v>
      </c>
      <c r="Q4190" s="74" t="n">
        <f aca="false">N4190/J4190</f>
        <v>0.201083492670491</v>
      </c>
      <c r="R4190" s="75" t="n">
        <f aca="false">ABS(P4190-Q4190)*100</f>
        <v>51.465901848311</v>
      </c>
      <c r="S4190" s="72" t="str">
        <f aca="false">IF(M4190&gt;N4190,"Flávio Bolsonaro",IF(N4190&gt;M4190,"Lula","Empate"))</f>
        <v>Flávio Bolsonaro</v>
      </c>
      <c r="T4190" s="74" t="n">
        <v>0.267538644470868</v>
      </c>
      <c r="U4190" s="74" t="n">
        <v>0.637931034482759</v>
      </c>
      <c r="V4190" s="72" t="str">
        <f aca="false">IF(S4190="Empate","—",IF((N4190&gt;M4190)&lt;&gt;(T4190&gt;U4190),"Sim","Não"))</f>
        <v>Não</v>
      </c>
    </row>
    <row r="4191" customFormat="false" ht="15" hidden="false" customHeight="false" outlineLevel="0" collapsed="false">
      <c r="A4191" s="72" t="s">
        <v>8554</v>
      </c>
      <c r="B4191" s="72" t="s">
        <v>8555</v>
      </c>
      <c r="C4191" s="72" t="s">
        <v>293</v>
      </c>
      <c r="D4191" s="72" t="s">
        <v>292</v>
      </c>
      <c r="E4191" s="72"/>
      <c r="F4191" s="73" t="n">
        <v>2406</v>
      </c>
      <c r="G4191" s="73" t="n">
        <v>1897</v>
      </c>
      <c r="H4191" s="73" t="n">
        <v>509</v>
      </c>
      <c r="I4191" s="74" t="n">
        <f aca="false">H4191/F4191</f>
        <v>0.211554447215295</v>
      </c>
      <c r="J4191" s="73" t="n">
        <v>1846</v>
      </c>
      <c r="K4191" s="73" t="n">
        <v>30</v>
      </c>
      <c r="L4191" s="73" t="n">
        <v>21</v>
      </c>
      <c r="M4191" s="73" t="n">
        <v>1275</v>
      </c>
      <c r="N4191" s="73" t="n">
        <v>489</v>
      </c>
      <c r="O4191" s="73" t="n">
        <f aca="false">J4191-M4191-N4191</f>
        <v>82</v>
      </c>
      <c r="P4191" s="74" t="n">
        <f aca="false">M4191/J4191</f>
        <v>0.69068255687974</v>
      </c>
      <c r="Q4191" s="74" t="n">
        <f aca="false">N4191/J4191</f>
        <v>0.26489707475623</v>
      </c>
      <c r="R4191" s="75" t="n">
        <f aca="false">ABS(P4191-Q4191)*100</f>
        <v>42.578548212351</v>
      </c>
      <c r="S4191" s="72" t="str">
        <f aca="false">IF(M4191&gt;N4191,"Flávio Bolsonaro",IF(N4191&gt;M4191,"Lula","Empate"))</f>
        <v>Flávio Bolsonaro</v>
      </c>
      <c r="T4191" s="74" t="n">
        <v>0.352501437607821</v>
      </c>
      <c r="U4191" s="74" t="n">
        <v>0.583093732029902</v>
      </c>
      <c r="V4191" s="72" t="str">
        <f aca="false">IF(S4191="Empate","—",IF((N4191&gt;M4191)&lt;&gt;(T4191&gt;U4191),"Sim","Não"))</f>
        <v>Não</v>
      </c>
    </row>
    <row r="4192" customFormat="false" ht="15" hidden="false" customHeight="false" outlineLevel="0" collapsed="false">
      <c r="A4192" s="72" t="s">
        <v>8556</v>
      </c>
      <c r="B4192" s="72" t="s">
        <v>8557</v>
      </c>
      <c r="C4192" s="72" t="s">
        <v>293</v>
      </c>
      <c r="D4192" s="72" t="s">
        <v>292</v>
      </c>
      <c r="E4192" s="72"/>
      <c r="F4192" s="73" t="n">
        <v>9663</v>
      </c>
      <c r="G4192" s="73" t="n">
        <v>7504</v>
      </c>
      <c r="H4192" s="73" t="n">
        <v>2159</v>
      </c>
      <c r="I4192" s="74" t="n">
        <f aca="false">H4192/F4192</f>
        <v>0.223429576736003</v>
      </c>
      <c r="J4192" s="73" t="n">
        <v>7257</v>
      </c>
      <c r="K4192" s="73" t="n">
        <v>120</v>
      </c>
      <c r="L4192" s="73" t="n">
        <v>127</v>
      </c>
      <c r="M4192" s="73" t="n">
        <v>4025</v>
      </c>
      <c r="N4192" s="73" t="n">
        <v>2892</v>
      </c>
      <c r="O4192" s="73" t="n">
        <f aca="false">J4192-M4192-N4192</f>
        <v>340</v>
      </c>
      <c r="P4192" s="74" t="n">
        <f aca="false">M4192/J4192</f>
        <v>0.554636902301226</v>
      </c>
      <c r="Q4192" s="74" t="n">
        <f aca="false">N4192/J4192</f>
        <v>0.398511781727987</v>
      </c>
      <c r="R4192" s="75" t="n">
        <f aca="false">ABS(P4192-Q4192)*100</f>
        <v>15.612512057324</v>
      </c>
      <c r="S4192" s="72" t="str">
        <f aca="false">IF(M4192&gt;N4192,"Flávio Bolsonaro",IF(N4192&gt;M4192,"Lula","Empate"))</f>
        <v>Flávio Bolsonaro</v>
      </c>
      <c r="T4192" s="74" t="n">
        <v>0.492104197597517</v>
      </c>
      <c r="U4192" s="74" t="n">
        <v>0.4609259009313</v>
      </c>
      <c r="V4192" s="72" t="str">
        <f aca="false">IF(S4192="Empate","—",IF((N4192&gt;M4192)&lt;&gt;(T4192&gt;U4192),"Sim","Não"))</f>
        <v>Sim</v>
      </c>
    </row>
    <row r="4193" customFormat="false" ht="15" hidden="false" customHeight="false" outlineLevel="0" collapsed="false">
      <c r="A4193" s="72" t="s">
        <v>8558</v>
      </c>
      <c r="B4193" s="72" t="s">
        <v>8559</v>
      </c>
      <c r="C4193" s="72" t="s">
        <v>293</v>
      </c>
      <c r="D4193" s="72" t="s">
        <v>292</v>
      </c>
      <c r="E4193" s="72"/>
      <c r="F4193" s="73" t="n">
        <v>2805</v>
      </c>
      <c r="G4193" s="73" t="n">
        <v>2399</v>
      </c>
      <c r="H4193" s="73" t="n">
        <v>406</v>
      </c>
      <c r="I4193" s="74" t="n">
        <f aca="false">H4193/F4193</f>
        <v>0.144741532976827</v>
      </c>
      <c r="J4193" s="73" t="n">
        <v>2278</v>
      </c>
      <c r="K4193" s="73" t="n">
        <v>69</v>
      </c>
      <c r="L4193" s="73" t="n">
        <v>52</v>
      </c>
      <c r="M4193" s="73" t="n">
        <v>1760</v>
      </c>
      <c r="N4193" s="73" t="n">
        <v>383</v>
      </c>
      <c r="O4193" s="73" t="n">
        <f aca="false">J4193-M4193-N4193</f>
        <v>135</v>
      </c>
      <c r="P4193" s="74" t="n">
        <f aca="false">M4193/J4193</f>
        <v>0.77260755048288</v>
      </c>
      <c r="Q4193" s="74" t="n">
        <f aca="false">N4193/J4193</f>
        <v>0.168129938542581</v>
      </c>
      <c r="R4193" s="75" t="n">
        <f aca="false">ABS(P4193-Q4193)*100</f>
        <v>60.4477611940299</v>
      </c>
      <c r="S4193" s="72" t="str">
        <f aca="false">IF(M4193&gt;N4193,"Flávio Bolsonaro",IF(N4193&gt;M4193,"Lula","Empate"))</f>
        <v>Flávio Bolsonaro</v>
      </c>
      <c r="T4193" s="74" t="n">
        <v>0.271696467509813</v>
      </c>
      <c r="U4193" s="74" t="n">
        <v>0.677278674225905</v>
      </c>
      <c r="V4193" s="72" t="str">
        <f aca="false">IF(S4193="Empate","—",IF((N4193&gt;M4193)&lt;&gt;(T4193&gt;U4193),"Sim","Não"))</f>
        <v>Não</v>
      </c>
    </row>
    <row r="4194" customFormat="false" ht="15" hidden="false" customHeight="false" outlineLevel="0" collapsed="false">
      <c r="A4194" s="72" t="s">
        <v>8560</v>
      </c>
      <c r="B4194" s="72" t="s">
        <v>8561</v>
      </c>
      <c r="C4194" s="72" t="s">
        <v>293</v>
      </c>
      <c r="D4194" s="72" t="s">
        <v>292</v>
      </c>
      <c r="E4194" s="72"/>
      <c r="F4194" s="73" t="n">
        <v>4136</v>
      </c>
      <c r="G4194" s="73" t="n">
        <v>3438</v>
      </c>
      <c r="H4194" s="73" t="n">
        <v>698</v>
      </c>
      <c r="I4194" s="74" t="n">
        <f aca="false">H4194/F4194</f>
        <v>0.168762088974855</v>
      </c>
      <c r="J4194" s="73" t="n">
        <v>3334</v>
      </c>
      <c r="K4194" s="73" t="n">
        <v>66</v>
      </c>
      <c r="L4194" s="73" t="n">
        <v>38</v>
      </c>
      <c r="M4194" s="73" t="n">
        <v>2582</v>
      </c>
      <c r="N4194" s="73" t="n">
        <v>542</v>
      </c>
      <c r="O4194" s="73" t="n">
        <f aca="false">J4194-M4194-N4194</f>
        <v>210</v>
      </c>
      <c r="P4194" s="74" t="n">
        <f aca="false">M4194/J4194</f>
        <v>0.774445110977804</v>
      </c>
      <c r="Q4194" s="74" t="n">
        <f aca="false">N4194/J4194</f>
        <v>0.162567486502699</v>
      </c>
      <c r="R4194" s="75" t="n">
        <f aca="false">ABS(P4194-Q4194)*100</f>
        <v>61.1877624475105</v>
      </c>
      <c r="S4194" s="72" t="str">
        <f aca="false">IF(M4194&gt;N4194,"Flávio Bolsonaro",IF(N4194&gt;M4194,"Lula","Empate"))</f>
        <v>Flávio Bolsonaro</v>
      </c>
      <c r="T4194" s="74" t="n">
        <v>0.21625</v>
      </c>
      <c r="U4194" s="74" t="n">
        <v>0.724375</v>
      </c>
      <c r="V4194" s="72" t="str">
        <f aca="false">IF(S4194="Empate","—",IF((N4194&gt;M4194)&lt;&gt;(T4194&gt;U4194),"Sim","Não"))</f>
        <v>Não</v>
      </c>
    </row>
    <row r="4195" customFormat="false" ht="15" hidden="false" customHeight="false" outlineLevel="0" collapsed="false">
      <c r="A4195" s="72" t="s">
        <v>8562</v>
      </c>
      <c r="B4195" s="72" t="s">
        <v>8563</v>
      </c>
      <c r="C4195" s="72" t="s">
        <v>293</v>
      </c>
      <c r="D4195" s="72" t="s">
        <v>292</v>
      </c>
      <c r="E4195" s="72"/>
      <c r="F4195" s="73" t="n">
        <v>7205</v>
      </c>
      <c r="G4195" s="73" t="n">
        <v>6187</v>
      </c>
      <c r="H4195" s="73" t="n">
        <v>1018</v>
      </c>
      <c r="I4195" s="74" t="n">
        <f aca="false">H4195/F4195</f>
        <v>0.141290770298404</v>
      </c>
      <c r="J4195" s="73" t="n">
        <v>6010</v>
      </c>
      <c r="K4195" s="73" t="n">
        <v>106</v>
      </c>
      <c r="L4195" s="73" t="n">
        <v>71</v>
      </c>
      <c r="M4195" s="73" t="n">
        <v>5000</v>
      </c>
      <c r="N4195" s="73" t="n">
        <v>691</v>
      </c>
      <c r="O4195" s="73" t="n">
        <f aca="false">J4195-M4195-N4195</f>
        <v>319</v>
      </c>
      <c r="P4195" s="74" t="n">
        <f aca="false">M4195/J4195</f>
        <v>0.831946755407654</v>
      </c>
      <c r="Q4195" s="74" t="n">
        <f aca="false">N4195/J4195</f>
        <v>0.114975041597338</v>
      </c>
      <c r="R4195" s="75" t="n">
        <f aca="false">ABS(P4195-Q4195)*100</f>
        <v>71.6971713810316</v>
      </c>
      <c r="S4195" s="72" t="str">
        <f aca="false">IF(M4195&gt;N4195,"Flávio Bolsonaro",IF(N4195&gt;M4195,"Lula","Empate"))</f>
        <v>Flávio Bolsonaro</v>
      </c>
      <c r="T4195" s="74" t="n">
        <v>0.156291611185087</v>
      </c>
      <c r="U4195" s="74" t="n">
        <v>0.78595206391478</v>
      </c>
      <c r="V4195" s="72" t="str">
        <f aca="false">IF(S4195="Empate","—",IF((N4195&gt;M4195)&lt;&gt;(T4195&gt;U4195),"Sim","Não"))</f>
        <v>Não</v>
      </c>
    </row>
    <row r="4196" customFormat="false" ht="15" hidden="false" customHeight="false" outlineLevel="0" collapsed="false">
      <c r="A4196" s="72" t="s">
        <v>8564</v>
      </c>
      <c r="B4196" s="72" t="s">
        <v>8565</v>
      </c>
      <c r="C4196" s="72" t="s">
        <v>293</v>
      </c>
      <c r="D4196" s="72" t="s">
        <v>292</v>
      </c>
      <c r="E4196" s="72"/>
      <c r="F4196" s="73" t="n">
        <v>2028</v>
      </c>
      <c r="G4196" s="73" t="n">
        <v>1797</v>
      </c>
      <c r="H4196" s="73" t="n">
        <v>231</v>
      </c>
      <c r="I4196" s="74" t="n">
        <f aca="false">H4196/F4196</f>
        <v>0.113905325443787</v>
      </c>
      <c r="J4196" s="73" t="n">
        <v>1736</v>
      </c>
      <c r="K4196" s="73" t="n">
        <v>33</v>
      </c>
      <c r="L4196" s="73" t="n">
        <v>28</v>
      </c>
      <c r="M4196" s="73" t="n">
        <v>1196</v>
      </c>
      <c r="N4196" s="73" t="n">
        <v>341</v>
      </c>
      <c r="O4196" s="73" t="n">
        <f aca="false">J4196-M4196-N4196</f>
        <v>199</v>
      </c>
      <c r="P4196" s="74" t="n">
        <f aca="false">M4196/J4196</f>
        <v>0.688940092165899</v>
      </c>
      <c r="Q4196" s="74" t="n">
        <f aca="false">N4196/J4196</f>
        <v>0.196428571428571</v>
      </c>
      <c r="R4196" s="75" t="n">
        <f aca="false">ABS(P4196-Q4196)*100</f>
        <v>49.2511520737327</v>
      </c>
      <c r="S4196" s="72" t="str">
        <f aca="false">IF(M4196&gt;N4196,"Flávio Bolsonaro",IF(N4196&gt;M4196,"Lula","Empate"))</f>
        <v>Flávio Bolsonaro</v>
      </c>
      <c r="T4196" s="74" t="n">
        <v>0.305930710510863</v>
      </c>
      <c r="U4196" s="74" t="n">
        <v>0.545507927187317</v>
      </c>
      <c r="V4196" s="72" t="str">
        <f aca="false">IF(S4196="Empate","—",IF((N4196&gt;M4196)&lt;&gt;(T4196&gt;U4196),"Sim","Não"))</f>
        <v>Não</v>
      </c>
    </row>
    <row r="4197" customFormat="false" ht="15" hidden="false" customHeight="false" outlineLevel="0" collapsed="false">
      <c r="A4197" s="72" t="s">
        <v>8566</v>
      </c>
      <c r="B4197" s="72" t="s">
        <v>8567</v>
      </c>
      <c r="C4197" s="72" t="s">
        <v>293</v>
      </c>
      <c r="D4197" s="72" t="s">
        <v>292</v>
      </c>
      <c r="E4197" s="72"/>
      <c r="F4197" s="73" t="n">
        <v>2805</v>
      </c>
      <c r="G4197" s="73" t="n">
        <v>2372</v>
      </c>
      <c r="H4197" s="73" t="n">
        <v>433</v>
      </c>
      <c r="I4197" s="74" t="n">
        <f aca="false">H4197/F4197</f>
        <v>0.154367201426025</v>
      </c>
      <c r="J4197" s="73" t="n">
        <v>2299</v>
      </c>
      <c r="K4197" s="73" t="n">
        <v>46</v>
      </c>
      <c r="L4197" s="73" t="n">
        <v>27</v>
      </c>
      <c r="M4197" s="73" t="n">
        <v>1740</v>
      </c>
      <c r="N4197" s="73" t="n">
        <v>377</v>
      </c>
      <c r="O4197" s="73" t="n">
        <f aca="false">J4197-M4197-N4197</f>
        <v>182</v>
      </c>
      <c r="P4197" s="74" t="n">
        <f aca="false">M4197/J4197</f>
        <v>0.756850804697695</v>
      </c>
      <c r="Q4197" s="74" t="n">
        <f aca="false">N4197/J4197</f>
        <v>0.163984341017834</v>
      </c>
      <c r="R4197" s="75" t="n">
        <f aca="false">ABS(P4197-Q4197)*100</f>
        <v>59.2866463679861</v>
      </c>
      <c r="S4197" s="72" t="str">
        <f aca="false">IF(M4197&gt;N4197,"Flávio Bolsonaro",IF(N4197&gt;M4197,"Lula","Empate"))</f>
        <v>Flávio Bolsonaro</v>
      </c>
      <c r="T4197" s="74" t="n">
        <v>0.211656441717791</v>
      </c>
      <c r="U4197" s="74" t="n">
        <v>0.711656441717791</v>
      </c>
      <c r="V4197" s="72" t="str">
        <f aca="false">IF(S4197="Empate","—",IF((N4197&gt;M4197)&lt;&gt;(T4197&gt;U4197),"Sim","Não"))</f>
        <v>Não</v>
      </c>
    </row>
    <row r="4198" customFormat="false" ht="15" hidden="false" customHeight="false" outlineLevel="0" collapsed="false">
      <c r="A4198" s="72" t="s">
        <v>8568</v>
      </c>
      <c r="B4198" s="72" t="s">
        <v>8569</v>
      </c>
      <c r="C4198" s="72" t="s">
        <v>293</v>
      </c>
      <c r="D4198" s="72" t="s">
        <v>292</v>
      </c>
      <c r="E4198" s="72"/>
      <c r="F4198" s="73" t="n">
        <v>2588</v>
      </c>
      <c r="G4198" s="73" t="n">
        <v>2318</v>
      </c>
      <c r="H4198" s="73" t="n">
        <v>270</v>
      </c>
      <c r="I4198" s="74" t="n">
        <f aca="false">H4198/F4198</f>
        <v>0.104327666151468</v>
      </c>
      <c r="J4198" s="73" t="n">
        <v>2233</v>
      </c>
      <c r="K4198" s="73" t="n">
        <v>37</v>
      </c>
      <c r="L4198" s="73" t="n">
        <v>48</v>
      </c>
      <c r="M4198" s="73" t="n">
        <v>1595</v>
      </c>
      <c r="N4198" s="73" t="n">
        <v>469</v>
      </c>
      <c r="O4198" s="73" t="n">
        <f aca="false">J4198-M4198-N4198</f>
        <v>169</v>
      </c>
      <c r="P4198" s="74" t="n">
        <f aca="false">M4198/J4198</f>
        <v>0.714285714285714</v>
      </c>
      <c r="Q4198" s="74" t="n">
        <f aca="false">N4198/J4198</f>
        <v>0.210031347962382</v>
      </c>
      <c r="R4198" s="75" t="n">
        <f aca="false">ABS(P4198-Q4198)*100</f>
        <v>50.4254366323332</v>
      </c>
      <c r="S4198" s="72" t="str">
        <f aca="false">IF(M4198&gt;N4198,"Flávio Bolsonaro",IF(N4198&gt;M4198,"Lula","Empate"))</f>
        <v>Flávio Bolsonaro</v>
      </c>
      <c r="T4198" s="74" t="n">
        <v>0.325858123569794</v>
      </c>
      <c r="U4198" s="74" t="n">
        <v>0.598169336384439</v>
      </c>
      <c r="V4198" s="72" t="str">
        <f aca="false">IF(S4198="Empate","—",IF((N4198&gt;M4198)&lt;&gt;(T4198&gt;U4198),"Sim","Não"))</f>
        <v>Não</v>
      </c>
    </row>
    <row r="4199" customFormat="false" ht="15" hidden="false" customHeight="false" outlineLevel="0" collapsed="false">
      <c r="A4199" s="72" t="s">
        <v>8570</v>
      </c>
      <c r="B4199" s="72" t="s">
        <v>8571</v>
      </c>
      <c r="C4199" s="72" t="s">
        <v>293</v>
      </c>
      <c r="D4199" s="72" t="s">
        <v>292</v>
      </c>
      <c r="E4199" s="72"/>
      <c r="F4199" s="73" t="n">
        <v>4338</v>
      </c>
      <c r="G4199" s="73" t="n">
        <v>3535</v>
      </c>
      <c r="H4199" s="73" t="n">
        <v>803</v>
      </c>
      <c r="I4199" s="74" t="n">
        <f aca="false">H4199/F4199</f>
        <v>0.185108344859382</v>
      </c>
      <c r="J4199" s="73" t="n">
        <v>3303</v>
      </c>
      <c r="K4199" s="73" t="n">
        <v>108</v>
      </c>
      <c r="L4199" s="73" t="n">
        <v>124</v>
      </c>
      <c r="M4199" s="73" t="n">
        <v>1906</v>
      </c>
      <c r="N4199" s="73" t="n">
        <v>1128</v>
      </c>
      <c r="O4199" s="73" t="n">
        <f aca="false">J4199-M4199-N4199</f>
        <v>269</v>
      </c>
      <c r="P4199" s="74" t="n">
        <f aca="false">M4199/J4199</f>
        <v>0.577051165607024</v>
      </c>
      <c r="Q4199" s="74" t="n">
        <f aca="false">N4199/J4199</f>
        <v>0.341507720254314</v>
      </c>
      <c r="R4199" s="75" t="n">
        <f aca="false">ABS(P4199-Q4199)*100</f>
        <v>23.554344535271</v>
      </c>
      <c r="S4199" s="72" t="str">
        <f aca="false">IF(M4199&gt;N4199,"Flávio Bolsonaro",IF(N4199&gt;M4199,"Lula","Empate"))</f>
        <v>Flávio Bolsonaro</v>
      </c>
      <c r="T4199" s="74" t="n">
        <v>0.446872193953906</v>
      </c>
      <c r="U4199" s="74" t="n">
        <v>0.462137084705178</v>
      </c>
      <c r="V4199" s="72" t="str">
        <f aca="false">IF(S4199="Empate","—",IF((N4199&gt;M4199)&lt;&gt;(T4199&gt;U4199),"Sim","Não"))</f>
        <v>Não</v>
      </c>
    </row>
    <row r="4200" customFormat="false" ht="15" hidden="false" customHeight="false" outlineLevel="0" collapsed="false">
      <c r="A4200" s="72" t="s">
        <v>8572</v>
      </c>
      <c r="B4200" s="72" t="s">
        <v>8573</v>
      </c>
      <c r="C4200" s="72" t="s">
        <v>293</v>
      </c>
      <c r="D4200" s="72" t="s">
        <v>292</v>
      </c>
      <c r="E4200" s="72"/>
      <c r="F4200" s="73" t="n">
        <v>14667</v>
      </c>
      <c r="G4200" s="73" t="n">
        <v>12367</v>
      </c>
      <c r="H4200" s="73" t="n">
        <v>2300</v>
      </c>
      <c r="I4200" s="74" t="n">
        <f aca="false">H4200/F4200</f>
        <v>0.156814617849594</v>
      </c>
      <c r="J4200" s="73" t="n">
        <v>11877</v>
      </c>
      <c r="K4200" s="73" t="n">
        <v>249</v>
      </c>
      <c r="L4200" s="73" t="n">
        <v>241</v>
      </c>
      <c r="M4200" s="73" t="n">
        <v>7069</v>
      </c>
      <c r="N4200" s="73" t="n">
        <v>3780</v>
      </c>
      <c r="O4200" s="73" t="n">
        <f aca="false">J4200-M4200-N4200</f>
        <v>1028</v>
      </c>
      <c r="P4200" s="74" t="n">
        <f aca="false">M4200/J4200</f>
        <v>0.595183969015745</v>
      </c>
      <c r="Q4200" s="74" t="n">
        <f aca="false">N4200/J4200</f>
        <v>0.318262187421066</v>
      </c>
      <c r="R4200" s="75" t="n">
        <f aca="false">ABS(P4200-Q4200)*100</f>
        <v>27.6921781594679</v>
      </c>
      <c r="S4200" s="72" t="str">
        <f aca="false">IF(M4200&gt;N4200,"Flávio Bolsonaro",IF(N4200&gt;M4200,"Lula","Empate"))</f>
        <v>Flávio Bolsonaro</v>
      </c>
      <c r="T4200" s="74" t="n">
        <v>0.38866057200369</v>
      </c>
      <c r="U4200" s="74" t="n">
        <v>0.543151891302525</v>
      </c>
      <c r="V4200" s="72" t="str">
        <f aca="false">IF(S4200="Empate","—",IF((N4200&gt;M4200)&lt;&gt;(T4200&gt;U4200),"Sim","Não"))</f>
        <v>Não</v>
      </c>
    </row>
    <row r="4201" customFormat="false" ht="15" hidden="false" customHeight="false" outlineLevel="0" collapsed="false">
      <c r="A4201" s="72" t="s">
        <v>8574</v>
      </c>
      <c r="B4201" s="72" t="s">
        <v>8575</v>
      </c>
      <c r="C4201" s="72" t="s">
        <v>293</v>
      </c>
      <c r="D4201" s="72" t="s">
        <v>292</v>
      </c>
      <c r="E4201" s="72"/>
      <c r="F4201" s="73" t="n">
        <v>5060</v>
      </c>
      <c r="G4201" s="73" t="n">
        <v>4188</v>
      </c>
      <c r="H4201" s="73" t="n">
        <v>872</v>
      </c>
      <c r="I4201" s="74" t="n">
        <f aca="false">H4201/F4201</f>
        <v>0.172332015810277</v>
      </c>
      <c r="J4201" s="73" t="n">
        <v>4049</v>
      </c>
      <c r="K4201" s="73" t="n">
        <v>62</v>
      </c>
      <c r="L4201" s="73" t="n">
        <v>77</v>
      </c>
      <c r="M4201" s="73" t="n">
        <v>2440</v>
      </c>
      <c r="N4201" s="73" t="n">
        <v>1258</v>
      </c>
      <c r="O4201" s="73" t="n">
        <f aca="false">J4201-M4201-N4201</f>
        <v>351</v>
      </c>
      <c r="P4201" s="74" t="n">
        <f aca="false">M4201/J4201</f>
        <v>0.602617930353174</v>
      </c>
      <c r="Q4201" s="74" t="n">
        <f aca="false">N4201/J4201</f>
        <v>0.310693998518153</v>
      </c>
      <c r="R4201" s="75" t="n">
        <f aca="false">ABS(P4201-Q4201)*100</f>
        <v>29.1923931835021</v>
      </c>
      <c r="S4201" s="72" t="str">
        <f aca="false">IF(M4201&gt;N4201,"Flávio Bolsonaro",IF(N4201&gt;M4201,"Lula","Empate"))</f>
        <v>Flávio Bolsonaro</v>
      </c>
      <c r="T4201" s="74" t="n">
        <v>0.415920866698069</v>
      </c>
      <c r="U4201" s="74" t="n">
        <v>0.461139896373057</v>
      </c>
      <c r="V4201" s="72" t="str">
        <f aca="false">IF(S4201="Empate","—",IF((N4201&gt;M4201)&lt;&gt;(T4201&gt;U4201),"Sim","Não"))</f>
        <v>Não</v>
      </c>
    </row>
    <row r="4202" customFormat="false" ht="15" hidden="false" customHeight="false" outlineLevel="0" collapsed="false">
      <c r="A4202" s="72" t="s">
        <v>8576</v>
      </c>
      <c r="B4202" s="72" t="s">
        <v>8577</v>
      </c>
      <c r="C4202" s="72" t="s">
        <v>293</v>
      </c>
      <c r="D4202" s="72" t="s">
        <v>292</v>
      </c>
      <c r="E4202" s="72"/>
      <c r="F4202" s="73" t="n">
        <v>18127</v>
      </c>
      <c r="G4202" s="73" t="n">
        <v>15293</v>
      </c>
      <c r="H4202" s="73" t="n">
        <v>2834</v>
      </c>
      <c r="I4202" s="74" t="n">
        <f aca="false">H4202/F4202</f>
        <v>0.156341369228223</v>
      </c>
      <c r="J4202" s="73" t="n">
        <v>14836</v>
      </c>
      <c r="K4202" s="73" t="n">
        <v>196</v>
      </c>
      <c r="L4202" s="73" t="n">
        <v>261</v>
      </c>
      <c r="M4202" s="73" t="n">
        <v>10409</v>
      </c>
      <c r="N4202" s="73" t="n">
        <v>2759</v>
      </c>
      <c r="O4202" s="73" t="n">
        <f aca="false">J4202-M4202-N4202</f>
        <v>1668</v>
      </c>
      <c r="P4202" s="74" t="n">
        <f aca="false">M4202/J4202</f>
        <v>0.701604205985441</v>
      </c>
      <c r="Q4202" s="74" t="n">
        <f aca="false">N4202/J4202</f>
        <v>0.185966567808035</v>
      </c>
      <c r="R4202" s="75" t="n">
        <f aca="false">ABS(P4202-Q4202)*100</f>
        <v>51.5637638177406</v>
      </c>
      <c r="S4202" s="72" t="str">
        <f aca="false">IF(M4202&gt;N4202,"Flávio Bolsonaro",IF(N4202&gt;M4202,"Lula","Empate"))</f>
        <v>Flávio Bolsonaro</v>
      </c>
      <c r="T4202" s="74" t="n">
        <v>0.22167240390132</v>
      </c>
      <c r="U4202" s="74" t="n">
        <v>0.675487664945496</v>
      </c>
      <c r="V4202" s="72" t="str">
        <f aca="false">IF(S4202="Empate","—",IF((N4202&gt;M4202)&lt;&gt;(T4202&gt;U4202),"Sim","Não"))</f>
        <v>Não</v>
      </c>
    </row>
    <row r="4203" customFormat="false" ht="15" hidden="false" customHeight="false" outlineLevel="0" collapsed="false">
      <c r="A4203" s="72" t="s">
        <v>8578</v>
      </c>
      <c r="B4203" s="72" t="s">
        <v>8579</v>
      </c>
      <c r="C4203" s="72" t="s">
        <v>293</v>
      </c>
      <c r="D4203" s="72" t="s">
        <v>292</v>
      </c>
      <c r="E4203" s="72"/>
      <c r="F4203" s="73" t="n">
        <v>18975</v>
      </c>
      <c r="G4203" s="73" t="n">
        <v>15857</v>
      </c>
      <c r="H4203" s="73" t="n">
        <v>3118</v>
      </c>
      <c r="I4203" s="74" t="n">
        <f aca="false">H4203/F4203</f>
        <v>0.164321475625823</v>
      </c>
      <c r="J4203" s="73" t="n">
        <v>15402</v>
      </c>
      <c r="K4203" s="73" t="n">
        <v>240</v>
      </c>
      <c r="L4203" s="73" t="n">
        <v>215</v>
      </c>
      <c r="M4203" s="73" t="n">
        <v>11508</v>
      </c>
      <c r="N4203" s="73" t="n">
        <v>2606</v>
      </c>
      <c r="O4203" s="73" t="n">
        <f aca="false">J4203-M4203-N4203</f>
        <v>1288</v>
      </c>
      <c r="P4203" s="74" t="n">
        <f aca="false">M4203/J4203</f>
        <v>0.747175691468641</v>
      </c>
      <c r="Q4203" s="74" t="n">
        <f aca="false">N4203/J4203</f>
        <v>0.169198805349955</v>
      </c>
      <c r="R4203" s="75" t="n">
        <f aca="false">ABS(P4203-Q4203)*100</f>
        <v>57.7976886118686</v>
      </c>
      <c r="S4203" s="72" t="str">
        <f aca="false">IF(M4203&gt;N4203,"Flávio Bolsonaro",IF(N4203&gt;M4203,"Lula","Empate"))</f>
        <v>Flávio Bolsonaro</v>
      </c>
      <c r="T4203" s="74" t="n">
        <v>0.216682895163908</v>
      </c>
      <c r="U4203" s="74" t="n">
        <v>0.701720220707563</v>
      </c>
      <c r="V4203" s="72" t="str">
        <f aca="false">IF(S4203="Empate","—",IF((N4203&gt;M4203)&lt;&gt;(T4203&gt;U4203),"Sim","Não"))</f>
        <v>Não</v>
      </c>
    </row>
    <row r="4204" customFormat="false" ht="15" hidden="false" customHeight="false" outlineLevel="0" collapsed="false">
      <c r="A4204" s="72" t="s">
        <v>8580</v>
      </c>
      <c r="B4204" s="72" t="s">
        <v>8581</v>
      </c>
      <c r="C4204" s="72" t="s">
        <v>293</v>
      </c>
      <c r="D4204" s="72" t="s">
        <v>292</v>
      </c>
      <c r="E4204" s="72"/>
      <c r="F4204" s="73" t="n">
        <v>2410</v>
      </c>
      <c r="G4204" s="73" t="n">
        <v>2058</v>
      </c>
      <c r="H4204" s="73" t="n">
        <v>352</v>
      </c>
      <c r="I4204" s="74" t="n">
        <f aca="false">H4204/F4204</f>
        <v>0.146058091286307</v>
      </c>
      <c r="J4204" s="73" t="n">
        <v>2018</v>
      </c>
      <c r="K4204" s="73" t="n">
        <v>18</v>
      </c>
      <c r="L4204" s="73" t="n">
        <v>22</v>
      </c>
      <c r="M4204" s="73" t="n">
        <v>1756</v>
      </c>
      <c r="N4204" s="73" t="n">
        <v>149</v>
      </c>
      <c r="O4204" s="73" t="n">
        <f aca="false">J4204-M4204-N4204</f>
        <v>113</v>
      </c>
      <c r="P4204" s="74" t="n">
        <f aca="false">M4204/J4204</f>
        <v>0.870168483647176</v>
      </c>
      <c r="Q4204" s="74" t="n">
        <f aca="false">N4204/J4204</f>
        <v>0.0738354806739346</v>
      </c>
      <c r="R4204" s="75" t="n">
        <f aca="false">ABS(P4204-Q4204)*100</f>
        <v>79.6333002973241</v>
      </c>
      <c r="S4204" s="72" t="str">
        <f aca="false">IF(M4204&gt;N4204,"Flávio Bolsonaro",IF(N4204&gt;M4204,"Lula","Empate"))</f>
        <v>Flávio Bolsonaro</v>
      </c>
      <c r="T4204" s="74" t="n">
        <v>0.103465595178302</v>
      </c>
      <c r="U4204" s="74" t="n">
        <v>0.839779005524862</v>
      </c>
      <c r="V4204" s="72" t="str">
        <f aca="false">IF(S4204="Empate","—",IF((N4204&gt;M4204)&lt;&gt;(T4204&gt;U4204),"Sim","Não"))</f>
        <v>Não</v>
      </c>
    </row>
    <row r="4205" customFormat="false" ht="15" hidden="false" customHeight="false" outlineLevel="0" collapsed="false">
      <c r="A4205" s="72" t="s">
        <v>8582</v>
      </c>
      <c r="B4205" s="72" t="s">
        <v>8583</v>
      </c>
      <c r="C4205" s="72" t="s">
        <v>293</v>
      </c>
      <c r="D4205" s="72" t="s">
        <v>292</v>
      </c>
      <c r="E4205" s="72"/>
      <c r="F4205" s="73" t="n">
        <v>2039</v>
      </c>
      <c r="G4205" s="73" t="n">
        <v>1730</v>
      </c>
      <c r="H4205" s="73" t="n">
        <v>309</v>
      </c>
      <c r="I4205" s="74" t="n">
        <f aca="false">H4205/F4205</f>
        <v>0.151544874938695</v>
      </c>
      <c r="J4205" s="73" t="n">
        <v>1678</v>
      </c>
      <c r="K4205" s="73" t="n">
        <v>22</v>
      </c>
      <c r="L4205" s="73" t="n">
        <v>30</v>
      </c>
      <c r="M4205" s="73" t="n">
        <v>1096</v>
      </c>
      <c r="N4205" s="73" t="n">
        <v>448</v>
      </c>
      <c r="O4205" s="73" t="n">
        <f aca="false">J4205-M4205-N4205</f>
        <v>134</v>
      </c>
      <c r="P4205" s="74" t="n">
        <f aca="false">M4205/J4205</f>
        <v>0.65315852205006</v>
      </c>
      <c r="Q4205" s="74" t="n">
        <f aca="false">N4205/J4205</f>
        <v>0.266984505363528</v>
      </c>
      <c r="R4205" s="75" t="n">
        <f aca="false">ABS(P4205-Q4205)*100</f>
        <v>38.6174016686532</v>
      </c>
      <c r="S4205" s="72" t="str">
        <f aca="false">IF(M4205&gt;N4205,"Flávio Bolsonaro",IF(N4205&gt;M4205,"Lula","Empate"))</f>
        <v>Flávio Bolsonaro</v>
      </c>
      <c r="T4205" s="74" t="n">
        <v>0.377448071216617</v>
      </c>
      <c r="U4205" s="74" t="n">
        <v>0.535905044510386</v>
      </c>
      <c r="V4205" s="72" t="str">
        <f aca="false">IF(S4205="Empate","—",IF((N4205&gt;M4205)&lt;&gt;(T4205&gt;U4205),"Sim","Não"))</f>
        <v>Não</v>
      </c>
    </row>
    <row r="4206" customFormat="false" ht="15" hidden="false" customHeight="false" outlineLevel="0" collapsed="false">
      <c r="A4206" s="72" t="s">
        <v>8584</v>
      </c>
      <c r="B4206" s="72" t="s">
        <v>8585</v>
      </c>
      <c r="C4206" s="72" t="s">
        <v>293</v>
      </c>
      <c r="D4206" s="72" t="s">
        <v>292</v>
      </c>
      <c r="E4206" s="72"/>
      <c r="F4206" s="73" t="n">
        <v>3182</v>
      </c>
      <c r="G4206" s="73" t="n">
        <v>2735</v>
      </c>
      <c r="H4206" s="73" t="n">
        <v>447</v>
      </c>
      <c r="I4206" s="74" t="n">
        <f aca="false">H4206/F4206</f>
        <v>0.140477686989315</v>
      </c>
      <c r="J4206" s="73" t="n">
        <v>2650</v>
      </c>
      <c r="K4206" s="73" t="n">
        <v>42</v>
      </c>
      <c r="L4206" s="73" t="n">
        <v>43</v>
      </c>
      <c r="M4206" s="73" t="n">
        <v>2076</v>
      </c>
      <c r="N4206" s="73" t="n">
        <v>392</v>
      </c>
      <c r="O4206" s="73" t="n">
        <f aca="false">J4206-M4206-N4206</f>
        <v>182</v>
      </c>
      <c r="P4206" s="74" t="n">
        <f aca="false">M4206/J4206</f>
        <v>0.783396226415094</v>
      </c>
      <c r="Q4206" s="74" t="n">
        <f aca="false">N4206/J4206</f>
        <v>0.147924528301887</v>
      </c>
      <c r="R4206" s="75" t="n">
        <f aca="false">ABS(P4206-Q4206)*100</f>
        <v>63.5471698113208</v>
      </c>
      <c r="S4206" s="72" t="str">
        <f aca="false">IF(M4206&gt;N4206,"Flávio Bolsonaro",IF(N4206&gt;M4206,"Lula","Empate"))</f>
        <v>Flávio Bolsonaro</v>
      </c>
      <c r="T4206" s="74" t="n">
        <v>0.221138845553822</v>
      </c>
      <c r="U4206" s="74" t="n">
        <v>0.707488299531981</v>
      </c>
      <c r="V4206" s="72" t="str">
        <f aca="false">IF(S4206="Empate","—",IF((N4206&gt;M4206)&lt;&gt;(T4206&gt;U4206),"Sim","Não"))</f>
        <v>Não</v>
      </c>
    </row>
    <row r="4207" customFormat="false" ht="15" hidden="false" customHeight="false" outlineLevel="0" collapsed="false">
      <c r="A4207" s="72" t="s">
        <v>8586</v>
      </c>
      <c r="B4207" s="72" t="s">
        <v>6489</v>
      </c>
      <c r="C4207" s="72" t="s">
        <v>293</v>
      </c>
      <c r="D4207" s="72" t="s">
        <v>292</v>
      </c>
      <c r="E4207" s="72"/>
      <c r="F4207" s="73" t="n">
        <v>20466</v>
      </c>
      <c r="G4207" s="73" t="n">
        <v>15912</v>
      </c>
      <c r="H4207" s="73" t="n">
        <v>4554</v>
      </c>
      <c r="I4207" s="74" t="n">
        <f aca="false">H4207/F4207</f>
        <v>0.222515391380827</v>
      </c>
      <c r="J4207" s="73" t="n">
        <v>15362</v>
      </c>
      <c r="K4207" s="73" t="n">
        <v>295</v>
      </c>
      <c r="L4207" s="73" t="n">
        <v>255</v>
      </c>
      <c r="M4207" s="73" t="n">
        <v>8098</v>
      </c>
      <c r="N4207" s="73" t="n">
        <v>5942</v>
      </c>
      <c r="O4207" s="73" t="n">
        <f aca="false">J4207-M4207-N4207</f>
        <v>1322</v>
      </c>
      <c r="P4207" s="74" t="n">
        <f aca="false">M4207/J4207</f>
        <v>0.527144903007421</v>
      </c>
      <c r="Q4207" s="74" t="n">
        <f aca="false">N4207/J4207</f>
        <v>0.386798593933082</v>
      </c>
      <c r="R4207" s="75" t="n">
        <f aca="false">ABS(P4207-Q4207)*100</f>
        <v>14.0346309074339</v>
      </c>
      <c r="S4207" s="72" t="str">
        <f aca="false">IF(M4207&gt;N4207,"Flávio Bolsonaro",IF(N4207&gt;M4207,"Lula","Empate"))</f>
        <v>Flávio Bolsonaro</v>
      </c>
      <c r="T4207" s="74" t="n">
        <v>0.443585046475338</v>
      </c>
      <c r="U4207" s="74" t="n">
        <v>0.486057398738042</v>
      </c>
      <c r="V4207" s="72" t="str">
        <f aca="false">IF(S4207="Empate","—",IF((N4207&gt;M4207)&lt;&gt;(T4207&gt;U4207),"Sim","Não"))</f>
        <v>Não</v>
      </c>
    </row>
    <row r="4208" customFormat="false" ht="15" hidden="false" customHeight="false" outlineLevel="0" collapsed="false">
      <c r="A4208" s="72" t="s">
        <v>8587</v>
      </c>
      <c r="B4208" s="72" t="s">
        <v>8588</v>
      </c>
      <c r="C4208" s="72" t="s">
        <v>293</v>
      </c>
      <c r="D4208" s="72" t="s">
        <v>292</v>
      </c>
      <c r="E4208" s="72"/>
      <c r="F4208" s="73" t="n">
        <v>3794</v>
      </c>
      <c r="G4208" s="73" t="n">
        <v>3204</v>
      </c>
      <c r="H4208" s="73" t="n">
        <v>590</v>
      </c>
      <c r="I4208" s="74" t="n">
        <f aca="false">H4208/F4208</f>
        <v>0.155508697944122</v>
      </c>
      <c r="J4208" s="73" t="n">
        <v>3061</v>
      </c>
      <c r="K4208" s="73" t="n">
        <v>74</v>
      </c>
      <c r="L4208" s="73" t="n">
        <v>69</v>
      </c>
      <c r="M4208" s="73" t="n">
        <v>1653</v>
      </c>
      <c r="N4208" s="73" t="n">
        <v>1260</v>
      </c>
      <c r="O4208" s="73" t="n">
        <f aca="false">J4208-M4208-N4208</f>
        <v>148</v>
      </c>
      <c r="P4208" s="74" t="n">
        <f aca="false">M4208/J4208</f>
        <v>0.540019601437439</v>
      </c>
      <c r="Q4208" s="74" t="n">
        <f aca="false">N4208/J4208</f>
        <v>0.411630186213656</v>
      </c>
      <c r="R4208" s="75" t="n">
        <f aca="false">ABS(P4208-Q4208)*100</f>
        <v>12.8389415223783</v>
      </c>
      <c r="S4208" s="72" t="str">
        <f aca="false">IF(M4208&gt;N4208,"Flávio Bolsonaro",IF(N4208&gt;M4208,"Lula","Empate"))</f>
        <v>Flávio Bolsonaro</v>
      </c>
      <c r="T4208" s="74" t="n">
        <v>0.523011176857331</v>
      </c>
      <c r="U4208" s="74" t="n">
        <v>0.438198553583169</v>
      </c>
      <c r="V4208" s="72" t="str">
        <f aca="false">IF(S4208="Empate","—",IF((N4208&gt;M4208)&lt;&gt;(T4208&gt;U4208),"Sim","Não"))</f>
        <v>Sim</v>
      </c>
    </row>
    <row r="4209" customFormat="false" ht="15" hidden="false" customHeight="false" outlineLevel="0" collapsed="false">
      <c r="A4209" s="72" t="s">
        <v>8589</v>
      </c>
      <c r="B4209" s="72" t="s">
        <v>8590</v>
      </c>
      <c r="C4209" s="72" t="s">
        <v>293</v>
      </c>
      <c r="D4209" s="72" t="s">
        <v>292</v>
      </c>
      <c r="E4209" s="72"/>
      <c r="F4209" s="73" t="n">
        <v>3764</v>
      </c>
      <c r="G4209" s="73" t="n">
        <v>3086</v>
      </c>
      <c r="H4209" s="73" t="n">
        <v>678</v>
      </c>
      <c r="I4209" s="74" t="n">
        <f aca="false">H4209/F4209</f>
        <v>0.180127523910733</v>
      </c>
      <c r="J4209" s="73" t="n">
        <v>2967</v>
      </c>
      <c r="K4209" s="73" t="n">
        <v>80</v>
      </c>
      <c r="L4209" s="73" t="n">
        <v>39</v>
      </c>
      <c r="M4209" s="73" t="n">
        <v>1828</v>
      </c>
      <c r="N4209" s="73" t="n">
        <v>928</v>
      </c>
      <c r="O4209" s="73" t="n">
        <f aca="false">J4209-M4209-N4209</f>
        <v>211</v>
      </c>
      <c r="P4209" s="74" t="n">
        <f aca="false">M4209/J4209</f>
        <v>0.616110549376475</v>
      </c>
      <c r="Q4209" s="74" t="n">
        <f aca="false">N4209/J4209</f>
        <v>0.312773845635322</v>
      </c>
      <c r="R4209" s="75" t="n">
        <f aca="false">ABS(P4209-Q4209)*100</f>
        <v>30.3336703741153</v>
      </c>
      <c r="S4209" s="72" t="str">
        <f aca="false">IF(M4209&gt;N4209,"Flávio Bolsonaro",IF(N4209&gt;M4209,"Lula","Empate"))</f>
        <v>Flávio Bolsonaro</v>
      </c>
      <c r="T4209" s="74" t="n">
        <v>0.407793080282163</v>
      </c>
      <c r="U4209" s="74" t="n">
        <v>0.525697010413168</v>
      </c>
      <c r="V4209" s="72" t="str">
        <f aca="false">IF(S4209="Empate","—",IF((N4209&gt;M4209)&lt;&gt;(T4209&gt;U4209),"Sim","Não"))</f>
        <v>Não</v>
      </c>
    </row>
    <row r="4210" customFormat="false" ht="15" hidden="false" customHeight="false" outlineLevel="0" collapsed="false">
      <c r="A4210" s="72" t="s">
        <v>8591</v>
      </c>
      <c r="B4210" s="72" t="s">
        <v>8592</v>
      </c>
      <c r="C4210" s="72" t="s">
        <v>293</v>
      </c>
      <c r="D4210" s="72" t="s">
        <v>292</v>
      </c>
      <c r="E4210" s="72"/>
      <c r="F4210" s="73" t="n">
        <v>174486</v>
      </c>
      <c r="G4210" s="73" t="n">
        <v>137242</v>
      </c>
      <c r="H4210" s="73" t="n">
        <v>37244</v>
      </c>
      <c r="I4210" s="74" t="n">
        <f aca="false">H4210/F4210</f>
        <v>0.213449789667939</v>
      </c>
      <c r="J4210" s="73" t="n">
        <v>132269</v>
      </c>
      <c r="K4210" s="73" t="n">
        <v>2543</v>
      </c>
      <c r="L4210" s="73" t="n">
        <v>2430</v>
      </c>
      <c r="M4210" s="73" t="n">
        <v>84471</v>
      </c>
      <c r="N4210" s="73" t="n">
        <v>36361</v>
      </c>
      <c r="O4210" s="73" t="n">
        <f aca="false">J4210-M4210-N4210</f>
        <v>11437</v>
      </c>
      <c r="P4210" s="74" t="n">
        <f aca="false">M4210/J4210</f>
        <v>0.63863036690381</v>
      </c>
      <c r="Q4210" s="74" t="n">
        <f aca="false">N4210/J4210</f>
        <v>0.27490190445229</v>
      </c>
      <c r="R4210" s="75" t="n">
        <f aca="false">ABS(P4210-Q4210)*100</f>
        <v>36.3728462451519</v>
      </c>
      <c r="S4210" s="72" t="str">
        <f aca="false">IF(M4210&gt;N4210,"Flávio Bolsonaro",IF(N4210&gt;M4210,"Lula","Empate"))</f>
        <v>Flávio Bolsonaro</v>
      </c>
      <c r="T4210" s="74" t="n">
        <v>0.306947024189442</v>
      </c>
      <c r="U4210" s="74" t="n">
        <v>0.609404694458588</v>
      </c>
      <c r="V4210" s="72" t="str">
        <f aca="false">IF(S4210="Empate","—",IF((N4210&gt;M4210)&lt;&gt;(T4210&gt;U4210),"Sim","Não"))</f>
        <v>Não</v>
      </c>
    </row>
    <row r="4211" customFormat="false" ht="15" hidden="false" customHeight="false" outlineLevel="0" collapsed="false">
      <c r="A4211" s="72" t="s">
        <v>8593</v>
      </c>
      <c r="B4211" s="72" t="s">
        <v>8594</v>
      </c>
      <c r="C4211" s="72" t="s">
        <v>293</v>
      </c>
      <c r="D4211" s="72" t="s">
        <v>292</v>
      </c>
      <c r="E4211" s="72"/>
      <c r="F4211" s="73" t="n">
        <v>3081</v>
      </c>
      <c r="G4211" s="73" t="n">
        <v>2548</v>
      </c>
      <c r="H4211" s="73" t="n">
        <v>533</v>
      </c>
      <c r="I4211" s="74" t="n">
        <f aca="false">H4211/F4211</f>
        <v>0.172995780590717</v>
      </c>
      <c r="J4211" s="73" t="n">
        <v>2478</v>
      </c>
      <c r="K4211" s="73" t="n">
        <v>43</v>
      </c>
      <c r="L4211" s="73" t="n">
        <v>27</v>
      </c>
      <c r="M4211" s="73" t="n">
        <v>1730</v>
      </c>
      <c r="N4211" s="73" t="n">
        <v>610</v>
      </c>
      <c r="O4211" s="73" t="n">
        <f aca="false">J4211-M4211-N4211</f>
        <v>138</v>
      </c>
      <c r="P4211" s="74" t="n">
        <f aca="false">M4211/J4211</f>
        <v>0.698143664245359</v>
      </c>
      <c r="Q4211" s="74" t="n">
        <f aca="false">N4211/J4211</f>
        <v>0.246166263115416</v>
      </c>
      <c r="R4211" s="75" t="n">
        <f aca="false">ABS(P4211-Q4211)*100</f>
        <v>45.1977401129943</v>
      </c>
      <c r="S4211" s="72" t="str">
        <f aca="false">IF(M4211&gt;N4211,"Flávio Bolsonaro",IF(N4211&gt;M4211,"Lula","Empate"))</f>
        <v>Flávio Bolsonaro</v>
      </c>
      <c r="T4211" s="74" t="n">
        <v>0.35902327355971</v>
      </c>
      <c r="U4211" s="74" t="n">
        <v>0.589088134299886</v>
      </c>
      <c r="V4211" s="72" t="str">
        <f aca="false">IF(S4211="Empate","—",IF((N4211&gt;M4211)&lt;&gt;(T4211&gt;U4211),"Sim","Não"))</f>
        <v>Não</v>
      </c>
    </row>
    <row r="4212" customFormat="false" ht="15" hidden="false" customHeight="false" outlineLevel="0" collapsed="false">
      <c r="A4212" s="72" t="s">
        <v>8595</v>
      </c>
      <c r="B4212" s="72" t="s">
        <v>8596</v>
      </c>
      <c r="C4212" s="72" t="s">
        <v>293</v>
      </c>
      <c r="D4212" s="72" t="s">
        <v>292</v>
      </c>
      <c r="E4212" s="72"/>
      <c r="F4212" s="73" t="n">
        <v>1973</v>
      </c>
      <c r="G4212" s="73" t="n">
        <v>1635</v>
      </c>
      <c r="H4212" s="73" t="n">
        <v>338</v>
      </c>
      <c r="I4212" s="74" t="n">
        <f aca="false">H4212/F4212</f>
        <v>0.171312721743538</v>
      </c>
      <c r="J4212" s="73" t="n">
        <v>1574</v>
      </c>
      <c r="K4212" s="73" t="n">
        <v>32</v>
      </c>
      <c r="L4212" s="73" t="n">
        <v>29</v>
      </c>
      <c r="M4212" s="73" t="n">
        <v>845</v>
      </c>
      <c r="N4212" s="73" t="n">
        <v>605</v>
      </c>
      <c r="O4212" s="73" t="n">
        <f aca="false">J4212-M4212-N4212</f>
        <v>124</v>
      </c>
      <c r="P4212" s="74" t="n">
        <f aca="false">M4212/J4212</f>
        <v>0.536848792884371</v>
      </c>
      <c r="Q4212" s="74" t="n">
        <f aca="false">N4212/J4212</f>
        <v>0.384371029224905</v>
      </c>
      <c r="R4212" s="75" t="n">
        <f aca="false">ABS(P4212-Q4212)*100</f>
        <v>15.2477763659466</v>
      </c>
      <c r="S4212" s="72" t="str">
        <f aca="false">IF(M4212&gt;N4212,"Flávio Bolsonaro",IF(N4212&gt;M4212,"Lula","Empate"))</f>
        <v>Flávio Bolsonaro</v>
      </c>
      <c r="T4212" s="74" t="n">
        <v>0.53125</v>
      </c>
      <c r="U4212" s="74" t="n">
        <v>0.381648936170213</v>
      </c>
      <c r="V4212" s="72" t="str">
        <f aca="false">IF(S4212="Empate","—",IF((N4212&gt;M4212)&lt;&gt;(T4212&gt;U4212),"Sim","Não"))</f>
        <v>Sim</v>
      </c>
    </row>
    <row r="4213" customFormat="false" ht="15" hidden="false" customHeight="false" outlineLevel="0" collapsed="false">
      <c r="A4213" s="72" t="s">
        <v>8597</v>
      </c>
      <c r="B4213" s="72" t="s">
        <v>8598</v>
      </c>
      <c r="C4213" s="72" t="s">
        <v>293</v>
      </c>
      <c r="D4213" s="72" t="s">
        <v>292</v>
      </c>
      <c r="E4213" s="72"/>
      <c r="F4213" s="73" t="n">
        <v>1591</v>
      </c>
      <c r="G4213" s="73" t="n">
        <v>1341</v>
      </c>
      <c r="H4213" s="73" t="n">
        <v>250</v>
      </c>
      <c r="I4213" s="74" t="n">
        <f aca="false">H4213/F4213</f>
        <v>0.157133878064111</v>
      </c>
      <c r="J4213" s="73" t="n">
        <v>1281</v>
      </c>
      <c r="K4213" s="73" t="n">
        <v>38</v>
      </c>
      <c r="L4213" s="73" t="n">
        <v>22</v>
      </c>
      <c r="M4213" s="73" t="n">
        <v>684</v>
      </c>
      <c r="N4213" s="73" t="n">
        <v>497</v>
      </c>
      <c r="O4213" s="73" t="n">
        <f aca="false">J4213-M4213-N4213</f>
        <v>100</v>
      </c>
      <c r="P4213" s="74" t="n">
        <f aca="false">M4213/J4213</f>
        <v>0.533957845433255</v>
      </c>
      <c r="Q4213" s="74" t="n">
        <f aca="false">N4213/J4213</f>
        <v>0.387978142076503</v>
      </c>
      <c r="R4213" s="75" t="n">
        <f aca="false">ABS(P4213-Q4213)*100</f>
        <v>14.5979703356753</v>
      </c>
      <c r="S4213" s="72" t="str">
        <f aca="false">IF(M4213&gt;N4213,"Flávio Bolsonaro",IF(N4213&gt;M4213,"Lula","Empate"))</f>
        <v>Flávio Bolsonaro</v>
      </c>
      <c r="T4213" s="74" t="n">
        <v>0.474615384615385</v>
      </c>
      <c r="U4213" s="74" t="n">
        <v>0.429230769230769</v>
      </c>
      <c r="V4213" s="72" t="str">
        <f aca="false">IF(S4213="Empate","—",IF((N4213&gt;M4213)&lt;&gt;(T4213&gt;U4213),"Sim","Não"))</f>
        <v>Sim</v>
      </c>
    </row>
    <row r="4214" customFormat="false" ht="15" hidden="false" customHeight="false" outlineLevel="0" collapsed="false">
      <c r="A4214" s="72" t="s">
        <v>8599</v>
      </c>
      <c r="B4214" s="72" t="s">
        <v>8600</v>
      </c>
      <c r="C4214" s="72" t="s">
        <v>293</v>
      </c>
      <c r="D4214" s="72" t="s">
        <v>292</v>
      </c>
      <c r="E4214" s="72"/>
      <c r="F4214" s="73" t="n">
        <v>13469</v>
      </c>
      <c r="G4214" s="73" t="n">
        <v>11249</v>
      </c>
      <c r="H4214" s="73" t="n">
        <v>2220</v>
      </c>
      <c r="I4214" s="74" t="n">
        <f aca="false">H4214/F4214</f>
        <v>0.164822926720618</v>
      </c>
      <c r="J4214" s="73" t="n">
        <v>10988</v>
      </c>
      <c r="K4214" s="73" t="n">
        <v>123</v>
      </c>
      <c r="L4214" s="73" t="n">
        <v>138</v>
      </c>
      <c r="M4214" s="73" t="n">
        <v>8068</v>
      </c>
      <c r="N4214" s="73" t="n">
        <v>2279</v>
      </c>
      <c r="O4214" s="73" t="n">
        <f aca="false">J4214-M4214-N4214</f>
        <v>641</v>
      </c>
      <c r="P4214" s="74" t="n">
        <f aca="false">M4214/J4214</f>
        <v>0.734255551510739</v>
      </c>
      <c r="Q4214" s="74" t="n">
        <f aca="false">N4214/J4214</f>
        <v>0.207408081543502</v>
      </c>
      <c r="R4214" s="75" t="n">
        <f aca="false">ABS(P4214-Q4214)*100</f>
        <v>52.6847469967237</v>
      </c>
      <c r="S4214" s="72" t="str">
        <f aca="false">IF(M4214&gt;N4214,"Flávio Bolsonaro",IF(N4214&gt;M4214,"Lula","Empate"))</f>
        <v>Flávio Bolsonaro</v>
      </c>
      <c r="T4214" s="74" t="n">
        <v>0.320621209336519</v>
      </c>
      <c r="U4214" s="74" t="n">
        <v>0.61817680573424</v>
      </c>
      <c r="V4214" s="72" t="str">
        <f aca="false">IF(S4214="Empate","—",IF((N4214&gt;M4214)&lt;&gt;(T4214&gt;U4214),"Sim","Não"))</f>
        <v>Não</v>
      </c>
    </row>
    <row r="4215" customFormat="false" ht="15" hidden="false" customHeight="false" outlineLevel="0" collapsed="false">
      <c r="A4215" s="72" t="s">
        <v>8601</v>
      </c>
      <c r="B4215" s="72" t="s">
        <v>8602</v>
      </c>
      <c r="C4215" s="72" t="s">
        <v>293</v>
      </c>
      <c r="D4215" s="72" t="s">
        <v>292</v>
      </c>
      <c r="E4215" s="72"/>
      <c r="F4215" s="73" t="n">
        <v>37247</v>
      </c>
      <c r="G4215" s="73" t="n">
        <v>28999</v>
      </c>
      <c r="H4215" s="73" t="n">
        <v>8248</v>
      </c>
      <c r="I4215" s="74" t="n">
        <f aca="false">H4215/F4215</f>
        <v>0.221440652938492</v>
      </c>
      <c r="J4215" s="73" t="n">
        <v>27730</v>
      </c>
      <c r="K4215" s="73" t="n">
        <v>680</v>
      </c>
      <c r="L4215" s="73" t="n">
        <v>589</v>
      </c>
      <c r="M4215" s="73" t="n">
        <v>13961</v>
      </c>
      <c r="N4215" s="73" t="n">
        <v>11064</v>
      </c>
      <c r="O4215" s="73" t="n">
        <f aca="false">J4215-M4215-N4215</f>
        <v>2705</v>
      </c>
      <c r="P4215" s="74" t="n">
        <f aca="false">M4215/J4215</f>
        <v>0.503461954561846</v>
      </c>
      <c r="Q4215" s="74" t="n">
        <f aca="false">N4215/J4215</f>
        <v>0.398990263252795</v>
      </c>
      <c r="R4215" s="75" t="n">
        <f aca="false">ABS(P4215-Q4215)*100</f>
        <v>10.4471691309052</v>
      </c>
      <c r="S4215" s="72" t="str">
        <f aca="false">IF(M4215&gt;N4215,"Flávio Bolsonaro",IF(N4215&gt;M4215,"Lula","Empate"))</f>
        <v>Flávio Bolsonaro</v>
      </c>
      <c r="T4215" s="74" t="n">
        <v>0.461901550910317</v>
      </c>
      <c r="U4215" s="74" t="n">
        <v>0.436526244809597</v>
      </c>
      <c r="V4215" s="72" t="str">
        <f aca="false">IF(S4215="Empate","—",IF((N4215&gt;M4215)&lt;&gt;(T4215&gt;U4215),"Sim","Não"))</f>
        <v>Sim</v>
      </c>
    </row>
    <row r="4216" customFormat="false" ht="15" hidden="false" customHeight="false" outlineLevel="0" collapsed="false">
      <c r="A4216" s="72" t="s">
        <v>8603</v>
      </c>
      <c r="B4216" s="72" t="s">
        <v>8604</v>
      </c>
      <c r="C4216" s="72" t="s">
        <v>293</v>
      </c>
      <c r="D4216" s="72" t="s">
        <v>292</v>
      </c>
      <c r="E4216" s="72"/>
      <c r="F4216" s="73" t="n">
        <v>3753</v>
      </c>
      <c r="G4216" s="73" t="n">
        <v>3087</v>
      </c>
      <c r="H4216" s="73" t="n">
        <v>666</v>
      </c>
      <c r="I4216" s="74" t="n">
        <f aca="false">H4216/F4216</f>
        <v>0.177458033573142</v>
      </c>
      <c r="J4216" s="73" t="n">
        <v>2929</v>
      </c>
      <c r="K4216" s="73" t="n">
        <v>78</v>
      </c>
      <c r="L4216" s="73" t="n">
        <v>80</v>
      </c>
      <c r="M4216" s="73" t="n">
        <v>1656</v>
      </c>
      <c r="N4216" s="73" t="n">
        <v>1145</v>
      </c>
      <c r="O4216" s="73" t="n">
        <f aca="false">J4216-M4216-N4216</f>
        <v>128</v>
      </c>
      <c r="P4216" s="74" t="n">
        <f aca="false">M4216/J4216</f>
        <v>0.565380675998634</v>
      </c>
      <c r="Q4216" s="74" t="n">
        <f aca="false">N4216/J4216</f>
        <v>0.390918402185046</v>
      </c>
      <c r="R4216" s="75" t="n">
        <f aca="false">ABS(P4216-Q4216)*100</f>
        <v>17.4462273813588</v>
      </c>
      <c r="S4216" s="72" t="str">
        <f aca="false">IF(M4216&gt;N4216,"Flávio Bolsonaro",IF(N4216&gt;M4216,"Lula","Empate"))</f>
        <v>Flávio Bolsonaro</v>
      </c>
      <c r="T4216" s="74" t="n">
        <v>0.48362480127186</v>
      </c>
      <c r="U4216" s="74" t="n">
        <v>0.488712241653418</v>
      </c>
      <c r="V4216" s="72" t="str">
        <f aca="false">IF(S4216="Empate","—",IF((N4216&gt;M4216)&lt;&gt;(T4216&gt;U4216),"Sim","Não"))</f>
        <v>Não</v>
      </c>
    </row>
    <row r="4217" customFormat="false" ht="15" hidden="false" customHeight="false" outlineLevel="0" collapsed="false">
      <c r="A4217" s="72" t="s">
        <v>8605</v>
      </c>
      <c r="B4217" s="72" t="s">
        <v>8606</v>
      </c>
      <c r="C4217" s="72" t="s">
        <v>293</v>
      </c>
      <c r="D4217" s="72" t="s">
        <v>292</v>
      </c>
      <c r="E4217" s="72"/>
      <c r="F4217" s="73" t="n">
        <v>10969</v>
      </c>
      <c r="G4217" s="73" t="n">
        <v>7992</v>
      </c>
      <c r="H4217" s="73" t="n">
        <v>2977</v>
      </c>
      <c r="I4217" s="74" t="n">
        <f aca="false">H4217/F4217</f>
        <v>0.271401221624578</v>
      </c>
      <c r="J4217" s="73" t="n">
        <v>7665</v>
      </c>
      <c r="K4217" s="73" t="n">
        <v>159</v>
      </c>
      <c r="L4217" s="73" t="n">
        <v>168</v>
      </c>
      <c r="M4217" s="73" t="n">
        <v>4306</v>
      </c>
      <c r="N4217" s="73" t="n">
        <v>2816</v>
      </c>
      <c r="O4217" s="73" t="n">
        <f aca="false">J4217-M4217-N4217</f>
        <v>543</v>
      </c>
      <c r="P4217" s="74" t="n">
        <f aca="false">M4217/J4217</f>
        <v>0.5617742987606</v>
      </c>
      <c r="Q4217" s="74" t="n">
        <f aca="false">N4217/J4217</f>
        <v>0.367384213959556</v>
      </c>
      <c r="R4217" s="75" t="n">
        <f aca="false">ABS(P4217-Q4217)*100</f>
        <v>19.4390084801044</v>
      </c>
      <c r="S4217" s="72" t="str">
        <f aca="false">IF(M4217&gt;N4217,"Flávio Bolsonaro",IF(N4217&gt;M4217,"Lula","Empate"))</f>
        <v>Flávio Bolsonaro</v>
      </c>
      <c r="T4217" s="74" t="n">
        <v>0.435524652338812</v>
      </c>
      <c r="U4217" s="74" t="n">
        <v>0.462452591656132</v>
      </c>
      <c r="V4217" s="72" t="str">
        <f aca="false">IF(S4217="Empate","—",IF((N4217&gt;M4217)&lt;&gt;(T4217&gt;U4217),"Sim","Não"))</f>
        <v>Não</v>
      </c>
    </row>
    <row r="4218" customFormat="false" ht="15" hidden="false" customHeight="false" outlineLevel="0" collapsed="false">
      <c r="A4218" s="72" t="s">
        <v>8607</v>
      </c>
      <c r="B4218" s="72" t="s">
        <v>8608</v>
      </c>
      <c r="C4218" s="72" t="s">
        <v>293</v>
      </c>
      <c r="D4218" s="72" t="s">
        <v>292</v>
      </c>
      <c r="E4218" s="72"/>
      <c r="F4218" s="73" t="n">
        <v>24062</v>
      </c>
      <c r="G4218" s="73" t="n">
        <v>19581</v>
      </c>
      <c r="H4218" s="73" t="n">
        <v>4481</v>
      </c>
      <c r="I4218" s="74" t="n">
        <f aca="false">H4218/F4218</f>
        <v>0.186227246280442</v>
      </c>
      <c r="J4218" s="73" t="n">
        <v>18843</v>
      </c>
      <c r="K4218" s="73" t="n">
        <v>364</v>
      </c>
      <c r="L4218" s="73" t="n">
        <v>374</v>
      </c>
      <c r="M4218" s="73" t="n">
        <v>10744</v>
      </c>
      <c r="N4218" s="73" t="n">
        <v>7100</v>
      </c>
      <c r="O4218" s="73" t="n">
        <f aca="false">J4218-M4218-N4218</f>
        <v>999</v>
      </c>
      <c r="P4218" s="74" t="n">
        <f aca="false">M4218/J4218</f>
        <v>0.570185214668577</v>
      </c>
      <c r="Q4218" s="74" t="n">
        <f aca="false">N4218/J4218</f>
        <v>0.376797749827522</v>
      </c>
      <c r="R4218" s="75" t="n">
        <f aca="false">ABS(P4218-Q4218)*100</f>
        <v>19.3387464841055</v>
      </c>
      <c r="S4218" s="72" t="str">
        <f aca="false">IF(M4218&gt;N4218,"Flávio Bolsonaro",IF(N4218&gt;M4218,"Lula","Empate"))</f>
        <v>Flávio Bolsonaro</v>
      </c>
      <c r="T4218" s="74" t="n">
        <v>0.469157524322087</v>
      </c>
      <c r="U4218" s="74" t="n">
        <v>0.468950527841027</v>
      </c>
      <c r="V4218" s="72" t="str">
        <f aca="false">IF(S4218="Empate","—",IF((N4218&gt;M4218)&lt;&gt;(T4218&gt;U4218),"Sim","Não"))</f>
        <v>Sim</v>
      </c>
    </row>
    <row r="4219" customFormat="false" ht="15" hidden="false" customHeight="false" outlineLevel="0" collapsed="false">
      <c r="A4219" s="72" t="s">
        <v>8609</v>
      </c>
      <c r="B4219" s="72" t="s">
        <v>8610</v>
      </c>
      <c r="C4219" s="72" t="s">
        <v>293</v>
      </c>
      <c r="D4219" s="72" t="s">
        <v>292</v>
      </c>
      <c r="E4219" s="72"/>
      <c r="F4219" s="73" t="n">
        <v>5953</v>
      </c>
      <c r="G4219" s="73" t="n">
        <v>4953</v>
      </c>
      <c r="H4219" s="73" t="n">
        <v>1000</v>
      </c>
      <c r="I4219" s="74" t="n">
        <f aca="false">H4219/F4219</f>
        <v>0.167982529816899</v>
      </c>
      <c r="J4219" s="73" t="n">
        <v>4738</v>
      </c>
      <c r="K4219" s="73" t="n">
        <v>105</v>
      </c>
      <c r="L4219" s="73" t="n">
        <v>110</v>
      </c>
      <c r="M4219" s="73" t="n">
        <v>2464</v>
      </c>
      <c r="N4219" s="73" t="n">
        <v>1896</v>
      </c>
      <c r="O4219" s="73" t="n">
        <f aca="false">J4219-M4219-N4219</f>
        <v>378</v>
      </c>
      <c r="P4219" s="74" t="n">
        <f aca="false">M4219/J4219</f>
        <v>0.520050654284508</v>
      </c>
      <c r="Q4219" s="74" t="n">
        <f aca="false">N4219/J4219</f>
        <v>0.400168847615027</v>
      </c>
      <c r="R4219" s="75" t="n">
        <f aca="false">ABS(P4219-Q4219)*100</f>
        <v>11.9881806669481</v>
      </c>
      <c r="S4219" s="72" t="str">
        <f aca="false">IF(M4219&gt;N4219,"Flávio Bolsonaro",IF(N4219&gt;M4219,"Lula","Empate"))</f>
        <v>Flávio Bolsonaro</v>
      </c>
      <c r="T4219" s="74" t="n">
        <v>0.54499596448749</v>
      </c>
      <c r="U4219" s="74" t="n">
        <v>0.379943502824859</v>
      </c>
      <c r="V4219" s="72" t="str">
        <f aca="false">IF(S4219="Empate","—",IF((N4219&gt;M4219)&lt;&gt;(T4219&gt;U4219),"Sim","Não"))</f>
        <v>Sim</v>
      </c>
    </row>
    <row r="4220" customFormat="false" ht="15" hidden="false" customHeight="false" outlineLevel="0" collapsed="false">
      <c r="A4220" s="72" t="s">
        <v>8611</v>
      </c>
      <c r="B4220" s="72" t="s">
        <v>8612</v>
      </c>
      <c r="C4220" s="72" t="s">
        <v>293</v>
      </c>
      <c r="D4220" s="72" t="s">
        <v>292</v>
      </c>
      <c r="E4220" s="72"/>
      <c r="F4220" s="73" t="n">
        <v>32201</v>
      </c>
      <c r="G4220" s="73" t="n">
        <v>26585</v>
      </c>
      <c r="H4220" s="73" t="n">
        <v>5616</v>
      </c>
      <c r="I4220" s="74" t="n">
        <f aca="false">H4220/F4220</f>
        <v>0.174404521598708</v>
      </c>
      <c r="J4220" s="73" t="n">
        <v>25809</v>
      </c>
      <c r="K4220" s="73" t="n">
        <v>396</v>
      </c>
      <c r="L4220" s="73" t="n">
        <v>380</v>
      </c>
      <c r="M4220" s="73" t="n">
        <v>18575</v>
      </c>
      <c r="N4220" s="73" t="n">
        <v>5411</v>
      </c>
      <c r="O4220" s="73" t="n">
        <f aca="false">J4220-M4220-N4220</f>
        <v>1823</v>
      </c>
      <c r="P4220" s="74" t="n">
        <f aca="false">M4220/J4220</f>
        <v>0.719710178619861</v>
      </c>
      <c r="Q4220" s="74" t="n">
        <f aca="false">N4220/J4220</f>
        <v>0.209655546514782</v>
      </c>
      <c r="R4220" s="75" t="n">
        <f aca="false">ABS(P4220-Q4220)*100</f>
        <v>51.005463210508</v>
      </c>
      <c r="S4220" s="72" t="str">
        <f aca="false">IF(M4220&gt;N4220,"Flávio Bolsonaro",IF(N4220&gt;M4220,"Lula","Empate"))</f>
        <v>Flávio Bolsonaro</v>
      </c>
      <c r="T4220" s="74" t="n">
        <v>0.299624016434746</v>
      </c>
      <c r="U4220" s="74" t="n">
        <v>0.634365673088104</v>
      </c>
      <c r="V4220" s="72" t="str">
        <f aca="false">IF(S4220="Empate","—",IF((N4220&gt;M4220)&lt;&gt;(T4220&gt;U4220),"Sim","Não"))</f>
        <v>Não</v>
      </c>
    </row>
    <row r="4221" customFormat="false" ht="15" hidden="false" customHeight="false" outlineLevel="0" collapsed="false">
      <c r="A4221" s="72" t="s">
        <v>8613</v>
      </c>
      <c r="B4221" s="72" t="s">
        <v>8614</v>
      </c>
      <c r="C4221" s="72" t="s">
        <v>293</v>
      </c>
      <c r="D4221" s="72" t="s">
        <v>292</v>
      </c>
      <c r="E4221" s="72"/>
      <c r="F4221" s="73" t="n">
        <v>8416</v>
      </c>
      <c r="G4221" s="73" t="n">
        <v>6607</v>
      </c>
      <c r="H4221" s="73" t="n">
        <v>1809</v>
      </c>
      <c r="I4221" s="74" t="n">
        <f aca="false">H4221/F4221</f>
        <v>0.214947718631179</v>
      </c>
      <c r="J4221" s="73" t="n">
        <v>6282</v>
      </c>
      <c r="K4221" s="73" t="n">
        <v>171</v>
      </c>
      <c r="L4221" s="73" t="n">
        <v>154</v>
      </c>
      <c r="M4221" s="73" t="n">
        <v>2786</v>
      </c>
      <c r="N4221" s="73" t="n">
        <v>2970</v>
      </c>
      <c r="O4221" s="73" t="n">
        <f aca="false">J4221-M4221-N4221</f>
        <v>526</v>
      </c>
      <c r="P4221" s="74" t="n">
        <f aca="false">M4221/J4221</f>
        <v>0.443489334606813</v>
      </c>
      <c r="Q4221" s="74" t="n">
        <f aca="false">N4221/J4221</f>
        <v>0.472779369627507</v>
      </c>
      <c r="R4221" s="75" t="n">
        <f aca="false">ABS(P4221-Q4221)*100</f>
        <v>2.92900350206941</v>
      </c>
      <c r="S4221" s="72" t="str">
        <f aca="false">IF(M4221&gt;N4221,"Flávio Bolsonaro",IF(N4221&gt;M4221,"Lula","Empate"))</f>
        <v>Lula</v>
      </c>
      <c r="T4221" s="74" t="n">
        <v>0.58858024691358</v>
      </c>
      <c r="U4221" s="74" t="n">
        <v>0.343364197530864</v>
      </c>
      <c r="V4221" s="72" t="str">
        <f aca="false">IF(S4221="Empate","—",IF((N4221&gt;M4221)&lt;&gt;(T4221&gt;U4221),"Sim","Não"))</f>
        <v>Não</v>
      </c>
    </row>
    <row r="4222" customFormat="false" ht="15" hidden="false" customHeight="false" outlineLevel="0" collapsed="false">
      <c r="A4222" s="72" t="s">
        <v>8615</v>
      </c>
      <c r="B4222" s="72" t="s">
        <v>8616</v>
      </c>
      <c r="C4222" s="72" t="s">
        <v>293</v>
      </c>
      <c r="D4222" s="72" t="s">
        <v>292</v>
      </c>
      <c r="E4222" s="72"/>
      <c r="F4222" s="73" t="n">
        <v>5977</v>
      </c>
      <c r="G4222" s="73" t="n">
        <v>5205</v>
      </c>
      <c r="H4222" s="73" t="n">
        <v>772</v>
      </c>
      <c r="I4222" s="74" t="n">
        <f aca="false">H4222/F4222</f>
        <v>0.12916178684959</v>
      </c>
      <c r="J4222" s="73" t="n">
        <v>5040</v>
      </c>
      <c r="K4222" s="73" t="n">
        <v>106</v>
      </c>
      <c r="L4222" s="73" t="n">
        <v>59</v>
      </c>
      <c r="M4222" s="73" t="n">
        <v>3875</v>
      </c>
      <c r="N4222" s="73" t="n">
        <v>785</v>
      </c>
      <c r="O4222" s="73" t="n">
        <f aca="false">J4222-M4222-N4222</f>
        <v>380</v>
      </c>
      <c r="P4222" s="74" t="n">
        <f aca="false">M4222/J4222</f>
        <v>0.768849206349206</v>
      </c>
      <c r="Q4222" s="74" t="n">
        <f aca="false">N4222/J4222</f>
        <v>0.155753968253968</v>
      </c>
      <c r="R4222" s="75" t="n">
        <f aca="false">ABS(P4222-Q4222)*100</f>
        <v>61.3095238095238</v>
      </c>
      <c r="S4222" s="72" t="str">
        <f aca="false">IF(M4222&gt;N4222,"Flávio Bolsonaro",IF(N4222&gt;M4222,"Lula","Empate"))</f>
        <v>Flávio Bolsonaro</v>
      </c>
      <c r="T4222" s="74" t="n">
        <v>0.226872246696035</v>
      </c>
      <c r="U4222" s="74" t="n">
        <v>0.682819383259912</v>
      </c>
      <c r="V4222" s="72" t="str">
        <f aca="false">IF(S4222="Empate","—",IF((N4222&gt;M4222)&lt;&gt;(T4222&gt;U4222),"Sim","Não"))</f>
        <v>Não</v>
      </c>
    </row>
    <row r="4223" customFormat="false" ht="15" hidden="false" customHeight="false" outlineLevel="0" collapsed="false">
      <c r="A4223" s="72" t="s">
        <v>8617</v>
      </c>
      <c r="B4223" s="72" t="s">
        <v>8618</v>
      </c>
      <c r="C4223" s="72" t="s">
        <v>293</v>
      </c>
      <c r="D4223" s="72" t="s">
        <v>292</v>
      </c>
      <c r="E4223" s="72"/>
      <c r="F4223" s="73" t="n">
        <v>5367</v>
      </c>
      <c r="G4223" s="73" t="n">
        <v>4494</v>
      </c>
      <c r="H4223" s="73" t="n">
        <v>873</v>
      </c>
      <c r="I4223" s="74" t="n">
        <f aca="false">H4223/F4223</f>
        <v>0.162660704304081</v>
      </c>
      <c r="J4223" s="73" t="n">
        <v>4290</v>
      </c>
      <c r="K4223" s="73" t="n">
        <v>110</v>
      </c>
      <c r="L4223" s="73" t="n">
        <v>94</v>
      </c>
      <c r="M4223" s="73" t="n">
        <v>2854</v>
      </c>
      <c r="N4223" s="73" t="n">
        <v>1082</v>
      </c>
      <c r="O4223" s="73" t="n">
        <f aca="false">J4223-M4223-N4223</f>
        <v>354</v>
      </c>
      <c r="P4223" s="74" t="n">
        <f aca="false">M4223/J4223</f>
        <v>0.665268065268065</v>
      </c>
      <c r="Q4223" s="74" t="n">
        <f aca="false">N4223/J4223</f>
        <v>0.252214452214452</v>
      </c>
      <c r="R4223" s="75" t="n">
        <f aca="false">ABS(P4223-Q4223)*100</f>
        <v>41.3053613053613</v>
      </c>
      <c r="S4223" s="72" t="str">
        <f aca="false">IF(M4223&gt;N4223,"Flávio Bolsonaro",IF(N4223&gt;M4223,"Lula","Empate"))</f>
        <v>Flávio Bolsonaro</v>
      </c>
      <c r="T4223" s="74" t="n">
        <v>0.382585156778705</v>
      </c>
      <c r="U4223" s="74" t="n">
        <v>0.534852244529664</v>
      </c>
      <c r="V4223" s="72" t="str">
        <f aca="false">IF(S4223="Empate","—",IF((N4223&gt;M4223)&lt;&gt;(T4223&gt;U4223),"Sim","Não"))</f>
        <v>Não</v>
      </c>
    </row>
    <row r="4224" customFormat="false" ht="15" hidden="false" customHeight="false" outlineLevel="0" collapsed="false">
      <c r="A4224" s="72" t="s">
        <v>8619</v>
      </c>
      <c r="B4224" s="72" t="s">
        <v>8620</v>
      </c>
      <c r="C4224" s="72" t="s">
        <v>293</v>
      </c>
      <c r="D4224" s="72" t="s">
        <v>292</v>
      </c>
      <c r="E4224" s="72"/>
      <c r="F4224" s="73" t="n">
        <v>3442</v>
      </c>
      <c r="G4224" s="73" t="n">
        <v>2887</v>
      </c>
      <c r="H4224" s="73" t="n">
        <v>555</v>
      </c>
      <c r="I4224" s="74" t="n">
        <f aca="false">H4224/F4224</f>
        <v>0.161243463102847</v>
      </c>
      <c r="J4224" s="73" t="n">
        <v>2802</v>
      </c>
      <c r="K4224" s="73" t="n">
        <v>49</v>
      </c>
      <c r="L4224" s="73" t="n">
        <v>36</v>
      </c>
      <c r="M4224" s="73" t="n">
        <v>2036</v>
      </c>
      <c r="N4224" s="73" t="n">
        <v>497</v>
      </c>
      <c r="O4224" s="73" t="n">
        <f aca="false">J4224-M4224-N4224</f>
        <v>269</v>
      </c>
      <c r="P4224" s="74" t="n">
        <f aca="false">M4224/J4224</f>
        <v>0.726623840114204</v>
      </c>
      <c r="Q4224" s="74" t="n">
        <f aca="false">N4224/J4224</f>
        <v>0.177373304782298</v>
      </c>
      <c r="R4224" s="75" t="n">
        <f aca="false">ABS(P4224-Q4224)*100</f>
        <v>54.9250535331906</v>
      </c>
      <c r="S4224" s="72" t="str">
        <f aca="false">IF(M4224&gt;N4224,"Flávio Bolsonaro",IF(N4224&gt;M4224,"Lula","Empate"))</f>
        <v>Flávio Bolsonaro</v>
      </c>
      <c r="T4224" s="74" t="n">
        <v>0.233873873873874</v>
      </c>
      <c r="U4224" s="74" t="n">
        <v>0.67963963963964</v>
      </c>
      <c r="V4224" s="72" t="str">
        <f aca="false">IF(S4224="Empate","—",IF((N4224&gt;M4224)&lt;&gt;(T4224&gt;U4224),"Sim","Não"))</f>
        <v>Não</v>
      </c>
    </row>
    <row r="4225" customFormat="false" ht="15" hidden="false" customHeight="false" outlineLevel="0" collapsed="false">
      <c r="A4225" s="72" t="s">
        <v>8621</v>
      </c>
      <c r="B4225" s="72" t="s">
        <v>8622</v>
      </c>
      <c r="C4225" s="72" t="s">
        <v>293</v>
      </c>
      <c r="D4225" s="72" t="s">
        <v>292</v>
      </c>
      <c r="E4225" s="72"/>
      <c r="F4225" s="73" t="n">
        <v>39009</v>
      </c>
      <c r="G4225" s="73" t="n">
        <v>32509</v>
      </c>
      <c r="H4225" s="73" t="n">
        <v>6500</v>
      </c>
      <c r="I4225" s="74" t="n">
        <f aca="false">H4225/F4225</f>
        <v>0.166628214001897</v>
      </c>
      <c r="J4225" s="73" t="n">
        <v>31076</v>
      </c>
      <c r="K4225" s="73" t="n">
        <v>676</v>
      </c>
      <c r="L4225" s="73" t="n">
        <v>757</v>
      </c>
      <c r="M4225" s="73" t="n">
        <v>19437</v>
      </c>
      <c r="N4225" s="73" t="n">
        <v>9300</v>
      </c>
      <c r="O4225" s="73" t="n">
        <f aca="false">J4225-M4225-N4225</f>
        <v>2339</v>
      </c>
      <c r="P4225" s="74" t="n">
        <f aca="false">M4225/J4225</f>
        <v>0.625466598017763</v>
      </c>
      <c r="Q4225" s="74" t="n">
        <f aca="false">N4225/J4225</f>
        <v>0.299266314841035</v>
      </c>
      <c r="R4225" s="75" t="n">
        <f aca="false">ABS(P4225-Q4225)*100</f>
        <v>32.6200283176728</v>
      </c>
      <c r="S4225" s="72" t="str">
        <f aca="false">IF(M4225&gt;N4225,"Flávio Bolsonaro",IF(N4225&gt;M4225,"Lula","Empate"))</f>
        <v>Flávio Bolsonaro</v>
      </c>
      <c r="T4225" s="74" t="n">
        <v>0.363377396536824</v>
      </c>
      <c r="U4225" s="74" t="n">
        <v>0.569567583138623</v>
      </c>
      <c r="V4225" s="72" t="str">
        <f aca="false">IF(S4225="Empate","—",IF((N4225&gt;M4225)&lt;&gt;(T4225&gt;U4225),"Sim","Não"))</f>
        <v>Não</v>
      </c>
    </row>
    <row r="4226" customFormat="false" ht="15" hidden="false" customHeight="false" outlineLevel="0" collapsed="false">
      <c r="A4226" s="72" t="s">
        <v>8623</v>
      </c>
      <c r="B4226" s="72" t="s">
        <v>8624</v>
      </c>
      <c r="C4226" s="72" t="s">
        <v>293</v>
      </c>
      <c r="D4226" s="72" t="s">
        <v>292</v>
      </c>
      <c r="E4226" s="72"/>
      <c r="F4226" s="73" t="n">
        <v>3747</v>
      </c>
      <c r="G4226" s="73" t="n">
        <v>3074</v>
      </c>
      <c r="H4226" s="73" t="n">
        <v>673</v>
      </c>
      <c r="I4226" s="74" t="n">
        <f aca="false">H4226/F4226</f>
        <v>0.179610354950627</v>
      </c>
      <c r="J4226" s="73" t="n">
        <v>2921</v>
      </c>
      <c r="K4226" s="73" t="n">
        <v>101</v>
      </c>
      <c r="L4226" s="73" t="n">
        <v>52</v>
      </c>
      <c r="M4226" s="73" t="n">
        <v>1882</v>
      </c>
      <c r="N4226" s="73" t="n">
        <v>812</v>
      </c>
      <c r="O4226" s="73" t="n">
        <f aca="false">J4226-M4226-N4226</f>
        <v>227</v>
      </c>
      <c r="P4226" s="74" t="n">
        <f aca="false">M4226/J4226</f>
        <v>0.644299897295447</v>
      </c>
      <c r="Q4226" s="74" t="n">
        <f aca="false">N4226/J4226</f>
        <v>0.27798699075659</v>
      </c>
      <c r="R4226" s="75" t="n">
        <f aca="false">ABS(P4226-Q4226)*100</f>
        <v>36.6312906538857</v>
      </c>
      <c r="S4226" s="72" t="str">
        <f aca="false">IF(M4226&gt;N4226,"Flávio Bolsonaro",IF(N4226&gt;M4226,"Lula","Empate"))</f>
        <v>Flávio Bolsonaro</v>
      </c>
      <c r="T4226" s="74" t="n">
        <v>0.50197628458498</v>
      </c>
      <c r="U4226" s="74" t="n">
        <v>0.423583662714098</v>
      </c>
      <c r="V4226" s="72" t="str">
        <f aca="false">IF(S4226="Empate","—",IF((N4226&gt;M4226)&lt;&gt;(T4226&gt;U4226),"Sim","Não"))</f>
        <v>Sim</v>
      </c>
    </row>
    <row r="4227" customFormat="false" ht="15" hidden="false" customHeight="false" outlineLevel="0" collapsed="false">
      <c r="A4227" s="72" t="s">
        <v>8625</v>
      </c>
      <c r="B4227" s="72" t="s">
        <v>8626</v>
      </c>
      <c r="C4227" s="72" t="s">
        <v>293</v>
      </c>
      <c r="D4227" s="72" t="s">
        <v>292</v>
      </c>
      <c r="E4227" s="72"/>
      <c r="F4227" s="73" t="n">
        <v>150021</v>
      </c>
      <c r="G4227" s="73" t="n">
        <v>119665</v>
      </c>
      <c r="H4227" s="73" t="n">
        <v>30356</v>
      </c>
      <c r="I4227" s="74" t="n">
        <f aca="false">H4227/F4227</f>
        <v>0.202345005032629</v>
      </c>
      <c r="J4227" s="73" t="n">
        <v>115825</v>
      </c>
      <c r="K4227" s="73" t="n">
        <v>2159</v>
      </c>
      <c r="L4227" s="73" t="n">
        <v>1681</v>
      </c>
      <c r="M4227" s="73" t="n">
        <v>65469</v>
      </c>
      <c r="N4227" s="73" t="n">
        <v>40293</v>
      </c>
      <c r="O4227" s="73" t="n">
        <f aca="false">J4227-M4227-N4227</f>
        <v>10063</v>
      </c>
      <c r="P4227" s="74" t="n">
        <f aca="false">M4227/J4227</f>
        <v>0.565240664796029</v>
      </c>
      <c r="Q4227" s="74" t="n">
        <f aca="false">N4227/J4227</f>
        <v>0.347878264623354</v>
      </c>
      <c r="R4227" s="75" t="n">
        <f aca="false">ABS(P4227-Q4227)*100</f>
        <v>21.7362400172674</v>
      </c>
      <c r="S4227" s="72" t="str">
        <f aca="false">IF(M4227&gt;N4227,"Flávio Bolsonaro",IF(N4227&gt;M4227,"Lula","Empate"))</f>
        <v>Flávio Bolsonaro</v>
      </c>
      <c r="T4227" s="74" t="n">
        <v>0.423186682520809</v>
      </c>
      <c r="U4227" s="74" t="n">
        <v>0.493451673178189</v>
      </c>
      <c r="V4227" s="72" t="str">
        <f aca="false">IF(S4227="Empate","—",IF((N4227&gt;M4227)&lt;&gt;(T4227&gt;U4227),"Sim","Não"))</f>
        <v>Não</v>
      </c>
    </row>
    <row r="4228" customFormat="false" ht="15" hidden="false" customHeight="false" outlineLevel="0" collapsed="false">
      <c r="A4228" s="72" t="s">
        <v>8627</v>
      </c>
      <c r="B4228" s="72" t="s">
        <v>8628</v>
      </c>
      <c r="C4228" s="72" t="s">
        <v>293</v>
      </c>
      <c r="D4228" s="72" t="s">
        <v>292</v>
      </c>
      <c r="E4228" s="72"/>
      <c r="F4228" s="73" t="n">
        <v>5251</v>
      </c>
      <c r="G4228" s="73" t="n">
        <v>4492</v>
      </c>
      <c r="H4228" s="73" t="n">
        <v>759</v>
      </c>
      <c r="I4228" s="74" t="n">
        <f aca="false">H4228/F4228</f>
        <v>0.144543896400686</v>
      </c>
      <c r="J4228" s="73" t="n">
        <v>4339</v>
      </c>
      <c r="K4228" s="73" t="n">
        <v>91</v>
      </c>
      <c r="L4228" s="73" t="n">
        <v>62</v>
      </c>
      <c r="M4228" s="73" t="n">
        <v>2689</v>
      </c>
      <c r="N4228" s="73" t="n">
        <v>1361</v>
      </c>
      <c r="O4228" s="73" t="n">
        <f aca="false">J4228-M4228-N4228</f>
        <v>289</v>
      </c>
      <c r="P4228" s="74" t="n">
        <f aca="false">M4228/J4228</f>
        <v>0.619728047937313</v>
      </c>
      <c r="Q4228" s="74" t="n">
        <f aca="false">N4228/J4228</f>
        <v>0.313666743489283</v>
      </c>
      <c r="R4228" s="75" t="n">
        <f aca="false">ABS(P4228-Q4228)*100</f>
        <v>30.6061304448029</v>
      </c>
      <c r="S4228" s="72" t="str">
        <f aca="false">IF(M4228&gt;N4228,"Flávio Bolsonaro",IF(N4228&gt;M4228,"Lula","Empate"))</f>
        <v>Flávio Bolsonaro</v>
      </c>
      <c r="T4228" s="74" t="n">
        <v>0.453292132160685</v>
      </c>
      <c r="U4228" s="74" t="n">
        <v>0.487758497741859</v>
      </c>
      <c r="V4228" s="72" t="str">
        <f aca="false">IF(S4228="Empate","—",IF((N4228&gt;M4228)&lt;&gt;(T4228&gt;U4228),"Sim","Não"))</f>
        <v>Não</v>
      </c>
    </row>
    <row r="4229" customFormat="false" ht="15" hidden="false" customHeight="false" outlineLevel="0" collapsed="false">
      <c r="A4229" s="72" t="s">
        <v>8629</v>
      </c>
      <c r="B4229" s="72" t="s">
        <v>8630</v>
      </c>
      <c r="C4229" s="72" t="s">
        <v>293</v>
      </c>
      <c r="D4229" s="72" t="s">
        <v>292</v>
      </c>
      <c r="E4229" s="72"/>
      <c r="F4229" s="73" t="n">
        <v>2280</v>
      </c>
      <c r="G4229" s="73" t="n">
        <v>1966</v>
      </c>
      <c r="H4229" s="73" t="n">
        <v>314</v>
      </c>
      <c r="I4229" s="74" t="n">
        <f aca="false">H4229/F4229</f>
        <v>0.137719298245614</v>
      </c>
      <c r="J4229" s="73" t="n">
        <v>1904</v>
      </c>
      <c r="K4229" s="73" t="n">
        <v>34</v>
      </c>
      <c r="L4229" s="73" t="n">
        <v>28</v>
      </c>
      <c r="M4229" s="73" t="n">
        <v>1310</v>
      </c>
      <c r="N4229" s="73" t="n">
        <v>433</v>
      </c>
      <c r="O4229" s="73" t="n">
        <f aca="false">J4229-M4229-N4229</f>
        <v>161</v>
      </c>
      <c r="P4229" s="74" t="n">
        <f aca="false">M4229/J4229</f>
        <v>0.688025210084034</v>
      </c>
      <c r="Q4229" s="74" t="n">
        <f aca="false">N4229/J4229</f>
        <v>0.227415966386555</v>
      </c>
      <c r="R4229" s="75" t="n">
        <f aca="false">ABS(P4229-Q4229)*100</f>
        <v>46.0609243697479</v>
      </c>
      <c r="S4229" s="72" t="str">
        <f aca="false">IF(M4229&gt;N4229,"Flávio Bolsonaro",IF(N4229&gt;M4229,"Lula","Empate"))</f>
        <v>Flávio Bolsonaro</v>
      </c>
      <c r="T4229" s="74" t="n">
        <v>0.317746478873239</v>
      </c>
      <c r="U4229" s="74" t="n">
        <v>0.591549295774648</v>
      </c>
      <c r="V4229" s="72" t="str">
        <f aca="false">IF(S4229="Empate","—",IF((N4229&gt;M4229)&lt;&gt;(T4229&gt;U4229),"Sim","Não"))</f>
        <v>Não</v>
      </c>
    </row>
    <row r="4230" customFormat="false" ht="15" hidden="false" customHeight="false" outlineLevel="0" collapsed="false">
      <c r="A4230" s="72" t="s">
        <v>8631</v>
      </c>
      <c r="B4230" s="72" t="s">
        <v>8632</v>
      </c>
      <c r="C4230" s="72" t="s">
        <v>293</v>
      </c>
      <c r="D4230" s="72" t="s">
        <v>292</v>
      </c>
      <c r="E4230" s="72"/>
      <c r="F4230" s="73" t="n">
        <v>6036</v>
      </c>
      <c r="G4230" s="73" t="n">
        <v>5037</v>
      </c>
      <c r="H4230" s="73" t="n">
        <v>999</v>
      </c>
      <c r="I4230" s="74" t="n">
        <f aca="false">H4230/F4230</f>
        <v>0.165506958250497</v>
      </c>
      <c r="J4230" s="73" t="n">
        <v>4848</v>
      </c>
      <c r="K4230" s="73" t="n">
        <v>91</v>
      </c>
      <c r="L4230" s="73" t="n">
        <v>98</v>
      </c>
      <c r="M4230" s="73" t="n">
        <v>2929</v>
      </c>
      <c r="N4230" s="73" t="n">
        <v>1536</v>
      </c>
      <c r="O4230" s="73" t="n">
        <f aca="false">J4230-M4230-N4230</f>
        <v>383</v>
      </c>
      <c r="P4230" s="74" t="n">
        <f aca="false">M4230/J4230</f>
        <v>0.604166666666667</v>
      </c>
      <c r="Q4230" s="74" t="n">
        <f aca="false">N4230/J4230</f>
        <v>0.316831683168317</v>
      </c>
      <c r="R4230" s="75" t="n">
        <f aca="false">ABS(P4230-Q4230)*100</f>
        <v>28.733498349835</v>
      </c>
      <c r="S4230" s="72" t="str">
        <f aca="false">IF(M4230&gt;N4230,"Flávio Bolsonaro",IF(N4230&gt;M4230,"Lula","Empate"))</f>
        <v>Flávio Bolsonaro</v>
      </c>
      <c r="T4230" s="74" t="n">
        <v>0.403191489361702</v>
      </c>
      <c r="U4230" s="74" t="n">
        <v>0.537446808510638</v>
      </c>
      <c r="V4230" s="72" t="str">
        <f aca="false">IF(S4230="Empate","—",IF((N4230&gt;M4230)&lt;&gt;(T4230&gt;U4230),"Sim","Não"))</f>
        <v>Não</v>
      </c>
    </row>
    <row r="4231" customFormat="false" ht="15" hidden="false" customHeight="false" outlineLevel="0" collapsed="false">
      <c r="A4231" s="72" t="s">
        <v>8633</v>
      </c>
      <c r="B4231" s="72" t="s">
        <v>8634</v>
      </c>
      <c r="C4231" s="72" t="s">
        <v>293</v>
      </c>
      <c r="D4231" s="72" t="s">
        <v>292</v>
      </c>
      <c r="E4231" s="72"/>
      <c r="F4231" s="73" t="n">
        <v>1976</v>
      </c>
      <c r="G4231" s="73" t="n">
        <v>1484</v>
      </c>
      <c r="H4231" s="73" t="n">
        <v>492</v>
      </c>
      <c r="I4231" s="74" t="n">
        <f aca="false">H4231/F4231</f>
        <v>0.248987854251012</v>
      </c>
      <c r="J4231" s="73" t="n">
        <v>1437</v>
      </c>
      <c r="K4231" s="73" t="n">
        <v>20</v>
      </c>
      <c r="L4231" s="73" t="n">
        <v>27</v>
      </c>
      <c r="M4231" s="73" t="n">
        <v>567</v>
      </c>
      <c r="N4231" s="73" t="n">
        <v>778</v>
      </c>
      <c r="O4231" s="73" t="n">
        <f aca="false">J4231-M4231-N4231</f>
        <v>92</v>
      </c>
      <c r="P4231" s="74" t="n">
        <f aca="false">M4231/J4231</f>
        <v>0.394572025052192</v>
      </c>
      <c r="Q4231" s="74" t="n">
        <f aca="false">N4231/J4231</f>
        <v>0.541405706332637</v>
      </c>
      <c r="R4231" s="75" t="n">
        <f aca="false">ABS(P4231-Q4231)*100</f>
        <v>14.6833681280445</v>
      </c>
      <c r="S4231" s="72" t="str">
        <f aca="false">IF(M4231&gt;N4231,"Flávio Bolsonaro",IF(N4231&gt;M4231,"Lula","Empate"))</f>
        <v>Lula</v>
      </c>
      <c r="T4231" s="74" t="n">
        <v>0.655374592833876</v>
      </c>
      <c r="U4231" s="74" t="n">
        <v>0.272312703583062</v>
      </c>
      <c r="V4231" s="72" t="str">
        <f aca="false">IF(S4231="Empate","—",IF((N4231&gt;M4231)&lt;&gt;(T4231&gt;U4231),"Sim","Não"))</f>
        <v>Não</v>
      </c>
    </row>
    <row r="4232" customFormat="false" ht="15" hidden="false" customHeight="false" outlineLevel="0" collapsed="false">
      <c r="A4232" s="72" t="s">
        <v>8635</v>
      </c>
      <c r="B4232" s="72" t="s">
        <v>8636</v>
      </c>
      <c r="C4232" s="72" t="s">
        <v>293</v>
      </c>
      <c r="D4232" s="72" t="s">
        <v>292</v>
      </c>
      <c r="E4232" s="72"/>
      <c r="F4232" s="73" t="n">
        <v>6862</v>
      </c>
      <c r="G4232" s="73" t="n">
        <v>5181</v>
      </c>
      <c r="H4232" s="73" t="n">
        <v>1681</v>
      </c>
      <c r="I4232" s="74" t="n">
        <f aca="false">H4232/F4232</f>
        <v>0.24497231127951</v>
      </c>
      <c r="J4232" s="73" t="n">
        <v>4878</v>
      </c>
      <c r="K4232" s="73" t="n">
        <v>159</v>
      </c>
      <c r="L4232" s="73" t="n">
        <v>144</v>
      </c>
      <c r="M4232" s="73" t="n">
        <v>1841</v>
      </c>
      <c r="N4232" s="73" t="n">
        <v>2661</v>
      </c>
      <c r="O4232" s="73" t="n">
        <f aca="false">J4232-M4232-N4232</f>
        <v>376</v>
      </c>
      <c r="P4232" s="74" t="n">
        <f aca="false">M4232/J4232</f>
        <v>0.377408774087741</v>
      </c>
      <c r="Q4232" s="74" t="n">
        <f aca="false">N4232/J4232</f>
        <v>0.545510455104551</v>
      </c>
      <c r="R4232" s="75" t="n">
        <f aca="false">ABS(P4232-Q4232)*100</f>
        <v>16.810168101681</v>
      </c>
      <c r="S4232" s="72" t="str">
        <f aca="false">IF(M4232&gt;N4232,"Flávio Bolsonaro",IF(N4232&gt;M4232,"Lula","Empate"))</f>
        <v>Lula</v>
      </c>
      <c r="T4232" s="74" t="n">
        <v>0.636502481863307</v>
      </c>
      <c r="U4232" s="74" t="n">
        <v>0.270141275295915</v>
      </c>
      <c r="V4232" s="72" t="str">
        <f aca="false">IF(S4232="Empate","—",IF((N4232&gt;M4232)&lt;&gt;(T4232&gt;U4232),"Sim","Não"))</f>
        <v>Não</v>
      </c>
    </row>
    <row r="4233" customFormat="false" ht="15" hidden="false" customHeight="false" outlineLevel="0" collapsed="false">
      <c r="A4233" s="72" t="s">
        <v>8637</v>
      </c>
      <c r="B4233" s="72" t="s">
        <v>8638</v>
      </c>
      <c r="C4233" s="72" t="s">
        <v>293</v>
      </c>
      <c r="D4233" s="72" t="s">
        <v>292</v>
      </c>
      <c r="E4233" s="72"/>
      <c r="F4233" s="73" t="n">
        <v>3096</v>
      </c>
      <c r="G4233" s="73" t="n">
        <v>2583</v>
      </c>
      <c r="H4233" s="73" t="n">
        <v>513</v>
      </c>
      <c r="I4233" s="74" t="n">
        <f aca="false">H4233/F4233</f>
        <v>0.165697674418605</v>
      </c>
      <c r="J4233" s="73" t="n">
        <v>2467</v>
      </c>
      <c r="K4233" s="73" t="n">
        <v>60</v>
      </c>
      <c r="L4233" s="73" t="n">
        <v>56</v>
      </c>
      <c r="M4233" s="73" t="n">
        <v>1627</v>
      </c>
      <c r="N4233" s="73" t="n">
        <v>703</v>
      </c>
      <c r="O4233" s="73" t="n">
        <f aca="false">J4233-M4233-N4233</f>
        <v>137</v>
      </c>
      <c r="P4233" s="74" t="n">
        <f aca="false">M4233/J4233</f>
        <v>0.659505472233482</v>
      </c>
      <c r="Q4233" s="74" t="n">
        <f aca="false">N4233/J4233</f>
        <v>0.284961491690312</v>
      </c>
      <c r="R4233" s="75" t="n">
        <f aca="false">ABS(P4233-Q4233)*100</f>
        <v>37.454398054317</v>
      </c>
      <c r="S4233" s="72" t="str">
        <f aca="false">IF(M4233&gt;N4233,"Flávio Bolsonaro",IF(N4233&gt;M4233,"Lula","Empate"))</f>
        <v>Flávio Bolsonaro</v>
      </c>
      <c r="T4233" s="74" t="n">
        <v>0.394211967149003</v>
      </c>
      <c r="U4233" s="74" t="n">
        <v>0.552209620649198</v>
      </c>
      <c r="V4233" s="72" t="str">
        <f aca="false">IF(S4233="Empate","—",IF((N4233&gt;M4233)&lt;&gt;(T4233&gt;U4233),"Sim","Não"))</f>
        <v>Não</v>
      </c>
    </row>
    <row r="4234" customFormat="false" ht="15" hidden="false" customHeight="false" outlineLevel="0" collapsed="false">
      <c r="A4234" s="72" t="s">
        <v>8639</v>
      </c>
      <c r="B4234" s="72" t="s">
        <v>8640</v>
      </c>
      <c r="C4234" s="72" t="s">
        <v>293</v>
      </c>
      <c r="D4234" s="72" t="s">
        <v>292</v>
      </c>
      <c r="E4234" s="72"/>
      <c r="F4234" s="73" t="n">
        <v>244459</v>
      </c>
      <c r="G4234" s="73" t="n">
        <v>194447</v>
      </c>
      <c r="H4234" s="73" t="n">
        <v>50012</v>
      </c>
      <c r="I4234" s="74" t="n">
        <f aca="false">H4234/F4234</f>
        <v>0.204582363504719</v>
      </c>
      <c r="J4234" s="73" t="n">
        <v>183906</v>
      </c>
      <c r="K4234" s="73" t="n">
        <v>5350</v>
      </c>
      <c r="L4234" s="73" t="n">
        <v>5191</v>
      </c>
      <c r="M4234" s="73" t="n">
        <v>77399</v>
      </c>
      <c r="N4234" s="73" t="n">
        <v>86617</v>
      </c>
      <c r="O4234" s="73" t="n">
        <f aca="false">J4234-M4234-N4234</f>
        <v>19890</v>
      </c>
      <c r="P4234" s="74" t="n">
        <f aca="false">M4234/J4234</f>
        <v>0.420861744586909</v>
      </c>
      <c r="Q4234" s="74" t="n">
        <f aca="false">N4234/J4234</f>
        <v>0.470985177210097</v>
      </c>
      <c r="R4234" s="75" t="n">
        <f aca="false">ABS(P4234-Q4234)*100</f>
        <v>5.0123432623188</v>
      </c>
      <c r="S4234" s="72" t="str">
        <f aca="false">IF(M4234&gt;N4234,"Flávio Bolsonaro",IF(N4234&gt;M4234,"Lula","Empate"))</f>
        <v>Lula</v>
      </c>
      <c r="T4234" s="74" t="n">
        <v>0.518237992890799</v>
      </c>
      <c r="U4234" s="74" t="n">
        <v>0.363959039431264</v>
      </c>
      <c r="V4234" s="72" t="str">
        <f aca="false">IF(S4234="Empate","—",IF((N4234&gt;M4234)&lt;&gt;(T4234&gt;U4234),"Sim","Não"))</f>
        <v>Não</v>
      </c>
    </row>
    <row r="4235" customFormat="false" ht="15" hidden="false" customHeight="false" outlineLevel="0" collapsed="false">
      <c r="A4235" s="72" t="s">
        <v>8641</v>
      </c>
      <c r="B4235" s="72" t="s">
        <v>8642</v>
      </c>
      <c r="C4235" s="72" t="s">
        <v>293</v>
      </c>
      <c r="D4235" s="72" t="s">
        <v>292</v>
      </c>
      <c r="E4235" s="72"/>
      <c r="F4235" s="73" t="n">
        <v>4533</v>
      </c>
      <c r="G4235" s="73" t="n">
        <v>3866</v>
      </c>
      <c r="H4235" s="73" t="n">
        <v>667</v>
      </c>
      <c r="I4235" s="74" t="n">
        <f aca="false">H4235/F4235</f>
        <v>0.14714317229208</v>
      </c>
      <c r="J4235" s="73" t="n">
        <v>3744</v>
      </c>
      <c r="K4235" s="73" t="n">
        <v>36</v>
      </c>
      <c r="L4235" s="73" t="n">
        <v>86</v>
      </c>
      <c r="M4235" s="73" t="n">
        <v>2608</v>
      </c>
      <c r="N4235" s="73" t="n">
        <v>685</v>
      </c>
      <c r="O4235" s="73" t="n">
        <f aca="false">J4235-M4235-N4235</f>
        <v>451</v>
      </c>
      <c r="P4235" s="74" t="n">
        <f aca="false">M4235/J4235</f>
        <v>0.696581196581197</v>
      </c>
      <c r="Q4235" s="74" t="n">
        <f aca="false">N4235/J4235</f>
        <v>0.182959401709402</v>
      </c>
      <c r="R4235" s="75" t="n">
        <f aca="false">ABS(P4235-Q4235)*100</f>
        <v>51.3621794871795</v>
      </c>
      <c r="S4235" s="72" t="str">
        <f aca="false">IF(M4235&gt;N4235,"Flávio Bolsonaro",IF(N4235&gt;M4235,"Lula","Empate"))</f>
        <v>Flávio Bolsonaro</v>
      </c>
      <c r="T4235" s="74" t="n">
        <v>0.269493844049248</v>
      </c>
      <c r="U4235" s="74" t="n">
        <v>0.616415868673051</v>
      </c>
      <c r="V4235" s="72" t="str">
        <f aca="false">IF(S4235="Empate","—",IF((N4235&gt;M4235)&lt;&gt;(T4235&gt;U4235),"Sim","Não"))</f>
        <v>Não</v>
      </c>
    </row>
    <row r="4236" customFormat="false" ht="15" hidden="false" customHeight="false" outlineLevel="0" collapsed="false">
      <c r="A4236" s="72" t="s">
        <v>8643</v>
      </c>
      <c r="B4236" s="72" t="s">
        <v>8644</v>
      </c>
      <c r="C4236" s="72" t="s">
        <v>293</v>
      </c>
      <c r="D4236" s="72" t="s">
        <v>292</v>
      </c>
      <c r="E4236" s="72"/>
      <c r="F4236" s="73" t="n">
        <v>2557</v>
      </c>
      <c r="G4236" s="73" t="n">
        <v>2162</v>
      </c>
      <c r="H4236" s="73" t="n">
        <v>395</v>
      </c>
      <c r="I4236" s="74" t="n">
        <f aca="false">H4236/F4236</f>
        <v>0.154477903793508</v>
      </c>
      <c r="J4236" s="73" t="n">
        <v>2092</v>
      </c>
      <c r="K4236" s="73" t="n">
        <v>31</v>
      </c>
      <c r="L4236" s="73" t="n">
        <v>39</v>
      </c>
      <c r="M4236" s="73" t="n">
        <v>1294</v>
      </c>
      <c r="N4236" s="73" t="n">
        <v>660</v>
      </c>
      <c r="O4236" s="73" t="n">
        <f aca="false">J4236-M4236-N4236</f>
        <v>138</v>
      </c>
      <c r="P4236" s="74" t="n">
        <f aca="false">M4236/J4236</f>
        <v>0.618546845124283</v>
      </c>
      <c r="Q4236" s="74" t="n">
        <f aca="false">N4236/J4236</f>
        <v>0.315487571701721</v>
      </c>
      <c r="R4236" s="75" t="n">
        <f aca="false">ABS(P4236-Q4236)*100</f>
        <v>30.3059273422562</v>
      </c>
      <c r="S4236" s="72" t="str">
        <f aca="false">IF(M4236&gt;N4236,"Flávio Bolsonaro",IF(N4236&gt;M4236,"Lula","Empate"))</f>
        <v>Flávio Bolsonaro</v>
      </c>
      <c r="T4236" s="74" t="n">
        <v>0.402777777777778</v>
      </c>
      <c r="U4236" s="74" t="n">
        <v>0.479938271604938</v>
      </c>
      <c r="V4236" s="72" t="str">
        <f aca="false">IF(S4236="Empate","—",IF((N4236&gt;M4236)&lt;&gt;(T4236&gt;U4236),"Sim","Não"))</f>
        <v>Não</v>
      </c>
    </row>
    <row r="4237" customFormat="false" ht="15" hidden="false" customHeight="false" outlineLevel="0" collapsed="false">
      <c r="A4237" s="72" t="s">
        <v>8645</v>
      </c>
      <c r="B4237" s="72" t="s">
        <v>8646</v>
      </c>
      <c r="C4237" s="72" t="s">
        <v>293</v>
      </c>
      <c r="D4237" s="72" t="s">
        <v>292</v>
      </c>
      <c r="E4237" s="72"/>
      <c r="F4237" s="73" t="n">
        <v>3602</v>
      </c>
      <c r="G4237" s="73" t="n">
        <v>2847</v>
      </c>
      <c r="H4237" s="73" t="n">
        <v>755</v>
      </c>
      <c r="I4237" s="74" t="n">
        <f aca="false">H4237/F4237</f>
        <v>0.209605774569684</v>
      </c>
      <c r="J4237" s="73" t="n">
        <v>2717</v>
      </c>
      <c r="K4237" s="73" t="n">
        <v>77</v>
      </c>
      <c r="L4237" s="73" t="n">
        <v>53</v>
      </c>
      <c r="M4237" s="73" t="n">
        <v>1453</v>
      </c>
      <c r="N4237" s="73" t="n">
        <v>1043</v>
      </c>
      <c r="O4237" s="73" t="n">
        <f aca="false">J4237-M4237-N4237</f>
        <v>221</v>
      </c>
      <c r="P4237" s="74" t="n">
        <f aca="false">M4237/J4237</f>
        <v>0.534781008465219</v>
      </c>
      <c r="Q4237" s="74" t="n">
        <f aca="false">N4237/J4237</f>
        <v>0.383879278616121</v>
      </c>
      <c r="R4237" s="75" t="n">
        <f aca="false">ABS(P4237-Q4237)*100</f>
        <v>15.0901729849098</v>
      </c>
      <c r="S4237" s="72" t="str">
        <f aca="false">IF(M4237&gt;N4237,"Flávio Bolsonaro",IF(N4237&gt;M4237,"Lula","Empate"))</f>
        <v>Flávio Bolsonaro</v>
      </c>
      <c r="T4237" s="74" t="n">
        <v>0.519887363604365</v>
      </c>
      <c r="U4237" s="74" t="n">
        <v>0.39528335093277</v>
      </c>
      <c r="V4237" s="72" t="str">
        <f aca="false">IF(S4237="Empate","—",IF((N4237&gt;M4237)&lt;&gt;(T4237&gt;U4237),"Sim","Não"))</f>
        <v>Sim</v>
      </c>
    </row>
    <row r="4238" customFormat="false" ht="15" hidden="false" customHeight="false" outlineLevel="0" collapsed="false">
      <c r="A4238" s="72" t="s">
        <v>8647</v>
      </c>
      <c r="B4238" s="72" t="s">
        <v>8648</v>
      </c>
      <c r="C4238" s="72" t="s">
        <v>293</v>
      </c>
      <c r="D4238" s="72" t="s">
        <v>292</v>
      </c>
      <c r="E4238" s="72"/>
      <c r="F4238" s="73" t="n">
        <v>2584</v>
      </c>
      <c r="G4238" s="73" t="n">
        <v>1993</v>
      </c>
      <c r="H4238" s="73" t="n">
        <v>591</v>
      </c>
      <c r="I4238" s="74" t="n">
        <f aca="false">H4238/F4238</f>
        <v>0.228715170278638</v>
      </c>
      <c r="J4238" s="73" t="n">
        <v>1925</v>
      </c>
      <c r="K4238" s="73" t="n">
        <v>45</v>
      </c>
      <c r="L4238" s="73" t="n">
        <v>23</v>
      </c>
      <c r="M4238" s="73" t="n">
        <v>1132</v>
      </c>
      <c r="N4238" s="73" t="n">
        <v>717</v>
      </c>
      <c r="O4238" s="73" t="n">
        <f aca="false">J4238-M4238-N4238</f>
        <v>76</v>
      </c>
      <c r="P4238" s="74" t="n">
        <f aca="false">M4238/J4238</f>
        <v>0.588051948051948</v>
      </c>
      <c r="Q4238" s="74" t="n">
        <f aca="false">N4238/J4238</f>
        <v>0.372467532467532</v>
      </c>
      <c r="R4238" s="75" t="n">
        <f aca="false">ABS(P4238-Q4238)*100</f>
        <v>21.5584415584416</v>
      </c>
      <c r="S4238" s="72" t="str">
        <f aca="false">IF(M4238&gt;N4238,"Flávio Bolsonaro",IF(N4238&gt;M4238,"Lula","Empate"))</f>
        <v>Flávio Bolsonaro</v>
      </c>
      <c r="T4238" s="74" t="n">
        <v>0.419652551574376</v>
      </c>
      <c r="U4238" s="74" t="n">
        <v>0.48914223669924</v>
      </c>
      <c r="V4238" s="72" t="str">
        <f aca="false">IF(S4238="Empate","—",IF((N4238&gt;M4238)&lt;&gt;(T4238&gt;U4238),"Sim","Não"))</f>
        <v>Não</v>
      </c>
    </row>
    <row r="4239" customFormat="false" ht="15" hidden="false" customHeight="false" outlineLevel="0" collapsed="false">
      <c r="A4239" s="72" t="s">
        <v>8649</v>
      </c>
      <c r="B4239" s="72" t="s">
        <v>8650</v>
      </c>
      <c r="C4239" s="72" t="s">
        <v>293</v>
      </c>
      <c r="D4239" s="72" t="s">
        <v>292</v>
      </c>
      <c r="E4239" s="72"/>
      <c r="F4239" s="73" t="n">
        <v>3806</v>
      </c>
      <c r="G4239" s="73" t="n">
        <v>3159</v>
      </c>
      <c r="H4239" s="73" t="n">
        <v>647</v>
      </c>
      <c r="I4239" s="74" t="n">
        <f aca="false">H4239/F4239</f>
        <v>0.169994745139254</v>
      </c>
      <c r="J4239" s="73" t="n">
        <v>3050</v>
      </c>
      <c r="K4239" s="73" t="n">
        <v>46</v>
      </c>
      <c r="L4239" s="73" t="n">
        <v>63</v>
      </c>
      <c r="M4239" s="73" t="n">
        <v>1685</v>
      </c>
      <c r="N4239" s="73" t="n">
        <v>1152</v>
      </c>
      <c r="O4239" s="73" t="n">
        <f aca="false">J4239-M4239-N4239</f>
        <v>213</v>
      </c>
      <c r="P4239" s="74" t="n">
        <f aca="false">M4239/J4239</f>
        <v>0.552459016393443</v>
      </c>
      <c r="Q4239" s="74" t="n">
        <f aca="false">N4239/J4239</f>
        <v>0.377704918032787</v>
      </c>
      <c r="R4239" s="75" t="n">
        <f aca="false">ABS(P4239-Q4239)*100</f>
        <v>17.4754098360656</v>
      </c>
      <c r="S4239" s="72" t="str">
        <f aca="false">IF(M4239&gt;N4239,"Flávio Bolsonaro",IF(N4239&gt;M4239,"Lula","Empate"))</f>
        <v>Flávio Bolsonaro</v>
      </c>
      <c r="T4239" s="74" t="n">
        <v>0.471803278688525</v>
      </c>
      <c r="U4239" s="74" t="n">
        <v>0.464262295081967</v>
      </c>
      <c r="V4239" s="72" t="str">
        <f aca="false">IF(S4239="Empate","—",IF((N4239&gt;M4239)&lt;&gt;(T4239&gt;U4239),"Sim","Não"))</f>
        <v>Sim</v>
      </c>
    </row>
    <row r="4240" customFormat="false" ht="15" hidden="false" customHeight="false" outlineLevel="0" collapsed="false">
      <c r="A4240" s="72" t="s">
        <v>8651</v>
      </c>
      <c r="B4240" s="72" t="s">
        <v>8652</v>
      </c>
      <c r="C4240" s="72" t="s">
        <v>293</v>
      </c>
      <c r="D4240" s="72" t="s">
        <v>292</v>
      </c>
      <c r="E4240" s="72"/>
      <c r="F4240" s="73" t="n">
        <v>9524</v>
      </c>
      <c r="G4240" s="73" t="n">
        <v>6980</v>
      </c>
      <c r="H4240" s="73" t="n">
        <v>2544</v>
      </c>
      <c r="I4240" s="74" t="n">
        <f aca="false">H4240/F4240</f>
        <v>0.267114657706846</v>
      </c>
      <c r="J4240" s="73" t="n">
        <v>6435</v>
      </c>
      <c r="K4240" s="73" t="n">
        <v>315</v>
      </c>
      <c r="L4240" s="73" t="n">
        <v>230</v>
      </c>
      <c r="M4240" s="73" t="n">
        <v>2278</v>
      </c>
      <c r="N4240" s="73" t="n">
        <v>3527</v>
      </c>
      <c r="O4240" s="73" t="n">
        <f aca="false">J4240-M4240-N4240</f>
        <v>630</v>
      </c>
      <c r="P4240" s="74" t="n">
        <f aca="false">M4240/J4240</f>
        <v>0.354001554001554</v>
      </c>
      <c r="Q4240" s="74" t="n">
        <f aca="false">N4240/J4240</f>
        <v>0.548096348096348</v>
      </c>
      <c r="R4240" s="75" t="n">
        <f aca="false">ABS(P4240-Q4240)*100</f>
        <v>19.4094794094794</v>
      </c>
      <c r="S4240" s="72" t="str">
        <f aca="false">IF(M4240&gt;N4240,"Flávio Bolsonaro",IF(N4240&gt;M4240,"Lula","Empate"))</f>
        <v>Lula</v>
      </c>
      <c r="T4240" s="74" t="n">
        <v>0.635511441963055</v>
      </c>
      <c r="U4240" s="74" t="n">
        <v>0.261510890543149</v>
      </c>
      <c r="V4240" s="72" t="str">
        <f aca="false">IF(S4240="Empate","—",IF((N4240&gt;M4240)&lt;&gt;(T4240&gt;U4240),"Sim","Não"))</f>
        <v>Não</v>
      </c>
    </row>
    <row r="4241" customFormat="false" ht="15" hidden="false" customHeight="false" outlineLevel="0" collapsed="false">
      <c r="A4241" s="72" t="s">
        <v>8653</v>
      </c>
      <c r="B4241" s="72" t="s">
        <v>8654</v>
      </c>
      <c r="C4241" s="72" t="s">
        <v>293</v>
      </c>
      <c r="D4241" s="72" t="s">
        <v>292</v>
      </c>
      <c r="E4241" s="72"/>
      <c r="F4241" s="73" t="n">
        <v>2438</v>
      </c>
      <c r="G4241" s="73" t="n">
        <v>2063</v>
      </c>
      <c r="H4241" s="73" t="n">
        <v>375</v>
      </c>
      <c r="I4241" s="74" t="n">
        <f aca="false">H4241/F4241</f>
        <v>0.153814602132896</v>
      </c>
      <c r="J4241" s="73" t="n">
        <v>2010</v>
      </c>
      <c r="K4241" s="73" t="n">
        <v>22</v>
      </c>
      <c r="L4241" s="73" t="n">
        <v>31</v>
      </c>
      <c r="M4241" s="73" t="n">
        <v>1664</v>
      </c>
      <c r="N4241" s="73" t="n">
        <v>212</v>
      </c>
      <c r="O4241" s="73" t="n">
        <f aca="false">J4241-M4241-N4241</f>
        <v>134</v>
      </c>
      <c r="P4241" s="74" t="n">
        <f aca="false">M4241/J4241</f>
        <v>0.827860696517413</v>
      </c>
      <c r="Q4241" s="74" t="n">
        <f aca="false">N4241/J4241</f>
        <v>0.10547263681592</v>
      </c>
      <c r="R4241" s="75" t="n">
        <f aca="false">ABS(P4241-Q4241)*100</f>
        <v>72.2388059701492</v>
      </c>
      <c r="S4241" s="72" t="str">
        <f aca="false">IF(M4241&gt;N4241,"Flávio Bolsonaro",IF(N4241&gt;M4241,"Lula","Empate"))</f>
        <v>Flávio Bolsonaro</v>
      </c>
      <c r="T4241" s="74" t="n">
        <v>0.168956743002545</v>
      </c>
      <c r="U4241" s="74" t="n">
        <v>0.756234096692112</v>
      </c>
      <c r="V4241" s="72" t="str">
        <f aca="false">IF(S4241="Empate","—",IF((N4241&gt;M4241)&lt;&gt;(T4241&gt;U4241),"Sim","Não"))</f>
        <v>Não</v>
      </c>
    </row>
    <row r="4242" customFormat="false" ht="15" hidden="false" customHeight="false" outlineLevel="0" collapsed="false">
      <c r="A4242" s="72" t="s">
        <v>8655</v>
      </c>
      <c r="B4242" s="72" t="s">
        <v>8656</v>
      </c>
      <c r="C4242" s="72" t="s">
        <v>293</v>
      </c>
      <c r="D4242" s="72" t="s">
        <v>292</v>
      </c>
      <c r="E4242" s="72"/>
      <c r="F4242" s="73" t="n">
        <v>2336</v>
      </c>
      <c r="G4242" s="73" t="n">
        <v>1710</v>
      </c>
      <c r="H4242" s="73" t="n">
        <v>626</v>
      </c>
      <c r="I4242" s="74" t="n">
        <f aca="false">H4242/F4242</f>
        <v>0.267979452054795</v>
      </c>
      <c r="J4242" s="73" t="n">
        <v>1618</v>
      </c>
      <c r="K4242" s="73" t="n">
        <v>34</v>
      </c>
      <c r="L4242" s="73" t="n">
        <v>58</v>
      </c>
      <c r="M4242" s="73" t="n">
        <v>741</v>
      </c>
      <c r="N4242" s="73" t="n">
        <v>772</v>
      </c>
      <c r="O4242" s="73" t="n">
        <f aca="false">J4242-M4242-N4242</f>
        <v>105</v>
      </c>
      <c r="P4242" s="74" t="n">
        <f aca="false">M4242/J4242</f>
        <v>0.457972805933251</v>
      </c>
      <c r="Q4242" s="74" t="n">
        <f aca="false">N4242/J4242</f>
        <v>0.477132262051916</v>
      </c>
      <c r="R4242" s="75" t="n">
        <f aca="false">ABS(P4242-Q4242)*100</f>
        <v>1.9159456118665</v>
      </c>
      <c r="S4242" s="72" t="str">
        <f aca="false">IF(M4242&gt;N4242,"Flávio Bolsonaro",IF(N4242&gt;M4242,"Lula","Empate"))</f>
        <v>Lula</v>
      </c>
      <c r="T4242" s="74" t="n">
        <v>0.572634116937914</v>
      </c>
      <c r="U4242" s="74" t="n">
        <v>0.332730560578662</v>
      </c>
      <c r="V4242" s="72" t="str">
        <f aca="false">IF(S4242="Empate","—",IF((N4242&gt;M4242)&lt;&gt;(T4242&gt;U4242),"Sim","Não"))</f>
        <v>Não</v>
      </c>
    </row>
    <row r="4243" customFormat="false" ht="15" hidden="false" customHeight="false" outlineLevel="0" collapsed="false">
      <c r="A4243" s="72" t="s">
        <v>8657</v>
      </c>
      <c r="B4243" s="72" t="s">
        <v>8658</v>
      </c>
      <c r="C4243" s="72" t="s">
        <v>293</v>
      </c>
      <c r="D4243" s="72" t="s">
        <v>292</v>
      </c>
      <c r="E4243" s="72"/>
      <c r="F4243" s="73" t="n">
        <v>14591</v>
      </c>
      <c r="G4243" s="73" t="n">
        <v>11124</v>
      </c>
      <c r="H4243" s="73" t="n">
        <v>3467</v>
      </c>
      <c r="I4243" s="74" t="n">
        <f aca="false">H4243/F4243</f>
        <v>0.237612226715098</v>
      </c>
      <c r="J4243" s="73" t="n">
        <v>10329</v>
      </c>
      <c r="K4243" s="73" t="n">
        <v>495</v>
      </c>
      <c r="L4243" s="73" t="n">
        <v>300</v>
      </c>
      <c r="M4243" s="73" t="n">
        <v>4271</v>
      </c>
      <c r="N4243" s="73" t="n">
        <v>5226</v>
      </c>
      <c r="O4243" s="73" t="n">
        <f aca="false">J4243-M4243-N4243</f>
        <v>832</v>
      </c>
      <c r="P4243" s="74" t="n">
        <f aca="false">M4243/J4243</f>
        <v>0.413495982186078</v>
      </c>
      <c r="Q4243" s="74" t="n">
        <f aca="false">N4243/J4243</f>
        <v>0.505954109787976</v>
      </c>
      <c r="R4243" s="75" t="n">
        <f aca="false">ABS(P4243-Q4243)*100</f>
        <v>9.24581276018976</v>
      </c>
      <c r="S4243" s="72" t="str">
        <f aca="false">IF(M4243&gt;N4243,"Flávio Bolsonaro",IF(N4243&gt;M4243,"Lula","Empate"))</f>
        <v>Lula</v>
      </c>
      <c r="T4243" s="74" t="n">
        <v>0.608630559225011</v>
      </c>
      <c r="U4243" s="74" t="n">
        <v>0.303214442976662</v>
      </c>
      <c r="V4243" s="72" t="str">
        <f aca="false">IF(S4243="Empate","—",IF((N4243&gt;M4243)&lt;&gt;(T4243&gt;U4243),"Sim","Não"))</f>
        <v>Não</v>
      </c>
    </row>
    <row r="4244" customFormat="false" ht="15" hidden="false" customHeight="false" outlineLevel="0" collapsed="false">
      <c r="A4244" s="72" t="s">
        <v>8659</v>
      </c>
      <c r="B4244" s="72" t="s">
        <v>1364</v>
      </c>
      <c r="C4244" s="72" t="s">
        <v>293</v>
      </c>
      <c r="D4244" s="72" t="s">
        <v>292</v>
      </c>
      <c r="E4244" s="72"/>
      <c r="F4244" s="73" t="n">
        <v>7977</v>
      </c>
      <c r="G4244" s="73" t="n">
        <v>6202</v>
      </c>
      <c r="H4244" s="73" t="n">
        <v>1775</v>
      </c>
      <c r="I4244" s="74" t="n">
        <f aca="false">H4244/F4244</f>
        <v>0.222514729848314</v>
      </c>
      <c r="J4244" s="73" t="n">
        <v>5892</v>
      </c>
      <c r="K4244" s="73" t="n">
        <v>162</v>
      </c>
      <c r="L4244" s="73" t="n">
        <v>148</v>
      </c>
      <c r="M4244" s="73" t="n">
        <v>3603</v>
      </c>
      <c r="N4244" s="73" t="n">
        <v>1998</v>
      </c>
      <c r="O4244" s="73" t="n">
        <f aca="false">J4244-M4244-N4244</f>
        <v>291</v>
      </c>
      <c r="P4244" s="74" t="n">
        <f aca="false">M4244/J4244</f>
        <v>0.611507128309572</v>
      </c>
      <c r="Q4244" s="74" t="n">
        <f aca="false">N4244/J4244</f>
        <v>0.339103869653768</v>
      </c>
      <c r="R4244" s="75" t="n">
        <f aca="false">ABS(P4244-Q4244)*100</f>
        <v>27.2403258655805</v>
      </c>
      <c r="S4244" s="72" t="str">
        <f aca="false">IF(M4244&gt;N4244,"Flávio Bolsonaro",IF(N4244&gt;M4244,"Lula","Empate"))</f>
        <v>Flávio Bolsonaro</v>
      </c>
      <c r="T4244" s="74" t="n">
        <v>0.452653653815132</v>
      </c>
      <c r="U4244" s="74" t="n">
        <v>0.49459590256493</v>
      </c>
      <c r="V4244" s="72" t="str">
        <f aca="false">IF(S4244="Empate","—",IF((N4244&gt;M4244)&lt;&gt;(T4244&gt;U4244),"Sim","Não"))</f>
        <v>Não</v>
      </c>
    </row>
    <row r="4245" customFormat="false" ht="15" hidden="false" customHeight="false" outlineLevel="0" collapsed="false">
      <c r="A4245" s="72" t="s">
        <v>8660</v>
      </c>
      <c r="B4245" s="72" t="s">
        <v>8661</v>
      </c>
      <c r="C4245" s="72" t="s">
        <v>293</v>
      </c>
      <c r="D4245" s="72" t="s">
        <v>292</v>
      </c>
      <c r="E4245" s="72"/>
      <c r="F4245" s="73" t="n">
        <v>1828</v>
      </c>
      <c r="G4245" s="73" t="n">
        <v>1624</v>
      </c>
      <c r="H4245" s="73" t="n">
        <v>204</v>
      </c>
      <c r="I4245" s="74" t="n">
        <f aca="false">H4245/F4245</f>
        <v>0.111597374179431</v>
      </c>
      <c r="J4245" s="73" t="n">
        <v>1568</v>
      </c>
      <c r="K4245" s="73" t="n">
        <v>35</v>
      </c>
      <c r="L4245" s="73" t="n">
        <v>21</v>
      </c>
      <c r="M4245" s="73" t="n">
        <v>1140</v>
      </c>
      <c r="N4245" s="73" t="n">
        <v>322</v>
      </c>
      <c r="O4245" s="73" t="n">
        <f aca="false">J4245-M4245-N4245</f>
        <v>106</v>
      </c>
      <c r="P4245" s="74" t="n">
        <f aca="false">M4245/J4245</f>
        <v>0.727040816326531</v>
      </c>
      <c r="Q4245" s="74" t="n">
        <f aca="false">N4245/J4245</f>
        <v>0.205357142857143</v>
      </c>
      <c r="R4245" s="75" t="n">
        <f aca="false">ABS(P4245-Q4245)*100</f>
        <v>52.1683673469388</v>
      </c>
      <c r="S4245" s="72" t="str">
        <f aca="false">IF(M4245&gt;N4245,"Flávio Bolsonaro",IF(N4245&gt;M4245,"Lula","Empate"))</f>
        <v>Flávio Bolsonaro</v>
      </c>
      <c r="T4245" s="74" t="n">
        <v>0.30188679245283</v>
      </c>
      <c r="U4245" s="74" t="n">
        <v>0.579700715679896</v>
      </c>
      <c r="V4245" s="72" t="str">
        <f aca="false">IF(S4245="Empate","—",IF((N4245&gt;M4245)&lt;&gt;(T4245&gt;U4245),"Sim","Não"))</f>
        <v>Não</v>
      </c>
    </row>
    <row r="4246" customFormat="false" ht="15" hidden="false" customHeight="false" outlineLevel="0" collapsed="false">
      <c r="A4246" s="72" t="s">
        <v>8662</v>
      </c>
      <c r="B4246" s="72" t="s">
        <v>8663</v>
      </c>
      <c r="C4246" s="72" t="s">
        <v>293</v>
      </c>
      <c r="D4246" s="72" t="s">
        <v>292</v>
      </c>
      <c r="E4246" s="72"/>
      <c r="F4246" s="73" t="n">
        <v>3373</v>
      </c>
      <c r="G4246" s="73" t="n">
        <v>2867</v>
      </c>
      <c r="H4246" s="73" t="n">
        <v>506</v>
      </c>
      <c r="I4246" s="74" t="n">
        <f aca="false">H4246/F4246</f>
        <v>0.15001482359917</v>
      </c>
      <c r="J4246" s="73" t="n">
        <v>2798</v>
      </c>
      <c r="K4246" s="73" t="n">
        <v>34</v>
      </c>
      <c r="L4246" s="73" t="n">
        <v>35</v>
      </c>
      <c r="M4246" s="73" t="n">
        <v>1553</v>
      </c>
      <c r="N4246" s="73" t="n">
        <v>1088</v>
      </c>
      <c r="O4246" s="73" t="n">
        <f aca="false">J4246-M4246-N4246</f>
        <v>157</v>
      </c>
      <c r="P4246" s="74" t="n">
        <f aca="false">M4246/J4246</f>
        <v>0.555039313795568</v>
      </c>
      <c r="Q4246" s="74" t="n">
        <f aca="false">N4246/J4246</f>
        <v>0.388849177984275</v>
      </c>
      <c r="R4246" s="75" t="n">
        <f aca="false">ABS(P4246-Q4246)*100</f>
        <v>16.6190135811294</v>
      </c>
      <c r="S4246" s="72" t="str">
        <f aca="false">IF(M4246&gt;N4246,"Flávio Bolsonaro",IF(N4246&gt;M4246,"Lula","Empate"))</f>
        <v>Flávio Bolsonaro</v>
      </c>
      <c r="T4246" s="74" t="n">
        <v>0.495828799419659</v>
      </c>
      <c r="U4246" s="74" t="n">
        <v>0.456293072179906</v>
      </c>
      <c r="V4246" s="72" t="str">
        <f aca="false">IF(S4246="Empate","—",IF((N4246&gt;M4246)&lt;&gt;(T4246&gt;U4246),"Sim","Não"))</f>
        <v>Sim</v>
      </c>
    </row>
    <row r="4247" customFormat="false" ht="15" hidden="false" customHeight="false" outlineLevel="0" collapsed="false">
      <c r="A4247" s="72" t="s">
        <v>8664</v>
      </c>
      <c r="B4247" s="72" t="s">
        <v>8665</v>
      </c>
      <c r="C4247" s="72" t="s">
        <v>293</v>
      </c>
      <c r="D4247" s="72" t="s">
        <v>292</v>
      </c>
      <c r="E4247" s="72" t="s">
        <v>385</v>
      </c>
      <c r="F4247" s="73" t="n">
        <v>1064200</v>
      </c>
      <c r="G4247" s="73" t="n">
        <v>808867</v>
      </c>
      <c r="H4247" s="73" t="n">
        <v>255333</v>
      </c>
      <c r="I4247" s="74" t="n">
        <f aca="false">H4247/F4247</f>
        <v>0.239929524525465</v>
      </c>
      <c r="J4247" s="73" t="n">
        <v>776777</v>
      </c>
      <c r="K4247" s="73" t="n">
        <v>16272</v>
      </c>
      <c r="L4247" s="73" t="n">
        <v>15818</v>
      </c>
      <c r="M4247" s="73" t="n">
        <v>325139</v>
      </c>
      <c r="N4247" s="73" t="n">
        <v>377252</v>
      </c>
      <c r="O4247" s="73" t="n">
        <f aca="false">J4247-M4247-N4247</f>
        <v>74386</v>
      </c>
      <c r="P4247" s="74" t="n">
        <f aca="false">M4247/J4247</f>
        <v>0.418574442858118</v>
      </c>
      <c r="Q4247" s="74" t="n">
        <f aca="false">N4247/J4247</f>
        <v>0.485663195485963</v>
      </c>
      <c r="R4247" s="75" t="n">
        <f aca="false">ABS(P4247-Q4247)*100</f>
        <v>6.70887526278456</v>
      </c>
      <c r="S4247" s="72" t="str">
        <f aca="false">IF(M4247&gt;N4247,"Flávio Bolsonaro",IF(N4247&gt;M4247,"Lula","Empate"))</f>
        <v>Lula</v>
      </c>
      <c r="T4247" s="74" t="n">
        <v>0.498256627773423</v>
      </c>
      <c r="U4247" s="74" t="n">
        <v>0.391134949208508</v>
      </c>
      <c r="V4247" s="72" t="str">
        <f aca="false">IF(S4247="Empate","—",IF((N4247&gt;M4247)&lt;&gt;(T4247&gt;U4247),"Sim","Não"))</f>
        <v>Não</v>
      </c>
    </row>
    <row r="4248" customFormat="false" ht="15" hidden="false" customHeight="false" outlineLevel="0" collapsed="false">
      <c r="A4248" s="72" t="s">
        <v>8666</v>
      </c>
      <c r="B4248" s="72" t="s">
        <v>8667</v>
      </c>
      <c r="C4248" s="72" t="s">
        <v>293</v>
      </c>
      <c r="D4248" s="72" t="s">
        <v>292</v>
      </c>
      <c r="E4248" s="72"/>
      <c r="F4248" s="73" t="n">
        <v>3887</v>
      </c>
      <c r="G4248" s="73" t="n">
        <v>3059</v>
      </c>
      <c r="H4248" s="73" t="n">
        <v>828</v>
      </c>
      <c r="I4248" s="74" t="n">
        <f aca="false">H4248/F4248</f>
        <v>0.21301775147929</v>
      </c>
      <c r="J4248" s="73" t="n">
        <v>2947</v>
      </c>
      <c r="K4248" s="73" t="n">
        <v>56</v>
      </c>
      <c r="L4248" s="73" t="n">
        <v>56</v>
      </c>
      <c r="M4248" s="73" t="n">
        <v>1698</v>
      </c>
      <c r="N4248" s="73" t="n">
        <v>1053</v>
      </c>
      <c r="O4248" s="73" t="n">
        <f aca="false">J4248-M4248-N4248</f>
        <v>196</v>
      </c>
      <c r="P4248" s="74" t="n">
        <f aca="false">M4248/J4248</f>
        <v>0.576179165252799</v>
      </c>
      <c r="Q4248" s="74" t="n">
        <f aca="false">N4248/J4248</f>
        <v>0.357312521208008</v>
      </c>
      <c r="R4248" s="75" t="n">
        <f aca="false">ABS(P4248-Q4248)*100</f>
        <v>21.8866644044791</v>
      </c>
      <c r="S4248" s="72" t="str">
        <f aca="false">IF(M4248&gt;N4248,"Flávio Bolsonaro",IF(N4248&gt;M4248,"Lula","Empate"))</f>
        <v>Flávio Bolsonaro</v>
      </c>
      <c r="T4248" s="74" t="n">
        <v>0.461098761511591</v>
      </c>
      <c r="U4248" s="74" t="n">
        <v>0.455700222292791</v>
      </c>
      <c r="V4248" s="72" t="str">
        <f aca="false">IF(S4248="Empate","—",IF((N4248&gt;M4248)&lt;&gt;(T4248&gt;U4248),"Sim","Não"))</f>
        <v>Sim</v>
      </c>
    </row>
    <row r="4249" customFormat="false" ht="15" hidden="false" customHeight="false" outlineLevel="0" collapsed="false">
      <c r="A4249" s="72" t="s">
        <v>8668</v>
      </c>
      <c r="B4249" s="72" t="s">
        <v>8669</v>
      </c>
      <c r="C4249" s="72" t="s">
        <v>293</v>
      </c>
      <c r="D4249" s="72" t="s">
        <v>292</v>
      </c>
      <c r="E4249" s="72"/>
      <c r="F4249" s="73" t="n">
        <v>2251</v>
      </c>
      <c r="G4249" s="73" t="n">
        <v>1844</v>
      </c>
      <c r="H4249" s="73" t="n">
        <v>407</v>
      </c>
      <c r="I4249" s="74" t="n">
        <f aca="false">H4249/F4249</f>
        <v>0.180808529542426</v>
      </c>
      <c r="J4249" s="73" t="n">
        <v>1792</v>
      </c>
      <c r="K4249" s="73" t="n">
        <v>25</v>
      </c>
      <c r="L4249" s="73" t="n">
        <v>27</v>
      </c>
      <c r="M4249" s="73" t="n">
        <v>1215</v>
      </c>
      <c r="N4249" s="73" t="n">
        <v>477</v>
      </c>
      <c r="O4249" s="73" t="n">
        <f aca="false">J4249-M4249-N4249</f>
        <v>100</v>
      </c>
      <c r="P4249" s="74" t="n">
        <f aca="false">M4249/J4249</f>
        <v>0.678013392857143</v>
      </c>
      <c r="Q4249" s="74" t="n">
        <f aca="false">N4249/J4249</f>
        <v>0.266183035714286</v>
      </c>
      <c r="R4249" s="75" t="n">
        <f aca="false">ABS(P4249-Q4249)*100</f>
        <v>41.1830357142857</v>
      </c>
      <c r="S4249" s="72" t="str">
        <f aca="false">IF(M4249&gt;N4249,"Flávio Bolsonaro",IF(N4249&gt;M4249,"Lula","Empate"))</f>
        <v>Flávio Bolsonaro</v>
      </c>
      <c r="T4249" s="74" t="n">
        <v>0.352297592997812</v>
      </c>
      <c r="U4249" s="74" t="n">
        <v>0.594091903719913</v>
      </c>
      <c r="V4249" s="72" t="str">
        <f aca="false">IF(S4249="Empate","—",IF((N4249&gt;M4249)&lt;&gt;(T4249&gt;U4249),"Sim","Não"))</f>
        <v>Não</v>
      </c>
    </row>
    <row r="4250" customFormat="false" ht="15" hidden="false" customHeight="false" outlineLevel="0" collapsed="false">
      <c r="A4250" s="72" t="s">
        <v>8670</v>
      </c>
      <c r="B4250" s="72" t="s">
        <v>8671</v>
      </c>
      <c r="C4250" s="72" t="s">
        <v>293</v>
      </c>
      <c r="D4250" s="72" t="s">
        <v>292</v>
      </c>
      <c r="E4250" s="72"/>
      <c r="F4250" s="73" t="n">
        <v>1761</v>
      </c>
      <c r="G4250" s="73" t="n">
        <v>1440</v>
      </c>
      <c r="H4250" s="73" t="n">
        <v>321</v>
      </c>
      <c r="I4250" s="74" t="n">
        <f aca="false">H4250/F4250</f>
        <v>0.182282793867121</v>
      </c>
      <c r="J4250" s="73" t="n">
        <v>1400</v>
      </c>
      <c r="K4250" s="73" t="n">
        <v>21</v>
      </c>
      <c r="L4250" s="73" t="n">
        <v>19</v>
      </c>
      <c r="M4250" s="73" t="n">
        <v>772</v>
      </c>
      <c r="N4250" s="73" t="n">
        <v>534</v>
      </c>
      <c r="O4250" s="73" t="n">
        <f aca="false">J4250-M4250-N4250</f>
        <v>94</v>
      </c>
      <c r="P4250" s="74" t="n">
        <f aca="false">M4250/J4250</f>
        <v>0.551428571428571</v>
      </c>
      <c r="Q4250" s="74" t="n">
        <f aca="false">N4250/J4250</f>
        <v>0.381428571428571</v>
      </c>
      <c r="R4250" s="75" t="n">
        <f aca="false">ABS(P4250-Q4250)*100</f>
        <v>17</v>
      </c>
      <c r="S4250" s="72" t="str">
        <f aca="false">IF(M4250&gt;N4250,"Flávio Bolsonaro",IF(N4250&gt;M4250,"Lula","Empate"))</f>
        <v>Flávio Bolsonaro</v>
      </c>
      <c r="T4250" s="74" t="n">
        <v>0.460305899490168</v>
      </c>
      <c r="U4250" s="74" t="n">
        <v>0.481427530954115</v>
      </c>
      <c r="V4250" s="72" t="str">
        <f aca="false">IF(S4250="Empate","—",IF((N4250&gt;M4250)&lt;&gt;(T4250&gt;U4250),"Sim","Não"))</f>
        <v>Não</v>
      </c>
    </row>
    <row r="4251" customFormat="false" ht="15" hidden="false" customHeight="false" outlineLevel="0" collapsed="false">
      <c r="A4251" s="72" t="s">
        <v>8672</v>
      </c>
      <c r="B4251" s="72" t="s">
        <v>8673</v>
      </c>
      <c r="C4251" s="72" t="s">
        <v>293</v>
      </c>
      <c r="D4251" s="72" t="s">
        <v>292</v>
      </c>
      <c r="E4251" s="72"/>
      <c r="F4251" s="73" t="n">
        <v>7966</v>
      </c>
      <c r="G4251" s="73" t="n">
        <v>6572</v>
      </c>
      <c r="H4251" s="73" t="n">
        <v>1394</v>
      </c>
      <c r="I4251" s="74" t="n">
        <f aca="false">H4251/F4251</f>
        <v>0.174993723324128</v>
      </c>
      <c r="J4251" s="73" t="n">
        <v>6296</v>
      </c>
      <c r="K4251" s="73" t="n">
        <v>132</v>
      </c>
      <c r="L4251" s="73" t="n">
        <v>144</v>
      </c>
      <c r="M4251" s="73" t="n">
        <v>3502</v>
      </c>
      <c r="N4251" s="73" t="n">
        <v>2501</v>
      </c>
      <c r="O4251" s="73" t="n">
        <f aca="false">J4251-M4251-N4251</f>
        <v>293</v>
      </c>
      <c r="P4251" s="74" t="n">
        <f aca="false">M4251/J4251</f>
        <v>0.556226175349428</v>
      </c>
      <c r="Q4251" s="74" t="n">
        <f aca="false">N4251/J4251</f>
        <v>0.397236340533672</v>
      </c>
      <c r="R4251" s="75" t="n">
        <f aca="false">ABS(P4251-Q4251)*100</f>
        <v>15.8989834815756</v>
      </c>
      <c r="S4251" s="72" t="str">
        <f aca="false">IF(M4251&gt;N4251,"Flávio Bolsonaro",IF(N4251&gt;M4251,"Lula","Empate"))</f>
        <v>Flávio Bolsonaro</v>
      </c>
      <c r="T4251" s="74" t="n">
        <v>0.4828295616395</v>
      </c>
      <c r="U4251" s="74" t="n">
        <v>0.469852824814053</v>
      </c>
      <c r="V4251" s="72" t="str">
        <f aca="false">IF(S4251="Empate","—",IF((N4251&gt;M4251)&lt;&gt;(T4251&gt;U4251),"Sim","Não"))</f>
        <v>Sim</v>
      </c>
    </row>
    <row r="4252" customFormat="false" ht="15" hidden="false" customHeight="false" outlineLevel="0" collapsed="false">
      <c r="A4252" s="72" t="s">
        <v>8674</v>
      </c>
      <c r="B4252" s="72" t="s">
        <v>8675</v>
      </c>
      <c r="C4252" s="72" t="s">
        <v>293</v>
      </c>
      <c r="D4252" s="72" t="s">
        <v>292</v>
      </c>
      <c r="E4252" s="72"/>
      <c r="F4252" s="73" t="n">
        <v>25742</v>
      </c>
      <c r="G4252" s="73" t="n">
        <v>20712</v>
      </c>
      <c r="H4252" s="73" t="n">
        <v>5030</v>
      </c>
      <c r="I4252" s="74" t="n">
        <f aca="false">H4252/F4252</f>
        <v>0.19540051278067</v>
      </c>
      <c r="J4252" s="73" t="n">
        <v>19777</v>
      </c>
      <c r="K4252" s="73" t="n">
        <v>461</v>
      </c>
      <c r="L4252" s="73" t="n">
        <v>474</v>
      </c>
      <c r="M4252" s="73" t="n">
        <v>11690</v>
      </c>
      <c r="N4252" s="73" t="n">
        <v>6252</v>
      </c>
      <c r="O4252" s="73" t="n">
        <f aca="false">J4252-M4252-N4252</f>
        <v>1835</v>
      </c>
      <c r="P4252" s="74" t="n">
        <f aca="false">M4252/J4252</f>
        <v>0.591090660868686</v>
      </c>
      <c r="Q4252" s="74" t="n">
        <f aca="false">N4252/J4252</f>
        <v>0.316124791424382</v>
      </c>
      <c r="R4252" s="75" t="n">
        <f aca="false">ABS(P4252-Q4252)*100</f>
        <v>27.4965869444304</v>
      </c>
      <c r="S4252" s="72" t="str">
        <f aca="false">IF(M4252&gt;N4252,"Flávio Bolsonaro",IF(N4252&gt;M4252,"Lula","Empate"))</f>
        <v>Flávio Bolsonaro</v>
      </c>
      <c r="T4252" s="74" t="n">
        <v>0.383042543618457</v>
      </c>
      <c r="U4252" s="74" t="n">
        <v>0.542868569714543</v>
      </c>
      <c r="V4252" s="72" t="str">
        <f aca="false">IF(S4252="Empate","—",IF((N4252&gt;M4252)&lt;&gt;(T4252&gt;U4252),"Sim","Não"))</f>
        <v>Não</v>
      </c>
    </row>
    <row r="4253" customFormat="false" ht="15" hidden="false" customHeight="false" outlineLevel="0" collapsed="false">
      <c r="A4253" s="72" t="s">
        <v>8676</v>
      </c>
      <c r="B4253" s="72" t="s">
        <v>8677</v>
      </c>
      <c r="C4253" s="72" t="s">
        <v>293</v>
      </c>
      <c r="D4253" s="72" t="s">
        <v>292</v>
      </c>
      <c r="E4253" s="72"/>
      <c r="F4253" s="73" t="n">
        <v>1660</v>
      </c>
      <c r="G4253" s="73" t="n">
        <v>1358</v>
      </c>
      <c r="H4253" s="73" t="n">
        <v>302</v>
      </c>
      <c r="I4253" s="74" t="n">
        <f aca="false">H4253/F4253</f>
        <v>0.181927710843374</v>
      </c>
      <c r="J4253" s="73" t="n">
        <v>1302</v>
      </c>
      <c r="K4253" s="73" t="n">
        <v>21</v>
      </c>
      <c r="L4253" s="73" t="n">
        <v>35</v>
      </c>
      <c r="M4253" s="73" t="n">
        <v>780</v>
      </c>
      <c r="N4253" s="73" t="n">
        <v>434</v>
      </c>
      <c r="O4253" s="73" t="n">
        <f aca="false">J4253-M4253-N4253</f>
        <v>88</v>
      </c>
      <c r="P4253" s="74" t="n">
        <f aca="false">M4253/J4253</f>
        <v>0.599078341013825</v>
      </c>
      <c r="Q4253" s="74" t="n">
        <f aca="false">N4253/J4253</f>
        <v>0.333333333333333</v>
      </c>
      <c r="R4253" s="75" t="n">
        <f aca="false">ABS(P4253-Q4253)*100</f>
        <v>26.5745007680492</v>
      </c>
      <c r="S4253" s="72" t="str">
        <f aca="false">IF(M4253&gt;N4253,"Flávio Bolsonaro",IF(N4253&gt;M4253,"Lula","Empate"))</f>
        <v>Flávio Bolsonaro</v>
      </c>
      <c r="T4253" s="74" t="n">
        <v>0.43475073313783</v>
      </c>
      <c r="U4253" s="74" t="n">
        <v>0.511730205278592</v>
      </c>
      <c r="V4253" s="72" t="str">
        <f aca="false">IF(S4253="Empate","—",IF((N4253&gt;M4253)&lt;&gt;(T4253&gt;U4253),"Sim","Não"))</f>
        <v>Não</v>
      </c>
    </row>
    <row r="4254" customFormat="false" ht="15" hidden="false" customHeight="false" outlineLevel="0" collapsed="false">
      <c r="A4254" s="72" t="s">
        <v>8678</v>
      </c>
      <c r="B4254" s="72" t="s">
        <v>8679</v>
      </c>
      <c r="C4254" s="72" t="s">
        <v>293</v>
      </c>
      <c r="D4254" s="72" t="s">
        <v>292</v>
      </c>
      <c r="E4254" s="72"/>
      <c r="F4254" s="73" t="n">
        <v>2014</v>
      </c>
      <c r="G4254" s="73" t="n">
        <v>1727</v>
      </c>
      <c r="H4254" s="73" t="n">
        <v>287</v>
      </c>
      <c r="I4254" s="74" t="n">
        <f aca="false">H4254/F4254</f>
        <v>0.142502482621648</v>
      </c>
      <c r="J4254" s="73" t="n">
        <v>1653</v>
      </c>
      <c r="K4254" s="73" t="n">
        <v>32</v>
      </c>
      <c r="L4254" s="73" t="n">
        <v>42</v>
      </c>
      <c r="M4254" s="73" t="n">
        <v>1124</v>
      </c>
      <c r="N4254" s="73" t="n">
        <v>343</v>
      </c>
      <c r="O4254" s="73" t="n">
        <f aca="false">J4254-M4254-N4254</f>
        <v>186</v>
      </c>
      <c r="P4254" s="74" t="n">
        <f aca="false">M4254/J4254</f>
        <v>0.679975801572898</v>
      </c>
      <c r="Q4254" s="74" t="n">
        <f aca="false">N4254/J4254</f>
        <v>0.207501512401694</v>
      </c>
      <c r="R4254" s="75" t="n">
        <f aca="false">ABS(P4254-Q4254)*100</f>
        <v>47.2474289171204</v>
      </c>
      <c r="S4254" s="72" t="str">
        <f aca="false">IF(M4254&gt;N4254,"Flávio Bolsonaro",IF(N4254&gt;M4254,"Lula","Empate"))</f>
        <v>Flávio Bolsonaro</v>
      </c>
      <c r="T4254" s="74" t="n">
        <v>0.271672771672772</v>
      </c>
      <c r="U4254" s="74" t="n">
        <v>0.603785103785104</v>
      </c>
      <c r="V4254" s="72" t="str">
        <f aca="false">IF(S4254="Empate","—",IF((N4254&gt;M4254)&lt;&gt;(T4254&gt;U4254),"Sim","Não"))</f>
        <v>Não</v>
      </c>
    </row>
    <row r="4255" customFormat="false" ht="15" hidden="false" customHeight="false" outlineLevel="0" collapsed="false">
      <c r="A4255" s="72" t="s">
        <v>8680</v>
      </c>
      <c r="B4255" s="72" t="s">
        <v>8681</v>
      </c>
      <c r="C4255" s="72" t="s">
        <v>293</v>
      </c>
      <c r="D4255" s="72" t="s">
        <v>292</v>
      </c>
      <c r="E4255" s="72"/>
      <c r="F4255" s="73" t="n">
        <v>2670</v>
      </c>
      <c r="G4255" s="73" t="n">
        <v>2346</v>
      </c>
      <c r="H4255" s="73" t="n">
        <v>324</v>
      </c>
      <c r="I4255" s="74" t="n">
        <f aca="false">H4255/F4255</f>
        <v>0.121348314606742</v>
      </c>
      <c r="J4255" s="73" t="n">
        <v>2265</v>
      </c>
      <c r="K4255" s="73" t="n">
        <v>27</v>
      </c>
      <c r="L4255" s="73" t="n">
        <v>54</v>
      </c>
      <c r="M4255" s="73" t="n">
        <v>1681</v>
      </c>
      <c r="N4255" s="73" t="n">
        <v>365</v>
      </c>
      <c r="O4255" s="73" t="n">
        <f aca="false">J4255-M4255-N4255</f>
        <v>219</v>
      </c>
      <c r="P4255" s="74" t="n">
        <f aca="false">M4255/J4255</f>
        <v>0.742163355408389</v>
      </c>
      <c r="Q4255" s="74" t="n">
        <f aca="false">N4255/J4255</f>
        <v>0.161147902869757</v>
      </c>
      <c r="R4255" s="75" t="n">
        <f aca="false">ABS(P4255-Q4255)*100</f>
        <v>58.1015452538631</v>
      </c>
      <c r="S4255" s="72" t="str">
        <f aca="false">IF(M4255&gt;N4255,"Flávio Bolsonaro",IF(N4255&gt;M4255,"Lula","Empate"))</f>
        <v>Flávio Bolsonaro</v>
      </c>
      <c r="T4255" s="74" t="n">
        <v>0.222838650023116</v>
      </c>
      <c r="U4255" s="74" t="n">
        <v>0.679611650485437</v>
      </c>
      <c r="V4255" s="72" t="str">
        <f aca="false">IF(S4255="Empate","—",IF((N4255&gt;M4255)&lt;&gt;(T4255&gt;U4255),"Sim","Não"))</f>
        <v>Não</v>
      </c>
    </row>
    <row r="4256" customFormat="false" ht="15" hidden="false" customHeight="false" outlineLevel="0" collapsed="false">
      <c r="A4256" s="72" t="s">
        <v>8682</v>
      </c>
      <c r="B4256" s="72" t="s">
        <v>8683</v>
      </c>
      <c r="C4256" s="72" t="s">
        <v>293</v>
      </c>
      <c r="D4256" s="72" t="s">
        <v>292</v>
      </c>
      <c r="E4256" s="72"/>
      <c r="F4256" s="73" t="n">
        <v>4932</v>
      </c>
      <c r="G4256" s="73" t="n">
        <v>4213</v>
      </c>
      <c r="H4256" s="73" t="n">
        <v>719</v>
      </c>
      <c r="I4256" s="74" t="n">
        <f aca="false">H4256/F4256</f>
        <v>0.145782643957826</v>
      </c>
      <c r="J4256" s="73" t="n">
        <v>4039</v>
      </c>
      <c r="K4256" s="73" t="n">
        <v>83</v>
      </c>
      <c r="L4256" s="73" t="n">
        <v>91</v>
      </c>
      <c r="M4256" s="73" t="n">
        <v>2404</v>
      </c>
      <c r="N4256" s="73" t="n">
        <v>1336</v>
      </c>
      <c r="O4256" s="73" t="n">
        <f aca="false">J4256-M4256-N4256</f>
        <v>299</v>
      </c>
      <c r="P4256" s="74" t="n">
        <f aca="false">M4256/J4256</f>
        <v>0.595196830898737</v>
      </c>
      <c r="Q4256" s="74" t="n">
        <f aca="false">N4256/J4256</f>
        <v>0.330774944293142</v>
      </c>
      <c r="R4256" s="75" t="n">
        <f aca="false">ABS(P4256-Q4256)*100</f>
        <v>26.4421886605595</v>
      </c>
      <c r="S4256" s="72" t="str">
        <f aca="false">IF(M4256&gt;N4256,"Flávio Bolsonaro",IF(N4256&gt;M4256,"Lula","Empate"))</f>
        <v>Flávio Bolsonaro</v>
      </c>
      <c r="T4256" s="74" t="n">
        <v>0.467538644470868</v>
      </c>
      <c r="U4256" s="74" t="n">
        <v>0.462068965517241</v>
      </c>
      <c r="V4256" s="72" t="str">
        <f aca="false">IF(S4256="Empate","—",IF((N4256&gt;M4256)&lt;&gt;(T4256&gt;U4256),"Sim","Não"))</f>
        <v>Sim</v>
      </c>
    </row>
    <row r="4257" customFormat="false" ht="15" hidden="false" customHeight="false" outlineLevel="0" collapsed="false">
      <c r="A4257" s="72" t="s">
        <v>8684</v>
      </c>
      <c r="B4257" s="72" t="s">
        <v>8685</v>
      </c>
      <c r="C4257" s="72" t="s">
        <v>293</v>
      </c>
      <c r="D4257" s="72" t="s">
        <v>292</v>
      </c>
      <c r="E4257" s="72"/>
      <c r="F4257" s="73" t="n">
        <v>1939</v>
      </c>
      <c r="G4257" s="73" t="n">
        <v>1636</v>
      </c>
      <c r="H4257" s="73" t="n">
        <v>303</v>
      </c>
      <c r="I4257" s="74" t="n">
        <f aca="false">H4257/F4257</f>
        <v>0.156266116554925</v>
      </c>
      <c r="J4257" s="73" t="n">
        <v>1570</v>
      </c>
      <c r="K4257" s="73" t="n">
        <v>53</v>
      </c>
      <c r="L4257" s="73" t="n">
        <v>13</v>
      </c>
      <c r="M4257" s="73" t="n">
        <v>1289</v>
      </c>
      <c r="N4257" s="73" t="n">
        <v>198</v>
      </c>
      <c r="O4257" s="73" t="n">
        <f aca="false">J4257-M4257-N4257</f>
        <v>83</v>
      </c>
      <c r="P4257" s="74" t="n">
        <f aca="false">M4257/J4257</f>
        <v>0.821019108280255</v>
      </c>
      <c r="Q4257" s="74" t="n">
        <f aca="false">N4257/J4257</f>
        <v>0.126114649681529</v>
      </c>
      <c r="R4257" s="75" t="n">
        <f aca="false">ABS(P4257-Q4257)*100</f>
        <v>69.4904458598726</v>
      </c>
      <c r="S4257" s="72" t="str">
        <f aca="false">IF(M4257&gt;N4257,"Flávio Bolsonaro",IF(N4257&gt;M4257,"Lula","Empate"))</f>
        <v>Flávio Bolsonaro</v>
      </c>
      <c r="T4257" s="74" t="n">
        <v>0.179028132992327</v>
      </c>
      <c r="U4257" s="74" t="n">
        <v>0.732736572890026</v>
      </c>
      <c r="V4257" s="72" t="str">
        <f aca="false">IF(S4257="Empate","—",IF((N4257&gt;M4257)&lt;&gt;(T4257&gt;U4257),"Sim","Não"))</f>
        <v>Não</v>
      </c>
    </row>
    <row r="4258" customFormat="false" ht="15" hidden="false" customHeight="false" outlineLevel="0" collapsed="false">
      <c r="A4258" s="72" t="s">
        <v>8686</v>
      </c>
      <c r="B4258" s="72" t="s">
        <v>8687</v>
      </c>
      <c r="C4258" s="72" t="s">
        <v>293</v>
      </c>
      <c r="D4258" s="72" t="s">
        <v>292</v>
      </c>
      <c r="E4258" s="72"/>
      <c r="F4258" s="73" t="n">
        <v>3807</v>
      </c>
      <c r="G4258" s="73" t="n">
        <v>2932</v>
      </c>
      <c r="H4258" s="73" t="n">
        <v>875</v>
      </c>
      <c r="I4258" s="74" t="n">
        <f aca="false">H4258/F4258</f>
        <v>0.229839768846861</v>
      </c>
      <c r="J4258" s="73" t="n">
        <v>2828</v>
      </c>
      <c r="K4258" s="73" t="n">
        <v>76</v>
      </c>
      <c r="L4258" s="73" t="n">
        <v>28</v>
      </c>
      <c r="M4258" s="73" t="n">
        <v>2240</v>
      </c>
      <c r="N4258" s="73" t="n">
        <v>401</v>
      </c>
      <c r="O4258" s="73" t="n">
        <f aca="false">J4258-M4258-N4258</f>
        <v>187</v>
      </c>
      <c r="P4258" s="74" t="n">
        <f aca="false">M4258/J4258</f>
        <v>0.792079207920792</v>
      </c>
      <c r="Q4258" s="74" t="n">
        <f aca="false">N4258/J4258</f>
        <v>0.141796322489392</v>
      </c>
      <c r="R4258" s="75" t="n">
        <f aca="false">ABS(P4258-Q4258)*100</f>
        <v>65.02828854314</v>
      </c>
      <c r="S4258" s="72" t="str">
        <f aca="false">IF(M4258&gt;N4258,"Flávio Bolsonaro",IF(N4258&gt;M4258,"Lula","Empate"))</f>
        <v>Flávio Bolsonaro</v>
      </c>
      <c r="T4258" s="74" t="n">
        <v>0.211817553559088</v>
      </c>
      <c r="U4258" s="74" t="n">
        <v>0.719765031098825</v>
      </c>
      <c r="V4258" s="72" t="str">
        <f aca="false">IF(S4258="Empate","—",IF((N4258&gt;M4258)&lt;&gt;(T4258&gt;U4258),"Sim","Não"))</f>
        <v>Não</v>
      </c>
    </row>
    <row r="4259" customFormat="false" ht="15" hidden="false" customHeight="false" outlineLevel="0" collapsed="false">
      <c r="A4259" s="72" t="s">
        <v>8688</v>
      </c>
      <c r="B4259" s="72" t="s">
        <v>8689</v>
      </c>
      <c r="C4259" s="72" t="s">
        <v>293</v>
      </c>
      <c r="D4259" s="72" t="s">
        <v>292</v>
      </c>
      <c r="E4259" s="72"/>
      <c r="F4259" s="73" t="n">
        <v>17670</v>
      </c>
      <c r="G4259" s="73" t="n">
        <v>13317</v>
      </c>
      <c r="H4259" s="73" t="n">
        <v>4353</v>
      </c>
      <c r="I4259" s="74" t="n">
        <f aca="false">H4259/F4259</f>
        <v>0.24634974533107</v>
      </c>
      <c r="J4259" s="73" t="n">
        <v>12754</v>
      </c>
      <c r="K4259" s="73" t="n">
        <v>313</v>
      </c>
      <c r="L4259" s="73" t="n">
        <v>250</v>
      </c>
      <c r="M4259" s="73" t="n">
        <v>6412</v>
      </c>
      <c r="N4259" s="73" t="n">
        <v>5421</v>
      </c>
      <c r="O4259" s="73" t="n">
        <f aca="false">J4259-M4259-N4259</f>
        <v>921</v>
      </c>
      <c r="P4259" s="74" t="n">
        <f aca="false">M4259/J4259</f>
        <v>0.502744237102086</v>
      </c>
      <c r="Q4259" s="74" t="n">
        <f aca="false">N4259/J4259</f>
        <v>0.42504312372589</v>
      </c>
      <c r="R4259" s="75" t="n">
        <f aca="false">ABS(P4259-Q4259)*100</f>
        <v>7.77011133761957</v>
      </c>
      <c r="S4259" s="72" t="str">
        <f aca="false">IF(M4259&gt;N4259,"Flávio Bolsonaro",IF(N4259&gt;M4259,"Lula","Empate"))</f>
        <v>Flávio Bolsonaro</v>
      </c>
      <c r="T4259" s="74" t="n">
        <v>0.511909234352694</v>
      </c>
      <c r="U4259" s="74" t="n">
        <v>0.42407393493125</v>
      </c>
      <c r="V4259" s="72" t="str">
        <f aca="false">IF(S4259="Empate","—",IF((N4259&gt;M4259)&lt;&gt;(T4259&gt;U4259),"Sim","Não"))</f>
        <v>Sim</v>
      </c>
    </row>
    <row r="4260" customFormat="false" ht="15" hidden="false" customHeight="false" outlineLevel="0" collapsed="false">
      <c r="A4260" s="72" t="s">
        <v>8690</v>
      </c>
      <c r="B4260" s="72" t="s">
        <v>8691</v>
      </c>
      <c r="C4260" s="72" t="s">
        <v>293</v>
      </c>
      <c r="D4260" s="72" t="s">
        <v>292</v>
      </c>
      <c r="E4260" s="72"/>
      <c r="F4260" s="73" t="n">
        <v>1733</v>
      </c>
      <c r="G4260" s="73" t="n">
        <v>1405</v>
      </c>
      <c r="H4260" s="73" t="n">
        <v>328</v>
      </c>
      <c r="I4260" s="74" t="n">
        <f aca="false">H4260/F4260</f>
        <v>0.189267166762839</v>
      </c>
      <c r="J4260" s="73" t="n">
        <v>1376</v>
      </c>
      <c r="K4260" s="73" t="n">
        <v>18</v>
      </c>
      <c r="L4260" s="73" t="n">
        <v>11</v>
      </c>
      <c r="M4260" s="73" t="n">
        <v>907</v>
      </c>
      <c r="N4260" s="73" t="n">
        <v>374</v>
      </c>
      <c r="O4260" s="73" t="n">
        <f aca="false">J4260-M4260-N4260</f>
        <v>95</v>
      </c>
      <c r="P4260" s="74" t="n">
        <f aca="false">M4260/J4260</f>
        <v>0.659156976744186</v>
      </c>
      <c r="Q4260" s="74" t="n">
        <f aca="false">N4260/J4260</f>
        <v>0.271802325581395</v>
      </c>
      <c r="R4260" s="75" t="n">
        <f aca="false">ABS(P4260-Q4260)*100</f>
        <v>38.7354651162791</v>
      </c>
      <c r="S4260" s="72" t="str">
        <f aca="false">IF(M4260&gt;N4260,"Flávio Bolsonaro",IF(N4260&gt;M4260,"Lula","Empate"))</f>
        <v>Flávio Bolsonaro</v>
      </c>
      <c r="T4260" s="74" t="n">
        <v>0.382589612289686</v>
      </c>
      <c r="U4260" s="74" t="n">
        <v>0.56693489392831</v>
      </c>
      <c r="V4260" s="72" t="str">
        <f aca="false">IF(S4260="Empate","—",IF((N4260&gt;M4260)&lt;&gt;(T4260&gt;U4260),"Sim","Não"))</f>
        <v>Não</v>
      </c>
    </row>
    <row r="4261" customFormat="false" ht="15" hidden="false" customHeight="false" outlineLevel="0" collapsed="false">
      <c r="A4261" s="72" t="s">
        <v>8692</v>
      </c>
      <c r="B4261" s="72" t="s">
        <v>8693</v>
      </c>
      <c r="C4261" s="72" t="s">
        <v>293</v>
      </c>
      <c r="D4261" s="72" t="s">
        <v>292</v>
      </c>
      <c r="E4261" s="72"/>
      <c r="F4261" s="73" t="n">
        <v>2385</v>
      </c>
      <c r="G4261" s="73" t="n">
        <v>1777</v>
      </c>
      <c r="H4261" s="73" t="n">
        <v>608</v>
      </c>
      <c r="I4261" s="74" t="n">
        <f aca="false">H4261/F4261</f>
        <v>0.254926624737946</v>
      </c>
      <c r="J4261" s="73" t="n">
        <v>1686</v>
      </c>
      <c r="K4261" s="73" t="n">
        <v>63</v>
      </c>
      <c r="L4261" s="73" t="n">
        <v>28</v>
      </c>
      <c r="M4261" s="73" t="n">
        <v>826</v>
      </c>
      <c r="N4261" s="73" t="n">
        <v>745</v>
      </c>
      <c r="O4261" s="73" t="n">
        <f aca="false">J4261-M4261-N4261</f>
        <v>115</v>
      </c>
      <c r="P4261" s="74" t="n">
        <f aca="false">M4261/J4261</f>
        <v>0.489916963226572</v>
      </c>
      <c r="Q4261" s="74" t="n">
        <f aca="false">N4261/J4261</f>
        <v>0.441874258600237</v>
      </c>
      <c r="R4261" s="75" t="n">
        <f aca="false">ABS(P4261-Q4261)*100</f>
        <v>4.80427046263345</v>
      </c>
      <c r="S4261" s="72" t="str">
        <f aca="false">IF(M4261&gt;N4261,"Flávio Bolsonaro",IF(N4261&gt;M4261,"Lula","Empate"))</f>
        <v>Flávio Bolsonaro</v>
      </c>
      <c r="T4261" s="74" t="n">
        <v>0.537663755458515</v>
      </c>
      <c r="U4261" s="74" t="n">
        <v>0.387554585152838</v>
      </c>
      <c r="V4261" s="72" t="str">
        <f aca="false">IF(S4261="Empate","—",IF((N4261&gt;M4261)&lt;&gt;(T4261&gt;U4261),"Sim","Não"))</f>
        <v>Sim</v>
      </c>
    </row>
    <row r="4262" customFormat="false" ht="15" hidden="false" customHeight="false" outlineLevel="0" collapsed="false">
      <c r="A4262" s="72" t="s">
        <v>8694</v>
      </c>
      <c r="B4262" s="72" t="s">
        <v>8695</v>
      </c>
      <c r="C4262" s="72" t="s">
        <v>293</v>
      </c>
      <c r="D4262" s="72" t="s">
        <v>292</v>
      </c>
      <c r="E4262" s="72"/>
      <c r="F4262" s="73" t="n">
        <v>3825</v>
      </c>
      <c r="G4262" s="73" t="n">
        <v>3263</v>
      </c>
      <c r="H4262" s="73" t="n">
        <v>562</v>
      </c>
      <c r="I4262" s="74" t="n">
        <f aca="false">H4262/F4262</f>
        <v>0.146928104575163</v>
      </c>
      <c r="J4262" s="73" t="n">
        <v>3183</v>
      </c>
      <c r="K4262" s="73" t="n">
        <v>31</v>
      </c>
      <c r="L4262" s="73" t="n">
        <v>49</v>
      </c>
      <c r="M4262" s="73" t="n">
        <v>2340</v>
      </c>
      <c r="N4262" s="73" t="n">
        <v>601</v>
      </c>
      <c r="O4262" s="73" t="n">
        <f aca="false">J4262-M4262-N4262</f>
        <v>242</v>
      </c>
      <c r="P4262" s="74" t="n">
        <f aca="false">M4262/J4262</f>
        <v>0.735155513666353</v>
      </c>
      <c r="Q4262" s="74" t="n">
        <f aca="false">N4262/J4262</f>
        <v>0.188815582783538</v>
      </c>
      <c r="R4262" s="75" t="n">
        <f aca="false">ABS(P4262-Q4262)*100</f>
        <v>54.6339930882815</v>
      </c>
      <c r="S4262" s="72" t="str">
        <f aca="false">IF(M4262&gt;N4262,"Flávio Bolsonaro",IF(N4262&gt;M4262,"Lula","Empate"))</f>
        <v>Flávio Bolsonaro</v>
      </c>
      <c r="T4262" s="74" t="n">
        <v>0.29479960251739</v>
      </c>
      <c r="U4262" s="74" t="n">
        <v>0.612123219609142</v>
      </c>
      <c r="V4262" s="72" t="str">
        <f aca="false">IF(S4262="Empate","—",IF((N4262&gt;M4262)&lt;&gt;(T4262&gt;U4262),"Sim","Não"))</f>
        <v>Não</v>
      </c>
    </row>
    <row r="4263" customFormat="false" ht="15" hidden="false" customHeight="false" outlineLevel="0" collapsed="false">
      <c r="A4263" s="72" t="s">
        <v>8696</v>
      </c>
      <c r="B4263" s="72" t="s">
        <v>8697</v>
      </c>
      <c r="C4263" s="72" t="s">
        <v>293</v>
      </c>
      <c r="D4263" s="72" t="s">
        <v>292</v>
      </c>
      <c r="E4263" s="72"/>
      <c r="F4263" s="73" t="n">
        <v>6768</v>
      </c>
      <c r="G4263" s="73" t="n">
        <v>5303</v>
      </c>
      <c r="H4263" s="73" t="n">
        <v>1465</v>
      </c>
      <c r="I4263" s="74" t="n">
        <f aca="false">H4263/F4263</f>
        <v>0.216459810874704</v>
      </c>
      <c r="J4263" s="73" t="n">
        <v>5095</v>
      </c>
      <c r="K4263" s="73" t="n">
        <v>77</v>
      </c>
      <c r="L4263" s="73" t="n">
        <v>131</v>
      </c>
      <c r="M4263" s="73" t="n">
        <v>1976</v>
      </c>
      <c r="N4263" s="73" t="n">
        <v>2952</v>
      </c>
      <c r="O4263" s="73" t="n">
        <f aca="false">J4263-M4263-N4263</f>
        <v>167</v>
      </c>
      <c r="P4263" s="74" t="n">
        <f aca="false">M4263/J4263</f>
        <v>0.387831207065751</v>
      </c>
      <c r="Q4263" s="74" t="n">
        <f aca="false">N4263/J4263</f>
        <v>0.579391560353288</v>
      </c>
      <c r="R4263" s="75" t="n">
        <f aca="false">ABS(P4263-Q4263)*100</f>
        <v>19.1560353287537</v>
      </c>
      <c r="S4263" s="72" t="str">
        <f aca="false">IF(M4263&gt;N4263,"Flávio Bolsonaro",IF(N4263&gt;M4263,"Lula","Empate"))</f>
        <v>Lula</v>
      </c>
      <c r="T4263" s="74" t="n">
        <v>0.618426255436932</v>
      </c>
      <c r="U4263" s="74" t="n">
        <v>0.319098457888494</v>
      </c>
      <c r="V4263" s="72" t="str">
        <f aca="false">IF(S4263="Empate","—",IF((N4263&gt;M4263)&lt;&gt;(T4263&gt;U4263),"Sim","Não"))</f>
        <v>Não</v>
      </c>
    </row>
    <row r="4264" customFormat="false" ht="15" hidden="false" customHeight="false" outlineLevel="0" collapsed="false">
      <c r="A4264" s="72" t="s">
        <v>8698</v>
      </c>
      <c r="B4264" s="72" t="s">
        <v>8699</v>
      </c>
      <c r="C4264" s="72" t="s">
        <v>293</v>
      </c>
      <c r="D4264" s="72" t="s">
        <v>292</v>
      </c>
      <c r="E4264" s="72"/>
      <c r="F4264" s="73" t="n">
        <v>2167</v>
      </c>
      <c r="G4264" s="73" t="n">
        <v>1706</v>
      </c>
      <c r="H4264" s="73" t="n">
        <v>461</v>
      </c>
      <c r="I4264" s="74" t="n">
        <f aca="false">H4264/F4264</f>
        <v>0.212736502076604</v>
      </c>
      <c r="J4264" s="73" t="n">
        <v>1658</v>
      </c>
      <c r="K4264" s="73" t="n">
        <v>23</v>
      </c>
      <c r="L4264" s="73" t="n">
        <v>25</v>
      </c>
      <c r="M4264" s="73" t="n">
        <v>1172</v>
      </c>
      <c r="N4264" s="73" t="n">
        <v>366</v>
      </c>
      <c r="O4264" s="73" t="n">
        <f aca="false">J4264-M4264-N4264</f>
        <v>120</v>
      </c>
      <c r="P4264" s="74" t="n">
        <f aca="false">M4264/J4264</f>
        <v>0.706875753920386</v>
      </c>
      <c r="Q4264" s="74" t="n">
        <f aca="false">N4264/J4264</f>
        <v>0.220747889022919</v>
      </c>
      <c r="R4264" s="75" t="n">
        <f aca="false">ABS(P4264-Q4264)*100</f>
        <v>48.6127864897467</v>
      </c>
      <c r="S4264" s="72" t="str">
        <f aca="false">IF(M4264&gt;N4264,"Flávio Bolsonaro",IF(N4264&gt;M4264,"Lula","Empate"))</f>
        <v>Flávio Bolsonaro</v>
      </c>
      <c r="T4264" s="74" t="n">
        <v>0.267295597484277</v>
      </c>
      <c r="U4264" s="74" t="n">
        <v>0.639622641509434</v>
      </c>
      <c r="V4264" s="72" t="str">
        <f aca="false">IF(S4264="Empate","—",IF((N4264&gt;M4264)&lt;&gt;(T4264&gt;U4264),"Sim","Não"))</f>
        <v>Não</v>
      </c>
    </row>
    <row r="4265" customFormat="false" ht="15" hidden="false" customHeight="false" outlineLevel="0" collapsed="false">
      <c r="A4265" s="72" t="s">
        <v>8700</v>
      </c>
      <c r="B4265" s="72" t="s">
        <v>8701</v>
      </c>
      <c r="C4265" s="72" t="s">
        <v>293</v>
      </c>
      <c r="D4265" s="72" t="s">
        <v>292</v>
      </c>
      <c r="E4265" s="72"/>
      <c r="F4265" s="73" t="n">
        <v>12277</v>
      </c>
      <c r="G4265" s="73" t="n">
        <v>9824</v>
      </c>
      <c r="H4265" s="73" t="n">
        <v>2453</v>
      </c>
      <c r="I4265" s="74" t="n">
        <f aca="false">H4265/F4265</f>
        <v>0.199804512503055</v>
      </c>
      <c r="J4265" s="73" t="n">
        <v>9363</v>
      </c>
      <c r="K4265" s="73" t="n">
        <v>259</v>
      </c>
      <c r="L4265" s="73" t="n">
        <v>202</v>
      </c>
      <c r="M4265" s="73" t="n">
        <v>5487</v>
      </c>
      <c r="N4265" s="73" t="n">
        <v>3300</v>
      </c>
      <c r="O4265" s="73" t="n">
        <f aca="false">J4265-M4265-N4265</f>
        <v>576</v>
      </c>
      <c r="P4265" s="74" t="n">
        <f aca="false">M4265/J4265</f>
        <v>0.586030118551746</v>
      </c>
      <c r="Q4265" s="74" t="n">
        <f aca="false">N4265/J4265</f>
        <v>0.352451137455944</v>
      </c>
      <c r="R4265" s="75" t="n">
        <f aca="false">ABS(P4265-Q4265)*100</f>
        <v>23.3578981095803</v>
      </c>
      <c r="S4265" s="72" t="str">
        <f aca="false">IF(M4265&gt;N4265,"Flávio Bolsonaro",IF(N4265&gt;M4265,"Lula","Empate"))</f>
        <v>Flávio Bolsonaro</v>
      </c>
      <c r="T4265" s="74" t="n">
        <v>0.422662775485559</v>
      </c>
      <c r="U4265" s="74" t="n">
        <v>0.480024152158599</v>
      </c>
      <c r="V4265" s="72" t="str">
        <f aca="false">IF(S4265="Empate","—",IF((N4265&gt;M4265)&lt;&gt;(T4265&gt;U4265),"Sim","Não"))</f>
        <v>Não</v>
      </c>
    </row>
    <row r="4266" customFormat="false" ht="15" hidden="false" customHeight="false" outlineLevel="0" collapsed="false">
      <c r="A4266" s="72" t="s">
        <v>8702</v>
      </c>
      <c r="B4266" s="72" t="s">
        <v>8703</v>
      </c>
      <c r="C4266" s="72" t="s">
        <v>293</v>
      </c>
      <c r="D4266" s="72" t="s">
        <v>292</v>
      </c>
      <c r="E4266" s="72"/>
      <c r="F4266" s="73" t="n">
        <v>150202</v>
      </c>
      <c r="G4266" s="73" t="n">
        <v>109190</v>
      </c>
      <c r="H4266" s="73" t="n">
        <v>41012</v>
      </c>
      <c r="I4266" s="74" t="n">
        <f aca="false">H4266/F4266</f>
        <v>0.273045631882398</v>
      </c>
      <c r="J4266" s="73" t="n">
        <v>103284</v>
      </c>
      <c r="K4266" s="73" t="n">
        <v>3012</v>
      </c>
      <c r="L4266" s="73" t="n">
        <v>2894</v>
      </c>
      <c r="M4266" s="73" t="n">
        <v>35752</v>
      </c>
      <c r="N4266" s="73" t="n">
        <v>58014</v>
      </c>
      <c r="O4266" s="73" t="n">
        <f aca="false">J4266-M4266-N4266</f>
        <v>9518</v>
      </c>
      <c r="P4266" s="74" t="n">
        <f aca="false">M4266/J4266</f>
        <v>0.346152356608962</v>
      </c>
      <c r="Q4266" s="74" t="n">
        <f aca="false">N4266/J4266</f>
        <v>0.561693970024399</v>
      </c>
      <c r="R4266" s="75" t="n">
        <f aca="false">ABS(P4266-Q4266)*100</f>
        <v>21.5541613415437</v>
      </c>
      <c r="S4266" s="72" t="str">
        <f aca="false">IF(M4266&gt;N4266,"Flávio Bolsonaro",IF(N4266&gt;M4266,"Lula","Empate"))</f>
        <v>Lula</v>
      </c>
      <c r="T4266" s="74" t="n">
        <v>0.607361638273458</v>
      </c>
      <c r="U4266" s="74" t="n">
        <v>0.295568893988878</v>
      </c>
      <c r="V4266" s="72" t="str">
        <f aca="false">IF(S4266="Empate","—",IF((N4266&gt;M4266)&lt;&gt;(T4266&gt;U4266),"Sim","Não"))</f>
        <v>Não</v>
      </c>
    </row>
    <row r="4267" customFormat="false" ht="15" hidden="false" customHeight="false" outlineLevel="0" collapsed="false">
      <c r="A4267" s="72" t="s">
        <v>8704</v>
      </c>
      <c r="B4267" s="72" t="s">
        <v>8705</v>
      </c>
      <c r="C4267" s="72" t="s">
        <v>293</v>
      </c>
      <c r="D4267" s="72" t="s">
        <v>292</v>
      </c>
      <c r="E4267" s="72"/>
      <c r="F4267" s="73" t="n">
        <v>28673</v>
      </c>
      <c r="G4267" s="73" t="n">
        <v>21696</v>
      </c>
      <c r="H4267" s="73" t="n">
        <v>6977</v>
      </c>
      <c r="I4267" s="74" t="n">
        <f aca="false">H4267/F4267</f>
        <v>0.243329961985143</v>
      </c>
      <c r="J4267" s="73" t="n">
        <v>20634</v>
      </c>
      <c r="K4267" s="73" t="n">
        <v>597</v>
      </c>
      <c r="L4267" s="73" t="n">
        <v>465</v>
      </c>
      <c r="M4267" s="73" t="n">
        <v>8970</v>
      </c>
      <c r="N4267" s="73" t="n">
        <v>10011</v>
      </c>
      <c r="O4267" s="73" t="n">
        <f aca="false">J4267-M4267-N4267</f>
        <v>1653</v>
      </c>
      <c r="P4267" s="74" t="n">
        <f aca="false">M4267/J4267</f>
        <v>0.434719395173015</v>
      </c>
      <c r="Q4267" s="74" t="n">
        <f aca="false">N4267/J4267</f>
        <v>0.485170107589416</v>
      </c>
      <c r="R4267" s="75" t="n">
        <f aca="false">ABS(P4267-Q4267)*100</f>
        <v>5.04507124164002</v>
      </c>
      <c r="S4267" s="72" t="str">
        <f aca="false">IF(M4267&gt;N4267,"Flávio Bolsonaro",IF(N4267&gt;M4267,"Lula","Empate"))</f>
        <v>Lula</v>
      </c>
      <c r="T4267" s="74" t="n">
        <v>0.573176744811511</v>
      </c>
      <c r="U4267" s="74" t="n">
        <v>0.35129320005379</v>
      </c>
      <c r="V4267" s="72" t="str">
        <f aca="false">IF(S4267="Empate","—",IF((N4267&gt;M4267)&lt;&gt;(T4267&gt;U4267),"Sim","Não"))</f>
        <v>Não</v>
      </c>
    </row>
    <row r="4268" customFormat="false" ht="15" hidden="false" customHeight="false" outlineLevel="0" collapsed="false">
      <c r="A4268" s="72" t="s">
        <v>8706</v>
      </c>
      <c r="B4268" s="72" t="s">
        <v>8707</v>
      </c>
      <c r="C4268" s="72" t="s">
        <v>293</v>
      </c>
      <c r="D4268" s="72" t="s">
        <v>292</v>
      </c>
      <c r="E4268" s="72"/>
      <c r="F4268" s="73" t="n">
        <v>2854</v>
      </c>
      <c r="G4268" s="73" t="n">
        <v>2224</v>
      </c>
      <c r="H4268" s="73" t="n">
        <v>630</v>
      </c>
      <c r="I4268" s="74" t="n">
        <f aca="false">H4268/F4268</f>
        <v>0.220742817098809</v>
      </c>
      <c r="J4268" s="73" t="n">
        <v>2138</v>
      </c>
      <c r="K4268" s="73" t="n">
        <v>55</v>
      </c>
      <c r="L4268" s="73" t="n">
        <v>31</v>
      </c>
      <c r="M4268" s="73" t="n">
        <v>1004</v>
      </c>
      <c r="N4268" s="73" t="n">
        <v>1020</v>
      </c>
      <c r="O4268" s="73" t="n">
        <f aca="false">J4268-M4268-N4268</f>
        <v>114</v>
      </c>
      <c r="P4268" s="74" t="n">
        <f aca="false">M4268/J4268</f>
        <v>0.469597754911132</v>
      </c>
      <c r="Q4268" s="74" t="n">
        <f aca="false">N4268/J4268</f>
        <v>0.477081384471469</v>
      </c>
      <c r="R4268" s="75" t="n">
        <f aca="false">ABS(P4268-Q4268)*100</f>
        <v>0.748362956033671</v>
      </c>
      <c r="S4268" s="72" t="str">
        <f aca="false">IF(M4268&gt;N4268,"Flávio Bolsonaro",IF(N4268&gt;M4268,"Lula","Empate"))</f>
        <v>Lula</v>
      </c>
      <c r="T4268" s="74" t="n">
        <v>0.570671378091873</v>
      </c>
      <c r="U4268" s="74" t="n">
        <v>0.377650176678445</v>
      </c>
      <c r="V4268" s="72" t="str">
        <f aca="false">IF(S4268="Empate","—",IF((N4268&gt;M4268)&lt;&gt;(T4268&gt;U4268),"Sim","Não"))</f>
        <v>Não</v>
      </c>
    </row>
    <row r="4269" customFormat="false" ht="15" hidden="false" customHeight="false" outlineLevel="0" collapsed="false">
      <c r="A4269" s="72" t="s">
        <v>8708</v>
      </c>
      <c r="B4269" s="72" t="s">
        <v>8709</v>
      </c>
      <c r="C4269" s="72" t="s">
        <v>293</v>
      </c>
      <c r="D4269" s="72" t="s">
        <v>292</v>
      </c>
      <c r="E4269" s="72"/>
      <c r="F4269" s="73" t="n">
        <v>4370</v>
      </c>
      <c r="G4269" s="73" t="n">
        <v>3715</v>
      </c>
      <c r="H4269" s="73" t="n">
        <v>655</v>
      </c>
      <c r="I4269" s="74" t="n">
        <f aca="false">H4269/F4269</f>
        <v>0.149885583524027</v>
      </c>
      <c r="J4269" s="73" t="n">
        <v>3544</v>
      </c>
      <c r="K4269" s="73" t="n">
        <v>89</v>
      </c>
      <c r="L4269" s="73" t="n">
        <v>82</v>
      </c>
      <c r="M4269" s="73" t="n">
        <v>2117</v>
      </c>
      <c r="N4269" s="73" t="n">
        <v>1077</v>
      </c>
      <c r="O4269" s="73" t="n">
        <f aca="false">J4269-M4269-N4269</f>
        <v>350</v>
      </c>
      <c r="P4269" s="74" t="n">
        <f aca="false">M4269/J4269</f>
        <v>0.59734762979684</v>
      </c>
      <c r="Q4269" s="74" t="n">
        <f aca="false">N4269/J4269</f>
        <v>0.303893905191874</v>
      </c>
      <c r="R4269" s="75" t="n">
        <f aca="false">ABS(P4269-Q4269)*100</f>
        <v>29.3453724604966</v>
      </c>
      <c r="S4269" s="72" t="str">
        <f aca="false">IF(M4269&gt;N4269,"Flávio Bolsonaro",IF(N4269&gt;M4269,"Lula","Empate"))</f>
        <v>Flávio Bolsonaro</v>
      </c>
      <c r="T4269" s="74" t="n">
        <v>0.441257247482454</v>
      </c>
      <c r="U4269" s="74" t="n">
        <v>0.47268843454379</v>
      </c>
      <c r="V4269" s="72" t="str">
        <f aca="false">IF(S4269="Empate","—",IF((N4269&gt;M4269)&lt;&gt;(T4269&gt;U4269),"Sim","Não"))</f>
        <v>Não</v>
      </c>
    </row>
    <row r="4270" customFormat="false" ht="15" hidden="false" customHeight="false" outlineLevel="0" collapsed="false">
      <c r="A4270" s="72" t="s">
        <v>8710</v>
      </c>
      <c r="B4270" s="72" t="s">
        <v>8711</v>
      </c>
      <c r="C4270" s="72" t="s">
        <v>293</v>
      </c>
      <c r="D4270" s="72" t="s">
        <v>292</v>
      </c>
      <c r="E4270" s="72"/>
      <c r="F4270" s="73" t="n">
        <v>7666</v>
      </c>
      <c r="G4270" s="73" t="n">
        <v>6333</v>
      </c>
      <c r="H4270" s="73" t="n">
        <v>1333</v>
      </c>
      <c r="I4270" s="74" t="n">
        <f aca="false">H4270/F4270</f>
        <v>0.173884685624837</v>
      </c>
      <c r="J4270" s="73" t="n">
        <v>6079</v>
      </c>
      <c r="K4270" s="73" t="n">
        <v>136</v>
      </c>
      <c r="L4270" s="73" t="n">
        <v>118</v>
      </c>
      <c r="M4270" s="73" t="n">
        <v>4049</v>
      </c>
      <c r="N4270" s="73" t="n">
        <v>1534</v>
      </c>
      <c r="O4270" s="73" t="n">
        <f aca="false">J4270-M4270-N4270</f>
        <v>496</v>
      </c>
      <c r="P4270" s="74" t="n">
        <f aca="false">M4270/J4270</f>
        <v>0.666063497285738</v>
      </c>
      <c r="Q4270" s="74" t="n">
        <f aca="false">N4270/J4270</f>
        <v>0.25234413554861</v>
      </c>
      <c r="R4270" s="75" t="n">
        <f aca="false">ABS(P4270-Q4270)*100</f>
        <v>41.3719361737128</v>
      </c>
      <c r="S4270" s="72" t="str">
        <f aca="false">IF(M4270&gt;N4270,"Flávio Bolsonaro",IF(N4270&gt;M4270,"Lula","Empate"))</f>
        <v>Flávio Bolsonaro</v>
      </c>
      <c r="T4270" s="74" t="n">
        <v>0.327772628977448</v>
      </c>
      <c r="U4270" s="74" t="n">
        <v>0.577695396972505</v>
      </c>
      <c r="V4270" s="72" t="str">
        <f aca="false">IF(S4270="Empate","—",IF((N4270&gt;M4270)&lt;&gt;(T4270&gt;U4270),"Sim","Não"))</f>
        <v>Não</v>
      </c>
    </row>
    <row r="4271" customFormat="false" ht="15" hidden="false" customHeight="false" outlineLevel="0" collapsed="false">
      <c r="A4271" s="72" t="s">
        <v>8712</v>
      </c>
      <c r="B4271" s="72" t="s">
        <v>8713</v>
      </c>
      <c r="C4271" s="72" t="s">
        <v>293</v>
      </c>
      <c r="D4271" s="72" t="s">
        <v>292</v>
      </c>
      <c r="E4271" s="72"/>
      <c r="F4271" s="73" t="n">
        <v>5375</v>
      </c>
      <c r="G4271" s="73" t="n">
        <v>4486</v>
      </c>
      <c r="H4271" s="73" t="n">
        <v>889</v>
      </c>
      <c r="I4271" s="74" t="n">
        <f aca="false">H4271/F4271</f>
        <v>0.165395348837209</v>
      </c>
      <c r="J4271" s="73" t="n">
        <v>4323</v>
      </c>
      <c r="K4271" s="73" t="n">
        <v>83</v>
      </c>
      <c r="L4271" s="73" t="n">
        <v>80</v>
      </c>
      <c r="M4271" s="73" t="n">
        <v>2504</v>
      </c>
      <c r="N4271" s="73" t="n">
        <v>1567</v>
      </c>
      <c r="O4271" s="73" t="n">
        <f aca="false">J4271-M4271-N4271</f>
        <v>252</v>
      </c>
      <c r="P4271" s="74" t="n">
        <f aca="false">M4271/J4271</f>
        <v>0.579227388387694</v>
      </c>
      <c r="Q4271" s="74" t="n">
        <f aca="false">N4271/J4271</f>
        <v>0.362479759426324</v>
      </c>
      <c r="R4271" s="75" t="n">
        <f aca="false">ABS(P4271-Q4271)*100</f>
        <v>21.6747628961369</v>
      </c>
      <c r="S4271" s="72" t="str">
        <f aca="false">IF(M4271&gt;N4271,"Flávio Bolsonaro",IF(N4271&gt;M4271,"Lula","Empate"))</f>
        <v>Flávio Bolsonaro</v>
      </c>
      <c r="T4271" s="74" t="n">
        <v>0.482151244715829</v>
      </c>
      <c r="U4271" s="74" t="n">
        <v>0.459840300610615</v>
      </c>
      <c r="V4271" s="72" t="str">
        <f aca="false">IF(S4271="Empate","—",IF((N4271&gt;M4271)&lt;&gt;(T4271&gt;U4271),"Sim","Não"))</f>
        <v>Sim</v>
      </c>
    </row>
    <row r="4272" customFormat="false" ht="15" hidden="false" customHeight="false" outlineLevel="0" collapsed="false">
      <c r="A4272" s="72" t="s">
        <v>8714</v>
      </c>
      <c r="B4272" s="72" t="s">
        <v>8715</v>
      </c>
      <c r="C4272" s="72" t="s">
        <v>293</v>
      </c>
      <c r="D4272" s="72" t="s">
        <v>292</v>
      </c>
      <c r="E4272" s="72"/>
      <c r="F4272" s="73" t="n">
        <v>2396</v>
      </c>
      <c r="G4272" s="73" t="n">
        <v>1956</v>
      </c>
      <c r="H4272" s="73" t="n">
        <v>440</v>
      </c>
      <c r="I4272" s="74" t="n">
        <f aca="false">H4272/F4272</f>
        <v>0.183639398998331</v>
      </c>
      <c r="J4272" s="73" t="n">
        <v>1867</v>
      </c>
      <c r="K4272" s="73" t="n">
        <v>35</v>
      </c>
      <c r="L4272" s="73" t="n">
        <v>54</v>
      </c>
      <c r="M4272" s="73" t="n">
        <v>972</v>
      </c>
      <c r="N4272" s="73" t="n">
        <v>786</v>
      </c>
      <c r="O4272" s="73" t="n">
        <f aca="false">J4272-M4272-N4272</f>
        <v>109</v>
      </c>
      <c r="P4272" s="74" t="n">
        <f aca="false">M4272/J4272</f>
        <v>0.520621317621853</v>
      </c>
      <c r="Q4272" s="74" t="n">
        <f aca="false">N4272/J4272</f>
        <v>0.420996250669523</v>
      </c>
      <c r="R4272" s="75" t="n">
        <f aca="false">ABS(P4272-Q4272)*100</f>
        <v>9.962506695233</v>
      </c>
      <c r="S4272" s="72" t="str">
        <f aca="false">IF(M4272&gt;N4272,"Flávio Bolsonaro",IF(N4272&gt;M4272,"Lula","Empate"))</f>
        <v>Flávio Bolsonaro</v>
      </c>
      <c r="T4272" s="74" t="n">
        <v>0.532275132275132</v>
      </c>
      <c r="U4272" s="74" t="n">
        <v>0.385714285714286</v>
      </c>
      <c r="V4272" s="72" t="str">
        <f aca="false">IF(S4272="Empate","—",IF((N4272&gt;M4272)&lt;&gt;(T4272&gt;U4272),"Sim","Não"))</f>
        <v>Sim</v>
      </c>
    </row>
    <row r="4273" customFormat="false" ht="15" hidden="false" customHeight="false" outlineLevel="0" collapsed="false">
      <c r="A4273" s="72" t="s">
        <v>8716</v>
      </c>
      <c r="B4273" s="72" t="s">
        <v>8717</v>
      </c>
      <c r="C4273" s="72" t="s">
        <v>293</v>
      </c>
      <c r="D4273" s="72" t="s">
        <v>292</v>
      </c>
      <c r="E4273" s="72"/>
      <c r="F4273" s="73" t="n">
        <v>16313</v>
      </c>
      <c r="G4273" s="73" t="n">
        <v>13862</v>
      </c>
      <c r="H4273" s="73" t="n">
        <v>2451</v>
      </c>
      <c r="I4273" s="74" t="n">
        <f aca="false">H4273/F4273</f>
        <v>0.150248268252314</v>
      </c>
      <c r="J4273" s="73" t="n">
        <v>13333</v>
      </c>
      <c r="K4273" s="73" t="n">
        <v>289</v>
      </c>
      <c r="L4273" s="73" t="n">
        <v>240</v>
      </c>
      <c r="M4273" s="73" t="n">
        <v>8678</v>
      </c>
      <c r="N4273" s="73" t="n">
        <v>3536</v>
      </c>
      <c r="O4273" s="73" t="n">
        <f aca="false">J4273-M4273-N4273</f>
        <v>1119</v>
      </c>
      <c r="P4273" s="74" t="n">
        <f aca="false">M4273/J4273</f>
        <v>0.650866271656792</v>
      </c>
      <c r="Q4273" s="74" t="n">
        <f aca="false">N4273/J4273</f>
        <v>0.265206630165754</v>
      </c>
      <c r="R4273" s="75" t="n">
        <f aca="false">ABS(P4273-Q4273)*100</f>
        <v>38.5659641491037</v>
      </c>
      <c r="S4273" s="72" t="str">
        <f aca="false">IF(M4273&gt;N4273,"Flávio Bolsonaro",IF(N4273&gt;M4273,"Lula","Empate"))</f>
        <v>Flávio Bolsonaro</v>
      </c>
      <c r="T4273" s="74" t="n">
        <v>0.351762163773191</v>
      </c>
      <c r="U4273" s="74" t="n">
        <v>0.563147306460025</v>
      </c>
      <c r="V4273" s="72" t="str">
        <f aca="false">IF(S4273="Empate","—",IF((N4273&gt;M4273)&lt;&gt;(T4273&gt;U4273),"Sim","Não"))</f>
        <v>Não</v>
      </c>
    </row>
    <row r="4274" customFormat="false" ht="15" hidden="false" customHeight="false" outlineLevel="0" collapsed="false">
      <c r="A4274" s="72" t="s">
        <v>8718</v>
      </c>
      <c r="B4274" s="72" t="s">
        <v>8719</v>
      </c>
      <c r="C4274" s="72" t="s">
        <v>293</v>
      </c>
      <c r="D4274" s="72" t="s">
        <v>292</v>
      </c>
      <c r="E4274" s="72"/>
      <c r="F4274" s="73" t="n">
        <v>7415</v>
      </c>
      <c r="G4274" s="73" t="n">
        <v>6214</v>
      </c>
      <c r="H4274" s="73" t="n">
        <v>1201</v>
      </c>
      <c r="I4274" s="74" t="n">
        <f aca="false">H4274/F4274</f>
        <v>0.161968981793662</v>
      </c>
      <c r="J4274" s="73" t="n">
        <v>6027</v>
      </c>
      <c r="K4274" s="73" t="n">
        <v>125</v>
      </c>
      <c r="L4274" s="73" t="n">
        <v>62</v>
      </c>
      <c r="M4274" s="73" t="n">
        <v>3099</v>
      </c>
      <c r="N4274" s="73" t="n">
        <v>2594</v>
      </c>
      <c r="O4274" s="73" t="n">
        <f aca="false">J4274-M4274-N4274</f>
        <v>334</v>
      </c>
      <c r="P4274" s="74" t="n">
        <f aca="false">M4274/J4274</f>
        <v>0.514186162269786</v>
      </c>
      <c r="Q4274" s="74" t="n">
        <f aca="false">N4274/J4274</f>
        <v>0.430396548863448</v>
      </c>
      <c r="R4274" s="75" t="n">
        <f aca="false">ABS(P4274-Q4274)*100</f>
        <v>8.37896134063382</v>
      </c>
      <c r="S4274" s="72" t="str">
        <f aca="false">IF(M4274&gt;N4274,"Flávio Bolsonaro",IF(N4274&gt;M4274,"Lula","Empate"))</f>
        <v>Flávio Bolsonaro</v>
      </c>
      <c r="T4274" s="74" t="n">
        <v>0.53004572175049</v>
      </c>
      <c r="U4274" s="74" t="n">
        <v>0.428804702808622</v>
      </c>
      <c r="V4274" s="72" t="str">
        <f aca="false">IF(S4274="Empate","—",IF((N4274&gt;M4274)&lt;&gt;(T4274&gt;U4274),"Sim","Não"))</f>
        <v>Sim</v>
      </c>
    </row>
    <row r="4275" customFormat="false" ht="15" hidden="false" customHeight="false" outlineLevel="0" collapsed="false">
      <c r="A4275" s="72" t="s">
        <v>8720</v>
      </c>
      <c r="B4275" s="72" t="s">
        <v>8721</v>
      </c>
      <c r="C4275" s="72" t="s">
        <v>293</v>
      </c>
      <c r="D4275" s="72" t="s">
        <v>292</v>
      </c>
      <c r="E4275" s="72"/>
      <c r="F4275" s="73" t="n">
        <v>4481</v>
      </c>
      <c r="G4275" s="73" t="n">
        <v>3830</v>
      </c>
      <c r="H4275" s="73" t="n">
        <v>651</v>
      </c>
      <c r="I4275" s="74" t="n">
        <f aca="false">H4275/F4275</f>
        <v>0.145280071412631</v>
      </c>
      <c r="J4275" s="73" t="n">
        <v>3681</v>
      </c>
      <c r="K4275" s="73" t="n">
        <v>93</v>
      </c>
      <c r="L4275" s="73" t="n">
        <v>56</v>
      </c>
      <c r="M4275" s="73" t="n">
        <v>2236</v>
      </c>
      <c r="N4275" s="73" t="n">
        <v>1254</v>
      </c>
      <c r="O4275" s="73" t="n">
        <f aca="false">J4275-M4275-N4275</f>
        <v>191</v>
      </c>
      <c r="P4275" s="74" t="n">
        <f aca="false">M4275/J4275</f>
        <v>0.607443629448519</v>
      </c>
      <c r="Q4275" s="74" t="n">
        <f aca="false">N4275/J4275</f>
        <v>0.340668296658517</v>
      </c>
      <c r="R4275" s="75" t="n">
        <f aca="false">ABS(P4275-Q4275)*100</f>
        <v>26.6775332790003</v>
      </c>
      <c r="S4275" s="72" t="str">
        <f aca="false">IF(M4275&gt;N4275,"Flávio Bolsonaro",IF(N4275&gt;M4275,"Lula","Empate"))</f>
        <v>Flávio Bolsonaro</v>
      </c>
      <c r="T4275" s="74" t="n">
        <v>0.433289646133683</v>
      </c>
      <c r="U4275" s="74" t="n">
        <v>0.508781127129751</v>
      </c>
      <c r="V4275" s="72" t="str">
        <f aca="false">IF(S4275="Empate","—",IF((N4275&gt;M4275)&lt;&gt;(T4275&gt;U4275),"Sim","Não"))</f>
        <v>Não</v>
      </c>
    </row>
    <row r="4276" customFormat="false" ht="15" hidden="false" customHeight="false" outlineLevel="0" collapsed="false">
      <c r="A4276" s="72" t="s">
        <v>8722</v>
      </c>
      <c r="B4276" s="72" t="s">
        <v>8723</v>
      </c>
      <c r="C4276" s="72" t="s">
        <v>293</v>
      </c>
      <c r="D4276" s="72" t="s">
        <v>292</v>
      </c>
      <c r="E4276" s="72"/>
      <c r="F4276" s="73" t="n">
        <v>5416</v>
      </c>
      <c r="G4276" s="73" t="n">
        <v>4484</v>
      </c>
      <c r="H4276" s="73" t="n">
        <v>932</v>
      </c>
      <c r="I4276" s="74" t="n">
        <f aca="false">H4276/F4276</f>
        <v>0.172082717872969</v>
      </c>
      <c r="J4276" s="73" t="n">
        <v>4295</v>
      </c>
      <c r="K4276" s="73" t="n">
        <v>94</v>
      </c>
      <c r="L4276" s="73" t="n">
        <v>95</v>
      </c>
      <c r="M4276" s="73" t="n">
        <v>2355</v>
      </c>
      <c r="N4276" s="73" t="n">
        <v>1677</v>
      </c>
      <c r="O4276" s="73" t="n">
        <f aca="false">J4276-M4276-N4276</f>
        <v>263</v>
      </c>
      <c r="P4276" s="74" t="n">
        <f aca="false">M4276/J4276</f>
        <v>0.548311990686845</v>
      </c>
      <c r="Q4276" s="74" t="n">
        <f aca="false">N4276/J4276</f>
        <v>0.390454016298021</v>
      </c>
      <c r="R4276" s="75" t="n">
        <f aca="false">ABS(P4276-Q4276)*100</f>
        <v>15.7857974388824</v>
      </c>
      <c r="S4276" s="72" t="str">
        <f aca="false">IF(M4276&gt;N4276,"Flávio Bolsonaro",IF(N4276&gt;M4276,"Lula","Empate"))</f>
        <v>Flávio Bolsonaro</v>
      </c>
      <c r="T4276" s="74" t="n">
        <v>0.478823004904146</v>
      </c>
      <c r="U4276" s="74" t="n">
        <v>0.451850200624164</v>
      </c>
      <c r="V4276" s="72" t="str">
        <f aca="false">IF(S4276="Empate","—",IF((N4276&gt;M4276)&lt;&gt;(T4276&gt;U4276),"Sim","Não"))</f>
        <v>Sim</v>
      </c>
    </row>
    <row r="4277" customFormat="false" ht="15" hidden="false" customHeight="false" outlineLevel="0" collapsed="false">
      <c r="A4277" s="72" t="s">
        <v>8724</v>
      </c>
      <c r="B4277" s="72" t="s">
        <v>8725</v>
      </c>
      <c r="C4277" s="72" t="s">
        <v>293</v>
      </c>
      <c r="D4277" s="72" t="s">
        <v>292</v>
      </c>
      <c r="E4277" s="72"/>
      <c r="F4277" s="73" t="n">
        <v>31276</v>
      </c>
      <c r="G4277" s="73" t="n">
        <v>22846</v>
      </c>
      <c r="H4277" s="73" t="n">
        <v>8430</v>
      </c>
      <c r="I4277" s="74" t="n">
        <f aca="false">H4277/F4277</f>
        <v>0.269535746259112</v>
      </c>
      <c r="J4277" s="73" t="n">
        <v>21835</v>
      </c>
      <c r="K4277" s="73" t="n">
        <v>569</v>
      </c>
      <c r="L4277" s="73" t="n">
        <v>442</v>
      </c>
      <c r="M4277" s="73" t="n">
        <v>10531</v>
      </c>
      <c r="N4277" s="73" t="n">
        <v>9877</v>
      </c>
      <c r="O4277" s="73" t="n">
        <f aca="false">J4277-M4277-N4277</f>
        <v>1427</v>
      </c>
      <c r="P4277" s="74" t="n">
        <f aca="false">M4277/J4277</f>
        <v>0.482299061140371</v>
      </c>
      <c r="Q4277" s="74" t="n">
        <f aca="false">N4277/J4277</f>
        <v>0.45234714907259</v>
      </c>
      <c r="R4277" s="75" t="n">
        <f aca="false">ABS(P4277-Q4277)*100</f>
        <v>2.99519120677811</v>
      </c>
      <c r="S4277" s="72" t="str">
        <f aca="false">IF(M4277&gt;N4277,"Flávio Bolsonaro",IF(N4277&gt;M4277,"Lula","Empate"))</f>
        <v>Flávio Bolsonaro</v>
      </c>
      <c r="T4277" s="74" t="n">
        <v>0.524387063119458</v>
      </c>
      <c r="U4277" s="74" t="n">
        <v>0.408537645626848</v>
      </c>
      <c r="V4277" s="72" t="str">
        <f aca="false">IF(S4277="Empate","—",IF((N4277&gt;M4277)&lt;&gt;(T4277&gt;U4277),"Sim","Não"))</f>
        <v>Sim</v>
      </c>
    </row>
    <row r="4278" customFormat="false" ht="15" hidden="false" customHeight="false" outlineLevel="0" collapsed="false">
      <c r="A4278" s="72" t="s">
        <v>8726</v>
      </c>
      <c r="B4278" s="72" t="s">
        <v>8727</v>
      </c>
      <c r="C4278" s="72" t="s">
        <v>293</v>
      </c>
      <c r="D4278" s="72" t="s">
        <v>292</v>
      </c>
      <c r="E4278" s="72"/>
      <c r="F4278" s="73" t="n">
        <v>2272</v>
      </c>
      <c r="G4278" s="73" t="n">
        <v>1834</v>
      </c>
      <c r="H4278" s="73" t="n">
        <v>438</v>
      </c>
      <c r="I4278" s="74" t="n">
        <f aca="false">H4278/F4278</f>
        <v>0.192781690140845</v>
      </c>
      <c r="J4278" s="73" t="n">
        <v>1757</v>
      </c>
      <c r="K4278" s="73" t="n">
        <v>38</v>
      </c>
      <c r="L4278" s="73" t="n">
        <v>39</v>
      </c>
      <c r="M4278" s="73" t="n">
        <v>884</v>
      </c>
      <c r="N4278" s="73" t="n">
        <v>770</v>
      </c>
      <c r="O4278" s="73" t="n">
        <f aca="false">J4278-M4278-N4278</f>
        <v>103</v>
      </c>
      <c r="P4278" s="74" t="n">
        <f aca="false">M4278/J4278</f>
        <v>0.503130335799659</v>
      </c>
      <c r="Q4278" s="74" t="n">
        <f aca="false">N4278/J4278</f>
        <v>0.438247011952191</v>
      </c>
      <c r="R4278" s="75" t="n">
        <f aca="false">ABS(P4278-Q4278)*100</f>
        <v>6.48833238474673</v>
      </c>
      <c r="S4278" s="72" t="str">
        <f aca="false">IF(M4278&gt;N4278,"Flávio Bolsonaro",IF(N4278&gt;M4278,"Lula","Empate"))</f>
        <v>Flávio Bolsonaro</v>
      </c>
      <c r="T4278" s="74" t="n">
        <v>0.526751241036955</v>
      </c>
      <c r="U4278" s="74" t="n">
        <v>0.389409817981247</v>
      </c>
      <c r="V4278" s="72" t="str">
        <f aca="false">IF(S4278="Empate","—",IF((N4278&gt;M4278)&lt;&gt;(T4278&gt;U4278),"Sim","Não"))</f>
        <v>Sim</v>
      </c>
    </row>
    <row r="4279" customFormat="false" ht="15" hidden="false" customHeight="false" outlineLevel="0" collapsed="false">
      <c r="A4279" s="72" t="s">
        <v>8728</v>
      </c>
      <c r="B4279" s="72" t="s">
        <v>8729</v>
      </c>
      <c r="C4279" s="72" t="s">
        <v>293</v>
      </c>
      <c r="D4279" s="72" t="s">
        <v>292</v>
      </c>
      <c r="E4279" s="72"/>
      <c r="F4279" s="73" t="n">
        <v>2529</v>
      </c>
      <c r="G4279" s="73" t="n">
        <v>2161</v>
      </c>
      <c r="H4279" s="73" t="n">
        <v>368</v>
      </c>
      <c r="I4279" s="74" t="n">
        <f aca="false">H4279/F4279</f>
        <v>0.145512060102807</v>
      </c>
      <c r="J4279" s="73" t="n">
        <v>2104</v>
      </c>
      <c r="K4279" s="73" t="n">
        <v>28</v>
      </c>
      <c r="L4279" s="73" t="n">
        <v>29</v>
      </c>
      <c r="M4279" s="73" t="n">
        <v>1475</v>
      </c>
      <c r="N4279" s="73" t="n">
        <v>525</v>
      </c>
      <c r="O4279" s="73" t="n">
        <f aca="false">J4279-M4279-N4279</f>
        <v>104</v>
      </c>
      <c r="P4279" s="74" t="n">
        <f aca="false">M4279/J4279</f>
        <v>0.701045627376426</v>
      </c>
      <c r="Q4279" s="74" t="n">
        <f aca="false">N4279/J4279</f>
        <v>0.249524714828897</v>
      </c>
      <c r="R4279" s="75" t="n">
        <f aca="false">ABS(P4279-Q4279)*100</f>
        <v>45.1520912547529</v>
      </c>
      <c r="S4279" s="72" t="str">
        <f aca="false">IF(M4279&gt;N4279,"Flávio Bolsonaro",IF(N4279&gt;M4279,"Lula","Empate"))</f>
        <v>Flávio Bolsonaro</v>
      </c>
      <c r="T4279" s="74" t="n">
        <v>0.363917071018968</v>
      </c>
      <c r="U4279" s="74" t="n">
        <v>0.562417291574768</v>
      </c>
      <c r="V4279" s="72" t="str">
        <f aca="false">IF(S4279="Empate","—",IF((N4279&gt;M4279)&lt;&gt;(T4279&gt;U4279),"Sim","Não"))</f>
        <v>Não</v>
      </c>
    </row>
    <row r="4280" customFormat="false" ht="15" hidden="false" customHeight="false" outlineLevel="0" collapsed="false">
      <c r="A4280" s="72" t="s">
        <v>8730</v>
      </c>
      <c r="B4280" s="72" t="s">
        <v>8731</v>
      </c>
      <c r="C4280" s="72" t="s">
        <v>293</v>
      </c>
      <c r="D4280" s="72" t="s">
        <v>292</v>
      </c>
      <c r="E4280" s="72"/>
      <c r="F4280" s="73" t="n">
        <v>7867</v>
      </c>
      <c r="G4280" s="73" t="n">
        <v>6310</v>
      </c>
      <c r="H4280" s="73" t="n">
        <v>1557</v>
      </c>
      <c r="I4280" s="74" t="n">
        <f aca="false">H4280/F4280</f>
        <v>0.19791534257023</v>
      </c>
      <c r="J4280" s="73" t="n">
        <v>6064</v>
      </c>
      <c r="K4280" s="73" t="n">
        <v>120</v>
      </c>
      <c r="L4280" s="73" t="n">
        <v>126</v>
      </c>
      <c r="M4280" s="73" t="n">
        <v>3107</v>
      </c>
      <c r="N4280" s="73" t="n">
        <v>2544</v>
      </c>
      <c r="O4280" s="73" t="n">
        <f aca="false">J4280-M4280-N4280</f>
        <v>413</v>
      </c>
      <c r="P4280" s="74" t="n">
        <f aca="false">M4280/J4280</f>
        <v>0.512368073878628</v>
      </c>
      <c r="Q4280" s="74" t="n">
        <f aca="false">N4280/J4280</f>
        <v>0.419525065963061</v>
      </c>
      <c r="R4280" s="75" t="n">
        <f aca="false">ABS(P4280-Q4280)*100</f>
        <v>9.28430079155673</v>
      </c>
      <c r="S4280" s="72" t="str">
        <f aca="false">IF(M4280&gt;N4280,"Flávio Bolsonaro",IF(N4280&gt;M4280,"Lula","Empate"))</f>
        <v>Flávio Bolsonaro</v>
      </c>
      <c r="T4280" s="74" t="n">
        <v>0.525542784163474</v>
      </c>
      <c r="U4280" s="74" t="n">
        <v>0.413473818646232</v>
      </c>
      <c r="V4280" s="72" t="str">
        <f aca="false">IF(S4280="Empate","—",IF((N4280&gt;M4280)&lt;&gt;(T4280&gt;U4280),"Sim","Não"))</f>
        <v>Sim</v>
      </c>
    </row>
    <row r="4281" customFormat="false" ht="15" hidden="false" customHeight="false" outlineLevel="0" collapsed="false">
      <c r="A4281" s="72" t="s">
        <v>8732</v>
      </c>
      <c r="B4281" s="72" t="s">
        <v>8733</v>
      </c>
      <c r="C4281" s="72" t="s">
        <v>293</v>
      </c>
      <c r="D4281" s="72" t="s">
        <v>292</v>
      </c>
      <c r="E4281" s="72"/>
      <c r="F4281" s="73" t="n">
        <v>2746</v>
      </c>
      <c r="G4281" s="73" t="n">
        <v>2341</v>
      </c>
      <c r="H4281" s="73" t="n">
        <v>405</v>
      </c>
      <c r="I4281" s="74" t="n">
        <f aca="false">H4281/F4281</f>
        <v>0.14748725418791</v>
      </c>
      <c r="J4281" s="73" t="n">
        <v>2262</v>
      </c>
      <c r="K4281" s="73" t="n">
        <v>33</v>
      </c>
      <c r="L4281" s="73" t="n">
        <v>46</v>
      </c>
      <c r="M4281" s="73" t="n">
        <v>1501</v>
      </c>
      <c r="N4281" s="73" t="n">
        <v>597</v>
      </c>
      <c r="O4281" s="73" t="n">
        <f aca="false">J4281-M4281-N4281</f>
        <v>164</v>
      </c>
      <c r="P4281" s="74" t="n">
        <f aca="false">M4281/J4281</f>
        <v>0.663572060123784</v>
      </c>
      <c r="Q4281" s="74" t="n">
        <f aca="false">N4281/J4281</f>
        <v>0.263925729442971</v>
      </c>
      <c r="R4281" s="75" t="n">
        <f aca="false">ABS(P4281-Q4281)*100</f>
        <v>39.9646330680813</v>
      </c>
      <c r="S4281" s="72" t="str">
        <f aca="false">IF(M4281&gt;N4281,"Flávio Bolsonaro",IF(N4281&gt;M4281,"Lula","Empate"))</f>
        <v>Flávio Bolsonaro</v>
      </c>
      <c r="T4281" s="74" t="n">
        <v>0.37979251240415</v>
      </c>
      <c r="U4281" s="74" t="n">
        <v>0.555254848894903</v>
      </c>
      <c r="V4281" s="72" t="str">
        <f aca="false">IF(S4281="Empate","—",IF((N4281&gt;M4281)&lt;&gt;(T4281&gt;U4281),"Sim","Não"))</f>
        <v>Não</v>
      </c>
    </row>
    <row r="4282" customFormat="false" ht="15" hidden="false" customHeight="false" outlineLevel="0" collapsed="false">
      <c r="A4282" s="72" t="s">
        <v>8734</v>
      </c>
      <c r="B4282" s="72" t="s">
        <v>8735</v>
      </c>
      <c r="C4282" s="72" t="s">
        <v>293</v>
      </c>
      <c r="D4282" s="72" t="s">
        <v>292</v>
      </c>
      <c r="E4282" s="72"/>
      <c r="F4282" s="73" t="n">
        <v>5640</v>
      </c>
      <c r="G4282" s="73" t="n">
        <v>4809</v>
      </c>
      <c r="H4282" s="73" t="n">
        <v>831</v>
      </c>
      <c r="I4282" s="74" t="n">
        <f aca="false">H4282/F4282</f>
        <v>0.147340425531915</v>
      </c>
      <c r="J4282" s="73" t="n">
        <v>4607</v>
      </c>
      <c r="K4282" s="73" t="n">
        <v>105</v>
      </c>
      <c r="L4282" s="73" t="n">
        <v>97</v>
      </c>
      <c r="M4282" s="73" t="n">
        <v>3247</v>
      </c>
      <c r="N4282" s="73" t="n">
        <v>841</v>
      </c>
      <c r="O4282" s="73" t="n">
        <f aca="false">J4282-M4282-N4282</f>
        <v>519</v>
      </c>
      <c r="P4282" s="74" t="n">
        <f aca="false">M4282/J4282</f>
        <v>0.70479704797048</v>
      </c>
      <c r="Q4282" s="74" t="n">
        <f aca="false">N4282/J4282</f>
        <v>0.182548296071196</v>
      </c>
      <c r="R4282" s="75" t="n">
        <f aca="false">ABS(P4282-Q4282)*100</f>
        <v>52.2248751899284</v>
      </c>
      <c r="S4282" s="72" t="str">
        <f aca="false">IF(M4282&gt;N4282,"Flávio Bolsonaro",IF(N4282&gt;M4282,"Lula","Empate"))</f>
        <v>Flávio Bolsonaro</v>
      </c>
      <c r="T4282" s="74" t="n">
        <v>0.264024258176305</v>
      </c>
      <c r="U4282" s="74" t="n">
        <v>0.634827810266407</v>
      </c>
      <c r="V4282" s="72" t="str">
        <f aca="false">IF(S4282="Empate","—",IF((N4282&gt;M4282)&lt;&gt;(T4282&gt;U4282),"Sim","Não"))</f>
        <v>Não</v>
      </c>
    </row>
    <row r="4283" customFormat="false" ht="15" hidden="false" customHeight="false" outlineLevel="0" collapsed="false">
      <c r="A4283" s="72" t="s">
        <v>8736</v>
      </c>
      <c r="B4283" s="72" t="s">
        <v>8737</v>
      </c>
      <c r="C4283" s="72" t="s">
        <v>293</v>
      </c>
      <c r="D4283" s="72" t="s">
        <v>292</v>
      </c>
      <c r="E4283" s="72"/>
      <c r="F4283" s="73" t="n">
        <v>13017</v>
      </c>
      <c r="G4283" s="73" t="n">
        <v>11015</v>
      </c>
      <c r="H4283" s="73" t="n">
        <v>2002</v>
      </c>
      <c r="I4283" s="74" t="n">
        <f aca="false">H4283/F4283</f>
        <v>0.153798878389798</v>
      </c>
      <c r="J4283" s="73" t="n">
        <v>10597</v>
      </c>
      <c r="K4283" s="73" t="n">
        <v>230</v>
      </c>
      <c r="L4283" s="73" t="n">
        <v>188</v>
      </c>
      <c r="M4283" s="73" t="n">
        <v>7537</v>
      </c>
      <c r="N4283" s="73" t="n">
        <v>2539</v>
      </c>
      <c r="O4283" s="73" t="n">
        <f aca="false">J4283-M4283-N4283</f>
        <v>521</v>
      </c>
      <c r="P4283" s="74" t="n">
        <f aca="false">M4283/J4283</f>
        <v>0.711239029914127</v>
      </c>
      <c r="Q4283" s="74" t="n">
        <f aca="false">N4283/J4283</f>
        <v>0.2395961121072</v>
      </c>
      <c r="R4283" s="75" t="n">
        <f aca="false">ABS(P4283-Q4283)*100</f>
        <v>47.1642917806927</v>
      </c>
      <c r="S4283" s="72" t="str">
        <f aca="false">IF(M4283&gt;N4283,"Flávio Bolsonaro",IF(N4283&gt;M4283,"Lula","Empate"))</f>
        <v>Flávio Bolsonaro</v>
      </c>
      <c r="T4283" s="74" t="n">
        <v>0.311399012023488</v>
      </c>
      <c r="U4283" s="74" t="n">
        <v>0.634448690465095</v>
      </c>
      <c r="V4283" s="72" t="str">
        <f aca="false">IF(S4283="Empate","—",IF((N4283&gt;M4283)&lt;&gt;(T4283&gt;U4283),"Sim","Não"))</f>
        <v>Não</v>
      </c>
    </row>
    <row r="4284" customFormat="false" ht="15" hidden="false" customHeight="false" outlineLevel="0" collapsed="false">
      <c r="A4284" s="72" t="s">
        <v>8738</v>
      </c>
      <c r="B4284" s="72" t="s">
        <v>8739</v>
      </c>
      <c r="C4284" s="72" t="s">
        <v>293</v>
      </c>
      <c r="D4284" s="72" t="s">
        <v>292</v>
      </c>
      <c r="E4284" s="72"/>
      <c r="F4284" s="73" t="n">
        <v>72220</v>
      </c>
      <c r="G4284" s="73" t="n">
        <v>50896</v>
      </c>
      <c r="H4284" s="73" t="n">
        <v>21324</v>
      </c>
      <c r="I4284" s="74" t="n">
        <f aca="false">H4284/F4284</f>
        <v>0.29526446967599</v>
      </c>
      <c r="J4284" s="73" t="n">
        <v>48688</v>
      </c>
      <c r="K4284" s="73" t="n">
        <v>1375</v>
      </c>
      <c r="L4284" s="73" t="n">
        <v>833</v>
      </c>
      <c r="M4284" s="73" t="n">
        <v>20197</v>
      </c>
      <c r="N4284" s="73" t="n">
        <v>23842</v>
      </c>
      <c r="O4284" s="73" t="n">
        <f aca="false">J4284-M4284-N4284</f>
        <v>4649</v>
      </c>
      <c r="P4284" s="74" t="n">
        <f aca="false">M4284/J4284</f>
        <v>0.414825008215577</v>
      </c>
      <c r="Q4284" s="74" t="n">
        <f aca="false">N4284/J4284</f>
        <v>0.489689451199474</v>
      </c>
      <c r="R4284" s="75" t="n">
        <f aca="false">ABS(P4284-Q4284)*100</f>
        <v>7.48644429838975</v>
      </c>
      <c r="S4284" s="72" t="str">
        <f aca="false">IF(M4284&gt;N4284,"Flávio Bolsonaro",IF(N4284&gt;M4284,"Lula","Empate"))</f>
        <v>Lula</v>
      </c>
      <c r="T4284" s="74" t="n">
        <v>0.562324459037146</v>
      </c>
      <c r="U4284" s="74" t="n">
        <v>0.360477075833696</v>
      </c>
      <c r="V4284" s="72" t="str">
        <f aca="false">IF(S4284="Empate","—",IF((N4284&gt;M4284)&lt;&gt;(T4284&gt;U4284),"Sim","Não"))</f>
        <v>Não</v>
      </c>
    </row>
    <row r="4285" customFormat="false" ht="15" hidden="false" customHeight="false" outlineLevel="0" collapsed="false">
      <c r="A4285" s="72" t="s">
        <v>8740</v>
      </c>
      <c r="B4285" s="72" t="s">
        <v>8741</v>
      </c>
      <c r="C4285" s="72" t="s">
        <v>293</v>
      </c>
      <c r="D4285" s="72" t="s">
        <v>292</v>
      </c>
      <c r="E4285" s="72"/>
      <c r="F4285" s="73" t="n">
        <v>6723</v>
      </c>
      <c r="G4285" s="73" t="n">
        <v>5583</v>
      </c>
      <c r="H4285" s="73" t="n">
        <v>1140</v>
      </c>
      <c r="I4285" s="74" t="n">
        <f aca="false">H4285/F4285</f>
        <v>0.169567157518965</v>
      </c>
      <c r="J4285" s="73" t="n">
        <v>5354</v>
      </c>
      <c r="K4285" s="73" t="n">
        <v>139</v>
      </c>
      <c r="L4285" s="73" t="n">
        <v>90</v>
      </c>
      <c r="M4285" s="73" t="n">
        <v>3540</v>
      </c>
      <c r="N4285" s="73" t="n">
        <v>1527</v>
      </c>
      <c r="O4285" s="73" t="n">
        <f aca="false">J4285-M4285-N4285</f>
        <v>287</v>
      </c>
      <c r="P4285" s="74" t="n">
        <f aca="false">M4285/J4285</f>
        <v>0.661187896899514</v>
      </c>
      <c r="Q4285" s="74" t="n">
        <f aca="false">N4285/J4285</f>
        <v>0.285207321628689</v>
      </c>
      <c r="R4285" s="75" t="n">
        <f aca="false">ABS(P4285-Q4285)*100</f>
        <v>37.5980575270826</v>
      </c>
      <c r="S4285" s="72" t="str">
        <f aca="false">IF(M4285&gt;N4285,"Flávio Bolsonaro",IF(N4285&gt;M4285,"Lula","Empate"))</f>
        <v>Flávio Bolsonaro</v>
      </c>
      <c r="T4285" s="74" t="n">
        <v>0.384518451845185</v>
      </c>
      <c r="U4285" s="74" t="n">
        <v>0.555895589558956</v>
      </c>
      <c r="V4285" s="72" t="str">
        <f aca="false">IF(S4285="Empate","—",IF((N4285&gt;M4285)&lt;&gt;(T4285&gt;U4285),"Sim","Não"))</f>
        <v>Não</v>
      </c>
    </row>
    <row r="4286" customFormat="false" ht="15" hidden="false" customHeight="false" outlineLevel="0" collapsed="false">
      <c r="A4286" s="72" t="s">
        <v>8742</v>
      </c>
      <c r="B4286" s="72" t="s">
        <v>8743</v>
      </c>
      <c r="C4286" s="72" t="s">
        <v>293</v>
      </c>
      <c r="D4286" s="72" t="s">
        <v>292</v>
      </c>
      <c r="E4286" s="72"/>
      <c r="F4286" s="73" t="n">
        <v>1940</v>
      </c>
      <c r="G4286" s="73" t="n">
        <v>1626</v>
      </c>
      <c r="H4286" s="73" t="n">
        <v>314</v>
      </c>
      <c r="I4286" s="74" t="n">
        <f aca="false">H4286/F4286</f>
        <v>0.161855670103093</v>
      </c>
      <c r="J4286" s="73" t="n">
        <v>1580</v>
      </c>
      <c r="K4286" s="73" t="n">
        <v>30</v>
      </c>
      <c r="L4286" s="73" t="n">
        <v>16</v>
      </c>
      <c r="M4286" s="73" t="n">
        <v>1182</v>
      </c>
      <c r="N4286" s="73" t="n">
        <v>290</v>
      </c>
      <c r="O4286" s="73" t="n">
        <f aca="false">J4286-M4286-N4286</f>
        <v>108</v>
      </c>
      <c r="P4286" s="74" t="n">
        <f aca="false">M4286/J4286</f>
        <v>0.748101265822785</v>
      </c>
      <c r="Q4286" s="74" t="n">
        <f aca="false">N4286/J4286</f>
        <v>0.183544303797468</v>
      </c>
      <c r="R4286" s="75" t="n">
        <f aca="false">ABS(P4286-Q4286)*100</f>
        <v>56.4556962025317</v>
      </c>
      <c r="S4286" s="72" t="str">
        <f aca="false">IF(M4286&gt;N4286,"Flávio Bolsonaro",IF(N4286&gt;M4286,"Lula","Empate"))</f>
        <v>Flávio Bolsonaro</v>
      </c>
      <c r="T4286" s="74" t="n">
        <v>0.307387862796834</v>
      </c>
      <c r="U4286" s="74" t="n">
        <v>0.613456464379947</v>
      </c>
      <c r="V4286" s="72" t="str">
        <f aca="false">IF(S4286="Empate","—",IF((N4286&gt;M4286)&lt;&gt;(T4286&gt;U4286),"Sim","Não"))</f>
        <v>Não</v>
      </c>
    </row>
    <row r="4287" customFormat="false" ht="15" hidden="false" customHeight="false" outlineLevel="0" collapsed="false">
      <c r="A4287" s="72" t="s">
        <v>8744</v>
      </c>
      <c r="B4287" s="72" t="s">
        <v>8745</v>
      </c>
      <c r="C4287" s="72" t="s">
        <v>293</v>
      </c>
      <c r="D4287" s="72" t="s">
        <v>292</v>
      </c>
      <c r="E4287" s="72"/>
      <c r="F4287" s="73" t="n">
        <v>5711</v>
      </c>
      <c r="G4287" s="73" t="n">
        <v>4872</v>
      </c>
      <c r="H4287" s="73" t="n">
        <v>839</v>
      </c>
      <c r="I4287" s="74" t="n">
        <f aca="false">H4287/F4287</f>
        <v>0.146909472946944</v>
      </c>
      <c r="J4287" s="73" t="n">
        <v>4685</v>
      </c>
      <c r="K4287" s="73" t="n">
        <v>90</v>
      </c>
      <c r="L4287" s="73" t="n">
        <v>97</v>
      </c>
      <c r="M4287" s="73" t="n">
        <v>3316</v>
      </c>
      <c r="N4287" s="73" t="n">
        <v>920</v>
      </c>
      <c r="O4287" s="73" t="n">
        <f aca="false">J4287-M4287-N4287</f>
        <v>449</v>
      </c>
      <c r="P4287" s="74" t="n">
        <f aca="false">M4287/J4287</f>
        <v>0.707790821771612</v>
      </c>
      <c r="Q4287" s="74" t="n">
        <f aca="false">N4287/J4287</f>
        <v>0.196371398078975</v>
      </c>
      <c r="R4287" s="75" t="n">
        <f aca="false">ABS(P4287-Q4287)*100</f>
        <v>51.1419423692636</v>
      </c>
      <c r="S4287" s="72" t="str">
        <f aca="false">IF(M4287&gt;N4287,"Flávio Bolsonaro",IF(N4287&gt;M4287,"Lula","Empate"))</f>
        <v>Flávio Bolsonaro</v>
      </c>
      <c r="T4287" s="74" t="n">
        <v>0.287630741246021</v>
      </c>
      <c r="U4287" s="74" t="n">
        <v>0.615734424738518</v>
      </c>
      <c r="V4287" s="72" t="str">
        <f aca="false">IF(S4287="Empate","—",IF((N4287&gt;M4287)&lt;&gt;(T4287&gt;U4287),"Sim","Não"))</f>
        <v>Não</v>
      </c>
    </row>
    <row r="4288" customFormat="false" ht="15" hidden="false" customHeight="false" outlineLevel="0" collapsed="false">
      <c r="A4288" s="72" t="s">
        <v>8746</v>
      </c>
      <c r="B4288" s="72" t="s">
        <v>8747</v>
      </c>
      <c r="C4288" s="72" t="s">
        <v>293</v>
      </c>
      <c r="D4288" s="72" t="s">
        <v>292</v>
      </c>
      <c r="E4288" s="72"/>
      <c r="F4288" s="73" t="n">
        <v>105305</v>
      </c>
      <c r="G4288" s="73" t="n">
        <v>85005</v>
      </c>
      <c r="H4288" s="73" t="n">
        <v>20300</v>
      </c>
      <c r="I4288" s="74" t="n">
        <f aca="false">H4288/F4288</f>
        <v>0.192773372584398</v>
      </c>
      <c r="J4288" s="73" t="n">
        <v>81458</v>
      </c>
      <c r="K4288" s="73" t="n">
        <v>2063</v>
      </c>
      <c r="L4288" s="73" t="n">
        <v>1484</v>
      </c>
      <c r="M4288" s="73" t="n">
        <v>48362</v>
      </c>
      <c r="N4288" s="73" t="n">
        <v>24913</v>
      </c>
      <c r="O4288" s="73" t="n">
        <f aca="false">J4288-M4288-N4288</f>
        <v>8183</v>
      </c>
      <c r="P4288" s="74" t="n">
        <f aca="false">M4288/J4288</f>
        <v>0.593704731272558</v>
      </c>
      <c r="Q4288" s="74" t="n">
        <f aca="false">N4288/J4288</f>
        <v>0.305838591666871</v>
      </c>
      <c r="R4288" s="75" t="n">
        <f aca="false">ABS(P4288-Q4288)*100</f>
        <v>28.7866139605686</v>
      </c>
      <c r="S4288" s="72" t="str">
        <f aca="false">IF(M4288&gt;N4288,"Flávio Bolsonaro",IF(N4288&gt;M4288,"Lula","Empate"))</f>
        <v>Flávio Bolsonaro</v>
      </c>
      <c r="T4288" s="74" t="n">
        <v>0.384321866113104</v>
      </c>
      <c r="U4288" s="74" t="n">
        <v>0.52014063043713</v>
      </c>
      <c r="V4288" s="72" t="str">
        <f aca="false">IF(S4288="Empate","—",IF((N4288&gt;M4288)&lt;&gt;(T4288&gt;U4288),"Sim","Não"))</f>
        <v>Não</v>
      </c>
    </row>
    <row r="4289" customFormat="false" ht="15" hidden="false" customHeight="false" outlineLevel="0" collapsed="false">
      <c r="A4289" s="72" t="s">
        <v>8748</v>
      </c>
      <c r="B4289" s="72" t="s">
        <v>8749</v>
      </c>
      <c r="C4289" s="72" t="s">
        <v>293</v>
      </c>
      <c r="D4289" s="72" t="s">
        <v>292</v>
      </c>
      <c r="E4289" s="72"/>
      <c r="F4289" s="73" t="n">
        <v>2829</v>
      </c>
      <c r="G4289" s="73" t="n">
        <v>2235</v>
      </c>
      <c r="H4289" s="73" t="n">
        <v>594</v>
      </c>
      <c r="I4289" s="74" t="n">
        <f aca="false">H4289/F4289</f>
        <v>0.209968186638388</v>
      </c>
      <c r="J4289" s="73" t="n">
        <v>2145</v>
      </c>
      <c r="K4289" s="73" t="n">
        <v>52</v>
      </c>
      <c r="L4289" s="73" t="n">
        <v>38</v>
      </c>
      <c r="M4289" s="73" t="n">
        <v>1149</v>
      </c>
      <c r="N4289" s="73" t="n">
        <v>824</v>
      </c>
      <c r="O4289" s="73" t="n">
        <f aca="false">J4289-M4289-N4289</f>
        <v>172</v>
      </c>
      <c r="P4289" s="74" t="n">
        <f aca="false">M4289/J4289</f>
        <v>0.535664335664336</v>
      </c>
      <c r="Q4289" s="74" t="n">
        <f aca="false">N4289/J4289</f>
        <v>0.384149184149184</v>
      </c>
      <c r="R4289" s="75" t="n">
        <f aca="false">ABS(P4289-Q4289)*100</f>
        <v>15.1515151515152</v>
      </c>
      <c r="S4289" s="72" t="str">
        <f aca="false">IF(M4289&gt;N4289,"Flávio Bolsonaro",IF(N4289&gt;M4289,"Lula","Empate"))</f>
        <v>Flávio Bolsonaro</v>
      </c>
      <c r="T4289" s="74" t="n">
        <v>0.488106565176023</v>
      </c>
      <c r="U4289" s="74" t="n">
        <v>0.422930542340628</v>
      </c>
      <c r="V4289" s="72" t="str">
        <f aca="false">IF(S4289="Empate","—",IF((N4289&gt;M4289)&lt;&gt;(T4289&gt;U4289),"Sim","Não"))</f>
        <v>Sim</v>
      </c>
    </row>
    <row r="4290" customFormat="false" ht="15" hidden="false" customHeight="false" outlineLevel="0" collapsed="false">
      <c r="A4290" s="72" t="s">
        <v>8750</v>
      </c>
      <c r="B4290" s="72" t="s">
        <v>7820</v>
      </c>
      <c r="C4290" s="72" t="s">
        <v>293</v>
      </c>
      <c r="D4290" s="72" t="s">
        <v>292</v>
      </c>
      <c r="E4290" s="72"/>
      <c r="F4290" s="73" t="n">
        <v>207115</v>
      </c>
      <c r="G4290" s="73" t="n">
        <v>158051</v>
      </c>
      <c r="H4290" s="73" t="n">
        <v>49064</v>
      </c>
      <c r="I4290" s="74" t="n">
        <f aca="false">H4290/F4290</f>
        <v>0.236892547618473</v>
      </c>
      <c r="J4290" s="73" t="n">
        <v>152003</v>
      </c>
      <c r="K4290" s="73" t="n">
        <v>3510</v>
      </c>
      <c r="L4290" s="73" t="n">
        <v>2538</v>
      </c>
      <c r="M4290" s="73" t="n">
        <v>75209</v>
      </c>
      <c r="N4290" s="73" t="n">
        <v>63618</v>
      </c>
      <c r="O4290" s="73" t="n">
        <f aca="false">J4290-M4290-N4290</f>
        <v>13176</v>
      </c>
      <c r="P4290" s="74" t="n">
        <f aca="false">M4290/J4290</f>
        <v>0.494786287112754</v>
      </c>
      <c r="Q4290" s="74" t="n">
        <f aca="false">N4290/J4290</f>
        <v>0.418531213199739</v>
      </c>
      <c r="R4290" s="75" t="n">
        <f aca="false">ABS(P4290-Q4290)*100</f>
        <v>7.62550739130149</v>
      </c>
      <c r="S4290" s="72" t="str">
        <f aca="false">IF(M4290&gt;N4290,"Flávio Bolsonaro",IF(N4290&gt;M4290,"Lula","Empate"))</f>
        <v>Flávio Bolsonaro</v>
      </c>
      <c r="T4290" s="74" t="n">
        <v>0.454435395800181</v>
      </c>
      <c r="U4290" s="74" t="n">
        <v>0.450653686542482</v>
      </c>
      <c r="V4290" s="72" t="str">
        <f aca="false">IF(S4290="Empate","—",IF((N4290&gt;M4290)&lt;&gt;(T4290&gt;U4290),"Sim","Não"))</f>
        <v>Sim</v>
      </c>
    </row>
    <row r="4291" customFormat="false" ht="15" hidden="false" customHeight="false" outlineLevel="0" collapsed="false">
      <c r="A4291" s="72" t="s">
        <v>8751</v>
      </c>
      <c r="B4291" s="72" t="s">
        <v>8752</v>
      </c>
      <c r="C4291" s="72" t="s">
        <v>293</v>
      </c>
      <c r="D4291" s="72" t="s">
        <v>292</v>
      </c>
      <c r="E4291" s="72"/>
      <c r="F4291" s="73" t="n">
        <v>5271</v>
      </c>
      <c r="G4291" s="73" t="n">
        <v>4700</v>
      </c>
      <c r="H4291" s="73" t="n">
        <v>571</v>
      </c>
      <c r="I4291" s="74" t="n">
        <f aca="false">H4291/F4291</f>
        <v>0.108328590400304</v>
      </c>
      <c r="J4291" s="73" t="n">
        <v>4490</v>
      </c>
      <c r="K4291" s="73" t="n">
        <v>102</v>
      </c>
      <c r="L4291" s="73" t="n">
        <v>108</v>
      </c>
      <c r="M4291" s="73" t="n">
        <v>2912</v>
      </c>
      <c r="N4291" s="73" t="n">
        <v>994</v>
      </c>
      <c r="O4291" s="73" t="n">
        <f aca="false">J4291-M4291-N4291</f>
        <v>584</v>
      </c>
      <c r="P4291" s="74" t="n">
        <f aca="false">M4291/J4291</f>
        <v>0.648552338530067</v>
      </c>
      <c r="Q4291" s="74" t="n">
        <f aca="false">N4291/J4291</f>
        <v>0.221380846325167</v>
      </c>
      <c r="R4291" s="75" t="n">
        <f aca="false">ABS(P4291-Q4291)*100</f>
        <v>42.71714922049</v>
      </c>
      <c r="S4291" s="72" t="str">
        <f aca="false">IF(M4291&gt;N4291,"Flávio Bolsonaro",IF(N4291&gt;M4291,"Lula","Empate"))</f>
        <v>Flávio Bolsonaro</v>
      </c>
      <c r="T4291" s="74" t="n">
        <v>0.336039693279206</v>
      </c>
      <c r="U4291" s="74" t="n">
        <v>0.564276048714479</v>
      </c>
      <c r="V4291" s="72" t="str">
        <f aca="false">IF(S4291="Empate","—",IF((N4291&gt;M4291)&lt;&gt;(T4291&gt;U4291),"Sim","Não"))</f>
        <v>Não</v>
      </c>
    </row>
    <row r="4292" customFormat="false" ht="15" hidden="false" customHeight="false" outlineLevel="0" collapsed="false">
      <c r="A4292" s="72" t="s">
        <v>8753</v>
      </c>
      <c r="B4292" s="72" t="s">
        <v>8754</v>
      </c>
      <c r="C4292" s="72" t="s">
        <v>293</v>
      </c>
      <c r="D4292" s="72" t="s">
        <v>292</v>
      </c>
      <c r="E4292" s="72"/>
      <c r="F4292" s="73" t="n">
        <v>57973</v>
      </c>
      <c r="G4292" s="73" t="n">
        <v>47423</v>
      </c>
      <c r="H4292" s="73" t="n">
        <v>10550</v>
      </c>
      <c r="I4292" s="74" t="n">
        <f aca="false">H4292/F4292</f>
        <v>0.1819812671416</v>
      </c>
      <c r="J4292" s="73" t="n">
        <v>46180</v>
      </c>
      <c r="K4292" s="73" t="n">
        <v>687</v>
      </c>
      <c r="L4292" s="73" t="n">
        <v>556</v>
      </c>
      <c r="M4292" s="73" t="n">
        <v>30928</v>
      </c>
      <c r="N4292" s="73" t="n">
        <v>11635</v>
      </c>
      <c r="O4292" s="73" t="n">
        <f aca="false">J4292-M4292-N4292</f>
        <v>3617</v>
      </c>
      <c r="P4292" s="74" t="n">
        <f aca="false">M4292/J4292</f>
        <v>0.669727154612386</v>
      </c>
      <c r="Q4292" s="74" t="n">
        <f aca="false">N4292/J4292</f>
        <v>0.251948895625812</v>
      </c>
      <c r="R4292" s="75" t="n">
        <f aca="false">ABS(P4292-Q4292)*100</f>
        <v>41.7778258986574</v>
      </c>
      <c r="S4292" s="72" t="str">
        <f aca="false">IF(M4292&gt;N4292,"Flávio Bolsonaro",IF(N4292&gt;M4292,"Lula","Empate"))</f>
        <v>Flávio Bolsonaro</v>
      </c>
      <c r="T4292" s="74" t="n">
        <v>0.326699762572847</v>
      </c>
      <c r="U4292" s="74" t="n">
        <v>0.60736024174401</v>
      </c>
      <c r="V4292" s="72" t="str">
        <f aca="false">IF(S4292="Empate","—",IF((N4292&gt;M4292)&lt;&gt;(T4292&gt;U4292),"Sim","Não"))</f>
        <v>Não</v>
      </c>
    </row>
    <row r="4293" customFormat="false" ht="15" hidden="false" customHeight="false" outlineLevel="0" collapsed="false">
      <c r="A4293" s="72" t="s">
        <v>8755</v>
      </c>
      <c r="B4293" s="72" t="s">
        <v>8756</v>
      </c>
      <c r="C4293" s="72" t="s">
        <v>293</v>
      </c>
      <c r="D4293" s="72" t="s">
        <v>292</v>
      </c>
      <c r="E4293" s="72"/>
      <c r="F4293" s="73" t="n">
        <v>1750</v>
      </c>
      <c r="G4293" s="73" t="n">
        <v>1478</v>
      </c>
      <c r="H4293" s="73" t="n">
        <v>272</v>
      </c>
      <c r="I4293" s="74" t="n">
        <f aca="false">H4293/F4293</f>
        <v>0.155428571428571</v>
      </c>
      <c r="J4293" s="73" t="n">
        <v>1408</v>
      </c>
      <c r="K4293" s="73" t="n">
        <v>31</v>
      </c>
      <c r="L4293" s="73" t="n">
        <v>39</v>
      </c>
      <c r="M4293" s="73" t="n">
        <v>1010</v>
      </c>
      <c r="N4293" s="73" t="n">
        <v>287</v>
      </c>
      <c r="O4293" s="73" t="n">
        <f aca="false">J4293-M4293-N4293</f>
        <v>111</v>
      </c>
      <c r="P4293" s="74" t="n">
        <f aca="false">M4293/J4293</f>
        <v>0.717329545454545</v>
      </c>
      <c r="Q4293" s="74" t="n">
        <f aca="false">N4293/J4293</f>
        <v>0.203835227272727</v>
      </c>
      <c r="R4293" s="75" t="n">
        <f aca="false">ABS(P4293-Q4293)*100</f>
        <v>51.3494318181818</v>
      </c>
      <c r="S4293" s="72" t="str">
        <f aca="false">IF(M4293&gt;N4293,"Flávio Bolsonaro",IF(N4293&gt;M4293,"Lula","Empate"))</f>
        <v>Flávio Bolsonaro</v>
      </c>
      <c r="T4293" s="74" t="n">
        <v>0.269709543568465</v>
      </c>
      <c r="U4293" s="74" t="n">
        <v>0.66597510373444</v>
      </c>
      <c r="V4293" s="72" t="str">
        <f aca="false">IF(S4293="Empate","—",IF((N4293&gt;M4293)&lt;&gt;(T4293&gt;U4293),"Sim","Não"))</f>
        <v>Não</v>
      </c>
    </row>
    <row r="4294" customFormat="false" ht="15" hidden="false" customHeight="false" outlineLevel="0" collapsed="false">
      <c r="A4294" s="72" t="s">
        <v>8757</v>
      </c>
      <c r="B4294" s="72" t="s">
        <v>8758</v>
      </c>
      <c r="C4294" s="72" t="s">
        <v>293</v>
      </c>
      <c r="D4294" s="72" t="s">
        <v>292</v>
      </c>
      <c r="E4294" s="72"/>
      <c r="F4294" s="73" t="n">
        <v>23324</v>
      </c>
      <c r="G4294" s="73" t="n">
        <v>16553</v>
      </c>
      <c r="H4294" s="73" t="n">
        <v>6771</v>
      </c>
      <c r="I4294" s="74" t="n">
        <f aca="false">H4294/F4294</f>
        <v>0.290301835019722</v>
      </c>
      <c r="J4294" s="73" t="n">
        <v>15616</v>
      </c>
      <c r="K4294" s="73" t="n">
        <v>513</v>
      </c>
      <c r="L4294" s="73" t="n">
        <v>424</v>
      </c>
      <c r="M4294" s="73" t="n">
        <v>6326</v>
      </c>
      <c r="N4294" s="73" t="n">
        <v>7875</v>
      </c>
      <c r="O4294" s="73" t="n">
        <f aca="false">J4294-M4294-N4294</f>
        <v>1415</v>
      </c>
      <c r="P4294" s="74" t="n">
        <f aca="false">M4294/J4294</f>
        <v>0.405097336065574</v>
      </c>
      <c r="Q4294" s="74" t="n">
        <f aca="false">N4294/J4294</f>
        <v>0.504290471311475</v>
      </c>
      <c r="R4294" s="75" t="n">
        <f aca="false">ABS(P4294-Q4294)*100</f>
        <v>9.91931352459017</v>
      </c>
      <c r="S4294" s="72" t="str">
        <f aca="false">IF(M4294&gt;N4294,"Flávio Bolsonaro",IF(N4294&gt;M4294,"Lula","Empate"))</f>
        <v>Lula</v>
      </c>
      <c r="T4294" s="74" t="n">
        <v>0.600465793304221</v>
      </c>
      <c r="U4294" s="74" t="n">
        <v>0.293100436681223</v>
      </c>
      <c r="V4294" s="72" t="str">
        <f aca="false">IF(S4294="Empate","—",IF((N4294&gt;M4294)&lt;&gt;(T4294&gt;U4294),"Sim","Não"))</f>
        <v>Não</v>
      </c>
    </row>
    <row r="4295" customFormat="false" ht="15" hidden="false" customHeight="false" outlineLevel="0" collapsed="false">
      <c r="A4295" s="72" t="s">
        <v>8759</v>
      </c>
      <c r="B4295" s="72" t="s">
        <v>8760</v>
      </c>
      <c r="C4295" s="72" t="s">
        <v>293</v>
      </c>
      <c r="D4295" s="72" t="s">
        <v>292</v>
      </c>
      <c r="E4295" s="72"/>
      <c r="F4295" s="73" t="n">
        <v>6598</v>
      </c>
      <c r="G4295" s="73" t="n">
        <v>4933</v>
      </c>
      <c r="H4295" s="73" t="n">
        <v>1665</v>
      </c>
      <c r="I4295" s="74" t="n">
        <f aca="false">H4295/F4295</f>
        <v>0.252349196726281</v>
      </c>
      <c r="J4295" s="73" t="n">
        <v>4553</v>
      </c>
      <c r="K4295" s="73" t="n">
        <v>268</v>
      </c>
      <c r="L4295" s="73" t="n">
        <v>112</v>
      </c>
      <c r="M4295" s="73" t="n">
        <v>2251</v>
      </c>
      <c r="N4295" s="73" t="n">
        <v>1937</v>
      </c>
      <c r="O4295" s="73" t="n">
        <f aca="false">J4295-M4295-N4295</f>
        <v>365</v>
      </c>
      <c r="P4295" s="74" t="n">
        <f aca="false">M4295/J4295</f>
        <v>0.494399297166703</v>
      </c>
      <c r="Q4295" s="74" t="n">
        <f aca="false">N4295/J4295</f>
        <v>0.425433779925324</v>
      </c>
      <c r="R4295" s="75" t="n">
        <f aca="false">ABS(P4295-Q4295)*100</f>
        <v>6.89655172413793</v>
      </c>
      <c r="S4295" s="72" t="str">
        <f aca="false">IF(M4295&gt;N4295,"Flávio Bolsonaro",IF(N4295&gt;M4295,"Lula","Empate"))</f>
        <v>Flávio Bolsonaro</v>
      </c>
      <c r="T4295" s="74" t="n">
        <v>0.508907985747223</v>
      </c>
      <c r="U4295" s="74" t="n">
        <v>0.391322573883882</v>
      </c>
      <c r="V4295" s="72" t="str">
        <f aca="false">IF(S4295="Empate","—",IF((N4295&gt;M4295)&lt;&gt;(T4295&gt;U4295),"Sim","Não"))</f>
        <v>Sim</v>
      </c>
    </row>
    <row r="4296" customFormat="false" ht="15" hidden="false" customHeight="false" outlineLevel="0" collapsed="false">
      <c r="A4296" s="72" t="s">
        <v>8761</v>
      </c>
      <c r="B4296" s="72" t="s">
        <v>8762</v>
      </c>
      <c r="C4296" s="72" t="s">
        <v>293</v>
      </c>
      <c r="D4296" s="72" t="s">
        <v>292</v>
      </c>
      <c r="E4296" s="72"/>
      <c r="F4296" s="73" t="n">
        <v>39884</v>
      </c>
      <c r="G4296" s="73" t="n">
        <v>29302</v>
      </c>
      <c r="H4296" s="73" t="n">
        <v>10582</v>
      </c>
      <c r="I4296" s="74" t="n">
        <f aca="false">H4296/F4296</f>
        <v>0.265319426336376</v>
      </c>
      <c r="J4296" s="73" t="n">
        <v>27832</v>
      </c>
      <c r="K4296" s="73" t="n">
        <v>927</v>
      </c>
      <c r="L4296" s="73" t="n">
        <v>543</v>
      </c>
      <c r="M4296" s="73" t="n">
        <v>16327</v>
      </c>
      <c r="N4296" s="73" t="n">
        <v>9291</v>
      </c>
      <c r="O4296" s="73" t="n">
        <f aca="false">J4296-M4296-N4296</f>
        <v>2214</v>
      </c>
      <c r="P4296" s="74" t="n">
        <f aca="false">M4296/J4296</f>
        <v>0.58662690428284</v>
      </c>
      <c r="Q4296" s="74" t="n">
        <f aca="false">N4296/J4296</f>
        <v>0.333824374820351</v>
      </c>
      <c r="R4296" s="75" t="n">
        <f aca="false">ABS(P4296-Q4296)*100</f>
        <v>25.2802529462489</v>
      </c>
      <c r="S4296" s="72" t="str">
        <f aca="false">IF(M4296&gt;N4296,"Flávio Bolsonaro",IF(N4296&gt;M4296,"Lula","Empate"))</f>
        <v>Flávio Bolsonaro</v>
      </c>
      <c r="T4296" s="74" t="n">
        <v>0.439849122104279</v>
      </c>
      <c r="U4296" s="74" t="n">
        <v>0.486214032979505</v>
      </c>
      <c r="V4296" s="72" t="str">
        <f aca="false">IF(S4296="Empate","—",IF((N4296&gt;M4296)&lt;&gt;(T4296&gt;U4296),"Sim","Não"))</f>
        <v>Não</v>
      </c>
    </row>
    <row r="4297" customFormat="false" ht="15" hidden="false" customHeight="false" outlineLevel="0" collapsed="false">
      <c r="A4297" s="72" t="s">
        <v>8763</v>
      </c>
      <c r="B4297" s="72" t="s">
        <v>8764</v>
      </c>
      <c r="C4297" s="72" t="s">
        <v>293</v>
      </c>
      <c r="D4297" s="72" t="s">
        <v>292</v>
      </c>
      <c r="E4297" s="72"/>
      <c r="F4297" s="73" t="n">
        <v>33692</v>
      </c>
      <c r="G4297" s="73" t="n">
        <v>26377</v>
      </c>
      <c r="H4297" s="73" t="n">
        <v>7315</v>
      </c>
      <c r="I4297" s="74" t="n">
        <f aca="false">H4297/F4297</f>
        <v>0.21711385492105</v>
      </c>
      <c r="J4297" s="73" t="n">
        <v>25036</v>
      </c>
      <c r="K4297" s="73" t="n">
        <v>744</v>
      </c>
      <c r="L4297" s="73" t="n">
        <v>597</v>
      </c>
      <c r="M4297" s="73" t="n">
        <v>14504</v>
      </c>
      <c r="N4297" s="73" t="n">
        <v>8329</v>
      </c>
      <c r="O4297" s="73" t="n">
        <f aca="false">J4297-M4297-N4297</f>
        <v>2203</v>
      </c>
      <c r="P4297" s="74" t="n">
        <f aca="false">M4297/J4297</f>
        <v>0.579325770889919</v>
      </c>
      <c r="Q4297" s="74" t="n">
        <f aca="false">N4297/J4297</f>
        <v>0.332680939447196</v>
      </c>
      <c r="R4297" s="75" t="n">
        <f aca="false">ABS(P4297-Q4297)*100</f>
        <v>24.6644831442723</v>
      </c>
      <c r="S4297" s="72" t="str">
        <f aca="false">IF(M4297&gt;N4297,"Flávio Bolsonaro",IF(N4297&gt;M4297,"Lula","Empate"))</f>
        <v>Flávio Bolsonaro</v>
      </c>
      <c r="T4297" s="74" t="n">
        <v>0.423585053158224</v>
      </c>
      <c r="U4297" s="74" t="n">
        <v>0.488352095059412</v>
      </c>
      <c r="V4297" s="72" t="str">
        <f aca="false">IF(S4297="Empate","—",IF((N4297&gt;M4297)&lt;&gt;(T4297&gt;U4297),"Sim","Não"))</f>
        <v>Não</v>
      </c>
    </row>
    <row r="4298" customFormat="false" ht="15" hidden="false" customHeight="false" outlineLevel="0" collapsed="false">
      <c r="A4298" s="72" t="s">
        <v>8765</v>
      </c>
      <c r="B4298" s="72" t="s">
        <v>8766</v>
      </c>
      <c r="C4298" s="72" t="s">
        <v>293</v>
      </c>
      <c r="D4298" s="72" t="s">
        <v>292</v>
      </c>
      <c r="E4298" s="72"/>
      <c r="F4298" s="73" t="n">
        <v>8347</v>
      </c>
      <c r="G4298" s="73" t="n">
        <v>6411</v>
      </c>
      <c r="H4298" s="73" t="n">
        <v>1936</v>
      </c>
      <c r="I4298" s="74" t="n">
        <f aca="false">H4298/F4298</f>
        <v>0.231939619024799</v>
      </c>
      <c r="J4298" s="73" t="n">
        <v>6124</v>
      </c>
      <c r="K4298" s="73" t="n">
        <v>151</v>
      </c>
      <c r="L4298" s="73" t="n">
        <v>136</v>
      </c>
      <c r="M4298" s="73" t="n">
        <v>2674</v>
      </c>
      <c r="N4298" s="73" t="n">
        <v>3074</v>
      </c>
      <c r="O4298" s="73" t="n">
        <f aca="false">J4298-M4298-N4298</f>
        <v>376</v>
      </c>
      <c r="P4298" s="74" t="n">
        <f aca="false">M4298/J4298</f>
        <v>0.436642717178315</v>
      </c>
      <c r="Q4298" s="74" t="n">
        <f aca="false">N4298/J4298</f>
        <v>0.501959503592423</v>
      </c>
      <c r="R4298" s="75" t="n">
        <f aca="false">ABS(P4298-Q4298)*100</f>
        <v>6.53167864141084</v>
      </c>
      <c r="S4298" s="72" t="str">
        <f aca="false">IF(M4298&gt;N4298,"Flávio Bolsonaro",IF(N4298&gt;M4298,"Lula","Empate"))</f>
        <v>Lula</v>
      </c>
      <c r="T4298" s="74" t="n">
        <v>0.589318044659022</v>
      </c>
      <c r="U4298" s="74" t="n">
        <v>0.331623415811708</v>
      </c>
      <c r="V4298" s="72" t="str">
        <f aca="false">IF(S4298="Empate","—",IF((N4298&gt;M4298)&lt;&gt;(T4298&gt;U4298),"Sim","Não"))</f>
        <v>Não</v>
      </c>
    </row>
    <row r="4299" customFormat="false" ht="15" hidden="false" customHeight="false" outlineLevel="0" collapsed="false">
      <c r="A4299" s="72" t="s">
        <v>8767</v>
      </c>
      <c r="B4299" s="72" t="s">
        <v>8768</v>
      </c>
      <c r="C4299" s="72" t="s">
        <v>293</v>
      </c>
      <c r="D4299" s="72" t="s">
        <v>292</v>
      </c>
      <c r="E4299" s="72"/>
      <c r="F4299" s="73" t="n">
        <v>2077</v>
      </c>
      <c r="G4299" s="73" t="n">
        <v>1761</v>
      </c>
      <c r="H4299" s="73" t="n">
        <v>316</v>
      </c>
      <c r="I4299" s="74" t="n">
        <f aca="false">H4299/F4299</f>
        <v>0.15214251324025</v>
      </c>
      <c r="J4299" s="73" t="n">
        <v>1690</v>
      </c>
      <c r="K4299" s="73" t="n">
        <v>35</v>
      </c>
      <c r="L4299" s="73" t="n">
        <v>36</v>
      </c>
      <c r="M4299" s="73" t="n">
        <v>1040</v>
      </c>
      <c r="N4299" s="73" t="n">
        <v>488</v>
      </c>
      <c r="O4299" s="73" t="n">
        <f aca="false">J4299-M4299-N4299</f>
        <v>162</v>
      </c>
      <c r="P4299" s="74" t="n">
        <f aca="false">M4299/J4299</f>
        <v>0.615384615384615</v>
      </c>
      <c r="Q4299" s="74" t="n">
        <f aca="false">N4299/J4299</f>
        <v>0.288757396449704</v>
      </c>
      <c r="R4299" s="75" t="n">
        <f aca="false">ABS(P4299-Q4299)*100</f>
        <v>32.6627218934911</v>
      </c>
      <c r="S4299" s="72" t="str">
        <f aca="false">IF(M4299&gt;N4299,"Flávio Bolsonaro",IF(N4299&gt;M4299,"Lula","Empate"))</f>
        <v>Flávio Bolsonaro</v>
      </c>
      <c r="T4299" s="74" t="n">
        <v>0.460485376477909</v>
      </c>
      <c r="U4299" s="74" t="n">
        <v>0.464219041692595</v>
      </c>
      <c r="V4299" s="72" t="str">
        <f aca="false">IF(S4299="Empate","—",IF((N4299&gt;M4299)&lt;&gt;(T4299&gt;U4299),"Sim","Não"))</f>
        <v>Não</v>
      </c>
    </row>
    <row r="4300" customFormat="false" ht="15" hidden="false" customHeight="false" outlineLevel="0" collapsed="false">
      <c r="A4300" s="72" t="s">
        <v>8769</v>
      </c>
      <c r="B4300" s="72" t="s">
        <v>8770</v>
      </c>
      <c r="C4300" s="72" t="s">
        <v>293</v>
      </c>
      <c r="D4300" s="72" t="s">
        <v>292</v>
      </c>
      <c r="E4300" s="72"/>
      <c r="F4300" s="73" t="n">
        <v>2163</v>
      </c>
      <c r="G4300" s="73" t="n">
        <v>1903</v>
      </c>
      <c r="H4300" s="73" t="n">
        <v>260</v>
      </c>
      <c r="I4300" s="74" t="n">
        <f aca="false">H4300/F4300</f>
        <v>0.120203421174295</v>
      </c>
      <c r="J4300" s="73" t="n">
        <v>1859</v>
      </c>
      <c r="K4300" s="73" t="n">
        <v>15</v>
      </c>
      <c r="L4300" s="73" t="n">
        <v>29</v>
      </c>
      <c r="M4300" s="73" t="n">
        <v>1398</v>
      </c>
      <c r="N4300" s="73" t="n">
        <v>341</v>
      </c>
      <c r="O4300" s="73" t="n">
        <f aca="false">J4300-M4300-N4300</f>
        <v>120</v>
      </c>
      <c r="P4300" s="74" t="n">
        <f aca="false">M4300/J4300</f>
        <v>0.752017213555675</v>
      </c>
      <c r="Q4300" s="74" t="n">
        <f aca="false">N4300/J4300</f>
        <v>0.183431952662722</v>
      </c>
      <c r="R4300" s="75" t="n">
        <f aca="false">ABS(P4300-Q4300)*100</f>
        <v>56.8585260892953</v>
      </c>
      <c r="S4300" s="72" t="str">
        <f aca="false">IF(M4300&gt;N4300,"Flávio Bolsonaro",IF(N4300&gt;M4300,"Lula","Empate"))</f>
        <v>Flávio Bolsonaro</v>
      </c>
      <c r="T4300" s="74" t="n">
        <v>0.278032036613272</v>
      </c>
      <c r="U4300" s="74" t="n">
        <v>0.628146453089245</v>
      </c>
      <c r="V4300" s="72" t="str">
        <f aca="false">IF(S4300="Empate","—",IF((N4300&gt;M4300)&lt;&gt;(T4300&gt;U4300),"Sim","Não"))</f>
        <v>Não</v>
      </c>
    </row>
    <row r="4301" customFormat="false" ht="15" hidden="false" customHeight="false" outlineLevel="0" collapsed="false">
      <c r="A4301" s="72" t="s">
        <v>8771</v>
      </c>
      <c r="B4301" s="72" t="s">
        <v>8772</v>
      </c>
      <c r="C4301" s="72" t="s">
        <v>293</v>
      </c>
      <c r="D4301" s="72" t="s">
        <v>292</v>
      </c>
      <c r="E4301" s="72"/>
      <c r="F4301" s="73" t="n">
        <v>11312</v>
      </c>
      <c r="G4301" s="73" t="n">
        <v>9233</v>
      </c>
      <c r="H4301" s="73" t="n">
        <v>2079</v>
      </c>
      <c r="I4301" s="74" t="n">
        <f aca="false">H4301/F4301</f>
        <v>0.183787128712871</v>
      </c>
      <c r="J4301" s="73" t="n">
        <v>8888</v>
      </c>
      <c r="K4301" s="73" t="n">
        <v>160</v>
      </c>
      <c r="L4301" s="73" t="n">
        <v>185</v>
      </c>
      <c r="M4301" s="73" t="n">
        <v>4965</v>
      </c>
      <c r="N4301" s="73" t="n">
        <v>3371</v>
      </c>
      <c r="O4301" s="73" t="n">
        <f aca="false">J4301-M4301-N4301</f>
        <v>552</v>
      </c>
      <c r="P4301" s="74" t="n">
        <f aca="false">M4301/J4301</f>
        <v>0.558618361836184</v>
      </c>
      <c r="Q4301" s="74" t="n">
        <f aca="false">N4301/J4301</f>
        <v>0.379275427542754</v>
      </c>
      <c r="R4301" s="75" t="n">
        <f aca="false">ABS(P4301-Q4301)*100</f>
        <v>17.9342934293429</v>
      </c>
      <c r="S4301" s="72" t="str">
        <f aca="false">IF(M4301&gt;N4301,"Flávio Bolsonaro",IF(N4301&gt;M4301,"Lula","Empate"))</f>
        <v>Flávio Bolsonaro</v>
      </c>
      <c r="T4301" s="74" t="n">
        <v>0.473725490196079</v>
      </c>
      <c r="U4301" s="74" t="n">
        <v>0.466106442577031</v>
      </c>
      <c r="V4301" s="72" t="str">
        <f aca="false">IF(S4301="Empate","—",IF((N4301&gt;M4301)&lt;&gt;(T4301&gt;U4301),"Sim","Não"))</f>
        <v>Sim</v>
      </c>
    </row>
    <row r="4302" customFormat="false" ht="15" hidden="false" customHeight="false" outlineLevel="0" collapsed="false">
      <c r="A4302" s="72" t="s">
        <v>8773</v>
      </c>
      <c r="B4302" s="72" t="s">
        <v>8774</v>
      </c>
      <c r="C4302" s="72" t="s">
        <v>293</v>
      </c>
      <c r="D4302" s="72" t="s">
        <v>292</v>
      </c>
      <c r="E4302" s="72"/>
      <c r="F4302" s="73" t="n">
        <v>12562</v>
      </c>
      <c r="G4302" s="73" t="n">
        <v>10952</v>
      </c>
      <c r="H4302" s="73" t="n">
        <v>1610</v>
      </c>
      <c r="I4302" s="74" t="n">
        <f aca="false">H4302/F4302</f>
        <v>0.128164305046967</v>
      </c>
      <c r="J4302" s="73" t="n">
        <v>10571</v>
      </c>
      <c r="K4302" s="73" t="n">
        <v>182</v>
      </c>
      <c r="L4302" s="73" t="n">
        <v>199</v>
      </c>
      <c r="M4302" s="73" t="n">
        <v>6238</v>
      </c>
      <c r="N4302" s="73" t="n">
        <v>3424</v>
      </c>
      <c r="O4302" s="73" t="n">
        <f aca="false">J4302-M4302-N4302</f>
        <v>909</v>
      </c>
      <c r="P4302" s="74" t="n">
        <f aca="false">M4302/J4302</f>
        <v>0.590105004256929</v>
      </c>
      <c r="Q4302" s="74" t="n">
        <f aca="false">N4302/J4302</f>
        <v>0.323905023176615</v>
      </c>
      <c r="R4302" s="75" t="n">
        <f aca="false">ABS(P4302-Q4302)*100</f>
        <v>26.6199981080314</v>
      </c>
      <c r="S4302" s="72" t="str">
        <f aca="false">IF(M4302&gt;N4302,"Flávio Bolsonaro",IF(N4302&gt;M4302,"Lula","Empate"))</f>
        <v>Flávio Bolsonaro</v>
      </c>
      <c r="T4302" s="74" t="n">
        <v>0.415001394181615</v>
      </c>
      <c r="U4302" s="74" t="n">
        <v>0.504693744771819</v>
      </c>
      <c r="V4302" s="72" t="str">
        <f aca="false">IF(S4302="Empate","—",IF((N4302&gt;M4302)&lt;&gt;(T4302&gt;U4302),"Sim","Não"))</f>
        <v>Não</v>
      </c>
    </row>
    <row r="4303" customFormat="false" ht="15" hidden="false" customHeight="false" outlineLevel="0" collapsed="false">
      <c r="A4303" s="72" t="s">
        <v>8775</v>
      </c>
      <c r="B4303" s="72" t="s">
        <v>8776</v>
      </c>
      <c r="C4303" s="72" t="s">
        <v>293</v>
      </c>
      <c r="D4303" s="72" t="s">
        <v>292</v>
      </c>
      <c r="E4303" s="72"/>
      <c r="F4303" s="73" t="n">
        <v>2242</v>
      </c>
      <c r="G4303" s="73" t="n">
        <v>1850</v>
      </c>
      <c r="H4303" s="73" t="n">
        <v>392</v>
      </c>
      <c r="I4303" s="74" t="n">
        <f aca="false">H4303/F4303</f>
        <v>0.174843889384478</v>
      </c>
      <c r="J4303" s="73" t="n">
        <v>1762</v>
      </c>
      <c r="K4303" s="73" t="n">
        <v>63</v>
      </c>
      <c r="L4303" s="73" t="n">
        <v>25</v>
      </c>
      <c r="M4303" s="73" t="n">
        <v>1148</v>
      </c>
      <c r="N4303" s="73" t="n">
        <v>511</v>
      </c>
      <c r="O4303" s="73" t="n">
        <f aca="false">J4303-M4303-N4303</f>
        <v>103</v>
      </c>
      <c r="P4303" s="74" t="n">
        <f aca="false">M4303/J4303</f>
        <v>0.651532349602724</v>
      </c>
      <c r="Q4303" s="74" t="n">
        <f aca="false">N4303/J4303</f>
        <v>0.290011350737798</v>
      </c>
      <c r="R4303" s="75" t="n">
        <f aca="false">ABS(P4303-Q4303)*100</f>
        <v>36.1520998864926</v>
      </c>
      <c r="S4303" s="72" t="str">
        <f aca="false">IF(M4303&gt;N4303,"Flávio Bolsonaro",IF(N4303&gt;M4303,"Lula","Empate"))</f>
        <v>Flávio Bolsonaro</v>
      </c>
      <c r="T4303" s="74" t="n">
        <v>0.386138613861386</v>
      </c>
      <c r="U4303" s="74" t="n">
        <v>0.556655665566557</v>
      </c>
      <c r="V4303" s="72" t="str">
        <f aca="false">IF(S4303="Empate","—",IF((N4303&gt;M4303)&lt;&gt;(T4303&gt;U4303),"Sim","Não"))</f>
        <v>Não</v>
      </c>
    </row>
    <row r="4304" customFormat="false" ht="15" hidden="false" customHeight="false" outlineLevel="0" collapsed="false">
      <c r="A4304" s="72" t="s">
        <v>8777</v>
      </c>
      <c r="B4304" s="72" t="s">
        <v>8778</v>
      </c>
      <c r="C4304" s="72" t="s">
        <v>293</v>
      </c>
      <c r="D4304" s="72" t="s">
        <v>292</v>
      </c>
      <c r="E4304" s="72"/>
      <c r="F4304" s="73" t="n">
        <v>58898</v>
      </c>
      <c r="G4304" s="73" t="n">
        <v>45016</v>
      </c>
      <c r="H4304" s="73" t="n">
        <v>13882</v>
      </c>
      <c r="I4304" s="74" t="n">
        <f aca="false">H4304/F4304</f>
        <v>0.235695609358552</v>
      </c>
      <c r="J4304" s="73" t="n">
        <v>43375</v>
      </c>
      <c r="K4304" s="73" t="n">
        <v>822</v>
      </c>
      <c r="L4304" s="73" t="n">
        <v>819</v>
      </c>
      <c r="M4304" s="73" t="n">
        <v>24005</v>
      </c>
      <c r="N4304" s="73" t="n">
        <v>16042</v>
      </c>
      <c r="O4304" s="73" t="n">
        <f aca="false">J4304-M4304-N4304</f>
        <v>3328</v>
      </c>
      <c r="P4304" s="74" t="n">
        <f aca="false">M4304/J4304</f>
        <v>0.55342939481268</v>
      </c>
      <c r="Q4304" s="74" t="n">
        <f aca="false">N4304/J4304</f>
        <v>0.369844380403458</v>
      </c>
      <c r="R4304" s="75" t="n">
        <f aca="false">ABS(P4304-Q4304)*100</f>
        <v>18.3585014409222</v>
      </c>
      <c r="S4304" s="72" t="str">
        <f aca="false">IF(M4304&gt;N4304,"Flávio Bolsonaro",IF(N4304&gt;M4304,"Lula","Empate"))</f>
        <v>Flávio Bolsonaro</v>
      </c>
      <c r="T4304" s="74" t="n">
        <v>0.446816871888918</v>
      </c>
      <c r="U4304" s="74" t="n">
        <v>0.475286001222601</v>
      </c>
      <c r="V4304" s="72" t="str">
        <f aca="false">IF(S4304="Empate","—",IF((N4304&gt;M4304)&lt;&gt;(T4304&gt;U4304),"Sim","Não"))</f>
        <v>Não</v>
      </c>
    </row>
    <row r="4305" customFormat="false" ht="15" hidden="false" customHeight="false" outlineLevel="0" collapsed="false">
      <c r="A4305" s="72" t="s">
        <v>8779</v>
      </c>
      <c r="B4305" s="72" t="s">
        <v>8780</v>
      </c>
      <c r="C4305" s="72" t="s">
        <v>293</v>
      </c>
      <c r="D4305" s="72" t="s">
        <v>292</v>
      </c>
      <c r="E4305" s="72"/>
      <c r="F4305" s="73" t="n">
        <v>61250</v>
      </c>
      <c r="G4305" s="73" t="n">
        <v>50301</v>
      </c>
      <c r="H4305" s="73" t="n">
        <v>10949</v>
      </c>
      <c r="I4305" s="74" t="n">
        <f aca="false">H4305/F4305</f>
        <v>0.178759183673469</v>
      </c>
      <c r="J4305" s="73" t="n">
        <v>48600</v>
      </c>
      <c r="K4305" s="73" t="n">
        <v>883</v>
      </c>
      <c r="L4305" s="73" t="n">
        <v>818</v>
      </c>
      <c r="M4305" s="73" t="n">
        <v>30509</v>
      </c>
      <c r="N4305" s="73" t="n">
        <v>14701</v>
      </c>
      <c r="O4305" s="73" t="n">
        <f aca="false">J4305-M4305-N4305</f>
        <v>3390</v>
      </c>
      <c r="P4305" s="74" t="n">
        <f aca="false">M4305/J4305</f>
        <v>0.627757201646091</v>
      </c>
      <c r="Q4305" s="74" t="n">
        <f aca="false">N4305/J4305</f>
        <v>0.302489711934156</v>
      </c>
      <c r="R4305" s="75" t="n">
        <f aca="false">ABS(P4305-Q4305)*100</f>
        <v>32.5267489711934</v>
      </c>
      <c r="S4305" s="72" t="str">
        <f aca="false">IF(M4305&gt;N4305,"Flávio Bolsonaro",IF(N4305&gt;M4305,"Lula","Empate"))</f>
        <v>Flávio Bolsonaro</v>
      </c>
      <c r="T4305" s="74" t="n">
        <v>0.368483867705067</v>
      </c>
      <c r="U4305" s="74" t="n">
        <v>0.569980782846162</v>
      </c>
      <c r="V4305" s="72" t="str">
        <f aca="false">IF(S4305="Empate","—",IF((N4305&gt;M4305)&lt;&gt;(T4305&gt;U4305),"Sim","Não"))</f>
        <v>Não</v>
      </c>
    </row>
    <row r="4306" customFormat="false" ht="15" hidden="false" customHeight="false" outlineLevel="0" collapsed="false">
      <c r="A4306" s="72" t="s">
        <v>8781</v>
      </c>
      <c r="B4306" s="72" t="s">
        <v>8782</v>
      </c>
      <c r="C4306" s="72" t="s">
        <v>293</v>
      </c>
      <c r="D4306" s="72" t="s">
        <v>292</v>
      </c>
      <c r="E4306" s="72"/>
      <c r="F4306" s="73" t="n">
        <v>102445</v>
      </c>
      <c r="G4306" s="73" t="n">
        <v>76799</v>
      </c>
      <c r="H4306" s="73" t="n">
        <v>25646</v>
      </c>
      <c r="I4306" s="74" t="n">
        <f aca="false">H4306/F4306</f>
        <v>0.250339206403436</v>
      </c>
      <c r="J4306" s="73" t="n">
        <v>73308</v>
      </c>
      <c r="K4306" s="73" t="n">
        <v>1897</v>
      </c>
      <c r="L4306" s="73" t="n">
        <v>1594</v>
      </c>
      <c r="M4306" s="73" t="n">
        <v>34384</v>
      </c>
      <c r="N4306" s="73" t="n">
        <v>31819</v>
      </c>
      <c r="O4306" s="73" t="n">
        <f aca="false">J4306-M4306-N4306</f>
        <v>7105</v>
      </c>
      <c r="P4306" s="74" t="n">
        <f aca="false">M4306/J4306</f>
        <v>0.469034757461669</v>
      </c>
      <c r="Q4306" s="74" t="n">
        <f aca="false">N4306/J4306</f>
        <v>0.434045397500955</v>
      </c>
      <c r="R4306" s="75" t="n">
        <f aca="false">ABS(P4306-Q4306)*100</f>
        <v>3.49893599607137</v>
      </c>
      <c r="S4306" s="72" t="str">
        <f aca="false">IF(M4306&gt;N4306,"Flávio Bolsonaro",IF(N4306&gt;M4306,"Lula","Empate"))</f>
        <v>Flávio Bolsonaro</v>
      </c>
      <c r="T4306" s="74" t="n">
        <v>0.498461616379038</v>
      </c>
      <c r="U4306" s="74" t="n">
        <v>0.41712353916864</v>
      </c>
      <c r="V4306" s="72" t="str">
        <f aca="false">IF(S4306="Empate","—",IF((N4306&gt;M4306)&lt;&gt;(T4306&gt;U4306),"Sim","Não"))</f>
        <v>Sim</v>
      </c>
    </row>
    <row r="4307" customFormat="false" ht="15" hidden="false" customHeight="false" outlineLevel="0" collapsed="false">
      <c r="A4307" s="72" t="s">
        <v>8783</v>
      </c>
      <c r="B4307" s="72" t="s">
        <v>7309</v>
      </c>
      <c r="C4307" s="72" t="s">
        <v>293</v>
      </c>
      <c r="D4307" s="72" t="s">
        <v>292</v>
      </c>
      <c r="E4307" s="72"/>
      <c r="F4307" s="73" t="n">
        <v>17132</v>
      </c>
      <c r="G4307" s="73" t="n">
        <v>14462</v>
      </c>
      <c r="H4307" s="73" t="n">
        <v>2670</v>
      </c>
      <c r="I4307" s="74" t="n">
        <f aca="false">H4307/F4307</f>
        <v>0.155848704179314</v>
      </c>
      <c r="J4307" s="73" t="n">
        <v>14061</v>
      </c>
      <c r="K4307" s="73" t="n">
        <v>209</v>
      </c>
      <c r="L4307" s="73" t="n">
        <v>192</v>
      </c>
      <c r="M4307" s="73" t="n">
        <v>9283</v>
      </c>
      <c r="N4307" s="73" t="n">
        <v>3943</v>
      </c>
      <c r="O4307" s="73" t="n">
        <f aca="false">J4307-M4307-N4307</f>
        <v>835</v>
      </c>
      <c r="P4307" s="74" t="n">
        <f aca="false">M4307/J4307</f>
        <v>0.660194865230069</v>
      </c>
      <c r="Q4307" s="74" t="n">
        <f aca="false">N4307/J4307</f>
        <v>0.280421022686864</v>
      </c>
      <c r="R4307" s="75" t="n">
        <f aca="false">ABS(P4307-Q4307)*100</f>
        <v>37.9773842543205</v>
      </c>
      <c r="S4307" s="72" t="str">
        <f aca="false">IF(M4307&gt;N4307,"Flávio Bolsonaro",IF(N4307&gt;M4307,"Lula","Empate"))</f>
        <v>Flávio Bolsonaro</v>
      </c>
      <c r="T4307" s="74" t="n">
        <v>0.355040656256746</v>
      </c>
      <c r="U4307" s="74" t="n">
        <v>0.573073325178096</v>
      </c>
      <c r="V4307" s="72" t="str">
        <f aca="false">IF(S4307="Empate","—",IF((N4307&gt;M4307)&lt;&gt;(T4307&gt;U4307),"Sim","Não"))</f>
        <v>Não</v>
      </c>
    </row>
    <row r="4308" customFormat="false" ht="15" hidden="false" customHeight="false" outlineLevel="0" collapsed="false">
      <c r="A4308" s="72" t="s">
        <v>8784</v>
      </c>
      <c r="B4308" s="72" t="s">
        <v>8785</v>
      </c>
      <c r="C4308" s="72" t="s">
        <v>293</v>
      </c>
      <c r="D4308" s="72" t="s">
        <v>292</v>
      </c>
      <c r="E4308" s="72"/>
      <c r="F4308" s="73" t="n">
        <v>9356</v>
      </c>
      <c r="G4308" s="73" t="n">
        <v>7812</v>
      </c>
      <c r="H4308" s="73" t="n">
        <v>1544</v>
      </c>
      <c r="I4308" s="74" t="n">
        <f aca="false">H4308/F4308</f>
        <v>0.165027789653698</v>
      </c>
      <c r="J4308" s="73" t="n">
        <v>7530</v>
      </c>
      <c r="K4308" s="73" t="n">
        <v>157</v>
      </c>
      <c r="L4308" s="73" t="n">
        <v>125</v>
      </c>
      <c r="M4308" s="73" t="n">
        <v>4597</v>
      </c>
      <c r="N4308" s="73" t="n">
        <v>2481</v>
      </c>
      <c r="O4308" s="73" t="n">
        <f aca="false">J4308-M4308-N4308</f>
        <v>452</v>
      </c>
      <c r="P4308" s="74" t="n">
        <f aca="false">M4308/J4308</f>
        <v>0.610491367861886</v>
      </c>
      <c r="Q4308" s="74" t="n">
        <f aca="false">N4308/J4308</f>
        <v>0.329482071713147</v>
      </c>
      <c r="R4308" s="75" t="n">
        <f aca="false">ABS(P4308-Q4308)*100</f>
        <v>28.1009296148738</v>
      </c>
      <c r="S4308" s="72" t="str">
        <f aca="false">IF(M4308&gt;N4308,"Flávio Bolsonaro",IF(N4308&gt;M4308,"Lula","Empate"))</f>
        <v>Flávio Bolsonaro</v>
      </c>
      <c r="T4308" s="74" t="n">
        <v>0.434631339488826</v>
      </c>
      <c r="U4308" s="74" t="n">
        <v>0.501405058209554</v>
      </c>
      <c r="V4308" s="72" t="str">
        <f aca="false">IF(S4308="Empate","—",IF((N4308&gt;M4308)&lt;&gt;(T4308&gt;U4308),"Sim","Não"))</f>
        <v>Não</v>
      </c>
    </row>
    <row r="4309" customFormat="false" ht="15" hidden="false" customHeight="false" outlineLevel="0" collapsed="false">
      <c r="A4309" s="72" t="s">
        <v>8786</v>
      </c>
      <c r="B4309" s="72" t="s">
        <v>8787</v>
      </c>
      <c r="C4309" s="72" t="s">
        <v>293</v>
      </c>
      <c r="D4309" s="72" t="s">
        <v>292</v>
      </c>
      <c r="E4309" s="72"/>
      <c r="F4309" s="73" t="n">
        <v>2508</v>
      </c>
      <c r="G4309" s="73" t="n">
        <v>2116</v>
      </c>
      <c r="H4309" s="73" t="n">
        <v>392</v>
      </c>
      <c r="I4309" s="74" t="n">
        <f aca="false">H4309/F4309</f>
        <v>0.156299840510367</v>
      </c>
      <c r="J4309" s="73" t="n">
        <v>2038</v>
      </c>
      <c r="K4309" s="73" t="n">
        <v>34</v>
      </c>
      <c r="L4309" s="73" t="n">
        <v>44</v>
      </c>
      <c r="M4309" s="73" t="n">
        <v>1128</v>
      </c>
      <c r="N4309" s="73" t="n">
        <v>756</v>
      </c>
      <c r="O4309" s="73" t="n">
        <f aca="false">J4309-M4309-N4309</f>
        <v>154</v>
      </c>
      <c r="P4309" s="74" t="n">
        <f aca="false">M4309/J4309</f>
        <v>0.553483807654563</v>
      </c>
      <c r="Q4309" s="74" t="n">
        <f aca="false">N4309/J4309</f>
        <v>0.370951913640824</v>
      </c>
      <c r="R4309" s="75" t="n">
        <f aca="false">ABS(P4309-Q4309)*100</f>
        <v>18.2531894013739</v>
      </c>
      <c r="S4309" s="72" t="str">
        <f aca="false">IF(M4309&gt;N4309,"Flávio Bolsonaro",IF(N4309&gt;M4309,"Lula","Empate"))</f>
        <v>Flávio Bolsonaro</v>
      </c>
      <c r="T4309" s="74" t="n">
        <v>0.473118279569893</v>
      </c>
      <c r="U4309" s="74" t="n">
        <v>0.45405669599218</v>
      </c>
      <c r="V4309" s="72" t="str">
        <f aca="false">IF(S4309="Empate","—",IF((N4309&gt;M4309)&lt;&gt;(T4309&gt;U4309),"Sim","Não"))</f>
        <v>Sim</v>
      </c>
    </row>
    <row r="4310" customFormat="false" ht="15" hidden="false" customHeight="false" outlineLevel="0" collapsed="false">
      <c r="A4310" s="72" t="s">
        <v>8788</v>
      </c>
      <c r="B4310" s="72" t="s">
        <v>8789</v>
      </c>
      <c r="C4310" s="72" t="s">
        <v>293</v>
      </c>
      <c r="D4310" s="72" t="s">
        <v>292</v>
      </c>
      <c r="E4310" s="72"/>
      <c r="F4310" s="73" t="n">
        <v>5695</v>
      </c>
      <c r="G4310" s="73" t="n">
        <v>4663</v>
      </c>
      <c r="H4310" s="73" t="n">
        <v>1032</v>
      </c>
      <c r="I4310" s="74" t="n">
        <f aca="false">H4310/F4310</f>
        <v>0.181211589113257</v>
      </c>
      <c r="J4310" s="73" t="n">
        <v>4462</v>
      </c>
      <c r="K4310" s="73" t="n">
        <v>125</v>
      </c>
      <c r="L4310" s="73" t="n">
        <v>76</v>
      </c>
      <c r="M4310" s="73" t="n">
        <v>2685</v>
      </c>
      <c r="N4310" s="73" t="n">
        <v>1428</v>
      </c>
      <c r="O4310" s="73" t="n">
        <f aca="false">J4310-M4310-N4310</f>
        <v>349</v>
      </c>
      <c r="P4310" s="74" t="n">
        <f aca="false">M4310/J4310</f>
        <v>0.601748095024653</v>
      </c>
      <c r="Q4310" s="74" t="n">
        <f aca="false">N4310/J4310</f>
        <v>0.32003585835948</v>
      </c>
      <c r="R4310" s="75" t="n">
        <f aca="false">ABS(P4310-Q4310)*100</f>
        <v>28.1712236665173</v>
      </c>
      <c r="S4310" s="72" t="str">
        <f aca="false">IF(M4310&gt;N4310,"Flávio Bolsonaro",IF(N4310&gt;M4310,"Lula","Empate"))</f>
        <v>Flávio Bolsonaro</v>
      </c>
      <c r="T4310" s="74" t="n">
        <v>0.475879170423805</v>
      </c>
      <c r="U4310" s="74" t="n">
        <v>0.449053201082056</v>
      </c>
      <c r="V4310" s="72" t="str">
        <f aca="false">IF(S4310="Empate","—",IF((N4310&gt;M4310)&lt;&gt;(T4310&gt;U4310),"Sim","Não"))</f>
        <v>Sim</v>
      </c>
    </row>
    <row r="4311" customFormat="false" ht="15" hidden="false" customHeight="false" outlineLevel="0" collapsed="false">
      <c r="A4311" s="72" t="s">
        <v>8790</v>
      </c>
      <c r="B4311" s="72" t="s">
        <v>8791</v>
      </c>
      <c r="C4311" s="72" t="s">
        <v>293</v>
      </c>
      <c r="D4311" s="72" t="s">
        <v>292</v>
      </c>
      <c r="E4311" s="72"/>
      <c r="F4311" s="73" t="n">
        <v>4334</v>
      </c>
      <c r="G4311" s="73" t="n">
        <v>3669</v>
      </c>
      <c r="H4311" s="73" t="n">
        <v>665</v>
      </c>
      <c r="I4311" s="74" t="n">
        <f aca="false">H4311/F4311</f>
        <v>0.15343793262575</v>
      </c>
      <c r="J4311" s="73" t="n">
        <v>3566</v>
      </c>
      <c r="K4311" s="73" t="n">
        <v>61</v>
      </c>
      <c r="L4311" s="73" t="n">
        <v>42</v>
      </c>
      <c r="M4311" s="73" t="n">
        <v>2616</v>
      </c>
      <c r="N4311" s="73" t="n">
        <v>732</v>
      </c>
      <c r="O4311" s="73" t="n">
        <f aca="false">J4311-M4311-N4311</f>
        <v>218</v>
      </c>
      <c r="P4311" s="74" t="n">
        <f aca="false">M4311/J4311</f>
        <v>0.733595064498037</v>
      </c>
      <c r="Q4311" s="74" t="n">
        <f aca="false">N4311/J4311</f>
        <v>0.20527201346046</v>
      </c>
      <c r="R4311" s="75" t="n">
        <f aca="false">ABS(P4311-Q4311)*100</f>
        <v>52.8323051037577</v>
      </c>
      <c r="S4311" s="72" t="str">
        <f aca="false">IF(M4311&gt;N4311,"Flávio Bolsonaro",IF(N4311&gt;M4311,"Lula","Empate"))</f>
        <v>Flávio Bolsonaro</v>
      </c>
      <c r="T4311" s="74" t="n">
        <v>0.288551724137931</v>
      </c>
      <c r="U4311" s="74" t="n">
        <v>0.61848275862069</v>
      </c>
      <c r="V4311" s="72" t="str">
        <f aca="false">IF(S4311="Empate","—",IF((N4311&gt;M4311)&lt;&gt;(T4311&gt;U4311),"Sim","Não"))</f>
        <v>Não</v>
      </c>
    </row>
    <row r="4312" customFormat="false" ht="15" hidden="false" customHeight="false" outlineLevel="0" collapsed="false">
      <c r="A4312" s="72" t="s">
        <v>8792</v>
      </c>
      <c r="B4312" s="72" t="s">
        <v>8793</v>
      </c>
      <c r="C4312" s="72" t="s">
        <v>293</v>
      </c>
      <c r="D4312" s="72" t="s">
        <v>292</v>
      </c>
      <c r="E4312" s="72"/>
      <c r="F4312" s="73" t="n">
        <v>2669</v>
      </c>
      <c r="G4312" s="73" t="n">
        <v>2299</v>
      </c>
      <c r="H4312" s="73" t="n">
        <v>370</v>
      </c>
      <c r="I4312" s="74" t="n">
        <f aca="false">H4312/F4312</f>
        <v>0.138628699887598</v>
      </c>
      <c r="J4312" s="73" t="n">
        <v>2257</v>
      </c>
      <c r="K4312" s="73" t="n">
        <v>14</v>
      </c>
      <c r="L4312" s="73" t="n">
        <v>28</v>
      </c>
      <c r="M4312" s="73" t="n">
        <v>1630</v>
      </c>
      <c r="N4312" s="73" t="n">
        <v>525</v>
      </c>
      <c r="O4312" s="73" t="n">
        <f aca="false">J4312-M4312-N4312</f>
        <v>102</v>
      </c>
      <c r="P4312" s="74" t="n">
        <f aca="false">M4312/J4312</f>
        <v>0.722197607443509</v>
      </c>
      <c r="Q4312" s="74" t="n">
        <f aca="false">N4312/J4312</f>
        <v>0.232609658839167</v>
      </c>
      <c r="R4312" s="75" t="n">
        <f aca="false">ABS(P4312-Q4312)*100</f>
        <v>48.9587948604342</v>
      </c>
      <c r="S4312" s="72" t="str">
        <f aca="false">IF(M4312&gt;N4312,"Flávio Bolsonaro",IF(N4312&gt;M4312,"Lula","Empate"))</f>
        <v>Flávio Bolsonaro</v>
      </c>
      <c r="T4312" s="74" t="n">
        <v>0.260830728003573</v>
      </c>
      <c r="U4312" s="74" t="n">
        <v>0.660116123269317</v>
      </c>
      <c r="V4312" s="72" t="str">
        <f aca="false">IF(S4312="Empate","—",IF((N4312&gt;M4312)&lt;&gt;(T4312&gt;U4312),"Sim","Não"))</f>
        <v>Não</v>
      </c>
    </row>
    <row r="4313" customFormat="false" ht="15" hidden="false" customHeight="false" outlineLevel="0" collapsed="false">
      <c r="A4313" s="72" t="s">
        <v>8794</v>
      </c>
      <c r="B4313" s="72" t="s">
        <v>8795</v>
      </c>
      <c r="C4313" s="72" t="s">
        <v>293</v>
      </c>
      <c r="D4313" s="72" t="s">
        <v>292</v>
      </c>
      <c r="E4313" s="72"/>
      <c r="F4313" s="73" t="n">
        <v>4237</v>
      </c>
      <c r="G4313" s="73" t="n">
        <v>3371</v>
      </c>
      <c r="H4313" s="73" t="n">
        <v>866</v>
      </c>
      <c r="I4313" s="74" t="n">
        <f aca="false">H4313/F4313</f>
        <v>0.204389898513099</v>
      </c>
      <c r="J4313" s="73" t="n">
        <v>3169</v>
      </c>
      <c r="K4313" s="73" t="n">
        <v>128</v>
      </c>
      <c r="L4313" s="73" t="n">
        <v>74</v>
      </c>
      <c r="M4313" s="73" t="n">
        <v>1701</v>
      </c>
      <c r="N4313" s="73" t="n">
        <v>1155</v>
      </c>
      <c r="O4313" s="73" t="n">
        <f aca="false">J4313-M4313-N4313</f>
        <v>313</v>
      </c>
      <c r="P4313" s="74" t="n">
        <f aca="false">M4313/J4313</f>
        <v>0.536762385610603</v>
      </c>
      <c r="Q4313" s="74" t="n">
        <f aca="false">N4313/J4313</f>
        <v>0.364468286525718</v>
      </c>
      <c r="R4313" s="75" t="n">
        <f aca="false">ABS(P4313-Q4313)*100</f>
        <v>17.2294099084885</v>
      </c>
      <c r="S4313" s="72" t="str">
        <f aca="false">IF(M4313&gt;N4313,"Flávio Bolsonaro",IF(N4313&gt;M4313,"Lula","Empate"))</f>
        <v>Flávio Bolsonaro</v>
      </c>
      <c r="T4313" s="74" t="n">
        <v>0.495681677976558</v>
      </c>
      <c r="U4313" s="74" t="n">
        <v>0.420111042566317</v>
      </c>
      <c r="V4313" s="72" t="str">
        <f aca="false">IF(S4313="Empate","—",IF((N4313&gt;M4313)&lt;&gt;(T4313&gt;U4313),"Sim","Não"))</f>
        <v>Sim</v>
      </c>
    </row>
    <row r="4314" customFormat="false" ht="15" hidden="false" customHeight="false" outlineLevel="0" collapsed="false">
      <c r="A4314" s="72" t="s">
        <v>8796</v>
      </c>
      <c r="B4314" s="72" t="s">
        <v>8797</v>
      </c>
      <c r="C4314" s="72" t="s">
        <v>293</v>
      </c>
      <c r="D4314" s="72" t="s">
        <v>292</v>
      </c>
      <c r="E4314" s="72"/>
      <c r="F4314" s="73" t="n">
        <v>12678</v>
      </c>
      <c r="G4314" s="73" t="n">
        <v>10747</v>
      </c>
      <c r="H4314" s="73" t="n">
        <v>1931</v>
      </c>
      <c r="I4314" s="74" t="n">
        <f aca="false">H4314/F4314</f>
        <v>0.152311090077299</v>
      </c>
      <c r="J4314" s="73" t="n">
        <v>10359</v>
      </c>
      <c r="K4314" s="73" t="n">
        <v>176</v>
      </c>
      <c r="L4314" s="73" t="n">
        <v>212</v>
      </c>
      <c r="M4314" s="73" t="n">
        <v>7636</v>
      </c>
      <c r="N4314" s="73" t="n">
        <v>2022</v>
      </c>
      <c r="O4314" s="73" t="n">
        <f aca="false">J4314-M4314-N4314</f>
        <v>701</v>
      </c>
      <c r="P4314" s="74" t="n">
        <f aca="false">M4314/J4314</f>
        <v>0.737136789265373</v>
      </c>
      <c r="Q4314" s="74" t="n">
        <f aca="false">N4314/J4314</f>
        <v>0.195192586156965</v>
      </c>
      <c r="R4314" s="75" t="n">
        <f aca="false">ABS(P4314-Q4314)*100</f>
        <v>54.1944203108408</v>
      </c>
      <c r="S4314" s="72" t="str">
        <f aca="false">IF(M4314&gt;N4314,"Flávio Bolsonaro",IF(N4314&gt;M4314,"Lula","Empate"))</f>
        <v>Flávio Bolsonaro</v>
      </c>
      <c r="T4314" s="74" t="n">
        <v>0.257319709176656</v>
      </c>
      <c r="U4314" s="74" t="n">
        <v>0.678129298486933</v>
      </c>
      <c r="V4314" s="72" t="str">
        <f aca="false">IF(S4314="Empate","—",IF((N4314&gt;M4314)&lt;&gt;(T4314&gt;U4314),"Sim","Não"))</f>
        <v>Não</v>
      </c>
    </row>
    <row r="4315" customFormat="false" ht="15" hidden="false" customHeight="false" outlineLevel="0" collapsed="false">
      <c r="A4315" s="72" t="s">
        <v>8798</v>
      </c>
      <c r="B4315" s="72" t="s">
        <v>8799</v>
      </c>
      <c r="C4315" s="72" t="s">
        <v>293</v>
      </c>
      <c r="D4315" s="72" t="s">
        <v>292</v>
      </c>
      <c r="E4315" s="72"/>
      <c r="F4315" s="73" t="n">
        <v>5015</v>
      </c>
      <c r="G4315" s="73" t="n">
        <v>4282</v>
      </c>
      <c r="H4315" s="73" t="n">
        <v>733</v>
      </c>
      <c r="I4315" s="74" t="n">
        <f aca="false">H4315/F4315</f>
        <v>0.146161515453639</v>
      </c>
      <c r="J4315" s="73" t="n">
        <v>4154</v>
      </c>
      <c r="K4315" s="73" t="n">
        <v>64</v>
      </c>
      <c r="L4315" s="73" t="n">
        <v>64</v>
      </c>
      <c r="M4315" s="73" t="n">
        <v>2791</v>
      </c>
      <c r="N4315" s="73" t="n">
        <v>1105</v>
      </c>
      <c r="O4315" s="73" t="n">
        <f aca="false">J4315-M4315-N4315</f>
        <v>258</v>
      </c>
      <c r="P4315" s="74" t="n">
        <f aca="false">M4315/J4315</f>
        <v>0.671882522869523</v>
      </c>
      <c r="Q4315" s="74" t="n">
        <f aca="false">N4315/J4315</f>
        <v>0.266008666345691</v>
      </c>
      <c r="R4315" s="75" t="n">
        <f aca="false">ABS(P4315-Q4315)*100</f>
        <v>40.5873856523832</v>
      </c>
      <c r="S4315" s="72" t="str">
        <f aca="false">IF(M4315&gt;N4315,"Flávio Bolsonaro",IF(N4315&gt;M4315,"Lula","Empate"))</f>
        <v>Flávio Bolsonaro</v>
      </c>
      <c r="T4315" s="74" t="n">
        <v>0.347699050401753</v>
      </c>
      <c r="U4315" s="74" t="n">
        <v>0.594594594594595</v>
      </c>
      <c r="V4315" s="72" t="str">
        <f aca="false">IF(S4315="Empate","—",IF((N4315&gt;M4315)&lt;&gt;(T4315&gt;U4315),"Sim","Não"))</f>
        <v>Não</v>
      </c>
    </row>
    <row r="4316" customFormat="false" ht="15" hidden="false" customHeight="false" outlineLevel="0" collapsed="false">
      <c r="A4316" s="72" t="s">
        <v>8800</v>
      </c>
      <c r="B4316" s="72" t="s">
        <v>8801</v>
      </c>
      <c r="C4316" s="72" t="s">
        <v>293</v>
      </c>
      <c r="D4316" s="72" t="s">
        <v>292</v>
      </c>
      <c r="E4316" s="72"/>
      <c r="F4316" s="73" t="n">
        <v>5324</v>
      </c>
      <c r="G4316" s="73" t="n">
        <v>4316</v>
      </c>
      <c r="H4316" s="73" t="n">
        <v>1008</v>
      </c>
      <c r="I4316" s="74" t="n">
        <f aca="false">H4316/F4316</f>
        <v>0.189331329827198</v>
      </c>
      <c r="J4316" s="73" t="n">
        <v>4167</v>
      </c>
      <c r="K4316" s="73" t="n">
        <v>85</v>
      </c>
      <c r="L4316" s="73" t="n">
        <v>64</v>
      </c>
      <c r="M4316" s="73" t="n">
        <v>2838</v>
      </c>
      <c r="N4316" s="73" t="n">
        <v>936</v>
      </c>
      <c r="O4316" s="73" t="n">
        <f aca="false">J4316-M4316-N4316</f>
        <v>393</v>
      </c>
      <c r="P4316" s="74" t="n">
        <f aca="false">M4316/J4316</f>
        <v>0.681065514758819</v>
      </c>
      <c r="Q4316" s="74" t="n">
        <f aca="false">N4316/J4316</f>
        <v>0.224622030237581</v>
      </c>
      <c r="R4316" s="75" t="n">
        <f aca="false">ABS(P4316-Q4316)*100</f>
        <v>45.6443484521238</v>
      </c>
      <c r="S4316" s="72" t="str">
        <f aca="false">IF(M4316&gt;N4316,"Flávio Bolsonaro",IF(N4316&gt;M4316,"Lula","Empate"))</f>
        <v>Flávio Bolsonaro</v>
      </c>
      <c r="T4316" s="74" t="n">
        <v>0.334204275534442</v>
      </c>
      <c r="U4316" s="74" t="n">
        <v>0.583847980997625</v>
      </c>
      <c r="V4316" s="72" t="str">
        <f aca="false">IF(S4316="Empate","—",IF((N4316&gt;M4316)&lt;&gt;(T4316&gt;U4316),"Sim","Não"))</f>
        <v>Não</v>
      </c>
    </row>
    <row r="4317" customFormat="false" ht="15" hidden="false" customHeight="false" outlineLevel="0" collapsed="false">
      <c r="A4317" s="72" t="s">
        <v>8802</v>
      </c>
      <c r="B4317" s="72" t="s">
        <v>8803</v>
      </c>
      <c r="C4317" s="72" t="s">
        <v>293</v>
      </c>
      <c r="D4317" s="72" t="s">
        <v>292</v>
      </c>
      <c r="E4317" s="72"/>
      <c r="F4317" s="73" t="n">
        <v>1804</v>
      </c>
      <c r="G4317" s="73" t="n">
        <v>1504</v>
      </c>
      <c r="H4317" s="73" t="n">
        <v>300</v>
      </c>
      <c r="I4317" s="74" t="n">
        <f aca="false">H4317/F4317</f>
        <v>0.16629711751663</v>
      </c>
      <c r="J4317" s="73" t="n">
        <v>1427</v>
      </c>
      <c r="K4317" s="73" t="n">
        <v>43</v>
      </c>
      <c r="L4317" s="73" t="n">
        <v>34</v>
      </c>
      <c r="M4317" s="73" t="n">
        <v>813</v>
      </c>
      <c r="N4317" s="73" t="n">
        <v>497</v>
      </c>
      <c r="O4317" s="73" t="n">
        <f aca="false">J4317-M4317-N4317</f>
        <v>117</v>
      </c>
      <c r="P4317" s="74" t="n">
        <f aca="false">M4317/J4317</f>
        <v>0.569726699369306</v>
      </c>
      <c r="Q4317" s="74" t="n">
        <f aca="false">N4317/J4317</f>
        <v>0.348283111422565</v>
      </c>
      <c r="R4317" s="75" t="n">
        <f aca="false">ABS(P4317-Q4317)*100</f>
        <v>22.1443587946741</v>
      </c>
      <c r="S4317" s="72" t="str">
        <f aca="false">IF(M4317&gt;N4317,"Flávio Bolsonaro",IF(N4317&gt;M4317,"Lula","Empate"))</f>
        <v>Flávio Bolsonaro</v>
      </c>
      <c r="T4317" s="74" t="n">
        <v>0.49831876260928</v>
      </c>
      <c r="U4317" s="74" t="n">
        <v>0.427706792199059</v>
      </c>
      <c r="V4317" s="72" t="str">
        <f aca="false">IF(S4317="Empate","—",IF((N4317&gt;M4317)&lt;&gt;(T4317&gt;U4317),"Sim","Não"))</f>
        <v>Sim</v>
      </c>
    </row>
    <row r="4318" customFormat="false" ht="15" hidden="false" customHeight="false" outlineLevel="0" collapsed="false">
      <c r="A4318" s="72" t="s">
        <v>8804</v>
      </c>
      <c r="B4318" s="72" t="s">
        <v>8805</v>
      </c>
      <c r="C4318" s="72" t="s">
        <v>293</v>
      </c>
      <c r="D4318" s="72" t="s">
        <v>292</v>
      </c>
      <c r="E4318" s="72"/>
      <c r="F4318" s="73" t="n">
        <v>3414</v>
      </c>
      <c r="G4318" s="73" t="n">
        <v>2911</v>
      </c>
      <c r="H4318" s="73" t="n">
        <v>503</v>
      </c>
      <c r="I4318" s="74" t="n">
        <f aca="false">H4318/F4318</f>
        <v>0.147334504979496</v>
      </c>
      <c r="J4318" s="73" t="n">
        <v>2791</v>
      </c>
      <c r="K4318" s="73" t="n">
        <v>62</v>
      </c>
      <c r="L4318" s="73" t="n">
        <v>58</v>
      </c>
      <c r="M4318" s="73" t="n">
        <v>1775</v>
      </c>
      <c r="N4318" s="73" t="n">
        <v>769</v>
      </c>
      <c r="O4318" s="73" t="n">
        <f aca="false">J4318-M4318-N4318</f>
        <v>247</v>
      </c>
      <c r="P4318" s="74" t="n">
        <f aca="false">M4318/J4318</f>
        <v>0.635972769616625</v>
      </c>
      <c r="Q4318" s="74" t="n">
        <f aca="false">N4318/J4318</f>
        <v>0.275528484414189</v>
      </c>
      <c r="R4318" s="75" t="n">
        <f aca="false">ABS(P4318-Q4318)*100</f>
        <v>36.0444285202436</v>
      </c>
      <c r="S4318" s="72" t="str">
        <f aca="false">IF(M4318&gt;N4318,"Flávio Bolsonaro",IF(N4318&gt;M4318,"Lula","Empate"))</f>
        <v>Flávio Bolsonaro</v>
      </c>
      <c r="T4318" s="74" t="n">
        <v>0.384615384615385</v>
      </c>
      <c r="U4318" s="74" t="n">
        <v>0.51941049604601</v>
      </c>
      <c r="V4318" s="72" t="str">
        <f aca="false">IF(S4318="Empate","—",IF((N4318&gt;M4318)&lt;&gt;(T4318&gt;U4318),"Sim","Não"))</f>
        <v>Não</v>
      </c>
    </row>
    <row r="4319" customFormat="false" ht="15" hidden="false" customHeight="false" outlineLevel="0" collapsed="false">
      <c r="A4319" s="72" t="s">
        <v>8806</v>
      </c>
      <c r="B4319" s="72" t="s">
        <v>8807</v>
      </c>
      <c r="C4319" s="72" t="s">
        <v>293</v>
      </c>
      <c r="D4319" s="72" t="s">
        <v>292</v>
      </c>
      <c r="E4319" s="72"/>
      <c r="F4319" s="73" t="n">
        <v>2147</v>
      </c>
      <c r="G4319" s="73" t="n">
        <v>1745</v>
      </c>
      <c r="H4319" s="73" t="n">
        <v>402</v>
      </c>
      <c r="I4319" s="74" t="n">
        <f aca="false">H4319/F4319</f>
        <v>0.187238006520727</v>
      </c>
      <c r="J4319" s="73" t="n">
        <v>1665</v>
      </c>
      <c r="K4319" s="73" t="n">
        <v>42</v>
      </c>
      <c r="L4319" s="73" t="n">
        <v>38</v>
      </c>
      <c r="M4319" s="73" t="n">
        <v>1012</v>
      </c>
      <c r="N4319" s="73" t="n">
        <v>534</v>
      </c>
      <c r="O4319" s="73" t="n">
        <f aca="false">J4319-M4319-N4319</f>
        <v>119</v>
      </c>
      <c r="P4319" s="74" t="n">
        <f aca="false">M4319/J4319</f>
        <v>0.607807807807808</v>
      </c>
      <c r="Q4319" s="74" t="n">
        <f aca="false">N4319/J4319</f>
        <v>0.320720720720721</v>
      </c>
      <c r="R4319" s="75" t="n">
        <f aca="false">ABS(P4319-Q4319)*100</f>
        <v>28.7087087087087</v>
      </c>
      <c r="S4319" s="72" t="str">
        <f aca="false">IF(M4319&gt;N4319,"Flávio Bolsonaro",IF(N4319&gt;M4319,"Lula","Empate"))</f>
        <v>Flávio Bolsonaro</v>
      </c>
      <c r="T4319" s="74" t="n">
        <v>0.403726708074534</v>
      </c>
      <c r="U4319" s="74" t="n">
        <v>0.514963297571993</v>
      </c>
      <c r="V4319" s="72" t="str">
        <f aca="false">IF(S4319="Empate","—",IF((N4319&gt;M4319)&lt;&gt;(T4319&gt;U4319),"Sim","Não"))</f>
        <v>Não</v>
      </c>
    </row>
    <row r="4320" customFormat="false" ht="15" hidden="false" customHeight="false" outlineLevel="0" collapsed="false">
      <c r="A4320" s="72" t="s">
        <v>8808</v>
      </c>
      <c r="B4320" s="72" t="s">
        <v>8809</v>
      </c>
      <c r="C4320" s="72" t="s">
        <v>293</v>
      </c>
      <c r="D4320" s="72" t="s">
        <v>292</v>
      </c>
      <c r="E4320" s="72"/>
      <c r="F4320" s="73" t="n">
        <v>6825</v>
      </c>
      <c r="G4320" s="73" t="n">
        <v>5764</v>
      </c>
      <c r="H4320" s="73" t="n">
        <v>1061</v>
      </c>
      <c r="I4320" s="74" t="n">
        <f aca="false">H4320/F4320</f>
        <v>0.155457875457875</v>
      </c>
      <c r="J4320" s="73" t="n">
        <v>5519</v>
      </c>
      <c r="K4320" s="73" t="n">
        <v>114</v>
      </c>
      <c r="L4320" s="73" t="n">
        <v>131</v>
      </c>
      <c r="M4320" s="73" t="n">
        <v>3212</v>
      </c>
      <c r="N4320" s="73" t="n">
        <v>1685</v>
      </c>
      <c r="O4320" s="73" t="n">
        <f aca="false">J4320-M4320-N4320</f>
        <v>622</v>
      </c>
      <c r="P4320" s="74" t="n">
        <f aca="false">M4320/J4320</f>
        <v>0.581989490849792</v>
      </c>
      <c r="Q4320" s="74" t="n">
        <f aca="false">N4320/J4320</f>
        <v>0.305308932777677</v>
      </c>
      <c r="R4320" s="75" t="n">
        <f aca="false">ABS(P4320-Q4320)*100</f>
        <v>27.6680558072115</v>
      </c>
      <c r="S4320" s="72" t="str">
        <f aca="false">IF(M4320&gt;N4320,"Flávio Bolsonaro",IF(N4320&gt;M4320,"Lula","Empate"))</f>
        <v>Flávio Bolsonaro</v>
      </c>
      <c r="T4320" s="74" t="n">
        <v>0.474072802197802</v>
      </c>
      <c r="U4320" s="74" t="n">
        <v>0.442822802197802</v>
      </c>
      <c r="V4320" s="72" t="str">
        <f aca="false">IF(S4320="Empate","—",IF((N4320&gt;M4320)&lt;&gt;(T4320&gt;U4320),"Sim","Não"))</f>
        <v>Sim</v>
      </c>
    </row>
    <row r="4321" customFormat="false" ht="15" hidden="false" customHeight="false" outlineLevel="0" collapsed="false">
      <c r="A4321" s="72" t="s">
        <v>8810</v>
      </c>
      <c r="B4321" s="72" t="s">
        <v>1481</v>
      </c>
      <c r="C4321" s="72" t="s">
        <v>293</v>
      </c>
      <c r="D4321" s="72" t="s">
        <v>292</v>
      </c>
      <c r="E4321" s="72"/>
      <c r="F4321" s="73" t="n">
        <v>10579</v>
      </c>
      <c r="G4321" s="73" t="n">
        <v>8592</v>
      </c>
      <c r="H4321" s="73" t="n">
        <v>1987</v>
      </c>
      <c r="I4321" s="74" t="n">
        <f aca="false">H4321/F4321</f>
        <v>0.187824936194347</v>
      </c>
      <c r="J4321" s="73" t="n">
        <v>8229</v>
      </c>
      <c r="K4321" s="73" t="n">
        <v>202</v>
      </c>
      <c r="L4321" s="73" t="n">
        <v>161</v>
      </c>
      <c r="M4321" s="73" t="n">
        <v>5113</v>
      </c>
      <c r="N4321" s="73" t="n">
        <v>2391</v>
      </c>
      <c r="O4321" s="73" t="n">
        <f aca="false">J4321-M4321-N4321</f>
        <v>725</v>
      </c>
      <c r="P4321" s="74" t="n">
        <f aca="false">M4321/J4321</f>
        <v>0.621339166362863</v>
      </c>
      <c r="Q4321" s="74" t="n">
        <f aca="false">N4321/J4321</f>
        <v>0.290557783448779</v>
      </c>
      <c r="R4321" s="75" t="n">
        <f aca="false">ABS(P4321-Q4321)*100</f>
        <v>33.0781382914084</v>
      </c>
      <c r="S4321" s="72" t="str">
        <f aca="false">IF(M4321&gt;N4321,"Flávio Bolsonaro",IF(N4321&gt;M4321,"Lula","Empate"))</f>
        <v>Flávio Bolsonaro</v>
      </c>
      <c r="T4321" s="74" t="n">
        <v>0.426914685957056</v>
      </c>
      <c r="U4321" s="74" t="n">
        <v>0.490182569755425</v>
      </c>
      <c r="V4321" s="72" t="str">
        <f aca="false">IF(S4321="Empate","—",IF((N4321&gt;M4321)&lt;&gt;(T4321&gt;U4321),"Sim","Não"))</f>
        <v>Não</v>
      </c>
    </row>
    <row r="4322" customFormat="false" ht="15" hidden="false" customHeight="false" outlineLevel="0" collapsed="false">
      <c r="A4322" s="72" t="s">
        <v>8811</v>
      </c>
      <c r="B4322" s="72" t="s">
        <v>5787</v>
      </c>
      <c r="C4322" s="72" t="s">
        <v>293</v>
      </c>
      <c r="D4322" s="72" t="s">
        <v>292</v>
      </c>
      <c r="E4322" s="72"/>
      <c r="F4322" s="73" t="n">
        <v>21730</v>
      </c>
      <c r="G4322" s="73" t="n">
        <v>17575</v>
      </c>
      <c r="H4322" s="73" t="n">
        <v>4155</v>
      </c>
      <c r="I4322" s="74" t="n">
        <f aca="false">H4322/F4322</f>
        <v>0.191210308329498</v>
      </c>
      <c r="J4322" s="73" t="n">
        <v>16931</v>
      </c>
      <c r="K4322" s="73" t="n">
        <v>324</v>
      </c>
      <c r="L4322" s="73" t="n">
        <v>320</v>
      </c>
      <c r="M4322" s="73" t="n">
        <v>9715</v>
      </c>
      <c r="N4322" s="73" t="n">
        <v>6171</v>
      </c>
      <c r="O4322" s="73" t="n">
        <f aca="false">J4322-M4322-N4322</f>
        <v>1045</v>
      </c>
      <c r="P4322" s="74" t="n">
        <f aca="false">M4322/J4322</f>
        <v>0.573799539306597</v>
      </c>
      <c r="Q4322" s="74" t="n">
        <f aca="false">N4322/J4322</f>
        <v>0.364479357391767</v>
      </c>
      <c r="R4322" s="75" t="n">
        <f aca="false">ABS(P4322-Q4322)*100</f>
        <v>20.9320181914831</v>
      </c>
      <c r="S4322" s="72" t="str">
        <f aca="false">IF(M4322&gt;N4322,"Flávio Bolsonaro",IF(N4322&gt;M4322,"Lula","Empate"))</f>
        <v>Flávio Bolsonaro</v>
      </c>
      <c r="T4322" s="74" t="n">
        <v>0.494503607007901</v>
      </c>
      <c r="U4322" s="74" t="n">
        <v>0.438967136150235</v>
      </c>
      <c r="V4322" s="72" t="str">
        <f aca="false">IF(S4322="Empate","—",IF((N4322&gt;M4322)&lt;&gt;(T4322&gt;U4322),"Sim","Não"))</f>
        <v>Sim</v>
      </c>
    </row>
    <row r="4323" customFormat="false" ht="15" hidden="false" customHeight="false" outlineLevel="0" collapsed="false">
      <c r="A4323" s="72" t="s">
        <v>8812</v>
      </c>
      <c r="B4323" s="72" t="s">
        <v>8813</v>
      </c>
      <c r="C4323" s="72" t="s">
        <v>293</v>
      </c>
      <c r="D4323" s="72" t="s">
        <v>292</v>
      </c>
      <c r="E4323" s="72"/>
      <c r="F4323" s="73" t="n">
        <v>46604</v>
      </c>
      <c r="G4323" s="73" t="n">
        <v>34613</v>
      </c>
      <c r="H4323" s="73" t="n">
        <v>11991</v>
      </c>
      <c r="I4323" s="74" t="n">
        <f aca="false">H4323/F4323</f>
        <v>0.257295511114926</v>
      </c>
      <c r="J4323" s="73" t="n">
        <v>33363</v>
      </c>
      <c r="K4323" s="73" t="n">
        <v>651</v>
      </c>
      <c r="L4323" s="73" t="n">
        <v>599</v>
      </c>
      <c r="M4323" s="73" t="n">
        <v>15939</v>
      </c>
      <c r="N4323" s="73" t="n">
        <v>15418</v>
      </c>
      <c r="O4323" s="73" t="n">
        <f aca="false">J4323-M4323-N4323</f>
        <v>2006</v>
      </c>
      <c r="P4323" s="74" t="n">
        <f aca="false">M4323/J4323</f>
        <v>0.477744807121662</v>
      </c>
      <c r="Q4323" s="74" t="n">
        <f aca="false">N4323/J4323</f>
        <v>0.462128705452148</v>
      </c>
      <c r="R4323" s="75" t="n">
        <f aca="false">ABS(P4323-Q4323)*100</f>
        <v>1.56161016695142</v>
      </c>
      <c r="S4323" s="72" t="str">
        <f aca="false">IF(M4323&gt;N4323,"Flávio Bolsonaro",IF(N4323&gt;M4323,"Lula","Empate"))</f>
        <v>Flávio Bolsonaro</v>
      </c>
      <c r="T4323" s="74" t="n">
        <v>0.548637251294824</v>
      </c>
      <c r="U4323" s="74" t="n">
        <v>0.385418730365381</v>
      </c>
      <c r="V4323" s="72" t="str">
        <f aca="false">IF(S4323="Empate","—",IF((N4323&gt;M4323)&lt;&gt;(T4323&gt;U4323),"Sim","Não"))</f>
        <v>Sim</v>
      </c>
    </row>
    <row r="4324" customFormat="false" ht="15" hidden="false" customHeight="false" outlineLevel="0" collapsed="false">
      <c r="A4324" s="72" t="s">
        <v>8814</v>
      </c>
      <c r="B4324" s="72" t="s">
        <v>8815</v>
      </c>
      <c r="C4324" s="72" t="s">
        <v>293</v>
      </c>
      <c r="D4324" s="72" t="s">
        <v>292</v>
      </c>
      <c r="E4324" s="72"/>
      <c r="F4324" s="73" t="n">
        <v>2596</v>
      </c>
      <c r="G4324" s="73" t="n">
        <v>2143</v>
      </c>
      <c r="H4324" s="73" t="n">
        <v>453</v>
      </c>
      <c r="I4324" s="74" t="n">
        <f aca="false">H4324/F4324</f>
        <v>0.174499229583975</v>
      </c>
      <c r="J4324" s="73" t="n">
        <v>2057</v>
      </c>
      <c r="K4324" s="73" t="n">
        <v>48</v>
      </c>
      <c r="L4324" s="73" t="n">
        <v>38</v>
      </c>
      <c r="M4324" s="73" t="n">
        <v>1398</v>
      </c>
      <c r="N4324" s="73" t="n">
        <v>512</v>
      </c>
      <c r="O4324" s="73" t="n">
        <f aca="false">J4324-M4324-N4324</f>
        <v>147</v>
      </c>
      <c r="P4324" s="74" t="n">
        <f aca="false">M4324/J4324</f>
        <v>0.67963052989791</v>
      </c>
      <c r="Q4324" s="74" t="n">
        <f aca="false">N4324/J4324</f>
        <v>0.248906174039864</v>
      </c>
      <c r="R4324" s="75" t="n">
        <f aca="false">ABS(P4324-Q4324)*100</f>
        <v>43.0724355858046</v>
      </c>
      <c r="S4324" s="72" t="str">
        <f aca="false">IF(M4324&gt;N4324,"Flávio Bolsonaro",IF(N4324&gt;M4324,"Lula","Empate"))</f>
        <v>Flávio Bolsonaro</v>
      </c>
      <c r="T4324" s="74" t="n">
        <v>0.349363507779349</v>
      </c>
      <c r="U4324" s="74" t="n">
        <v>0.561056105610561</v>
      </c>
      <c r="V4324" s="72" t="str">
        <f aca="false">IF(S4324="Empate","—",IF((N4324&gt;M4324)&lt;&gt;(T4324&gt;U4324),"Sim","Não"))</f>
        <v>Não</v>
      </c>
    </row>
    <row r="4325" customFormat="false" ht="15" hidden="false" customHeight="false" outlineLevel="0" collapsed="false">
      <c r="A4325" s="72" t="s">
        <v>8816</v>
      </c>
      <c r="B4325" s="72" t="s">
        <v>8817</v>
      </c>
      <c r="C4325" s="72" t="s">
        <v>293</v>
      </c>
      <c r="D4325" s="72" t="s">
        <v>292</v>
      </c>
      <c r="E4325" s="72"/>
      <c r="F4325" s="73" t="n">
        <v>14252</v>
      </c>
      <c r="G4325" s="73" t="n">
        <v>11173</v>
      </c>
      <c r="H4325" s="73" t="n">
        <v>3079</v>
      </c>
      <c r="I4325" s="74" t="n">
        <f aca="false">H4325/F4325</f>
        <v>0.216039854055571</v>
      </c>
      <c r="J4325" s="73" t="n">
        <v>10403</v>
      </c>
      <c r="K4325" s="73" t="n">
        <v>493</v>
      </c>
      <c r="L4325" s="73" t="n">
        <v>277</v>
      </c>
      <c r="M4325" s="73" t="n">
        <v>5392</v>
      </c>
      <c r="N4325" s="73" t="n">
        <v>4351</v>
      </c>
      <c r="O4325" s="73" t="n">
        <f aca="false">J4325-M4325-N4325</f>
        <v>660</v>
      </c>
      <c r="P4325" s="74" t="n">
        <f aca="false">M4325/J4325</f>
        <v>0.518312025377295</v>
      </c>
      <c r="Q4325" s="74" t="n">
        <f aca="false">N4325/J4325</f>
        <v>0.418244737095069</v>
      </c>
      <c r="R4325" s="75" t="n">
        <f aca="false">ABS(P4325-Q4325)*100</f>
        <v>10.0067288282226</v>
      </c>
      <c r="S4325" s="72" t="str">
        <f aca="false">IF(M4325&gt;N4325,"Flávio Bolsonaro",IF(N4325&gt;M4325,"Lula","Empate"))</f>
        <v>Flávio Bolsonaro</v>
      </c>
      <c r="T4325" s="74" t="n">
        <v>0.545696775912603</v>
      </c>
      <c r="U4325" s="74" t="n">
        <v>0.379962696509459</v>
      </c>
      <c r="V4325" s="72" t="str">
        <f aca="false">IF(S4325="Empate","—",IF((N4325&gt;M4325)&lt;&gt;(T4325&gt;U4325),"Sim","Não"))</f>
        <v>Sim</v>
      </c>
    </row>
    <row r="4326" customFormat="false" ht="15" hidden="false" customHeight="false" outlineLevel="0" collapsed="false">
      <c r="A4326" s="72" t="s">
        <v>8818</v>
      </c>
      <c r="B4326" s="72" t="s">
        <v>4494</v>
      </c>
      <c r="C4326" s="72" t="s">
        <v>293</v>
      </c>
      <c r="D4326" s="72" t="s">
        <v>292</v>
      </c>
      <c r="E4326" s="72"/>
      <c r="F4326" s="73" t="n">
        <v>16421</v>
      </c>
      <c r="G4326" s="73" t="n">
        <v>12807</v>
      </c>
      <c r="H4326" s="73" t="n">
        <v>3614</v>
      </c>
      <c r="I4326" s="74" t="n">
        <f aca="false">H4326/F4326</f>
        <v>0.220084038730893</v>
      </c>
      <c r="J4326" s="73" t="n">
        <v>12062</v>
      </c>
      <c r="K4326" s="73" t="n">
        <v>443</v>
      </c>
      <c r="L4326" s="73" t="n">
        <v>302</v>
      </c>
      <c r="M4326" s="73" t="n">
        <v>6635</v>
      </c>
      <c r="N4326" s="73" t="n">
        <v>4562</v>
      </c>
      <c r="O4326" s="73" t="n">
        <f aca="false">J4326-M4326-N4326</f>
        <v>865</v>
      </c>
      <c r="P4326" s="74" t="n">
        <f aca="false">M4326/J4326</f>
        <v>0.550074614491792</v>
      </c>
      <c r="Q4326" s="74" t="n">
        <f aca="false">N4326/J4326</f>
        <v>0.378212568396618</v>
      </c>
      <c r="R4326" s="75" t="n">
        <f aca="false">ABS(P4326-Q4326)*100</f>
        <v>17.1862046095175</v>
      </c>
      <c r="S4326" s="72" t="str">
        <f aca="false">IF(M4326&gt;N4326,"Flávio Bolsonaro",IF(N4326&gt;M4326,"Lula","Empate"))</f>
        <v>Flávio Bolsonaro</v>
      </c>
      <c r="T4326" s="74" t="n">
        <v>0.481841390101293</v>
      </c>
      <c r="U4326" s="74" t="n">
        <v>0.43580663756897</v>
      </c>
      <c r="V4326" s="72" t="str">
        <f aca="false">IF(S4326="Empate","—",IF((N4326&gt;M4326)&lt;&gt;(T4326&gt;U4326),"Sim","Não"))</f>
        <v>Sim</v>
      </c>
    </row>
    <row r="4327" customFormat="false" ht="15" hidden="false" customHeight="false" outlineLevel="0" collapsed="false">
      <c r="A4327" s="72" t="s">
        <v>8819</v>
      </c>
      <c r="B4327" s="72" t="s">
        <v>1499</v>
      </c>
      <c r="C4327" s="72" t="s">
        <v>293</v>
      </c>
      <c r="D4327" s="72" t="s">
        <v>292</v>
      </c>
      <c r="E4327" s="72"/>
      <c r="F4327" s="73" t="n">
        <v>43890</v>
      </c>
      <c r="G4327" s="73" t="n">
        <v>32078</v>
      </c>
      <c r="H4327" s="73" t="n">
        <v>11812</v>
      </c>
      <c r="I4327" s="74" t="n">
        <f aca="false">H4327/F4327</f>
        <v>0.269127363864206</v>
      </c>
      <c r="J4327" s="73" t="n">
        <v>30760</v>
      </c>
      <c r="K4327" s="73" t="n">
        <v>770</v>
      </c>
      <c r="L4327" s="73" t="n">
        <v>548</v>
      </c>
      <c r="M4327" s="73" t="n">
        <v>15396</v>
      </c>
      <c r="N4327" s="73" t="n">
        <v>13067</v>
      </c>
      <c r="O4327" s="73" t="n">
        <f aca="false">J4327-M4327-N4327</f>
        <v>2297</v>
      </c>
      <c r="P4327" s="74" t="n">
        <f aca="false">M4327/J4327</f>
        <v>0.500520156046814</v>
      </c>
      <c r="Q4327" s="74" t="n">
        <f aca="false">N4327/J4327</f>
        <v>0.424804941482445</v>
      </c>
      <c r="R4327" s="75" t="n">
        <f aca="false">ABS(P4327-Q4327)*100</f>
        <v>7.57152145643692</v>
      </c>
      <c r="S4327" s="72" t="str">
        <f aca="false">IF(M4327&gt;N4327,"Flávio Bolsonaro",IF(N4327&gt;M4327,"Lula","Empate"))</f>
        <v>Flávio Bolsonaro</v>
      </c>
      <c r="T4327" s="74" t="n">
        <v>0.503846153846154</v>
      </c>
      <c r="U4327" s="74" t="n">
        <v>0.419321623258631</v>
      </c>
      <c r="V4327" s="72" t="str">
        <f aca="false">IF(S4327="Empate","—",IF((N4327&gt;M4327)&lt;&gt;(T4327&gt;U4327),"Sim","Não"))</f>
        <v>Sim</v>
      </c>
    </row>
    <row r="4328" customFormat="false" ht="15" hidden="false" customHeight="false" outlineLevel="0" collapsed="false">
      <c r="A4328" s="72" t="s">
        <v>8820</v>
      </c>
      <c r="B4328" s="72" t="s">
        <v>8821</v>
      </c>
      <c r="C4328" s="72" t="s">
        <v>293</v>
      </c>
      <c r="D4328" s="72" t="s">
        <v>292</v>
      </c>
      <c r="E4328" s="72"/>
      <c r="F4328" s="73" t="n">
        <v>15910</v>
      </c>
      <c r="G4328" s="73" t="n">
        <v>12391</v>
      </c>
      <c r="H4328" s="73" t="n">
        <v>3519</v>
      </c>
      <c r="I4328" s="74" t="n">
        <f aca="false">H4328/F4328</f>
        <v>0.221181646763042</v>
      </c>
      <c r="J4328" s="73" t="n">
        <v>11748</v>
      </c>
      <c r="K4328" s="73" t="n">
        <v>363</v>
      </c>
      <c r="L4328" s="73" t="n">
        <v>280</v>
      </c>
      <c r="M4328" s="73" t="n">
        <v>5447</v>
      </c>
      <c r="N4328" s="73" t="n">
        <v>5154</v>
      </c>
      <c r="O4328" s="73" t="n">
        <f aca="false">J4328-M4328-N4328</f>
        <v>1147</v>
      </c>
      <c r="P4328" s="74" t="n">
        <f aca="false">M4328/J4328</f>
        <v>0.463653387810691</v>
      </c>
      <c r="Q4328" s="74" t="n">
        <f aca="false">N4328/J4328</f>
        <v>0.438712972420838</v>
      </c>
      <c r="R4328" s="75" t="n">
        <f aca="false">ABS(P4328-Q4328)*100</f>
        <v>2.49404153898536</v>
      </c>
      <c r="S4328" s="72" t="str">
        <f aca="false">IF(M4328&gt;N4328,"Flávio Bolsonaro",IF(N4328&gt;M4328,"Lula","Empate"))</f>
        <v>Flávio Bolsonaro</v>
      </c>
      <c r="T4328" s="74" t="n">
        <v>0.516555747268096</v>
      </c>
      <c r="U4328" s="74" t="n">
        <v>0.388053569961384</v>
      </c>
      <c r="V4328" s="72" t="str">
        <f aca="false">IF(S4328="Empate","—",IF((N4328&gt;M4328)&lt;&gt;(T4328&gt;U4328),"Sim","Não"))</f>
        <v>Sim</v>
      </c>
    </row>
    <row r="4329" customFormat="false" ht="15" hidden="false" customHeight="false" outlineLevel="0" collapsed="false">
      <c r="A4329" s="72" t="s">
        <v>8822</v>
      </c>
      <c r="B4329" s="72" t="s">
        <v>8823</v>
      </c>
      <c r="C4329" s="72" t="s">
        <v>293</v>
      </c>
      <c r="D4329" s="72" t="s">
        <v>292</v>
      </c>
      <c r="E4329" s="72"/>
      <c r="F4329" s="73" t="n">
        <v>2437</v>
      </c>
      <c r="G4329" s="73" t="n">
        <v>2145</v>
      </c>
      <c r="H4329" s="73" t="n">
        <v>292</v>
      </c>
      <c r="I4329" s="74" t="n">
        <f aca="false">H4329/F4329</f>
        <v>0.119819450143619</v>
      </c>
      <c r="J4329" s="73" t="n">
        <v>2085</v>
      </c>
      <c r="K4329" s="73" t="n">
        <v>23</v>
      </c>
      <c r="L4329" s="73" t="n">
        <v>37</v>
      </c>
      <c r="M4329" s="73" t="n">
        <v>1667</v>
      </c>
      <c r="N4329" s="73" t="n">
        <v>253</v>
      </c>
      <c r="O4329" s="73" t="n">
        <f aca="false">J4329-M4329-N4329</f>
        <v>165</v>
      </c>
      <c r="P4329" s="74" t="n">
        <f aca="false">M4329/J4329</f>
        <v>0.799520383693046</v>
      </c>
      <c r="Q4329" s="74" t="n">
        <f aca="false">N4329/J4329</f>
        <v>0.121342925659472</v>
      </c>
      <c r="R4329" s="75" t="n">
        <f aca="false">ABS(P4329-Q4329)*100</f>
        <v>67.8177458033573</v>
      </c>
      <c r="S4329" s="72" t="str">
        <f aca="false">IF(M4329&gt;N4329,"Flávio Bolsonaro",IF(N4329&gt;M4329,"Lula","Empate"))</f>
        <v>Flávio Bolsonaro</v>
      </c>
      <c r="T4329" s="74" t="n">
        <v>0.212266411116435</v>
      </c>
      <c r="U4329" s="74" t="n">
        <v>0.722089123143268</v>
      </c>
      <c r="V4329" s="72" t="str">
        <f aca="false">IF(S4329="Empate","—",IF((N4329&gt;M4329)&lt;&gt;(T4329&gt;U4329),"Sim","Não"))</f>
        <v>Não</v>
      </c>
    </row>
    <row r="4330" customFormat="false" ht="15" hidden="false" customHeight="false" outlineLevel="0" collapsed="false">
      <c r="A4330" s="72" t="s">
        <v>8824</v>
      </c>
      <c r="B4330" s="72" t="s">
        <v>8825</v>
      </c>
      <c r="C4330" s="72" t="s">
        <v>293</v>
      </c>
      <c r="D4330" s="72" t="s">
        <v>292</v>
      </c>
      <c r="E4330" s="72"/>
      <c r="F4330" s="73" t="n">
        <v>2443</v>
      </c>
      <c r="G4330" s="73" t="n">
        <v>1956</v>
      </c>
      <c r="H4330" s="73" t="n">
        <v>487</v>
      </c>
      <c r="I4330" s="74" t="n">
        <f aca="false">H4330/F4330</f>
        <v>0.19934506753991</v>
      </c>
      <c r="J4330" s="73" t="n">
        <v>1869</v>
      </c>
      <c r="K4330" s="73" t="n">
        <v>50</v>
      </c>
      <c r="L4330" s="73" t="n">
        <v>37</v>
      </c>
      <c r="M4330" s="73" t="n">
        <v>922</v>
      </c>
      <c r="N4330" s="73" t="n">
        <v>876</v>
      </c>
      <c r="O4330" s="73" t="n">
        <f aca="false">J4330-M4330-N4330</f>
        <v>71</v>
      </c>
      <c r="P4330" s="74" t="n">
        <f aca="false">M4330/J4330</f>
        <v>0.493311931514179</v>
      </c>
      <c r="Q4330" s="74" t="n">
        <f aca="false">N4330/J4330</f>
        <v>0.468699839486356</v>
      </c>
      <c r="R4330" s="75" t="n">
        <f aca="false">ABS(P4330-Q4330)*100</f>
        <v>2.46120920278223</v>
      </c>
      <c r="S4330" s="72" t="str">
        <f aca="false">IF(M4330&gt;N4330,"Flávio Bolsonaro",IF(N4330&gt;M4330,"Lula","Empate"))</f>
        <v>Flávio Bolsonaro</v>
      </c>
      <c r="T4330" s="74" t="n">
        <v>0.596881959910913</v>
      </c>
      <c r="U4330" s="74" t="n">
        <v>0.345768374164811</v>
      </c>
      <c r="V4330" s="72" t="str">
        <f aca="false">IF(S4330="Empate","—",IF((N4330&gt;M4330)&lt;&gt;(T4330&gt;U4330),"Sim","Não"))</f>
        <v>Sim</v>
      </c>
    </row>
    <row r="4331" customFormat="false" ht="15" hidden="false" customHeight="false" outlineLevel="0" collapsed="false">
      <c r="A4331" s="72" t="s">
        <v>8826</v>
      </c>
      <c r="B4331" s="72" t="s">
        <v>8827</v>
      </c>
      <c r="C4331" s="72" t="s">
        <v>293</v>
      </c>
      <c r="D4331" s="72" t="s">
        <v>292</v>
      </c>
      <c r="E4331" s="72"/>
      <c r="F4331" s="73" t="n">
        <v>2231</v>
      </c>
      <c r="G4331" s="73" t="n">
        <v>1634</v>
      </c>
      <c r="H4331" s="73" t="n">
        <v>597</v>
      </c>
      <c r="I4331" s="74" t="n">
        <f aca="false">H4331/F4331</f>
        <v>0.267593007619901</v>
      </c>
      <c r="J4331" s="73" t="n">
        <v>1558</v>
      </c>
      <c r="K4331" s="73" t="n">
        <v>33</v>
      </c>
      <c r="L4331" s="73" t="n">
        <v>43</v>
      </c>
      <c r="M4331" s="73" t="n">
        <v>799</v>
      </c>
      <c r="N4331" s="73" t="n">
        <v>657</v>
      </c>
      <c r="O4331" s="73" t="n">
        <f aca="false">J4331-M4331-N4331</f>
        <v>102</v>
      </c>
      <c r="P4331" s="74" t="n">
        <f aca="false">M4331/J4331</f>
        <v>0.512836970474968</v>
      </c>
      <c r="Q4331" s="74" t="n">
        <f aca="false">N4331/J4331</f>
        <v>0.421694480102696</v>
      </c>
      <c r="R4331" s="75" t="n">
        <f aca="false">ABS(P4331-Q4331)*100</f>
        <v>9.11424903722721</v>
      </c>
      <c r="S4331" s="72" t="str">
        <f aca="false">IF(M4331&gt;N4331,"Flávio Bolsonaro",IF(N4331&gt;M4331,"Lula","Empate"))</f>
        <v>Flávio Bolsonaro</v>
      </c>
      <c r="T4331" s="74" t="n">
        <v>0.521767381416504</v>
      </c>
      <c r="U4331" s="74" t="n">
        <v>0.413905133203379</v>
      </c>
      <c r="V4331" s="72" t="str">
        <f aca="false">IF(S4331="Empate","—",IF((N4331&gt;M4331)&lt;&gt;(T4331&gt;U4331),"Sim","Não"))</f>
        <v>Sim</v>
      </c>
    </row>
    <row r="4332" customFormat="false" ht="15" hidden="false" customHeight="false" outlineLevel="0" collapsed="false">
      <c r="A4332" s="72" t="s">
        <v>8828</v>
      </c>
      <c r="B4332" s="72" t="s">
        <v>8829</v>
      </c>
      <c r="C4332" s="72" t="s">
        <v>293</v>
      </c>
      <c r="D4332" s="72" t="s">
        <v>292</v>
      </c>
      <c r="E4332" s="72"/>
      <c r="F4332" s="73" t="n">
        <v>3728</v>
      </c>
      <c r="G4332" s="73" t="n">
        <v>3254</v>
      </c>
      <c r="H4332" s="73" t="n">
        <v>474</v>
      </c>
      <c r="I4332" s="74" t="n">
        <f aca="false">H4332/F4332</f>
        <v>0.127145922746781</v>
      </c>
      <c r="J4332" s="73" t="n">
        <v>3166</v>
      </c>
      <c r="K4332" s="73" t="n">
        <v>42</v>
      </c>
      <c r="L4332" s="73" t="n">
        <v>46</v>
      </c>
      <c r="M4332" s="73" t="n">
        <v>2400</v>
      </c>
      <c r="N4332" s="73" t="n">
        <v>527</v>
      </c>
      <c r="O4332" s="73" t="n">
        <f aca="false">J4332-M4332-N4332</f>
        <v>239</v>
      </c>
      <c r="P4332" s="74" t="n">
        <f aca="false">M4332/J4332</f>
        <v>0.758054327226785</v>
      </c>
      <c r="Q4332" s="74" t="n">
        <f aca="false">N4332/J4332</f>
        <v>0.166456096020215</v>
      </c>
      <c r="R4332" s="75" t="n">
        <f aca="false">ABS(P4332-Q4332)*100</f>
        <v>59.159823120657</v>
      </c>
      <c r="S4332" s="72" t="str">
        <f aca="false">IF(M4332&gt;N4332,"Flávio Bolsonaro",IF(N4332&gt;M4332,"Lula","Empate"))</f>
        <v>Flávio Bolsonaro</v>
      </c>
      <c r="T4332" s="74" t="n">
        <v>0.2021625163827</v>
      </c>
      <c r="U4332" s="74" t="n">
        <v>0.723132372214941</v>
      </c>
      <c r="V4332" s="72" t="str">
        <f aca="false">IF(S4332="Empate","—",IF((N4332&gt;M4332)&lt;&gt;(T4332&gt;U4332),"Sim","Não"))</f>
        <v>Não</v>
      </c>
    </row>
    <row r="4333" customFormat="false" ht="15" hidden="false" customHeight="false" outlineLevel="0" collapsed="false">
      <c r="A4333" s="72" t="s">
        <v>8830</v>
      </c>
      <c r="B4333" s="72" t="s">
        <v>8831</v>
      </c>
      <c r="C4333" s="72" t="s">
        <v>293</v>
      </c>
      <c r="D4333" s="72" t="s">
        <v>292</v>
      </c>
      <c r="E4333" s="72"/>
      <c r="F4333" s="73" t="n">
        <v>2244</v>
      </c>
      <c r="G4333" s="73" t="n">
        <v>1948</v>
      </c>
      <c r="H4333" s="73" t="n">
        <v>296</v>
      </c>
      <c r="I4333" s="74" t="n">
        <f aca="false">H4333/F4333</f>
        <v>0.131907308377897</v>
      </c>
      <c r="J4333" s="73" t="n">
        <v>1880</v>
      </c>
      <c r="K4333" s="73" t="n">
        <v>28</v>
      </c>
      <c r="L4333" s="73" t="n">
        <v>40</v>
      </c>
      <c r="M4333" s="73" t="n">
        <v>1264</v>
      </c>
      <c r="N4333" s="73" t="n">
        <v>421</v>
      </c>
      <c r="O4333" s="73" t="n">
        <f aca="false">J4333-M4333-N4333</f>
        <v>195</v>
      </c>
      <c r="P4333" s="74" t="n">
        <f aca="false">M4333/J4333</f>
        <v>0.672340425531915</v>
      </c>
      <c r="Q4333" s="74" t="n">
        <f aca="false">N4333/J4333</f>
        <v>0.223936170212766</v>
      </c>
      <c r="R4333" s="75" t="n">
        <f aca="false">ABS(P4333-Q4333)*100</f>
        <v>44.8404255319149</v>
      </c>
      <c r="S4333" s="72" t="str">
        <f aca="false">IF(M4333&gt;N4333,"Flávio Bolsonaro",IF(N4333&gt;M4333,"Lula","Empate"))</f>
        <v>Flávio Bolsonaro</v>
      </c>
      <c r="T4333" s="74" t="n">
        <v>0.348861831656961</v>
      </c>
      <c r="U4333" s="74" t="n">
        <v>0.529910005293806</v>
      </c>
      <c r="V4333" s="72" t="str">
        <f aca="false">IF(S4333="Empate","—",IF((N4333&gt;M4333)&lt;&gt;(T4333&gt;U4333),"Sim","Não"))</f>
        <v>Não</v>
      </c>
    </row>
    <row r="4334" customFormat="false" ht="15" hidden="false" customHeight="false" outlineLevel="0" collapsed="false">
      <c r="A4334" s="72" t="s">
        <v>8832</v>
      </c>
      <c r="B4334" s="72" t="s">
        <v>8833</v>
      </c>
      <c r="C4334" s="72" t="s">
        <v>293</v>
      </c>
      <c r="D4334" s="72" t="s">
        <v>292</v>
      </c>
      <c r="E4334" s="72"/>
      <c r="F4334" s="73" t="n">
        <v>20679</v>
      </c>
      <c r="G4334" s="73" t="n">
        <v>16176</v>
      </c>
      <c r="H4334" s="73" t="n">
        <v>4503</v>
      </c>
      <c r="I4334" s="74" t="n">
        <f aca="false">H4334/F4334</f>
        <v>0.217757144929639</v>
      </c>
      <c r="J4334" s="73" t="n">
        <v>15110</v>
      </c>
      <c r="K4334" s="73" t="n">
        <v>594</v>
      </c>
      <c r="L4334" s="73" t="n">
        <v>472</v>
      </c>
      <c r="M4334" s="73" t="n">
        <v>7011</v>
      </c>
      <c r="N4334" s="73" t="n">
        <v>6408</v>
      </c>
      <c r="O4334" s="73" t="n">
        <f aca="false">J4334-M4334-N4334</f>
        <v>1691</v>
      </c>
      <c r="P4334" s="74" t="n">
        <f aca="false">M4334/J4334</f>
        <v>0.463997352746526</v>
      </c>
      <c r="Q4334" s="74" t="n">
        <f aca="false">N4334/J4334</f>
        <v>0.424090006618134</v>
      </c>
      <c r="R4334" s="75" t="n">
        <f aca="false">ABS(P4334-Q4334)*100</f>
        <v>3.99073461283918</v>
      </c>
      <c r="S4334" s="72" t="str">
        <f aca="false">IF(M4334&gt;N4334,"Flávio Bolsonaro",IF(N4334&gt;M4334,"Lula","Empate"))</f>
        <v>Flávio Bolsonaro</v>
      </c>
      <c r="T4334" s="74" t="n">
        <v>0.526179498515758</v>
      </c>
      <c r="U4334" s="74" t="n">
        <v>0.345228320596223</v>
      </c>
      <c r="V4334" s="72" t="str">
        <f aca="false">IF(S4334="Empate","—",IF((N4334&gt;M4334)&lt;&gt;(T4334&gt;U4334),"Sim","Não"))</f>
        <v>Sim</v>
      </c>
    </row>
    <row r="4335" customFormat="false" ht="15" hidden="false" customHeight="false" outlineLevel="0" collapsed="false">
      <c r="A4335" s="72" t="s">
        <v>8834</v>
      </c>
      <c r="B4335" s="72" t="s">
        <v>8835</v>
      </c>
      <c r="C4335" s="72" t="s">
        <v>293</v>
      </c>
      <c r="D4335" s="72" t="s">
        <v>292</v>
      </c>
      <c r="E4335" s="72"/>
      <c r="F4335" s="73" t="n">
        <v>5762</v>
      </c>
      <c r="G4335" s="73" t="n">
        <v>4871</v>
      </c>
      <c r="H4335" s="73" t="n">
        <v>891</v>
      </c>
      <c r="I4335" s="74" t="n">
        <f aca="false">H4335/F4335</f>
        <v>0.154633807705658</v>
      </c>
      <c r="J4335" s="73" t="n">
        <v>4666</v>
      </c>
      <c r="K4335" s="73" t="n">
        <v>121</v>
      </c>
      <c r="L4335" s="73" t="n">
        <v>84</v>
      </c>
      <c r="M4335" s="73" t="n">
        <v>3317</v>
      </c>
      <c r="N4335" s="73" t="n">
        <v>1066</v>
      </c>
      <c r="O4335" s="73" t="n">
        <f aca="false">J4335-M4335-N4335</f>
        <v>283</v>
      </c>
      <c r="P4335" s="74" t="n">
        <f aca="false">M4335/J4335</f>
        <v>0.710887269609944</v>
      </c>
      <c r="Q4335" s="74" t="n">
        <f aca="false">N4335/J4335</f>
        <v>0.228461208744106</v>
      </c>
      <c r="R4335" s="75" t="n">
        <f aca="false">ABS(P4335-Q4335)*100</f>
        <v>48.2426060865838</v>
      </c>
      <c r="S4335" s="72" t="str">
        <f aca="false">IF(M4335&gt;N4335,"Flávio Bolsonaro",IF(N4335&gt;M4335,"Lula","Empate"))</f>
        <v>Flávio Bolsonaro</v>
      </c>
      <c r="T4335" s="74" t="n">
        <v>0.310126582278481</v>
      </c>
      <c r="U4335" s="74" t="n">
        <v>0.618354430379747</v>
      </c>
      <c r="V4335" s="72" t="str">
        <f aca="false">IF(S4335="Empate","—",IF((N4335&gt;M4335)&lt;&gt;(T4335&gt;U4335),"Sim","Não"))</f>
        <v>Não</v>
      </c>
    </row>
    <row r="4336" customFormat="false" ht="15" hidden="false" customHeight="false" outlineLevel="0" collapsed="false">
      <c r="A4336" s="72" t="s">
        <v>8836</v>
      </c>
      <c r="B4336" s="72" t="s">
        <v>8837</v>
      </c>
      <c r="C4336" s="72" t="s">
        <v>293</v>
      </c>
      <c r="D4336" s="72" t="s">
        <v>292</v>
      </c>
      <c r="E4336" s="72"/>
      <c r="F4336" s="73" t="n">
        <v>2065</v>
      </c>
      <c r="G4336" s="73" t="n">
        <v>1779</v>
      </c>
      <c r="H4336" s="73" t="n">
        <v>286</v>
      </c>
      <c r="I4336" s="74" t="n">
        <f aca="false">H4336/F4336</f>
        <v>0.138498789346247</v>
      </c>
      <c r="J4336" s="73" t="n">
        <v>1711</v>
      </c>
      <c r="K4336" s="73" t="n">
        <v>36</v>
      </c>
      <c r="L4336" s="73" t="n">
        <v>32</v>
      </c>
      <c r="M4336" s="73" t="n">
        <v>1148</v>
      </c>
      <c r="N4336" s="73" t="n">
        <v>305</v>
      </c>
      <c r="O4336" s="73" t="n">
        <f aca="false">J4336-M4336-N4336</f>
        <v>258</v>
      </c>
      <c r="P4336" s="74" t="n">
        <f aca="false">M4336/J4336</f>
        <v>0.670952659263589</v>
      </c>
      <c r="Q4336" s="74" t="n">
        <f aca="false">N4336/J4336</f>
        <v>0.178258328462887</v>
      </c>
      <c r="R4336" s="75" t="n">
        <f aca="false">ABS(P4336-Q4336)*100</f>
        <v>49.2694330800701</v>
      </c>
      <c r="S4336" s="72" t="str">
        <f aca="false">IF(M4336&gt;N4336,"Flávio Bolsonaro",IF(N4336&gt;M4336,"Lula","Empate"))</f>
        <v>Flávio Bolsonaro</v>
      </c>
      <c r="T4336" s="74" t="n">
        <v>0.248024316109423</v>
      </c>
      <c r="U4336" s="74" t="n">
        <v>0.634042553191489</v>
      </c>
      <c r="V4336" s="72" t="str">
        <f aca="false">IF(S4336="Empate","—",IF((N4336&gt;M4336)&lt;&gt;(T4336&gt;U4336),"Sim","Não"))</f>
        <v>Não</v>
      </c>
    </row>
    <row r="4337" customFormat="false" ht="15" hidden="false" customHeight="false" outlineLevel="0" collapsed="false">
      <c r="A4337" s="72" t="s">
        <v>8838</v>
      </c>
      <c r="B4337" s="72" t="s">
        <v>8839</v>
      </c>
      <c r="C4337" s="72" t="s">
        <v>293</v>
      </c>
      <c r="D4337" s="72" t="s">
        <v>292</v>
      </c>
      <c r="E4337" s="72"/>
      <c r="F4337" s="73" t="n">
        <v>3387</v>
      </c>
      <c r="G4337" s="73" t="n">
        <v>2591</v>
      </c>
      <c r="H4337" s="73" t="n">
        <v>796</v>
      </c>
      <c r="I4337" s="74" t="n">
        <f aca="false">H4337/F4337</f>
        <v>0.235016238559197</v>
      </c>
      <c r="J4337" s="73" t="n">
        <v>2513</v>
      </c>
      <c r="K4337" s="73" t="n">
        <v>51</v>
      </c>
      <c r="L4337" s="73" t="n">
        <v>27</v>
      </c>
      <c r="M4337" s="73" t="n">
        <v>1726</v>
      </c>
      <c r="N4337" s="73" t="n">
        <v>676</v>
      </c>
      <c r="O4337" s="73" t="n">
        <f aca="false">J4337-M4337-N4337</f>
        <v>111</v>
      </c>
      <c r="P4337" s="74" t="n">
        <f aca="false">M4337/J4337</f>
        <v>0.68682849184242</v>
      </c>
      <c r="Q4337" s="74" t="n">
        <f aca="false">N4337/J4337</f>
        <v>0.26900119379228</v>
      </c>
      <c r="R4337" s="75" t="n">
        <f aca="false">ABS(P4337-Q4337)*100</f>
        <v>41.7827298050139</v>
      </c>
      <c r="S4337" s="72" t="str">
        <f aca="false">IF(M4337&gt;N4337,"Flávio Bolsonaro",IF(N4337&gt;M4337,"Lula","Empate"))</f>
        <v>Flávio Bolsonaro</v>
      </c>
      <c r="T4337" s="74" t="n">
        <v>0.372665534804754</v>
      </c>
      <c r="U4337" s="74" t="n">
        <v>0.57088285229202</v>
      </c>
      <c r="V4337" s="72" t="str">
        <f aca="false">IF(S4337="Empate","—",IF((N4337&gt;M4337)&lt;&gt;(T4337&gt;U4337),"Sim","Não"))</f>
        <v>Não</v>
      </c>
    </row>
    <row r="4338" customFormat="false" ht="15" hidden="false" customHeight="false" outlineLevel="0" collapsed="false">
      <c r="A4338" s="72" t="s">
        <v>8840</v>
      </c>
      <c r="B4338" s="72" t="s">
        <v>8841</v>
      </c>
      <c r="C4338" s="72" t="s">
        <v>293</v>
      </c>
      <c r="D4338" s="72" t="s">
        <v>292</v>
      </c>
      <c r="E4338" s="72"/>
      <c r="F4338" s="73" t="n">
        <v>4198</v>
      </c>
      <c r="G4338" s="73" t="n">
        <v>3554</v>
      </c>
      <c r="H4338" s="73" t="n">
        <v>644</v>
      </c>
      <c r="I4338" s="74" t="n">
        <f aca="false">H4338/F4338</f>
        <v>0.153406383992377</v>
      </c>
      <c r="J4338" s="73" t="n">
        <v>3339</v>
      </c>
      <c r="K4338" s="73" t="n">
        <v>147</v>
      </c>
      <c r="L4338" s="73" t="n">
        <v>68</v>
      </c>
      <c r="M4338" s="73" t="n">
        <v>2334</v>
      </c>
      <c r="N4338" s="73" t="n">
        <v>810</v>
      </c>
      <c r="O4338" s="73" t="n">
        <f aca="false">J4338-M4338-N4338</f>
        <v>195</v>
      </c>
      <c r="P4338" s="74" t="n">
        <f aca="false">M4338/J4338</f>
        <v>0.699011680143756</v>
      </c>
      <c r="Q4338" s="74" t="n">
        <f aca="false">N4338/J4338</f>
        <v>0.242587601078167</v>
      </c>
      <c r="R4338" s="75" t="n">
        <f aca="false">ABS(P4338-Q4338)*100</f>
        <v>45.6424079065588</v>
      </c>
      <c r="S4338" s="72" t="str">
        <f aca="false">IF(M4338&gt;N4338,"Flávio Bolsonaro",IF(N4338&gt;M4338,"Lula","Empate"))</f>
        <v>Flávio Bolsonaro</v>
      </c>
      <c r="T4338" s="74" t="n">
        <v>0.367425362104641</v>
      </c>
      <c r="U4338" s="74" t="n">
        <v>0.566065622228791</v>
      </c>
      <c r="V4338" s="72" t="str">
        <f aca="false">IF(S4338="Empate","—",IF((N4338&gt;M4338)&lt;&gt;(T4338&gt;U4338),"Sim","Não"))</f>
        <v>Não</v>
      </c>
    </row>
    <row r="4339" customFormat="false" ht="15" hidden="false" customHeight="false" outlineLevel="0" collapsed="false">
      <c r="A4339" s="72" t="s">
        <v>8842</v>
      </c>
      <c r="B4339" s="72" t="s">
        <v>8843</v>
      </c>
      <c r="C4339" s="72" t="s">
        <v>293</v>
      </c>
      <c r="D4339" s="72" t="s">
        <v>292</v>
      </c>
      <c r="E4339" s="72"/>
      <c r="F4339" s="73" t="n">
        <v>2578</v>
      </c>
      <c r="G4339" s="73" t="n">
        <v>2079</v>
      </c>
      <c r="H4339" s="73" t="n">
        <v>499</v>
      </c>
      <c r="I4339" s="74" t="n">
        <f aca="false">H4339/F4339</f>
        <v>0.19356089992242</v>
      </c>
      <c r="J4339" s="73" t="n">
        <v>2012</v>
      </c>
      <c r="K4339" s="73" t="n">
        <v>34</v>
      </c>
      <c r="L4339" s="73" t="n">
        <v>33</v>
      </c>
      <c r="M4339" s="73" t="n">
        <v>1283</v>
      </c>
      <c r="N4339" s="73" t="n">
        <v>583</v>
      </c>
      <c r="O4339" s="73" t="n">
        <f aca="false">J4339-M4339-N4339</f>
        <v>146</v>
      </c>
      <c r="P4339" s="74" t="n">
        <f aca="false">M4339/J4339</f>
        <v>0.637673956262425</v>
      </c>
      <c r="Q4339" s="74" t="n">
        <f aca="false">N4339/J4339</f>
        <v>0.289761431411531</v>
      </c>
      <c r="R4339" s="75" t="n">
        <f aca="false">ABS(P4339-Q4339)*100</f>
        <v>34.7912524850895</v>
      </c>
      <c r="S4339" s="72" t="str">
        <f aca="false">IF(M4339&gt;N4339,"Flávio Bolsonaro",IF(N4339&gt;M4339,"Lula","Empate"))</f>
        <v>Flávio Bolsonaro</v>
      </c>
      <c r="T4339" s="74" t="n">
        <v>0.342156862745098</v>
      </c>
      <c r="U4339" s="74" t="n">
        <v>0.570588235294118</v>
      </c>
      <c r="V4339" s="72" t="str">
        <f aca="false">IF(S4339="Empate","—",IF((N4339&gt;M4339)&lt;&gt;(T4339&gt;U4339),"Sim","Não"))</f>
        <v>Não</v>
      </c>
    </row>
    <row r="4340" customFormat="false" ht="15" hidden="false" customHeight="false" outlineLevel="0" collapsed="false">
      <c r="A4340" s="72" t="s">
        <v>8844</v>
      </c>
      <c r="B4340" s="72" t="s">
        <v>8845</v>
      </c>
      <c r="C4340" s="72" t="s">
        <v>293</v>
      </c>
      <c r="D4340" s="72" t="s">
        <v>292</v>
      </c>
      <c r="E4340" s="72"/>
      <c r="F4340" s="73" t="n">
        <v>162766</v>
      </c>
      <c r="G4340" s="73" t="n">
        <v>124484</v>
      </c>
      <c r="H4340" s="73" t="n">
        <v>38282</v>
      </c>
      <c r="I4340" s="74" t="n">
        <f aca="false">H4340/F4340</f>
        <v>0.235196539817898</v>
      </c>
      <c r="J4340" s="73" t="n">
        <v>119523</v>
      </c>
      <c r="K4340" s="73" t="n">
        <v>2601</v>
      </c>
      <c r="L4340" s="73" t="n">
        <v>2360</v>
      </c>
      <c r="M4340" s="73" t="n">
        <v>63155</v>
      </c>
      <c r="N4340" s="73" t="n">
        <v>45762</v>
      </c>
      <c r="O4340" s="73" t="n">
        <f aca="false">J4340-M4340-N4340</f>
        <v>10606</v>
      </c>
      <c r="P4340" s="74" t="n">
        <f aca="false">M4340/J4340</f>
        <v>0.528392024965906</v>
      </c>
      <c r="Q4340" s="74" t="n">
        <f aca="false">N4340/J4340</f>
        <v>0.382871915865566</v>
      </c>
      <c r="R4340" s="75" t="n">
        <f aca="false">ABS(P4340-Q4340)*100</f>
        <v>14.552010910034</v>
      </c>
      <c r="S4340" s="72" t="str">
        <f aca="false">IF(M4340&gt;N4340,"Flávio Bolsonaro",IF(N4340&gt;M4340,"Lula","Empate"))</f>
        <v>Flávio Bolsonaro</v>
      </c>
      <c r="T4340" s="74" t="n">
        <v>0.431663263703471</v>
      </c>
      <c r="U4340" s="74" t="n">
        <v>0.486610648657138</v>
      </c>
      <c r="V4340" s="72" t="str">
        <f aca="false">IF(S4340="Empate","—",IF((N4340&gt;M4340)&lt;&gt;(T4340&gt;U4340),"Sim","Não"))</f>
        <v>Não</v>
      </c>
    </row>
    <row r="4341" customFormat="false" ht="15" hidden="false" customHeight="false" outlineLevel="0" collapsed="false">
      <c r="A4341" s="72" t="s">
        <v>8846</v>
      </c>
      <c r="B4341" s="72" t="s">
        <v>8847</v>
      </c>
      <c r="C4341" s="72" t="s">
        <v>293</v>
      </c>
      <c r="D4341" s="72" t="s">
        <v>292</v>
      </c>
      <c r="E4341" s="72"/>
      <c r="F4341" s="73" t="n">
        <v>35085</v>
      </c>
      <c r="G4341" s="73" t="n">
        <v>27526</v>
      </c>
      <c r="H4341" s="73" t="n">
        <v>7559</v>
      </c>
      <c r="I4341" s="74" t="n">
        <f aca="false">H4341/F4341</f>
        <v>0.215448197235286</v>
      </c>
      <c r="J4341" s="73" t="n">
        <v>26394</v>
      </c>
      <c r="K4341" s="73" t="n">
        <v>653</v>
      </c>
      <c r="L4341" s="73" t="n">
        <v>479</v>
      </c>
      <c r="M4341" s="73" t="n">
        <v>15492</v>
      </c>
      <c r="N4341" s="73" t="n">
        <v>8855</v>
      </c>
      <c r="O4341" s="73" t="n">
        <f aca="false">J4341-M4341-N4341</f>
        <v>2047</v>
      </c>
      <c r="P4341" s="74" t="n">
        <f aca="false">M4341/J4341</f>
        <v>0.586951579904524</v>
      </c>
      <c r="Q4341" s="74" t="n">
        <f aca="false">N4341/J4341</f>
        <v>0.335492915056452</v>
      </c>
      <c r="R4341" s="75" t="n">
        <f aca="false">ABS(P4341-Q4341)*100</f>
        <v>25.1458664848072</v>
      </c>
      <c r="S4341" s="72" t="str">
        <f aca="false">IF(M4341&gt;N4341,"Flávio Bolsonaro",IF(N4341&gt;M4341,"Lula","Empate"))</f>
        <v>Flávio Bolsonaro</v>
      </c>
      <c r="T4341" s="74" t="n">
        <v>0.439273927392739</v>
      </c>
      <c r="U4341" s="74" t="n">
        <v>0.466446644664466</v>
      </c>
      <c r="V4341" s="72" t="str">
        <f aca="false">IF(S4341="Empate","—",IF((N4341&gt;M4341)&lt;&gt;(T4341&gt;U4341),"Sim","Não"))</f>
        <v>Não</v>
      </c>
    </row>
    <row r="4342" customFormat="false" ht="15" hidden="false" customHeight="false" outlineLevel="0" collapsed="false">
      <c r="A4342" s="72" t="s">
        <v>8848</v>
      </c>
      <c r="B4342" s="72" t="s">
        <v>8849</v>
      </c>
      <c r="C4342" s="72" t="s">
        <v>293</v>
      </c>
      <c r="D4342" s="72" t="s">
        <v>292</v>
      </c>
      <c r="E4342" s="72"/>
      <c r="F4342" s="73" t="n">
        <v>26267</v>
      </c>
      <c r="G4342" s="73" t="n">
        <v>19950</v>
      </c>
      <c r="H4342" s="73" t="n">
        <v>6317</v>
      </c>
      <c r="I4342" s="74" t="n">
        <f aca="false">H4342/F4342</f>
        <v>0.240491871930559</v>
      </c>
      <c r="J4342" s="73" t="n">
        <v>19071</v>
      </c>
      <c r="K4342" s="73" t="n">
        <v>469</v>
      </c>
      <c r="L4342" s="73" t="n">
        <v>410</v>
      </c>
      <c r="M4342" s="73" t="n">
        <v>10241</v>
      </c>
      <c r="N4342" s="73" t="n">
        <v>7578</v>
      </c>
      <c r="O4342" s="73" t="n">
        <f aca="false">J4342-M4342-N4342</f>
        <v>1252</v>
      </c>
      <c r="P4342" s="74" t="n">
        <f aca="false">M4342/J4342</f>
        <v>0.536993340674322</v>
      </c>
      <c r="Q4342" s="74" t="n">
        <f aca="false">N4342/J4342</f>
        <v>0.397357243983011</v>
      </c>
      <c r="R4342" s="75" t="n">
        <f aca="false">ABS(P4342-Q4342)*100</f>
        <v>13.9636096691311</v>
      </c>
      <c r="S4342" s="72" t="str">
        <f aca="false">IF(M4342&gt;N4342,"Flávio Bolsonaro",IF(N4342&gt;M4342,"Lula","Empate"))</f>
        <v>Flávio Bolsonaro</v>
      </c>
      <c r="T4342" s="74" t="n">
        <v>0.500407871928215</v>
      </c>
      <c r="U4342" s="74" t="n">
        <v>0.428112572652187</v>
      </c>
      <c r="V4342" s="72" t="str">
        <f aca="false">IF(S4342="Empate","—",IF((N4342&gt;M4342)&lt;&gt;(T4342&gt;U4342),"Sim","Não"))</f>
        <v>Sim</v>
      </c>
    </row>
    <row r="4343" customFormat="false" ht="15" hidden="false" customHeight="false" outlineLevel="0" collapsed="false">
      <c r="A4343" s="72" t="s">
        <v>8850</v>
      </c>
      <c r="B4343" s="72" t="s">
        <v>8851</v>
      </c>
      <c r="C4343" s="72" t="s">
        <v>293</v>
      </c>
      <c r="D4343" s="72" t="s">
        <v>292</v>
      </c>
      <c r="E4343" s="72"/>
      <c r="F4343" s="73" t="n">
        <v>16687</v>
      </c>
      <c r="G4343" s="73" t="n">
        <v>14092</v>
      </c>
      <c r="H4343" s="73" t="n">
        <v>2595</v>
      </c>
      <c r="I4343" s="74" t="n">
        <f aca="false">H4343/F4343</f>
        <v>0.155510277461497</v>
      </c>
      <c r="J4343" s="73" t="n">
        <v>13501</v>
      </c>
      <c r="K4343" s="73" t="n">
        <v>286</v>
      </c>
      <c r="L4343" s="73" t="n">
        <v>305</v>
      </c>
      <c r="M4343" s="73" t="n">
        <v>10092</v>
      </c>
      <c r="N4343" s="73" t="n">
        <v>2265</v>
      </c>
      <c r="O4343" s="73" t="n">
        <f aca="false">J4343-M4343-N4343</f>
        <v>1144</v>
      </c>
      <c r="P4343" s="74" t="n">
        <f aca="false">M4343/J4343</f>
        <v>0.747500185171469</v>
      </c>
      <c r="Q4343" s="74" t="n">
        <f aca="false">N4343/J4343</f>
        <v>0.167765350714762</v>
      </c>
      <c r="R4343" s="75" t="n">
        <f aca="false">ABS(P4343-Q4343)*100</f>
        <v>57.9734834456707</v>
      </c>
      <c r="S4343" s="72" t="str">
        <f aca="false">IF(M4343&gt;N4343,"Flávio Bolsonaro",IF(N4343&gt;M4343,"Lula","Empate"))</f>
        <v>Flávio Bolsonaro</v>
      </c>
      <c r="T4343" s="74" t="n">
        <v>0.224184375935349</v>
      </c>
      <c r="U4343" s="74" t="n">
        <v>0.679661777910805</v>
      </c>
      <c r="V4343" s="72" t="str">
        <f aca="false">IF(S4343="Empate","—",IF((N4343&gt;M4343)&lt;&gt;(T4343&gt;U4343),"Sim","Não"))</f>
        <v>Não</v>
      </c>
    </row>
    <row r="4344" customFormat="false" ht="15" hidden="false" customHeight="false" outlineLevel="0" collapsed="false">
      <c r="A4344" s="72" t="s">
        <v>8852</v>
      </c>
      <c r="B4344" s="72" t="s">
        <v>8853</v>
      </c>
      <c r="C4344" s="72" t="s">
        <v>293</v>
      </c>
      <c r="D4344" s="72" t="s">
        <v>292</v>
      </c>
      <c r="E4344" s="72"/>
      <c r="F4344" s="73" t="n">
        <v>4808</v>
      </c>
      <c r="G4344" s="73" t="n">
        <v>4087</v>
      </c>
      <c r="H4344" s="73" t="n">
        <v>721</v>
      </c>
      <c r="I4344" s="74" t="n">
        <f aca="false">H4344/F4344</f>
        <v>0.14995840266223</v>
      </c>
      <c r="J4344" s="73" t="n">
        <v>3946</v>
      </c>
      <c r="K4344" s="73" t="n">
        <v>79</v>
      </c>
      <c r="L4344" s="73" t="n">
        <v>62</v>
      </c>
      <c r="M4344" s="73" t="n">
        <v>2702</v>
      </c>
      <c r="N4344" s="73" t="n">
        <v>988</v>
      </c>
      <c r="O4344" s="73" t="n">
        <f aca="false">J4344-M4344-N4344</f>
        <v>256</v>
      </c>
      <c r="P4344" s="74" t="n">
        <f aca="false">M4344/J4344</f>
        <v>0.684744044602129</v>
      </c>
      <c r="Q4344" s="74" t="n">
        <f aca="false">N4344/J4344</f>
        <v>0.250380131779017</v>
      </c>
      <c r="R4344" s="75" t="n">
        <f aca="false">ABS(P4344-Q4344)*100</f>
        <v>43.4363912823112</v>
      </c>
      <c r="S4344" s="72" t="str">
        <f aca="false">IF(M4344&gt;N4344,"Flávio Bolsonaro",IF(N4344&gt;M4344,"Lula","Empate"))</f>
        <v>Flávio Bolsonaro</v>
      </c>
      <c r="T4344" s="74" t="n">
        <v>0.346637102734664</v>
      </c>
      <c r="U4344" s="74" t="n">
        <v>0.591525006159153</v>
      </c>
      <c r="V4344" s="72" t="str">
        <f aca="false">IF(S4344="Empate","—",IF((N4344&gt;M4344)&lt;&gt;(T4344&gt;U4344),"Sim","Não"))</f>
        <v>Não</v>
      </c>
    </row>
    <row r="4345" customFormat="false" ht="15" hidden="false" customHeight="false" outlineLevel="0" collapsed="false">
      <c r="A4345" s="72" t="s">
        <v>8854</v>
      </c>
      <c r="B4345" s="72" t="s">
        <v>8855</v>
      </c>
      <c r="C4345" s="72" t="s">
        <v>293</v>
      </c>
      <c r="D4345" s="72" t="s">
        <v>292</v>
      </c>
      <c r="E4345" s="72"/>
      <c r="F4345" s="73" t="n">
        <v>3157</v>
      </c>
      <c r="G4345" s="73" t="n">
        <v>2453</v>
      </c>
      <c r="H4345" s="73" t="n">
        <v>704</v>
      </c>
      <c r="I4345" s="74" t="n">
        <f aca="false">H4345/F4345</f>
        <v>0.222996515679443</v>
      </c>
      <c r="J4345" s="73" t="n">
        <v>2342</v>
      </c>
      <c r="K4345" s="73" t="n">
        <v>64</v>
      </c>
      <c r="L4345" s="73" t="n">
        <v>47</v>
      </c>
      <c r="M4345" s="73" t="n">
        <v>1460</v>
      </c>
      <c r="N4345" s="73" t="n">
        <v>699</v>
      </c>
      <c r="O4345" s="73" t="n">
        <f aca="false">J4345-M4345-N4345</f>
        <v>183</v>
      </c>
      <c r="P4345" s="74" t="n">
        <f aca="false">M4345/J4345</f>
        <v>0.623398804440649</v>
      </c>
      <c r="Q4345" s="74" t="n">
        <f aca="false">N4345/J4345</f>
        <v>0.298462852263023</v>
      </c>
      <c r="R4345" s="75" t="n">
        <f aca="false">ABS(P4345-Q4345)*100</f>
        <v>32.4935952177626</v>
      </c>
      <c r="S4345" s="72" t="str">
        <f aca="false">IF(M4345&gt;N4345,"Flávio Bolsonaro",IF(N4345&gt;M4345,"Lula","Empate"))</f>
        <v>Flávio Bolsonaro</v>
      </c>
      <c r="T4345" s="74" t="n">
        <v>0.391304347826087</v>
      </c>
      <c r="U4345" s="74" t="n">
        <v>0.538201772899958</v>
      </c>
      <c r="V4345" s="72" t="str">
        <f aca="false">IF(S4345="Empate","—",IF((N4345&gt;M4345)&lt;&gt;(T4345&gt;U4345),"Sim","Não"))</f>
        <v>Não</v>
      </c>
    </row>
    <row r="4346" customFormat="false" ht="15" hidden="false" customHeight="false" outlineLevel="0" collapsed="false">
      <c r="A4346" s="72" t="s">
        <v>8856</v>
      </c>
      <c r="B4346" s="72" t="s">
        <v>8857</v>
      </c>
      <c r="C4346" s="72" t="s">
        <v>293</v>
      </c>
      <c r="D4346" s="72" t="s">
        <v>292</v>
      </c>
      <c r="E4346" s="72"/>
      <c r="F4346" s="73" t="n">
        <v>5911</v>
      </c>
      <c r="G4346" s="73" t="n">
        <v>4706</v>
      </c>
      <c r="H4346" s="73" t="n">
        <v>1205</v>
      </c>
      <c r="I4346" s="74" t="n">
        <f aca="false">H4346/F4346</f>
        <v>0.203857215361191</v>
      </c>
      <c r="J4346" s="73" t="n">
        <v>4504</v>
      </c>
      <c r="K4346" s="73" t="n">
        <v>103</v>
      </c>
      <c r="L4346" s="73" t="n">
        <v>99</v>
      </c>
      <c r="M4346" s="73" t="n">
        <v>2354</v>
      </c>
      <c r="N4346" s="73" t="n">
        <v>1961</v>
      </c>
      <c r="O4346" s="73" t="n">
        <f aca="false">J4346-M4346-N4346</f>
        <v>189</v>
      </c>
      <c r="P4346" s="74" t="n">
        <f aca="false">M4346/J4346</f>
        <v>0.522646536412078</v>
      </c>
      <c r="Q4346" s="74" t="n">
        <f aca="false">N4346/J4346</f>
        <v>0.435390763765542</v>
      </c>
      <c r="R4346" s="75" t="n">
        <f aca="false">ABS(P4346-Q4346)*100</f>
        <v>8.72557726465364</v>
      </c>
      <c r="S4346" s="72" t="str">
        <f aca="false">IF(M4346&gt;N4346,"Flávio Bolsonaro",IF(N4346&gt;M4346,"Lula","Empate"))</f>
        <v>Flávio Bolsonaro</v>
      </c>
      <c r="T4346" s="74" t="n">
        <v>0.528013582342954</v>
      </c>
      <c r="U4346" s="74" t="n">
        <v>0.421477079796265</v>
      </c>
      <c r="V4346" s="72" t="str">
        <f aca="false">IF(S4346="Empate","—",IF((N4346&gt;M4346)&lt;&gt;(T4346&gt;U4346),"Sim","Não"))</f>
        <v>Sim</v>
      </c>
    </row>
    <row r="4347" customFormat="false" ht="15" hidden="false" customHeight="false" outlineLevel="0" collapsed="false">
      <c r="A4347" s="72" t="s">
        <v>8858</v>
      </c>
      <c r="B4347" s="72" t="s">
        <v>8859</v>
      </c>
      <c r="C4347" s="72" t="s">
        <v>293</v>
      </c>
      <c r="D4347" s="72" t="s">
        <v>292</v>
      </c>
      <c r="E4347" s="72"/>
      <c r="F4347" s="73" t="n">
        <v>4337</v>
      </c>
      <c r="G4347" s="73" t="n">
        <v>3379</v>
      </c>
      <c r="H4347" s="73" t="n">
        <v>958</v>
      </c>
      <c r="I4347" s="74" t="n">
        <f aca="false">H4347/F4347</f>
        <v>0.220890016140189</v>
      </c>
      <c r="J4347" s="73" t="n">
        <v>3203</v>
      </c>
      <c r="K4347" s="73" t="n">
        <v>61</v>
      </c>
      <c r="L4347" s="73" t="n">
        <v>115</v>
      </c>
      <c r="M4347" s="73" t="n">
        <v>1347</v>
      </c>
      <c r="N4347" s="73" t="n">
        <v>1705</v>
      </c>
      <c r="O4347" s="73" t="n">
        <f aca="false">J4347-M4347-N4347</f>
        <v>151</v>
      </c>
      <c r="P4347" s="74" t="n">
        <f aca="false">M4347/J4347</f>
        <v>0.420543240711833</v>
      </c>
      <c r="Q4347" s="74" t="n">
        <f aca="false">N4347/J4347</f>
        <v>0.532313456134874</v>
      </c>
      <c r="R4347" s="75" t="n">
        <f aca="false">ABS(P4347-Q4347)*100</f>
        <v>11.1770215423041</v>
      </c>
      <c r="S4347" s="72" t="str">
        <f aca="false">IF(M4347&gt;N4347,"Flávio Bolsonaro",IF(N4347&gt;M4347,"Lula","Empate"))</f>
        <v>Lula</v>
      </c>
      <c r="T4347" s="74" t="n">
        <v>0.586003110419907</v>
      </c>
      <c r="U4347" s="74" t="n">
        <v>0.345878693623639</v>
      </c>
      <c r="V4347" s="72" t="str">
        <f aca="false">IF(S4347="Empate","—",IF((N4347&gt;M4347)&lt;&gt;(T4347&gt;U4347),"Sim","Não"))</f>
        <v>Não</v>
      </c>
    </row>
    <row r="4348" customFormat="false" ht="15" hidden="false" customHeight="false" outlineLevel="0" collapsed="false">
      <c r="A4348" s="72" t="s">
        <v>8860</v>
      </c>
      <c r="B4348" s="72" t="s">
        <v>8861</v>
      </c>
      <c r="C4348" s="72" t="s">
        <v>293</v>
      </c>
      <c r="D4348" s="72" t="s">
        <v>292</v>
      </c>
      <c r="E4348" s="72"/>
      <c r="F4348" s="73" t="n">
        <v>5214</v>
      </c>
      <c r="G4348" s="73" t="n">
        <v>4327</v>
      </c>
      <c r="H4348" s="73" t="n">
        <v>887</v>
      </c>
      <c r="I4348" s="74" t="n">
        <f aca="false">H4348/F4348</f>
        <v>0.17011891062524</v>
      </c>
      <c r="J4348" s="73" t="n">
        <v>4186</v>
      </c>
      <c r="K4348" s="73" t="n">
        <v>65</v>
      </c>
      <c r="L4348" s="73" t="n">
        <v>76</v>
      </c>
      <c r="M4348" s="73" t="n">
        <v>2432</v>
      </c>
      <c r="N4348" s="73" t="n">
        <v>1446</v>
      </c>
      <c r="O4348" s="73" t="n">
        <f aca="false">J4348-M4348-N4348</f>
        <v>308</v>
      </c>
      <c r="P4348" s="74" t="n">
        <f aca="false">M4348/J4348</f>
        <v>0.580984233158146</v>
      </c>
      <c r="Q4348" s="74" t="n">
        <f aca="false">N4348/J4348</f>
        <v>0.345437171524128</v>
      </c>
      <c r="R4348" s="75" t="n">
        <f aca="false">ABS(P4348-Q4348)*100</f>
        <v>23.5547061634018</v>
      </c>
      <c r="S4348" s="72" t="str">
        <f aca="false">IF(M4348&gt;N4348,"Flávio Bolsonaro",IF(N4348&gt;M4348,"Lula","Empate"))</f>
        <v>Flávio Bolsonaro</v>
      </c>
      <c r="T4348" s="74" t="n">
        <v>0.437718277066356</v>
      </c>
      <c r="U4348" s="74" t="n">
        <v>0.479860302677532</v>
      </c>
      <c r="V4348" s="72" t="str">
        <f aca="false">IF(S4348="Empate","—",IF((N4348&gt;M4348)&lt;&gt;(T4348&gt;U4348),"Sim","Não"))</f>
        <v>Não</v>
      </c>
    </row>
    <row r="4349" customFormat="false" ht="15" hidden="false" customHeight="false" outlineLevel="0" collapsed="false">
      <c r="A4349" s="72" t="s">
        <v>8862</v>
      </c>
      <c r="B4349" s="72" t="s">
        <v>8863</v>
      </c>
      <c r="C4349" s="72" t="s">
        <v>293</v>
      </c>
      <c r="D4349" s="72" t="s">
        <v>292</v>
      </c>
      <c r="E4349" s="72"/>
      <c r="F4349" s="73" t="n">
        <v>3188</v>
      </c>
      <c r="G4349" s="73" t="n">
        <v>2805</v>
      </c>
      <c r="H4349" s="73" t="n">
        <v>383</v>
      </c>
      <c r="I4349" s="74" t="n">
        <f aca="false">H4349/F4349</f>
        <v>0.120138017565872</v>
      </c>
      <c r="J4349" s="73" t="n">
        <v>2693</v>
      </c>
      <c r="K4349" s="73" t="n">
        <v>51</v>
      </c>
      <c r="L4349" s="73" t="n">
        <v>61</v>
      </c>
      <c r="M4349" s="73" t="n">
        <v>1958</v>
      </c>
      <c r="N4349" s="73" t="n">
        <v>486</v>
      </c>
      <c r="O4349" s="73" t="n">
        <f aca="false">J4349-M4349-N4349</f>
        <v>249</v>
      </c>
      <c r="P4349" s="74" t="n">
        <f aca="false">M4349/J4349</f>
        <v>0.727070181953212</v>
      </c>
      <c r="Q4349" s="74" t="n">
        <f aca="false">N4349/J4349</f>
        <v>0.18046787968808</v>
      </c>
      <c r="R4349" s="75" t="n">
        <f aca="false">ABS(P4349-Q4349)*100</f>
        <v>54.6602302265132</v>
      </c>
      <c r="S4349" s="72" t="str">
        <f aca="false">IF(M4349&gt;N4349,"Flávio Bolsonaro",IF(N4349&gt;M4349,"Lula","Empate"))</f>
        <v>Flávio Bolsonaro</v>
      </c>
      <c r="T4349" s="74" t="n">
        <v>0.248294162244124</v>
      </c>
      <c r="U4349" s="74" t="n">
        <v>0.645185746777862</v>
      </c>
      <c r="V4349" s="72" t="str">
        <f aca="false">IF(S4349="Empate","—",IF((N4349&gt;M4349)&lt;&gt;(T4349&gt;U4349),"Sim","Não"))</f>
        <v>Não</v>
      </c>
    </row>
    <row r="4350" customFormat="false" ht="15" hidden="false" customHeight="false" outlineLevel="0" collapsed="false">
      <c r="A4350" s="72" t="s">
        <v>8864</v>
      </c>
      <c r="B4350" s="72" t="s">
        <v>8865</v>
      </c>
      <c r="C4350" s="72" t="s">
        <v>293</v>
      </c>
      <c r="D4350" s="72" t="s">
        <v>292</v>
      </c>
      <c r="E4350" s="72"/>
      <c r="F4350" s="73" t="n">
        <v>1650</v>
      </c>
      <c r="G4350" s="73" t="n">
        <v>1330</v>
      </c>
      <c r="H4350" s="73" t="n">
        <v>320</v>
      </c>
      <c r="I4350" s="74" t="n">
        <f aca="false">H4350/F4350</f>
        <v>0.193939393939394</v>
      </c>
      <c r="J4350" s="73" t="n">
        <v>1252</v>
      </c>
      <c r="K4350" s="73" t="n">
        <v>41</v>
      </c>
      <c r="L4350" s="73" t="n">
        <v>37</v>
      </c>
      <c r="M4350" s="73" t="n">
        <v>622</v>
      </c>
      <c r="N4350" s="73" t="n">
        <v>579</v>
      </c>
      <c r="O4350" s="73" t="n">
        <f aca="false">J4350-M4350-N4350</f>
        <v>51</v>
      </c>
      <c r="P4350" s="74" t="n">
        <f aca="false">M4350/J4350</f>
        <v>0.496805111821086</v>
      </c>
      <c r="Q4350" s="74" t="n">
        <f aca="false">N4350/J4350</f>
        <v>0.462460063897764</v>
      </c>
      <c r="R4350" s="75" t="n">
        <f aca="false">ABS(P4350-Q4350)*100</f>
        <v>3.43450479233227</v>
      </c>
      <c r="S4350" s="72" t="str">
        <f aca="false">IF(M4350&gt;N4350,"Flávio Bolsonaro",IF(N4350&gt;M4350,"Lula","Empate"))</f>
        <v>Flávio Bolsonaro</v>
      </c>
      <c r="T4350" s="74" t="n">
        <v>0.522727272727273</v>
      </c>
      <c r="U4350" s="74" t="n">
        <v>0.443573667711599</v>
      </c>
      <c r="V4350" s="72" t="str">
        <f aca="false">IF(S4350="Empate","—",IF((N4350&gt;M4350)&lt;&gt;(T4350&gt;U4350),"Sim","Não"))</f>
        <v>Sim</v>
      </c>
    </row>
    <row r="4351" customFormat="false" ht="15" hidden="false" customHeight="false" outlineLevel="0" collapsed="false">
      <c r="A4351" s="72" t="s">
        <v>8866</v>
      </c>
      <c r="B4351" s="72" t="s">
        <v>8867</v>
      </c>
      <c r="C4351" s="72" t="s">
        <v>293</v>
      </c>
      <c r="D4351" s="72" t="s">
        <v>292</v>
      </c>
      <c r="E4351" s="72"/>
      <c r="F4351" s="73" t="n">
        <v>2665</v>
      </c>
      <c r="G4351" s="73" t="n">
        <v>2220</v>
      </c>
      <c r="H4351" s="73" t="n">
        <v>445</v>
      </c>
      <c r="I4351" s="74" t="n">
        <f aca="false">H4351/F4351</f>
        <v>0.166979362101313</v>
      </c>
      <c r="J4351" s="73" t="n">
        <v>2132</v>
      </c>
      <c r="K4351" s="73" t="n">
        <v>39</v>
      </c>
      <c r="L4351" s="73" t="n">
        <v>49</v>
      </c>
      <c r="M4351" s="73" t="n">
        <v>1356</v>
      </c>
      <c r="N4351" s="73" t="n">
        <v>604</v>
      </c>
      <c r="O4351" s="73" t="n">
        <f aca="false">J4351-M4351-N4351</f>
        <v>172</v>
      </c>
      <c r="P4351" s="74" t="n">
        <f aca="false">M4351/J4351</f>
        <v>0.636022514071295</v>
      </c>
      <c r="Q4351" s="74" t="n">
        <f aca="false">N4351/J4351</f>
        <v>0.283302063789869</v>
      </c>
      <c r="R4351" s="75" t="n">
        <f aca="false">ABS(P4351-Q4351)*100</f>
        <v>35.2720450281426</v>
      </c>
      <c r="S4351" s="72" t="str">
        <f aca="false">IF(M4351&gt;N4351,"Flávio Bolsonaro",IF(N4351&gt;M4351,"Lula","Empate"))</f>
        <v>Flávio Bolsonaro</v>
      </c>
      <c r="T4351" s="74" t="n">
        <v>0.37847866419295</v>
      </c>
      <c r="U4351" s="74" t="n">
        <v>0.557513914656772</v>
      </c>
      <c r="V4351" s="72" t="str">
        <f aca="false">IF(S4351="Empate","—",IF((N4351&gt;M4351)&lt;&gt;(T4351&gt;U4351),"Sim","Não"))</f>
        <v>Não</v>
      </c>
    </row>
    <row r="4352" customFormat="false" ht="15" hidden="false" customHeight="false" outlineLevel="0" collapsed="false">
      <c r="A4352" s="72" t="s">
        <v>8868</v>
      </c>
      <c r="B4352" s="72" t="s">
        <v>8869</v>
      </c>
      <c r="C4352" s="72" t="s">
        <v>293</v>
      </c>
      <c r="D4352" s="72" t="s">
        <v>292</v>
      </c>
      <c r="E4352" s="72"/>
      <c r="F4352" s="73" t="n">
        <v>12686</v>
      </c>
      <c r="G4352" s="73" t="n">
        <v>9933</v>
      </c>
      <c r="H4352" s="73" t="n">
        <v>2753</v>
      </c>
      <c r="I4352" s="74" t="n">
        <f aca="false">H4352/F4352</f>
        <v>0.217010878133375</v>
      </c>
      <c r="J4352" s="73" t="n">
        <v>9413</v>
      </c>
      <c r="K4352" s="73" t="n">
        <v>320</v>
      </c>
      <c r="L4352" s="73" t="n">
        <v>200</v>
      </c>
      <c r="M4352" s="73" t="n">
        <v>5223</v>
      </c>
      <c r="N4352" s="73" t="n">
        <v>3355</v>
      </c>
      <c r="O4352" s="73" t="n">
        <f aca="false">J4352-M4352-N4352</f>
        <v>835</v>
      </c>
      <c r="P4352" s="74" t="n">
        <f aca="false">M4352/J4352</f>
        <v>0.554870923191331</v>
      </c>
      <c r="Q4352" s="74" t="n">
        <f aca="false">N4352/J4352</f>
        <v>0.356421969616488</v>
      </c>
      <c r="R4352" s="75" t="n">
        <f aca="false">ABS(P4352-Q4352)*100</f>
        <v>19.8448953574843</v>
      </c>
      <c r="S4352" s="72" t="str">
        <f aca="false">IF(M4352&gt;N4352,"Flávio Bolsonaro",IF(N4352&gt;M4352,"Lula","Empate"))</f>
        <v>Flávio Bolsonaro</v>
      </c>
      <c r="T4352" s="74" t="n">
        <v>0.436038376973816</v>
      </c>
      <c r="U4352" s="74" t="n">
        <v>0.466819908055167</v>
      </c>
      <c r="V4352" s="72" t="str">
        <f aca="false">IF(S4352="Empate","—",IF((N4352&gt;M4352)&lt;&gt;(T4352&gt;U4352),"Sim","Não"))</f>
        <v>Não</v>
      </c>
    </row>
    <row r="4353" customFormat="false" ht="15" hidden="false" customHeight="false" outlineLevel="0" collapsed="false">
      <c r="A4353" s="72" t="s">
        <v>8870</v>
      </c>
      <c r="B4353" s="72" t="s">
        <v>8871</v>
      </c>
      <c r="C4353" s="72" t="s">
        <v>293</v>
      </c>
      <c r="D4353" s="72" t="s">
        <v>292</v>
      </c>
      <c r="E4353" s="72"/>
      <c r="F4353" s="73" t="n">
        <v>17536</v>
      </c>
      <c r="G4353" s="73" t="n">
        <v>14180</v>
      </c>
      <c r="H4353" s="73" t="n">
        <v>3356</v>
      </c>
      <c r="I4353" s="74" t="n">
        <f aca="false">H4353/F4353</f>
        <v>0.191377737226277</v>
      </c>
      <c r="J4353" s="73" t="n">
        <v>13623</v>
      </c>
      <c r="K4353" s="73" t="n">
        <v>288</v>
      </c>
      <c r="L4353" s="73" t="n">
        <v>269</v>
      </c>
      <c r="M4353" s="73" t="n">
        <v>8474</v>
      </c>
      <c r="N4353" s="73" t="n">
        <v>3933</v>
      </c>
      <c r="O4353" s="73" t="n">
        <f aca="false">J4353-M4353-N4353</f>
        <v>1216</v>
      </c>
      <c r="P4353" s="74" t="n">
        <f aca="false">M4353/J4353</f>
        <v>0.622036262203626</v>
      </c>
      <c r="Q4353" s="74" t="n">
        <f aca="false">N4353/J4353</f>
        <v>0.288702928870293</v>
      </c>
      <c r="R4353" s="75" t="n">
        <f aca="false">ABS(P4353-Q4353)*100</f>
        <v>33.3333333333333</v>
      </c>
      <c r="S4353" s="72" t="str">
        <f aca="false">IF(M4353&gt;N4353,"Flávio Bolsonaro",IF(N4353&gt;M4353,"Lula","Empate"))</f>
        <v>Flávio Bolsonaro</v>
      </c>
      <c r="T4353" s="74" t="n">
        <v>0.360786283090609</v>
      </c>
      <c r="U4353" s="74" t="n">
        <v>0.559581031637851</v>
      </c>
      <c r="V4353" s="72" t="str">
        <f aca="false">IF(S4353="Empate","—",IF((N4353&gt;M4353)&lt;&gt;(T4353&gt;U4353),"Sim","Não"))</f>
        <v>Não</v>
      </c>
    </row>
    <row r="4354" customFormat="false" ht="15" hidden="false" customHeight="false" outlineLevel="0" collapsed="false">
      <c r="A4354" s="72" t="s">
        <v>8872</v>
      </c>
      <c r="B4354" s="72" t="s">
        <v>8873</v>
      </c>
      <c r="C4354" s="72" t="s">
        <v>293</v>
      </c>
      <c r="D4354" s="72" t="s">
        <v>292</v>
      </c>
      <c r="E4354" s="72"/>
      <c r="F4354" s="73" t="n">
        <v>17079</v>
      </c>
      <c r="G4354" s="73" t="n">
        <v>13286</v>
      </c>
      <c r="H4354" s="73" t="n">
        <v>3793</v>
      </c>
      <c r="I4354" s="74" t="n">
        <f aca="false">H4354/F4354</f>
        <v>0.222085602201534</v>
      </c>
      <c r="J4354" s="73" t="n">
        <v>12651</v>
      </c>
      <c r="K4354" s="73" t="n">
        <v>361</v>
      </c>
      <c r="L4354" s="73" t="n">
        <v>274</v>
      </c>
      <c r="M4354" s="73" t="n">
        <v>5883</v>
      </c>
      <c r="N4354" s="73" t="n">
        <v>5763</v>
      </c>
      <c r="O4354" s="73" t="n">
        <f aca="false">J4354-M4354-N4354</f>
        <v>1005</v>
      </c>
      <c r="P4354" s="74" t="n">
        <f aca="false">M4354/J4354</f>
        <v>0.46502252786341</v>
      </c>
      <c r="Q4354" s="74" t="n">
        <f aca="false">N4354/J4354</f>
        <v>0.455537111690775</v>
      </c>
      <c r="R4354" s="75" t="n">
        <f aca="false">ABS(P4354-Q4354)*100</f>
        <v>0.94854161726346</v>
      </c>
      <c r="S4354" s="72" t="str">
        <f aca="false">IF(M4354&gt;N4354,"Flávio Bolsonaro",IF(N4354&gt;M4354,"Lula","Empate"))</f>
        <v>Flávio Bolsonaro</v>
      </c>
      <c r="T4354" s="74" t="n">
        <v>0.560429788810671</v>
      </c>
      <c r="U4354" s="74" t="n">
        <v>0.359466469062616</v>
      </c>
      <c r="V4354" s="72" t="str">
        <f aca="false">IF(S4354="Empate","—",IF((N4354&gt;M4354)&lt;&gt;(T4354&gt;U4354),"Sim","Não"))</f>
        <v>Sim</v>
      </c>
    </row>
    <row r="4355" customFormat="false" ht="15" hidden="false" customHeight="false" outlineLevel="0" collapsed="false">
      <c r="A4355" s="72" t="s">
        <v>8874</v>
      </c>
      <c r="B4355" s="72" t="s">
        <v>8875</v>
      </c>
      <c r="C4355" s="72" t="s">
        <v>293</v>
      </c>
      <c r="D4355" s="72" t="s">
        <v>292</v>
      </c>
      <c r="E4355" s="72"/>
      <c r="F4355" s="73" t="n">
        <v>3073</v>
      </c>
      <c r="G4355" s="73" t="n">
        <v>2546</v>
      </c>
      <c r="H4355" s="73" t="n">
        <v>527</v>
      </c>
      <c r="I4355" s="74" t="n">
        <f aca="false">H4355/F4355</f>
        <v>0.171493654409372</v>
      </c>
      <c r="J4355" s="73" t="n">
        <v>2459</v>
      </c>
      <c r="K4355" s="73" t="n">
        <v>50</v>
      </c>
      <c r="L4355" s="73" t="n">
        <v>37</v>
      </c>
      <c r="M4355" s="73" t="n">
        <v>1668</v>
      </c>
      <c r="N4355" s="73" t="n">
        <v>676</v>
      </c>
      <c r="O4355" s="73" t="n">
        <f aca="false">J4355-M4355-N4355</f>
        <v>115</v>
      </c>
      <c r="P4355" s="74" t="n">
        <f aca="false">M4355/J4355</f>
        <v>0.678324522163481</v>
      </c>
      <c r="Q4355" s="74" t="n">
        <f aca="false">N4355/J4355</f>
        <v>0.274908499389996</v>
      </c>
      <c r="R4355" s="75" t="n">
        <f aca="false">ABS(P4355-Q4355)*100</f>
        <v>40.3416022773485</v>
      </c>
      <c r="S4355" s="72" t="str">
        <f aca="false">IF(M4355&gt;N4355,"Flávio Bolsonaro",IF(N4355&gt;M4355,"Lula","Empate"))</f>
        <v>Flávio Bolsonaro</v>
      </c>
      <c r="T4355" s="74" t="n">
        <v>0.391045958795563</v>
      </c>
      <c r="U4355" s="74" t="n">
        <v>0.556656101426308</v>
      </c>
      <c r="V4355" s="72" t="str">
        <f aca="false">IF(S4355="Empate","—",IF((N4355&gt;M4355)&lt;&gt;(T4355&gt;U4355),"Sim","Não"))</f>
        <v>Não</v>
      </c>
    </row>
    <row r="4356" customFormat="false" ht="15" hidden="false" customHeight="false" outlineLevel="0" collapsed="false">
      <c r="A4356" s="72" t="s">
        <v>8876</v>
      </c>
      <c r="B4356" s="72" t="s">
        <v>8877</v>
      </c>
      <c r="C4356" s="72" t="s">
        <v>293</v>
      </c>
      <c r="D4356" s="72" t="s">
        <v>292</v>
      </c>
      <c r="E4356" s="72"/>
      <c r="F4356" s="73" t="n">
        <v>2224</v>
      </c>
      <c r="G4356" s="73" t="n">
        <v>1818</v>
      </c>
      <c r="H4356" s="73" t="n">
        <v>406</v>
      </c>
      <c r="I4356" s="74" t="n">
        <f aca="false">H4356/F4356</f>
        <v>0.182553956834532</v>
      </c>
      <c r="J4356" s="73" t="n">
        <v>1761</v>
      </c>
      <c r="K4356" s="73" t="n">
        <v>36</v>
      </c>
      <c r="L4356" s="73" t="n">
        <v>21</v>
      </c>
      <c r="M4356" s="73" t="n">
        <v>1310</v>
      </c>
      <c r="N4356" s="73" t="n">
        <v>318</v>
      </c>
      <c r="O4356" s="73" t="n">
        <f aca="false">J4356-M4356-N4356</f>
        <v>133</v>
      </c>
      <c r="P4356" s="74" t="n">
        <f aca="false">M4356/J4356</f>
        <v>0.74389551391255</v>
      </c>
      <c r="Q4356" s="74" t="n">
        <f aca="false">N4356/J4356</f>
        <v>0.180579216354344</v>
      </c>
      <c r="R4356" s="75" t="n">
        <f aca="false">ABS(P4356-Q4356)*100</f>
        <v>56.3316297558206</v>
      </c>
      <c r="S4356" s="72" t="str">
        <f aca="false">IF(M4356&gt;N4356,"Flávio Bolsonaro",IF(N4356&gt;M4356,"Lula","Empate"))</f>
        <v>Flávio Bolsonaro</v>
      </c>
      <c r="T4356" s="74" t="n">
        <v>0.217391304347826</v>
      </c>
      <c r="U4356" s="74" t="n">
        <v>0.712027103331451</v>
      </c>
      <c r="V4356" s="72" t="str">
        <f aca="false">IF(S4356="Empate","—",IF((N4356&gt;M4356)&lt;&gt;(T4356&gt;U4356),"Sim","Não"))</f>
        <v>Não</v>
      </c>
    </row>
    <row r="4357" customFormat="false" ht="15" hidden="false" customHeight="false" outlineLevel="0" collapsed="false">
      <c r="A4357" s="72" t="s">
        <v>8878</v>
      </c>
      <c r="B4357" s="72" t="s">
        <v>8879</v>
      </c>
      <c r="C4357" s="72" t="s">
        <v>293</v>
      </c>
      <c r="D4357" s="72" t="s">
        <v>292</v>
      </c>
      <c r="E4357" s="72"/>
      <c r="F4357" s="73" t="n">
        <v>2348</v>
      </c>
      <c r="G4357" s="73" t="n">
        <v>1925</v>
      </c>
      <c r="H4357" s="73" t="n">
        <v>423</v>
      </c>
      <c r="I4357" s="74" t="n">
        <f aca="false">H4357/F4357</f>
        <v>0.18015332197615</v>
      </c>
      <c r="J4357" s="73" t="n">
        <v>1874</v>
      </c>
      <c r="K4357" s="73" t="n">
        <v>21</v>
      </c>
      <c r="L4357" s="73" t="n">
        <v>30</v>
      </c>
      <c r="M4357" s="73" t="n">
        <v>829</v>
      </c>
      <c r="N4357" s="73" t="n">
        <v>1007</v>
      </c>
      <c r="O4357" s="73" t="n">
        <f aca="false">J4357-M4357-N4357</f>
        <v>38</v>
      </c>
      <c r="P4357" s="74" t="n">
        <f aca="false">M4357/J4357</f>
        <v>0.442369263607257</v>
      </c>
      <c r="Q4357" s="74" t="n">
        <f aca="false">N4357/J4357</f>
        <v>0.53735325506937</v>
      </c>
      <c r="R4357" s="75" t="n">
        <f aca="false">ABS(P4357-Q4357)*100</f>
        <v>9.49839914621132</v>
      </c>
      <c r="S4357" s="72" t="str">
        <f aca="false">IF(M4357&gt;N4357,"Flávio Bolsonaro",IF(N4357&gt;M4357,"Lula","Empate"))</f>
        <v>Lula</v>
      </c>
      <c r="T4357" s="74" t="n">
        <v>0.613440551407237</v>
      </c>
      <c r="U4357" s="74" t="n">
        <v>0.352096496266514</v>
      </c>
      <c r="V4357" s="72" t="str">
        <f aca="false">IF(S4357="Empate","—",IF((N4357&gt;M4357)&lt;&gt;(T4357&gt;U4357),"Sim","Não"))</f>
        <v>Não</v>
      </c>
    </row>
    <row r="4358" customFormat="false" ht="15" hidden="false" customHeight="false" outlineLevel="0" collapsed="false">
      <c r="A4358" s="72" t="s">
        <v>8880</v>
      </c>
      <c r="B4358" s="72" t="s">
        <v>8881</v>
      </c>
      <c r="C4358" s="72" t="s">
        <v>293</v>
      </c>
      <c r="D4358" s="72" t="s">
        <v>292</v>
      </c>
      <c r="E4358" s="72"/>
      <c r="F4358" s="73" t="n">
        <v>2409</v>
      </c>
      <c r="G4358" s="73" t="n">
        <v>2073</v>
      </c>
      <c r="H4358" s="73" t="n">
        <v>336</v>
      </c>
      <c r="I4358" s="74" t="n">
        <f aca="false">H4358/F4358</f>
        <v>0.13947696139477</v>
      </c>
      <c r="J4358" s="73" t="n">
        <v>2008</v>
      </c>
      <c r="K4358" s="73" t="n">
        <v>35</v>
      </c>
      <c r="L4358" s="73" t="n">
        <v>30</v>
      </c>
      <c r="M4358" s="73" t="n">
        <v>1361</v>
      </c>
      <c r="N4358" s="73" t="n">
        <v>448</v>
      </c>
      <c r="O4358" s="73" t="n">
        <f aca="false">J4358-M4358-N4358</f>
        <v>199</v>
      </c>
      <c r="P4358" s="74" t="n">
        <f aca="false">M4358/J4358</f>
        <v>0.677788844621514</v>
      </c>
      <c r="Q4358" s="74" t="n">
        <f aca="false">N4358/J4358</f>
        <v>0.223107569721116</v>
      </c>
      <c r="R4358" s="75" t="n">
        <f aca="false">ABS(P4358-Q4358)*100</f>
        <v>45.4681274900398</v>
      </c>
      <c r="S4358" s="72" t="str">
        <f aca="false">IF(M4358&gt;N4358,"Flávio Bolsonaro",IF(N4358&gt;M4358,"Lula","Empate"))</f>
        <v>Flávio Bolsonaro</v>
      </c>
      <c r="T4358" s="74" t="n">
        <v>0.275933609958506</v>
      </c>
      <c r="U4358" s="74" t="n">
        <v>0.609439834024896</v>
      </c>
      <c r="V4358" s="72" t="str">
        <f aca="false">IF(S4358="Empate","—",IF((N4358&gt;M4358)&lt;&gt;(T4358&gt;U4358),"Sim","Não"))</f>
        <v>Não</v>
      </c>
    </row>
    <row r="4359" customFormat="false" ht="15" hidden="false" customHeight="false" outlineLevel="0" collapsed="false">
      <c r="A4359" s="72" t="s">
        <v>8882</v>
      </c>
      <c r="B4359" s="72" t="s">
        <v>8883</v>
      </c>
      <c r="C4359" s="72" t="s">
        <v>293</v>
      </c>
      <c r="D4359" s="72" t="s">
        <v>292</v>
      </c>
      <c r="E4359" s="72"/>
      <c r="F4359" s="73" t="n">
        <v>6760</v>
      </c>
      <c r="G4359" s="73" t="n">
        <v>5250</v>
      </c>
      <c r="H4359" s="73" t="n">
        <v>1510</v>
      </c>
      <c r="I4359" s="74" t="n">
        <f aca="false">H4359/F4359</f>
        <v>0.223372781065089</v>
      </c>
      <c r="J4359" s="73" t="n">
        <v>5000</v>
      </c>
      <c r="K4359" s="73" t="n">
        <v>142</v>
      </c>
      <c r="L4359" s="73" t="n">
        <v>108</v>
      </c>
      <c r="M4359" s="73" t="n">
        <v>2504</v>
      </c>
      <c r="N4359" s="73" t="n">
        <v>2089</v>
      </c>
      <c r="O4359" s="73" t="n">
        <f aca="false">J4359-M4359-N4359</f>
        <v>407</v>
      </c>
      <c r="P4359" s="74" t="n">
        <f aca="false">M4359/J4359</f>
        <v>0.5008</v>
      </c>
      <c r="Q4359" s="74" t="n">
        <f aca="false">N4359/J4359</f>
        <v>0.4178</v>
      </c>
      <c r="R4359" s="75" t="n">
        <f aca="false">ABS(P4359-Q4359)*100</f>
        <v>8.3</v>
      </c>
      <c r="S4359" s="72" t="str">
        <f aca="false">IF(M4359&gt;N4359,"Flávio Bolsonaro",IF(N4359&gt;M4359,"Lula","Empate"))</f>
        <v>Flávio Bolsonaro</v>
      </c>
      <c r="T4359" s="74" t="n">
        <v>0.502636534839925</v>
      </c>
      <c r="U4359" s="74" t="n">
        <v>0.413747645951036</v>
      </c>
      <c r="V4359" s="72" t="str">
        <f aca="false">IF(S4359="Empate","—",IF((N4359&gt;M4359)&lt;&gt;(T4359&gt;U4359),"Sim","Não"))</f>
        <v>Sim</v>
      </c>
    </row>
    <row r="4360" customFormat="false" ht="15" hidden="false" customHeight="false" outlineLevel="0" collapsed="false">
      <c r="A4360" s="72" t="s">
        <v>8884</v>
      </c>
      <c r="B4360" s="72" t="s">
        <v>8885</v>
      </c>
      <c r="C4360" s="72" t="s">
        <v>293</v>
      </c>
      <c r="D4360" s="72" t="s">
        <v>292</v>
      </c>
      <c r="E4360" s="72"/>
      <c r="F4360" s="73" t="n">
        <v>2072</v>
      </c>
      <c r="G4360" s="73" t="n">
        <v>1715</v>
      </c>
      <c r="H4360" s="73" t="n">
        <v>357</v>
      </c>
      <c r="I4360" s="74" t="n">
        <f aca="false">H4360/F4360</f>
        <v>0.172297297297297</v>
      </c>
      <c r="J4360" s="73" t="n">
        <v>1632</v>
      </c>
      <c r="K4360" s="73" t="n">
        <v>53</v>
      </c>
      <c r="L4360" s="73" t="n">
        <v>30</v>
      </c>
      <c r="M4360" s="73" t="n">
        <v>974</v>
      </c>
      <c r="N4360" s="73" t="n">
        <v>471</v>
      </c>
      <c r="O4360" s="73" t="n">
        <f aca="false">J4360-M4360-N4360</f>
        <v>187</v>
      </c>
      <c r="P4360" s="74" t="n">
        <f aca="false">M4360/J4360</f>
        <v>0.596813725490196</v>
      </c>
      <c r="Q4360" s="74" t="n">
        <f aca="false">N4360/J4360</f>
        <v>0.288602941176471</v>
      </c>
      <c r="R4360" s="75" t="n">
        <f aca="false">ABS(P4360-Q4360)*100</f>
        <v>30.8210784313726</v>
      </c>
      <c r="S4360" s="72" t="str">
        <f aca="false">IF(M4360&gt;N4360,"Flávio Bolsonaro",IF(N4360&gt;M4360,"Lula","Empate"))</f>
        <v>Flávio Bolsonaro</v>
      </c>
      <c r="T4360" s="74" t="n">
        <v>0.445790430042399</v>
      </c>
      <c r="U4360" s="74" t="n">
        <v>0.439733494851605</v>
      </c>
      <c r="V4360" s="72" t="str">
        <f aca="false">IF(S4360="Empate","—",IF((N4360&gt;M4360)&lt;&gt;(T4360&gt;U4360),"Sim","Não"))</f>
        <v>Sim</v>
      </c>
    </row>
    <row r="4361" customFormat="false" ht="15" hidden="false" customHeight="false" outlineLevel="0" collapsed="false">
      <c r="A4361" s="72" t="s">
        <v>8886</v>
      </c>
      <c r="B4361" s="72" t="s">
        <v>8887</v>
      </c>
      <c r="C4361" s="72" t="s">
        <v>293</v>
      </c>
      <c r="D4361" s="72" t="s">
        <v>292</v>
      </c>
      <c r="E4361" s="72"/>
      <c r="F4361" s="73" t="n">
        <v>4093</v>
      </c>
      <c r="G4361" s="73" t="n">
        <v>3344</v>
      </c>
      <c r="H4361" s="73" t="n">
        <v>749</v>
      </c>
      <c r="I4361" s="74" t="n">
        <f aca="false">H4361/F4361</f>
        <v>0.18299535792817</v>
      </c>
      <c r="J4361" s="73" t="n">
        <v>3194</v>
      </c>
      <c r="K4361" s="73" t="n">
        <v>75</v>
      </c>
      <c r="L4361" s="73" t="n">
        <v>75</v>
      </c>
      <c r="M4361" s="73" t="n">
        <v>1720</v>
      </c>
      <c r="N4361" s="73" t="n">
        <v>1283</v>
      </c>
      <c r="O4361" s="73" t="n">
        <f aca="false">J4361-M4361-N4361</f>
        <v>191</v>
      </c>
      <c r="P4361" s="74" t="n">
        <f aca="false">M4361/J4361</f>
        <v>0.538509705698184</v>
      </c>
      <c r="Q4361" s="74" t="n">
        <f aca="false">N4361/J4361</f>
        <v>0.401690670006262</v>
      </c>
      <c r="R4361" s="75" t="n">
        <f aca="false">ABS(P4361-Q4361)*100</f>
        <v>13.6819035691922</v>
      </c>
      <c r="S4361" s="72" t="str">
        <f aca="false">IF(M4361&gt;N4361,"Flávio Bolsonaro",IF(N4361&gt;M4361,"Lula","Empate"))</f>
        <v>Flávio Bolsonaro</v>
      </c>
      <c r="T4361" s="74" t="n">
        <v>0.450918302723243</v>
      </c>
      <c r="U4361" s="74" t="n">
        <v>0.500949968334389</v>
      </c>
      <c r="V4361" s="72" t="str">
        <f aca="false">IF(S4361="Empate","—",IF((N4361&gt;M4361)&lt;&gt;(T4361&gt;U4361),"Sim","Não"))</f>
        <v>Não</v>
      </c>
    </row>
    <row r="4362" customFormat="false" ht="15" hidden="false" customHeight="false" outlineLevel="0" collapsed="false">
      <c r="A4362" s="72" t="s">
        <v>8888</v>
      </c>
      <c r="B4362" s="72" t="s">
        <v>7368</v>
      </c>
      <c r="C4362" s="72" t="s">
        <v>293</v>
      </c>
      <c r="D4362" s="72" t="s">
        <v>292</v>
      </c>
      <c r="E4362" s="72"/>
      <c r="F4362" s="73" t="n">
        <v>17490</v>
      </c>
      <c r="G4362" s="73" t="n">
        <v>14825</v>
      </c>
      <c r="H4362" s="73" t="n">
        <v>2665</v>
      </c>
      <c r="I4362" s="74" t="n">
        <f aca="false">H4362/F4362</f>
        <v>0.152372784448256</v>
      </c>
      <c r="J4362" s="73" t="n">
        <v>14363</v>
      </c>
      <c r="K4362" s="73" t="n">
        <v>230</v>
      </c>
      <c r="L4362" s="73" t="n">
        <v>232</v>
      </c>
      <c r="M4362" s="73" t="n">
        <v>10789</v>
      </c>
      <c r="N4362" s="73" t="n">
        <v>2582</v>
      </c>
      <c r="O4362" s="73" t="n">
        <f aca="false">J4362-M4362-N4362</f>
        <v>992</v>
      </c>
      <c r="P4362" s="74" t="n">
        <f aca="false">M4362/J4362</f>
        <v>0.751166190907192</v>
      </c>
      <c r="Q4362" s="74" t="n">
        <f aca="false">N4362/J4362</f>
        <v>0.179767458051939</v>
      </c>
      <c r="R4362" s="75" t="n">
        <f aca="false">ABS(P4362-Q4362)*100</f>
        <v>57.1398732855253</v>
      </c>
      <c r="S4362" s="72" t="str">
        <f aca="false">IF(M4362&gt;N4362,"Flávio Bolsonaro",IF(N4362&gt;M4362,"Lula","Empate"))</f>
        <v>Flávio Bolsonaro</v>
      </c>
      <c r="T4362" s="74" t="n">
        <v>0.232089445947871</v>
      </c>
      <c r="U4362" s="74" t="n">
        <v>0.689858994445236</v>
      </c>
      <c r="V4362" s="72" t="str">
        <f aca="false">IF(S4362="Empate","—",IF((N4362&gt;M4362)&lt;&gt;(T4362&gt;U4362),"Sim","Não"))</f>
        <v>Não</v>
      </c>
    </row>
    <row r="4363" customFormat="false" ht="15" hidden="false" customHeight="false" outlineLevel="0" collapsed="false">
      <c r="A4363" s="72" t="s">
        <v>8889</v>
      </c>
      <c r="B4363" s="72" t="s">
        <v>8890</v>
      </c>
      <c r="C4363" s="72" t="s">
        <v>293</v>
      </c>
      <c r="D4363" s="72" t="s">
        <v>292</v>
      </c>
      <c r="E4363" s="72"/>
      <c r="F4363" s="73" t="n">
        <v>7887</v>
      </c>
      <c r="G4363" s="73" t="n">
        <v>6570</v>
      </c>
      <c r="H4363" s="73" t="n">
        <v>1317</v>
      </c>
      <c r="I4363" s="74" t="n">
        <f aca="false">H4363/F4363</f>
        <v>0.166983643971092</v>
      </c>
      <c r="J4363" s="73" t="n">
        <v>6362</v>
      </c>
      <c r="K4363" s="73" t="n">
        <v>82</v>
      </c>
      <c r="L4363" s="73" t="n">
        <v>126</v>
      </c>
      <c r="M4363" s="73" t="n">
        <v>3995</v>
      </c>
      <c r="N4363" s="73" t="n">
        <v>1984</v>
      </c>
      <c r="O4363" s="73" t="n">
        <f aca="false">J4363-M4363-N4363</f>
        <v>383</v>
      </c>
      <c r="P4363" s="74" t="n">
        <f aca="false">M4363/J4363</f>
        <v>0.627947186419365</v>
      </c>
      <c r="Q4363" s="74" t="n">
        <f aca="false">N4363/J4363</f>
        <v>0.31185161898774</v>
      </c>
      <c r="R4363" s="75" t="n">
        <f aca="false">ABS(P4363-Q4363)*100</f>
        <v>31.6095567431625</v>
      </c>
      <c r="S4363" s="72" t="str">
        <f aca="false">IF(M4363&gt;N4363,"Flávio Bolsonaro",IF(N4363&gt;M4363,"Lula","Empate"))</f>
        <v>Flávio Bolsonaro</v>
      </c>
      <c r="T4363" s="74" t="n">
        <v>0.423205596107056</v>
      </c>
      <c r="U4363" s="74" t="n">
        <v>0.514294403892944</v>
      </c>
      <c r="V4363" s="72" t="str">
        <f aca="false">IF(S4363="Empate","—",IF((N4363&gt;M4363)&lt;&gt;(T4363&gt;U4363),"Sim","Não"))</f>
        <v>Não</v>
      </c>
    </row>
    <row r="4364" customFormat="false" ht="15" hidden="false" customHeight="false" outlineLevel="0" collapsed="false">
      <c r="A4364" s="72" t="s">
        <v>8891</v>
      </c>
      <c r="B4364" s="72" t="s">
        <v>8892</v>
      </c>
      <c r="C4364" s="72" t="s">
        <v>293</v>
      </c>
      <c r="D4364" s="72" t="s">
        <v>292</v>
      </c>
      <c r="E4364" s="72"/>
      <c r="F4364" s="73" t="n">
        <v>11792</v>
      </c>
      <c r="G4364" s="73" t="n">
        <v>9086</v>
      </c>
      <c r="H4364" s="73" t="n">
        <v>2706</v>
      </c>
      <c r="I4364" s="74" t="n">
        <f aca="false">H4364/F4364</f>
        <v>0.229477611940299</v>
      </c>
      <c r="J4364" s="73" t="n">
        <v>8672</v>
      </c>
      <c r="K4364" s="73" t="n">
        <v>222</v>
      </c>
      <c r="L4364" s="73" t="n">
        <v>192</v>
      </c>
      <c r="M4364" s="73" t="n">
        <v>4484</v>
      </c>
      <c r="N4364" s="73" t="n">
        <v>3630</v>
      </c>
      <c r="O4364" s="73" t="n">
        <f aca="false">J4364-M4364-N4364</f>
        <v>558</v>
      </c>
      <c r="P4364" s="74" t="n">
        <f aca="false">M4364/J4364</f>
        <v>0.517066420664207</v>
      </c>
      <c r="Q4364" s="74" t="n">
        <f aca="false">N4364/J4364</f>
        <v>0.418588560885609</v>
      </c>
      <c r="R4364" s="75" t="n">
        <f aca="false">ABS(P4364-Q4364)*100</f>
        <v>9.84778597785977</v>
      </c>
      <c r="S4364" s="72" t="str">
        <f aca="false">IF(M4364&gt;N4364,"Flávio Bolsonaro",IF(N4364&gt;M4364,"Lula","Empate"))</f>
        <v>Flávio Bolsonaro</v>
      </c>
      <c r="T4364" s="74" t="n">
        <v>0.485092393152704</v>
      </c>
      <c r="U4364" s="74" t="n">
        <v>0.43657181725428</v>
      </c>
      <c r="V4364" s="72" t="str">
        <f aca="false">IF(S4364="Empate","—",IF((N4364&gt;M4364)&lt;&gt;(T4364&gt;U4364),"Sim","Não"))</f>
        <v>Sim</v>
      </c>
    </row>
    <row r="4365" customFormat="false" ht="15" hidden="false" customHeight="false" outlineLevel="0" collapsed="false">
      <c r="A4365" s="72" t="s">
        <v>8893</v>
      </c>
      <c r="B4365" s="72" t="s">
        <v>8894</v>
      </c>
      <c r="C4365" s="72" t="s">
        <v>293</v>
      </c>
      <c r="D4365" s="72" t="s">
        <v>292</v>
      </c>
      <c r="E4365" s="72"/>
      <c r="F4365" s="73" t="n">
        <v>41562</v>
      </c>
      <c r="G4365" s="73" t="n">
        <v>32714</v>
      </c>
      <c r="H4365" s="73" t="n">
        <v>8848</v>
      </c>
      <c r="I4365" s="74" t="n">
        <f aca="false">H4365/F4365</f>
        <v>0.212886771570184</v>
      </c>
      <c r="J4365" s="73" t="n">
        <v>31468</v>
      </c>
      <c r="K4365" s="73" t="n">
        <v>695</v>
      </c>
      <c r="L4365" s="73" t="n">
        <v>551</v>
      </c>
      <c r="M4365" s="73" t="n">
        <v>20632</v>
      </c>
      <c r="N4365" s="73" t="n">
        <v>8613</v>
      </c>
      <c r="O4365" s="73" t="n">
        <f aca="false">J4365-M4365-N4365</f>
        <v>2223</v>
      </c>
      <c r="P4365" s="74" t="n">
        <f aca="false">M4365/J4365</f>
        <v>0.655650184314224</v>
      </c>
      <c r="Q4365" s="74" t="n">
        <f aca="false">N4365/J4365</f>
        <v>0.273706622600737</v>
      </c>
      <c r="R4365" s="75" t="n">
        <f aca="false">ABS(P4365-Q4365)*100</f>
        <v>38.1943561713487</v>
      </c>
      <c r="S4365" s="72" t="str">
        <f aca="false">IF(M4365&gt;N4365,"Flávio Bolsonaro",IF(N4365&gt;M4365,"Lula","Empate"))</f>
        <v>Flávio Bolsonaro</v>
      </c>
      <c r="T4365" s="74" t="n">
        <v>0.327905967001613</v>
      </c>
      <c r="U4365" s="74" t="n">
        <v>0.599274283587644</v>
      </c>
      <c r="V4365" s="72" t="str">
        <f aca="false">IF(S4365="Empate","—",IF((N4365&gt;M4365)&lt;&gt;(T4365&gt;U4365),"Sim","Não"))</f>
        <v>Não</v>
      </c>
    </row>
    <row r="4366" customFormat="false" ht="15" hidden="false" customHeight="false" outlineLevel="0" collapsed="false">
      <c r="A4366" s="72" t="s">
        <v>8895</v>
      </c>
      <c r="B4366" s="72" t="s">
        <v>8896</v>
      </c>
      <c r="C4366" s="72" t="s">
        <v>293</v>
      </c>
      <c r="D4366" s="72" t="s">
        <v>292</v>
      </c>
      <c r="E4366" s="72"/>
      <c r="F4366" s="73" t="n">
        <v>19310</v>
      </c>
      <c r="G4366" s="73" t="n">
        <v>15668</v>
      </c>
      <c r="H4366" s="73" t="n">
        <v>3642</v>
      </c>
      <c r="I4366" s="74" t="n">
        <f aca="false">H4366/F4366</f>
        <v>0.188606939409632</v>
      </c>
      <c r="J4366" s="73" t="n">
        <v>14938</v>
      </c>
      <c r="K4366" s="73" t="n">
        <v>462</v>
      </c>
      <c r="L4366" s="73" t="n">
        <v>268</v>
      </c>
      <c r="M4366" s="73" t="n">
        <v>8542</v>
      </c>
      <c r="N4366" s="73" t="n">
        <v>5281</v>
      </c>
      <c r="O4366" s="73" t="n">
        <f aca="false">J4366-M4366-N4366</f>
        <v>1115</v>
      </c>
      <c r="P4366" s="74" t="n">
        <f aca="false">M4366/J4366</f>
        <v>0.571830231624046</v>
      </c>
      <c r="Q4366" s="74" t="n">
        <f aca="false">N4366/J4366</f>
        <v>0.353527915383585</v>
      </c>
      <c r="R4366" s="75" t="n">
        <f aca="false">ABS(P4366-Q4366)*100</f>
        <v>21.8302316240461</v>
      </c>
      <c r="S4366" s="72" t="str">
        <f aca="false">IF(M4366&gt;N4366,"Flávio Bolsonaro",IF(N4366&gt;M4366,"Lula","Empate"))</f>
        <v>Flávio Bolsonaro</v>
      </c>
      <c r="T4366" s="74" t="n">
        <v>0.440832747940482</v>
      </c>
      <c r="U4366" s="74" t="n">
        <v>0.493709687719522</v>
      </c>
      <c r="V4366" s="72" t="str">
        <f aca="false">IF(S4366="Empate","—",IF((N4366&gt;M4366)&lt;&gt;(T4366&gt;U4366),"Sim","Não"))</f>
        <v>Não</v>
      </c>
    </row>
    <row r="4367" customFormat="false" ht="15" hidden="false" customHeight="false" outlineLevel="0" collapsed="false">
      <c r="A4367" s="72" t="s">
        <v>8897</v>
      </c>
      <c r="B4367" s="72" t="s">
        <v>8898</v>
      </c>
      <c r="C4367" s="72" t="s">
        <v>293</v>
      </c>
      <c r="D4367" s="72" t="s">
        <v>292</v>
      </c>
      <c r="E4367" s="72"/>
      <c r="F4367" s="73" t="n">
        <v>2822</v>
      </c>
      <c r="G4367" s="73" t="n">
        <v>2421</v>
      </c>
      <c r="H4367" s="73" t="n">
        <v>401</v>
      </c>
      <c r="I4367" s="74" t="n">
        <f aca="false">H4367/F4367</f>
        <v>0.142097802976612</v>
      </c>
      <c r="J4367" s="73" t="n">
        <v>2328</v>
      </c>
      <c r="K4367" s="73" t="n">
        <v>47</v>
      </c>
      <c r="L4367" s="73" t="n">
        <v>46</v>
      </c>
      <c r="M4367" s="73" t="n">
        <v>1314</v>
      </c>
      <c r="N4367" s="73" t="n">
        <v>902</v>
      </c>
      <c r="O4367" s="73" t="n">
        <f aca="false">J4367-M4367-N4367</f>
        <v>112</v>
      </c>
      <c r="P4367" s="74" t="n">
        <f aca="false">M4367/J4367</f>
        <v>0.564432989690722</v>
      </c>
      <c r="Q4367" s="74" t="n">
        <f aca="false">N4367/J4367</f>
        <v>0.38745704467354</v>
      </c>
      <c r="R4367" s="75" t="n">
        <f aca="false">ABS(P4367-Q4367)*100</f>
        <v>17.6975945017182</v>
      </c>
      <c r="S4367" s="72" t="str">
        <f aca="false">IF(M4367&gt;N4367,"Flávio Bolsonaro",IF(N4367&gt;M4367,"Lula","Empate"))</f>
        <v>Flávio Bolsonaro</v>
      </c>
      <c r="T4367" s="74" t="n">
        <v>0.470846120122753</v>
      </c>
      <c r="U4367" s="74" t="n">
        <v>0.46777729066199</v>
      </c>
      <c r="V4367" s="72" t="str">
        <f aca="false">IF(S4367="Empate","—",IF((N4367&gt;M4367)&lt;&gt;(T4367&gt;U4367),"Sim","Não"))</f>
        <v>Sim</v>
      </c>
    </row>
    <row r="4368" customFormat="false" ht="15" hidden="false" customHeight="false" outlineLevel="0" collapsed="false">
      <c r="A4368" s="72" t="s">
        <v>8899</v>
      </c>
      <c r="B4368" s="72" t="s">
        <v>5843</v>
      </c>
      <c r="C4368" s="72" t="s">
        <v>293</v>
      </c>
      <c r="D4368" s="72" t="s">
        <v>292</v>
      </c>
      <c r="E4368" s="72"/>
      <c r="F4368" s="73" t="n">
        <v>4533</v>
      </c>
      <c r="G4368" s="73" t="n">
        <v>3487</v>
      </c>
      <c r="H4368" s="73" t="n">
        <v>1046</v>
      </c>
      <c r="I4368" s="74" t="n">
        <f aca="false">H4368/F4368</f>
        <v>0.230752261195676</v>
      </c>
      <c r="J4368" s="73" t="n">
        <v>3297</v>
      </c>
      <c r="K4368" s="73" t="n">
        <v>87</v>
      </c>
      <c r="L4368" s="73" t="n">
        <v>103</v>
      </c>
      <c r="M4368" s="73" t="n">
        <v>1768</v>
      </c>
      <c r="N4368" s="73" t="n">
        <v>1295</v>
      </c>
      <c r="O4368" s="73" t="n">
        <f aca="false">J4368-M4368-N4368</f>
        <v>234</v>
      </c>
      <c r="P4368" s="74" t="n">
        <f aca="false">M4368/J4368</f>
        <v>0.536245071276919</v>
      </c>
      <c r="Q4368" s="74" t="n">
        <f aca="false">N4368/J4368</f>
        <v>0.392781316348195</v>
      </c>
      <c r="R4368" s="75" t="n">
        <f aca="false">ABS(P4368-Q4368)*100</f>
        <v>14.3463754928723</v>
      </c>
      <c r="S4368" s="72" t="str">
        <f aca="false">IF(M4368&gt;N4368,"Flávio Bolsonaro",IF(N4368&gt;M4368,"Lula","Empate"))</f>
        <v>Flávio Bolsonaro</v>
      </c>
      <c r="T4368" s="74" t="n">
        <v>0.460739030023095</v>
      </c>
      <c r="U4368" s="74" t="n">
        <v>0.401558891454965</v>
      </c>
      <c r="V4368" s="72" t="str">
        <f aca="false">IF(S4368="Empate","—",IF((N4368&gt;M4368)&lt;&gt;(T4368&gt;U4368),"Sim","Não"))</f>
        <v>Sim</v>
      </c>
    </row>
    <row r="4369" customFormat="false" ht="15" hidden="false" customHeight="false" outlineLevel="0" collapsed="false">
      <c r="A4369" s="72" t="s">
        <v>8900</v>
      </c>
      <c r="B4369" s="72" t="s">
        <v>8901</v>
      </c>
      <c r="C4369" s="72" t="s">
        <v>293</v>
      </c>
      <c r="D4369" s="72" t="s">
        <v>292</v>
      </c>
      <c r="E4369" s="72"/>
      <c r="F4369" s="73" t="n">
        <v>10706</v>
      </c>
      <c r="G4369" s="73" t="n">
        <v>8672</v>
      </c>
      <c r="H4369" s="73" t="n">
        <v>2034</v>
      </c>
      <c r="I4369" s="74" t="n">
        <f aca="false">H4369/F4369</f>
        <v>0.189986923220624</v>
      </c>
      <c r="J4369" s="73" t="n">
        <v>8401</v>
      </c>
      <c r="K4369" s="73" t="n">
        <v>109</v>
      </c>
      <c r="L4369" s="73" t="n">
        <v>162</v>
      </c>
      <c r="M4369" s="73" t="n">
        <v>4251</v>
      </c>
      <c r="N4369" s="73" t="n">
        <v>3571</v>
      </c>
      <c r="O4369" s="73" t="n">
        <f aca="false">J4369-M4369-N4369</f>
        <v>579</v>
      </c>
      <c r="P4369" s="74" t="n">
        <f aca="false">M4369/J4369</f>
        <v>0.50601118914415</v>
      </c>
      <c r="Q4369" s="74" t="n">
        <f aca="false">N4369/J4369</f>
        <v>0.425068444232829</v>
      </c>
      <c r="R4369" s="75" t="n">
        <f aca="false">ABS(P4369-Q4369)*100</f>
        <v>8.09427449113201</v>
      </c>
      <c r="S4369" s="72" t="str">
        <f aca="false">IF(M4369&gt;N4369,"Flávio Bolsonaro",IF(N4369&gt;M4369,"Lula","Empate"))</f>
        <v>Flávio Bolsonaro</v>
      </c>
      <c r="T4369" s="74" t="n">
        <v>0.535028046306242</v>
      </c>
      <c r="U4369" s="74" t="n">
        <v>0.402554004057764</v>
      </c>
      <c r="V4369" s="72" t="str">
        <f aca="false">IF(S4369="Empate","—",IF((N4369&gt;M4369)&lt;&gt;(T4369&gt;U4369),"Sim","Não"))</f>
        <v>Sim</v>
      </c>
    </row>
    <row r="4370" customFormat="false" ht="15" hidden="false" customHeight="false" outlineLevel="0" collapsed="false">
      <c r="A4370" s="72" t="s">
        <v>8902</v>
      </c>
      <c r="B4370" s="72" t="s">
        <v>8903</v>
      </c>
      <c r="C4370" s="72" t="s">
        <v>293</v>
      </c>
      <c r="D4370" s="72" t="s">
        <v>292</v>
      </c>
      <c r="E4370" s="72"/>
      <c r="F4370" s="73" t="n">
        <v>7779</v>
      </c>
      <c r="G4370" s="73" t="n">
        <v>6198</v>
      </c>
      <c r="H4370" s="73" t="n">
        <v>1581</v>
      </c>
      <c r="I4370" s="74" t="n">
        <f aca="false">H4370/F4370</f>
        <v>0.203239490937138</v>
      </c>
      <c r="J4370" s="73" t="n">
        <v>5912</v>
      </c>
      <c r="K4370" s="73" t="n">
        <v>151</v>
      </c>
      <c r="L4370" s="73" t="n">
        <v>135</v>
      </c>
      <c r="M4370" s="73" t="n">
        <v>3645</v>
      </c>
      <c r="N4370" s="73" t="n">
        <v>1813</v>
      </c>
      <c r="O4370" s="73" t="n">
        <f aca="false">J4370-M4370-N4370</f>
        <v>454</v>
      </c>
      <c r="P4370" s="74" t="n">
        <f aca="false">M4370/J4370</f>
        <v>0.616542625169148</v>
      </c>
      <c r="Q4370" s="74" t="n">
        <f aca="false">N4370/J4370</f>
        <v>0.306664411366712</v>
      </c>
      <c r="R4370" s="75" t="n">
        <f aca="false">ABS(P4370-Q4370)*100</f>
        <v>30.9878213802436</v>
      </c>
      <c r="S4370" s="72" t="str">
        <f aca="false">IF(M4370&gt;N4370,"Flávio Bolsonaro",IF(N4370&gt;M4370,"Lula","Empate"))</f>
        <v>Flávio Bolsonaro</v>
      </c>
      <c r="T4370" s="74" t="n">
        <v>0.3844604799463</v>
      </c>
      <c r="U4370" s="74" t="n">
        <v>0.515187111931532</v>
      </c>
      <c r="V4370" s="72" t="str">
        <f aca="false">IF(S4370="Empate","—",IF((N4370&gt;M4370)&lt;&gt;(T4370&gt;U4370),"Sim","Não"))</f>
        <v>Não</v>
      </c>
    </row>
    <row r="4371" customFormat="false" ht="15" hidden="false" customHeight="false" outlineLevel="0" collapsed="false">
      <c r="A4371" s="72" t="s">
        <v>8904</v>
      </c>
      <c r="B4371" s="72" t="s">
        <v>8905</v>
      </c>
      <c r="C4371" s="72" t="s">
        <v>293</v>
      </c>
      <c r="D4371" s="72" t="s">
        <v>292</v>
      </c>
      <c r="E4371" s="72"/>
      <c r="F4371" s="73" t="n">
        <v>25631</v>
      </c>
      <c r="G4371" s="73" t="n">
        <v>21270</v>
      </c>
      <c r="H4371" s="73" t="n">
        <v>4361</v>
      </c>
      <c r="I4371" s="74" t="n">
        <f aca="false">H4371/F4371</f>
        <v>0.170145526901018</v>
      </c>
      <c r="J4371" s="73" t="n">
        <v>20455</v>
      </c>
      <c r="K4371" s="73" t="n">
        <v>403</v>
      </c>
      <c r="L4371" s="73" t="n">
        <v>412</v>
      </c>
      <c r="M4371" s="73" t="n">
        <v>12830</v>
      </c>
      <c r="N4371" s="73" t="n">
        <v>5397</v>
      </c>
      <c r="O4371" s="73" t="n">
        <f aca="false">J4371-M4371-N4371</f>
        <v>2228</v>
      </c>
      <c r="P4371" s="74" t="n">
        <f aca="false">M4371/J4371</f>
        <v>0.627230505988756</v>
      </c>
      <c r="Q4371" s="74" t="n">
        <f aca="false">N4371/J4371</f>
        <v>0.263847470056221</v>
      </c>
      <c r="R4371" s="75" t="n">
        <f aca="false">ABS(P4371-Q4371)*100</f>
        <v>36.3383035932535</v>
      </c>
      <c r="S4371" s="72" t="str">
        <f aca="false">IF(M4371&gt;N4371,"Flávio Bolsonaro",IF(N4371&gt;M4371,"Lula","Empate"))</f>
        <v>Flávio Bolsonaro</v>
      </c>
      <c r="T4371" s="74" t="n">
        <v>0.353545232273839</v>
      </c>
      <c r="U4371" s="74" t="n">
        <v>0.552029339853301</v>
      </c>
      <c r="V4371" s="72" t="str">
        <f aca="false">IF(S4371="Empate","—",IF((N4371&gt;M4371)&lt;&gt;(T4371&gt;U4371),"Sim","Não"))</f>
        <v>Não</v>
      </c>
    </row>
    <row r="4372" customFormat="false" ht="15" hidden="false" customHeight="false" outlineLevel="0" collapsed="false">
      <c r="A4372" s="72" t="s">
        <v>8906</v>
      </c>
      <c r="B4372" s="72" t="s">
        <v>8907</v>
      </c>
      <c r="C4372" s="72" t="s">
        <v>293</v>
      </c>
      <c r="D4372" s="72" t="s">
        <v>292</v>
      </c>
      <c r="E4372" s="72"/>
      <c r="F4372" s="73" t="n">
        <v>2707</v>
      </c>
      <c r="G4372" s="73" t="n">
        <v>2288</v>
      </c>
      <c r="H4372" s="73" t="n">
        <v>419</v>
      </c>
      <c r="I4372" s="74" t="n">
        <f aca="false">H4372/F4372</f>
        <v>0.154783893609161</v>
      </c>
      <c r="J4372" s="73" t="n">
        <v>2219</v>
      </c>
      <c r="K4372" s="73" t="n">
        <v>34</v>
      </c>
      <c r="L4372" s="73" t="n">
        <v>35</v>
      </c>
      <c r="M4372" s="73" t="n">
        <v>1381</v>
      </c>
      <c r="N4372" s="73" t="n">
        <v>679</v>
      </c>
      <c r="O4372" s="73" t="n">
        <f aca="false">J4372-M4372-N4372</f>
        <v>159</v>
      </c>
      <c r="P4372" s="74" t="n">
        <f aca="false">M4372/J4372</f>
        <v>0.622352410995944</v>
      </c>
      <c r="Q4372" s="74" t="n">
        <f aca="false">N4372/J4372</f>
        <v>0.305993690851735</v>
      </c>
      <c r="R4372" s="75" t="n">
        <f aca="false">ABS(P4372-Q4372)*100</f>
        <v>31.6358720144209</v>
      </c>
      <c r="S4372" s="72" t="str">
        <f aca="false">IF(M4372&gt;N4372,"Flávio Bolsonaro",IF(N4372&gt;M4372,"Lula","Empate"))</f>
        <v>Flávio Bolsonaro</v>
      </c>
      <c r="T4372" s="74" t="n">
        <v>0.403945514325975</v>
      </c>
      <c r="U4372" s="74" t="n">
        <v>0.516204790981682</v>
      </c>
      <c r="V4372" s="72" t="str">
        <f aca="false">IF(S4372="Empate","—",IF((N4372&gt;M4372)&lt;&gt;(T4372&gt;U4372),"Sim","Não"))</f>
        <v>Não</v>
      </c>
    </row>
    <row r="4373" customFormat="false" ht="15" hidden="false" customHeight="false" outlineLevel="0" collapsed="false">
      <c r="A4373" s="72" t="s">
        <v>8908</v>
      </c>
      <c r="B4373" s="72" t="s">
        <v>8909</v>
      </c>
      <c r="C4373" s="72" t="s">
        <v>293</v>
      </c>
      <c r="D4373" s="72" t="s">
        <v>292</v>
      </c>
      <c r="E4373" s="72"/>
      <c r="F4373" s="73" t="n">
        <v>4724</v>
      </c>
      <c r="G4373" s="73" t="n">
        <v>3727</v>
      </c>
      <c r="H4373" s="73" t="n">
        <v>997</v>
      </c>
      <c r="I4373" s="74" t="n">
        <f aca="false">H4373/F4373</f>
        <v>0.211049957662997</v>
      </c>
      <c r="J4373" s="73" t="n">
        <v>3537</v>
      </c>
      <c r="K4373" s="73" t="n">
        <v>93</v>
      </c>
      <c r="L4373" s="73" t="n">
        <v>97</v>
      </c>
      <c r="M4373" s="73" t="n">
        <v>1849</v>
      </c>
      <c r="N4373" s="73" t="n">
        <v>1501</v>
      </c>
      <c r="O4373" s="73" t="n">
        <f aca="false">J4373-M4373-N4373</f>
        <v>187</v>
      </c>
      <c r="P4373" s="74" t="n">
        <f aca="false">M4373/J4373</f>
        <v>0.522759400621996</v>
      </c>
      <c r="Q4373" s="74" t="n">
        <f aca="false">N4373/J4373</f>
        <v>0.424370935821318</v>
      </c>
      <c r="R4373" s="75" t="n">
        <f aca="false">ABS(P4373-Q4373)*100</f>
        <v>9.83884648006785</v>
      </c>
      <c r="S4373" s="72" t="str">
        <f aca="false">IF(M4373&gt;N4373,"Flávio Bolsonaro",IF(N4373&gt;M4373,"Lula","Empate"))</f>
        <v>Flávio Bolsonaro</v>
      </c>
      <c r="T4373" s="74" t="n">
        <v>0.543545225427051</v>
      </c>
      <c r="U4373" s="74" t="n">
        <v>0.404928591430972</v>
      </c>
      <c r="V4373" s="72" t="str">
        <f aca="false">IF(S4373="Empate","—",IF((N4373&gt;M4373)&lt;&gt;(T4373&gt;U4373),"Sim","Não"))</f>
        <v>Sim</v>
      </c>
    </row>
    <row r="4374" customFormat="false" ht="15" hidden="false" customHeight="false" outlineLevel="0" collapsed="false">
      <c r="A4374" s="72" t="s">
        <v>8910</v>
      </c>
      <c r="B4374" s="72" t="s">
        <v>8911</v>
      </c>
      <c r="C4374" s="72" t="s">
        <v>293</v>
      </c>
      <c r="D4374" s="72" t="s">
        <v>292</v>
      </c>
      <c r="E4374" s="72"/>
      <c r="F4374" s="73" t="n">
        <v>2745</v>
      </c>
      <c r="G4374" s="73" t="n">
        <v>2238</v>
      </c>
      <c r="H4374" s="73" t="n">
        <v>507</v>
      </c>
      <c r="I4374" s="74" t="n">
        <f aca="false">H4374/F4374</f>
        <v>0.184699453551913</v>
      </c>
      <c r="J4374" s="73" t="n">
        <v>2130</v>
      </c>
      <c r="K4374" s="73" t="n">
        <v>69</v>
      </c>
      <c r="L4374" s="73" t="n">
        <v>39</v>
      </c>
      <c r="M4374" s="73" t="n">
        <v>1347</v>
      </c>
      <c r="N4374" s="73" t="n">
        <v>623</v>
      </c>
      <c r="O4374" s="73" t="n">
        <f aca="false">J4374-M4374-N4374</f>
        <v>160</v>
      </c>
      <c r="P4374" s="74" t="n">
        <f aca="false">M4374/J4374</f>
        <v>0.632394366197183</v>
      </c>
      <c r="Q4374" s="74" t="n">
        <f aca="false">N4374/J4374</f>
        <v>0.292488262910798</v>
      </c>
      <c r="R4374" s="75" t="n">
        <f aca="false">ABS(P4374-Q4374)*100</f>
        <v>33.9906103286385</v>
      </c>
      <c r="S4374" s="72" t="str">
        <f aca="false">IF(M4374&gt;N4374,"Flávio Bolsonaro",IF(N4374&gt;M4374,"Lula","Empate"))</f>
        <v>Flávio Bolsonaro</v>
      </c>
      <c r="T4374" s="74" t="n">
        <v>0.39632183908046</v>
      </c>
      <c r="U4374" s="74" t="n">
        <v>0.522758620689655</v>
      </c>
      <c r="V4374" s="72" t="str">
        <f aca="false">IF(S4374="Empate","—",IF((N4374&gt;M4374)&lt;&gt;(T4374&gt;U4374),"Sim","Não"))</f>
        <v>Não</v>
      </c>
    </row>
    <row r="4375" customFormat="false" ht="15" hidden="false" customHeight="false" outlineLevel="0" collapsed="false">
      <c r="A4375" s="72" t="s">
        <v>8912</v>
      </c>
      <c r="B4375" s="72" t="s">
        <v>8913</v>
      </c>
      <c r="C4375" s="72" t="s">
        <v>293</v>
      </c>
      <c r="D4375" s="72" t="s">
        <v>292</v>
      </c>
      <c r="E4375" s="72"/>
      <c r="F4375" s="73" t="n">
        <v>33260</v>
      </c>
      <c r="G4375" s="73" t="n">
        <v>25571</v>
      </c>
      <c r="H4375" s="73" t="n">
        <v>7689</v>
      </c>
      <c r="I4375" s="74" t="n">
        <f aca="false">H4375/F4375</f>
        <v>0.23117859290439</v>
      </c>
      <c r="J4375" s="73" t="n">
        <v>24446</v>
      </c>
      <c r="K4375" s="73" t="n">
        <v>503</v>
      </c>
      <c r="L4375" s="73" t="n">
        <v>622</v>
      </c>
      <c r="M4375" s="73" t="n">
        <v>14294</v>
      </c>
      <c r="N4375" s="73" t="n">
        <v>7838</v>
      </c>
      <c r="O4375" s="73" t="n">
        <f aca="false">J4375-M4375-N4375</f>
        <v>2314</v>
      </c>
      <c r="P4375" s="74" t="n">
        <f aca="false">M4375/J4375</f>
        <v>0.584717336169517</v>
      </c>
      <c r="Q4375" s="74" t="n">
        <f aca="false">N4375/J4375</f>
        <v>0.32062505113311</v>
      </c>
      <c r="R4375" s="75" t="n">
        <f aca="false">ABS(P4375-Q4375)*100</f>
        <v>26.4092285036407</v>
      </c>
      <c r="S4375" s="72" t="str">
        <f aca="false">IF(M4375&gt;N4375,"Flávio Bolsonaro",IF(N4375&gt;M4375,"Lula","Empate"))</f>
        <v>Flávio Bolsonaro</v>
      </c>
      <c r="T4375" s="74" t="n">
        <v>0.376947981869199</v>
      </c>
      <c r="U4375" s="74" t="n">
        <v>0.531232462767106</v>
      </c>
      <c r="V4375" s="72" t="str">
        <f aca="false">IF(S4375="Empate","—",IF((N4375&gt;M4375)&lt;&gt;(T4375&gt;U4375),"Sim","Não"))</f>
        <v>Não</v>
      </c>
    </row>
    <row r="4376" customFormat="false" ht="15" hidden="false" customHeight="false" outlineLevel="0" collapsed="false">
      <c r="A4376" s="72" t="s">
        <v>8914</v>
      </c>
      <c r="B4376" s="72" t="s">
        <v>8915</v>
      </c>
      <c r="C4376" s="72" t="s">
        <v>293</v>
      </c>
      <c r="D4376" s="72" t="s">
        <v>292</v>
      </c>
      <c r="E4376" s="72"/>
      <c r="F4376" s="73" t="n">
        <v>39076</v>
      </c>
      <c r="G4376" s="73" t="n">
        <v>28166</v>
      </c>
      <c r="H4376" s="73" t="n">
        <v>10910</v>
      </c>
      <c r="I4376" s="74" t="n">
        <f aca="false">H4376/F4376</f>
        <v>0.279199508649811</v>
      </c>
      <c r="J4376" s="73" t="n">
        <v>26991</v>
      </c>
      <c r="K4376" s="73" t="n">
        <v>632</v>
      </c>
      <c r="L4376" s="73" t="n">
        <v>543</v>
      </c>
      <c r="M4376" s="73" t="n">
        <v>14578</v>
      </c>
      <c r="N4376" s="73" t="n">
        <v>9978</v>
      </c>
      <c r="O4376" s="73" t="n">
        <f aca="false">J4376-M4376-N4376</f>
        <v>2435</v>
      </c>
      <c r="P4376" s="74" t="n">
        <f aca="false">M4376/J4376</f>
        <v>0.540105961246341</v>
      </c>
      <c r="Q4376" s="74" t="n">
        <f aca="false">N4376/J4376</f>
        <v>0.369678781816161</v>
      </c>
      <c r="R4376" s="75" t="n">
        <f aca="false">ABS(P4376-Q4376)*100</f>
        <v>17.042717943018</v>
      </c>
      <c r="S4376" s="72" t="str">
        <f aca="false">IF(M4376&gt;N4376,"Flávio Bolsonaro",IF(N4376&gt;M4376,"Lula","Empate"))</f>
        <v>Flávio Bolsonaro</v>
      </c>
      <c r="T4376" s="74" t="n">
        <v>0.41951163938784</v>
      </c>
      <c r="U4376" s="74" t="n">
        <v>0.489082140280257</v>
      </c>
      <c r="V4376" s="72" t="str">
        <f aca="false">IF(S4376="Empate","—",IF((N4376&gt;M4376)&lt;&gt;(T4376&gt;U4376),"Sim","Não"))</f>
        <v>Não</v>
      </c>
    </row>
    <row r="4377" customFormat="false" ht="15" hidden="false" customHeight="false" outlineLevel="0" collapsed="false">
      <c r="A4377" s="72" t="s">
        <v>8916</v>
      </c>
      <c r="B4377" s="72" t="s">
        <v>8917</v>
      </c>
      <c r="C4377" s="72" t="s">
        <v>293</v>
      </c>
      <c r="D4377" s="72" t="s">
        <v>292</v>
      </c>
      <c r="E4377" s="72"/>
      <c r="F4377" s="73" t="n">
        <v>1983</v>
      </c>
      <c r="G4377" s="73" t="n">
        <v>1745</v>
      </c>
      <c r="H4377" s="73" t="n">
        <v>238</v>
      </c>
      <c r="I4377" s="74" t="n">
        <f aca="false">H4377/F4377</f>
        <v>0.120020171457388</v>
      </c>
      <c r="J4377" s="73" t="n">
        <v>1676</v>
      </c>
      <c r="K4377" s="73" t="n">
        <v>29</v>
      </c>
      <c r="L4377" s="73" t="n">
        <v>40</v>
      </c>
      <c r="M4377" s="73" t="n">
        <v>964</v>
      </c>
      <c r="N4377" s="73" t="n">
        <v>529</v>
      </c>
      <c r="O4377" s="73" t="n">
        <f aca="false">J4377-M4377-N4377</f>
        <v>183</v>
      </c>
      <c r="P4377" s="74" t="n">
        <f aca="false">M4377/J4377</f>
        <v>0.575178997613365</v>
      </c>
      <c r="Q4377" s="74" t="n">
        <f aca="false">N4377/J4377</f>
        <v>0.31563245823389</v>
      </c>
      <c r="R4377" s="75" t="n">
        <f aca="false">ABS(P4377-Q4377)*100</f>
        <v>25.9546539379475</v>
      </c>
      <c r="S4377" s="72" t="str">
        <f aca="false">IF(M4377&gt;N4377,"Flávio Bolsonaro",IF(N4377&gt;M4377,"Lula","Empate"))</f>
        <v>Flávio Bolsonaro</v>
      </c>
      <c r="T4377" s="74" t="n">
        <v>0.42326139088729</v>
      </c>
      <c r="U4377" s="74" t="n">
        <v>0.501199040767386</v>
      </c>
      <c r="V4377" s="72" t="str">
        <f aca="false">IF(S4377="Empate","—",IF((N4377&gt;M4377)&lt;&gt;(T4377&gt;U4377),"Sim","Não"))</f>
        <v>Não</v>
      </c>
    </row>
    <row r="4378" customFormat="false" ht="15" hidden="false" customHeight="false" outlineLevel="0" collapsed="false">
      <c r="A4378" s="72" t="s">
        <v>8918</v>
      </c>
      <c r="B4378" s="72" t="s">
        <v>8919</v>
      </c>
      <c r="C4378" s="72" t="s">
        <v>293</v>
      </c>
      <c r="D4378" s="72" t="s">
        <v>292</v>
      </c>
      <c r="E4378" s="72"/>
      <c r="F4378" s="73" t="n">
        <v>5879</v>
      </c>
      <c r="G4378" s="73" t="n">
        <v>4722</v>
      </c>
      <c r="H4378" s="73" t="n">
        <v>1157</v>
      </c>
      <c r="I4378" s="74" t="n">
        <f aca="false">H4378/F4378</f>
        <v>0.196802177241027</v>
      </c>
      <c r="J4378" s="73" t="n">
        <v>4522</v>
      </c>
      <c r="K4378" s="73" t="n">
        <v>97</v>
      </c>
      <c r="L4378" s="73" t="n">
        <v>103</v>
      </c>
      <c r="M4378" s="73" t="n">
        <v>2426</v>
      </c>
      <c r="N4378" s="73" t="n">
        <v>1844</v>
      </c>
      <c r="O4378" s="73" t="n">
        <f aca="false">J4378-M4378-N4378</f>
        <v>252</v>
      </c>
      <c r="P4378" s="74" t="n">
        <f aca="false">M4378/J4378</f>
        <v>0.536488279522335</v>
      </c>
      <c r="Q4378" s="74" t="n">
        <f aca="false">N4378/J4378</f>
        <v>0.407784166298098</v>
      </c>
      <c r="R4378" s="75" t="n">
        <f aca="false">ABS(P4378-Q4378)*100</f>
        <v>12.8704113224237</v>
      </c>
      <c r="S4378" s="72" t="str">
        <f aca="false">IF(M4378&gt;N4378,"Flávio Bolsonaro",IF(N4378&gt;M4378,"Lula","Empate"))</f>
        <v>Flávio Bolsonaro</v>
      </c>
      <c r="T4378" s="74" t="n">
        <v>0.533045977011494</v>
      </c>
      <c r="U4378" s="74" t="n">
        <v>0.415708812260536</v>
      </c>
      <c r="V4378" s="72" t="str">
        <f aca="false">IF(S4378="Empate","—",IF((N4378&gt;M4378)&lt;&gt;(T4378&gt;U4378),"Sim","Não"))</f>
        <v>Sim</v>
      </c>
    </row>
    <row r="4379" customFormat="false" ht="15" hidden="false" customHeight="false" outlineLevel="0" collapsed="false">
      <c r="A4379" s="72" t="s">
        <v>8920</v>
      </c>
      <c r="B4379" s="72" t="s">
        <v>5849</v>
      </c>
      <c r="C4379" s="72" t="s">
        <v>293</v>
      </c>
      <c r="D4379" s="72" t="s">
        <v>292</v>
      </c>
      <c r="E4379" s="72"/>
      <c r="F4379" s="73" t="n">
        <v>21936</v>
      </c>
      <c r="G4379" s="73" t="n">
        <v>17071</v>
      </c>
      <c r="H4379" s="73" t="n">
        <v>4865</v>
      </c>
      <c r="I4379" s="74" t="n">
        <f aca="false">H4379/F4379</f>
        <v>0.221781546316557</v>
      </c>
      <c r="J4379" s="73" t="n">
        <v>16294</v>
      </c>
      <c r="K4379" s="73" t="n">
        <v>409</v>
      </c>
      <c r="L4379" s="73" t="n">
        <v>368</v>
      </c>
      <c r="M4379" s="73" t="n">
        <v>9513</v>
      </c>
      <c r="N4379" s="73" t="n">
        <v>5411</v>
      </c>
      <c r="O4379" s="73" t="n">
        <f aca="false">J4379-M4379-N4379</f>
        <v>1370</v>
      </c>
      <c r="P4379" s="74" t="n">
        <f aca="false">M4379/J4379</f>
        <v>0.583834540321591</v>
      </c>
      <c r="Q4379" s="74" t="n">
        <f aca="false">N4379/J4379</f>
        <v>0.332085430219713</v>
      </c>
      <c r="R4379" s="75" t="n">
        <f aca="false">ABS(P4379-Q4379)*100</f>
        <v>25.1749110101878</v>
      </c>
      <c r="S4379" s="72" t="str">
        <f aca="false">IF(M4379&gt;N4379,"Flávio Bolsonaro",IF(N4379&gt;M4379,"Lula","Empate"))</f>
        <v>Flávio Bolsonaro</v>
      </c>
      <c r="T4379" s="74" t="n">
        <v>0.385763354257965</v>
      </c>
      <c r="U4379" s="74" t="n">
        <v>0.519246713253583</v>
      </c>
      <c r="V4379" s="72" t="str">
        <f aca="false">IF(S4379="Empate","—",IF((N4379&gt;M4379)&lt;&gt;(T4379&gt;U4379),"Sim","Não"))</f>
        <v>Não</v>
      </c>
    </row>
    <row r="4380" customFormat="false" ht="15" hidden="false" customHeight="false" outlineLevel="0" collapsed="false">
      <c r="A4380" s="72" t="s">
        <v>8921</v>
      </c>
      <c r="B4380" s="72" t="s">
        <v>8922</v>
      </c>
      <c r="C4380" s="72" t="s">
        <v>293</v>
      </c>
      <c r="D4380" s="72" t="s">
        <v>292</v>
      </c>
      <c r="E4380" s="72"/>
      <c r="F4380" s="73" t="n">
        <v>2549</v>
      </c>
      <c r="G4380" s="73" t="n">
        <v>2135</v>
      </c>
      <c r="H4380" s="73" t="n">
        <v>414</v>
      </c>
      <c r="I4380" s="74" t="n">
        <f aca="false">H4380/F4380</f>
        <v>0.162416633974108</v>
      </c>
      <c r="J4380" s="73" t="n">
        <v>2054</v>
      </c>
      <c r="K4380" s="73" t="n">
        <v>43</v>
      </c>
      <c r="L4380" s="73" t="n">
        <v>38</v>
      </c>
      <c r="M4380" s="73" t="n">
        <v>1447</v>
      </c>
      <c r="N4380" s="73" t="n">
        <v>455</v>
      </c>
      <c r="O4380" s="73" t="n">
        <f aca="false">J4380-M4380-N4380</f>
        <v>152</v>
      </c>
      <c r="P4380" s="74" t="n">
        <f aca="false">M4380/J4380</f>
        <v>0.704479065238559</v>
      </c>
      <c r="Q4380" s="74" t="n">
        <f aca="false">N4380/J4380</f>
        <v>0.221518987341772</v>
      </c>
      <c r="R4380" s="75" t="n">
        <f aca="false">ABS(P4380-Q4380)*100</f>
        <v>48.2960077896787</v>
      </c>
      <c r="S4380" s="72" t="str">
        <f aca="false">IF(M4380&gt;N4380,"Flávio Bolsonaro",IF(N4380&gt;M4380,"Lula","Empate"))</f>
        <v>Flávio Bolsonaro</v>
      </c>
      <c r="T4380" s="74" t="n">
        <v>0.320557491289199</v>
      </c>
      <c r="U4380" s="74" t="n">
        <v>0.589845694375311</v>
      </c>
      <c r="V4380" s="72" t="str">
        <f aca="false">IF(S4380="Empate","—",IF((N4380&gt;M4380)&lt;&gt;(T4380&gt;U4380),"Sim","Não"))</f>
        <v>Não</v>
      </c>
    </row>
    <row r="4381" customFormat="false" ht="15" hidden="false" customHeight="false" outlineLevel="0" collapsed="false">
      <c r="A4381" s="72" t="s">
        <v>8923</v>
      </c>
      <c r="B4381" s="72" t="s">
        <v>8924</v>
      </c>
      <c r="C4381" s="72" t="s">
        <v>293</v>
      </c>
      <c r="D4381" s="72" t="s">
        <v>292</v>
      </c>
      <c r="E4381" s="72"/>
      <c r="F4381" s="73" t="n">
        <v>8189</v>
      </c>
      <c r="G4381" s="73" t="n">
        <v>6962</v>
      </c>
      <c r="H4381" s="73" t="n">
        <v>1227</v>
      </c>
      <c r="I4381" s="74" t="n">
        <f aca="false">H4381/F4381</f>
        <v>0.149835144706313</v>
      </c>
      <c r="J4381" s="73" t="n">
        <v>6780</v>
      </c>
      <c r="K4381" s="73" t="n">
        <v>89</v>
      </c>
      <c r="L4381" s="73" t="n">
        <v>93</v>
      </c>
      <c r="M4381" s="73" t="n">
        <v>4933</v>
      </c>
      <c r="N4381" s="73" t="n">
        <v>1415</v>
      </c>
      <c r="O4381" s="73" t="n">
        <f aca="false">J4381-M4381-N4381</f>
        <v>432</v>
      </c>
      <c r="P4381" s="74" t="n">
        <f aca="false">M4381/J4381</f>
        <v>0.727581120943953</v>
      </c>
      <c r="Q4381" s="74" t="n">
        <f aca="false">N4381/J4381</f>
        <v>0.208702064896755</v>
      </c>
      <c r="R4381" s="75" t="n">
        <f aca="false">ABS(P4381-Q4381)*100</f>
        <v>51.8879056047198</v>
      </c>
      <c r="S4381" s="72" t="str">
        <f aca="false">IF(M4381&gt;N4381,"Flávio Bolsonaro",IF(N4381&gt;M4381,"Lula","Empate"))</f>
        <v>Flávio Bolsonaro</v>
      </c>
      <c r="T4381" s="74" t="n">
        <v>0.269831730769231</v>
      </c>
      <c r="U4381" s="74" t="n">
        <v>0.654597355769231</v>
      </c>
      <c r="V4381" s="72" t="str">
        <f aca="false">IF(S4381="Empate","—",IF((N4381&gt;M4381)&lt;&gt;(T4381&gt;U4381),"Sim","Não"))</f>
        <v>Não</v>
      </c>
    </row>
    <row r="4382" customFormat="false" ht="15" hidden="false" customHeight="false" outlineLevel="0" collapsed="false">
      <c r="A4382" s="72" t="s">
        <v>8925</v>
      </c>
      <c r="B4382" s="72" t="s">
        <v>8926</v>
      </c>
      <c r="C4382" s="72" t="s">
        <v>293</v>
      </c>
      <c r="D4382" s="72" t="s">
        <v>292</v>
      </c>
      <c r="E4382" s="72"/>
      <c r="F4382" s="73" t="n">
        <v>17414</v>
      </c>
      <c r="G4382" s="73" t="n">
        <v>14650</v>
      </c>
      <c r="H4382" s="73" t="n">
        <v>2764</v>
      </c>
      <c r="I4382" s="74" t="n">
        <f aca="false">H4382/F4382</f>
        <v>0.15872286665901</v>
      </c>
      <c r="J4382" s="73" t="n">
        <v>14053</v>
      </c>
      <c r="K4382" s="73" t="n">
        <v>326</v>
      </c>
      <c r="L4382" s="73" t="n">
        <v>271</v>
      </c>
      <c r="M4382" s="73" t="n">
        <v>9276</v>
      </c>
      <c r="N4382" s="73" t="n">
        <v>3575</v>
      </c>
      <c r="O4382" s="73" t="n">
        <f aca="false">J4382-M4382-N4382</f>
        <v>1202</v>
      </c>
      <c r="P4382" s="74" t="n">
        <f aca="false">M4382/J4382</f>
        <v>0.660072582366755</v>
      </c>
      <c r="Q4382" s="74" t="n">
        <f aca="false">N4382/J4382</f>
        <v>0.254394079555967</v>
      </c>
      <c r="R4382" s="75" t="n">
        <f aca="false">ABS(P4382-Q4382)*100</f>
        <v>40.5678502810788</v>
      </c>
      <c r="S4382" s="72" t="str">
        <f aca="false">IF(M4382&gt;N4382,"Flávio Bolsonaro",IF(N4382&gt;M4382,"Lula","Empate"))</f>
        <v>Flávio Bolsonaro</v>
      </c>
      <c r="T4382" s="74" t="n">
        <v>0.314522879464286</v>
      </c>
      <c r="U4382" s="74" t="n">
        <v>0.60986328125</v>
      </c>
      <c r="V4382" s="72" t="str">
        <f aca="false">IF(S4382="Empate","—",IF((N4382&gt;M4382)&lt;&gt;(T4382&gt;U4382),"Sim","Não"))</f>
        <v>Não</v>
      </c>
    </row>
    <row r="4383" customFormat="false" ht="15" hidden="false" customHeight="false" outlineLevel="0" collapsed="false">
      <c r="A4383" s="72" t="s">
        <v>8927</v>
      </c>
      <c r="B4383" s="72" t="s">
        <v>8928</v>
      </c>
      <c r="C4383" s="72" t="s">
        <v>293</v>
      </c>
      <c r="D4383" s="72" t="s">
        <v>292</v>
      </c>
      <c r="E4383" s="72"/>
      <c r="F4383" s="73" t="n">
        <v>3297</v>
      </c>
      <c r="G4383" s="73" t="n">
        <v>2659</v>
      </c>
      <c r="H4383" s="73" t="n">
        <v>638</v>
      </c>
      <c r="I4383" s="74" t="n">
        <f aca="false">H4383/F4383</f>
        <v>0.193509250834092</v>
      </c>
      <c r="J4383" s="73" t="n">
        <v>2562</v>
      </c>
      <c r="K4383" s="73" t="n">
        <v>53</v>
      </c>
      <c r="L4383" s="73" t="n">
        <v>44</v>
      </c>
      <c r="M4383" s="73" t="n">
        <v>1512</v>
      </c>
      <c r="N4383" s="73" t="n">
        <v>881</v>
      </c>
      <c r="O4383" s="73" t="n">
        <f aca="false">J4383-M4383-N4383</f>
        <v>169</v>
      </c>
      <c r="P4383" s="74" t="n">
        <f aca="false">M4383/J4383</f>
        <v>0.59016393442623</v>
      </c>
      <c r="Q4383" s="74" t="n">
        <f aca="false">N4383/J4383</f>
        <v>0.343871975019516</v>
      </c>
      <c r="R4383" s="75" t="n">
        <f aca="false">ABS(P4383-Q4383)*100</f>
        <v>24.6291959406714</v>
      </c>
      <c r="S4383" s="72" t="str">
        <f aca="false">IF(M4383&gt;N4383,"Flávio Bolsonaro",IF(N4383&gt;M4383,"Lula","Empate"))</f>
        <v>Flávio Bolsonaro</v>
      </c>
      <c r="T4383" s="74" t="n">
        <v>0.46611642050391</v>
      </c>
      <c r="U4383" s="74" t="n">
        <v>0.454387489139878</v>
      </c>
      <c r="V4383" s="72" t="str">
        <f aca="false">IF(S4383="Empate","—",IF((N4383&gt;M4383)&lt;&gt;(T4383&gt;U4383),"Sim","Não"))</f>
        <v>Sim</v>
      </c>
    </row>
    <row r="4384" customFormat="false" ht="15" hidden="false" customHeight="false" outlineLevel="0" collapsed="false">
      <c r="A4384" s="72" t="s">
        <v>8929</v>
      </c>
      <c r="B4384" s="72" t="s">
        <v>8930</v>
      </c>
      <c r="C4384" s="72" t="s">
        <v>293</v>
      </c>
      <c r="D4384" s="72" t="s">
        <v>292</v>
      </c>
      <c r="E4384" s="72"/>
      <c r="F4384" s="73" t="n">
        <v>4078</v>
      </c>
      <c r="G4384" s="73" t="n">
        <v>3326</v>
      </c>
      <c r="H4384" s="73" t="n">
        <v>752</v>
      </c>
      <c r="I4384" s="74" t="n">
        <f aca="false">H4384/F4384</f>
        <v>0.184404119666503</v>
      </c>
      <c r="J4384" s="73" t="n">
        <v>3176</v>
      </c>
      <c r="K4384" s="73" t="n">
        <v>78</v>
      </c>
      <c r="L4384" s="73" t="n">
        <v>72</v>
      </c>
      <c r="M4384" s="73" t="n">
        <v>1571</v>
      </c>
      <c r="N4384" s="73" t="n">
        <v>1455</v>
      </c>
      <c r="O4384" s="73" t="n">
        <f aca="false">J4384-M4384-N4384</f>
        <v>150</v>
      </c>
      <c r="P4384" s="74" t="n">
        <f aca="false">M4384/J4384</f>
        <v>0.494647355163728</v>
      </c>
      <c r="Q4384" s="74" t="n">
        <f aca="false">N4384/J4384</f>
        <v>0.458123425692695</v>
      </c>
      <c r="R4384" s="75" t="n">
        <f aca="false">ABS(P4384-Q4384)*100</f>
        <v>3.65239294710328</v>
      </c>
      <c r="S4384" s="72" t="str">
        <f aca="false">IF(M4384&gt;N4384,"Flávio Bolsonaro",IF(N4384&gt;M4384,"Lula","Empate"))</f>
        <v>Flávio Bolsonaro</v>
      </c>
      <c r="T4384" s="74" t="n">
        <v>0.562814070351759</v>
      </c>
      <c r="U4384" s="74" t="n">
        <v>0.385678391959799</v>
      </c>
      <c r="V4384" s="72" t="str">
        <f aca="false">IF(S4384="Empate","—",IF((N4384&gt;M4384)&lt;&gt;(T4384&gt;U4384),"Sim","Não"))</f>
        <v>Sim</v>
      </c>
    </row>
    <row r="4385" customFormat="false" ht="15" hidden="false" customHeight="false" outlineLevel="0" collapsed="false">
      <c r="A4385" s="72" t="s">
        <v>8931</v>
      </c>
      <c r="B4385" s="72" t="s">
        <v>8932</v>
      </c>
      <c r="C4385" s="72" t="s">
        <v>293</v>
      </c>
      <c r="D4385" s="72" t="s">
        <v>292</v>
      </c>
      <c r="E4385" s="72"/>
      <c r="F4385" s="73" t="n">
        <v>18437</v>
      </c>
      <c r="G4385" s="73" t="n">
        <v>15206</v>
      </c>
      <c r="H4385" s="73" t="n">
        <v>3231</v>
      </c>
      <c r="I4385" s="74" t="n">
        <f aca="false">H4385/F4385</f>
        <v>0.175245430384553</v>
      </c>
      <c r="J4385" s="73" t="n">
        <v>14624</v>
      </c>
      <c r="K4385" s="73" t="n">
        <v>249</v>
      </c>
      <c r="L4385" s="73" t="n">
        <v>333</v>
      </c>
      <c r="M4385" s="73" t="n">
        <v>8260</v>
      </c>
      <c r="N4385" s="73" t="n">
        <v>5231</v>
      </c>
      <c r="O4385" s="73" t="n">
        <f aca="false">J4385-M4385-N4385</f>
        <v>1133</v>
      </c>
      <c r="P4385" s="74" t="n">
        <f aca="false">M4385/J4385</f>
        <v>0.564824945295405</v>
      </c>
      <c r="Q4385" s="74" t="n">
        <f aca="false">N4385/J4385</f>
        <v>0.357699671772429</v>
      </c>
      <c r="R4385" s="75" t="n">
        <f aca="false">ABS(P4385-Q4385)*100</f>
        <v>20.7125273522976</v>
      </c>
      <c r="S4385" s="72" t="str">
        <f aca="false">IF(M4385&gt;N4385,"Flávio Bolsonaro",IF(N4385&gt;M4385,"Lula","Empate"))</f>
        <v>Flávio Bolsonaro</v>
      </c>
      <c r="T4385" s="74" t="n">
        <v>0.45817101353582</v>
      </c>
      <c r="U4385" s="74" t="n">
        <v>0.478969957081545</v>
      </c>
      <c r="V4385" s="72" t="str">
        <f aca="false">IF(S4385="Empate","—",IF((N4385&gt;M4385)&lt;&gt;(T4385&gt;U4385),"Sim","Não"))</f>
        <v>Não</v>
      </c>
    </row>
    <row r="4386" customFormat="false" ht="15" hidden="false" customHeight="false" outlineLevel="0" collapsed="false">
      <c r="A4386" s="72" t="s">
        <v>8933</v>
      </c>
      <c r="B4386" s="72" t="s">
        <v>8934</v>
      </c>
      <c r="C4386" s="72" t="s">
        <v>293</v>
      </c>
      <c r="D4386" s="72" t="s">
        <v>292</v>
      </c>
      <c r="E4386" s="72"/>
      <c r="F4386" s="73" t="n">
        <v>18415</v>
      </c>
      <c r="G4386" s="73" t="n">
        <v>15581</v>
      </c>
      <c r="H4386" s="73" t="n">
        <v>2834</v>
      </c>
      <c r="I4386" s="74" t="n">
        <f aca="false">H4386/F4386</f>
        <v>0.153896280206354</v>
      </c>
      <c r="J4386" s="73" t="n">
        <v>15148</v>
      </c>
      <c r="K4386" s="73" t="n">
        <v>261</v>
      </c>
      <c r="L4386" s="73" t="n">
        <v>172</v>
      </c>
      <c r="M4386" s="73" t="n">
        <v>10293</v>
      </c>
      <c r="N4386" s="73" t="n">
        <v>3746</v>
      </c>
      <c r="O4386" s="73" t="n">
        <f aca="false">J4386-M4386-N4386</f>
        <v>1109</v>
      </c>
      <c r="P4386" s="74" t="n">
        <f aca="false">M4386/J4386</f>
        <v>0.679495642989174</v>
      </c>
      <c r="Q4386" s="74" t="n">
        <f aca="false">N4386/J4386</f>
        <v>0.247293372062318</v>
      </c>
      <c r="R4386" s="75" t="n">
        <f aca="false">ABS(P4386-Q4386)*100</f>
        <v>43.2202270926855</v>
      </c>
      <c r="S4386" s="72" t="str">
        <f aca="false">IF(M4386&gt;N4386,"Flávio Bolsonaro",IF(N4386&gt;M4386,"Lula","Empate"))</f>
        <v>Flávio Bolsonaro</v>
      </c>
      <c r="T4386" s="74" t="n">
        <v>0.33377863870149</v>
      </c>
      <c r="U4386" s="74" t="n">
        <v>0.59595217420346</v>
      </c>
      <c r="V4386" s="72" t="str">
        <f aca="false">IF(S4386="Empate","—",IF((N4386&gt;M4386)&lt;&gt;(T4386&gt;U4386),"Sim","Não"))</f>
        <v>Não</v>
      </c>
    </row>
    <row r="4387" customFormat="false" ht="15" hidden="false" customHeight="false" outlineLevel="0" collapsed="false">
      <c r="A4387" s="72" t="s">
        <v>8935</v>
      </c>
      <c r="B4387" s="72" t="s">
        <v>8936</v>
      </c>
      <c r="C4387" s="72" t="s">
        <v>293</v>
      </c>
      <c r="D4387" s="72" t="s">
        <v>292</v>
      </c>
      <c r="E4387" s="72"/>
      <c r="F4387" s="73" t="n">
        <v>4755</v>
      </c>
      <c r="G4387" s="73" t="n">
        <v>4032</v>
      </c>
      <c r="H4387" s="73" t="n">
        <v>723</v>
      </c>
      <c r="I4387" s="74" t="n">
        <f aca="false">H4387/F4387</f>
        <v>0.15205047318612</v>
      </c>
      <c r="J4387" s="73" t="n">
        <v>3926</v>
      </c>
      <c r="K4387" s="73" t="n">
        <v>39</v>
      </c>
      <c r="L4387" s="73" t="n">
        <v>67</v>
      </c>
      <c r="M4387" s="73" t="n">
        <v>2754</v>
      </c>
      <c r="N4387" s="73" t="n">
        <v>942</v>
      </c>
      <c r="O4387" s="73" t="n">
        <f aca="false">J4387-M4387-N4387</f>
        <v>230</v>
      </c>
      <c r="P4387" s="74" t="n">
        <f aca="false">M4387/J4387</f>
        <v>0.701477330616404</v>
      </c>
      <c r="Q4387" s="74" t="n">
        <f aca="false">N4387/J4387</f>
        <v>0.239938869077942</v>
      </c>
      <c r="R4387" s="75" t="n">
        <f aca="false">ABS(P4387-Q4387)*100</f>
        <v>46.1538461538462</v>
      </c>
      <c r="S4387" s="72" t="str">
        <f aca="false">IF(M4387&gt;N4387,"Flávio Bolsonaro",IF(N4387&gt;M4387,"Lula","Empate"))</f>
        <v>Flávio Bolsonaro</v>
      </c>
      <c r="T4387" s="74" t="n">
        <v>0.314828897338403</v>
      </c>
      <c r="U4387" s="74" t="n">
        <v>0.625855513307985</v>
      </c>
      <c r="V4387" s="72" t="str">
        <f aca="false">IF(S4387="Empate","—",IF((N4387&gt;M4387)&lt;&gt;(T4387&gt;U4387),"Sim","Não"))</f>
        <v>Não</v>
      </c>
    </row>
    <row r="4388" customFormat="false" ht="15" hidden="false" customHeight="false" outlineLevel="0" collapsed="false">
      <c r="A4388" s="72" t="s">
        <v>8937</v>
      </c>
      <c r="B4388" s="72" t="s">
        <v>8938</v>
      </c>
      <c r="C4388" s="72" t="s">
        <v>293</v>
      </c>
      <c r="D4388" s="72" t="s">
        <v>292</v>
      </c>
      <c r="E4388" s="72"/>
      <c r="F4388" s="73" t="n">
        <v>3346</v>
      </c>
      <c r="G4388" s="73" t="n">
        <v>2758</v>
      </c>
      <c r="H4388" s="73" t="n">
        <v>588</v>
      </c>
      <c r="I4388" s="74" t="n">
        <f aca="false">H4388/F4388</f>
        <v>0.175732217573222</v>
      </c>
      <c r="J4388" s="73" t="n">
        <v>2635</v>
      </c>
      <c r="K4388" s="73" t="n">
        <v>66</v>
      </c>
      <c r="L4388" s="73" t="n">
        <v>57</v>
      </c>
      <c r="M4388" s="73" t="n">
        <v>1260</v>
      </c>
      <c r="N4388" s="73" t="n">
        <v>1245</v>
      </c>
      <c r="O4388" s="73" t="n">
        <f aca="false">J4388-M4388-N4388</f>
        <v>130</v>
      </c>
      <c r="P4388" s="74" t="n">
        <f aca="false">M4388/J4388</f>
        <v>0.478178368121442</v>
      </c>
      <c r="Q4388" s="74" t="n">
        <f aca="false">N4388/J4388</f>
        <v>0.472485768500949</v>
      </c>
      <c r="R4388" s="75" t="n">
        <f aca="false">ABS(P4388-Q4388)*100</f>
        <v>0.569259962049334</v>
      </c>
      <c r="S4388" s="72" t="str">
        <f aca="false">IF(M4388&gt;N4388,"Flávio Bolsonaro",IF(N4388&gt;M4388,"Lula","Empate"))</f>
        <v>Flávio Bolsonaro</v>
      </c>
      <c r="T4388" s="74" t="n">
        <v>0.630974434975917</v>
      </c>
      <c r="U4388" s="74" t="n">
        <v>0.32011856243053</v>
      </c>
      <c r="V4388" s="72" t="str">
        <f aca="false">IF(S4388="Empate","—",IF((N4388&gt;M4388)&lt;&gt;(T4388&gt;U4388),"Sim","Não"))</f>
        <v>Sim</v>
      </c>
    </row>
    <row r="4389" customFormat="false" ht="15" hidden="false" customHeight="false" outlineLevel="0" collapsed="false">
      <c r="A4389" s="72" t="s">
        <v>8939</v>
      </c>
      <c r="B4389" s="72" t="s">
        <v>8940</v>
      </c>
      <c r="C4389" s="72" t="s">
        <v>293</v>
      </c>
      <c r="D4389" s="72" t="s">
        <v>292</v>
      </c>
      <c r="E4389" s="72"/>
      <c r="F4389" s="73" t="n">
        <v>1474</v>
      </c>
      <c r="G4389" s="73" t="n">
        <v>1171</v>
      </c>
      <c r="H4389" s="73" t="n">
        <v>303</v>
      </c>
      <c r="I4389" s="74" t="n">
        <f aca="false">H4389/F4389</f>
        <v>0.205563093622795</v>
      </c>
      <c r="J4389" s="73" t="n">
        <v>1097</v>
      </c>
      <c r="K4389" s="73" t="n">
        <v>57</v>
      </c>
      <c r="L4389" s="73" t="n">
        <v>17</v>
      </c>
      <c r="M4389" s="73" t="n">
        <v>749</v>
      </c>
      <c r="N4389" s="73" t="n">
        <v>281</v>
      </c>
      <c r="O4389" s="73" t="n">
        <f aca="false">J4389-M4389-N4389</f>
        <v>67</v>
      </c>
      <c r="P4389" s="74" t="n">
        <f aca="false">M4389/J4389</f>
        <v>0.682771194165907</v>
      </c>
      <c r="Q4389" s="74" t="n">
        <f aca="false">N4389/J4389</f>
        <v>0.256153144940748</v>
      </c>
      <c r="R4389" s="75" t="n">
        <f aca="false">ABS(P4389-Q4389)*100</f>
        <v>42.661804922516</v>
      </c>
      <c r="S4389" s="72" t="str">
        <f aca="false">IF(M4389&gt;N4389,"Flávio Bolsonaro",IF(N4389&gt;M4389,"Lula","Empate"))</f>
        <v>Flávio Bolsonaro</v>
      </c>
      <c r="T4389" s="74" t="n">
        <v>0.374564459930314</v>
      </c>
      <c r="U4389" s="74" t="n">
        <v>0.565331010452962</v>
      </c>
      <c r="V4389" s="72" t="str">
        <f aca="false">IF(S4389="Empate","—",IF((N4389&gt;M4389)&lt;&gt;(T4389&gt;U4389),"Sim","Não"))</f>
        <v>Não</v>
      </c>
    </row>
    <row r="4390" customFormat="false" ht="15" hidden="false" customHeight="false" outlineLevel="0" collapsed="false">
      <c r="A4390" s="72" t="s">
        <v>8941</v>
      </c>
      <c r="B4390" s="72" t="s">
        <v>8942</v>
      </c>
      <c r="C4390" s="72" t="s">
        <v>293</v>
      </c>
      <c r="D4390" s="72" t="s">
        <v>292</v>
      </c>
      <c r="E4390" s="72"/>
      <c r="F4390" s="73" t="n">
        <v>15943</v>
      </c>
      <c r="G4390" s="73" t="n">
        <v>12350</v>
      </c>
      <c r="H4390" s="73" t="n">
        <v>3593</v>
      </c>
      <c r="I4390" s="74" t="n">
        <f aca="false">H4390/F4390</f>
        <v>0.225365364109641</v>
      </c>
      <c r="J4390" s="73" t="n">
        <v>11865</v>
      </c>
      <c r="K4390" s="73" t="n">
        <v>278</v>
      </c>
      <c r="L4390" s="73" t="n">
        <v>207</v>
      </c>
      <c r="M4390" s="73" t="n">
        <v>6549</v>
      </c>
      <c r="N4390" s="73" t="n">
        <v>4616</v>
      </c>
      <c r="O4390" s="73" t="n">
        <f aca="false">J4390-M4390-N4390</f>
        <v>700</v>
      </c>
      <c r="P4390" s="74" t="n">
        <f aca="false">M4390/J4390</f>
        <v>0.551959544879899</v>
      </c>
      <c r="Q4390" s="74" t="n">
        <f aca="false">N4390/J4390</f>
        <v>0.389043404972609</v>
      </c>
      <c r="R4390" s="75" t="n">
        <f aca="false">ABS(P4390-Q4390)*100</f>
        <v>16.291613990729</v>
      </c>
      <c r="S4390" s="72" t="str">
        <f aca="false">IF(M4390&gt;N4390,"Flávio Bolsonaro",IF(N4390&gt;M4390,"Lula","Empate"))</f>
        <v>Flávio Bolsonaro</v>
      </c>
      <c r="T4390" s="74" t="n">
        <v>0.494237342023687</v>
      </c>
      <c r="U4390" s="74" t="n">
        <v>0.446705349336301</v>
      </c>
      <c r="V4390" s="72" t="str">
        <f aca="false">IF(S4390="Empate","—",IF((N4390&gt;M4390)&lt;&gt;(T4390&gt;U4390),"Sim","Não"))</f>
        <v>Sim</v>
      </c>
    </row>
    <row r="4391" customFormat="false" ht="15" hidden="false" customHeight="false" outlineLevel="0" collapsed="false">
      <c r="A4391" s="72" t="s">
        <v>8943</v>
      </c>
      <c r="B4391" s="72" t="s">
        <v>8944</v>
      </c>
      <c r="C4391" s="72" t="s">
        <v>293</v>
      </c>
      <c r="D4391" s="72" t="s">
        <v>292</v>
      </c>
      <c r="E4391" s="72"/>
      <c r="F4391" s="73" t="n">
        <v>4296</v>
      </c>
      <c r="G4391" s="73" t="n">
        <v>3734</v>
      </c>
      <c r="H4391" s="73" t="n">
        <v>562</v>
      </c>
      <c r="I4391" s="74" t="n">
        <f aca="false">H4391/F4391</f>
        <v>0.130819366852886</v>
      </c>
      <c r="J4391" s="73" t="n">
        <v>3640</v>
      </c>
      <c r="K4391" s="73" t="n">
        <v>56</v>
      </c>
      <c r="L4391" s="73" t="n">
        <v>38</v>
      </c>
      <c r="M4391" s="73" t="n">
        <v>2814</v>
      </c>
      <c r="N4391" s="73" t="n">
        <v>501</v>
      </c>
      <c r="O4391" s="73" t="n">
        <f aca="false">J4391-M4391-N4391</f>
        <v>325</v>
      </c>
      <c r="P4391" s="74" t="n">
        <f aca="false">M4391/J4391</f>
        <v>0.773076923076923</v>
      </c>
      <c r="Q4391" s="74" t="n">
        <f aca="false">N4391/J4391</f>
        <v>0.137637362637363</v>
      </c>
      <c r="R4391" s="75" t="n">
        <f aca="false">ABS(P4391-Q4391)*100</f>
        <v>63.543956043956</v>
      </c>
      <c r="S4391" s="72" t="str">
        <f aca="false">IF(M4391&gt;N4391,"Flávio Bolsonaro",IF(N4391&gt;M4391,"Lula","Empate"))</f>
        <v>Flávio Bolsonaro</v>
      </c>
      <c r="T4391" s="74" t="n">
        <v>0.221945137157107</v>
      </c>
      <c r="U4391" s="74" t="n">
        <v>0.709337766694375</v>
      </c>
      <c r="V4391" s="72" t="str">
        <f aca="false">IF(S4391="Empate","—",IF((N4391&gt;M4391)&lt;&gt;(T4391&gt;U4391),"Sim","Não"))</f>
        <v>Não</v>
      </c>
    </row>
    <row r="4392" customFormat="false" ht="15" hidden="false" customHeight="false" outlineLevel="0" collapsed="false">
      <c r="A4392" s="72" t="s">
        <v>8945</v>
      </c>
      <c r="B4392" s="72" t="s">
        <v>8946</v>
      </c>
      <c r="C4392" s="72" t="s">
        <v>293</v>
      </c>
      <c r="D4392" s="72" t="s">
        <v>292</v>
      </c>
      <c r="E4392" s="72"/>
      <c r="F4392" s="73" t="n">
        <v>7111</v>
      </c>
      <c r="G4392" s="73" t="n">
        <v>5974</v>
      </c>
      <c r="H4392" s="73" t="n">
        <v>1137</v>
      </c>
      <c r="I4392" s="74" t="n">
        <f aca="false">H4392/F4392</f>
        <v>0.159893123330052</v>
      </c>
      <c r="J4392" s="73" t="n">
        <v>5811</v>
      </c>
      <c r="K4392" s="73" t="n">
        <v>80</v>
      </c>
      <c r="L4392" s="73" t="n">
        <v>83</v>
      </c>
      <c r="M4392" s="73" t="n">
        <v>4244</v>
      </c>
      <c r="N4392" s="73" t="n">
        <v>1140</v>
      </c>
      <c r="O4392" s="73" t="n">
        <f aca="false">J4392-M4392-N4392</f>
        <v>427</v>
      </c>
      <c r="P4392" s="74" t="n">
        <f aca="false">M4392/J4392</f>
        <v>0.730339012218207</v>
      </c>
      <c r="Q4392" s="74" t="n">
        <f aca="false">N4392/J4392</f>
        <v>0.196179659266908</v>
      </c>
      <c r="R4392" s="75" t="n">
        <f aca="false">ABS(P4392-Q4392)*100</f>
        <v>53.4159352951299</v>
      </c>
      <c r="S4392" s="72" t="str">
        <f aca="false">IF(M4392&gt;N4392,"Flávio Bolsonaro",IF(N4392&gt;M4392,"Lula","Empate"))</f>
        <v>Flávio Bolsonaro</v>
      </c>
      <c r="T4392" s="74" t="n">
        <v>0.27007928300586</v>
      </c>
      <c r="U4392" s="74" t="n">
        <v>0.665977249224405</v>
      </c>
      <c r="V4392" s="72" t="str">
        <f aca="false">IF(S4392="Empate","—",IF((N4392&gt;M4392)&lt;&gt;(T4392&gt;U4392),"Sim","Não"))</f>
        <v>Não</v>
      </c>
    </row>
    <row r="4393" customFormat="false" ht="15" hidden="false" customHeight="false" outlineLevel="0" collapsed="false">
      <c r="A4393" s="72" t="s">
        <v>8947</v>
      </c>
      <c r="B4393" s="72" t="s">
        <v>8948</v>
      </c>
      <c r="C4393" s="72" t="s">
        <v>293</v>
      </c>
      <c r="D4393" s="72" t="s">
        <v>292</v>
      </c>
      <c r="E4393" s="72"/>
      <c r="F4393" s="73" t="n">
        <v>3449</v>
      </c>
      <c r="G4393" s="73" t="n">
        <v>2819</v>
      </c>
      <c r="H4393" s="73" t="n">
        <v>630</v>
      </c>
      <c r="I4393" s="74" t="n">
        <f aca="false">H4393/F4393</f>
        <v>0.182661641055378</v>
      </c>
      <c r="J4393" s="73" t="n">
        <v>2706</v>
      </c>
      <c r="K4393" s="73" t="n">
        <v>54</v>
      </c>
      <c r="L4393" s="73" t="n">
        <v>59</v>
      </c>
      <c r="M4393" s="73" t="n">
        <v>1865</v>
      </c>
      <c r="N4393" s="73" t="n">
        <v>669</v>
      </c>
      <c r="O4393" s="73" t="n">
        <f aca="false">J4393-M4393-N4393</f>
        <v>172</v>
      </c>
      <c r="P4393" s="74" t="n">
        <f aca="false">M4393/J4393</f>
        <v>0.689209164818921</v>
      </c>
      <c r="Q4393" s="74" t="n">
        <f aca="false">N4393/J4393</f>
        <v>0.247228381374723</v>
      </c>
      <c r="R4393" s="75" t="n">
        <f aca="false">ABS(P4393-Q4393)*100</f>
        <v>44.1980783444198</v>
      </c>
      <c r="S4393" s="72" t="str">
        <f aca="false">IF(M4393&gt;N4393,"Flávio Bolsonaro",IF(N4393&gt;M4393,"Lula","Empate"))</f>
        <v>Flávio Bolsonaro</v>
      </c>
      <c r="T4393" s="74" t="n">
        <v>0.325102880658436</v>
      </c>
      <c r="U4393" s="74" t="n">
        <v>0.558922558922559</v>
      </c>
      <c r="V4393" s="72" t="str">
        <f aca="false">IF(S4393="Empate","—",IF((N4393&gt;M4393)&lt;&gt;(T4393&gt;U4393),"Sim","Não"))</f>
        <v>Não</v>
      </c>
    </row>
    <row r="4394" customFormat="false" ht="15" hidden="false" customHeight="false" outlineLevel="0" collapsed="false">
      <c r="A4394" s="72" t="s">
        <v>8949</v>
      </c>
      <c r="B4394" s="72" t="s">
        <v>8950</v>
      </c>
      <c r="C4394" s="72" t="s">
        <v>293</v>
      </c>
      <c r="D4394" s="72" t="s">
        <v>292</v>
      </c>
      <c r="E4394" s="72"/>
      <c r="F4394" s="73" t="n">
        <v>1894</v>
      </c>
      <c r="G4394" s="73" t="n">
        <v>1650</v>
      </c>
      <c r="H4394" s="73" t="n">
        <v>244</v>
      </c>
      <c r="I4394" s="74" t="n">
        <f aca="false">H4394/F4394</f>
        <v>0.12882787750792</v>
      </c>
      <c r="J4394" s="73" t="n">
        <v>1594</v>
      </c>
      <c r="K4394" s="73" t="n">
        <v>30</v>
      </c>
      <c r="L4394" s="73" t="n">
        <v>26</v>
      </c>
      <c r="M4394" s="73" t="n">
        <v>1095</v>
      </c>
      <c r="N4394" s="73" t="n">
        <v>369</v>
      </c>
      <c r="O4394" s="73" t="n">
        <f aca="false">J4394-M4394-N4394</f>
        <v>130</v>
      </c>
      <c r="P4394" s="74" t="n">
        <f aca="false">M4394/J4394</f>
        <v>0.686951066499373</v>
      </c>
      <c r="Q4394" s="74" t="n">
        <f aca="false">N4394/J4394</f>
        <v>0.231493099121706</v>
      </c>
      <c r="R4394" s="75" t="n">
        <f aca="false">ABS(P4394-Q4394)*100</f>
        <v>45.5457967377666</v>
      </c>
      <c r="S4394" s="72" t="str">
        <f aca="false">IF(M4394&gt;N4394,"Flávio Bolsonaro",IF(N4394&gt;M4394,"Lula","Empate"))</f>
        <v>Flávio Bolsonaro</v>
      </c>
      <c r="T4394" s="74" t="n">
        <v>0.280495356037152</v>
      </c>
      <c r="U4394" s="74" t="n">
        <v>0.619814241486068</v>
      </c>
      <c r="V4394" s="72" t="str">
        <f aca="false">IF(S4394="Empate","—",IF((N4394&gt;M4394)&lt;&gt;(T4394&gt;U4394),"Sim","Não"))</f>
        <v>Não</v>
      </c>
    </row>
    <row r="4395" customFormat="false" ht="15" hidden="false" customHeight="false" outlineLevel="0" collapsed="false">
      <c r="A4395" s="72" t="s">
        <v>8951</v>
      </c>
      <c r="B4395" s="72" t="s">
        <v>8952</v>
      </c>
      <c r="C4395" s="72" t="s">
        <v>293</v>
      </c>
      <c r="D4395" s="72" t="s">
        <v>292</v>
      </c>
      <c r="E4395" s="72"/>
      <c r="F4395" s="73" t="n">
        <v>2687</v>
      </c>
      <c r="G4395" s="73" t="n">
        <v>2064</v>
      </c>
      <c r="H4395" s="73" t="n">
        <v>623</v>
      </c>
      <c r="I4395" s="74" t="n">
        <f aca="false">H4395/F4395</f>
        <v>0.231857089691105</v>
      </c>
      <c r="J4395" s="73" t="n">
        <v>1981</v>
      </c>
      <c r="K4395" s="73" t="n">
        <v>56</v>
      </c>
      <c r="L4395" s="73" t="n">
        <v>27</v>
      </c>
      <c r="M4395" s="73" t="n">
        <v>1134</v>
      </c>
      <c r="N4395" s="73" t="n">
        <v>750</v>
      </c>
      <c r="O4395" s="73" t="n">
        <f aca="false">J4395-M4395-N4395</f>
        <v>97</v>
      </c>
      <c r="P4395" s="74" t="n">
        <f aca="false">M4395/J4395</f>
        <v>0.57243816254417</v>
      </c>
      <c r="Q4395" s="74" t="n">
        <f aca="false">N4395/J4395</f>
        <v>0.378596668349319</v>
      </c>
      <c r="R4395" s="75" t="n">
        <f aca="false">ABS(P4395-Q4395)*100</f>
        <v>19.3841494194851</v>
      </c>
      <c r="S4395" s="72" t="str">
        <f aca="false">IF(M4395&gt;N4395,"Flávio Bolsonaro",IF(N4395&gt;M4395,"Lula","Empate"))</f>
        <v>Flávio Bolsonaro</v>
      </c>
      <c r="T4395" s="74" t="n">
        <v>0.471615720524018</v>
      </c>
      <c r="U4395" s="74" t="n">
        <v>0.463852498786997</v>
      </c>
      <c r="V4395" s="72" t="str">
        <f aca="false">IF(S4395="Empate","—",IF((N4395&gt;M4395)&lt;&gt;(T4395&gt;U4395),"Sim","Não"))</f>
        <v>Sim</v>
      </c>
    </row>
    <row r="4396" customFormat="false" ht="15" hidden="false" customHeight="false" outlineLevel="0" collapsed="false">
      <c r="A4396" s="72" t="s">
        <v>8953</v>
      </c>
      <c r="B4396" s="72" t="s">
        <v>8954</v>
      </c>
      <c r="C4396" s="72" t="s">
        <v>293</v>
      </c>
      <c r="D4396" s="72" t="s">
        <v>292</v>
      </c>
      <c r="E4396" s="72"/>
      <c r="F4396" s="73" t="n">
        <v>1523</v>
      </c>
      <c r="G4396" s="73" t="n">
        <v>1276</v>
      </c>
      <c r="H4396" s="73" t="n">
        <v>247</v>
      </c>
      <c r="I4396" s="74" t="n">
        <f aca="false">H4396/F4396</f>
        <v>0.162179908076165</v>
      </c>
      <c r="J4396" s="73" t="n">
        <v>1241</v>
      </c>
      <c r="K4396" s="73" t="n">
        <v>22</v>
      </c>
      <c r="L4396" s="73" t="n">
        <v>13</v>
      </c>
      <c r="M4396" s="73" t="n">
        <v>915</v>
      </c>
      <c r="N4396" s="73" t="n">
        <v>228</v>
      </c>
      <c r="O4396" s="73" t="n">
        <f aca="false">J4396-M4396-N4396</f>
        <v>98</v>
      </c>
      <c r="P4396" s="74" t="n">
        <f aca="false">M4396/J4396</f>
        <v>0.737308622078969</v>
      </c>
      <c r="Q4396" s="74" t="n">
        <f aca="false">N4396/J4396</f>
        <v>0.183722804190169</v>
      </c>
      <c r="R4396" s="75" t="n">
        <f aca="false">ABS(P4396-Q4396)*100</f>
        <v>55.3585817888799</v>
      </c>
      <c r="S4396" s="72" t="str">
        <f aca="false">IF(M4396&gt;N4396,"Flávio Bolsonaro",IF(N4396&gt;M4396,"Lula","Empate"))</f>
        <v>Flávio Bolsonaro</v>
      </c>
      <c r="T4396" s="74" t="n">
        <v>0.205292702485966</v>
      </c>
      <c r="U4396" s="74" t="n">
        <v>0.705693664795509</v>
      </c>
      <c r="V4396" s="72" t="str">
        <f aca="false">IF(S4396="Empate","—",IF((N4396&gt;M4396)&lt;&gt;(T4396&gt;U4396),"Sim","Não"))</f>
        <v>Não</v>
      </c>
    </row>
    <row r="4397" customFormat="false" ht="15" hidden="false" customHeight="false" outlineLevel="0" collapsed="false">
      <c r="A4397" s="72" t="s">
        <v>8955</v>
      </c>
      <c r="B4397" s="72" t="s">
        <v>8956</v>
      </c>
      <c r="C4397" s="72" t="s">
        <v>293</v>
      </c>
      <c r="D4397" s="72" t="s">
        <v>292</v>
      </c>
      <c r="E4397" s="72"/>
      <c r="F4397" s="73" t="n">
        <v>84488</v>
      </c>
      <c r="G4397" s="73" t="n">
        <v>60523</v>
      </c>
      <c r="H4397" s="73" t="n">
        <v>23965</v>
      </c>
      <c r="I4397" s="74" t="n">
        <f aca="false">H4397/F4397</f>
        <v>0.283649749076792</v>
      </c>
      <c r="J4397" s="73" t="n">
        <v>58711</v>
      </c>
      <c r="K4397" s="73" t="n">
        <v>1045</v>
      </c>
      <c r="L4397" s="73" t="n">
        <v>767</v>
      </c>
      <c r="M4397" s="73" t="n">
        <v>35208</v>
      </c>
      <c r="N4397" s="73" t="n">
        <v>18875</v>
      </c>
      <c r="O4397" s="73" t="n">
        <f aca="false">J4397-M4397-N4397</f>
        <v>4628</v>
      </c>
      <c r="P4397" s="74" t="n">
        <f aca="false">M4397/J4397</f>
        <v>0.599683193950026</v>
      </c>
      <c r="Q4397" s="74" t="n">
        <f aca="false">N4397/J4397</f>
        <v>0.321490010389876</v>
      </c>
      <c r="R4397" s="75" t="n">
        <f aca="false">ABS(P4397-Q4397)*100</f>
        <v>27.8193183560151</v>
      </c>
      <c r="S4397" s="72" t="str">
        <f aca="false">IF(M4397&gt;N4397,"Flávio Bolsonaro",IF(N4397&gt;M4397,"Lula","Empate"))</f>
        <v>Flávio Bolsonaro</v>
      </c>
      <c r="T4397" s="74" t="n">
        <v>0.351854562011155</v>
      </c>
      <c r="U4397" s="74" t="n">
        <v>0.56396246971397</v>
      </c>
      <c r="V4397" s="72" t="str">
        <f aca="false">IF(S4397="Empate","—",IF((N4397&gt;M4397)&lt;&gt;(T4397&gt;U4397),"Sim","Não"))</f>
        <v>Não</v>
      </c>
    </row>
    <row r="4398" customFormat="false" ht="15" hidden="false" customHeight="false" outlineLevel="0" collapsed="false">
      <c r="A4398" s="72" t="s">
        <v>8957</v>
      </c>
      <c r="B4398" s="72" t="s">
        <v>8958</v>
      </c>
      <c r="C4398" s="72" t="s">
        <v>293</v>
      </c>
      <c r="D4398" s="72" t="s">
        <v>292</v>
      </c>
      <c r="E4398" s="72"/>
      <c r="F4398" s="73" t="n">
        <v>47383</v>
      </c>
      <c r="G4398" s="73" t="n">
        <v>36918</v>
      </c>
      <c r="H4398" s="73" t="n">
        <v>10465</v>
      </c>
      <c r="I4398" s="74" t="n">
        <f aca="false">H4398/F4398</f>
        <v>0.220859802038706</v>
      </c>
      <c r="J4398" s="73" t="n">
        <v>35399</v>
      </c>
      <c r="K4398" s="73" t="n">
        <v>932</v>
      </c>
      <c r="L4398" s="73" t="n">
        <v>587</v>
      </c>
      <c r="M4398" s="73" t="n">
        <v>24190</v>
      </c>
      <c r="N4398" s="73" t="n">
        <v>8729</v>
      </c>
      <c r="O4398" s="73" t="n">
        <f aca="false">J4398-M4398-N4398</f>
        <v>2480</v>
      </c>
      <c r="P4398" s="74" t="n">
        <f aca="false">M4398/J4398</f>
        <v>0.683352637080144</v>
      </c>
      <c r="Q4398" s="74" t="n">
        <f aca="false">N4398/J4398</f>
        <v>0.246588886691714</v>
      </c>
      <c r="R4398" s="75" t="n">
        <f aca="false">ABS(P4398-Q4398)*100</f>
        <v>43.6763750388429</v>
      </c>
      <c r="S4398" s="72" t="str">
        <f aca="false">IF(M4398&gt;N4398,"Flávio Bolsonaro",IF(N4398&gt;M4398,"Lula","Empate"))</f>
        <v>Flávio Bolsonaro</v>
      </c>
      <c r="T4398" s="74" t="n">
        <v>0.316335765597602</v>
      </c>
      <c r="U4398" s="74" t="n">
        <v>0.607754963516036</v>
      </c>
      <c r="V4398" s="72" t="str">
        <f aca="false">IF(S4398="Empate","—",IF((N4398&gt;M4398)&lt;&gt;(T4398&gt;U4398),"Sim","Não"))</f>
        <v>Não</v>
      </c>
    </row>
    <row r="4399" customFormat="false" ht="15" hidden="false" customHeight="false" outlineLevel="0" collapsed="false">
      <c r="A4399" s="72" t="s">
        <v>8959</v>
      </c>
      <c r="B4399" s="72" t="s">
        <v>8960</v>
      </c>
      <c r="C4399" s="72" t="s">
        <v>293</v>
      </c>
      <c r="D4399" s="72" t="s">
        <v>292</v>
      </c>
      <c r="E4399" s="72"/>
      <c r="F4399" s="73" t="n">
        <v>4872</v>
      </c>
      <c r="G4399" s="73" t="n">
        <v>4155</v>
      </c>
      <c r="H4399" s="73" t="n">
        <v>717</v>
      </c>
      <c r="I4399" s="74" t="n">
        <f aca="false">H4399/F4399</f>
        <v>0.147167487684729</v>
      </c>
      <c r="J4399" s="73" t="n">
        <v>4006</v>
      </c>
      <c r="K4399" s="73" t="n">
        <v>85</v>
      </c>
      <c r="L4399" s="73" t="n">
        <v>64</v>
      </c>
      <c r="M4399" s="73" t="n">
        <v>2574</v>
      </c>
      <c r="N4399" s="73" t="n">
        <v>1005</v>
      </c>
      <c r="O4399" s="73" t="n">
        <f aca="false">J4399-M4399-N4399</f>
        <v>427</v>
      </c>
      <c r="P4399" s="74" t="n">
        <f aca="false">M4399/J4399</f>
        <v>0.64253619570644</v>
      </c>
      <c r="Q4399" s="74" t="n">
        <f aca="false">N4399/J4399</f>
        <v>0.250873689465801</v>
      </c>
      <c r="R4399" s="75" t="n">
        <f aca="false">ABS(P4399-Q4399)*100</f>
        <v>39.1662506240639</v>
      </c>
      <c r="S4399" s="72" t="str">
        <f aca="false">IF(M4399&gt;N4399,"Flávio Bolsonaro",IF(N4399&gt;M4399,"Lula","Empate"))</f>
        <v>Flávio Bolsonaro</v>
      </c>
      <c r="T4399" s="74" t="n">
        <v>0.340436326737697</v>
      </c>
      <c r="U4399" s="74" t="n">
        <v>0.584221207508879</v>
      </c>
      <c r="V4399" s="72" t="str">
        <f aca="false">IF(S4399="Empate","—",IF((N4399&gt;M4399)&lt;&gt;(T4399&gt;U4399),"Sim","Não"))</f>
        <v>Não</v>
      </c>
    </row>
    <row r="4400" customFormat="false" ht="15" hidden="false" customHeight="false" outlineLevel="0" collapsed="false">
      <c r="A4400" s="72" t="s">
        <v>8961</v>
      </c>
      <c r="B4400" s="72" t="s">
        <v>8962</v>
      </c>
      <c r="C4400" s="72" t="s">
        <v>293</v>
      </c>
      <c r="D4400" s="72" t="s">
        <v>292</v>
      </c>
      <c r="E4400" s="72"/>
      <c r="F4400" s="73" t="n">
        <v>3292</v>
      </c>
      <c r="G4400" s="73" t="n">
        <v>2560</v>
      </c>
      <c r="H4400" s="73" t="n">
        <v>732</v>
      </c>
      <c r="I4400" s="74" t="n">
        <f aca="false">H4400/F4400</f>
        <v>0.222357229647631</v>
      </c>
      <c r="J4400" s="73" t="n">
        <v>2415</v>
      </c>
      <c r="K4400" s="73" t="n">
        <v>73</v>
      </c>
      <c r="L4400" s="73" t="n">
        <v>72</v>
      </c>
      <c r="M4400" s="73" t="n">
        <v>1408</v>
      </c>
      <c r="N4400" s="73" t="n">
        <v>805</v>
      </c>
      <c r="O4400" s="73" t="n">
        <f aca="false">J4400-M4400-N4400</f>
        <v>202</v>
      </c>
      <c r="P4400" s="74" t="n">
        <f aca="false">M4400/J4400</f>
        <v>0.583022774327122</v>
      </c>
      <c r="Q4400" s="74" t="n">
        <f aca="false">N4400/J4400</f>
        <v>0.333333333333333</v>
      </c>
      <c r="R4400" s="75" t="n">
        <f aca="false">ABS(P4400-Q4400)*100</f>
        <v>24.9689440993789</v>
      </c>
      <c r="S4400" s="72" t="str">
        <f aca="false">IF(M4400&gt;N4400,"Flávio Bolsonaro",IF(N4400&gt;M4400,"Lula","Empate"))</f>
        <v>Flávio Bolsonaro</v>
      </c>
      <c r="T4400" s="74" t="n">
        <v>0.476327706875257</v>
      </c>
      <c r="U4400" s="74" t="n">
        <v>0.437628653766982</v>
      </c>
      <c r="V4400" s="72" t="str">
        <f aca="false">IF(S4400="Empate","—",IF((N4400&gt;M4400)&lt;&gt;(T4400&gt;U4400),"Sim","Não"))</f>
        <v>Sim</v>
      </c>
    </row>
    <row r="4401" customFormat="false" ht="15" hidden="false" customHeight="false" outlineLevel="0" collapsed="false">
      <c r="A4401" s="72" t="s">
        <v>8963</v>
      </c>
      <c r="B4401" s="72" t="s">
        <v>8964</v>
      </c>
      <c r="C4401" s="72" t="s">
        <v>293</v>
      </c>
      <c r="D4401" s="72" t="s">
        <v>292</v>
      </c>
      <c r="E4401" s="72"/>
      <c r="F4401" s="73" t="n">
        <v>8086</v>
      </c>
      <c r="G4401" s="73" t="n">
        <v>6709</v>
      </c>
      <c r="H4401" s="73" t="n">
        <v>1377</v>
      </c>
      <c r="I4401" s="74" t="n">
        <f aca="false">H4401/F4401</f>
        <v>0.170294335889191</v>
      </c>
      <c r="J4401" s="73" t="n">
        <v>6280</v>
      </c>
      <c r="K4401" s="73" t="n">
        <v>271</v>
      </c>
      <c r="L4401" s="73" t="n">
        <v>158</v>
      </c>
      <c r="M4401" s="73" t="n">
        <v>3830</v>
      </c>
      <c r="N4401" s="73" t="n">
        <v>1847</v>
      </c>
      <c r="O4401" s="73" t="n">
        <f aca="false">J4401-M4401-N4401</f>
        <v>603</v>
      </c>
      <c r="P4401" s="74" t="n">
        <f aca="false">M4401/J4401</f>
        <v>0.609872611464968</v>
      </c>
      <c r="Q4401" s="74" t="n">
        <f aca="false">N4401/J4401</f>
        <v>0.294108280254777</v>
      </c>
      <c r="R4401" s="75" t="n">
        <f aca="false">ABS(P4401-Q4401)*100</f>
        <v>31.5764331210191</v>
      </c>
      <c r="S4401" s="72" t="str">
        <f aca="false">IF(M4401&gt;N4401,"Flávio Bolsonaro",IF(N4401&gt;M4401,"Lula","Empate"))</f>
        <v>Flávio Bolsonaro</v>
      </c>
      <c r="T4401" s="74" t="n">
        <v>0.470675136652386</v>
      </c>
      <c r="U4401" s="74" t="n">
        <v>0.450140345693603</v>
      </c>
      <c r="V4401" s="72" t="str">
        <f aca="false">IF(S4401="Empate","—",IF((N4401&gt;M4401)&lt;&gt;(T4401&gt;U4401),"Sim","Não"))</f>
        <v>Sim</v>
      </c>
    </row>
    <row r="4402" customFormat="false" ht="15" hidden="false" customHeight="false" outlineLevel="0" collapsed="false">
      <c r="A4402" s="72" t="s">
        <v>8965</v>
      </c>
      <c r="B4402" s="72" t="s">
        <v>8966</v>
      </c>
      <c r="C4402" s="72" t="s">
        <v>293</v>
      </c>
      <c r="D4402" s="72" t="s">
        <v>292</v>
      </c>
      <c r="E4402" s="72"/>
      <c r="F4402" s="73" t="n">
        <v>2018</v>
      </c>
      <c r="G4402" s="73" t="n">
        <v>1687</v>
      </c>
      <c r="H4402" s="73" t="n">
        <v>331</v>
      </c>
      <c r="I4402" s="74" t="n">
        <f aca="false">H4402/F4402</f>
        <v>0.16402378592666</v>
      </c>
      <c r="J4402" s="73" t="n">
        <v>1608</v>
      </c>
      <c r="K4402" s="73" t="n">
        <v>56</v>
      </c>
      <c r="L4402" s="73" t="n">
        <v>23</v>
      </c>
      <c r="M4402" s="73" t="n">
        <v>1142</v>
      </c>
      <c r="N4402" s="73" t="n">
        <v>361</v>
      </c>
      <c r="O4402" s="73" t="n">
        <f aca="false">J4402-M4402-N4402</f>
        <v>105</v>
      </c>
      <c r="P4402" s="74" t="n">
        <f aca="false">M4402/J4402</f>
        <v>0.710199004975124</v>
      </c>
      <c r="Q4402" s="74" t="n">
        <f aca="false">N4402/J4402</f>
        <v>0.224502487562189</v>
      </c>
      <c r="R4402" s="75" t="n">
        <f aca="false">ABS(P4402-Q4402)*100</f>
        <v>48.5696517412935</v>
      </c>
      <c r="S4402" s="72" t="str">
        <f aca="false">IF(M4402&gt;N4402,"Flávio Bolsonaro",IF(N4402&gt;M4402,"Lula","Empate"))</f>
        <v>Flávio Bolsonaro</v>
      </c>
      <c r="T4402" s="74" t="n">
        <v>0.331306990881459</v>
      </c>
      <c r="U4402" s="74" t="n">
        <v>0.590881458966565</v>
      </c>
      <c r="V4402" s="72" t="str">
        <f aca="false">IF(S4402="Empate","—",IF((N4402&gt;M4402)&lt;&gt;(T4402&gt;U4402),"Sim","Não"))</f>
        <v>Não</v>
      </c>
    </row>
    <row r="4403" customFormat="false" ht="15" hidden="false" customHeight="false" outlineLevel="0" collapsed="false">
      <c r="A4403" s="72" t="s">
        <v>8967</v>
      </c>
      <c r="B4403" s="72" t="s">
        <v>8968</v>
      </c>
      <c r="C4403" s="72" t="s">
        <v>293</v>
      </c>
      <c r="D4403" s="72" t="s">
        <v>292</v>
      </c>
      <c r="E4403" s="72"/>
      <c r="F4403" s="73" t="n">
        <v>53327</v>
      </c>
      <c r="G4403" s="73" t="n">
        <v>43029</v>
      </c>
      <c r="H4403" s="73" t="n">
        <v>10298</v>
      </c>
      <c r="I4403" s="74" t="n">
        <f aca="false">H4403/F4403</f>
        <v>0.193110431863784</v>
      </c>
      <c r="J4403" s="73" t="n">
        <v>41071</v>
      </c>
      <c r="K4403" s="73" t="n">
        <v>1068</v>
      </c>
      <c r="L4403" s="73" t="n">
        <v>890</v>
      </c>
      <c r="M4403" s="73" t="n">
        <v>26076</v>
      </c>
      <c r="N4403" s="73" t="n">
        <v>11182</v>
      </c>
      <c r="O4403" s="73" t="n">
        <f aca="false">J4403-M4403-N4403</f>
        <v>3813</v>
      </c>
      <c r="P4403" s="74" t="n">
        <f aca="false">M4403/J4403</f>
        <v>0.634900538092571</v>
      </c>
      <c r="Q4403" s="74" t="n">
        <f aca="false">N4403/J4403</f>
        <v>0.272260232280685</v>
      </c>
      <c r="R4403" s="75" t="n">
        <f aca="false">ABS(P4403-Q4403)*100</f>
        <v>36.2640305811887</v>
      </c>
      <c r="S4403" s="72" t="str">
        <f aca="false">IF(M4403&gt;N4403,"Flávio Bolsonaro",IF(N4403&gt;M4403,"Lula","Empate"))</f>
        <v>Flávio Bolsonaro</v>
      </c>
      <c r="T4403" s="74" t="n">
        <v>0.36364911296543</v>
      </c>
      <c r="U4403" s="74" t="n">
        <v>0.560035528130332</v>
      </c>
      <c r="V4403" s="72" t="str">
        <f aca="false">IF(S4403="Empate","—",IF((N4403&gt;M4403)&lt;&gt;(T4403&gt;U4403),"Sim","Não"))</f>
        <v>Não</v>
      </c>
    </row>
    <row r="4404" customFormat="false" ht="15" hidden="false" customHeight="false" outlineLevel="0" collapsed="false">
      <c r="A4404" s="72" t="s">
        <v>8969</v>
      </c>
      <c r="B4404" s="72" t="s">
        <v>1567</v>
      </c>
      <c r="C4404" s="72" t="s">
        <v>293</v>
      </c>
      <c r="D4404" s="72" t="s">
        <v>292</v>
      </c>
      <c r="E4404" s="72"/>
      <c r="F4404" s="73" t="n">
        <v>19445</v>
      </c>
      <c r="G4404" s="73" t="n">
        <v>16825</v>
      </c>
      <c r="H4404" s="73" t="n">
        <v>2620</v>
      </c>
      <c r="I4404" s="74" t="n">
        <f aca="false">H4404/F4404</f>
        <v>0.13473900745693</v>
      </c>
      <c r="J4404" s="73" t="n">
        <v>16015</v>
      </c>
      <c r="K4404" s="73" t="n">
        <v>426</v>
      </c>
      <c r="L4404" s="73" t="n">
        <v>384</v>
      </c>
      <c r="M4404" s="73" t="n">
        <v>9537</v>
      </c>
      <c r="N4404" s="73" t="n">
        <v>5035</v>
      </c>
      <c r="O4404" s="73" t="n">
        <f aca="false">J4404-M4404-N4404</f>
        <v>1443</v>
      </c>
      <c r="P4404" s="74" t="n">
        <f aca="false">M4404/J4404</f>
        <v>0.595504214798626</v>
      </c>
      <c r="Q4404" s="74" t="n">
        <f aca="false">N4404/J4404</f>
        <v>0.314392756790509</v>
      </c>
      <c r="R4404" s="75" t="n">
        <f aca="false">ABS(P4404-Q4404)*100</f>
        <v>28.1111458008117</v>
      </c>
      <c r="S4404" s="72" t="str">
        <f aca="false">IF(M4404&gt;N4404,"Flávio Bolsonaro",IF(N4404&gt;M4404,"Lula","Empate"))</f>
        <v>Flávio Bolsonaro</v>
      </c>
      <c r="T4404" s="74" t="n">
        <v>0.437086092715232</v>
      </c>
      <c r="U4404" s="74" t="n">
        <v>0.489191553167562</v>
      </c>
      <c r="V4404" s="72" t="str">
        <f aca="false">IF(S4404="Empate","—",IF((N4404&gt;M4404)&lt;&gt;(T4404&gt;U4404),"Sim","Não"))</f>
        <v>Não</v>
      </c>
    </row>
    <row r="4405" customFormat="false" ht="15" hidden="false" customHeight="false" outlineLevel="0" collapsed="false">
      <c r="A4405" s="72" t="s">
        <v>8970</v>
      </c>
      <c r="B4405" s="72" t="s">
        <v>8971</v>
      </c>
      <c r="C4405" s="72" t="s">
        <v>293</v>
      </c>
      <c r="D4405" s="72" t="s">
        <v>292</v>
      </c>
      <c r="E4405" s="72"/>
      <c r="F4405" s="73" t="n">
        <v>18621</v>
      </c>
      <c r="G4405" s="73" t="n">
        <v>15581</v>
      </c>
      <c r="H4405" s="73" t="n">
        <v>3040</v>
      </c>
      <c r="I4405" s="74" t="n">
        <f aca="false">H4405/F4405</f>
        <v>0.163256538316954</v>
      </c>
      <c r="J4405" s="73" t="n">
        <v>15045</v>
      </c>
      <c r="K4405" s="73" t="n">
        <v>280</v>
      </c>
      <c r="L4405" s="73" t="n">
        <v>256</v>
      </c>
      <c r="M4405" s="73" t="n">
        <v>11559</v>
      </c>
      <c r="N4405" s="73" t="n">
        <v>2264</v>
      </c>
      <c r="O4405" s="73" t="n">
        <f aca="false">J4405-M4405-N4405</f>
        <v>1222</v>
      </c>
      <c r="P4405" s="74" t="n">
        <f aca="false">M4405/J4405</f>
        <v>0.768295114656032</v>
      </c>
      <c r="Q4405" s="74" t="n">
        <f aca="false">N4405/J4405</f>
        <v>0.150481887670322</v>
      </c>
      <c r="R4405" s="75" t="n">
        <f aca="false">ABS(P4405-Q4405)*100</f>
        <v>61.781322698571</v>
      </c>
      <c r="S4405" s="72" t="str">
        <f aca="false">IF(M4405&gt;N4405,"Flávio Bolsonaro",IF(N4405&gt;M4405,"Lula","Empate"))</f>
        <v>Flávio Bolsonaro</v>
      </c>
      <c r="T4405" s="74" t="n">
        <v>0.19916406820142</v>
      </c>
      <c r="U4405" s="74" t="n">
        <v>0.715385125721489</v>
      </c>
      <c r="V4405" s="72" t="str">
        <f aca="false">IF(S4405="Empate","—",IF((N4405&gt;M4405)&lt;&gt;(T4405&gt;U4405),"Sim","Não"))</f>
        <v>Não</v>
      </c>
    </row>
    <row r="4406" customFormat="false" ht="15" hidden="false" customHeight="false" outlineLevel="0" collapsed="false">
      <c r="A4406" s="72" t="s">
        <v>8972</v>
      </c>
      <c r="B4406" s="72" t="s">
        <v>8973</v>
      </c>
      <c r="C4406" s="72" t="s">
        <v>293</v>
      </c>
      <c r="D4406" s="72" t="s">
        <v>292</v>
      </c>
      <c r="E4406" s="72"/>
      <c r="F4406" s="73" t="n">
        <v>2485</v>
      </c>
      <c r="G4406" s="73" t="n">
        <v>2051</v>
      </c>
      <c r="H4406" s="73" t="n">
        <v>434</v>
      </c>
      <c r="I4406" s="74" t="n">
        <f aca="false">H4406/F4406</f>
        <v>0.174647887323944</v>
      </c>
      <c r="J4406" s="73" t="n">
        <v>2003</v>
      </c>
      <c r="K4406" s="73" t="n">
        <v>38</v>
      </c>
      <c r="L4406" s="73" t="n">
        <v>10</v>
      </c>
      <c r="M4406" s="73" t="n">
        <v>1659</v>
      </c>
      <c r="N4406" s="73" t="n">
        <v>203</v>
      </c>
      <c r="O4406" s="73" t="n">
        <f aca="false">J4406-M4406-N4406</f>
        <v>141</v>
      </c>
      <c r="P4406" s="74" t="n">
        <f aca="false">M4406/J4406</f>
        <v>0.828257613579631</v>
      </c>
      <c r="Q4406" s="74" t="n">
        <f aca="false">N4406/J4406</f>
        <v>0.101347978032951</v>
      </c>
      <c r="R4406" s="75" t="n">
        <f aca="false">ABS(P4406-Q4406)*100</f>
        <v>72.690963554668</v>
      </c>
      <c r="S4406" s="72" t="str">
        <f aca="false">IF(M4406&gt;N4406,"Flávio Bolsonaro",IF(N4406&gt;M4406,"Lula","Empate"))</f>
        <v>Flávio Bolsonaro</v>
      </c>
      <c r="T4406" s="74" t="n">
        <v>0.163007683863886</v>
      </c>
      <c r="U4406" s="74" t="n">
        <v>0.770032930845225</v>
      </c>
      <c r="V4406" s="72" t="str">
        <f aca="false">IF(S4406="Empate","—",IF((N4406&gt;M4406)&lt;&gt;(T4406&gt;U4406),"Sim","Não"))</f>
        <v>Não</v>
      </c>
    </row>
    <row r="4407" customFormat="false" ht="15" hidden="false" customHeight="false" outlineLevel="0" collapsed="false">
      <c r="A4407" s="72" t="s">
        <v>8974</v>
      </c>
      <c r="B4407" s="72" t="s">
        <v>8975</v>
      </c>
      <c r="C4407" s="72" t="s">
        <v>293</v>
      </c>
      <c r="D4407" s="72" t="s">
        <v>292</v>
      </c>
      <c r="E4407" s="72"/>
      <c r="F4407" s="73" t="n">
        <v>4028</v>
      </c>
      <c r="G4407" s="73" t="n">
        <v>3410</v>
      </c>
      <c r="H4407" s="73" t="n">
        <v>618</v>
      </c>
      <c r="I4407" s="74" t="n">
        <f aca="false">H4407/F4407</f>
        <v>0.153426017874876</v>
      </c>
      <c r="J4407" s="73" t="n">
        <v>3285</v>
      </c>
      <c r="K4407" s="73" t="n">
        <v>69</v>
      </c>
      <c r="L4407" s="73" t="n">
        <v>56</v>
      </c>
      <c r="M4407" s="73" t="n">
        <v>2347</v>
      </c>
      <c r="N4407" s="73" t="n">
        <v>748</v>
      </c>
      <c r="O4407" s="73" t="n">
        <f aca="false">J4407-M4407-N4407</f>
        <v>190</v>
      </c>
      <c r="P4407" s="74" t="n">
        <f aca="false">M4407/J4407</f>
        <v>0.714459665144597</v>
      </c>
      <c r="Q4407" s="74" t="n">
        <f aca="false">N4407/J4407</f>
        <v>0.227701674277017</v>
      </c>
      <c r="R4407" s="75" t="n">
        <f aca="false">ABS(P4407-Q4407)*100</f>
        <v>48.675799086758</v>
      </c>
      <c r="S4407" s="72" t="str">
        <f aca="false">IF(M4407&gt;N4407,"Flávio Bolsonaro",IF(N4407&gt;M4407,"Lula","Empate"))</f>
        <v>Flávio Bolsonaro</v>
      </c>
      <c r="T4407" s="74" t="n">
        <v>0.317037894127857</v>
      </c>
      <c r="U4407" s="74" t="n">
        <v>0.612380676887475</v>
      </c>
      <c r="V4407" s="72" t="str">
        <f aca="false">IF(S4407="Empate","—",IF((N4407&gt;M4407)&lt;&gt;(T4407&gt;U4407),"Sim","Não"))</f>
        <v>Não</v>
      </c>
    </row>
    <row r="4408" customFormat="false" ht="15" hidden="false" customHeight="false" outlineLevel="0" collapsed="false">
      <c r="A4408" s="72" t="s">
        <v>8976</v>
      </c>
      <c r="B4408" s="72" t="s">
        <v>8977</v>
      </c>
      <c r="C4408" s="72" t="s">
        <v>293</v>
      </c>
      <c r="D4408" s="72" t="s">
        <v>292</v>
      </c>
      <c r="E4408" s="72"/>
      <c r="F4408" s="73" t="n">
        <v>161662</v>
      </c>
      <c r="G4408" s="73" t="n">
        <v>123312</v>
      </c>
      <c r="H4408" s="73" t="n">
        <v>38350</v>
      </c>
      <c r="I4408" s="74" t="n">
        <f aca="false">H4408/F4408</f>
        <v>0.237223342529475</v>
      </c>
      <c r="J4408" s="73" t="n">
        <v>116299</v>
      </c>
      <c r="K4408" s="73" t="n">
        <v>3858</v>
      </c>
      <c r="L4408" s="73" t="n">
        <v>3155</v>
      </c>
      <c r="M4408" s="73" t="n">
        <v>51080</v>
      </c>
      <c r="N4408" s="73" t="n">
        <v>53863</v>
      </c>
      <c r="O4408" s="73" t="n">
        <f aca="false">J4408-M4408-N4408</f>
        <v>11356</v>
      </c>
      <c r="P4408" s="74" t="n">
        <f aca="false">M4408/J4408</f>
        <v>0.439212718939974</v>
      </c>
      <c r="Q4408" s="74" t="n">
        <f aca="false">N4408/J4408</f>
        <v>0.463142417389659</v>
      </c>
      <c r="R4408" s="75" t="n">
        <f aca="false">ABS(P4408-Q4408)*100</f>
        <v>2.39296984496857</v>
      </c>
      <c r="S4408" s="72" t="str">
        <f aca="false">IF(M4408&gt;N4408,"Flávio Bolsonaro",IF(N4408&gt;M4408,"Lula","Empate"))</f>
        <v>Lula</v>
      </c>
      <c r="T4408" s="74" t="n">
        <v>0.516631138639746</v>
      </c>
      <c r="U4408" s="74" t="n">
        <v>0.394336966576841</v>
      </c>
      <c r="V4408" s="72" t="str">
        <f aca="false">IF(S4408="Empate","—",IF((N4408&gt;M4408)&lt;&gt;(T4408&gt;U4408),"Sim","Não"))</f>
        <v>Não</v>
      </c>
    </row>
    <row r="4409" customFormat="false" ht="15" hidden="false" customHeight="false" outlineLevel="0" collapsed="false">
      <c r="A4409" s="72" t="s">
        <v>8978</v>
      </c>
      <c r="B4409" s="72" t="s">
        <v>8979</v>
      </c>
      <c r="C4409" s="72" t="s">
        <v>293</v>
      </c>
      <c r="D4409" s="72" t="s">
        <v>292</v>
      </c>
      <c r="E4409" s="72"/>
      <c r="F4409" s="73" t="n">
        <v>3837</v>
      </c>
      <c r="G4409" s="73" t="n">
        <v>3041</v>
      </c>
      <c r="H4409" s="73" t="n">
        <v>796</v>
      </c>
      <c r="I4409" s="74" t="n">
        <f aca="false">H4409/F4409</f>
        <v>0.207453739900964</v>
      </c>
      <c r="J4409" s="73" t="n">
        <v>2923</v>
      </c>
      <c r="K4409" s="73" t="n">
        <v>64</v>
      </c>
      <c r="L4409" s="73" t="n">
        <v>54</v>
      </c>
      <c r="M4409" s="73" t="n">
        <v>1831</v>
      </c>
      <c r="N4409" s="73" t="n">
        <v>971</v>
      </c>
      <c r="O4409" s="73" t="n">
        <f aca="false">J4409-M4409-N4409</f>
        <v>121</v>
      </c>
      <c r="P4409" s="74" t="n">
        <f aca="false">M4409/J4409</f>
        <v>0.62641122134793</v>
      </c>
      <c r="Q4409" s="74" t="n">
        <f aca="false">N4409/J4409</f>
        <v>0.332192952446117</v>
      </c>
      <c r="R4409" s="75" t="n">
        <f aca="false">ABS(P4409-Q4409)*100</f>
        <v>29.4218268901813</v>
      </c>
      <c r="S4409" s="72" t="str">
        <f aca="false">IF(M4409&gt;N4409,"Flávio Bolsonaro",IF(N4409&gt;M4409,"Lula","Empate"))</f>
        <v>Flávio Bolsonaro</v>
      </c>
      <c r="T4409" s="74" t="n">
        <v>0.435627263747119</v>
      </c>
      <c r="U4409" s="74" t="n">
        <v>0.513335528482055</v>
      </c>
      <c r="V4409" s="72" t="str">
        <f aca="false">IF(S4409="Empate","—",IF((N4409&gt;M4409)&lt;&gt;(T4409&gt;U4409),"Sim","Não"))</f>
        <v>Não</v>
      </c>
    </row>
    <row r="4410" customFormat="false" ht="15" hidden="false" customHeight="false" outlineLevel="0" collapsed="false">
      <c r="A4410" s="72" t="s">
        <v>8980</v>
      </c>
      <c r="B4410" s="72" t="s">
        <v>8981</v>
      </c>
      <c r="C4410" s="72" t="s">
        <v>293</v>
      </c>
      <c r="D4410" s="72" t="s">
        <v>292</v>
      </c>
      <c r="E4410" s="72"/>
      <c r="F4410" s="73" t="n">
        <v>2531</v>
      </c>
      <c r="G4410" s="73" t="n">
        <v>2127</v>
      </c>
      <c r="H4410" s="73" t="n">
        <v>404</v>
      </c>
      <c r="I4410" s="74" t="n">
        <f aca="false">H4410/F4410</f>
        <v>0.159620703279336</v>
      </c>
      <c r="J4410" s="73" t="n">
        <v>2075</v>
      </c>
      <c r="K4410" s="73" t="n">
        <v>23</v>
      </c>
      <c r="L4410" s="73" t="n">
        <v>29</v>
      </c>
      <c r="M4410" s="73" t="n">
        <v>1490</v>
      </c>
      <c r="N4410" s="73" t="n">
        <v>443</v>
      </c>
      <c r="O4410" s="73" t="n">
        <f aca="false">J4410-M4410-N4410</f>
        <v>142</v>
      </c>
      <c r="P4410" s="74" t="n">
        <f aca="false">M4410/J4410</f>
        <v>0.718072289156627</v>
      </c>
      <c r="Q4410" s="74" t="n">
        <f aca="false">N4410/J4410</f>
        <v>0.213493975903614</v>
      </c>
      <c r="R4410" s="75" t="n">
        <f aca="false">ABS(P4410-Q4410)*100</f>
        <v>50.4578313253012</v>
      </c>
      <c r="S4410" s="72" t="str">
        <f aca="false">IF(M4410&gt;N4410,"Flávio Bolsonaro",IF(N4410&gt;M4410,"Lula","Empate"))</f>
        <v>Flávio Bolsonaro</v>
      </c>
      <c r="T4410" s="74" t="n">
        <v>0.336394393426776</v>
      </c>
      <c r="U4410" s="74" t="n">
        <v>0.592556790720155</v>
      </c>
      <c r="V4410" s="72" t="str">
        <f aca="false">IF(S4410="Empate","—",IF((N4410&gt;M4410)&lt;&gt;(T4410&gt;U4410),"Sim","Não"))</f>
        <v>Não</v>
      </c>
    </row>
    <row r="4411" customFormat="false" ht="15" hidden="false" customHeight="false" outlineLevel="0" collapsed="false">
      <c r="A4411" s="72" t="s">
        <v>8982</v>
      </c>
      <c r="B4411" s="72" t="s">
        <v>8983</v>
      </c>
      <c r="C4411" s="72" t="s">
        <v>293</v>
      </c>
      <c r="D4411" s="72" t="s">
        <v>292</v>
      </c>
      <c r="E4411" s="72"/>
      <c r="F4411" s="73" t="n">
        <v>3442</v>
      </c>
      <c r="G4411" s="73" t="n">
        <v>2969</v>
      </c>
      <c r="H4411" s="73" t="n">
        <v>473</v>
      </c>
      <c r="I4411" s="74" t="n">
        <f aca="false">H4411/F4411</f>
        <v>0.137420104590354</v>
      </c>
      <c r="J4411" s="73" t="n">
        <v>2888</v>
      </c>
      <c r="K4411" s="73" t="n">
        <v>46</v>
      </c>
      <c r="L4411" s="73" t="n">
        <v>35</v>
      </c>
      <c r="M4411" s="73" t="n">
        <v>2205</v>
      </c>
      <c r="N4411" s="73" t="n">
        <v>456</v>
      </c>
      <c r="O4411" s="73" t="n">
        <f aca="false">J4411-M4411-N4411</f>
        <v>227</v>
      </c>
      <c r="P4411" s="74" t="n">
        <f aca="false">M4411/J4411</f>
        <v>0.763504155124654</v>
      </c>
      <c r="Q4411" s="74" t="n">
        <f aca="false">N4411/J4411</f>
        <v>0.157894736842105</v>
      </c>
      <c r="R4411" s="75" t="n">
        <f aca="false">ABS(P4411-Q4411)*100</f>
        <v>60.5609418282548</v>
      </c>
      <c r="S4411" s="72" t="str">
        <f aca="false">IF(M4411&gt;N4411,"Flávio Bolsonaro",IF(N4411&gt;M4411,"Lula","Empate"))</f>
        <v>Flávio Bolsonaro</v>
      </c>
      <c r="T4411" s="74" t="n">
        <v>0.203413940256046</v>
      </c>
      <c r="U4411" s="74" t="n">
        <v>0.719416785206259</v>
      </c>
      <c r="V4411" s="72" t="str">
        <f aca="false">IF(S4411="Empate","—",IF((N4411&gt;M4411)&lt;&gt;(T4411&gt;U4411),"Sim","Não"))</f>
        <v>Não</v>
      </c>
    </row>
    <row r="4412" customFormat="false" ht="15" hidden="false" customHeight="false" outlineLevel="0" collapsed="false">
      <c r="A4412" s="72" t="s">
        <v>8984</v>
      </c>
      <c r="B4412" s="72" t="s">
        <v>8985</v>
      </c>
      <c r="C4412" s="72" t="s">
        <v>293</v>
      </c>
      <c r="D4412" s="72" t="s">
        <v>292</v>
      </c>
      <c r="E4412" s="72"/>
      <c r="F4412" s="73" t="n">
        <v>2175</v>
      </c>
      <c r="G4412" s="73" t="n">
        <v>1868</v>
      </c>
      <c r="H4412" s="73" t="n">
        <v>307</v>
      </c>
      <c r="I4412" s="74" t="n">
        <f aca="false">H4412/F4412</f>
        <v>0.141149425287356</v>
      </c>
      <c r="J4412" s="73" t="n">
        <v>1802</v>
      </c>
      <c r="K4412" s="73" t="n">
        <v>35</v>
      </c>
      <c r="L4412" s="73" t="n">
        <v>31</v>
      </c>
      <c r="M4412" s="73" t="n">
        <v>1354</v>
      </c>
      <c r="N4412" s="73" t="n">
        <v>347</v>
      </c>
      <c r="O4412" s="73" t="n">
        <f aca="false">J4412-M4412-N4412</f>
        <v>101</v>
      </c>
      <c r="P4412" s="74" t="n">
        <f aca="false">M4412/J4412</f>
        <v>0.751387347391787</v>
      </c>
      <c r="Q4412" s="74" t="n">
        <f aca="false">N4412/J4412</f>
        <v>0.192563817980022</v>
      </c>
      <c r="R4412" s="75" t="n">
        <f aca="false">ABS(P4412-Q4412)*100</f>
        <v>55.8823529411765</v>
      </c>
      <c r="S4412" s="72" t="str">
        <f aca="false">IF(M4412&gt;N4412,"Flávio Bolsonaro",IF(N4412&gt;M4412,"Lula","Empate"))</f>
        <v>Flávio Bolsonaro</v>
      </c>
      <c r="T4412" s="74" t="n">
        <v>0.278054173576562</v>
      </c>
      <c r="U4412" s="74" t="n">
        <v>0.650635710337203</v>
      </c>
      <c r="V4412" s="72" t="str">
        <f aca="false">IF(S4412="Empate","—",IF((N4412&gt;M4412)&lt;&gt;(T4412&gt;U4412),"Sim","Não"))</f>
        <v>Não</v>
      </c>
    </row>
    <row r="4413" customFormat="false" ht="15" hidden="false" customHeight="false" outlineLevel="0" collapsed="false">
      <c r="A4413" s="72" t="s">
        <v>8986</v>
      </c>
      <c r="B4413" s="72" t="s">
        <v>8987</v>
      </c>
      <c r="C4413" s="72" t="s">
        <v>293</v>
      </c>
      <c r="D4413" s="72" t="s">
        <v>292</v>
      </c>
      <c r="E4413" s="72"/>
      <c r="F4413" s="73" t="n">
        <v>3675</v>
      </c>
      <c r="G4413" s="73" t="n">
        <v>3119</v>
      </c>
      <c r="H4413" s="73" t="n">
        <v>556</v>
      </c>
      <c r="I4413" s="74" t="n">
        <f aca="false">H4413/F4413</f>
        <v>0.151292517006803</v>
      </c>
      <c r="J4413" s="73" t="n">
        <v>3020</v>
      </c>
      <c r="K4413" s="73" t="n">
        <v>53</v>
      </c>
      <c r="L4413" s="73" t="n">
        <v>46</v>
      </c>
      <c r="M4413" s="73" t="n">
        <v>2187</v>
      </c>
      <c r="N4413" s="73" t="n">
        <v>690</v>
      </c>
      <c r="O4413" s="73" t="n">
        <f aca="false">J4413-M4413-N4413</f>
        <v>143</v>
      </c>
      <c r="P4413" s="74" t="n">
        <f aca="false">M4413/J4413</f>
        <v>0.724172185430464</v>
      </c>
      <c r="Q4413" s="74" t="n">
        <f aca="false">N4413/J4413</f>
        <v>0.228476821192053</v>
      </c>
      <c r="R4413" s="75" t="n">
        <f aca="false">ABS(P4413-Q4413)*100</f>
        <v>49.5695364238411</v>
      </c>
      <c r="S4413" s="72" t="str">
        <f aca="false">IF(M4413&gt;N4413,"Flávio Bolsonaro",IF(N4413&gt;M4413,"Lula","Empate"))</f>
        <v>Flávio Bolsonaro</v>
      </c>
      <c r="T4413" s="74" t="n">
        <v>0.318718381112985</v>
      </c>
      <c r="U4413" s="74" t="n">
        <v>0.62327150084317</v>
      </c>
      <c r="V4413" s="72" t="str">
        <f aca="false">IF(S4413="Empate","—",IF((N4413&gt;M4413)&lt;&gt;(T4413&gt;U4413),"Sim","Não"))</f>
        <v>Não</v>
      </c>
    </row>
    <row r="4414" customFormat="false" ht="15" hidden="false" customHeight="false" outlineLevel="0" collapsed="false">
      <c r="A4414" s="72" t="s">
        <v>8988</v>
      </c>
      <c r="B4414" s="72" t="s">
        <v>8989</v>
      </c>
      <c r="C4414" s="72" t="s">
        <v>293</v>
      </c>
      <c r="D4414" s="72" t="s">
        <v>292</v>
      </c>
      <c r="E4414" s="72"/>
      <c r="F4414" s="73" t="n">
        <v>3746</v>
      </c>
      <c r="G4414" s="73" t="n">
        <v>2910</v>
      </c>
      <c r="H4414" s="73" t="n">
        <v>836</v>
      </c>
      <c r="I4414" s="74" t="n">
        <f aca="false">H4414/F4414</f>
        <v>0.223171382808329</v>
      </c>
      <c r="J4414" s="73" t="n">
        <v>2744</v>
      </c>
      <c r="K4414" s="73" t="n">
        <v>99</v>
      </c>
      <c r="L4414" s="73" t="n">
        <v>67</v>
      </c>
      <c r="M4414" s="73" t="n">
        <v>1246</v>
      </c>
      <c r="N4414" s="73" t="n">
        <v>1314</v>
      </c>
      <c r="O4414" s="73" t="n">
        <f aca="false">J4414-M4414-N4414</f>
        <v>184</v>
      </c>
      <c r="P4414" s="74" t="n">
        <f aca="false">M4414/J4414</f>
        <v>0.454081632653061</v>
      </c>
      <c r="Q4414" s="74" t="n">
        <f aca="false">N4414/J4414</f>
        <v>0.478862973760933</v>
      </c>
      <c r="R4414" s="75" t="n">
        <f aca="false">ABS(P4414-Q4414)*100</f>
        <v>2.47813411078717</v>
      </c>
      <c r="S4414" s="72" t="str">
        <f aca="false">IF(M4414&gt;N4414,"Flávio Bolsonaro",IF(N4414&gt;M4414,"Lula","Empate"))</f>
        <v>Lula</v>
      </c>
      <c r="T4414" s="74" t="n">
        <v>0.563096500530223</v>
      </c>
      <c r="U4414" s="74" t="n">
        <v>0.349946977730647</v>
      </c>
      <c r="V4414" s="72" t="str">
        <f aca="false">IF(S4414="Empate","—",IF((N4414&gt;M4414)&lt;&gt;(T4414&gt;U4414),"Sim","Não"))</f>
        <v>Não</v>
      </c>
    </row>
    <row r="4415" customFormat="false" ht="15" hidden="false" customHeight="false" outlineLevel="0" collapsed="false">
      <c r="A4415" s="72" t="s">
        <v>8990</v>
      </c>
      <c r="B4415" s="72" t="s">
        <v>8991</v>
      </c>
      <c r="C4415" s="72" t="s">
        <v>293</v>
      </c>
      <c r="D4415" s="72" t="s">
        <v>292</v>
      </c>
      <c r="E4415" s="72"/>
      <c r="F4415" s="73" t="n">
        <v>2612</v>
      </c>
      <c r="G4415" s="73" t="n">
        <v>2170</v>
      </c>
      <c r="H4415" s="73" t="n">
        <v>442</v>
      </c>
      <c r="I4415" s="74" t="n">
        <f aca="false">H4415/F4415</f>
        <v>0.169218989280245</v>
      </c>
      <c r="J4415" s="73" t="n">
        <v>2093</v>
      </c>
      <c r="K4415" s="73" t="n">
        <v>30</v>
      </c>
      <c r="L4415" s="73" t="n">
        <v>47</v>
      </c>
      <c r="M4415" s="73" t="n">
        <v>1175</v>
      </c>
      <c r="N4415" s="73" t="n">
        <v>797</v>
      </c>
      <c r="O4415" s="73" t="n">
        <f aca="false">J4415-M4415-N4415</f>
        <v>121</v>
      </c>
      <c r="P4415" s="74" t="n">
        <f aca="false">M4415/J4415</f>
        <v>0.561395126612518</v>
      </c>
      <c r="Q4415" s="74" t="n">
        <f aca="false">N4415/J4415</f>
        <v>0.380793119923555</v>
      </c>
      <c r="R4415" s="75" t="n">
        <f aca="false">ABS(P4415-Q4415)*100</f>
        <v>18.0602006688963</v>
      </c>
      <c r="S4415" s="72" t="str">
        <f aca="false">IF(M4415&gt;N4415,"Flávio Bolsonaro",IF(N4415&gt;M4415,"Lula","Empate"))</f>
        <v>Flávio Bolsonaro</v>
      </c>
      <c r="T4415" s="74" t="n">
        <v>0.55325164938737</v>
      </c>
      <c r="U4415" s="74" t="n">
        <v>0.391611687087653</v>
      </c>
      <c r="V4415" s="72" t="str">
        <f aca="false">IF(S4415="Empate","—",IF((N4415&gt;M4415)&lt;&gt;(T4415&gt;U4415),"Sim","Não"))</f>
        <v>Sim</v>
      </c>
    </row>
    <row r="4416" customFormat="false" ht="15" hidden="false" customHeight="false" outlineLevel="0" collapsed="false">
      <c r="A4416" s="72" t="s">
        <v>8992</v>
      </c>
      <c r="B4416" s="72" t="s">
        <v>8993</v>
      </c>
      <c r="C4416" s="72" t="s">
        <v>293</v>
      </c>
      <c r="D4416" s="72" t="s">
        <v>292</v>
      </c>
      <c r="E4416" s="72"/>
      <c r="F4416" s="73" t="n">
        <v>1657</v>
      </c>
      <c r="G4416" s="73" t="n">
        <v>1396</v>
      </c>
      <c r="H4416" s="73" t="n">
        <v>261</v>
      </c>
      <c r="I4416" s="74" t="n">
        <f aca="false">H4416/F4416</f>
        <v>0.157513578756789</v>
      </c>
      <c r="J4416" s="73" t="n">
        <v>1338</v>
      </c>
      <c r="K4416" s="73" t="n">
        <v>28</v>
      </c>
      <c r="L4416" s="73" t="n">
        <v>30</v>
      </c>
      <c r="M4416" s="73" t="n">
        <v>978</v>
      </c>
      <c r="N4416" s="73" t="n">
        <v>191</v>
      </c>
      <c r="O4416" s="73" t="n">
        <f aca="false">J4416-M4416-N4416</f>
        <v>169</v>
      </c>
      <c r="P4416" s="74" t="n">
        <f aca="false">M4416/J4416</f>
        <v>0.730941704035874</v>
      </c>
      <c r="Q4416" s="74" t="n">
        <f aca="false">N4416/J4416</f>
        <v>0.142750373692078</v>
      </c>
      <c r="R4416" s="75" t="n">
        <f aca="false">ABS(P4416-Q4416)*100</f>
        <v>58.8191330343797</v>
      </c>
      <c r="S4416" s="72" t="str">
        <f aca="false">IF(M4416&gt;N4416,"Flávio Bolsonaro",IF(N4416&gt;M4416,"Lula","Empate"))</f>
        <v>Flávio Bolsonaro</v>
      </c>
      <c r="T4416" s="74" t="n">
        <v>0.211363636363636</v>
      </c>
      <c r="U4416" s="74" t="n">
        <v>0.666666666666667</v>
      </c>
      <c r="V4416" s="72" t="str">
        <f aca="false">IF(S4416="Empate","—",IF((N4416&gt;M4416)&lt;&gt;(T4416&gt;U4416),"Sim","Não"))</f>
        <v>Não</v>
      </c>
    </row>
    <row r="4417" customFormat="false" ht="15" hidden="false" customHeight="false" outlineLevel="0" collapsed="false">
      <c r="A4417" s="72" t="s">
        <v>8994</v>
      </c>
      <c r="B4417" s="72" t="s">
        <v>8995</v>
      </c>
      <c r="C4417" s="72" t="s">
        <v>293</v>
      </c>
      <c r="D4417" s="72" t="s">
        <v>292</v>
      </c>
      <c r="E4417" s="72"/>
      <c r="F4417" s="73" t="n">
        <v>2652</v>
      </c>
      <c r="G4417" s="73" t="n">
        <v>2180</v>
      </c>
      <c r="H4417" s="73" t="n">
        <v>472</v>
      </c>
      <c r="I4417" s="74" t="n">
        <f aca="false">H4417/F4417</f>
        <v>0.177978883861237</v>
      </c>
      <c r="J4417" s="73" t="n">
        <v>2094</v>
      </c>
      <c r="K4417" s="73" t="n">
        <v>37</v>
      </c>
      <c r="L4417" s="73" t="n">
        <v>49</v>
      </c>
      <c r="M4417" s="73" t="n">
        <v>1215</v>
      </c>
      <c r="N4417" s="73" t="n">
        <v>726</v>
      </c>
      <c r="O4417" s="73" t="n">
        <f aca="false">J4417-M4417-N4417</f>
        <v>153</v>
      </c>
      <c r="P4417" s="74" t="n">
        <f aca="false">M4417/J4417</f>
        <v>0.580229226361032</v>
      </c>
      <c r="Q4417" s="74" t="n">
        <f aca="false">N4417/J4417</f>
        <v>0.346704871060172</v>
      </c>
      <c r="R4417" s="75" t="n">
        <f aca="false">ABS(P4417-Q4417)*100</f>
        <v>23.352435530086</v>
      </c>
      <c r="S4417" s="72" t="str">
        <f aca="false">IF(M4417&gt;N4417,"Flávio Bolsonaro",IF(N4417&gt;M4417,"Lula","Empate"))</f>
        <v>Flávio Bolsonaro</v>
      </c>
      <c r="T4417" s="74" t="n">
        <v>0.466097676623992</v>
      </c>
      <c r="U4417" s="74" t="n">
        <v>0.439544807965861</v>
      </c>
      <c r="V4417" s="72" t="str">
        <f aca="false">IF(S4417="Empate","—",IF((N4417&gt;M4417)&lt;&gt;(T4417&gt;U4417),"Sim","Não"))</f>
        <v>Sim</v>
      </c>
    </row>
    <row r="4418" customFormat="false" ht="15" hidden="false" customHeight="false" outlineLevel="0" collapsed="false">
      <c r="A4418" s="72" t="s">
        <v>8996</v>
      </c>
      <c r="B4418" s="72" t="s">
        <v>8997</v>
      </c>
      <c r="C4418" s="72" t="s">
        <v>293</v>
      </c>
      <c r="D4418" s="72" t="s">
        <v>292</v>
      </c>
      <c r="E4418" s="72"/>
      <c r="F4418" s="73" t="n">
        <v>3443</v>
      </c>
      <c r="G4418" s="73" t="n">
        <v>2745</v>
      </c>
      <c r="H4418" s="73" t="n">
        <v>698</v>
      </c>
      <c r="I4418" s="74" t="n">
        <f aca="false">H4418/F4418</f>
        <v>0.202730177171072</v>
      </c>
      <c r="J4418" s="73" t="n">
        <v>2658</v>
      </c>
      <c r="K4418" s="73" t="n">
        <v>43</v>
      </c>
      <c r="L4418" s="73" t="n">
        <v>44</v>
      </c>
      <c r="M4418" s="73" t="n">
        <v>1406</v>
      </c>
      <c r="N4418" s="73" t="n">
        <v>1121</v>
      </c>
      <c r="O4418" s="73" t="n">
        <f aca="false">J4418-M4418-N4418</f>
        <v>131</v>
      </c>
      <c r="P4418" s="74" t="n">
        <f aca="false">M4418/J4418</f>
        <v>0.528969149736644</v>
      </c>
      <c r="Q4418" s="74" t="n">
        <f aca="false">N4418/J4418</f>
        <v>0.421745673438676</v>
      </c>
      <c r="R4418" s="75" t="n">
        <f aca="false">ABS(P4418-Q4418)*100</f>
        <v>10.7223476297968</v>
      </c>
      <c r="S4418" s="72" t="str">
        <f aca="false">IF(M4418&gt;N4418,"Flávio Bolsonaro",IF(N4418&gt;M4418,"Lula","Empate"))</f>
        <v>Flávio Bolsonaro</v>
      </c>
      <c r="T4418" s="74" t="n">
        <v>0.516105146242133</v>
      </c>
      <c r="U4418" s="74" t="n">
        <v>0.415771936319882</v>
      </c>
      <c r="V4418" s="72" t="str">
        <f aca="false">IF(S4418="Empate","—",IF((N4418&gt;M4418)&lt;&gt;(T4418&gt;U4418),"Sim","Não"))</f>
        <v>Sim</v>
      </c>
    </row>
    <row r="4419" customFormat="false" ht="15" hidden="false" customHeight="false" outlineLevel="0" collapsed="false">
      <c r="A4419" s="72" t="s">
        <v>8998</v>
      </c>
      <c r="B4419" s="72" t="s">
        <v>8999</v>
      </c>
      <c r="C4419" s="72" t="s">
        <v>293</v>
      </c>
      <c r="D4419" s="72" t="s">
        <v>292</v>
      </c>
      <c r="E4419" s="72"/>
      <c r="F4419" s="73" t="n">
        <v>2689</v>
      </c>
      <c r="G4419" s="73" t="n">
        <v>2339</v>
      </c>
      <c r="H4419" s="73" t="n">
        <v>350</v>
      </c>
      <c r="I4419" s="74" t="n">
        <f aca="false">H4419/F4419</f>
        <v>0.13015991074749</v>
      </c>
      <c r="J4419" s="73" t="n">
        <v>2270</v>
      </c>
      <c r="K4419" s="73" t="n">
        <v>46</v>
      </c>
      <c r="L4419" s="73" t="n">
        <v>23</v>
      </c>
      <c r="M4419" s="73" t="n">
        <v>1594</v>
      </c>
      <c r="N4419" s="73" t="n">
        <v>402</v>
      </c>
      <c r="O4419" s="73" t="n">
        <f aca="false">J4419-M4419-N4419</f>
        <v>274</v>
      </c>
      <c r="P4419" s="74" t="n">
        <f aca="false">M4419/J4419</f>
        <v>0.702202643171806</v>
      </c>
      <c r="Q4419" s="74" t="n">
        <f aca="false">N4419/J4419</f>
        <v>0.177092511013216</v>
      </c>
      <c r="R4419" s="75" t="n">
        <f aca="false">ABS(P4419-Q4419)*100</f>
        <v>52.511013215859</v>
      </c>
      <c r="S4419" s="72" t="str">
        <f aca="false">IF(M4419&gt;N4419,"Flávio Bolsonaro",IF(N4419&gt;M4419,"Lula","Empate"))</f>
        <v>Flávio Bolsonaro</v>
      </c>
      <c r="T4419" s="74" t="n">
        <v>0.289795918367347</v>
      </c>
      <c r="U4419" s="74" t="n">
        <v>0.598185941043084</v>
      </c>
      <c r="V4419" s="72" t="str">
        <f aca="false">IF(S4419="Empate","—",IF((N4419&gt;M4419)&lt;&gt;(T4419&gt;U4419),"Sim","Não"))</f>
        <v>Não</v>
      </c>
    </row>
    <row r="4420" customFormat="false" ht="15" hidden="false" customHeight="false" outlineLevel="0" collapsed="false">
      <c r="A4420" s="72" t="s">
        <v>9000</v>
      </c>
      <c r="B4420" s="72" t="s">
        <v>9001</v>
      </c>
      <c r="C4420" s="72" t="s">
        <v>293</v>
      </c>
      <c r="D4420" s="72" t="s">
        <v>292</v>
      </c>
      <c r="E4420" s="72"/>
      <c r="F4420" s="73" t="n">
        <v>14765</v>
      </c>
      <c r="G4420" s="73" t="n">
        <v>11724</v>
      </c>
      <c r="H4420" s="73" t="n">
        <v>3041</v>
      </c>
      <c r="I4420" s="74" t="n">
        <f aca="false">H4420/F4420</f>
        <v>0.205960040636641</v>
      </c>
      <c r="J4420" s="73" t="n">
        <v>11454</v>
      </c>
      <c r="K4420" s="73" t="n">
        <v>133</v>
      </c>
      <c r="L4420" s="73" t="n">
        <v>137</v>
      </c>
      <c r="M4420" s="73" t="n">
        <v>7703</v>
      </c>
      <c r="N4420" s="73" t="n">
        <v>2886</v>
      </c>
      <c r="O4420" s="73" t="n">
        <f aca="false">J4420-M4420-N4420</f>
        <v>865</v>
      </c>
      <c r="P4420" s="74" t="n">
        <f aca="false">M4420/J4420</f>
        <v>0.672516151562773</v>
      </c>
      <c r="Q4420" s="74" t="n">
        <f aca="false">N4420/J4420</f>
        <v>0.251964379256155</v>
      </c>
      <c r="R4420" s="75" t="n">
        <f aca="false">ABS(P4420-Q4420)*100</f>
        <v>42.0551772306618</v>
      </c>
      <c r="S4420" s="72" t="str">
        <f aca="false">IF(M4420&gt;N4420,"Flávio Bolsonaro",IF(N4420&gt;M4420,"Lula","Empate"))</f>
        <v>Flávio Bolsonaro</v>
      </c>
      <c r="T4420" s="74" t="n">
        <v>0.324826226787011</v>
      </c>
      <c r="U4420" s="74" t="n">
        <v>0.600477227928208</v>
      </c>
      <c r="V4420" s="72" t="str">
        <f aca="false">IF(S4420="Empate","—",IF((N4420&gt;M4420)&lt;&gt;(T4420&gt;U4420),"Sim","Não"))</f>
        <v>Não</v>
      </c>
    </row>
    <row r="4421" customFormat="false" ht="15" hidden="false" customHeight="false" outlineLevel="0" collapsed="false">
      <c r="A4421" s="72" t="s">
        <v>9002</v>
      </c>
      <c r="B4421" s="72" t="s">
        <v>9003</v>
      </c>
      <c r="C4421" s="72" t="s">
        <v>293</v>
      </c>
      <c r="D4421" s="72" t="s">
        <v>292</v>
      </c>
      <c r="E4421" s="72"/>
      <c r="F4421" s="73" t="n">
        <v>3300</v>
      </c>
      <c r="G4421" s="73" t="n">
        <v>2789</v>
      </c>
      <c r="H4421" s="73" t="n">
        <v>511</v>
      </c>
      <c r="I4421" s="74" t="n">
        <f aca="false">H4421/F4421</f>
        <v>0.154848484848485</v>
      </c>
      <c r="J4421" s="73" t="n">
        <v>2719</v>
      </c>
      <c r="K4421" s="73" t="n">
        <v>40</v>
      </c>
      <c r="L4421" s="73" t="n">
        <v>30</v>
      </c>
      <c r="M4421" s="73" t="n">
        <v>1912</v>
      </c>
      <c r="N4421" s="73" t="n">
        <v>680</v>
      </c>
      <c r="O4421" s="73" t="n">
        <f aca="false">J4421-M4421-N4421</f>
        <v>127</v>
      </c>
      <c r="P4421" s="74" t="n">
        <f aca="false">M4421/J4421</f>
        <v>0.703199705774182</v>
      </c>
      <c r="Q4421" s="74" t="n">
        <f aca="false">N4421/J4421</f>
        <v>0.250091945568224</v>
      </c>
      <c r="R4421" s="75" t="n">
        <f aca="false">ABS(P4421-Q4421)*100</f>
        <v>45.3107760205958</v>
      </c>
      <c r="S4421" s="72" t="str">
        <f aca="false">IF(M4421&gt;N4421,"Flávio Bolsonaro",IF(N4421&gt;M4421,"Lula","Empate"))</f>
        <v>Flávio Bolsonaro</v>
      </c>
      <c r="T4421" s="74" t="n">
        <v>0.323906485671192</v>
      </c>
      <c r="U4421" s="74" t="n">
        <v>0.60369532428356</v>
      </c>
      <c r="V4421" s="72" t="str">
        <f aca="false">IF(S4421="Empate","—",IF((N4421&gt;M4421)&lt;&gt;(T4421&gt;U4421),"Sim","Não"))</f>
        <v>Não</v>
      </c>
    </row>
    <row r="4422" customFormat="false" ht="15" hidden="false" customHeight="false" outlineLevel="0" collapsed="false">
      <c r="A4422" s="72" t="s">
        <v>9004</v>
      </c>
      <c r="B4422" s="72" t="s">
        <v>9005</v>
      </c>
      <c r="C4422" s="72" t="s">
        <v>293</v>
      </c>
      <c r="D4422" s="72" t="s">
        <v>292</v>
      </c>
      <c r="E4422" s="72"/>
      <c r="F4422" s="73" t="n">
        <v>3213</v>
      </c>
      <c r="G4422" s="73" t="n">
        <v>2816</v>
      </c>
      <c r="H4422" s="73" t="n">
        <v>397</v>
      </c>
      <c r="I4422" s="74" t="n">
        <f aca="false">H4422/F4422</f>
        <v>0.123560535325241</v>
      </c>
      <c r="J4422" s="73" t="n">
        <v>2692</v>
      </c>
      <c r="K4422" s="73" t="n">
        <v>81</v>
      </c>
      <c r="L4422" s="73" t="n">
        <v>43</v>
      </c>
      <c r="M4422" s="73" t="n">
        <v>1851</v>
      </c>
      <c r="N4422" s="73" t="n">
        <v>650</v>
      </c>
      <c r="O4422" s="73" t="n">
        <f aca="false">J4422-M4422-N4422</f>
        <v>191</v>
      </c>
      <c r="P4422" s="74" t="n">
        <f aca="false">M4422/J4422</f>
        <v>0.687592867756315</v>
      </c>
      <c r="Q4422" s="74" t="n">
        <f aca="false">N4422/J4422</f>
        <v>0.241456166419019</v>
      </c>
      <c r="R4422" s="75" t="n">
        <f aca="false">ABS(P4422-Q4422)*100</f>
        <v>44.6136701337296</v>
      </c>
      <c r="S4422" s="72" t="str">
        <f aca="false">IF(M4422&gt;N4422,"Flávio Bolsonaro",IF(N4422&gt;M4422,"Lula","Empate"))</f>
        <v>Flávio Bolsonaro</v>
      </c>
      <c r="T4422" s="74" t="n">
        <v>0.378076062639821</v>
      </c>
      <c r="U4422" s="74" t="n">
        <v>0.553691275167785</v>
      </c>
      <c r="V4422" s="72" t="str">
        <f aca="false">IF(S4422="Empate","—",IF((N4422&gt;M4422)&lt;&gt;(T4422&gt;U4422),"Sim","Não"))</f>
        <v>Não</v>
      </c>
    </row>
    <row r="4423" customFormat="false" ht="15" hidden="false" customHeight="false" outlineLevel="0" collapsed="false">
      <c r="A4423" s="72" t="s">
        <v>9006</v>
      </c>
      <c r="B4423" s="72" t="s">
        <v>9007</v>
      </c>
      <c r="C4423" s="72" t="s">
        <v>302</v>
      </c>
      <c r="D4423" s="72" t="s">
        <v>292</v>
      </c>
      <c r="E4423" s="72"/>
      <c r="F4423" s="73" t="n">
        <v>2681</v>
      </c>
      <c r="G4423" s="73" t="n">
        <v>2241</v>
      </c>
      <c r="H4423" s="73" t="n">
        <v>440</v>
      </c>
      <c r="I4423" s="74" t="n">
        <f aca="false">H4423/F4423</f>
        <v>0.164117866467736</v>
      </c>
      <c r="J4423" s="73" t="n">
        <v>2192</v>
      </c>
      <c r="K4423" s="73" t="n">
        <v>20</v>
      </c>
      <c r="L4423" s="73" t="n">
        <v>29</v>
      </c>
      <c r="M4423" s="73" t="n">
        <v>1421</v>
      </c>
      <c r="N4423" s="73" t="n">
        <v>650</v>
      </c>
      <c r="O4423" s="73" t="n">
        <f aca="false">J4423-M4423-N4423</f>
        <v>121</v>
      </c>
      <c r="P4423" s="74" t="n">
        <f aca="false">M4423/J4423</f>
        <v>0.648266423357664</v>
      </c>
      <c r="Q4423" s="74" t="n">
        <f aca="false">N4423/J4423</f>
        <v>0.296532846715329</v>
      </c>
      <c r="R4423" s="75" t="n">
        <f aca="false">ABS(P4423-Q4423)*100</f>
        <v>35.1733576642336</v>
      </c>
      <c r="S4423" s="72" t="str">
        <f aca="false">IF(M4423&gt;N4423,"Flávio Bolsonaro",IF(N4423&gt;M4423,"Lula","Empate"))</f>
        <v>Flávio Bolsonaro</v>
      </c>
      <c r="T4423" s="74" t="n">
        <v>0.349566055930569</v>
      </c>
      <c r="U4423" s="74" t="n">
        <v>0.543394406943105</v>
      </c>
      <c r="V4423" s="72" t="str">
        <f aca="false">IF(S4423="Empate","—",IF((N4423&gt;M4423)&lt;&gt;(T4423&gt;U4423),"Sim","Não"))</f>
        <v>Não</v>
      </c>
    </row>
    <row r="4424" customFormat="false" ht="15" hidden="false" customHeight="false" outlineLevel="0" collapsed="false">
      <c r="A4424" s="72" t="s">
        <v>9008</v>
      </c>
      <c r="B4424" s="72" t="s">
        <v>9009</v>
      </c>
      <c r="C4424" s="72" t="s">
        <v>302</v>
      </c>
      <c r="D4424" s="72" t="s">
        <v>292</v>
      </c>
      <c r="E4424" s="72"/>
      <c r="F4424" s="73" t="n">
        <v>12625</v>
      </c>
      <c r="G4424" s="73" t="n">
        <v>9585</v>
      </c>
      <c r="H4424" s="73" t="n">
        <v>3040</v>
      </c>
      <c r="I4424" s="74" t="n">
        <f aca="false">H4424/F4424</f>
        <v>0.240792079207921</v>
      </c>
      <c r="J4424" s="73" t="n">
        <v>9346</v>
      </c>
      <c r="K4424" s="73" t="n">
        <v>125</v>
      </c>
      <c r="L4424" s="73" t="n">
        <v>114</v>
      </c>
      <c r="M4424" s="73" t="n">
        <v>5619</v>
      </c>
      <c r="N4424" s="73" t="n">
        <v>3207</v>
      </c>
      <c r="O4424" s="73" t="n">
        <f aca="false">J4424-M4424-N4424</f>
        <v>520</v>
      </c>
      <c r="P4424" s="74" t="n">
        <f aca="false">M4424/J4424</f>
        <v>0.60121977316499</v>
      </c>
      <c r="Q4424" s="74" t="n">
        <f aca="false">N4424/J4424</f>
        <v>0.34314145088808</v>
      </c>
      <c r="R4424" s="75" t="n">
        <f aca="false">ABS(P4424-Q4424)*100</f>
        <v>25.807832227691</v>
      </c>
      <c r="S4424" s="72" t="str">
        <f aca="false">IF(M4424&gt;N4424,"Flávio Bolsonaro",IF(N4424&gt;M4424,"Lula","Empate"))</f>
        <v>Flávio Bolsonaro</v>
      </c>
      <c r="T4424" s="74" t="n">
        <v>0.417407878017789</v>
      </c>
      <c r="U4424" s="74" t="n">
        <v>0.544578568403219</v>
      </c>
      <c r="V4424" s="72" t="str">
        <f aca="false">IF(S4424="Empate","—",IF((N4424&gt;M4424)&lt;&gt;(T4424&gt;U4424),"Sim","Não"))</f>
        <v>Não</v>
      </c>
    </row>
    <row r="4425" customFormat="false" ht="15" hidden="false" customHeight="false" outlineLevel="0" collapsed="false">
      <c r="A4425" s="72" t="s">
        <v>9010</v>
      </c>
      <c r="B4425" s="72" t="s">
        <v>9011</v>
      </c>
      <c r="C4425" s="72" t="s">
        <v>302</v>
      </c>
      <c r="D4425" s="72" t="s">
        <v>292</v>
      </c>
      <c r="E4425" s="72"/>
      <c r="F4425" s="73" t="n">
        <v>8211</v>
      </c>
      <c r="G4425" s="73" t="n">
        <v>6967</v>
      </c>
      <c r="H4425" s="73" t="n">
        <v>1244</v>
      </c>
      <c r="I4425" s="74" t="n">
        <f aca="false">H4425/F4425</f>
        <v>0.151504079892827</v>
      </c>
      <c r="J4425" s="73" t="n">
        <v>6777</v>
      </c>
      <c r="K4425" s="73" t="n">
        <v>101</v>
      </c>
      <c r="L4425" s="73" t="n">
        <v>89</v>
      </c>
      <c r="M4425" s="73" t="n">
        <v>5357</v>
      </c>
      <c r="N4425" s="73" t="n">
        <v>1091</v>
      </c>
      <c r="O4425" s="73" t="n">
        <f aca="false">J4425-M4425-N4425</f>
        <v>329</v>
      </c>
      <c r="P4425" s="74" t="n">
        <f aca="false">M4425/J4425</f>
        <v>0.790467758595249</v>
      </c>
      <c r="Q4425" s="74" t="n">
        <f aca="false">N4425/J4425</f>
        <v>0.160985686882101</v>
      </c>
      <c r="R4425" s="75" t="n">
        <f aca="false">ABS(P4425-Q4425)*100</f>
        <v>62.9482071713147</v>
      </c>
      <c r="S4425" s="72" t="str">
        <f aca="false">IF(M4425&gt;N4425,"Flávio Bolsonaro",IF(N4425&gt;M4425,"Lula","Empate"))</f>
        <v>Flávio Bolsonaro</v>
      </c>
      <c r="T4425" s="74" t="n">
        <v>0.20057829858469</v>
      </c>
      <c r="U4425" s="74" t="n">
        <v>0.756201491401613</v>
      </c>
      <c r="V4425" s="72" t="str">
        <f aca="false">IF(S4425="Empate","—",IF((N4425&gt;M4425)&lt;&gt;(T4425&gt;U4425),"Sim","Não"))</f>
        <v>Não</v>
      </c>
    </row>
    <row r="4426" customFormat="false" ht="15" hidden="false" customHeight="false" outlineLevel="0" collapsed="false">
      <c r="A4426" s="72" t="s">
        <v>9012</v>
      </c>
      <c r="B4426" s="72" t="s">
        <v>9013</v>
      </c>
      <c r="C4426" s="72" t="s">
        <v>302</v>
      </c>
      <c r="D4426" s="72" t="s">
        <v>292</v>
      </c>
      <c r="E4426" s="72"/>
      <c r="F4426" s="73" t="n">
        <v>4554</v>
      </c>
      <c r="G4426" s="73" t="n">
        <v>4019</v>
      </c>
      <c r="H4426" s="73" t="n">
        <v>535</v>
      </c>
      <c r="I4426" s="74" t="n">
        <f aca="false">H4426/F4426</f>
        <v>0.11747913921827</v>
      </c>
      <c r="J4426" s="73" t="n">
        <v>3925</v>
      </c>
      <c r="K4426" s="73" t="n">
        <v>31</v>
      </c>
      <c r="L4426" s="73" t="n">
        <v>63</v>
      </c>
      <c r="M4426" s="73" t="n">
        <v>3193</v>
      </c>
      <c r="N4426" s="73" t="n">
        <v>522</v>
      </c>
      <c r="O4426" s="73" t="n">
        <f aca="false">J4426-M4426-N4426</f>
        <v>210</v>
      </c>
      <c r="P4426" s="74" t="n">
        <f aca="false">M4426/J4426</f>
        <v>0.813503184713376</v>
      </c>
      <c r="Q4426" s="74" t="n">
        <f aca="false">N4426/J4426</f>
        <v>0.132993630573248</v>
      </c>
      <c r="R4426" s="75" t="n">
        <f aca="false">ABS(P4426-Q4426)*100</f>
        <v>68.0509554140127</v>
      </c>
      <c r="S4426" s="72" t="str">
        <f aca="false">IF(M4426&gt;N4426,"Flávio Bolsonaro",IF(N4426&gt;M4426,"Lula","Empate"))</f>
        <v>Flávio Bolsonaro</v>
      </c>
      <c r="T4426" s="74" t="n">
        <v>0.174441070935689</v>
      </c>
      <c r="U4426" s="74" t="n">
        <v>0.775324316864477</v>
      </c>
      <c r="V4426" s="72" t="str">
        <f aca="false">IF(S4426="Empate","—",IF((N4426&gt;M4426)&lt;&gt;(T4426&gt;U4426),"Sim","Não"))</f>
        <v>Não</v>
      </c>
    </row>
    <row r="4427" customFormat="false" ht="15" hidden="false" customHeight="false" outlineLevel="0" collapsed="false">
      <c r="A4427" s="72" t="s">
        <v>9014</v>
      </c>
      <c r="B4427" s="72" t="s">
        <v>9015</v>
      </c>
      <c r="C4427" s="72" t="s">
        <v>302</v>
      </c>
      <c r="D4427" s="72" t="s">
        <v>292</v>
      </c>
      <c r="E4427" s="72"/>
      <c r="F4427" s="73" t="n">
        <v>8139</v>
      </c>
      <c r="G4427" s="73" t="n">
        <v>7007</v>
      </c>
      <c r="H4427" s="73" t="n">
        <v>1132</v>
      </c>
      <c r="I4427" s="74" t="n">
        <f aca="false">H4427/F4427</f>
        <v>0.139083425482246</v>
      </c>
      <c r="J4427" s="73" t="n">
        <v>6835</v>
      </c>
      <c r="K4427" s="73" t="n">
        <v>88</v>
      </c>
      <c r="L4427" s="73" t="n">
        <v>84</v>
      </c>
      <c r="M4427" s="73" t="n">
        <v>5242</v>
      </c>
      <c r="N4427" s="73" t="n">
        <v>1202</v>
      </c>
      <c r="O4427" s="73" t="n">
        <f aca="false">J4427-M4427-N4427</f>
        <v>391</v>
      </c>
      <c r="P4427" s="74" t="n">
        <f aca="false">M4427/J4427</f>
        <v>0.76693489392831</v>
      </c>
      <c r="Q4427" s="74" t="n">
        <f aca="false">N4427/J4427</f>
        <v>0.175859546452085</v>
      </c>
      <c r="R4427" s="75" t="n">
        <f aca="false">ABS(P4427-Q4427)*100</f>
        <v>59.1075347476225</v>
      </c>
      <c r="S4427" s="72" t="str">
        <f aca="false">IF(M4427&gt;N4427,"Flávio Bolsonaro",IF(N4427&gt;M4427,"Lula","Empate"))</f>
        <v>Flávio Bolsonaro</v>
      </c>
      <c r="T4427" s="74" t="n">
        <v>0.267477671696951</v>
      </c>
      <c r="U4427" s="74" t="n">
        <v>0.652294425623653</v>
      </c>
      <c r="V4427" s="72" t="str">
        <f aca="false">IF(S4427="Empate","—",IF((N4427&gt;M4427)&lt;&gt;(T4427&gt;U4427),"Sim","Não"))</f>
        <v>Não</v>
      </c>
    </row>
    <row r="4428" customFormat="false" ht="15" hidden="false" customHeight="false" outlineLevel="0" collapsed="false">
      <c r="A4428" s="72" t="s">
        <v>9016</v>
      </c>
      <c r="B4428" s="72" t="s">
        <v>9017</v>
      </c>
      <c r="C4428" s="72" t="s">
        <v>302</v>
      </c>
      <c r="D4428" s="72" t="s">
        <v>292</v>
      </c>
      <c r="E4428" s="72"/>
      <c r="F4428" s="73" t="n">
        <v>1764</v>
      </c>
      <c r="G4428" s="73" t="n">
        <v>1496</v>
      </c>
      <c r="H4428" s="73" t="n">
        <v>268</v>
      </c>
      <c r="I4428" s="74" t="n">
        <f aca="false">H4428/F4428</f>
        <v>0.151927437641723</v>
      </c>
      <c r="J4428" s="73" t="n">
        <v>1443</v>
      </c>
      <c r="K4428" s="73" t="n">
        <v>22</v>
      </c>
      <c r="L4428" s="73" t="n">
        <v>31</v>
      </c>
      <c r="M4428" s="73" t="n">
        <v>897</v>
      </c>
      <c r="N4428" s="73" t="n">
        <v>372</v>
      </c>
      <c r="O4428" s="73" t="n">
        <f aca="false">J4428-M4428-N4428</f>
        <v>174</v>
      </c>
      <c r="P4428" s="74" t="n">
        <f aca="false">M4428/J4428</f>
        <v>0.621621621621622</v>
      </c>
      <c r="Q4428" s="74" t="n">
        <f aca="false">N4428/J4428</f>
        <v>0.257796257796258</v>
      </c>
      <c r="R4428" s="75" t="n">
        <f aca="false">ABS(P4428-Q4428)*100</f>
        <v>36.3825363825364</v>
      </c>
      <c r="S4428" s="72" t="str">
        <f aca="false">IF(M4428&gt;N4428,"Flávio Bolsonaro",IF(N4428&gt;M4428,"Lula","Empate"))</f>
        <v>Flávio Bolsonaro</v>
      </c>
      <c r="T4428" s="74" t="n">
        <v>0.322229775662814</v>
      </c>
      <c r="U4428" s="74" t="n">
        <v>0.575798776342624</v>
      </c>
      <c r="V4428" s="72" t="str">
        <f aca="false">IF(S4428="Empate","—",IF((N4428&gt;M4428)&lt;&gt;(T4428&gt;U4428),"Sim","Não"))</f>
        <v>Não</v>
      </c>
    </row>
    <row r="4429" customFormat="false" ht="15" hidden="false" customHeight="false" outlineLevel="0" collapsed="false">
      <c r="A4429" s="72" t="s">
        <v>9018</v>
      </c>
      <c r="B4429" s="72" t="s">
        <v>1968</v>
      </c>
      <c r="C4429" s="72" t="s">
        <v>302</v>
      </c>
      <c r="D4429" s="72" t="s">
        <v>292</v>
      </c>
      <c r="E4429" s="72"/>
      <c r="F4429" s="73" t="n">
        <v>4991</v>
      </c>
      <c r="G4429" s="73" t="n">
        <v>4175</v>
      </c>
      <c r="H4429" s="73" t="n">
        <v>816</v>
      </c>
      <c r="I4429" s="74" t="n">
        <f aca="false">H4429/F4429</f>
        <v>0.163494289721499</v>
      </c>
      <c r="J4429" s="73" t="n">
        <v>4041</v>
      </c>
      <c r="K4429" s="73" t="n">
        <v>57</v>
      </c>
      <c r="L4429" s="73" t="n">
        <v>77</v>
      </c>
      <c r="M4429" s="73" t="n">
        <v>2330</v>
      </c>
      <c r="N4429" s="73" t="n">
        <v>1403</v>
      </c>
      <c r="O4429" s="73" t="n">
        <f aca="false">J4429-M4429-N4429</f>
        <v>308</v>
      </c>
      <c r="P4429" s="74" t="n">
        <f aca="false">M4429/J4429</f>
        <v>0.576589952981935</v>
      </c>
      <c r="Q4429" s="74" t="n">
        <f aca="false">N4429/J4429</f>
        <v>0.347191289284831</v>
      </c>
      <c r="R4429" s="75" t="n">
        <f aca="false">ABS(P4429-Q4429)*100</f>
        <v>22.9398663697105</v>
      </c>
      <c r="S4429" s="72" t="str">
        <f aca="false">IF(M4429&gt;N4429,"Flávio Bolsonaro",IF(N4429&gt;M4429,"Lula","Empate"))</f>
        <v>Flávio Bolsonaro</v>
      </c>
      <c r="T4429" s="74" t="n">
        <v>0.446824224519941</v>
      </c>
      <c r="U4429" s="74" t="n">
        <v>0.505416051206302</v>
      </c>
      <c r="V4429" s="72" t="str">
        <f aca="false">IF(S4429="Empate","—",IF((N4429&gt;M4429)&lt;&gt;(T4429&gt;U4429),"Sim","Não"))</f>
        <v>Não</v>
      </c>
    </row>
    <row r="4430" customFormat="false" ht="15" hidden="false" customHeight="false" outlineLevel="0" collapsed="false">
      <c r="A4430" s="72" t="s">
        <v>9019</v>
      </c>
      <c r="B4430" s="72" t="s">
        <v>9020</v>
      </c>
      <c r="C4430" s="72" t="s">
        <v>302</v>
      </c>
      <c r="D4430" s="72" t="s">
        <v>292</v>
      </c>
      <c r="E4430" s="72"/>
      <c r="F4430" s="73" t="n">
        <v>5017</v>
      </c>
      <c r="G4430" s="73" t="n">
        <v>4390</v>
      </c>
      <c r="H4430" s="73" t="n">
        <v>627</v>
      </c>
      <c r="I4430" s="74" t="n">
        <f aca="false">H4430/F4430</f>
        <v>0.124975084711979</v>
      </c>
      <c r="J4430" s="73" t="n">
        <v>4227</v>
      </c>
      <c r="K4430" s="73" t="n">
        <v>85</v>
      </c>
      <c r="L4430" s="73" t="n">
        <v>78</v>
      </c>
      <c r="M4430" s="73" t="n">
        <v>2605</v>
      </c>
      <c r="N4430" s="73" t="n">
        <v>1227</v>
      </c>
      <c r="O4430" s="73" t="n">
        <f aca="false">J4430-M4430-N4430</f>
        <v>395</v>
      </c>
      <c r="P4430" s="74" t="n">
        <f aca="false">M4430/J4430</f>
        <v>0.616276318902295</v>
      </c>
      <c r="Q4430" s="74" t="n">
        <f aca="false">N4430/J4430</f>
        <v>0.2902767920511</v>
      </c>
      <c r="R4430" s="75" t="n">
        <f aca="false">ABS(P4430-Q4430)*100</f>
        <v>32.5999526851195</v>
      </c>
      <c r="S4430" s="72" t="str">
        <f aca="false">IF(M4430&gt;N4430,"Flávio Bolsonaro",IF(N4430&gt;M4430,"Lula","Empate"))</f>
        <v>Flávio Bolsonaro</v>
      </c>
      <c r="T4430" s="74" t="n">
        <v>0.4</v>
      </c>
      <c r="U4430" s="74" t="n">
        <v>0.511688311688312</v>
      </c>
      <c r="V4430" s="72" t="str">
        <f aca="false">IF(S4430="Empate","—",IF((N4430&gt;M4430)&lt;&gt;(T4430&gt;U4430),"Sim","Não"))</f>
        <v>Não</v>
      </c>
    </row>
    <row r="4431" customFormat="false" ht="15" hidden="false" customHeight="false" outlineLevel="0" collapsed="false">
      <c r="A4431" s="72" t="s">
        <v>9021</v>
      </c>
      <c r="B4431" s="72" t="s">
        <v>9022</v>
      </c>
      <c r="C4431" s="72" t="s">
        <v>302</v>
      </c>
      <c r="D4431" s="72" t="s">
        <v>292</v>
      </c>
      <c r="E4431" s="72"/>
      <c r="F4431" s="73" t="n">
        <v>6943</v>
      </c>
      <c r="G4431" s="73" t="n">
        <v>5608</v>
      </c>
      <c r="H4431" s="73" t="n">
        <v>1335</v>
      </c>
      <c r="I4431" s="74" t="n">
        <f aca="false">H4431/F4431</f>
        <v>0.192279994238802</v>
      </c>
      <c r="J4431" s="73" t="n">
        <v>5356</v>
      </c>
      <c r="K4431" s="73" t="n">
        <v>140</v>
      </c>
      <c r="L4431" s="73" t="n">
        <v>112</v>
      </c>
      <c r="M4431" s="73" t="n">
        <v>2878</v>
      </c>
      <c r="N4431" s="73" t="n">
        <v>2098</v>
      </c>
      <c r="O4431" s="73" t="n">
        <f aca="false">J4431-M4431-N4431</f>
        <v>380</v>
      </c>
      <c r="P4431" s="74" t="n">
        <f aca="false">M4431/J4431</f>
        <v>0.537341299477222</v>
      </c>
      <c r="Q4431" s="74" t="n">
        <f aca="false">N4431/J4431</f>
        <v>0.391710231516057</v>
      </c>
      <c r="R4431" s="75" t="n">
        <f aca="false">ABS(P4431-Q4431)*100</f>
        <v>14.5631067961165</v>
      </c>
      <c r="S4431" s="72" t="str">
        <f aca="false">IF(M4431&gt;N4431,"Flávio Bolsonaro",IF(N4431&gt;M4431,"Lula","Empate"))</f>
        <v>Flávio Bolsonaro</v>
      </c>
      <c r="T4431" s="74" t="n">
        <v>0.478410117434508</v>
      </c>
      <c r="U4431" s="74" t="n">
        <v>0.458175248419151</v>
      </c>
      <c r="V4431" s="72" t="str">
        <f aca="false">IF(S4431="Empate","—",IF((N4431&gt;M4431)&lt;&gt;(T4431&gt;U4431),"Sim","Não"))</f>
        <v>Sim</v>
      </c>
    </row>
    <row r="4432" customFormat="false" ht="15" hidden="false" customHeight="false" outlineLevel="0" collapsed="false">
      <c r="A4432" s="72" t="s">
        <v>9023</v>
      </c>
      <c r="B4432" s="72" t="s">
        <v>9024</v>
      </c>
      <c r="C4432" s="72" t="s">
        <v>302</v>
      </c>
      <c r="D4432" s="72" t="s">
        <v>292</v>
      </c>
      <c r="E4432" s="72"/>
      <c r="F4432" s="73" t="n">
        <v>3343</v>
      </c>
      <c r="G4432" s="73" t="n">
        <v>2832</v>
      </c>
      <c r="H4432" s="73" t="n">
        <v>511</v>
      </c>
      <c r="I4432" s="74" t="n">
        <f aca="false">H4432/F4432</f>
        <v>0.152856715524978</v>
      </c>
      <c r="J4432" s="73" t="n">
        <v>2739</v>
      </c>
      <c r="K4432" s="73" t="n">
        <v>44</v>
      </c>
      <c r="L4432" s="73" t="n">
        <v>49</v>
      </c>
      <c r="M4432" s="73" t="n">
        <v>1806</v>
      </c>
      <c r="N4432" s="73" t="n">
        <v>715</v>
      </c>
      <c r="O4432" s="73" t="n">
        <f aca="false">J4432-M4432-N4432</f>
        <v>218</v>
      </c>
      <c r="P4432" s="74" t="n">
        <f aca="false">M4432/J4432</f>
        <v>0.659364731653888</v>
      </c>
      <c r="Q4432" s="74" t="n">
        <f aca="false">N4432/J4432</f>
        <v>0.261044176706827</v>
      </c>
      <c r="R4432" s="75" t="n">
        <f aca="false">ABS(P4432-Q4432)*100</f>
        <v>39.8320554947061</v>
      </c>
      <c r="S4432" s="72" t="str">
        <f aca="false">IF(M4432&gt;N4432,"Flávio Bolsonaro",IF(N4432&gt;M4432,"Lula","Empate"))</f>
        <v>Flávio Bolsonaro</v>
      </c>
      <c r="T4432" s="74" t="n">
        <v>0.333461096205443</v>
      </c>
      <c r="U4432" s="74" t="n">
        <v>0.573016481410502</v>
      </c>
      <c r="V4432" s="72" t="str">
        <f aca="false">IF(S4432="Empate","—",IF((N4432&gt;M4432)&lt;&gt;(T4432&gt;U4432),"Sim","Não"))</f>
        <v>Não</v>
      </c>
    </row>
    <row r="4433" customFormat="false" ht="15" hidden="false" customHeight="false" outlineLevel="0" collapsed="false">
      <c r="A4433" s="72" t="s">
        <v>9025</v>
      </c>
      <c r="B4433" s="72" t="s">
        <v>3081</v>
      </c>
      <c r="C4433" s="72" t="s">
        <v>302</v>
      </c>
      <c r="D4433" s="72" t="s">
        <v>292</v>
      </c>
      <c r="E4433" s="72"/>
      <c r="F4433" s="73" t="n">
        <v>9356</v>
      </c>
      <c r="G4433" s="73" t="n">
        <v>8116</v>
      </c>
      <c r="H4433" s="73" t="n">
        <v>1240</v>
      </c>
      <c r="I4433" s="74" t="n">
        <f aca="false">H4433/F4433</f>
        <v>0.13253527148354</v>
      </c>
      <c r="J4433" s="73" t="n">
        <v>7907</v>
      </c>
      <c r="K4433" s="73" t="n">
        <v>81</v>
      </c>
      <c r="L4433" s="73" t="n">
        <v>128</v>
      </c>
      <c r="M4433" s="73" t="n">
        <v>6045</v>
      </c>
      <c r="N4433" s="73" t="n">
        <v>1194</v>
      </c>
      <c r="O4433" s="73" t="n">
        <f aca="false">J4433-M4433-N4433</f>
        <v>668</v>
      </c>
      <c r="P4433" s="74" t="n">
        <f aca="false">M4433/J4433</f>
        <v>0.764512457316302</v>
      </c>
      <c r="Q4433" s="74" t="n">
        <f aca="false">N4433/J4433</f>
        <v>0.151005438219299</v>
      </c>
      <c r="R4433" s="75" t="n">
        <f aca="false">ABS(P4433-Q4433)*100</f>
        <v>61.3507019097003</v>
      </c>
      <c r="S4433" s="72" t="str">
        <f aca="false">IF(M4433&gt;N4433,"Flávio Bolsonaro",IF(N4433&gt;M4433,"Lula","Empate"))</f>
        <v>Flávio Bolsonaro</v>
      </c>
      <c r="T4433" s="74" t="n">
        <v>0.165417785946557</v>
      </c>
      <c r="U4433" s="74" t="n">
        <v>0.762618408030539</v>
      </c>
      <c r="V4433" s="72" t="str">
        <f aca="false">IF(S4433="Empate","—",IF((N4433&gt;M4433)&lt;&gt;(T4433&gt;U4433),"Sim","Não"))</f>
        <v>Não</v>
      </c>
    </row>
    <row r="4434" customFormat="false" ht="15" hidden="false" customHeight="false" outlineLevel="0" collapsed="false">
      <c r="A4434" s="72" t="s">
        <v>9026</v>
      </c>
      <c r="B4434" s="72" t="s">
        <v>9027</v>
      </c>
      <c r="C4434" s="72" t="s">
        <v>302</v>
      </c>
      <c r="D4434" s="72" t="s">
        <v>292</v>
      </c>
      <c r="E4434" s="72"/>
      <c r="F4434" s="73" t="n">
        <v>8375</v>
      </c>
      <c r="G4434" s="73" t="n">
        <v>6985</v>
      </c>
      <c r="H4434" s="73" t="n">
        <v>1390</v>
      </c>
      <c r="I4434" s="74" t="n">
        <f aca="false">H4434/F4434</f>
        <v>0.165970149253731</v>
      </c>
      <c r="J4434" s="73" t="n">
        <v>6763</v>
      </c>
      <c r="K4434" s="73" t="n">
        <v>96</v>
      </c>
      <c r="L4434" s="73" t="n">
        <v>126</v>
      </c>
      <c r="M4434" s="73" t="n">
        <v>4944</v>
      </c>
      <c r="N4434" s="73" t="n">
        <v>1329</v>
      </c>
      <c r="O4434" s="73" t="n">
        <f aca="false">J4434-M4434-N4434</f>
        <v>490</v>
      </c>
      <c r="P4434" s="74" t="n">
        <f aca="false">M4434/J4434</f>
        <v>0.731036522253438</v>
      </c>
      <c r="Q4434" s="74" t="n">
        <f aca="false">N4434/J4434</f>
        <v>0.196510424367884</v>
      </c>
      <c r="R4434" s="75" t="n">
        <f aca="false">ABS(P4434-Q4434)*100</f>
        <v>53.4526097885554</v>
      </c>
      <c r="S4434" s="72" t="str">
        <f aca="false">IF(M4434&gt;N4434,"Flávio Bolsonaro",IF(N4434&gt;M4434,"Lula","Empate"))</f>
        <v>Flávio Bolsonaro</v>
      </c>
      <c r="T4434" s="74" t="n">
        <v>0.265122064997668</v>
      </c>
      <c r="U4434" s="74" t="n">
        <v>0.684341470999845</v>
      </c>
      <c r="V4434" s="72" t="str">
        <f aca="false">IF(S4434="Empate","—",IF((N4434&gt;M4434)&lt;&gt;(T4434&gt;U4434),"Sim","Não"))</f>
        <v>Não</v>
      </c>
    </row>
    <row r="4435" customFormat="false" ht="15" hidden="false" customHeight="false" outlineLevel="0" collapsed="false">
      <c r="A4435" s="72" t="s">
        <v>9028</v>
      </c>
      <c r="B4435" s="72" t="s">
        <v>9029</v>
      </c>
      <c r="C4435" s="72" t="s">
        <v>302</v>
      </c>
      <c r="D4435" s="72" t="s">
        <v>292</v>
      </c>
      <c r="E4435" s="72"/>
      <c r="F4435" s="73" t="n">
        <v>3907</v>
      </c>
      <c r="G4435" s="73" t="n">
        <v>3393</v>
      </c>
      <c r="H4435" s="73" t="n">
        <v>514</v>
      </c>
      <c r="I4435" s="74" t="n">
        <f aca="false">H4435/F4435</f>
        <v>0.131558740721781</v>
      </c>
      <c r="J4435" s="73" t="n">
        <v>3284</v>
      </c>
      <c r="K4435" s="73" t="n">
        <v>36</v>
      </c>
      <c r="L4435" s="73" t="n">
        <v>73</v>
      </c>
      <c r="M4435" s="73" t="n">
        <v>2228</v>
      </c>
      <c r="N4435" s="73" t="n">
        <v>798</v>
      </c>
      <c r="O4435" s="73" t="n">
        <f aca="false">J4435-M4435-N4435</f>
        <v>258</v>
      </c>
      <c r="P4435" s="74" t="n">
        <f aca="false">M4435/J4435</f>
        <v>0.678440925700365</v>
      </c>
      <c r="Q4435" s="74" t="n">
        <f aca="false">N4435/J4435</f>
        <v>0.24299634591961</v>
      </c>
      <c r="R4435" s="75" t="n">
        <f aca="false">ABS(P4435-Q4435)*100</f>
        <v>43.5444579780755</v>
      </c>
      <c r="S4435" s="72" t="str">
        <f aca="false">IF(M4435&gt;N4435,"Flávio Bolsonaro",IF(N4435&gt;M4435,"Lula","Empate"))</f>
        <v>Flávio Bolsonaro</v>
      </c>
      <c r="T4435" s="74" t="n">
        <v>0.316720257234727</v>
      </c>
      <c r="U4435" s="74" t="n">
        <v>0.595176848874598</v>
      </c>
      <c r="V4435" s="72" t="str">
        <f aca="false">IF(S4435="Empate","—",IF((N4435&gt;M4435)&lt;&gt;(T4435&gt;U4435),"Sim","Não"))</f>
        <v>Não</v>
      </c>
    </row>
    <row r="4436" customFormat="false" ht="15" hidden="false" customHeight="false" outlineLevel="0" collapsed="false">
      <c r="A4436" s="72" t="s">
        <v>9030</v>
      </c>
      <c r="B4436" s="72" t="s">
        <v>9031</v>
      </c>
      <c r="C4436" s="72" t="s">
        <v>302</v>
      </c>
      <c r="D4436" s="72" t="s">
        <v>292</v>
      </c>
      <c r="E4436" s="72"/>
      <c r="F4436" s="73" t="n">
        <v>28342</v>
      </c>
      <c r="G4436" s="73" t="n">
        <v>22246</v>
      </c>
      <c r="H4436" s="73" t="n">
        <v>6096</v>
      </c>
      <c r="I4436" s="74" t="n">
        <f aca="false">H4436/F4436</f>
        <v>0.215087149812998</v>
      </c>
      <c r="J4436" s="73" t="n">
        <v>21581</v>
      </c>
      <c r="K4436" s="73" t="n">
        <v>354</v>
      </c>
      <c r="L4436" s="73" t="n">
        <v>311</v>
      </c>
      <c r="M4436" s="73" t="n">
        <v>14615</v>
      </c>
      <c r="N4436" s="73" t="n">
        <v>5469</v>
      </c>
      <c r="O4436" s="73" t="n">
        <f aca="false">J4436-M4436-N4436</f>
        <v>1497</v>
      </c>
      <c r="P4436" s="74" t="n">
        <f aca="false">M4436/J4436</f>
        <v>0.677216069690932</v>
      </c>
      <c r="Q4436" s="74" t="n">
        <f aca="false">N4436/J4436</f>
        <v>0.253417357861082</v>
      </c>
      <c r="R4436" s="75" t="n">
        <f aca="false">ABS(P4436-Q4436)*100</f>
        <v>42.379871182985</v>
      </c>
      <c r="S4436" s="72" t="str">
        <f aca="false">IF(M4436&gt;N4436,"Flávio Bolsonaro",IF(N4436&gt;M4436,"Lula","Empate"))</f>
        <v>Flávio Bolsonaro</v>
      </c>
      <c r="T4436" s="74" t="n">
        <v>0.29511842544201</v>
      </c>
      <c r="U4436" s="74" t="n">
        <v>0.646725230735016</v>
      </c>
      <c r="V4436" s="72" t="str">
        <f aca="false">IF(S4436="Empate","—",IF((N4436&gt;M4436)&lt;&gt;(T4436&gt;U4436),"Sim","Não"))</f>
        <v>Não</v>
      </c>
    </row>
    <row r="4437" customFormat="false" ht="15" hidden="false" customHeight="false" outlineLevel="0" collapsed="false">
      <c r="A4437" s="72" t="s">
        <v>9032</v>
      </c>
      <c r="B4437" s="72" t="s">
        <v>9033</v>
      </c>
      <c r="C4437" s="72" t="s">
        <v>302</v>
      </c>
      <c r="D4437" s="72" t="s">
        <v>292</v>
      </c>
      <c r="E4437" s="72"/>
      <c r="F4437" s="73" t="n">
        <v>55064</v>
      </c>
      <c r="G4437" s="73" t="n">
        <v>43949</v>
      </c>
      <c r="H4437" s="73" t="n">
        <v>11115</v>
      </c>
      <c r="I4437" s="74" t="n">
        <f aca="false">H4437/F4437</f>
        <v>0.201856022083394</v>
      </c>
      <c r="J4437" s="73" t="n">
        <v>42701</v>
      </c>
      <c r="K4437" s="73" t="n">
        <v>577</v>
      </c>
      <c r="L4437" s="73" t="n">
        <v>671</v>
      </c>
      <c r="M4437" s="73" t="n">
        <v>28755</v>
      </c>
      <c r="N4437" s="73" t="n">
        <v>10473</v>
      </c>
      <c r="O4437" s="73" t="n">
        <f aca="false">J4437-M4437-N4437</f>
        <v>3473</v>
      </c>
      <c r="P4437" s="74" t="n">
        <f aca="false">M4437/J4437</f>
        <v>0.673403433174867</v>
      </c>
      <c r="Q4437" s="74" t="n">
        <f aca="false">N4437/J4437</f>
        <v>0.245263576965411</v>
      </c>
      <c r="R4437" s="75" t="n">
        <f aca="false">ABS(P4437-Q4437)*100</f>
        <v>42.8139856209456</v>
      </c>
      <c r="S4437" s="72" t="str">
        <f aca="false">IF(M4437&gt;N4437,"Flávio Bolsonaro",IF(N4437&gt;M4437,"Lula","Empate"))</f>
        <v>Flávio Bolsonaro</v>
      </c>
      <c r="T4437" s="74" t="n">
        <v>0.292382080126308</v>
      </c>
      <c r="U4437" s="74" t="n">
        <v>0.632277481744622</v>
      </c>
      <c r="V4437" s="72" t="str">
        <f aca="false">IF(S4437="Empate","—",IF((N4437&gt;M4437)&lt;&gt;(T4437&gt;U4437),"Sim","Não"))</f>
        <v>Não</v>
      </c>
    </row>
    <row r="4438" customFormat="false" ht="15" hidden="false" customHeight="false" outlineLevel="0" collapsed="false">
      <c r="A4438" s="72" t="s">
        <v>9034</v>
      </c>
      <c r="B4438" s="72" t="s">
        <v>9035</v>
      </c>
      <c r="C4438" s="72" t="s">
        <v>302</v>
      </c>
      <c r="D4438" s="72" t="s">
        <v>292</v>
      </c>
      <c r="E4438" s="72"/>
      <c r="F4438" s="73" t="n">
        <v>7195</v>
      </c>
      <c r="G4438" s="73" t="n">
        <v>6141</v>
      </c>
      <c r="H4438" s="73" t="n">
        <v>1054</v>
      </c>
      <c r="I4438" s="74" t="n">
        <f aca="false">H4438/F4438</f>
        <v>0.146490618485059</v>
      </c>
      <c r="J4438" s="73" t="n">
        <v>5999</v>
      </c>
      <c r="K4438" s="73" t="n">
        <v>60</v>
      </c>
      <c r="L4438" s="73" t="n">
        <v>82</v>
      </c>
      <c r="M4438" s="73" t="n">
        <v>4379</v>
      </c>
      <c r="N4438" s="73" t="n">
        <v>1236</v>
      </c>
      <c r="O4438" s="73" t="n">
        <f aca="false">J4438-M4438-N4438</f>
        <v>384</v>
      </c>
      <c r="P4438" s="74" t="n">
        <f aca="false">M4438/J4438</f>
        <v>0.72995499249875</v>
      </c>
      <c r="Q4438" s="74" t="n">
        <f aca="false">N4438/J4438</f>
        <v>0.206034339056509</v>
      </c>
      <c r="R4438" s="75" t="n">
        <f aca="false">ABS(P4438-Q4438)*100</f>
        <v>52.3920653442241</v>
      </c>
      <c r="S4438" s="72" t="str">
        <f aca="false">IF(M4438&gt;N4438,"Flávio Bolsonaro",IF(N4438&gt;M4438,"Lula","Empate"))</f>
        <v>Flávio Bolsonaro</v>
      </c>
      <c r="T4438" s="74" t="n">
        <v>0.257309941520468</v>
      </c>
      <c r="U4438" s="74" t="n">
        <v>0.692068713450292</v>
      </c>
      <c r="V4438" s="72" t="str">
        <f aca="false">IF(S4438="Empate","—",IF((N4438&gt;M4438)&lt;&gt;(T4438&gt;U4438),"Sim","Não"))</f>
        <v>Não</v>
      </c>
    </row>
    <row r="4439" customFormat="false" ht="15" hidden="false" customHeight="false" outlineLevel="0" collapsed="false">
      <c r="A4439" s="72" t="s">
        <v>9036</v>
      </c>
      <c r="B4439" s="72" t="s">
        <v>9037</v>
      </c>
      <c r="C4439" s="72" t="s">
        <v>302</v>
      </c>
      <c r="D4439" s="72" t="s">
        <v>292</v>
      </c>
      <c r="E4439" s="72"/>
      <c r="F4439" s="73" t="n">
        <v>3124</v>
      </c>
      <c r="G4439" s="73" t="n">
        <v>2613</v>
      </c>
      <c r="H4439" s="73" t="n">
        <v>511</v>
      </c>
      <c r="I4439" s="74" t="n">
        <f aca="false">H4439/F4439</f>
        <v>0.163572343149808</v>
      </c>
      <c r="J4439" s="73" t="n">
        <v>2559</v>
      </c>
      <c r="K4439" s="73" t="n">
        <v>23</v>
      </c>
      <c r="L4439" s="73" t="n">
        <v>31</v>
      </c>
      <c r="M4439" s="73" t="n">
        <v>1903</v>
      </c>
      <c r="N4439" s="73" t="n">
        <v>432</v>
      </c>
      <c r="O4439" s="73" t="n">
        <f aca="false">J4439-M4439-N4439</f>
        <v>224</v>
      </c>
      <c r="P4439" s="74" t="n">
        <f aca="false">M4439/J4439</f>
        <v>0.743649863227823</v>
      </c>
      <c r="Q4439" s="74" t="n">
        <f aca="false">N4439/J4439</f>
        <v>0.168815943728019</v>
      </c>
      <c r="R4439" s="75" t="n">
        <f aca="false">ABS(P4439-Q4439)*100</f>
        <v>57.4833919499805</v>
      </c>
      <c r="S4439" s="72" t="str">
        <f aca="false">IF(M4439&gt;N4439,"Flávio Bolsonaro",IF(N4439&gt;M4439,"Lula","Empate"))</f>
        <v>Flávio Bolsonaro</v>
      </c>
      <c r="T4439" s="74" t="n">
        <v>0.241512345679012</v>
      </c>
      <c r="U4439" s="74" t="n">
        <v>0.677083333333333</v>
      </c>
      <c r="V4439" s="72" t="str">
        <f aca="false">IF(S4439="Empate","—",IF((N4439&gt;M4439)&lt;&gt;(T4439&gt;U4439),"Sim","Não"))</f>
        <v>Não</v>
      </c>
    </row>
    <row r="4440" customFormat="false" ht="15" hidden="false" customHeight="false" outlineLevel="0" collapsed="false">
      <c r="A4440" s="72" t="s">
        <v>9038</v>
      </c>
      <c r="B4440" s="72" t="s">
        <v>9039</v>
      </c>
      <c r="C4440" s="72" t="s">
        <v>302</v>
      </c>
      <c r="D4440" s="72" t="s">
        <v>292</v>
      </c>
      <c r="E4440" s="72"/>
      <c r="F4440" s="73" t="n">
        <v>2620</v>
      </c>
      <c r="G4440" s="73" t="n">
        <v>2246</v>
      </c>
      <c r="H4440" s="73" t="n">
        <v>374</v>
      </c>
      <c r="I4440" s="74" t="n">
        <f aca="false">H4440/F4440</f>
        <v>0.142748091603053</v>
      </c>
      <c r="J4440" s="73" t="n">
        <v>2203</v>
      </c>
      <c r="K4440" s="73" t="n">
        <v>21</v>
      </c>
      <c r="L4440" s="73" t="n">
        <v>22</v>
      </c>
      <c r="M4440" s="73" t="n">
        <v>1271</v>
      </c>
      <c r="N4440" s="73" t="n">
        <v>699</v>
      </c>
      <c r="O4440" s="73" t="n">
        <f aca="false">J4440-M4440-N4440</f>
        <v>233</v>
      </c>
      <c r="P4440" s="74" t="n">
        <f aca="false">M4440/J4440</f>
        <v>0.576940535633227</v>
      </c>
      <c r="Q4440" s="74" t="n">
        <f aca="false">N4440/J4440</f>
        <v>0.317294598275079</v>
      </c>
      <c r="R4440" s="75" t="n">
        <f aca="false">ABS(P4440-Q4440)*100</f>
        <v>25.9645937358148</v>
      </c>
      <c r="S4440" s="72" t="str">
        <f aca="false">IF(M4440&gt;N4440,"Flávio Bolsonaro",IF(N4440&gt;M4440,"Lula","Empate"))</f>
        <v>Flávio Bolsonaro</v>
      </c>
      <c r="T4440" s="74" t="n">
        <v>0.402116402116402</v>
      </c>
      <c r="U4440" s="74" t="n">
        <v>0.514189514189514</v>
      </c>
      <c r="V4440" s="72" t="str">
        <f aca="false">IF(S4440="Empate","—",IF((N4440&gt;M4440)&lt;&gt;(T4440&gt;U4440),"Sim","Não"))</f>
        <v>Não</v>
      </c>
    </row>
    <row r="4441" customFormat="false" ht="15" hidden="false" customHeight="false" outlineLevel="0" collapsed="false">
      <c r="A4441" s="72" t="s">
        <v>9040</v>
      </c>
      <c r="B4441" s="72" t="s">
        <v>9041</v>
      </c>
      <c r="C4441" s="72" t="s">
        <v>302</v>
      </c>
      <c r="D4441" s="72" t="s">
        <v>292</v>
      </c>
      <c r="E4441" s="72"/>
      <c r="F4441" s="73" t="n">
        <v>6551</v>
      </c>
      <c r="G4441" s="73" t="n">
        <v>5405</v>
      </c>
      <c r="H4441" s="73" t="n">
        <v>1146</v>
      </c>
      <c r="I4441" s="74" t="n">
        <f aca="false">H4441/F4441</f>
        <v>0.174935124408487</v>
      </c>
      <c r="J4441" s="73" t="n">
        <v>5218</v>
      </c>
      <c r="K4441" s="73" t="n">
        <v>91</v>
      </c>
      <c r="L4441" s="73" t="n">
        <v>96</v>
      </c>
      <c r="M4441" s="73" t="n">
        <v>4130</v>
      </c>
      <c r="N4441" s="73" t="n">
        <v>740</v>
      </c>
      <c r="O4441" s="73" t="n">
        <f aca="false">J4441-M4441-N4441</f>
        <v>348</v>
      </c>
      <c r="P4441" s="74" t="n">
        <f aca="false">M4441/J4441</f>
        <v>0.791490992717516</v>
      </c>
      <c r="Q4441" s="74" t="n">
        <f aca="false">N4441/J4441</f>
        <v>0.141816788041395</v>
      </c>
      <c r="R4441" s="75" t="n">
        <f aca="false">ABS(P4441-Q4441)*100</f>
        <v>64.9674204676121</v>
      </c>
      <c r="S4441" s="72" t="str">
        <f aca="false">IF(M4441&gt;N4441,"Flávio Bolsonaro",IF(N4441&gt;M4441,"Lula","Empate"))</f>
        <v>Flávio Bolsonaro</v>
      </c>
      <c r="T4441" s="74" t="n">
        <v>0.176124847993514</v>
      </c>
      <c r="U4441" s="74" t="n">
        <v>0.77888123226591</v>
      </c>
      <c r="V4441" s="72" t="str">
        <f aca="false">IF(S4441="Empate","—",IF((N4441&gt;M4441)&lt;&gt;(T4441&gt;U4441),"Sim","Não"))</f>
        <v>Não</v>
      </c>
    </row>
    <row r="4442" customFormat="false" ht="15" hidden="false" customHeight="false" outlineLevel="0" collapsed="false">
      <c r="A4442" s="72" t="s">
        <v>9042</v>
      </c>
      <c r="B4442" s="72" t="s">
        <v>9043</v>
      </c>
      <c r="C4442" s="72" t="s">
        <v>302</v>
      </c>
      <c r="D4442" s="72" t="s">
        <v>292</v>
      </c>
      <c r="E4442" s="72"/>
      <c r="F4442" s="73" t="n">
        <v>2919</v>
      </c>
      <c r="G4442" s="73" t="n">
        <v>2550</v>
      </c>
      <c r="H4442" s="73" t="n">
        <v>369</v>
      </c>
      <c r="I4442" s="74" t="n">
        <f aca="false">H4442/F4442</f>
        <v>0.126413155190134</v>
      </c>
      <c r="J4442" s="73" t="n">
        <v>2498</v>
      </c>
      <c r="K4442" s="73" t="n">
        <v>28</v>
      </c>
      <c r="L4442" s="73" t="n">
        <v>24</v>
      </c>
      <c r="M4442" s="73" t="n">
        <v>2014</v>
      </c>
      <c r="N4442" s="73" t="n">
        <v>340</v>
      </c>
      <c r="O4442" s="73" t="n">
        <f aca="false">J4442-M4442-N4442</f>
        <v>144</v>
      </c>
      <c r="P4442" s="74" t="n">
        <f aca="false">M4442/J4442</f>
        <v>0.806244995996797</v>
      </c>
      <c r="Q4442" s="74" t="n">
        <f aca="false">N4442/J4442</f>
        <v>0.136108887109688</v>
      </c>
      <c r="R4442" s="75" t="n">
        <f aca="false">ABS(P4442-Q4442)*100</f>
        <v>67.013610888711</v>
      </c>
      <c r="S4442" s="72" t="str">
        <f aca="false">IF(M4442&gt;N4442,"Flávio Bolsonaro",IF(N4442&gt;M4442,"Lula","Empate"))</f>
        <v>Flávio Bolsonaro</v>
      </c>
      <c r="T4442" s="74" t="n">
        <v>0.196150696150696</v>
      </c>
      <c r="U4442" s="74" t="n">
        <v>0.727272727272727</v>
      </c>
      <c r="V4442" s="72" t="str">
        <f aca="false">IF(S4442="Empate","—",IF((N4442&gt;M4442)&lt;&gt;(T4442&gt;U4442),"Sim","Não"))</f>
        <v>Não</v>
      </c>
    </row>
    <row r="4443" customFormat="false" ht="15" hidden="false" customHeight="false" outlineLevel="0" collapsed="false">
      <c r="A4443" s="72" t="s">
        <v>9044</v>
      </c>
      <c r="B4443" s="72" t="s">
        <v>1629</v>
      </c>
      <c r="C4443" s="72" t="s">
        <v>302</v>
      </c>
      <c r="D4443" s="72" t="s">
        <v>292</v>
      </c>
      <c r="E4443" s="72"/>
      <c r="F4443" s="73" t="n">
        <v>5541</v>
      </c>
      <c r="G4443" s="73" t="n">
        <v>4881</v>
      </c>
      <c r="H4443" s="73" t="n">
        <v>660</v>
      </c>
      <c r="I4443" s="74" t="n">
        <f aca="false">H4443/F4443</f>
        <v>0.119112073632918</v>
      </c>
      <c r="J4443" s="73" t="n">
        <v>4792</v>
      </c>
      <c r="K4443" s="73" t="n">
        <v>45</v>
      </c>
      <c r="L4443" s="73" t="n">
        <v>44</v>
      </c>
      <c r="M4443" s="73" t="n">
        <v>3878</v>
      </c>
      <c r="N4443" s="73" t="n">
        <v>619</v>
      </c>
      <c r="O4443" s="73" t="n">
        <f aca="false">J4443-M4443-N4443</f>
        <v>295</v>
      </c>
      <c r="P4443" s="74" t="n">
        <f aca="false">M4443/J4443</f>
        <v>0.809265442404007</v>
      </c>
      <c r="Q4443" s="74" t="n">
        <f aca="false">N4443/J4443</f>
        <v>0.129173622704508</v>
      </c>
      <c r="R4443" s="75" t="n">
        <f aca="false">ABS(P4443-Q4443)*100</f>
        <v>68.0091819699499</v>
      </c>
      <c r="S4443" s="72" t="str">
        <f aca="false">IF(M4443&gt;N4443,"Flávio Bolsonaro",IF(N4443&gt;M4443,"Lula","Empate"))</f>
        <v>Flávio Bolsonaro</v>
      </c>
      <c r="T4443" s="74" t="n">
        <v>0.194946685210941</v>
      </c>
      <c r="U4443" s="74" t="n">
        <v>0.738062123319425</v>
      </c>
      <c r="V4443" s="72" t="str">
        <f aca="false">IF(S4443="Empate","—",IF((N4443&gt;M4443)&lt;&gt;(T4443&gt;U4443),"Sim","Não"))</f>
        <v>Não</v>
      </c>
    </row>
    <row r="4444" customFormat="false" ht="15" hidden="false" customHeight="false" outlineLevel="0" collapsed="false">
      <c r="A4444" s="72" t="s">
        <v>9045</v>
      </c>
      <c r="B4444" s="72" t="s">
        <v>9046</v>
      </c>
      <c r="C4444" s="72" t="s">
        <v>302</v>
      </c>
      <c r="D4444" s="72" t="s">
        <v>292</v>
      </c>
      <c r="E4444" s="72"/>
      <c r="F4444" s="73" t="n">
        <v>13141</v>
      </c>
      <c r="G4444" s="73" t="n">
        <v>10217</v>
      </c>
      <c r="H4444" s="73" t="n">
        <v>2924</v>
      </c>
      <c r="I4444" s="74" t="n">
        <f aca="false">H4444/F4444</f>
        <v>0.222509702457956</v>
      </c>
      <c r="J4444" s="73" t="n">
        <v>9859</v>
      </c>
      <c r="K4444" s="73" t="n">
        <v>164</v>
      </c>
      <c r="L4444" s="73" t="n">
        <v>194</v>
      </c>
      <c r="M4444" s="73" t="n">
        <v>6027</v>
      </c>
      <c r="N4444" s="73" t="n">
        <v>3146</v>
      </c>
      <c r="O4444" s="73" t="n">
        <f aca="false">J4444-M4444-N4444</f>
        <v>686</v>
      </c>
      <c r="P4444" s="74" t="n">
        <f aca="false">M4444/J4444</f>
        <v>0.611319606450959</v>
      </c>
      <c r="Q4444" s="74" t="n">
        <f aca="false">N4444/J4444</f>
        <v>0.319099300131859</v>
      </c>
      <c r="R4444" s="75" t="n">
        <f aca="false">ABS(P4444-Q4444)*100</f>
        <v>29.2220306319099</v>
      </c>
      <c r="S4444" s="72" t="str">
        <f aca="false">IF(M4444&gt;N4444,"Flávio Bolsonaro",IF(N4444&gt;M4444,"Lula","Empate"))</f>
        <v>Flávio Bolsonaro</v>
      </c>
      <c r="T4444" s="74" t="n">
        <v>0.370965821126593</v>
      </c>
      <c r="U4444" s="74" t="n">
        <v>0.566392759318804</v>
      </c>
      <c r="V4444" s="72" t="str">
        <f aca="false">IF(S4444="Empate","—",IF((N4444&gt;M4444)&lt;&gt;(T4444&gt;U4444),"Sim","Não"))</f>
        <v>Não</v>
      </c>
    </row>
    <row r="4445" customFormat="false" ht="15" hidden="false" customHeight="false" outlineLevel="0" collapsed="false">
      <c r="A4445" s="72" t="s">
        <v>9047</v>
      </c>
      <c r="B4445" s="72" t="s">
        <v>9048</v>
      </c>
      <c r="C4445" s="72" t="s">
        <v>302</v>
      </c>
      <c r="D4445" s="72" t="s">
        <v>292</v>
      </c>
      <c r="E4445" s="72"/>
      <c r="F4445" s="73" t="n">
        <v>11418</v>
      </c>
      <c r="G4445" s="73" t="n">
        <v>8792</v>
      </c>
      <c r="H4445" s="73" t="n">
        <v>2626</v>
      </c>
      <c r="I4445" s="74" t="n">
        <f aca="false">H4445/F4445</f>
        <v>0.229987738658259</v>
      </c>
      <c r="J4445" s="73" t="n">
        <v>8571</v>
      </c>
      <c r="K4445" s="73" t="n">
        <v>89</v>
      </c>
      <c r="L4445" s="73" t="n">
        <v>132</v>
      </c>
      <c r="M4445" s="73" t="n">
        <v>5884</v>
      </c>
      <c r="N4445" s="73" t="n">
        <v>2151</v>
      </c>
      <c r="O4445" s="73" t="n">
        <f aca="false">J4445-M4445-N4445</f>
        <v>536</v>
      </c>
      <c r="P4445" s="74" t="n">
        <f aca="false">M4445/J4445</f>
        <v>0.686500991716253</v>
      </c>
      <c r="Q4445" s="74" t="n">
        <f aca="false">N4445/J4445</f>
        <v>0.250962548127406</v>
      </c>
      <c r="R4445" s="75" t="n">
        <f aca="false">ABS(P4445-Q4445)*100</f>
        <v>43.5538443588846</v>
      </c>
      <c r="S4445" s="72" t="str">
        <f aca="false">IF(M4445&gt;N4445,"Flávio Bolsonaro",IF(N4445&gt;M4445,"Lula","Empate"))</f>
        <v>Flávio Bolsonaro</v>
      </c>
      <c r="T4445" s="74" t="n">
        <v>0.273474030077088</v>
      </c>
      <c r="U4445" s="74" t="n">
        <v>0.667888285100468</v>
      </c>
      <c r="V4445" s="72" t="str">
        <f aca="false">IF(S4445="Empate","—",IF((N4445&gt;M4445)&lt;&gt;(T4445&gt;U4445),"Sim","Não"))</f>
        <v>Não</v>
      </c>
    </row>
    <row r="4446" customFormat="false" ht="15" hidden="false" customHeight="false" outlineLevel="0" collapsed="false">
      <c r="A4446" s="72" t="s">
        <v>9049</v>
      </c>
      <c r="B4446" s="72" t="s">
        <v>9050</v>
      </c>
      <c r="C4446" s="72" t="s">
        <v>302</v>
      </c>
      <c r="D4446" s="72" t="s">
        <v>292</v>
      </c>
      <c r="E4446" s="72"/>
      <c r="F4446" s="73" t="n">
        <v>111138</v>
      </c>
      <c r="G4446" s="73" t="n">
        <v>85936</v>
      </c>
      <c r="H4446" s="73" t="n">
        <v>25202</v>
      </c>
      <c r="I4446" s="74" t="n">
        <f aca="false">H4446/F4446</f>
        <v>0.226763123324156</v>
      </c>
      <c r="J4446" s="73" t="n">
        <v>83989</v>
      </c>
      <c r="K4446" s="73" t="n">
        <v>814</v>
      </c>
      <c r="L4446" s="73" t="n">
        <v>1133</v>
      </c>
      <c r="M4446" s="73" t="n">
        <v>59601</v>
      </c>
      <c r="N4446" s="73" t="n">
        <v>17694</v>
      </c>
      <c r="O4446" s="73" t="n">
        <f aca="false">J4446-M4446-N4446</f>
        <v>6694</v>
      </c>
      <c r="P4446" s="74" t="n">
        <f aca="false">M4446/J4446</f>
        <v>0.709628641845956</v>
      </c>
      <c r="Q4446" s="74" t="n">
        <f aca="false">N4446/J4446</f>
        <v>0.210670444939218</v>
      </c>
      <c r="R4446" s="75" t="n">
        <f aca="false">ABS(P4446-Q4446)*100</f>
        <v>49.8958196906738</v>
      </c>
      <c r="S4446" s="72" t="str">
        <f aca="false">IF(M4446&gt;N4446,"Flávio Bolsonaro",IF(N4446&gt;M4446,"Lula","Empate"))</f>
        <v>Flávio Bolsonaro</v>
      </c>
      <c r="T4446" s="74" t="n">
        <v>0.238490099009901</v>
      </c>
      <c r="U4446" s="74" t="n">
        <v>0.683601485148515</v>
      </c>
      <c r="V4446" s="72" t="str">
        <f aca="false">IF(S4446="Empate","—",IF((N4446&gt;M4446)&lt;&gt;(T4446&gt;U4446),"Sim","Não"))</f>
        <v>Não</v>
      </c>
    </row>
    <row r="4447" customFormat="false" ht="15" hidden="false" customHeight="false" outlineLevel="0" collapsed="false">
      <c r="A4447" s="72" t="s">
        <v>9051</v>
      </c>
      <c r="B4447" s="72" t="s">
        <v>9052</v>
      </c>
      <c r="C4447" s="72" t="s">
        <v>302</v>
      </c>
      <c r="D4447" s="72" t="s">
        <v>292</v>
      </c>
      <c r="E4447" s="72"/>
      <c r="F4447" s="73" t="n">
        <v>12988</v>
      </c>
      <c r="G4447" s="73" t="n">
        <v>9920</v>
      </c>
      <c r="H4447" s="73" t="n">
        <v>3068</v>
      </c>
      <c r="I4447" s="74" t="n">
        <f aca="false">H4447/F4447</f>
        <v>0.236218047428395</v>
      </c>
      <c r="J4447" s="73" t="n">
        <v>9630</v>
      </c>
      <c r="K4447" s="73" t="n">
        <v>129</v>
      </c>
      <c r="L4447" s="73" t="n">
        <v>161</v>
      </c>
      <c r="M4447" s="73" t="n">
        <v>6116</v>
      </c>
      <c r="N4447" s="73" t="n">
        <v>2788</v>
      </c>
      <c r="O4447" s="73" t="n">
        <f aca="false">J4447-M4447-N4447</f>
        <v>726</v>
      </c>
      <c r="P4447" s="74" t="n">
        <f aca="false">M4447/J4447</f>
        <v>0.635098650051921</v>
      </c>
      <c r="Q4447" s="74" t="n">
        <f aca="false">N4447/J4447</f>
        <v>0.28951194184839</v>
      </c>
      <c r="R4447" s="75" t="n">
        <f aca="false">ABS(P4447-Q4447)*100</f>
        <v>34.5586708203531</v>
      </c>
      <c r="S4447" s="72" t="str">
        <f aca="false">IF(M4447&gt;N4447,"Flávio Bolsonaro",IF(N4447&gt;M4447,"Lula","Empate"))</f>
        <v>Flávio Bolsonaro</v>
      </c>
      <c r="T4447" s="74" t="n">
        <v>0.349316834235628</v>
      </c>
      <c r="U4447" s="74" t="n">
        <v>0.581206496519722</v>
      </c>
      <c r="V4447" s="72" t="str">
        <f aca="false">IF(S4447="Empate","—",IF((N4447&gt;M4447)&lt;&gt;(T4447&gt;U4447),"Sim","Não"))</f>
        <v>Não</v>
      </c>
    </row>
    <row r="4448" customFormat="false" ht="15" hidden="false" customHeight="false" outlineLevel="0" collapsed="false">
      <c r="A4448" s="72" t="s">
        <v>9053</v>
      </c>
      <c r="B4448" s="72" t="s">
        <v>9054</v>
      </c>
      <c r="C4448" s="72" t="s">
        <v>302</v>
      </c>
      <c r="D4448" s="72" t="s">
        <v>292</v>
      </c>
      <c r="E4448" s="72"/>
      <c r="F4448" s="73" t="n">
        <v>23277</v>
      </c>
      <c r="G4448" s="73" t="n">
        <v>17702</v>
      </c>
      <c r="H4448" s="73" t="n">
        <v>5575</v>
      </c>
      <c r="I4448" s="74" t="n">
        <f aca="false">H4448/F4448</f>
        <v>0.239506809296731</v>
      </c>
      <c r="J4448" s="73" t="n">
        <v>17208</v>
      </c>
      <c r="K4448" s="73" t="n">
        <v>229</v>
      </c>
      <c r="L4448" s="73" t="n">
        <v>265</v>
      </c>
      <c r="M4448" s="73" t="n">
        <v>12090</v>
      </c>
      <c r="N4448" s="73" t="n">
        <v>3927</v>
      </c>
      <c r="O4448" s="73" t="n">
        <f aca="false">J4448-M4448-N4448</f>
        <v>1191</v>
      </c>
      <c r="P4448" s="74" t="n">
        <f aca="false">M4448/J4448</f>
        <v>0.70258019525802</v>
      </c>
      <c r="Q4448" s="74" t="n">
        <f aca="false">N4448/J4448</f>
        <v>0.228207810320781</v>
      </c>
      <c r="R4448" s="75" t="n">
        <f aca="false">ABS(P4448-Q4448)*100</f>
        <v>47.4372384937239</v>
      </c>
      <c r="S4448" s="72" t="str">
        <f aca="false">IF(M4448&gt;N4448,"Flávio Bolsonaro",IF(N4448&gt;M4448,"Lula","Empate"))</f>
        <v>Flávio Bolsonaro</v>
      </c>
      <c r="T4448" s="74" t="n">
        <v>0.259808817234984</v>
      </c>
      <c r="U4448" s="74" t="n">
        <v>0.675702667998288</v>
      </c>
      <c r="V4448" s="72" t="str">
        <f aca="false">IF(S4448="Empate","—",IF((N4448&gt;M4448)&lt;&gt;(T4448&gt;U4448),"Sim","Não"))</f>
        <v>Não</v>
      </c>
    </row>
    <row r="4449" customFormat="false" ht="15" hidden="false" customHeight="false" outlineLevel="0" collapsed="false">
      <c r="A4449" s="72" t="s">
        <v>9055</v>
      </c>
      <c r="B4449" s="72" t="s">
        <v>9056</v>
      </c>
      <c r="C4449" s="72" t="s">
        <v>302</v>
      </c>
      <c r="D4449" s="72" t="s">
        <v>292</v>
      </c>
      <c r="E4449" s="72"/>
      <c r="F4449" s="73" t="n">
        <v>13698</v>
      </c>
      <c r="G4449" s="73" t="n">
        <v>10558</v>
      </c>
      <c r="H4449" s="73" t="n">
        <v>3140</v>
      </c>
      <c r="I4449" s="74" t="n">
        <f aca="false">H4449/F4449</f>
        <v>0.229230544605052</v>
      </c>
      <c r="J4449" s="73" t="n">
        <v>10215</v>
      </c>
      <c r="K4449" s="73" t="n">
        <v>158</v>
      </c>
      <c r="L4449" s="73" t="n">
        <v>185</v>
      </c>
      <c r="M4449" s="73" t="n">
        <v>6580</v>
      </c>
      <c r="N4449" s="73" t="n">
        <v>3019</v>
      </c>
      <c r="O4449" s="73" t="n">
        <f aca="false">J4449-M4449-N4449</f>
        <v>616</v>
      </c>
      <c r="P4449" s="74" t="n">
        <f aca="false">M4449/J4449</f>
        <v>0.644150758688204</v>
      </c>
      <c r="Q4449" s="74" t="n">
        <f aca="false">N4449/J4449</f>
        <v>0.295545766030348</v>
      </c>
      <c r="R4449" s="75" t="n">
        <f aca="false">ABS(P4449-Q4449)*100</f>
        <v>34.8604992657856</v>
      </c>
      <c r="S4449" s="72" t="str">
        <f aca="false">IF(M4449&gt;N4449,"Flávio Bolsonaro",IF(N4449&gt;M4449,"Lula","Empate"))</f>
        <v>Flávio Bolsonaro</v>
      </c>
      <c r="T4449" s="74" t="n">
        <v>0.346344086021505</v>
      </c>
      <c r="U4449" s="74" t="n">
        <v>0.593655913978495</v>
      </c>
      <c r="V4449" s="72" t="str">
        <f aca="false">IF(S4449="Empate","—",IF((N4449&gt;M4449)&lt;&gt;(T4449&gt;U4449),"Sim","Não"))</f>
        <v>Não</v>
      </c>
    </row>
    <row r="4450" customFormat="false" ht="15" hidden="false" customHeight="false" outlineLevel="0" collapsed="false">
      <c r="A4450" s="72" t="s">
        <v>9057</v>
      </c>
      <c r="B4450" s="72" t="s">
        <v>9058</v>
      </c>
      <c r="C4450" s="72" t="s">
        <v>302</v>
      </c>
      <c r="D4450" s="72" t="s">
        <v>292</v>
      </c>
      <c r="E4450" s="72"/>
      <c r="F4450" s="73" t="n">
        <v>2976</v>
      </c>
      <c r="G4450" s="73" t="n">
        <v>2474</v>
      </c>
      <c r="H4450" s="73" t="n">
        <v>502</v>
      </c>
      <c r="I4450" s="74" t="n">
        <f aca="false">H4450/F4450</f>
        <v>0.168682795698925</v>
      </c>
      <c r="J4450" s="73" t="n">
        <v>2396</v>
      </c>
      <c r="K4450" s="73" t="n">
        <v>41</v>
      </c>
      <c r="L4450" s="73" t="n">
        <v>37</v>
      </c>
      <c r="M4450" s="73" t="n">
        <v>1325</v>
      </c>
      <c r="N4450" s="73" t="n">
        <v>866</v>
      </c>
      <c r="O4450" s="73" t="n">
        <f aca="false">J4450-M4450-N4450</f>
        <v>205</v>
      </c>
      <c r="P4450" s="74" t="n">
        <f aca="false">M4450/J4450</f>
        <v>0.553005008347245</v>
      </c>
      <c r="Q4450" s="74" t="n">
        <f aca="false">N4450/J4450</f>
        <v>0.361435726210351</v>
      </c>
      <c r="R4450" s="75" t="n">
        <f aca="false">ABS(P4450-Q4450)*100</f>
        <v>19.1569282136895</v>
      </c>
      <c r="S4450" s="72" t="str">
        <f aca="false">IF(M4450&gt;N4450,"Flávio Bolsonaro",IF(N4450&gt;M4450,"Lula","Empate"))</f>
        <v>Flávio Bolsonaro</v>
      </c>
      <c r="T4450" s="74" t="n">
        <v>0.484429065743945</v>
      </c>
      <c r="U4450" s="74" t="n">
        <v>0.445934256055363</v>
      </c>
      <c r="V4450" s="72" t="str">
        <f aca="false">IF(S4450="Empate","—",IF((N4450&gt;M4450)&lt;&gt;(T4450&gt;U4450),"Sim","Não"))</f>
        <v>Sim</v>
      </c>
    </row>
    <row r="4451" customFormat="false" ht="15" hidden="false" customHeight="false" outlineLevel="0" collapsed="false">
      <c r="A4451" s="72" t="s">
        <v>9059</v>
      </c>
      <c r="B4451" s="72" t="s">
        <v>9060</v>
      </c>
      <c r="C4451" s="72" t="s">
        <v>302</v>
      </c>
      <c r="D4451" s="72" t="s">
        <v>292</v>
      </c>
      <c r="E4451" s="72"/>
      <c r="F4451" s="73" t="n">
        <v>1855</v>
      </c>
      <c r="G4451" s="73" t="n">
        <v>1572</v>
      </c>
      <c r="H4451" s="73" t="n">
        <v>283</v>
      </c>
      <c r="I4451" s="74" t="n">
        <f aca="false">H4451/F4451</f>
        <v>0.15256064690027</v>
      </c>
      <c r="J4451" s="73" t="n">
        <v>1520</v>
      </c>
      <c r="K4451" s="73" t="n">
        <v>33</v>
      </c>
      <c r="L4451" s="73" t="n">
        <v>19</v>
      </c>
      <c r="M4451" s="73" t="n">
        <v>844</v>
      </c>
      <c r="N4451" s="73" t="n">
        <v>520</v>
      </c>
      <c r="O4451" s="73" t="n">
        <f aca="false">J4451-M4451-N4451</f>
        <v>156</v>
      </c>
      <c r="P4451" s="74" t="n">
        <f aca="false">M4451/J4451</f>
        <v>0.555263157894737</v>
      </c>
      <c r="Q4451" s="74" t="n">
        <f aca="false">N4451/J4451</f>
        <v>0.342105263157895</v>
      </c>
      <c r="R4451" s="75" t="n">
        <f aca="false">ABS(P4451-Q4451)*100</f>
        <v>21.3157894736842</v>
      </c>
      <c r="S4451" s="72" t="str">
        <f aca="false">IF(M4451&gt;N4451,"Flávio Bolsonaro",IF(N4451&gt;M4451,"Lula","Empate"))</f>
        <v>Flávio Bolsonaro</v>
      </c>
      <c r="T4451" s="74" t="n">
        <v>0.445378151260504</v>
      </c>
      <c r="U4451" s="74" t="n">
        <v>0.475490196078431</v>
      </c>
      <c r="V4451" s="72" t="str">
        <f aca="false">IF(S4451="Empate","—",IF((N4451&gt;M4451)&lt;&gt;(T4451&gt;U4451),"Sim","Não"))</f>
        <v>Não</v>
      </c>
    </row>
    <row r="4452" customFormat="false" ht="15" hidden="false" customHeight="false" outlineLevel="0" collapsed="false">
      <c r="A4452" s="72" t="s">
        <v>9061</v>
      </c>
      <c r="B4452" s="72" t="s">
        <v>9062</v>
      </c>
      <c r="C4452" s="72" t="s">
        <v>302</v>
      </c>
      <c r="D4452" s="72" t="s">
        <v>292</v>
      </c>
      <c r="E4452" s="72"/>
      <c r="F4452" s="73" t="n">
        <v>29651</v>
      </c>
      <c r="G4452" s="73" t="n">
        <v>22988</v>
      </c>
      <c r="H4452" s="73" t="n">
        <v>6663</v>
      </c>
      <c r="I4452" s="74" t="n">
        <f aca="false">H4452/F4452</f>
        <v>0.224714174901352</v>
      </c>
      <c r="J4452" s="73" t="n">
        <v>22295</v>
      </c>
      <c r="K4452" s="73" t="n">
        <v>339</v>
      </c>
      <c r="L4452" s="73" t="n">
        <v>354</v>
      </c>
      <c r="M4452" s="73" t="n">
        <v>16003</v>
      </c>
      <c r="N4452" s="73" t="n">
        <v>4892</v>
      </c>
      <c r="O4452" s="73" t="n">
        <f aca="false">J4452-M4452-N4452</f>
        <v>1400</v>
      </c>
      <c r="P4452" s="74" t="n">
        <f aca="false">M4452/J4452</f>
        <v>0.717784256559767</v>
      </c>
      <c r="Q4452" s="74" t="n">
        <f aca="false">N4452/J4452</f>
        <v>0.219421394931599</v>
      </c>
      <c r="R4452" s="75" t="n">
        <f aca="false">ABS(P4452-Q4452)*100</f>
        <v>49.8362861628168</v>
      </c>
      <c r="S4452" s="72" t="str">
        <f aca="false">IF(M4452&gt;N4452,"Flávio Bolsonaro",IF(N4452&gt;M4452,"Lula","Empate"))</f>
        <v>Flávio Bolsonaro</v>
      </c>
      <c r="T4452" s="74" t="n">
        <v>0.246153846153846</v>
      </c>
      <c r="U4452" s="74" t="n">
        <v>0.701046572475144</v>
      </c>
      <c r="V4452" s="72" t="str">
        <f aca="false">IF(S4452="Empate","—",IF((N4452&gt;M4452)&lt;&gt;(T4452&gt;U4452),"Sim","Não"))</f>
        <v>Não</v>
      </c>
    </row>
    <row r="4453" customFormat="false" ht="15" hidden="false" customHeight="false" outlineLevel="0" collapsed="false">
      <c r="A4453" s="72" t="s">
        <v>9063</v>
      </c>
      <c r="B4453" s="72" t="s">
        <v>9064</v>
      </c>
      <c r="C4453" s="72" t="s">
        <v>302</v>
      </c>
      <c r="D4453" s="72" t="s">
        <v>292</v>
      </c>
      <c r="E4453" s="72"/>
      <c r="F4453" s="73" t="n">
        <v>5321</v>
      </c>
      <c r="G4453" s="73" t="n">
        <v>4395</v>
      </c>
      <c r="H4453" s="73" t="n">
        <v>926</v>
      </c>
      <c r="I4453" s="74" t="n">
        <f aca="false">H4453/F4453</f>
        <v>0.174027438451419</v>
      </c>
      <c r="J4453" s="73" t="n">
        <v>4241</v>
      </c>
      <c r="K4453" s="73" t="n">
        <v>92</v>
      </c>
      <c r="L4453" s="73" t="n">
        <v>62</v>
      </c>
      <c r="M4453" s="73" t="n">
        <v>2949</v>
      </c>
      <c r="N4453" s="73" t="n">
        <v>1012</v>
      </c>
      <c r="O4453" s="73" t="n">
        <f aca="false">J4453-M4453-N4453</f>
        <v>280</v>
      </c>
      <c r="P4453" s="74" t="n">
        <f aca="false">M4453/J4453</f>
        <v>0.695354869134638</v>
      </c>
      <c r="Q4453" s="74" t="n">
        <f aca="false">N4453/J4453</f>
        <v>0.238622966281537</v>
      </c>
      <c r="R4453" s="75" t="n">
        <f aca="false">ABS(P4453-Q4453)*100</f>
        <v>45.6731902853101</v>
      </c>
      <c r="S4453" s="72" t="str">
        <f aca="false">IF(M4453&gt;N4453,"Flávio Bolsonaro",IF(N4453&gt;M4453,"Lula","Empate"))</f>
        <v>Flávio Bolsonaro</v>
      </c>
      <c r="T4453" s="74" t="n">
        <v>0.330308974987739</v>
      </c>
      <c r="U4453" s="74" t="n">
        <v>0.564247179990191</v>
      </c>
      <c r="V4453" s="72" t="str">
        <f aca="false">IF(S4453="Empate","—",IF((N4453&gt;M4453)&lt;&gt;(T4453&gt;U4453),"Sim","Não"))</f>
        <v>Não</v>
      </c>
    </row>
    <row r="4454" customFormat="false" ht="15" hidden="false" customHeight="false" outlineLevel="0" collapsed="false">
      <c r="A4454" s="72" t="s">
        <v>9065</v>
      </c>
      <c r="B4454" s="72" t="s">
        <v>838</v>
      </c>
      <c r="C4454" s="72" t="s">
        <v>302</v>
      </c>
      <c r="D4454" s="72" t="s">
        <v>292</v>
      </c>
      <c r="E4454" s="72"/>
      <c r="F4454" s="73" t="n">
        <v>2400</v>
      </c>
      <c r="G4454" s="73" t="n">
        <v>2039</v>
      </c>
      <c r="H4454" s="73" t="n">
        <v>361</v>
      </c>
      <c r="I4454" s="74" t="n">
        <f aca="false">H4454/F4454</f>
        <v>0.150416666666667</v>
      </c>
      <c r="J4454" s="73" t="n">
        <v>1978</v>
      </c>
      <c r="K4454" s="73" t="n">
        <v>33</v>
      </c>
      <c r="L4454" s="73" t="n">
        <v>28</v>
      </c>
      <c r="M4454" s="73" t="n">
        <v>1285</v>
      </c>
      <c r="N4454" s="73" t="n">
        <v>568</v>
      </c>
      <c r="O4454" s="73" t="n">
        <f aca="false">J4454-M4454-N4454</f>
        <v>125</v>
      </c>
      <c r="P4454" s="74" t="n">
        <f aca="false">M4454/J4454</f>
        <v>0.649646107178969</v>
      </c>
      <c r="Q4454" s="74" t="n">
        <f aca="false">N4454/J4454</f>
        <v>0.287158746208291</v>
      </c>
      <c r="R4454" s="75" t="n">
        <f aca="false">ABS(P4454-Q4454)*100</f>
        <v>36.2487360970678</v>
      </c>
      <c r="S4454" s="72" t="str">
        <f aca="false">IF(M4454&gt;N4454,"Flávio Bolsonaro",IF(N4454&gt;M4454,"Lula","Empate"))</f>
        <v>Flávio Bolsonaro</v>
      </c>
      <c r="T4454" s="74" t="n">
        <v>0.390243902439024</v>
      </c>
      <c r="U4454" s="74" t="n">
        <v>0.524130773222626</v>
      </c>
      <c r="V4454" s="72" t="str">
        <f aca="false">IF(S4454="Empate","—",IF((N4454&gt;M4454)&lt;&gt;(T4454&gt;U4454),"Sim","Não"))</f>
        <v>Não</v>
      </c>
    </row>
    <row r="4455" customFormat="false" ht="15" hidden="false" customHeight="false" outlineLevel="0" collapsed="false">
      <c r="A4455" s="72" t="s">
        <v>9066</v>
      </c>
      <c r="B4455" s="72" t="s">
        <v>9067</v>
      </c>
      <c r="C4455" s="72" t="s">
        <v>302</v>
      </c>
      <c r="D4455" s="72" t="s">
        <v>292</v>
      </c>
      <c r="E4455" s="72"/>
      <c r="F4455" s="73" t="n">
        <v>8293</v>
      </c>
      <c r="G4455" s="73" t="n">
        <v>6986</v>
      </c>
      <c r="H4455" s="73" t="n">
        <v>1307</v>
      </c>
      <c r="I4455" s="74" t="n">
        <f aca="false">H4455/F4455</f>
        <v>0.157602797540094</v>
      </c>
      <c r="J4455" s="73" t="n">
        <v>6763</v>
      </c>
      <c r="K4455" s="73" t="n">
        <v>107</v>
      </c>
      <c r="L4455" s="73" t="n">
        <v>116</v>
      </c>
      <c r="M4455" s="73" t="n">
        <v>5394</v>
      </c>
      <c r="N4455" s="73" t="n">
        <v>886</v>
      </c>
      <c r="O4455" s="73" t="n">
        <f aca="false">J4455-M4455-N4455</f>
        <v>483</v>
      </c>
      <c r="P4455" s="74" t="n">
        <f aca="false">M4455/J4455</f>
        <v>0.797575040662428</v>
      </c>
      <c r="Q4455" s="74" t="n">
        <f aca="false">N4455/J4455</f>
        <v>0.131006949578589</v>
      </c>
      <c r="R4455" s="75" t="n">
        <f aca="false">ABS(P4455-Q4455)*100</f>
        <v>66.6568091083839</v>
      </c>
      <c r="S4455" s="72" t="str">
        <f aca="false">IF(M4455&gt;N4455,"Flávio Bolsonaro",IF(N4455&gt;M4455,"Lula","Empate"))</f>
        <v>Flávio Bolsonaro</v>
      </c>
      <c r="T4455" s="74" t="n">
        <v>0.154257758752484</v>
      </c>
      <c r="U4455" s="74" t="n">
        <v>0.784130866839933</v>
      </c>
      <c r="V4455" s="72" t="str">
        <f aca="false">IF(S4455="Empate","—",IF((N4455&gt;M4455)&lt;&gt;(T4455&gt;U4455),"Sim","Não"))</f>
        <v>Não</v>
      </c>
    </row>
    <row r="4456" customFormat="false" ht="15" hidden="false" customHeight="false" outlineLevel="0" collapsed="false">
      <c r="A4456" s="72" t="s">
        <v>9068</v>
      </c>
      <c r="B4456" s="72" t="s">
        <v>9069</v>
      </c>
      <c r="C4456" s="72" t="s">
        <v>302</v>
      </c>
      <c r="D4456" s="72" t="s">
        <v>292</v>
      </c>
      <c r="E4456" s="72"/>
      <c r="F4456" s="73" t="n">
        <v>57679</v>
      </c>
      <c r="G4456" s="73" t="n">
        <v>46142</v>
      </c>
      <c r="H4456" s="73" t="n">
        <v>11537</v>
      </c>
      <c r="I4456" s="74" t="n">
        <f aca="false">H4456/F4456</f>
        <v>0.200020804798974</v>
      </c>
      <c r="J4456" s="73" t="n">
        <v>44237</v>
      </c>
      <c r="K4456" s="73" t="n">
        <v>888</v>
      </c>
      <c r="L4456" s="73" t="n">
        <v>1017</v>
      </c>
      <c r="M4456" s="73" t="n">
        <v>27718</v>
      </c>
      <c r="N4456" s="73" t="n">
        <v>12501</v>
      </c>
      <c r="O4456" s="73" t="n">
        <f aca="false">J4456-M4456-N4456</f>
        <v>4018</v>
      </c>
      <c r="P4456" s="74" t="n">
        <f aca="false">M4456/J4456</f>
        <v>0.626579560096752</v>
      </c>
      <c r="Q4456" s="74" t="n">
        <f aca="false">N4456/J4456</f>
        <v>0.282591495806678</v>
      </c>
      <c r="R4456" s="75" t="n">
        <f aca="false">ABS(P4456-Q4456)*100</f>
        <v>34.3988064290074</v>
      </c>
      <c r="S4456" s="72" t="str">
        <f aca="false">IF(M4456&gt;N4456,"Flávio Bolsonaro",IF(N4456&gt;M4456,"Lula","Empate"))</f>
        <v>Flávio Bolsonaro</v>
      </c>
      <c r="T4456" s="74" t="n">
        <v>0.324065289839208</v>
      </c>
      <c r="U4456" s="74" t="n">
        <v>0.582086647692719</v>
      </c>
      <c r="V4456" s="72" t="str">
        <f aca="false">IF(S4456="Empate","—",IF((N4456&gt;M4456)&lt;&gt;(T4456&gt;U4456),"Sim","Não"))</f>
        <v>Não</v>
      </c>
    </row>
    <row r="4457" customFormat="false" ht="15" hidden="false" customHeight="false" outlineLevel="0" collapsed="false">
      <c r="A4457" s="72" t="s">
        <v>9070</v>
      </c>
      <c r="B4457" s="72" t="s">
        <v>9071</v>
      </c>
      <c r="C4457" s="72" t="s">
        <v>302</v>
      </c>
      <c r="D4457" s="72" t="s">
        <v>292</v>
      </c>
      <c r="E4457" s="72"/>
      <c r="F4457" s="73" t="n">
        <v>269370</v>
      </c>
      <c r="G4457" s="73" t="n">
        <v>218352</v>
      </c>
      <c r="H4457" s="73" t="n">
        <v>51018</v>
      </c>
      <c r="I4457" s="74" t="n">
        <f aca="false">H4457/F4457</f>
        <v>0.189397483015926</v>
      </c>
      <c r="J4457" s="73" t="n">
        <v>210793</v>
      </c>
      <c r="K4457" s="73" t="n">
        <v>2932</v>
      </c>
      <c r="L4457" s="73" t="n">
        <v>4627</v>
      </c>
      <c r="M4457" s="73" t="n">
        <v>145080</v>
      </c>
      <c r="N4457" s="73" t="n">
        <v>43960</v>
      </c>
      <c r="O4457" s="73" t="n">
        <f aca="false">J4457-M4457-N4457</f>
        <v>21753</v>
      </c>
      <c r="P4457" s="74" t="n">
        <f aca="false">M4457/J4457</f>
        <v>0.688258148989767</v>
      </c>
      <c r="Q4457" s="74" t="n">
        <f aca="false">N4457/J4457</f>
        <v>0.208545824576717</v>
      </c>
      <c r="R4457" s="75" t="n">
        <f aca="false">ABS(P4457-Q4457)*100</f>
        <v>47.971232441305</v>
      </c>
      <c r="S4457" s="72" t="str">
        <f aca="false">IF(M4457&gt;N4457,"Flávio Bolsonaro",IF(N4457&gt;M4457,"Lula","Empate"))</f>
        <v>Flávio Bolsonaro</v>
      </c>
      <c r="T4457" s="74" t="n">
        <v>0.227626608372164</v>
      </c>
      <c r="U4457" s="74" t="n">
        <v>0.66738576003375</v>
      </c>
      <c r="V4457" s="72" t="str">
        <f aca="false">IF(S4457="Empate","—",IF((N4457&gt;M4457)&lt;&gt;(T4457&gt;U4457),"Sim","Não"))</f>
        <v>Não</v>
      </c>
    </row>
    <row r="4458" customFormat="false" ht="15" hidden="false" customHeight="false" outlineLevel="0" collapsed="false">
      <c r="A4458" s="72" t="s">
        <v>9072</v>
      </c>
      <c r="B4458" s="72" t="s">
        <v>9073</v>
      </c>
      <c r="C4458" s="72" t="s">
        <v>302</v>
      </c>
      <c r="D4458" s="72" t="s">
        <v>292</v>
      </c>
      <c r="E4458" s="72"/>
      <c r="F4458" s="73" t="n">
        <v>3180</v>
      </c>
      <c r="G4458" s="73" t="n">
        <v>2708</v>
      </c>
      <c r="H4458" s="73" t="n">
        <v>472</v>
      </c>
      <c r="I4458" s="74" t="n">
        <f aca="false">H4458/F4458</f>
        <v>0.148427672955975</v>
      </c>
      <c r="J4458" s="73" t="n">
        <v>2628</v>
      </c>
      <c r="K4458" s="73" t="n">
        <v>38</v>
      </c>
      <c r="L4458" s="73" t="n">
        <v>42</v>
      </c>
      <c r="M4458" s="73" t="n">
        <v>1706</v>
      </c>
      <c r="N4458" s="73" t="n">
        <v>778</v>
      </c>
      <c r="O4458" s="73" t="n">
        <f aca="false">J4458-M4458-N4458</f>
        <v>144</v>
      </c>
      <c r="P4458" s="74" t="n">
        <f aca="false">M4458/J4458</f>
        <v>0.649162861491629</v>
      </c>
      <c r="Q4458" s="74" t="n">
        <f aca="false">N4458/J4458</f>
        <v>0.296042617960426</v>
      </c>
      <c r="R4458" s="75" t="n">
        <f aca="false">ABS(P4458-Q4458)*100</f>
        <v>35.3120243531202</v>
      </c>
      <c r="S4458" s="72" t="str">
        <f aca="false">IF(M4458&gt;N4458,"Flávio Bolsonaro",IF(N4458&gt;M4458,"Lula","Empate"))</f>
        <v>Flávio Bolsonaro</v>
      </c>
      <c r="T4458" s="74" t="n">
        <v>0.386645962732919</v>
      </c>
      <c r="U4458" s="74" t="n">
        <v>0.53610248447205</v>
      </c>
      <c r="V4458" s="72" t="str">
        <f aca="false">IF(S4458="Empate","—",IF((N4458&gt;M4458)&lt;&gt;(T4458&gt;U4458),"Sim","Não"))</f>
        <v>Não</v>
      </c>
    </row>
    <row r="4459" customFormat="false" ht="15" hidden="false" customHeight="false" outlineLevel="0" collapsed="false">
      <c r="A4459" s="72" t="s">
        <v>9074</v>
      </c>
      <c r="B4459" s="72" t="s">
        <v>9075</v>
      </c>
      <c r="C4459" s="72" t="s">
        <v>302</v>
      </c>
      <c r="D4459" s="72" t="s">
        <v>292</v>
      </c>
      <c r="E4459" s="72"/>
      <c r="F4459" s="73" t="n">
        <v>3852</v>
      </c>
      <c r="G4459" s="73" t="n">
        <v>3042</v>
      </c>
      <c r="H4459" s="73" t="n">
        <v>810</v>
      </c>
      <c r="I4459" s="74" t="n">
        <f aca="false">H4459/F4459</f>
        <v>0.210280373831776</v>
      </c>
      <c r="J4459" s="73" t="n">
        <v>2957</v>
      </c>
      <c r="K4459" s="73" t="n">
        <v>44</v>
      </c>
      <c r="L4459" s="73" t="n">
        <v>41</v>
      </c>
      <c r="M4459" s="73" t="n">
        <v>1820</v>
      </c>
      <c r="N4459" s="73" t="n">
        <v>977</v>
      </c>
      <c r="O4459" s="73" t="n">
        <f aca="false">J4459-M4459-N4459</f>
        <v>160</v>
      </c>
      <c r="P4459" s="74" t="n">
        <f aca="false">M4459/J4459</f>
        <v>0.615488670950288</v>
      </c>
      <c r="Q4459" s="74" t="n">
        <f aca="false">N4459/J4459</f>
        <v>0.330402434900237</v>
      </c>
      <c r="R4459" s="75" t="n">
        <f aca="false">ABS(P4459-Q4459)*100</f>
        <v>28.5086236050051</v>
      </c>
      <c r="S4459" s="72" t="str">
        <f aca="false">IF(M4459&gt;N4459,"Flávio Bolsonaro",IF(N4459&gt;M4459,"Lula","Empate"))</f>
        <v>Flávio Bolsonaro</v>
      </c>
      <c r="T4459" s="74" t="n">
        <v>0.429946524064171</v>
      </c>
      <c r="U4459" s="74" t="n">
        <v>0.497682709447415</v>
      </c>
      <c r="V4459" s="72" t="str">
        <f aca="false">IF(S4459="Empate","—",IF((N4459&gt;M4459)&lt;&gt;(T4459&gt;U4459),"Sim","Não"))</f>
        <v>Não</v>
      </c>
    </row>
    <row r="4460" customFormat="false" ht="15" hidden="false" customHeight="false" outlineLevel="0" collapsed="false">
      <c r="A4460" s="72" t="s">
        <v>9076</v>
      </c>
      <c r="B4460" s="72" t="s">
        <v>2175</v>
      </c>
      <c r="C4460" s="72" t="s">
        <v>302</v>
      </c>
      <c r="D4460" s="72" t="s">
        <v>292</v>
      </c>
      <c r="E4460" s="72"/>
      <c r="F4460" s="73" t="n">
        <v>2593</v>
      </c>
      <c r="G4460" s="73" t="n">
        <v>2177</v>
      </c>
      <c r="H4460" s="73" t="n">
        <v>416</v>
      </c>
      <c r="I4460" s="74" t="n">
        <f aca="false">H4460/F4460</f>
        <v>0.160431932124952</v>
      </c>
      <c r="J4460" s="73" t="n">
        <v>2131</v>
      </c>
      <c r="K4460" s="73" t="n">
        <v>15</v>
      </c>
      <c r="L4460" s="73" t="n">
        <v>31</v>
      </c>
      <c r="M4460" s="73" t="n">
        <v>1171</v>
      </c>
      <c r="N4460" s="73" t="n">
        <v>838</v>
      </c>
      <c r="O4460" s="73" t="n">
        <f aca="false">J4460-M4460-N4460</f>
        <v>122</v>
      </c>
      <c r="P4460" s="74" t="n">
        <f aca="false">M4460/J4460</f>
        <v>0.549507273580479</v>
      </c>
      <c r="Q4460" s="74" t="n">
        <f aca="false">N4460/J4460</f>
        <v>0.393242609103707</v>
      </c>
      <c r="R4460" s="75" t="n">
        <f aca="false">ABS(P4460-Q4460)*100</f>
        <v>15.6264664476772</v>
      </c>
      <c r="S4460" s="72" t="str">
        <f aca="false">IF(M4460&gt;N4460,"Flávio Bolsonaro",IF(N4460&gt;M4460,"Lula","Empate"))</f>
        <v>Flávio Bolsonaro</v>
      </c>
      <c r="T4460" s="74" t="n">
        <v>0.471224790949336</v>
      </c>
      <c r="U4460" s="74" t="n">
        <v>0.491883915395967</v>
      </c>
      <c r="V4460" s="72" t="str">
        <f aca="false">IF(S4460="Empate","—",IF((N4460&gt;M4460)&lt;&gt;(T4460&gt;U4460),"Sim","Não"))</f>
        <v>Não</v>
      </c>
    </row>
    <row r="4461" customFormat="false" ht="15" hidden="false" customHeight="false" outlineLevel="0" collapsed="false">
      <c r="A4461" s="72" t="s">
        <v>9077</v>
      </c>
      <c r="B4461" s="72" t="s">
        <v>9078</v>
      </c>
      <c r="C4461" s="72" t="s">
        <v>302</v>
      </c>
      <c r="D4461" s="72" t="s">
        <v>292</v>
      </c>
      <c r="E4461" s="72"/>
      <c r="F4461" s="73" t="n">
        <v>1876</v>
      </c>
      <c r="G4461" s="73" t="n">
        <v>1642</v>
      </c>
      <c r="H4461" s="73" t="n">
        <v>234</v>
      </c>
      <c r="I4461" s="74" t="n">
        <f aca="false">H4461/F4461</f>
        <v>0.124733475479744</v>
      </c>
      <c r="J4461" s="73" t="n">
        <v>1593</v>
      </c>
      <c r="K4461" s="73" t="n">
        <v>26</v>
      </c>
      <c r="L4461" s="73" t="n">
        <v>23</v>
      </c>
      <c r="M4461" s="73" t="n">
        <v>1070</v>
      </c>
      <c r="N4461" s="73" t="n">
        <v>416</v>
      </c>
      <c r="O4461" s="73" t="n">
        <f aca="false">J4461-M4461-N4461</f>
        <v>107</v>
      </c>
      <c r="P4461" s="74" t="n">
        <f aca="false">M4461/J4461</f>
        <v>0.671688637790333</v>
      </c>
      <c r="Q4461" s="74" t="n">
        <f aca="false">N4461/J4461</f>
        <v>0.261142498430634</v>
      </c>
      <c r="R4461" s="75" t="n">
        <f aca="false">ABS(P4461-Q4461)*100</f>
        <v>41.0546139359699</v>
      </c>
      <c r="S4461" s="72" t="str">
        <f aca="false">IF(M4461&gt;N4461,"Flávio Bolsonaro",IF(N4461&gt;M4461,"Lula","Empate"))</f>
        <v>Flávio Bolsonaro</v>
      </c>
      <c r="T4461" s="74" t="n">
        <v>0.319899244332494</v>
      </c>
      <c r="U4461" s="74" t="n">
        <v>0.590050377833753</v>
      </c>
      <c r="V4461" s="72" t="str">
        <f aca="false">IF(S4461="Empate","—",IF((N4461&gt;M4461)&lt;&gt;(T4461&gt;U4461),"Sim","Não"))</f>
        <v>Não</v>
      </c>
    </row>
    <row r="4462" customFormat="false" ht="15" hidden="false" customHeight="false" outlineLevel="0" collapsed="false">
      <c r="A4462" s="72" t="s">
        <v>9079</v>
      </c>
      <c r="B4462" s="72" t="s">
        <v>9080</v>
      </c>
      <c r="C4462" s="72" t="s">
        <v>302</v>
      </c>
      <c r="D4462" s="72" t="s">
        <v>292</v>
      </c>
      <c r="E4462" s="72"/>
      <c r="F4462" s="73" t="n">
        <v>6588</v>
      </c>
      <c r="G4462" s="73" t="n">
        <v>5336</v>
      </c>
      <c r="H4462" s="73" t="n">
        <v>1252</v>
      </c>
      <c r="I4462" s="74" t="n">
        <f aca="false">H4462/F4462</f>
        <v>0.190042501517911</v>
      </c>
      <c r="J4462" s="73" t="n">
        <v>5172</v>
      </c>
      <c r="K4462" s="73" t="n">
        <v>77</v>
      </c>
      <c r="L4462" s="73" t="n">
        <v>87</v>
      </c>
      <c r="M4462" s="73" t="n">
        <v>3493</v>
      </c>
      <c r="N4462" s="73" t="n">
        <v>1324</v>
      </c>
      <c r="O4462" s="73" t="n">
        <f aca="false">J4462-M4462-N4462</f>
        <v>355</v>
      </c>
      <c r="P4462" s="74" t="n">
        <f aca="false">M4462/J4462</f>
        <v>0.675367362722351</v>
      </c>
      <c r="Q4462" s="74" t="n">
        <f aca="false">N4462/J4462</f>
        <v>0.25599381283836</v>
      </c>
      <c r="R4462" s="75" t="n">
        <f aca="false">ABS(P4462-Q4462)*100</f>
        <v>41.9373549883991</v>
      </c>
      <c r="S4462" s="72" t="str">
        <f aca="false">IF(M4462&gt;N4462,"Flávio Bolsonaro",IF(N4462&gt;M4462,"Lula","Empate"))</f>
        <v>Flávio Bolsonaro</v>
      </c>
      <c r="T4462" s="74" t="n">
        <v>0.362650135606354</v>
      </c>
      <c r="U4462" s="74" t="n">
        <v>0.565865943432778</v>
      </c>
      <c r="V4462" s="72" t="str">
        <f aca="false">IF(S4462="Empate","—",IF((N4462&gt;M4462)&lt;&gt;(T4462&gt;U4462),"Sim","Não"))</f>
        <v>Não</v>
      </c>
    </row>
    <row r="4463" customFormat="false" ht="15" hidden="false" customHeight="false" outlineLevel="0" collapsed="false">
      <c r="A4463" s="72" t="s">
        <v>9081</v>
      </c>
      <c r="B4463" s="72" t="s">
        <v>9082</v>
      </c>
      <c r="C4463" s="72" t="s">
        <v>302</v>
      </c>
      <c r="D4463" s="72" t="s">
        <v>292</v>
      </c>
      <c r="E4463" s="72"/>
      <c r="F4463" s="73" t="n">
        <v>19110</v>
      </c>
      <c r="G4463" s="73" t="n">
        <v>15061</v>
      </c>
      <c r="H4463" s="73" t="n">
        <v>4049</v>
      </c>
      <c r="I4463" s="74" t="n">
        <f aca="false">H4463/F4463</f>
        <v>0.211878597592883</v>
      </c>
      <c r="J4463" s="73" t="n">
        <v>14532</v>
      </c>
      <c r="K4463" s="73" t="n">
        <v>184</v>
      </c>
      <c r="L4463" s="73" t="n">
        <v>345</v>
      </c>
      <c r="M4463" s="73" t="n">
        <v>9935</v>
      </c>
      <c r="N4463" s="73" t="n">
        <v>3478</v>
      </c>
      <c r="O4463" s="73" t="n">
        <f aca="false">J4463-M4463-N4463</f>
        <v>1119</v>
      </c>
      <c r="P4463" s="74" t="n">
        <f aca="false">M4463/J4463</f>
        <v>0.683663638865951</v>
      </c>
      <c r="Q4463" s="74" t="n">
        <f aca="false">N4463/J4463</f>
        <v>0.239333883842554</v>
      </c>
      <c r="R4463" s="75" t="n">
        <f aca="false">ABS(P4463-Q4463)*100</f>
        <v>44.4329755023397</v>
      </c>
      <c r="S4463" s="72" t="str">
        <f aca="false">IF(M4463&gt;N4463,"Flávio Bolsonaro",IF(N4463&gt;M4463,"Lula","Empate"))</f>
        <v>Flávio Bolsonaro</v>
      </c>
      <c r="T4463" s="74" t="n">
        <v>0.26858160421183</v>
      </c>
      <c r="U4463" s="74" t="n">
        <v>0.655543511923196</v>
      </c>
      <c r="V4463" s="72" t="str">
        <f aca="false">IF(S4463="Empate","—",IF((N4463&gt;M4463)&lt;&gt;(T4463&gt;U4463),"Sim","Não"))</f>
        <v>Não</v>
      </c>
    </row>
    <row r="4464" customFormat="false" ht="15" hidden="false" customHeight="false" outlineLevel="0" collapsed="false">
      <c r="A4464" s="72" t="s">
        <v>9083</v>
      </c>
      <c r="B4464" s="72" t="s">
        <v>9084</v>
      </c>
      <c r="C4464" s="72" t="s">
        <v>302</v>
      </c>
      <c r="D4464" s="72" t="s">
        <v>292</v>
      </c>
      <c r="E4464" s="72"/>
      <c r="F4464" s="73" t="n">
        <v>4908</v>
      </c>
      <c r="G4464" s="73" t="n">
        <v>4235</v>
      </c>
      <c r="H4464" s="73" t="n">
        <v>673</v>
      </c>
      <c r="I4464" s="74" t="n">
        <f aca="false">H4464/F4464</f>
        <v>0.137123064384678</v>
      </c>
      <c r="J4464" s="73" t="n">
        <v>4046</v>
      </c>
      <c r="K4464" s="73" t="n">
        <v>88</v>
      </c>
      <c r="L4464" s="73" t="n">
        <v>101</v>
      </c>
      <c r="M4464" s="73" t="n">
        <v>3117</v>
      </c>
      <c r="N4464" s="73" t="n">
        <v>691</v>
      </c>
      <c r="O4464" s="73" t="n">
        <f aca="false">J4464-M4464-N4464</f>
        <v>238</v>
      </c>
      <c r="P4464" s="74" t="n">
        <f aca="false">M4464/J4464</f>
        <v>0.770390509144834</v>
      </c>
      <c r="Q4464" s="74" t="n">
        <f aca="false">N4464/J4464</f>
        <v>0.170785961443401</v>
      </c>
      <c r="R4464" s="75" t="n">
        <f aca="false">ABS(P4464-Q4464)*100</f>
        <v>59.9604547701434</v>
      </c>
      <c r="S4464" s="72" t="str">
        <f aca="false">IF(M4464&gt;N4464,"Flávio Bolsonaro",IF(N4464&gt;M4464,"Lula","Empate"))</f>
        <v>Flávio Bolsonaro</v>
      </c>
      <c r="T4464" s="74" t="n">
        <v>0.211622807017544</v>
      </c>
      <c r="U4464" s="74" t="n">
        <v>0.728892543859649</v>
      </c>
      <c r="V4464" s="72" t="str">
        <f aca="false">IF(S4464="Empate","—",IF((N4464&gt;M4464)&lt;&gt;(T4464&gt;U4464),"Sim","Não"))</f>
        <v>Não</v>
      </c>
    </row>
    <row r="4465" customFormat="false" ht="15" hidden="false" customHeight="false" outlineLevel="0" collapsed="false">
      <c r="A4465" s="72" t="s">
        <v>9085</v>
      </c>
      <c r="B4465" s="72" t="s">
        <v>9086</v>
      </c>
      <c r="C4465" s="72" t="s">
        <v>302</v>
      </c>
      <c r="D4465" s="72" t="s">
        <v>292</v>
      </c>
      <c r="E4465" s="72"/>
      <c r="F4465" s="73" t="n">
        <v>25562</v>
      </c>
      <c r="G4465" s="73" t="n">
        <v>21378</v>
      </c>
      <c r="H4465" s="73" t="n">
        <v>4184</v>
      </c>
      <c r="I4465" s="74" t="n">
        <f aca="false">H4465/F4465</f>
        <v>0.163680463187544</v>
      </c>
      <c r="J4465" s="73" t="n">
        <v>20835</v>
      </c>
      <c r="K4465" s="73" t="n">
        <v>275</v>
      </c>
      <c r="L4465" s="73" t="n">
        <v>268</v>
      </c>
      <c r="M4465" s="73" t="n">
        <v>15991</v>
      </c>
      <c r="N4465" s="73" t="n">
        <v>3229</v>
      </c>
      <c r="O4465" s="73" t="n">
        <f aca="false">J4465-M4465-N4465</f>
        <v>1615</v>
      </c>
      <c r="P4465" s="74" t="n">
        <f aca="false">M4465/J4465</f>
        <v>0.767506599472042</v>
      </c>
      <c r="Q4465" s="74" t="n">
        <f aca="false">N4465/J4465</f>
        <v>0.154979601631869</v>
      </c>
      <c r="R4465" s="75" t="n">
        <f aca="false">ABS(P4465-Q4465)*100</f>
        <v>61.2526997840173</v>
      </c>
      <c r="S4465" s="72" t="str">
        <f aca="false">IF(M4465&gt;N4465,"Flávio Bolsonaro",IF(N4465&gt;M4465,"Lula","Empate"))</f>
        <v>Flávio Bolsonaro</v>
      </c>
      <c r="T4465" s="74" t="n">
        <v>0.196599255458296</v>
      </c>
      <c r="U4465" s="74" t="n">
        <v>0.739058255357682</v>
      </c>
      <c r="V4465" s="72" t="str">
        <f aca="false">IF(S4465="Empate","—",IF((N4465&gt;M4465)&lt;&gt;(T4465&gt;U4465),"Sim","Não"))</f>
        <v>Não</v>
      </c>
    </row>
    <row r="4466" customFormat="false" ht="15" hidden="false" customHeight="false" outlineLevel="0" collapsed="false">
      <c r="A4466" s="72" t="s">
        <v>9087</v>
      </c>
      <c r="B4466" s="72" t="s">
        <v>9088</v>
      </c>
      <c r="C4466" s="72" t="s">
        <v>302</v>
      </c>
      <c r="D4466" s="72" t="s">
        <v>292</v>
      </c>
      <c r="E4466" s="72"/>
      <c r="F4466" s="73" t="n">
        <v>3307</v>
      </c>
      <c r="G4466" s="73" t="n">
        <v>2846</v>
      </c>
      <c r="H4466" s="73" t="n">
        <v>461</v>
      </c>
      <c r="I4466" s="74" t="n">
        <f aca="false">H4466/F4466</f>
        <v>0.139401270033263</v>
      </c>
      <c r="J4466" s="73" t="n">
        <v>2787</v>
      </c>
      <c r="K4466" s="73" t="n">
        <v>31</v>
      </c>
      <c r="L4466" s="73" t="n">
        <v>28</v>
      </c>
      <c r="M4466" s="73" t="n">
        <v>2206</v>
      </c>
      <c r="N4466" s="73" t="n">
        <v>415</v>
      </c>
      <c r="O4466" s="73" t="n">
        <f aca="false">J4466-M4466-N4466</f>
        <v>166</v>
      </c>
      <c r="P4466" s="74" t="n">
        <f aca="false">M4466/J4466</f>
        <v>0.791532113383567</v>
      </c>
      <c r="Q4466" s="74" t="n">
        <f aca="false">N4466/J4466</f>
        <v>0.148905633297452</v>
      </c>
      <c r="R4466" s="75" t="n">
        <f aca="false">ABS(P4466-Q4466)*100</f>
        <v>64.2626480086114</v>
      </c>
      <c r="S4466" s="72" t="str">
        <f aca="false">IF(M4466&gt;N4466,"Flávio Bolsonaro",IF(N4466&gt;M4466,"Lula","Empate"))</f>
        <v>Flávio Bolsonaro</v>
      </c>
      <c r="T4466" s="74" t="n">
        <v>0.191066066066066</v>
      </c>
      <c r="U4466" s="74" t="n">
        <v>0.743243243243243</v>
      </c>
      <c r="V4466" s="72" t="str">
        <f aca="false">IF(S4466="Empate","—",IF((N4466&gt;M4466)&lt;&gt;(T4466&gt;U4466),"Sim","Não"))</f>
        <v>Não</v>
      </c>
    </row>
    <row r="4467" customFormat="false" ht="15" hidden="false" customHeight="false" outlineLevel="0" collapsed="false">
      <c r="A4467" s="72" t="s">
        <v>9089</v>
      </c>
      <c r="B4467" s="72" t="s">
        <v>9090</v>
      </c>
      <c r="C4467" s="72" t="s">
        <v>302</v>
      </c>
      <c r="D4467" s="72" t="s">
        <v>292</v>
      </c>
      <c r="E4467" s="72"/>
      <c r="F4467" s="73" t="n">
        <v>2907</v>
      </c>
      <c r="G4467" s="73" t="n">
        <v>2397</v>
      </c>
      <c r="H4467" s="73" t="n">
        <v>510</v>
      </c>
      <c r="I4467" s="74" t="n">
        <f aca="false">H4467/F4467</f>
        <v>0.175438596491228</v>
      </c>
      <c r="J4467" s="73" t="n">
        <v>2328</v>
      </c>
      <c r="K4467" s="73" t="n">
        <v>34</v>
      </c>
      <c r="L4467" s="73" t="n">
        <v>35</v>
      </c>
      <c r="M4467" s="73" t="n">
        <v>1469</v>
      </c>
      <c r="N4467" s="73" t="n">
        <v>774</v>
      </c>
      <c r="O4467" s="73" t="n">
        <f aca="false">J4467-M4467-N4467</f>
        <v>85</v>
      </c>
      <c r="P4467" s="74" t="n">
        <f aca="false">M4467/J4467</f>
        <v>0.631013745704467</v>
      </c>
      <c r="Q4467" s="74" t="n">
        <f aca="false">N4467/J4467</f>
        <v>0.332474226804124</v>
      </c>
      <c r="R4467" s="75" t="n">
        <f aca="false">ABS(P4467-Q4467)*100</f>
        <v>29.8539518900344</v>
      </c>
      <c r="S4467" s="72" t="str">
        <f aca="false">IF(M4467&gt;N4467,"Flávio Bolsonaro",IF(N4467&gt;M4467,"Lula","Empate"))</f>
        <v>Flávio Bolsonaro</v>
      </c>
      <c r="T4467" s="74" t="n">
        <v>0.448888888888889</v>
      </c>
      <c r="U4467" s="74" t="n">
        <v>0.485333333333333</v>
      </c>
      <c r="V4467" s="72" t="str">
        <f aca="false">IF(S4467="Empate","—",IF((N4467&gt;M4467)&lt;&gt;(T4467&gt;U4467),"Sim","Não"))</f>
        <v>Não</v>
      </c>
    </row>
    <row r="4468" customFormat="false" ht="15" hidden="false" customHeight="false" outlineLevel="0" collapsed="false">
      <c r="A4468" s="72" t="s">
        <v>9091</v>
      </c>
      <c r="B4468" s="72" t="s">
        <v>9092</v>
      </c>
      <c r="C4468" s="72" t="s">
        <v>302</v>
      </c>
      <c r="D4468" s="72" t="s">
        <v>292</v>
      </c>
      <c r="E4468" s="72"/>
      <c r="F4468" s="73" t="n">
        <v>101563</v>
      </c>
      <c r="G4468" s="73" t="n">
        <v>84692</v>
      </c>
      <c r="H4468" s="73" t="n">
        <v>16871</v>
      </c>
      <c r="I4468" s="74" t="n">
        <f aca="false">H4468/F4468</f>
        <v>0.166113643748215</v>
      </c>
      <c r="J4468" s="73" t="n">
        <v>82198</v>
      </c>
      <c r="K4468" s="73" t="n">
        <v>1179</v>
      </c>
      <c r="L4468" s="73" t="n">
        <v>1315</v>
      </c>
      <c r="M4468" s="73" t="n">
        <v>61228</v>
      </c>
      <c r="N4468" s="73" t="n">
        <v>14981</v>
      </c>
      <c r="O4468" s="73" t="n">
        <f aca="false">J4468-M4468-N4468</f>
        <v>5989</v>
      </c>
      <c r="P4468" s="74" t="n">
        <f aca="false">M4468/J4468</f>
        <v>0.744884303754349</v>
      </c>
      <c r="Q4468" s="74" t="n">
        <f aca="false">N4468/J4468</f>
        <v>0.182255042701769</v>
      </c>
      <c r="R4468" s="75" t="n">
        <f aca="false">ABS(P4468-Q4468)*100</f>
        <v>56.262926105258</v>
      </c>
      <c r="S4468" s="72" t="str">
        <f aca="false">IF(M4468&gt;N4468,"Flávio Bolsonaro",IF(N4468&gt;M4468,"Lula","Empate"))</f>
        <v>Flávio Bolsonaro</v>
      </c>
      <c r="T4468" s="74" t="n">
        <v>0.207717334721499</v>
      </c>
      <c r="U4468" s="74" t="n">
        <v>0.725403435710567</v>
      </c>
      <c r="V4468" s="72" t="str">
        <f aca="false">IF(S4468="Empate","—",IF((N4468&gt;M4468)&lt;&gt;(T4468&gt;U4468),"Sim","Não"))</f>
        <v>Não</v>
      </c>
    </row>
    <row r="4469" customFormat="false" ht="15" hidden="false" customHeight="false" outlineLevel="0" collapsed="false">
      <c r="A4469" s="72" t="s">
        <v>9093</v>
      </c>
      <c r="B4469" s="72" t="s">
        <v>9094</v>
      </c>
      <c r="C4469" s="72" t="s">
        <v>302</v>
      </c>
      <c r="D4469" s="72" t="s">
        <v>292</v>
      </c>
      <c r="E4469" s="72"/>
      <c r="F4469" s="73" t="n">
        <v>5294</v>
      </c>
      <c r="G4469" s="73" t="n">
        <v>4401</v>
      </c>
      <c r="H4469" s="73" t="n">
        <v>893</v>
      </c>
      <c r="I4469" s="74" t="n">
        <f aca="false">H4469/F4469</f>
        <v>0.168681526256139</v>
      </c>
      <c r="J4469" s="73" t="n">
        <v>4304</v>
      </c>
      <c r="K4469" s="73" t="n">
        <v>37</v>
      </c>
      <c r="L4469" s="73" t="n">
        <v>60</v>
      </c>
      <c r="M4469" s="73" t="n">
        <v>3145</v>
      </c>
      <c r="N4469" s="73" t="n">
        <v>940</v>
      </c>
      <c r="O4469" s="73" t="n">
        <f aca="false">J4469-M4469-N4469</f>
        <v>219</v>
      </c>
      <c r="P4469" s="74" t="n">
        <f aca="false">M4469/J4469</f>
        <v>0.7307156133829</v>
      </c>
      <c r="Q4469" s="74" t="n">
        <f aca="false">N4469/J4469</f>
        <v>0.218401486988848</v>
      </c>
      <c r="R4469" s="75" t="n">
        <f aca="false">ABS(P4469-Q4469)*100</f>
        <v>51.2314126394052</v>
      </c>
      <c r="S4469" s="72" t="str">
        <f aca="false">IF(M4469&gt;N4469,"Flávio Bolsonaro",IF(N4469&gt;M4469,"Lula","Empate"))</f>
        <v>Flávio Bolsonaro</v>
      </c>
      <c r="T4469" s="74" t="n">
        <v>0.283649052841476</v>
      </c>
      <c r="U4469" s="74" t="n">
        <v>0.659770687936191</v>
      </c>
      <c r="V4469" s="72" t="str">
        <f aca="false">IF(S4469="Empate","—",IF((N4469&gt;M4469)&lt;&gt;(T4469&gt;U4469),"Sim","Não"))</f>
        <v>Não</v>
      </c>
    </row>
    <row r="4470" customFormat="false" ht="15" hidden="false" customHeight="false" outlineLevel="0" collapsed="false">
      <c r="A4470" s="72" t="s">
        <v>9095</v>
      </c>
      <c r="B4470" s="72" t="s">
        <v>9096</v>
      </c>
      <c r="C4470" s="72" t="s">
        <v>302</v>
      </c>
      <c r="D4470" s="72" t="s">
        <v>292</v>
      </c>
      <c r="E4470" s="72"/>
      <c r="F4470" s="73" t="n">
        <v>3186</v>
      </c>
      <c r="G4470" s="73" t="n">
        <v>2432</v>
      </c>
      <c r="H4470" s="73" t="n">
        <v>754</v>
      </c>
      <c r="I4470" s="74" t="n">
        <f aca="false">H4470/F4470</f>
        <v>0.236660389202762</v>
      </c>
      <c r="J4470" s="73" t="n">
        <v>2355</v>
      </c>
      <c r="K4470" s="73" t="n">
        <v>38</v>
      </c>
      <c r="L4470" s="73" t="n">
        <v>39</v>
      </c>
      <c r="M4470" s="73" t="n">
        <v>906</v>
      </c>
      <c r="N4470" s="73" t="n">
        <v>1318</v>
      </c>
      <c r="O4470" s="73" t="n">
        <f aca="false">J4470-M4470-N4470</f>
        <v>131</v>
      </c>
      <c r="P4470" s="74" t="n">
        <f aca="false">M4470/J4470</f>
        <v>0.384713375796178</v>
      </c>
      <c r="Q4470" s="74" t="n">
        <f aca="false">N4470/J4470</f>
        <v>0.559660297239915</v>
      </c>
      <c r="R4470" s="75" t="n">
        <f aca="false">ABS(P4470-Q4470)*100</f>
        <v>17.4946921443737</v>
      </c>
      <c r="S4470" s="72" t="str">
        <f aca="false">IF(M4470&gt;N4470,"Flávio Bolsonaro",IF(N4470&gt;M4470,"Lula","Empate"))</f>
        <v>Lula</v>
      </c>
      <c r="T4470" s="74" t="n">
        <v>0.665110356536503</v>
      </c>
      <c r="U4470" s="74" t="n">
        <v>0.289049235993209</v>
      </c>
      <c r="V4470" s="72" t="str">
        <f aca="false">IF(S4470="Empate","—",IF((N4470&gt;M4470)&lt;&gt;(T4470&gt;U4470),"Sim","Não"))</f>
        <v>Não</v>
      </c>
    </row>
    <row r="4471" customFormat="false" ht="15" hidden="false" customHeight="false" outlineLevel="0" collapsed="false">
      <c r="A4471" s="72" t="s">
        <v>9097</v>
      </c>
      <c r="B4471" s="72" t="s">
        <v>9098</v>
      </c>
      <c r="C4471" s="72" t="s">
        <v>302</v>
      </c>
      <c r="D4471" s="72" t="s">
        <v>292</v>
      </c>
      <c r="E4471" s="72"/>
      <c r="F4471" s="73" t="n">
        <v>62278</v>
      </c>
      <c r="G4471" s="73" t="n">
        <v>48278</v>
      </c>
      <c r="H4471" s="73" t="n">
        <v>14000</v>
      </c>
      <c r="I4471" s="74" t="n">
        <f aca="false">H4471/F4471</f>
        <v>0.224798484215935</v>
      </c>
      <c r="J4471" s="73" t="n">
        <v>46696</v>
      </c>
      <c r="K4471" s="73" t="n">
        <v>744</v>
      </c>
      <c r="L4471" s="73" t="n">
        <v>838</v>
      </c>
      <c r="M4471" s="73" t="n">
        <v>32572</v>
      </c>
      <c r="N4471" s="73" t="n">
        <v>10583</v>
      </c>
      <c r="O4471" s="73" t="n">
        <f aca="false">J4471-M4471-N4471</f>
        <v>3541</v>
      </c>
      <c r="P4471" s="74" t="n">
        <f aca="false">M4471/J4471</f>
        <v>0.697532979270173</v>
      </c>
      <c r="Q4471" s="74" t="n">
        <f aca="false">N4471/J4471</f>
        <v>0.226636114442351</v>
      </c>
      <c r="R4471" s="75" t="n">
        <f aca="false">ABS(P4471-Q4471)*100</f>
        <v>47.0896864827822</v>
      </c>
      <c r="S4471" s="72" t="str">
        <f aca="false">IF(M4471&gt;N4471,"Flávio Bolsonaro",IF(N4471&gt;M4471,"Lula","Empate"))</f>
        <v>Flávio Bolsonaro</v>
      </c>
      <c r="T4471" s="74" t="n">
        <v>0.266467343438557</v>
      </c>
      <c r="U4471" s="74" t="n">
        <v>0.670351828674732</v>
      </c>
      <c r="V4471" s="72" t="str">
        <f aca="false">IF(S4471="Empate","—",IF((N4471&gt;M4471)&lt;&gt;(T4471&gt;U4471),"Sim","Não"))</f>
        <v>Não</v>
      </c>
    </row>
    <row r="4472" customFormat="false" ht="15" hidden="false" customHeight="false" outlineLevel="0" collapsed="false">
      <c r="A4472" s="72" t="s">
        <v>9099</v>
      </c>
      <c r="B4472" s="72" t="s">
        <v>425</v>
      </c>
      <c r="C4472" s="72" t="s">
        <v>302</v>
      </c>
      <c r="D4472" s="72" t="s">
        <v>292</v>
      </c>
      <c r="E4472" s="72"/>
      <c r="F4472" s="73" t="n">
        <v>10133</v>
      </c>
      <c r="G4472" s="73" t="n">
        <v>8298</v>
      </c>
      <c r="H4472" s="73" t="n">
        <v>1835</v>
      </c>
      <c r="I4472" s="74" t="n">
        <f aca="false">H4472/F4472</f>
        <v>0.181091483272476</v>
      </c>
      <c r="J4472" s="73" t="n">
        <v>8075</v>
      </c>
      <c r="K4472" s="73" t="n">
        <v>119</v>
      </c>
      <c r="L4472" s="73" t="n">
        <v>104</v>
      </c>
      <c r="M4472" s="73" t="n">
        <v>6398</v>
      </c>
      <c r="N4472" s="73" t="n">
        <v>1180</v>
      </c>
      <c r="O4472" s="73" t="n">
        <f aca="false">J4472-M4472-N4472</f>
        <v>497</v>
      </c>
      <c r="P4472" s="74" t="n">
        <f aca="false">M4472/J4472</f>
        <v>0.792321981424149</v>
      </c>
      <c r="Q4472" s="74" t="n">
        <f aca="false">N4472/J4472</f>
        <v>0.146130030959752</v>
      </c>
      <c r="R4472" s="75" t="n">
        <f aca="false">ABS(P4472-Q4472)*100</f>
        <v>64.6191950464396</v>
      </c>
      <c r="S4472" s="72" t="str">
        <f aca="false">IF(M4472&gt;N4472,"Flávio Bolsonaro",IF(N4472&gt;M4472,"Lula","Empate"))</f>
        <v>Flávio Bolsonaro</v>
      </c>
      <c r="T4472" s="74" t="n">
        <v>0.201430429128739</v>
      </c>
      <c r="U4472" s="74" t="n">
        <v>0.734200260078023</v>
      </c>
      <c r="V4472" s="72" t="str">
        <f aca="false">IF(S4472="Empate","—",IF((N4472&gt;M4472)&lt;&gt;(T4472&gt;U4472),"Sim","Não"))</f>
        <v>Não</v>
      </c>
    </row>
    <row r="4473" customFormat="false" ht="15" hidden="false" customHeight="false" outlineLevel="0" collapsed="false">
      <c r="A4473" s="72" t="s">
        <v>9100</v>
      </c>
      <c r="B4473" s="72" t="s">
        <v>9101</v>
      </c>
      <c r="C4473" s="72" t="s">
        <v>302</v>
      </c>
      <c r="D4473" s="72" t="s">
        <v>292</v>
      </c>
      <c r="E4473" s="72"/>
      <c r="F4473" s="73" t="n">
        <v>5981</v>
      </c>
      <c r="G4473" s="73" t="n">
        <v>4811</v>
      </c>
      <c r="H4473" s="73" t="n">
        <v>1170</v>
      </c>
      <c r="I4473" s="74" t="n">
        <f aca="false">H4473/F4473</f>
        <v>0.19561946162849</v>
      </c>
      <c r="J4473" s="73" t="n">
        <v>4606</v>
      </c>
      <c r="K4473" s="73" t="n">
        <v>103</v>
      </c>
      <c r="L4473" s="73" t="n">
        <v>102</v>
      </c>
      <c r="M4473" s="73" t="n">
        <v>2657</v>
      </c>
      <c r="N4473" s="73" t="n">
        <v>1722</v>
      </c>
      <c r="O4473" s="73" t="n">
        <f aca="false">J4473-M4473-N4473</f>
        <v>227</v>
      </c>
      <c r="P4473" s="74" t="n">
        <f aca="false">M4473/J4473</f>
        <v>0.576856274424664</v>
      </c>
      <c r="Q4473" s="74" t="n">
        <f aca="false">N4473/J4473</f>
        <v>0.373860182370821</v>
      </c>
      <c r="R4473" s="75" t="n">
        <f aca="false">ABS(P4473-Q4473)*100</f>
        <v>20.2996092053843</v>
      </c>
      <c r="S4473" s="72" t="str">
        <f aca="false">IF(M4473&gt;N4473,"Flávio Bolsonaro",IF(N4473&gt;M4473,"Lula","Empate"))</f>
        <v>Flávio Bolsonaro</v>
      </c>
      <c r="T4473" s="74" t="n">
        <v>0.463092958944905</v>
      </c>
      <c r="U4473" s="74" t="n">
        <v>0.468198255690279</v>
      </c>
      <c r="V4473" s="72" t="str">
        <f aca="false">IF(S4473="Empate","—",IF((N4473&gt;M4473)&lt;&gt;(T4473&gt;U4473),"Sim","Não"))</f>
        <v>Não</v>
      </c>
    </row>
    <row r="4474" customFormat="false" ht="15" hidden="false" customHeight="false" outlineLevel="0" collapsed="false">
      <c r="A4474" s="72" t="s">
        <v>9102</v>
      </c>
      <c r="B4474" s="72" t="s">
        <v>9103</v>
      </c>
      <c r="C4474" s="72" t="s">
        <v>302</v>
      </c>
      <c r="D4474" s="72" t="s">
        <v>292</v>
      </c>
      <c r="E4474" s="72"/>
      <c r="F4474" s="73" t="n">
        <v>7540</v>
      </c>
      <c r="G4474" s="73" t="n">
        <v>6015</v>
      </c>
      <c r="H4474" s="73" t="n">
        <v>1525</v>
      </c>
      <c r="I4474" s="74" t="n">
        <f aca="false">H4474/F4474</f>
        <v>0.202254641909814</v>
      </c>
      <c r="J4474" s="73" t="n">
        <v>5818</v>
      </c>
      <c r="K4474" s="73" t="n">
        <v>86</v>
      </c>
      <c r="L4474" s="73" t="n">
        <v>111</v>
      </c>
      <c r="M4474" s="73" t="n">
        <v>2932</v>
      </c>
      <c r="N4474" s="73" t="n">
        <v>2575</v>
      </c>
      <c r="O4474" s="73" t="n">
        <f aca="false">J4474-M4474-N4474</f>
        <v>311</v>
      </c>
      <c r="P4474" s="74" t="n">
        <f aca="false">M4474/J4474</f>
        <v>0.503953248539017</v>
      </c>
      <c r="Q4474" s="74" t="n">
        <f aca="false">N4474/J4474</f>
        <v>0.442591955998625</v>
      </c>
      <c r="R4474" s="75" t="n">
        <f aca="false">ABS(P4474-Q4474)*100</f>
        <v>6.13612925403919</v>
      </c>
      <c r="S4474" s="72" t="str">
        <f aca="false">IF(M4474&gt;N4474,"Flávio Bolsonaro",IF(N4474&gt;M4474,"Lula","Empate"))</f>
        <v>Flávio Bolsonaro</v>
      </c>
      <c r="T4474" s="74" t="n">
        <v>0.548003549245785</v>
      </c>
      <c r="U4474" s="74" t="n">
        <v>0.411889973380657</v>
      </c>
      <c r="V4474" s="72" t="str">
        <f aca="false">IF(S4474="Empate","—",IF((N4474&gt;M4474)&lt;&gt;(T4474&gt;U4474),"Sim","Não"))</f>
        <v>Sim</v>
      </c>
    </row>
    <row r="4475" customFormat="false" ht="15" hidden="false" customHeight="false" outlineLevel="0" collapsed="false">
      <c r="A4475" s="72" t="s">
        <v>9104</v>
      </c>
      <c r="B4475" s="72" t="s">
        <v>9105</v>
      </c>
      <c r="C4475" s="72" t="s">
        <v>302</v>
      </c>
      <c r="D4475" s="72" t="s">
        <v>292</v>
      </c>
      <c r="E4475" s="72"/>
      <c r="F4475" s="73" t="n">
        <v>26900</v>
      </c>
      <c r="G4475" s="73" t="n">
        <v>20968</v>
      </c>
      <c r="H4475" s="73" t="n">
        <v>5932</v>
      </c>
      <c r="I4475" s="74" t="n">
        <f aca="false">H4475/F4475</f>
        <v>0.220520446096654</v>
      </c>
      <c r="J4475" s="73" t="n">
        <v>20264</v>
      </c>
      <c r="K4475" s="73" t="n">
        <v>440</v>
      </c>
      <c r="L4475" s="73" t="n">
        <v>264</v>
      </c>
      <c r="M4475" s="73" t="n">
        <v>13738</v>
      </c>
      <c r="N4475" s="73" t="n">
        <v>5321</v>
      </c>
      <c r="O4475" s="73" t="n">
        <f aca="false">J4475-M4475-N4475</f>
        <v>1205</v>
      </c>
      <c r="P4475" s="74" t="n">
        <f aca="false">M4475/J4475</f>
        <v>0.677951046190288</v>
      </c>
      <c r="Q4475" s="74" t="n">
        <f aca="false">N4475/J4475</f>
        <v>0.26258389261745</v>
      </c>
      <c r="R4475" s="75" t="n">
        <f aca="false">ABS(P4475-Q4475)*100</f>
        <v>41.5367153572839</v>
      </c>
      <c r="S4475" s="72" t="str">
        <f aca="false">IF(M4475&gt;N4475,"Flávio Bolsonaro",IF(N4475&gt;M4475,"Lula","Empate"))</f>
        <v>Flávio Bolsonaro</v>
      </c>
      <c r="T4475" s="74" t="n">
        <v>0.337754900019798</v>
      </c>
      <c r="U4475" s="74" t="n">
        <v>0.588299346664027</v>
      </c>
      <c r="V4475" s="72" t="str">
        <f aca="false">IF(S4475="Empate","—",IF((N4475&gt;M4475)&lt;&gt;(T4475&gt;U4475),"Sim","Não"))</f>
        <v>Não</v>
      </c>
    </row>
    <row r="4476" customFormat="false" ht="15" hidden="false" customHeight="false" outlineLevel="0" collapsed="false">
      <c r="A4476" s="72" t="s">
        <v>9106</v>
      </c>
      <c r="B4476" s="72" t="s">
        <v>9107</v>
      </c>
      <c r="C4476" s="72" t="s">
        <v>302</v>
      </c>
      <c r="D4476" s="72" t="s">
        <v>292</v>
      </c>
      <c r="E4476" s="72"/>
      <c r="F4476" s="73" t="n">
        <v>10123</v>
      </c>
      <c r="G4476" s="73" t="n">
        <v>8284</v>
      </c>
      <c r="H4476" s="73" t="n">
        <v>1839</v>
      </c>
      <c r="I4476" s="74" t="n">
        <f aca="false">H4476/F4476</f>
        <v>0.18166551417564</v>
      </c>
      <c r="J4476" s="73" t="n">
        <v>7965</v>
      </c>
      <c r="K4476" s="73" t="n">
        <v>162</v>
      </c>
      <c r="L4476" s="73" t="n">
        <v>157</v>
      </c>
      <c r="M4476" s="73" t="n">
        <v>5930</v>
      </c>
      <c r="N4476" s="73" t="n">
        <v>1597</v>
      </c>
      <c r="O4476" s="73" t="n">
        <f aca="false">J4476-M4476-N4476</f>
        <v>438</v>
      </c>
      <c r="P4476" s="74" t="n">
        <f aca="false">M4476/J4476</f>
        <v>0.74450721908349</v>
      </c>
      <c r="Q4476" s="74" t="n">
        <f aca="false">N4476/J4476</f>
        <v>0.200502197112367</v>
      </c>
      <c r="R4476" s="75" t="n">
        <f aca="false">ABS(P4476-Q4476)*100</f>
        <v>54.4005021971124</v>
      </c>
      <c r="S4476" s="72" t="str">
        <f aca="false">IF(M4476&gt;N4476,"Flávio Bolsonaro",IF(N4476&gt;M4476,"Lula","Empate"))</f>
        <v>Flávio Bolsonaro</v>
      </c>
      <c r="T4476" s="74" t="n">
        <v>0.247893937301478</v>
      </c>
      <c r="U4476" s="74" t="n">
        <v>0.70100814804585</v>
      </c>
      <c r="V4476" s="72" t="str">
        <f aca="false">IF(S4476="Empate","—",IF((N4476&gt;M4476)&lt;&gt;(T4476&gt;U4476),"Sim","Não"))</f>
        <v>Não</v>
      </c>
    </row>
    <row r="4477" customFormat="false" ht="15" hidden="false" customHeight="false" outlineLevel="0" collapsed="false">
      <c r="A4477" s="72" t="s">
        <v>9108</v>
      </c>
      <c r="B4477" s="72" t="s">
        <v>9109</v>
      </c>
      <c r="C4477" s="72" t="s">
        <v>302</v>
      </c>
      <c r="D4477" s="72" t="s">
        <v>292</v>
      </c>
      <c r="E4477" s="72"/>
      <c r="F4477" s="73" t="n">
        <v>42693</v>
      </c>
      <c r="G4477" s="73" t="n">
        <v>33805</v>
      </c>
      <c r="H4477" s="73" t="n">
        <v>8888</v>
      </c>
      <c r="I4477" s="74" t="n">
        <f aca="false">H4477/F4477</f>
        <v>0.208184011430445</v>
      </c>
      <c r="J4477" s="73" t="n">
        <v>32552</v>
      </c>
      <c r="K4477" s="73" t="n">
        <v>766</v>
      </c>
      <c r="L4477" s="73" t="n">
        <v>487</v>
      </c>
      <c r="M4477" s="73" t="n">
        <v>22012</v>
      </c>
      <c r="N4477" s="73" t="n">
        <v>7871</v>
      </c>
      <c r="O4477" s="73" t="n">
        <f aca="false">J4477-M4477-N4477</f>
        <v>2669</v>
      </c>
      <c r="P4477" s="74" t="n">
        <f aca="false">M4477/J4477</f>
        <v>0.67621037109855</v>
      </c>
      <c r="Q4477" s="74" t="n">
        <f aca="false">N4477/J4477</f>
        <v>0.241797739002212</v>
      </c>
      <c r="R4477" s="75" t="n">
        <f aca="false">ABS(P4477-Q4477)*100</f>
        <v>43.4412632096338</v>
      </c>
      <c r="S4477" s="72" t="str">
        <f aca="false">IF(M4477&gt;N4477,"Flávio Bolsonaro",IF(N4477&gt;M4477,"Lula","Empate"))</f>
        <v>Flávio Bolsonaro</v>
      </c>
      <c r="T4477" s="74" t="n">
        <v>0.285538423660481</v>
      </c>
      <c r="U4477" s="74" t="n">
        <v>0.610593050810944</v>
      </c>
      <c r="V4477" s="72" t="str">
        <f aca="false">IF(S4477="Empate","—",IF((N4477&gt;M4477)&lt;&gt;(T4477&gt;U4477),"Sim","Não"))</f>
        <v>Não</v>
      </c>
    </row>
    <row r="4478" customFormat="false" ht="15" hidden="false" customHeight="false" outlineLevel="0" collapsed="false">
      <c r="A4478" s="72" t="s">
        <v>9110</v>
      </c>
      <c r="B4478" s="72" t="s">
        <v>9111</v>
      </c>
      <c r="C4478" s="72" t="s">
        <v>302</v>
      </c>
      <c r="D4478" s="72" t="s">
        <v>292</v>
      </c>
      <c r="E4478" s="72"/>
      <c r="F4478" s="73" t="n">
        <v>17174</v>
      </c>
      <c r="G4478" s="73" t="n">
        <v>13971</v>
      </c>
      <c r="H4478" s="73" t="n">
        <v>3203</v>
      </c>
      <c r="I4478" s="74" t="n">
        <f aca="false">H4478/F4478</f>
        <v>0.186502853150111</v>
      </c>
      <c r="J4478" s="73" t="n">
        <v>13517</v>
      </c>
      <c r="K4478" s="73" t="n">
        <v>213</v>
      </c>
      <c r="L4478" s="73" t="n">
        <v>241</v>
      </c>
      <c r="M4478" s="73" t="n">
        <v>8630</v>
      </c>
      <c r="N4478" s="73" t="n">
        <v>3900</v>
      </c>
      <c r="O4478" s="73" t="n">
        <f aca="false">J4478-M4478-N4478</f>
        <v>987</v>
      </c>
      <c r="P4478" s="74" t="n">
        <f aca="false">M4478/J4478</f>
        <v>0.638455278538137</v>
      </c>
      <c r="Q4478" s="74" t="n">
        <f aca="false">N4478/J4478</f>
        <v>0.288525560405415</v>
      </c>
      <c r="R4478" s="75" t="n">
        <f aca="false">ABS(P4478-Q4478)*100</f>
        <v>34.9929718132722</v>
      </c>
      <c r="S4478" s="72" t="str">
        <f aca="false">IF(M4478&gt;N4478,"Flávio Bolsonaro",IF(N4478&gt;M4478,"Lula","Empate"))</f>
        <v>Flávio Bolsonaro</v>
      </c>
      <c r="T4478" s="74" t="n">
        <v>0.35472003531749</v>
      </c>
      <c r="U4478" s="74" t="n">
        <v>0.568022956368185</v>
      </c>
      <c r="V4478" s="72" t="str">
        <f aca="false">IF(S4478="Empate","—",IF((N4478&gt;M4478)&lt;&gt;(T4478&gt;U4478),"Sim","Não"))</f>
        <v>Não</v>
      </c>
    </row>
    <row r="4479" customFormat="false" ht="15" hidden="false" customHeight="false" outlineLevel="0" collapsed="false">
      <c r="A4479" s="72" t="s">
        <v>9112</v>
      </c>
      <c r="B4479" s="72" t="s">
        <v>9113</v>
      </c>
      <c r="C4479" s="72" t="s">
        <v>302</v>
      </c>
      <c r="D4479" s="72" t="s">
        <v>292</v>
      </c>
      <c r="E4479" s="72"/>
      <c r="F4479" s="73" t="n">
        <v>18207</v>
      </c>
      <c r="G4479" s="73" t="n">
        <v>14976</v>
      </c>
      <c r="H4479" s="73" t="n">
        <v>3231</v>
      </c>
      <c r="I4479" s="74" t="n">
        <f aca="false">H4479/F4479</f>
        <v>0.17745921898171</v>
      </c>
      <c r="J4479" s="73" t="n">
        <v>14455</v>
      </c>
      <c r="K4479" s="73" t="n">
        <v>238</v>
      </c>
      <c r="L4479" s="73" t="n">
        <v>283</v>
      </c>
      <c r="M4479" s="73" t="n">
        <v>9234</v>
      </c>
      <c r="N4479" s="73" t="n">
        <v>4091</v>
      </c>
      <c r="O4479" s="73" t="n">
        <f aca="false">J4479-M4479-N4479</f>
        <v>1130</v>
      </c>
      <c r="P4479" s="74" t="n">
        <f aca="false">M4479/J4479</f>
        <v>0.638810100311311</v>
      </c>
      <c r="Q4479" s="74" t="n">
        <f aca="false">N4479/J4479</f>
        <v>0.283016257350398</v>
      </c>
      <c r="R4479" s="75" t="n">
        <f aca="false">ABS(P4479-Q4479)*100</f>
        <v>35.5793842960913</v>
      </c>
      <c r="S4479" s="72" t="str">
        <f aca="false">IF(M4479&gt;N4479,"Flávio Bolsonaro",IF(N4479&gt;M4479,"Lula","Empate"))</f>
        <v>Flávio Bolsonaro</v>
      </c>
      <c r="T4479" s="74" t="n">
        <v>0.331991373112868</v>
      </c>
      <c r="U4479" s="74" t="n">
        <v>0.592810927390367</v>
      </c>
      <c r="V4479" s="72" t="str">
        <f aca="false">IF(S4479="Empate","—",IF((N4479&gt;M4479)&lt;&gt;(T4479&gt;U4479),"Sim","Não"))</f>
        <v>Não</v>
      </c>
    </row>
    <row r="4480" customFormat="false" ht="15" hidden="false" customHeight="false" outlineLevel="0" collapsed="false">
      <c r="A4480" s="72" t="s">
        <v>9114</v>
      </c>
      <c r="B4480" s="72" t="s">
        <v>9115</v>
      </c>
      <c r="C4480" s="72" t="s">
        <v>302</v>
      </c>
      <c r="D4480" s="72" t="s">
        <v>292</v>
      </c>
      <c r="E4480" s="72"/>
      <c r="F4480" s="73" t="n">
        <v>3120</v>
      </c>
      <c r="G4480" s="73" t="n">
        <v>2576</v>
      </c>
      <c r="H4480" s="73" t="n">
        <v>544</v>
      </c>
      <c r="I4480" s="74" t="n">
        <f aca="false">H4480/F4480</f>
        <v>0.174358974358974</v>
      </c>
      <c r="J4480" s="73" t="n">
        <v>2501</v>
      </c>
      <c r="K4480" s="73" t="n">
        <v>42</v>
      </c>
      <c r="L4480" s="73" t="n">
        <v>33</v>
      </c>
      <c r="M4480" s="73" t="n">
        <v>1598</v>
      </c>
      <c r="N4480" s="73" t="n">
        <v>673</v>
      </c>
      <c r="O4480" s="73" t="n">
        <f aca="false">J4480-M4480-N4480</f>
        <v>230</v>
      </c>
      <c r="P4480" s="74" t="n">
        <f aca="false">M4480/J4480</f>
        <v>0.638944422231108</v>
      </c>
      <c r="Q4480" s="74" t="n">
        <f aca="false">N4480/J4480</f>
        <v>0.269092363054778</v>
      </c>
      <c r="R4480" s="75" t="n">
        <f aca="false">ABS(P4480-Q4480)*100</f>
        <v>36.985205917633</v>
      </c>
      <c r="S4480" s="72" t="str">
        <f aca="false">IF(M4480&gt;N4480,"Flávio Bolsonaro",IF(N4480&gt;M4480,"Lula","Empate"))</f>
        <v>Flávio Bolsonaro</v>
      </c>
      <c r="T4480" s="74" t="n">
        <v>0.337249782419495</v>
      </c>
      <c r="U4480" s="74" t="n">
        <v>0.524804177545692</v>
      </c>
      <c r="V4480" s="72" t="str">
        <f aca="false">IF(S4480="Empate","—",IF((N4480&gt;M4480)&lt;&gt;(T4480&gt;U4480),"Sim","Não"))</f>
        <v>Não</v>
      </c>
    </row>
    <row r="4481" customFormat="false" ht="15" hidden="false" customHeight="false" outlineLevel="0" collapsed="false">
      <c r="A4481" s="72" t="s">
        <v>9116</v>
      </c>
      <c r="B4481" s="72" t="s">
        <v>6786</v>
      </c>
      <c r="C4481" s="72" t="s">
        <v>302</v>
      </c>
      <c r="D4481" s="72" t="s">
        <v>292</v>
      </c>
      <c r="E4481" s="72"/>
      <c r="F4481" s="73" t="n">
        <v>8118</v>
      </c>
      <c r="G4481" s="73" t="n">
        <v>6922</v>
      </c>
      <c r="H4481" s="73" t="n">
        <v>1196</v>
      </c>
      <c r="I4481" s="74" t="n">
        <f aca="false">H4481/F4481</f>
        <v>0.147326927814733</v>
      </c>
      <c r="J4481" s="73" t="n">
        <v>6726</v>
      </c>
      <c r="K4481" s="73" t="n">
        <v>109</v>
      </c>
      <c r="L4481" s="73" t="n">
        <v>87</v>
      </c>
      <c r="M4481" s="73" t="n">
        <v>4408</v>
      </c>
      <c r="N4481" s="73" t="n">
        <v>1862</v>
      </c>
      <c r="O4481" s="73" t="n">
        <f aca="false">J4481-M4481-N4481</f>
        <v>456</v>
      </c>
      <c r="P4481" s="74" t="n">
        <f aca="false">M4481/J4481</f>
        <v>0.655367231638418</v>
      </c>
      <c r="Q4481" s="74" t="n">
        <f aca="false">N4481/J4481</f>
        <v>0.27683615819209</v>
      </c>
      <c r="R4481" s="75" t="n">
        <f aca="false">ABS(P4481-Q4481)*100</f>
        <v>37.8531073446328</v>
      </c>
      <c r="S4481" s="72" t="str">
        <f aca="false">IF(M4481&gt;N4481,"Flávio Bolsonaro",IF(N4481&gt;M4481,"Lula","Empate"))</f>
        <v>Flávio Bolsonaro</v>
      </c>
      <c r="T4481" s="74" t="n">
        <v>0.377595220313667</v>
      </c>
      <c r="U4481" s="74" t="n">
        <v>0.563106796116505</v>
      </c>
      <c r="V4481" s="72" t="str">
        <f aca="false">IF(S4481="Empate","—",IF((N4481&gt;M4481)&lt;&gt;(T4481&gt;U4481),"Sim","Não"))</f>
        <v>Não</v>
      </c>
    </row>
    <row r="4482" customFormat="false" ht="15" hidden="false" customHeight="false" outlineLevel="0" collapsed="false">
      <c r="A4482" s="72" t="s">
        <v>9117</v>
      </c>
      <c r="B4482" s="72" t="s">
        <v>9118</v>
      </c>
      <c r="C4482" s="72" t="s">
        <v>302</v>
      </c>
      <c r="D4482" s="72" t="s">
        <v>292</v>
      </c>
      <c r="E4482" s="72"/>
      <c r="F4482" s="73" t="n">
        <v>4374</v>
      </c>
      <c r="G4482" s="73" t="n">
        <v>3729</v>
      </c>
      <c r="H4482" s="73" t="n">
        <v>645</v>
      </c>
      <c r="I4482" s="74" t="n">
        <f aca="false">H4482/F4482</f>
        <v>0.147462277091907</v>
      </c>
      <c r="J4482" s="73" t="n">
        <v>3619</v>
      </c>
      <c r="K4482" s="73" t="n">
        <v>54</v>
      </c>
      <c r="L4482" s="73" t="n">
        <v>56</v>
      </c>
      <c r="M4482" s="73" t="n">
        <v>1931</v>
      </c>
      <c r="N4482" s="73" t="n">
        <v>1501</v>
      </c>
      <c r="O4482" s="73" t="n">
        <f aca="false">J4482-M4482-N4482</f>
        <v>187</v>
      </c>
      <c r="P4482" s="74" t="n">
        <f aca="false">M4482/J4482</f>
        <v>0.533572810168555</v>
      </c>
      <c r="Q4482" s="74" t="n">
        <f aca="false">N4482/J4482</f>
        <v>0.414755457308649</v>
      </c>
      <c r="R4482" s="75" t="n">
        <f aca="false">ABS(P4482-Q4482)*100</f>
        <v>11.8817352859906</v>
      </c>
      <c r="S4482" s="72" t="str">
        <f aca="false">IF(M4482&gt;N4482,"Flávio Bolsonaro",IF(N4482&gt;M4482,"Lula","Empate"))</f>
        <v>Flávio Bolsonaro</v>
      </c>
      <c r="T4482" s="74" t="n">
        <v>0.508278145695364</v>
      </c>
      <c r="U4482" s="74" t="n">
        <v>0.433774834437086</v>
      </c>
      <c r="V4482" s="72" t="str">
        <f aca="false">IF(S4482="Empate","—",IF((N4482&gt;M4482)&lt;&gt;(T4482&gt;U4482),"Sim","Não"))</f>
        <v>Sim</v>
      </c>
    </row>
    <row r="4483" customFormat="false" ht="15" hidden="false" customHeight="false" outlineLevel="0" collapsed="false">
      <c r="A4483" s="72" t="s">
        <v>9119</v>
      </c>
      <c r="B4483" s="72" t="s">
        <v>9120</v>
      </c>
      <c r="C4483" s="72" t="s">
        <v>302</v>
      </c>
      <c r="D4483" s="72" t="s">
        <v>292</v>
      </c>
      <c r="E4483" s="72"/>
      <c r="F4483" s="73" t="n">
        <v>53297</v>
      </c>
      <c r="G4483" s="73" t="n">
        <v>41071</v>
      </c>
      <c r="H4483" s="73" t="n">
        <v>12226</v>
      </c>
      <c r="I4483" s="74" t="n">
        <f aca="false">H4483/F4483</f>
        <v>0.229393774508884</v>
      </c>
      <c r="J4483" s="73" t="n">
        <v>39395</v>
      </c>
      <c r="K4483" s="73" t="n">
        <v>923</v>
      </c>
      <c r="L4483" s="73" t="n">
        <v>753</v>
      </c>
      <c r="M4483" s="73" t="n">
        <v>23758</v>
      </c>
      <c r="N4483" s="73" t="n">
        <v>12361</v>
      </c>
      <c r="O4483" s="73" t="n">
        <f aca="false">J4483-M4483-N4483</f>
        <v>3276</v>
      </c>
      <c r="P4483" s="74" t="n">
        <f aca="false">M4483/J4483</f>
        <v>0.603071455768499</v>
      </c>
      <c r="Q4483" s="74" t="n">
        <f aca="false">N4483/J4483</f>
        <v>0.313770783094301</v>
      </c>
      <c r="R4483" s="75" t="n">
        <f aca="false">ABS(P4483-Q4483)*100</f>
        <v>28.9300672674197</v>
      </c>
      <c r="S4483" s="72" t="str">
        <f aca="false">IF(M4483&gt;N4483,"Flávio Bolsonaro",IF(N4483&gt;M4483,"Lula","Empate"))</f>
        <v>Flávio Bolsonaro</v>
      </c>
      <c r="T4483" s="74" t="n">
        <v>0.400144880473609</v>
      </c>
      <c r="U4483" s="74" t="n">
        <v>0.517573002273125</v>
      </c>
      <c r="V4483" s="72" t="str">
        <f aca="false">IF(S4483="Empate","—",IF((N4483&gt;M4483)&lt;&gt;(T4483&gt;U4483),"Sim","Não"))</f>
        <v>Não</v>
      </c>
    </row>
    <row r="4484" customFormat="false" ht="15" hidden="false" customHeight="false" outlineLevel="0" collapsed="false">
      <c r="A4484" s="72" t="s">
        <v>9121</v>
      </c>
      <c r="B4484" s="72" t="s">
        <v>9122</v>
      </c>
      <c r="C4484" s="72" t="s">
        <v>302</v>
      </c>
      <c r="D4484" s="72" t="s">
        <v>292</v>
      </c>
      <c r="E4484" s="72"/>
      <c r="F4484" s="73" t="n">
        <v>2766</v>
      </c>
      <c r="G4484" s="73" t="n">
        <v>2292</v>
      </c>
      <c r="H4484" s="73" t="n">
        <v>474</v>
      </c>
      <c r="I4484" s="74" t="n">
        <f aca="false">H4484/F4484</f>
        <v>0.171366594360087</v>
      </c>
      <c r="J4484" s="73" t="n">
        <v>2208</v>
      </c>
      <c r="K4484" s="73" t="n">
        <v>45</v>
      </c>
      <c r="L4484" s="73" t="n">
        <v>39</v>
      </c>
      <c r="M4484" s="73" t="n">
        <v>1274</v>
      </c>
      <c r="N4484" s="73" t="n">
        <v>760</v>
      </c>
      <c r="O4484" s="73" t="n">
        <f aca="false">J4484-M4484-N4484</f>
        <v>174</v>
      </c>
      <c r="P4484" s="74" t="n">
        <f aca="false">M4484/J4484</f>
        <v>0.576992753623188</v>
      </c>
      <c r="Q4484" s="74" t="n">
        <f aca="false">N4484/J4484</f>
        <v>0.344202898550725</v>
      </c>
      <c r="R4484" s="75" t="n">
        <f aca="false">ABS(P4484-Q4484)*100</f>
        <v>23.2789855072464</v>
      </c>
      <c r="S4484" s="72" t="str">
        <f aca="false">IF(M4484&gt;N4484,"Flávio Bolsonaro",IF(N4484&gt;M4484,"Lula","Empate"))</f>
        <v>Flávio Bolsonaro</v>
      </c>
      <c r="T4484" s="74" t="n">
        <v>0.417378917378917</v>
      </c>
      <c r="U4484" s="74" t="n">
        <v>0.508547008547009</v>
      </c>
      <c r="V4484" s="72" t="str">
        <f aca="false">IF(S4484="Empate","—",IF((N4484&gt;M4484)&lt;&gt;(T4484&gt;U4484),"Sim","Não"))</f>
        <v>Não</v>
      </c>
    </row>
    <row r="4485" customFormat="false" ht="15" hidden="false" customHeight="false" outlineLevel="0" collapsed="false">
      <c r="A4485" s="72" t="s">
        <v>9123</v>
      </c>
      <c r="B4485" s="72" t="s">
        <v>9124</v>
      </c>
      <c r="C4485" s="72" t="s">
        <v>302</v>
      </c>
      <c r="D4485" s="72" t="s">
        <v>292</v>
      </c>
      <c r="E4485" s="72"/>
      <c r="F4485" s="73" t="n">
        <v>3206</v>
      </c>
      <c r="G4485" s="73" t="n">
        <v>2668</v>
      </c>
      <c r="H4485" s="73" t="n">
        <v>538</v>
      </c>
      <c r="I4485" s="74" t="n">
        <f aca="false">H4485/F4485</f>
        <v>0.167810355583281</v>
      </c>
      <c r="J4485" s="73" t="n">
        <v>2582</v>
      </c>
      <c r="K4485" s="73" t="n">
        <v>38</v>
      </c>
      <c r="L4485" s="73" t="n">
        <v>48</v>
      </c>
      <c r="M4485" s="73" t="n">
        <v>1211</v>
      </c>
      <c r="N4485" s="73" t="n">
        <v>1240</v>
      </c>
      <c r="O4485" s="73" t="n">
        <f aca="false">J4485-M4485-N4485</f>
        <v>131</v>
      </c>
      <c r="P4485" s="74" t="n">
        <f aca="false">M4485/J4485</f>
        <v>0.469016266460108</v>
      </c>
      <c r="Q4485" s="74" t="n">
        <f aca="false">N4485/J4485</f>
        <v>0.480247869868319</v>
      </c>
      <c r="R4485" s="75" t="n">
        <f aca="false">ABS(P4485-Q4485)*100</f>
        <v>1.12316034082107</v>
      </c>
      <c r="S4485" s="72" t="str">
        <f aca="false">IF(M4485&gt;N4485,"Flávio Bolsonaro",IF(N4485&gt;M4485,"Lula","Empate"))</f>
        <v>Lula</v>
      </c>
      <c r="T4485" s="74" t="n">
        <v>0.58970297029703</v>
      </c>
      <c r="U4485" s="74" t="n">
        <v>0.360792079207921</v>
      </c>
      <c r="V4485" s="72" t="str">
        <f aca="false">IF(S4485="Empate","—",IF((N4485&gt;M4485)&lt;&gt;(T4485&gt;U4485),"Sim","Não"))</f>
        <v>Não</v>
      </c>
    </row>
    <row r="4486" customFormat="false" ht="15" hidden="false" customHeight="false" outlineLevel="0" collapsed="false">
      <c r="A4486" s="72" t="s">
        <v>9125</v>
      </c>
      <c r="B4486" s="72" t="s">
        <v>9126</v>
      </c>
      <c r="C4486" s="72" t="s">
        <v>302</v>
      </c>
      <c r="D4486" s="72" t="s">
        <v>292</v>
      </c>
      <c r="E4486" s="72"/>
      <c r="F4486" s="73" t="n">
        <v>2708</v>
      </c>
      <c r="G4486" s="73" t="n">
        <v>2397</v>
      </c>
      <c r="H4486" s="73" t="n">
        <v>311</v>
      </c>
      <c r="I4486" s="74" t="n">
        <f aca="false">H4486/F4486</f>
        <v>0.114844903988183</v>
      </c>
      <c r="J4486" s="73" t="n">
        <v>2333</v>
      </c>
      <c r="K4486" s="73" t="n">
        <v>33</v>
      </c>
      <c r="L4486" s="73" t="n">
        <v>31</v>
      </c>
      <c r="M4486" s="73" t="n">
        <v>1666</v>
      </c>
      <c r="N4486" s="73" t="n">
        <v>466</v>
      </c>
      <c r="O4486" s="73" t="n">
        <f aca="false">J4486-M4486-N4486</f>
        <v>201</v>
      </c>
      <c r="P4486" s="74" t="n">
        <f aca="false">M4486/J4486</f>
        <v>0.714102014573511</v>
      </c>
      <c r="Q4486" s="74" t="n">
        <f aca="false">N4486/J4486</f>
        <v>0.199742820402915</v>
      </c>
      <c r="R4486" s="75" t="n">
        <f aca="false">ABS(P4486-Q4486)*100</f>
        <v>51.4359194170596</v>
      </c>
      <c r="S4486" s="72" t="str">
        <f aca="false">IF(M4486&gt;N4486,"Flávio Bolsonaro",IF(N4486&gt;M4486,"Lula","Empate"))</f>
        <v>Flávio Bolsonaro</v>
      </c>
      <c r="T4486" s="74" t="n">
        <v>0.317338162064283</v>
      </c>
      <c r="U4486" s="74" t="n">
        <v>0.625622453598914</v>
      </c>
      <c r="V4486" s="72" t="str">
        <f aca="false">IF(S4486="Empate","—",IF((N4486&gt;M4486)&lt;&gt;(T4486&gt;U4486),"Sim","Não"))</f>
        <v>Não</v>
      </c>
    </row>
    <row r="4487" customFormat="false" ht="15" hidden="false" customHeight="false" outlineLevel="0" collapsed="false">
      <c r="A4487" s="72" t="s">
        <v>9127</v>
      </c>
      <c r="B4487" s="72" t="s">
        <v>9128</v>
      </c>
      <c r="C4487" s="72" t="s">
        <v>302</v>
      </c>
      <c r="D4487" s="72" t="s">
        <v>292</v>
      </c>
      <c r="E4487" s="72"/>
      <c r="F4487" s="73" t="n">
        <v>164327</v>
      </c>
      <c r="G4487" s="73" t="n">
        <v>134475</v>
      </c>
      <c r="H4487" s="73" t="n">
        <v>29852</v>
      </c>
      <c r="I4487" s="74" t="n">
        <f aca="false">H4487/F4487</f>
        <v>0.181662173592897</v>
      </c>
      <c r="J4487" s="73" t="n">
        <v>130696</v>
      </c>
      <c r="K4487" s="73" t="n">
        <v>1879</v>
      </c>
      <c r="L4487" s="73" t="n">
        <v>1900</v>
      </c>
      <c r="M4487" s="73" t="n">
        <v>80783</v>
      </c>
      <c r="N4487" s="73" t="n">
        <v>39204</v>
      </c>
      <c r="O4487" s="73" t="n">
        <f aca="false">J4487-M4487-N4487</f>
        <v>10709</v>
      </c>
      <c r="P4487" s="74" t="n">
        <f aca="false">M4487/J4487</f>
        <v>0.618098488094509</v>
      </c>
      <c r="Q4487" s="74" t="n">
        <f aca="false">N4487/J4487</f>
        <v>0.299963273550836</v>
      </c>
      <c r="R4487" s="75" t="n">
        <f aca="false">ABS(P4487-Q4487)*100</f>
        <v>31.8135214543674</v>
      </c>
      <c r="S4487" s="72" t="str">
        <f aca="false">IF(M4487&gt;N4487,"Flávio Bolsonaro",IF(N4487&gt;M4487,"Lula","Empate"))</f>
        <v>Flávio Bolsonaro</v>
      </c>
      <c r="T4487" s="74" t="n">
        <v>0.366955856284994</v>
      </c>
      <c r="U4487" s="74" t="n">
        <v>0.566785622252243</v>
      </c>
      <c r="V4487" s="72" t="str">
        <f aca="false">IF(S4487="Empate","—",IF((N4487&gt;M4487)&lt;&gt;(T4487&gt;U4487),"Sim","Não"))</f>
        <v>Não</v>
      </c>
    </row>
    <row r="4488" customFormat="false" ht="15" hidden="false" customHeight="false" outlineLevel="0" collapsed="false">
      <c r="A4488" s="72" t="s">
        <v>9129</v>
      </c>
      <c r="B4488" s="72" t="s">
        <v>9130</v>
      </c>
      <c r="C4488" s="72" t="s">
        <v>302</v>
      </c>
      <c r="D4488" s="72" t="s">
        <v>292</v>
      </c>
      <c r="E4488" s="72"/>
      <c r="F4488" s="73" t="n">
        <v>14810</v>
      </c>
      <c r="G4488" s="73" t="n">
        <v>11744</v>
      </c>
      <c r="H4488" s="73" t="n">
        <v>3066</v>
      </c>
      <c r="I4488" s="74" t="n">
        <f aca="false">H4488/F4488</f>
        <v>0.207022282241729</v>
      </c>
      <c r="J4488" s="73" t="n">
        <v>11372</v>
      </c>
      <c r="K4488" s="73" t="n">
        <v>133</v>
      </c>
      <c r="L4488" s="73" t="n">
        <v>239</v>
      </c>
      <c r="M4488" s="73" t="n">
        <v>8114</v>
      </c>
      <c r="N4488" s="73" t="n">
        <v>2205</v>
      </c>
      <c r="O4488" s="73" t="n">
        <f aca="false">J4488-M4488-N4488</f>
        <v>1053</v>
      </c>
      <c r="P4488" s="74" t="n">
        <f aca="false">M4488/J4488</f>
        <v>0.713506858951811</v>
      </c>
      <c r="Q4488" s="74" t="n">
        <f aca="false">N4488/J4488</f>
        <v>0.193897291593387</v>
      </c>
      <c r="R4488" s="75" t="n">
        <f aca="false">ABS(P4488-Q4488)*100</f>
        <v>51.9609567358424</v>
      </c>
      <c r="S4488" s="72" t="str">
        <f aca="false">IF(M4488&gt;N4488,"Flávio Bolsonaro",IF(N4488&gt;M4488,"Lula","Empate"))</f>
        <v>Flávio Bolsonaro</v>
      </c>
      <c r="T4488" s="74" t="n">
        <v>0.236607142857143</v>
      </c>
      <c r="U4488" s="74" t="n">
        <v>0.673469387755102</v>
      </c>
      <c r="V4488" s="72" t="str">
        <f aca="false">IF(S4488="Empate","—",IF((N4488&gt;M4488)&lt;&gt;(T4488&gt;U4488),"Sim","Não"))</f>
        <v>Não</v>
      </c>
    </row>
    <row r="4489" customFormat="false" ht="15" hidden="false" customHeight="false" outlineLevel="0" collapsed="false">
      <c r="A4489" s="72" t="s">
        <v>9131</v>
      </c>
      <c r="B4489" s="72" t="s">
        <v>9132</v>
      </c>
      <c r="C4489" s="72" t="s">
        <v>302</v>
      </c>
      <c r="D4489" s="72" t="s">
        <v>292</v>
      </c>
      <c r="E4489" s="72"/>
      <c r="F4489" s="73" t="n">
        <v>60391</v>
      </c>
      <c r="G4489" s="73" t="n">
        <v>48952</v>
      </c>
      <c r="H4489" s="73" t="n">
        <v>11439</v>
      </c>
      <c r="I4489" s="74" t="n">
        <f aca="false">H4489/F4489</f>
        <v>0.18941564140352</v>
      </c>
      <c r="J4489" s="73" t="n">
        <v>47520</v>
      </c>
      <c r="K4489" s="73" t="n">
        <v>717</v>
      </c>
      <c r="L4489" s="73" t="n">
        <v>715</v>
      </c>
      <c r="M4489" s="73" t="n">
        <v>32573</v>
      </c>
      <c r="N4489" s="73" t="n">
        <v>11047</v>
      </c>
      <c r="O4489" s="73" t="n">
        <f aca="false">J4489-M4489-N4489</f>
        <v>3900</v>
      </c>
      <c r="P4489" s="74" t="n">
        <f aca="false">M4489/J4489</f>
        <v>0.685458754208754</v>
      </c>
      <c r="Q4489" s="74" t="n">
        <f aca="false">N4489/J4489</f>
        <v>0.232470538720539</v>
      </c>
      <c r="R4489" s="75" t="n">
        <f aca="false">ABS(P4489-Q4489)*100</f>
        <v>45.2988215488216</v>
      </c>
      <c r="S4489" s="72" t="str">
        <f aca="false">IF(M4489&gt;N4489,"Flávio Bolsonaro",IF(N4489&gt;M4489,"Lula","Empate"))</f>
        <v>Flávio Bolsonaro</v>
      </c>
      <c r="T4489" s="74" t="n">
        <v>0.29228089553507</v>
      </c>
      <c r="U4489" s="74" t="n">
        <v>0.635987085262755</v>
      </c>
      <c r="V4489" s="72" t="str">
        <f aca="false">IF(S4489="Empate","—",IF((N4489&gt;M4489)&lt;&gt;(T4489&gt;U4489),"Sim","Não"))</f>
        <v>Não</v>
      </c>
    </row>
    <row r="4490" customFormat="false" ht="15" hidden="false" customHeight="false" outlineLevel="0" collapsed="false">
      <c r="A4490" s="72" t="s">
        <v>9133</v>
      </c>
      <c r="B4490" s="72" t="s">
        <v>9134</v>
      </c>
      <c r="C4490" s="72" t="s">
        <v>302</v>
      </c>
      <c r="D4490" s="72" t="s">
        <v>292</v>
      </c>
      <c r="E4490" s="72"/>
      <c r="F4490" s="73" t="n">
        <v>4131</v>
      </c>
      <c r="G4490" s="73" t="n">
        <v>3589</v>
      </c>
      <c r="H4490" s="73" t="n">
        <v>542</v>
      </c>
      <c r="I4490" s="74" t="n">
        <f aca="false">H4490/F4490</f>
        <v>0.13120309852336</v>
      </c>
      <c r="J4490" s="73" t="n">
        <v>3499</v>
      </c>
      <c r="K4490" s="73" t="n">
        <v>51</v>
      </c>
      <c r="L4490" s="73" t="n">
        <v>39</v>
      </c>
      <c r="M4490" s="73" t="n">
        <v>2330</v>
      </c>
      <c r="N4490" s="73" t="n">
        <v>950</v>
      </c>
      <c r="O4490" s="73" t="n">
        <f aca="false">J4490-M4490-N4490</f>
        <v>219</v>
      </c>
      <c r="P4490" s="74" t="n">
        <f aca="false">M4490/J4490</f>
        <v>0.665904544155473</v>
      </c>
      <c r="Q4490" s="74" t="n">
        <f aca="false">N4490/J4490</f>
        <v>0.271506144612747</v>
      </c>
      <c r="R4490" s="75" t="n">
        <f aca="false">ABS(P4490-Q4490)*100</f>
        <v>39.4398399542726</v>
      </c>
      <c r="S4490" s="72" t="str">
        <f aca="false">IF(M4490&gt;N4490,"Flávio Bolsonaro",IF(N4490&gt;M4490,"Lula","Empate"))</f>
        <v>Flávio Bolsonaro</v>
      </c>
      <c r="T4490" s="74" t="n">
        <v>0.353942652329749</v>
      </c>
      <c r="U4490" s="74" t="n">
        <v>0.589008363201912</v>
      </c>
      <c r="V4490" s="72" t="str">
        <f aca="false">IF(S4490="Empate","—",IF((N4490&gt;M4490)&lt;&gt;(T4490&gt;U4490),"Sim","Não"))</f>
        <v>Não</v>
      </c>
    </row>
    <row r="4491" customFormat="false" ht="15" hidden="false" customHeight="false" outlineLevel="0" collapsed="false">
      <c r="A4491" s="72" t="s">
        <v>9135</v>
      </c>
      <c r="B4491" s="72" t="s">
        <v>9136</v>
      </c>
      <c r="C4491" s="72" t="s">
        <v>302</v>
      </c>
      <c r="D4491" s="72" t="s">
        <v>292</v>
      </c>
      <c r="E4491" s="72"/>
      <c r="F4491" s="73" t="n">
        <v>8081</v>
      </c>
      <c r="G4491" s="73" t="n">
        <v>6781</v>
      </c>
      <c r="H4491" s="73" t="n">
        <v>1300</v>
      </c>
      <c r="I4491" s="74" t="n">
        <f aca="false">H4491/F4491</f>
        <v>0.160871179309491</v>
      </c>
      <c r="J4491" s="73" t="n">
        <v>6576</v>
      </c>
      <c r="K4491" s="73" t="n">
        <v>103</v>
      </c>
      <c r="L4491" s="73" t="n">
        <v>102</v>
      </c>
      <c r="M4491" s="73" t="n">
        <v>4177</v>
      </c>
      <c r="N4491" s="73" t="n">
        <v>2070</v>
      </c>
      <c r="O4491" s="73" t="n">
        <f aca="false">J4491-M4491-N4491</f>
        <v>329</v>
      </c>
      <c r="P4491" s="74" t="n">
        <f aca="false">M4491/J4491</f>
        <v>0.635188564476886</v>
      </c>
      <c r="Q4491" s="74" t="n">
        <f aca="false">N4491/J4491</f>
        <v>0.31478102189781</v>
      </c>
      <c r="R4491" s="75" t="n">
        <f aca="false">ABS(P4491-Q4491)*100</f>
        <v>32.0407542579075</v>
      </c>
      <c r="S4491" s="72" t="str">
        <f aca="false">IF(M4491&gt;N4491,"Flávio Bolsonaro",IF(N4491&gt;M4491,"Lula","Empate"))</f>
        <v>Flávio Bolsonaro</v>
      </c>
      <c r="T4491" s="74" t="n">
        <v>0.381592708800239</v>
      </c>
      <c r="U4491" s="74" t="n">
        <v>0.563723292992679</v>
      </c>
      <c r="V4491" s="72" t="str">
        <f aca="false">IF(S4491="Empate","—",IF((N4491&gt;M4491)&lt;&gt;(T4491&gt;U4491),"Sim","Não"))</f>
        <v>Não</v>
      </c>
    </row>
    <row r="4492" customFormat="false" ht="15" hidden="false" customHeight="false" outlineLevel="0" collapsed="false">
      <c r="A4492" s="72" t="s">
        <v>9137</v>
      </c>
      <c r="B4492" s="72" t="s">
        <v>9138</v>
      </c>
      <c r="C4492" s="72" t="s">
        <v>302</v>
      </c>
      <c r="D4492" s="72" t="s">
        <v>292</v>
      </c>
      <c r="E4492" s="72"/>
      <c r="F4492" s="73" t="n">
        <v>2010</v>
      </c>
      <c r="G4492" s="73" t="n">
        <v>1690</v>
      </c>
      <c r="H4492" s="73" t="n">
        <v>320</v>
      </c>
      <c r="I4492" s="74" t="n">
        <f aca="false">H4492/F4492</f>
        <v>0.159203980099502</v>
      </c>
      <c r="J4492" s="73" t="n">
        <v>1631</v>
      </c>
      <c r="K4492" s="73" t="n">
        <v>30</v>
      </c>
      <c r="L4492" s="73" t="n">
        <v>29</v>
      </c>
      <c r="M4492" s="73" t="n">
        <v>940</v>
      </c>
      <c r="N4492" s="73" t="n">
        <v>576</v>
      </c>
      <c r="O4492" s="73" t="n">
        <f aca="false">J4492-M4492-N4492</f>
        <v>115</v>
      </c>
      <c r="P4492" s="74" t="n">
        <f aca="false">M4492/J4492</f>
        <v>0.576333537706928</v>
      </c>
      <c r="Q4492" s="74" t="n">
        <f aca="false">N4492/J4492</f>
        <v>0.353157572041692</v>
      </c>
      <c r="R4492" s="75" t="n">
        <f aca="false">ABS(P4492-Q4492)*100</f>
        <v>22.3175965665236</v>
      </c>
      <c r="S4492" s="72" t="str">
        <f aca="false">IF(M4492&gt;N4492,"Flávio Bolsonaro",IF(N4492&gt;M4492,"Lula","Empate"))</f>
        <v>Flávio Bolsonaro</v>
      </c>
      <c r="T4492" s="74" t="n">
        <v>0.464028776978417</v>
      </c>
      <c r="U4492" s="74" t="n">
        <v>0.475419664268585</v>
      </c>
      <c r="V4492" s="72" t="str">
        <f aca="false">IF(S4492="Empate","—",IF((N4492&gt;M4492)&lt;&gt;(T4492&gt;U4492),"Sim","Não"))</f>
        <v>Não</v>
      </c>
    </row>
    <row r="4493" customFormat="false" ht="15" hidden="false" customHeight="false" outlineLevel="0" collapsed="false">
      <c r="A4493" s="72" t="s">
        <v>9139</v>
      </c>
      <c r="B4493" s="72" t="s">
        <v>9140</v>
      </c>
      <c r="C4493" s="72" t="s">
        <v>302</v>
      </c>
      <c r="D4493" s="72" t="s">
        <v>292</v>
      </c>
      <c r="E4493" s="72"/>
      <c r="F4493" s="73" t="n">
        <v>12108</v>
      </c>
      <c r="G4493" s="73" t="n">
        <v>10038</v>
      </c>
      <c r="H4493" s="73" t="n">
        <v>2070</v>
      </c>
      <c r="I4493" s="74" t="n">
        <f aca="false">H4493/F4493</f>
        <v>0.170961347869177</v>
      </c>
      <c r="J4493" s="73" t="n">
        <v>9662</v>
      </c>
      <c r="K4493" s="73" t="n">
        <v>213</v>
      </c>
      <c r="L4493" s="73" t="n">
        <v>163</v>
      </c>
      <c r="M4493" s="73" t="n">
        <v>5636</v>
      </c>
      <c r="N4493" s="73" t="n">
        <v>3446</v>
      </c>
      <c r="O4493" s="73" t="n">
        <f aca="false">J4493-M4493-N4493</f>
        <v>580</v>
      </c>
      <c r="P4493" s="74" t="n">
        <f aca="false">M4493/J4493</f>
        <v>0.583316083626578</v>
      </c>
      <c r="Q4493" s="74" t="n">
        <f aca="false">N4493/J4493</f>
        <v>0.356654936866073</v>
      </c>
      <c r="R4493" s="75" t="n">
        <f aca="false">ABS(P4493-Q4493)*100</f>
        <v>22.6661146760505</v>
      </c>
      <c r="S4493" s="72" t="str">
        <f aca="false">IF(M4493&gt;N4493,"Flávio Bolsonaro",IF(N4493&gt;M4493,"Lula","Empate"))</f>
        <v>Flávio Bolsonaro</v>
      </c>
      <c r="T4493" s="74" t="n">
        <v>0.42195325542571</v>
      </c>
      <c r="U4493" s="74" t="n">
        <v>0.50156510851419</v>
      </c>
      <c r="V4493" s="72" t="str">
        <f aca="false">IF(S4493="Empate","—",IF((N4493&gt;M4493)&lt;&gt;(T4493&gt;U4493),"Sim","Não"))</f>
        <v>Não</v>
      </c>
    </row>
    <row r="4494" customFormat="false" ht="15" hidden="false" customHeight="false" outlineLevel="0" collapsed="false">
      <c r="A4494" s="72" t="s">
        <v>9141</v>
      </c>
      <c r="B4494" s="72" t="s">
        <v>9142</v>
      </c>
      <c r="C4494" s="72" t="s">
        <v>302</v>
      </c>
      <c r="D4494" s="72" t="s">
        <v>292</v>
      </c>
      <c r="E4494" s="72"/>
      <c r="F4494" s="73" t="n">
        <v>11990</v>
      </c>
      <c r="G4494" s="73" t="n">
        <v>10361</v>
      </c>
      <c r="H4494" s="73" t="n">
        <v>1629</v>
      </c>
      <c r="I4494" s="74" t="n">
        <f aca="false">H4494/F4494</f>
        <v>0.135863219349458</v>
      </c>
      <c r="J4494" s="73" t="n">
        <v>10010</v>
      </c>
      <c r="K4494" s="73" t="n">
        <v>138</v>
      </c>
      <c r="L4494" s="73" t="n">
        <v>213</v>
      </c>
      <c r="M4494" s="73" t="n">
        <v>7582</v>
      </c>
      <c r="N4494" s="73" t="n">
        <v>1709</v>
      </c>
      <c r="O4494" s="73" t="n">
        <f aca="false">J4494-M4494-N4494</f>
        <v>719</v>
      </c>
      <c r="P4494" s="74" t="n">
        <f aca="false">M4494/J4494</f>
        <v>0.757442557442557</v>
      </c>
      <c r="Q4494" s="74" t="n">
        <f aca="false">N4494/J4494</f>
        <v>0.170729270729271</v>
      </c>
      <c r="R4494" s="75" t="n">
        <f aca="false">ABS(P4494-Q4494)*100</f>
        <v>58.6713286713287</v>
      </c>
      <c r="S4494" s="72" t="str">
        <f aca="false">IF(M4494&gt;N4494,"Flávio Bolsonaro",IF(N4494&gt;M4494,"Lula","Empate"))</f>
        <v>Flávio Bolsonaro</v>
      </c>
      <c r="T4494" s="74" t="n">
        <v>0.209549624687239</v>
      </c>
      <c r="U4494" s="74" t="n">
        <v>0.72185154295246</v>
      </c>
      <c r="V4494" s="72" t="str">
        <f aca="false">IF(S4494="Empate","—",IF((N4494&gt;M4494)&lt;&gt;(T4494&gt;U4494),"Sim","Não"))</f>
        <v>Não</v>
      </c>
    </row>
    <row r="4495" customFormat="false" ht="15" hidden="false" customHeight="false" outlineLevel="0" collapsed="false">
      <c r="A4495" s="72" t="s">
        <v>9143</v>
      </c>
      <c r="B4495" s="72" t="s">
        <v>9144</v>
      </c>
      <c r="C4495" s="72" t="s">
        <v>302</v>
      </c>
      <c r="D4495" s="72" t="s">
        <v>292</v>
      </c>
      <c r="E4495" s="72"/>
      <c r="F4495" s="73" t="n">
        <v>154435</v>
      </c>
      <c r="G4495" s="73" t="n">
        <v>122582</v>
      </c>
      <c r="H4495" s="73" t="n">
        <v>31853</v>
      </c>
      <c r="I4495" s="74" t="n">
        <f aca="false">H4495/F4495</f>
        <v>0.206255058762586</v>
      </c>
      <c r="J4495" s="73" t="n">
        <v>118581</v>
      </c>
      <c r="K4495" s="73" t="n">
        <v>1907</v>
      </c>
      <c r="L4495" s="73" t="n">
        <v>2094</v>
      </c>
      <c r="M4495" s="73" t="n">
        <v>79745</v>
      </c>
      <c r="N4495" s="73" t="n">
        <v>27729</v>
      </c>
      <c r="O4495" s="73" t="n">
        <f aca="false">J4495-M4495-N4495</f>
        <v>11107</v>
      </c>
      <c r="P4495" s="74" t="n">
        <f aca="false">M4495/J4495</f>
        <v>0.672493907118341</v>
      </c>
      <c r="Q4495" s="74" t="n">
        <f aca="false">N4495/J4495</f>
        <v>0.233840159890708</v>
      </c>
      <c r="R4495" s="75" t="n">
        <f aca="false">ABS(P4495-Q4495)*100</f>
        <v>43.8653747227633</v>
      </c>
      <c r="S4495" s="72" t="str">
        <f aca="false">IF(M4495&gt;N4495,"Flávio Bolsonaro",IF(N4495&gt;M4495,"Lula","Empate"))</f>
        <v>Flávio Bolsonaro</v>
      </c>
      <c r="T4495" s="74" t="n">
        <v>0.267919033304664</v>
      </c>
      <c r="U4495" s="74" t="n">
        <v>0.645000042578195</v>
      </c>
      <c r="V4495" s="72" t="str">
        <f aca="false">IF(S4495="Empate","—",IF((N4495&gt;M4495)&lt;&gt;(T4495&gt;U4495),"Sim","Não"))</f>
        <v>Não</v>
      </c>
    </row>
    <row r="4496" customFormat="false" ht="15" hidden="false" customHeight="false" outlineLevel="0" collapsed="false">
      <c r="A4496" s="72" t="s">
        <v>9145</v>
      </c>
      <c r="B4496" s="72" t="s">
        <v>9146</v>
      </c>
      <c r="C4496" s="72" t="s">
        <v>302</v>
      </c>
      <c r="D4496" s="72" t="s">
        <v>292</v>
      </c>
      <c r="E4496" s="72"/>
      <c r="F4496" s="73" t="n">
        <v>8864</v>
      </c>
      <c r="G4496" s="73" t="n">
        <v>7691</v>
      </c>
      <c r="H4496" s="73" t="n">
        <v>1173</v>
      </c>
      <c r="I4496" s="74" t="n">
        <f aca="false">H4496/F4496</f>
        <v>0.132333032490975</v>
      </c>
      <c r="J4496" s="73" t="n">
        <v>7445</v>
      </c>
      <c r="K4496" s="73" t="n">
        <v>104</v>
      </c>
      <c r="L4496" s="73" t="n">
        <v>142</v>
      </c>
      <c r="M4496" s="73" t="n">
        <v>6072</v>
      </c>
      <c r="N4496" s="73" t="n">
        <v>945</v>
      </c>
      <c r="O4496" s="73" t="n">
        <f aca="false">J4496-M4496-N4496</f>
        <v>428</v>
      </c>
      <c r="P4496" s="74" t="n">
        <f aca="false">M4496/J4496</f>
        <v>0.815580926796508</v>
      </c>
      <c r="Q4496" s="74" t="n">
        <f aca="false">N4496/J4496</f>
        <v>0.126930826057757</v>
      </c>
      <c r="R4496" s="75" t="n">
        <f aca="false">ABS(P4496-Q4496)*100</f>
        <v>68.8650100738751</v>
      </c>
      <c r="S4496" s="72" t="str">
        <f aca="false">IF(M4496&gt;N4496,"Flávio Bolsonaro",IF(N4496&gt;M4496,"Lula","Empate"))</f>
        <v>Flávio Bolsonaro</v>
      </c>
      <c r="T4496" s="74" t="n">
        <v>0.16573225762341</v>
      </c>
      <c r="U4496" s="74" t="n">
        <v>0.76808423355668</v>
      </c>
      <c r="V4496" s="72" t="str">
        <f aca="false">IF(S4496="Empate","—",IF((N4496&gt;M4496)&lt;&gt;(T4496&gt;U4496),"Sim","Não"))</f>
        <v>Não</v>
      </c>
    </row>
    <row r="4497" customFormat="false" ht="15" hidden="false" customHeight="false" outlineLevel="0" collapsed="false">
      <c r="A4497" s="72" t="s">
        <v>9147</v>
      </c>
      <c r="B4497" s="72" t="s">
        <v>9148</v>
      </c>
      <c r="C4497" s="72" t="s">
        <v>302</v>
      </c>
      <c r="D4497" s="72" t="s">
        <v>292</v>
      </c>
      <c r="E4497" s="72"/>
      <c r="F4497" s="73" t="n">
        <v>1868</v>
      </c>
      <c r="G4497" s="73" t="n">
        <v>1652</v>
      </c>
      <c r="H4497" s="73" t="n">
        <v>216</v>
      </c>
      <c r="I4497" s="74" t="n">
        <f aca="false">H4497/F4497</f>
        <v>0.115631691648822</v>
      </c>
      <c r="J4497" s="73" t="n">
        <v>1611</v>
      </c>
      <c r="K4497" s="73" t="n">
        <v>22</v>
      </c>
      <c r="L4497" s="73" t="n">
        <v>19</v>
      </c>
      <c r="M4497" s="73" t="n">
        <v>1140</v>
      </c>
      <c r="N4497" s="73" t="n">
        <v>339</v>
      </c>
      <c r="O4497" s="73" t="n">
        <f aca="false">J4497-M4497-N4497</f>
        <v>132</v>
      </c>
      <c r="P4497" s="74" t="n">
        <f aca="false">M4497/J4497</f>
        <v>0.707635009310987</v>
      </c>
      <c r="Q4497" s="74" t="n">
        <f aca="false">N4497/J4497</f>
        <v>0.210428305400372</v>
      </c>
      <c r="R4497" s="75" t="n">
        <f aca="false">ABS(P4497-Q4497)*100</f>
        <v>49.7206703910615</v>
      </c>
      <c r="S4497" s="72" t="str">
        <f aca="false">IF(M4497&gt;N4497,"Flávio Bolsonaro",IF(N4497&gt;M4497,"Lula","Empate"))</f>
        <v>Flávio Bolsonaro</v>
      </c>
      <c r="T4497" s="74" t="n">
        <v>0.299337748344371</v>
      </c>
      <c r="U4497" s="74" t="n">
        <v>0.580794701986755</v>
      </c>
      <c r="V4497" s="72" t="str">
        <f aca="false">IF(S4497="Empate","—",IF((N4497&gt;M4497)&lt;&gt;(T4497&gt;U4497),"Sim","Não"))</f>
        <v>Não</v>
      </c>
    </row>
    <row r="4498" customFormat="false" ht="15" hidden="false" customHeight="false" outlineLevel="0" collapsed="false">
      <c r="A4498" s="72" t="s">
        <v>9149</v>
      </c>
      <c r="B4498" s="72" t="s">
        <v>9150</v>
      </c>
      <c r="C4498" s="72" t="s">
        <v>302</v>
      </c>
      <c r="D4498" s="72" t="s">
        <v>292</v>
      </c>
      <c r="E4498" s="72"/>
      <c r="F4498" s="73" t="n">
        <v>31343</v>
      </c>
      <c r="G4498" s="73" t="n">
        <v>23999</v>
      </c>
      <c r="H4498" s="73" t="n">
        <v>7344</v>
      </c>
      <c r="I4498" s="74" t="n">
        <f aca="false">H4498/F4498</f>
        <v>0.234310691382446</v>
      </c>
      <c r="J4498" s="73" t="n">
        <v>22867</v>
      </c>
      <c r="K4498" s="73" t="n">
        <v>672</v>
      </c>
      <c r="L4498" s="73" t="n">
        <v>460</v>
      </c>
      <c r="M4498" s="73" t="n">
        <v>14572</v>
      </c>
      <c r="N4498" s="73" t="n">
        <v>6653</v>
      </c>
      <c r="O4498" s="73" t="n">
        <f aca="false">J4498-M4498-N4498</f>
        <v>1642</v>
      </c>
      <c r="P4498" s="74" t="n">
        <f aca="false">M4498/J4498</f>
        <v>0.637250185857349</v>
      </c>
      <c r="Q4498" s="74" t="n">
        <f aca="false">N4498/J4498</f>
        <v>0.290943280710194</v>
      </c>
      <c r="R4498" s="75" t="n">
        <f aca="false">ABS(P4498-Q4498)*100</f>
        <v>34.6306905147155</v>
      </c>
      <c r="S4498" s="72" t="str">
        <f aca="false">IF(M4498&gt;N4498,"Flávio Bolsonaro",IF(N4498&gt;M4498,"Lula","Empate"))</f>
        <v>Flávio Bolsonaro</v>
      </c>
      <c r="T4498" s="74" t="n">
        <v>0.385626033237623</v>
      </c>
      <c r="U4498" s="74" t="n">
        <v>0.543026189854694</v>
      </c>
      <c r="V4498" s="72" t="str">
        <f aca="false">IF(S4498="Empate","—",IF((N4498&gt;M4498)&lt;&gt;(T4498&gt;U4498),"Sim","Não"))</f>
        <v>Não</v>
      </c>
    </row>
    <row r="4499" customFormat="false" ht="15" hidden="false" customHeight="false" outlineLevel="0" collapsed="false">
      <c r="A4499" s="72" t="s">
        <v>9151</v>
      </c>
      <c r="B4499" s="72" t="s">
        <v>9152</v>
      </c>
      <c r="C4499" s="72" t="s">
        <v>302</v>
      </c>
      <c r="D4499" s="72" t="s">
        <v>292</v>
      </c>
      <c r="E4499" s="72"/>
      <c r="F4499" s="73" t="n">
        <v>7241</v>
      </c>
      <c r="G4499" s="73" t="n">
        <v>6123</v>
      </c>
      <c r="H4499" s="73" t="n">
        <v>1118</v>
      </c>
      <c r="I4499" s="74" t="n">
        <f aca="false">H4499/F4499</f>
        <v>0.154398563734291</v>
      </c>
      <c r="J4499" s="73" t="n">
        <v>5972</v>
      </c>
      <c r="K4499" s="73" t="n">
        <v>76</v>
      </c>
      <c r="L4499" s="73" t="n">
        <v>75</v>
      </c>
      <c r="M4499" s="73" t="n">
        <v>3808</v>
      </c>
      <c r="N4499" s="73" t="n">
        <v>1625</v>
      </c>
      <c r="O4499" s="73" t="n">
        <f aca="false">J4499-M4499-N4499</f>
        <v>539</v>
      </c>
      <c r="P4499" s="74" t="n">
        <f aca="false">M4499/J4499</f>
        <v>0.637642330877428</v>
      </c>
      <c r="Q4499" s="74" t="n">
        <f aca="false">N4499/J4499</f>
        <v>0.272103148024113</v>
      </c>
      <c r="R4499" s="75" t="n">
        <f aca="false">ABS(P4499-Q4499)*100</f>
        <v>36.5539182853315</v>
      </c>
      <c r="S4499" s="72" t="str">
        <f aca="false">IF(M4499&gt;N4499,"Flávio Bolsonaro",IF(N4499&gt;M4499,"Lula","Empate"))</f>
        <v>Flávio Bolsonaro</v>
      </c>
      <c r="T4499" s="74" t="n">
        <v>0.357602085143354</v>
      </c>
      <c r="U4499" s="74" t="n">
        <v>0.560382276281494</v>
      </c>
      <c r="V4499" s="72" t="str">
        <f aca="false">IF(S4499="Empate","—",IF((N4499&gt;M4499)&lt;&gt;(T4499&gt;U4499),"Sim","Não"))</f>
        <v>Não</v>
      </c>
    </row>
    <row r="4500" customFormat="false" ht="15" hidden="false" customHeight="false" outlineLevel="0" collapsed="false">
      <c r="A4500" s="72" t="s">
        <v>9153</v>
      </c>
      <c r="B4500" s="72" t="s">
        <v>9154</v>
      </c>
      <c r="C4500" s="72" t="s">
        <v>302</v>
      </c>
      <c r="D4500" s="72" t="s">
        <v>292</v>
      </c>
      <c r="E4500" s="72"/>
      <c r="F4500" s="73" t="n">
        <v>12090</v>
      </c>
      <c r="G4500" s="73" t="n">
        <v>9086</v>
      </c>
      <c r="H4500" s="73" t="n">
        <v>3004</v>
      </c>
      <c r="I4500" s="74" t="n">
        <f aca="false">H4500/F4500</f>
        <v>0.248469809760132</v>
      </c>
      <c r="J4500" s="73" t="n">
        <v>8829</v>
      </c>
      <c r="K4500" s="73" t="n">
        <v>106</v>
      </c>
      <c r="L4500" s="73" t="n">
        <v>151</v>
      </c>
      <c r="M4500" s="73" t="n">
        <v>5130</v>
      </c>
      <c r="N4500" s="73" t="n">
        <v>3222</v>
      </c>
      <c r="O4500" s="73" t="n">
        <f aca="false">J4500-M4500-N4500</f>
        <v>477</v>
      </c>
      <c r="P4500" s="74" t="n">
        <f aca="false">M4500/J4500</f>
        <v>0.581039755351682</v>
      </c>
      <c r="Q4500" s="74" t="n">
        <f aca="false">N4500/J4500</f>
        <v>0.36493374108053</v>
      </c>
      <c r="R4500" s="75" t="n">
        <f aca="false">ABS(P4500-Q4500)*100</f>
        <v>21.6106014271152</v>
      </c>
      <c r="S4500" s="72" t="str">
        <f aca="false">IF(M4500&gt;N4500,"Flávio Bolsonaro",IF(N4500&gt;M4500,"Lula","Empate"))</f>
        <v>Flávio Bolsonaro</v>
      </c>
      <c r="T4500" s="74" t="n">
        <v>0.447188896730181</v>
      </c>
      <c r="U4500" s="74" t="n">
        <v>0.506821924253117</v>
      </c>
      <c r="V4500" s="72" t="str">
        <f aca="false">IF(S4500="Empate","—",IF((N4500&gt;M4500)&lt;&gt;(T4500&gt;U4500),"Sim","Não"))</f>
        <v>Não</v>
      </c>
    </row>
    <row r="4501" customFormat="false" ht="15" hidden="false" customHeight="false" outlineLevel="0" collapsed="false">
      <c r="A4501" s="72" t="s">
        <v>9155</v>
      </c>
      <c r="B4501" s="72" t="s">
        <v>9156</v>
      </c>
      <c r="C4501" s="72" t="s">
        <v>302</v>
      </c>
      <c r="D4501" s="72" t="s">
        <v>292</v>
      </c>
      <c r="E4501" s="72"/>
      <c r="F4501" s="73" t="n">
        <v>3429</v>
      </c>
      <c r="G4501" s="73" t="n">
        <v>2860</v>
      </c>
      <c r="H4501" s="73" t="n">
        <v>569</v>
      </c>
      <c r="I4501" s="74" t="n">
        <f aca="false">H4501/F4501</f>
        <v>0.165937591134442</v>
      </c>
      <c r="J4501" s="73" t="n">
        <v>2763</v>
      </c>
      <c r="K4501" s="73" t="n">
        <v>42</v>
      </c>
      <c r="L4501" s="73" t="n">
        <v>55</v>
      </c>
      <c r="M4501" s="73" t="n">
        <v>1949</v>
      </c>
      <c r="N4501" s="73" t="n">
        <v>526</v>
      </c>
      <c r="O4501" s="73" t="n">
        <f aca="false">J4501-M4501-N4501</f>
        <v>288</v>
      </c>
      <c r="P4501" s="74" t="n">
        <f aca="false">M4501/J4501</f>
        <v>0.705392689106044</v>
      </c>
      <c r="Q4501" s="74" t="n">
        <f aca="false">N4501/J4501</f>
        <v>0.190372783206659</v>
      </c>
      <c r="R4501" s="75" t="n">
        <f aca="false">ABS(P4501-Q4501)*100</f>
        <v>51.5019905899385</v>
      </c>
      <c r="S4501" s="72" t="str">
        <f aca="false">IF(M4501&gt;N4501,"Flávio Bolsonaro",IF(N4501&gt;M4501,"Lula","Empate"))</f>
        <v>Flávio Bolsonaro</v>
      </c>
      <c r="T4501" s="74" t="n">
        <v>0.272412466333205</v>
      </c>
      <c r="U4501" s="74" t="n">
        <v>0.643324355521354</v>
      </c>
      <c r="V4501" s="72" t="str">
        <f aca="false">IF(S4501="Empate","—",IF((N4501&gt;M4501)&lt;&gt;(T4501&gt;U4501),"Sim","Não"))</f>
        <v>Não</v>
      </c>
    </row>
    <row r="4502" customFormat="false" ht="15" hidden="false" customHeight="false" outlineLevel="0" collapsed="false">
      <c r="A4502" s="72" t="s">
        <v>9157</v>
      </c>
      <c r="B4502" s="72" t="s">
        <v>9158</v>
      </c>
      <c r="C4502" s="72" t="s">
        <v>302</v>
      </c>
      <c r="D4502" s="72" t="s">
        <v>292</v>
      </c>
      <c r="E4502" s="72"/>
      <c r="F4502" s="73" t="n">
        <v>3081</v>
      </c>
      <c r="G4502" s="73" t="n">
        <v>2556</v>
      </c>
      <c r="H4502" s="73" t="n">
        <v>525</v>
      </c>
      <c r="I4502" s="74" t="n">
        <f aca="false">H4502/F4502</f>
        <v>0.170399221032132</v>
      </c>
      <c r="J4502" s="73" t="n">
        <v>2483</v>
      </c>
      <c r="K4502" s="73" t="n">
        <v>38</v>
      </c>
      <c r="L4502" s="73" t="n">
        <v>35</v>
      </c>
      <c r="M4502" s="73" t="n">
        <v>1905</v>
      </c>
      <c r="N4502" s="73" t="n">
        <v>366</v>
      </c>
      <c r="O4502" s="73" t="n">
        <f aca="false">J4502-M4502-N4502</f>
        <v>212</v>
      </c>
      <c r="P4502" s="74" t="n">
        <f aca="false">M4502/J4502</f>
        <v>0.7672170761176</v>
      </c>
      <c r="Q4502" s="74" t="n">
        <f aca="false">N4502/J4502</f>
        <v>0.147402335884011</v>
      </c>
      <c r="R4502" s="75" t="n">
        <f aca="false">ABS(P4502-Q4502)*100</f>
        <v>61.9814740233588</v>
      </c>
      <c r="S4502" s="72" t="str">
        <f aca="false">IF(M4502&gt;N4502,"Flávio Bolsonaro",IF(N4502&gt;M4502,"Lula","Empate"))</f>
        <v>Flávio Bolsonaro</v>
      </c>
      <c r="T4502" s="74" t="n">
        <v>0.188501026694045</v>
      </c>
      <c r="U4502" s="74" t="n">
        <v>0.741683778234086</v>
      </c>
      <c r="V4502" s="72" t="str">
        <f aca="false">IF(S4502="Empate","—",IF((N4502&gt;M4502)&lt;&gt;(T4502&gt;U4502),"Sim","Não"))</f>
        <v>Não</v>
      </c>
    </row>
    <row r="4503" customFormat="false" ht="15" hidden="false" customHeight="false" outlineLevel="0" collapsed="false">
      <c r="A4503" s="72" t="s">
        <v>9159</v>
      </c>
      <c r="B4503" s="72" t="s">
        <v>1002</v>
      </c>
      <c r="C4503" s="72" t="s">
        <v>302</v>
      </c>
      <c r="D4503" s="72" t="s">
        <v>292</v>
      </c>
      <c r="E4503" s="72"/>
      <c r="F4503" s="73" t="n">
        <v>3097</v>
      </c>
      <c r="G4503" s="73" t="n">
        <v>2592</v>
      </c>
      <c r="H4503" s="73" t="n">
        <v>505</v>
      </c>
      <c r="I4503" s="74" t="n">
        <f aca="false">H4503/F4503</f>
        <v>0.163061026800129</v>
      </c>
      <c r="J4503" s="73" t="n">
        <v>2520</v>
      </c>
      <c r="K4503" s="73" t="n">
        <v>31</v>
      </c>
      <c r="L4503" s="73" t="n">
        <v>41</v>
      </c>
      <c r="M4503" s="73" t="n">
        <v>1040</v>
      </c>
      <c r="N4503" s="73" t="n">
        <v>1393</v>
      </c>
      <c r="O4503" s="73" t="n">
        <f aca="false">J4503-M4503-N4503</f>
        <v>87</v>
      </c>
      <c r="P4503" s="74" t="n">
        <f aca="false">M4503/J4503</f>
        <v>0.412698412698413</v>
      </c>
      <c r="Q4503" s="74" t="n">
        <f aca="false">N4503/J4503</f>
        <v>0.552777777777778</v>
      </c>
      <c r="R4503" s="75" t="n">
        <f aca="false">ABS(P4503-Q4503)*100</f>
        <v>14.0079365079365</v>
      </c>
      <c r="S4503" s="72" t="str">
        <f aca="false">IF(M4503&gt;N4503,"Flávio Bolsonaro",IF(N4503&gt;M4503,"Lula","Empate"))</f>
        <v>Lula</v>
      </c>
      <c r="T4503" s="74" t="n">
        <v>0.671440606571188</v>
      </c>
      <c r="U4503" s="74" t="n">
        <v>0.274220724515586</v>
      </c>
      <c r="V4503" s="72" t="str">
        <f aca="false">IF(S4503="Empate","—",IF((N4503&gt;M4503)&lt;&gt;(T4503&gt;U4503),"Sim","Não"))</f>
        <v>Não</v>
      </c>
    </row>
    <row r="4504" customFormat="false" ht="15" hidden="false" customHeight="false" outlineLevel="0" collapsed="false">
      <c r="A4504" s="72" t="s">
        <v>9160</v>
      </c>
      <c r="B4504" s="72" t="s">
        <v>9161</v>
      </c>
      <c r="C4504" s="72" t="s">
        <v>302</v>
      </c>
      <c r="D4504" s="72" t="s">
        <v>292</v>
      </c>
      <c r="E4504" s="72"/>
      <c r="F4504" s="73" t="n">
        <v>2711</v>
      </c>
      <c r="G4504" s="73" t="n">
        <v>2368</v>
      </c>
      <c r="H4504" s="73" t="n">
        <v>343</v>
      </c>
      <c r="I4504" s="74" t="n">
        <f aca="false">H4504/F4504</f>
        <v>0.126521578753228</v>
      </c>
      <c r="J4504" s="73" t="n">
        <v>2322</v>
      </c>
      <c r="K4504" s="73" t="n">
        <v>21</v>
      </c>
      <c r="L4504" s="73" t="n">
        <v>25</v>
      </c>
      <c r="M4504" s="73" t="n">
        <v>1748</v>
      </c>
      <c r="N4504" s="73" t="n">
        <v>433</v>
      </c>
      <c r="O4504" s="73" t="n">
        <f aca="false">J4504-M4504-N4504</f>
        <v>141</v>
      </c>
      <c r="P4504" s="74" t="n">
        <f aca="false">M4504/J4504</f>
        <v>0.752799310938846</v>
      </c>
      <c r="Q4504" s="74" t="n">
        <f aca="false">N4504/J4504</f>
        <v>0.186477174849268</v>
      </c>
      <c r="R4504" s="75" t="n">
        <f aca="false">ABS(P4504-Q4504)*100</f>
        <v>56.6322136089578</v>
      </c>
      <c r="S4504" s="72" t="str">
        <f aca="false">IF(M4504&gt;N4504,"Flávio Bolsonaro",IF(N4504&gt;M4504,"Lula","Empate"))</f>
        <v>Flávio Bolsonaro</v>
      </c>
      <c r="T4504" s="74" t="n">
        <v>0.254317111459969</v>
      </c>
      <c r="U4504" s="74" t="n">
        <v>0.689167974882261</v>
      </c>
      <c r="V4504" s="72" t="str">
        <f aca="false">IF(S4504="Empate","—",IF((N4504&gt;M4504)&lt;&gt;(T4504&gt;U4504),"Sim","Não"))</f>
        <v>Não</v>
      </c>
    </row>
    <row r="4505" customFormat="false" ht="15" hidden="false" customHeight="false" outlineLevel="0" collapsed="false">
      <c r="A4505" s="72" t="s">
        <v>9162</v>
      </c>
      <c r="B4505" s="72" t="s">
        <v>9163</v>
      </c>
      <c r="C4505" s="72" t="s">
        <v>302</v>
      </c>
      <c r="D4505" s="72" t="s">
        <v>292</v>
      </c>
      <c r="E4505" s="72"/>
      <c r="F4505" s="73" t="n">
        <v>3844</v>
      </c>
      <c r="G4505" s="73" t="n">
        <v>3215</v>
      </c>
      <c r="H4505" s="73" t="n">
        <v>629</v>
      </c>
      <c r="I4505" s="74" t="n">
        <f aca="false">H4505/F4505</f>
        <v>0.16363163371488</v>
      </c>
      <c r="J4505" s="73" t="n">
        <v>3118</v>
      </c>
      <c r="K4505" s="73" t="n">
        <v>46</v>
      </c>
      <c r="L4505" s="73" t="n">
        <v>51</v>
      </c>
      <c r="M4505" s="73" t="n">
        <v>2223</v>
      </c>
      <c r="N4505" s="73" t="n">
        <v>705</v>
      </c>
      <c r="O4505" s="73" t="n">
        <f aca="false">J4505-M4505-N4505</f>
        <v>190</v>
      </c>
      <c r="P4505" s="74" t="n">
        <f aca="false">M4505/J4505</f>
        <v>0.712957023733162</v>
      </c>
      <c r="Q4505" s="74" t="n">
        <f aca="false">N4505/J4505</f>
        <v>0.226106478511867</v>
      </c>
      <c r="R4505" s="75" t="n">
        <f aca="false">ABS(P4505-Q4505)*100</f>
        <v>48.6850545221296</v>
      </c>
      <c r="S4505" s="72" t="str">
        <f aca="false">IF(M4505&gt;N4505,"Flávio Bolsonaro",IF(N4505&gt;M4505,"Lula","Empate"))</f>
        <v>Flávio Bolsonaro</v>
      </c>
      <c r="T4505" s="74" t="n">
        <v>0.272698907956318</v>
      </c>
      <c r="U4505" s="74" t="n">
        <v>0.647425897035881</v>
      </c>
      <c r="V4505" s="72" t="str">
        <f aca="false">IF(S4505="Empate","—",IF((N4505&gt;M4505)&lt;&gt;(T4505&gt;U4505),"Sim","Não"))</f>
        <v>Não</v>
      </c>
    </row>
    <row r="4506" customFormat="false" ht="15" hidden="false" customHeight="false" outlineLevel="0" collapsed="false">
      <c r="A4506" s="72" t="s">
        <v>9164</v>
      </c>
      <c r="B4506" s="72" t="s">
        <v>9165</v>
      </c>
      <c r="C4506" s="72" t="s">
        <v>302</v>
      </c>
      <c r="D4506" s="72" t="s">
        <v>292</v>
      </c>
      <c r="E4506" s="72"/>
      <c r="F4506" s="73" t="n">
        <v>8705</v>
      </c>
      <c r="G4506" s="73" t="n">
        <v>7336</v>
      </c>
      <c r="H4506" s="73" t="n">
        <v>1369</v>
      </c>
      <c r="I4506" s="74" t="n">
        <f aca="false">H4506/F4506</f>
        <v>0.157265939115451</v>
      </c>
      <c r="J4506" s="73" t="n">
        <v>7058</v>
      </c>
      <c r="K4506" s="73" t="n">
        <v>128</v>
      </c>
      <c r="L4506" s="73" t="n">
        <v>150</v>
      </c>
      <c r="M4506" s="73" t="n">
        <v>3690</v>
      </c>
      <c r="N4506" s="73" t="n">
        <v>2898</v>
      </c>
      <c r="O4506" s="73" t="n">
        <f aca="false">J4506-M4506-N4506</f>
        <v>470</v>
      </c>
      <c r="P4506" s="74" t="n">
        <f aca="false">M4506/J4506</f>
        <v>0.522810994616039</v>
      </c>
      <c r="Q4506" s="74" t="n">
        <f aca="false">N4506/J4506</f>
        <v>0.410597903088694</v>
      </c>
      <c r="R4506" s="75" t="n">
        <f aca="false">ABS(P4506-Q4506)*100</f>
        <v>11.2213091527345</v>
      </c>
      <c r="S4506" s="72" t="str">
        <f aca="false">IF(M4506&gt;N4506,"Flávio Bolsonaro",IF(N4506&gt;M4506,"Lula","Empate"))</f>
        <v>Flávio Bolsonaro</v>
      </c>
      <c r="T4506" s="74" t="n">
        <v>0.49979227253843</v>
      </c>
      <c r="U4506" s="74" t="n">
        <v>0.457831325301205</v>
      </c>
      <c r="V4506" s="72" t="str">
        <f aca="false">IF(S4506="Empate","—",IF((N4506&gt;M4506)&lt;&gt;(T4506&gt;U4506),"Sim","Não"))</f>
        <v>Sim</v>
      </c>
    </row>
    <row r="4507" customFormat="false" ht="15" hidden="false" customHeight="false" outlineLevel="0" collapsed="false">
      <c r="A4507" s="72" t="s">
        <v>9166</v>
      </c>
      <c r="B4507" s="72" t="s">
        <v>9167</v>
      </c>
      <c r="C4507" s="72" t="s">
        <v>302</v>
      </c>
      <c r="D4507" s="72" t="s">
        <v>292</v>
      </c>
      <c r="E4507" s="72"/>
      <c r="F4507" s="73" t="n">
        <v>1772</v>
      </c>
      <c r="G4507" s="73" t="n">
        <v>1492</v>
      </c>
      <c r="H4507" s="73" t="n">
        <v>280</v>
      </c>
      <c r="I4507" s="74" t="n">
        <f aca="false">H4507/F4507</f>
        <v>0.158013544018059</v>
      </c>
      <c r="J4507" s="73" t="n">
        <v>1439</v>
      </c>
      <c r="K4507" s="73" t="n">
        <v>30</v>
      </c>
      <c r="L4507" s="73" t="n">
        <v>23</v>
      </c>
      <c r="M4507" s="73" t="n">
        <v>815</v>
      </c>
      <c r="N4507" s="73" t="n">
        <v>474</v>
      </c>
      <c r="O4507" s="73" t="n">
        <f aca="false">J4507-M4507-N4507</f>
        <v>150</v>
      </c>
      <c r="P4507" s="74" t="n">
        <f aca="false">M4507/J4507</f>
        <v>0.56636553161918</v>
      </c>
      <c r="Q4507" s="74" t="n">
        <f aca="false">N4507/J4507</f>
        <v>0.329395413481584</v>
      </c>
      <c r="R4507" s="75" t="n">
        <f aca="false">ABS(P4507-Q4507)*100</f>
        <v>23.6970118137596</v>
      </c>
      <c r="S4507" s="72" t="str">
        <f aca="false">IF(M4507&gt;N4507,"Flávio Bolsonaro",IF(N4507&gt;M4507,"Lula","Empate"))</f>
        <v>Flávio Bolsonaro</v>
      </c>
      <c r="T4507" s="74" t="n">
        <v>0.482437275985663</v>
      </c>
      <c r="U4507" s="74" t="n">
        <v>0.43584229390681</v>
      </c>
      <c r="V4507" s="72" t="str">
        <f aca="false">IF(S4507="Empate","—",IF((N4507&gt;M4507)&lt;&gt;(T4507&gt;U4507),"Sim","Não"))</f>
        <v>Sim</v>
      </c>
    </row>
    <row r="4508" customFormat="false" ht="15" hidden="false" customHeight="false" outlineLevel="0" collapsed="false">
      <c r="A4508" s="72" t="s">
        <v>9168</v>
      </c>
      <c r="B4508" s="72" t="s">
        <v>9169</v>
      </c>
      <c r="C4508" s="72" t="s">
        <v>302</v>
      </c>
      <c r="D4508" s="72" t="s">
        <v>292</v>
      </c>
      <c r="E4508" s="72" t="s">
        <v>385</v>
      </c>
      <c r="F4508" s="73" t="n">
        <v>423969</v>
      </c>
      <c r="G4508" s="73" t="n">
        <v>337472</v>
      </c>
      <c r="H4508" s="73" t="n">
        <v>86497</v>
      </c>
      <c r="I4508" s="74" t="n">
        <f aca="false">H4508/F4508</f>
        <v>0.204017274847925</v>
      </c>
      <c r="J4508" s="73" t="n">
        <v>326832</v>
      </c>
      <c r="K4508" s="73" t="n">
        <v>4419</v>
      </c>
      <c r="L4508" s="73" t="n">
        <v>6221</v>
      </c>
      <c r="M4508" s="73" t="n">
        <v>158954</v>
      </c>
      <c r="N4508" s="73" t="n">
        <v>133443</v>
      </c>
      <c r="O4508" s="73" t="n">
        <f aca="false">J4508-M4508-N4508</f>
        <v>34435</v>
      </c>
      <c r="P4508" s="74" t="n">
        <f aca="false">M4508/J4508</f>
        <v>0.486347726048857</v>
      </c>
      <c r="Q4508" s="74" t="n">
        <f aca="false">N4508/J4508</f>
        <v>0.408292333676017</v>
      </c>
      <c r="R4508" s="75" t="n">
        <f aca="false">ABS(P4508-Q4508)*100</f>
        <v>7.80553923728399</v>
      </c>
      <c r="S4508" s="72" t="str">
        <f aca="false">IF(M4508&gt;N4508,"Flávio Bolsonaro",IF(N4508&gt;M4508,"Lula","Empate"))</f>
        <v>Flávio Bolsonaro</v>
      </c>
      <c r="T4508" s="74" t="n">
        <v>0.424321380984626</v>
      </c>
      <c r="U4508" s="74" t="n">
        <v>0.456702250153682</v>
      </c>
      <c r="V4508" s="72" t="str">
        <f aca="false">IF(S4508="Empate","—",IF((N4508&gt;M4508)&lt;&gt;(T4508&gt;U4508),"Sim","Não"))</f>
        <v>Não</v>
      </c>
    </row>
    <row r="4509" customFormat="false" ht="15" hidden="false" customHeight="false" outlineLevel="0" collapsed="false">
      <c r="A4509" s="72" t="s">
        <v>9170</v>
      </c>
      <c r="B4509" s="72" t="s">
        <v>9171</v>
      </c>
      <c r="C4509" s="72" t="s">
        <v>302</v>
      </c>
      <c r="D4509" s="72" t="s">
        <v>292</v>
      </c>
      <c r="E4509" s="72"/>
      <c r="F4509" s="73" t="n">
        <v>2622</v>
      </c>
      <c r="G4509" s="73" t="n">
        <v>2140</v>
      </c>
      <c r="H4509" s="73" t="n">
        <v>482</v>
      </c>
      <c r="I4509" s="74" t="n">
        <f aca="false">H4509/F4509</f>
        <v>0.183829138062548</v>
      </c>
      <c r="J4509" s="73" t="n">
        <v>2080</v>
      </c>
      <c r="K4509" s="73" t="n">
        <v>35</v>
      </c>
      <c r="L4509" s="73" t="n">
        <v>25</v>
      </c>
      <c r="M4509" s="73" t="n">
        <v>1147</v>
      </c>
      <c r="N4509" s="73" t="n">
        <v>795</v>
      </c>
      <c r="O4509" s="73" t="n">
        <f aca="false">J4509-M4509-N4509</f>
        <v>138</v>
      </c>
      <c r="P4509" s="74" t="n">
        <f aca="false">M4509/J4509</f>
        <v>0.551442307692308</v>
      </c>
      <c r="Q4509" s="74" t="n">
        <f aca="false">N4509/J4509</f>
        <v>0.382211538461538</v>
      </c>
      <c r="R4509" s="75" t="n">
        <f aca="false">ABS(P4509-Q4509)*100</f>
        <v>16.9230769230769</v>
      </c>
      <c r="S4509" s="72" t="str">
        <f aca="false">IF(M4509&gt;N4509,"Flávio Bolsonaro",IF(N4509&gt;M4509,"Lula","Empate"))</f>
        <v>Flávio Bolsonaro</v>
      </c>
      <c r="T4509" s="74" t="n">
        <v>0.505112474437628</v>
      </c>
      <c r="U4509" s="74" t="n">
        <v>0.429959100204499</v>
      </c>
      <c r="V4509" s="72" t="str">
        <f aca="false">IF(S4509="Empate","—",IF((N4509&gt;M4509)&lt;&gt;(T4509&gt;U4509),"Sim","Não"))</f>
        <v>Sim</v>
      </c>
    </row>
    <row r="4510" customFormat="false" ht="15" hidden="false" customHeight="false" outlineLevel="0" collapsed="false">
      <c r="A4510" s="72" t="s">
        <v>9172</v>
      </c>
      <c r="B4510" s="72" t="s">
        <v>9173</v>
      </c>
      <c r="C4510" s="72" t="s">
        <v>302</v>
      </c>
      <c r="D4510" s="72" t="s">
        <v>292</v>
      </c>
      <c r="E4510" s="72"/>
      <c r="F4510" s="73" t="n">
        <v>22444</v>
      </c>
      <c r="G4510" s="73" t="n">
        <v>18619</v>
      </c>
      <c r="H4510" s="73" t="n">
        <v>3825</v>
      </c>
      <c r="I4510" s="74" t="n">
        <f aca="false">H4510/F4510</f>
        <v>0.170424166815184</v>
      </c>
      <c r="J4510" s="73" t="n">
        <v>18132</v>
      </c>
      <c r="K4510" s="73" t="n">
        <v>256</v>
      </c>
      <c r="L4510" s="73" t="n">
        <v>231</v>
      </c>
      <c r="M4510" s="73" t="n">
        <v>12705</v>
      </c>
      <c r="N4510" s="73" t="n">
        <v>4187</v>
      </c>
      <c r="O4510" s="73" t="n">
        <f aca="false">J4510-M4510-N4510</f>
        <v>1240</v>
      </c>
      <c r="P4510" s="74" t="n">
        <f aca="false">M4510/J4510</f>
        <v>0.700694904037062</v>
      </c>
      <c r="Q4510" s="74" t="n">
        <f aca="false">N4510/J4510</f>
        <v>0.230917714537834</v>
      </c>
      <c r="R4510" s="75" t="n">
        <f aca="false">ABS(P4510-Q4510)*100</f>
        <v>46.9777189499228</v>
      </c>
      <c r="S4510" s="72" t="str">
        <f aca="false">IF(M4510&gt;N4510,"Flávio Bolsonaro",IF(N4510&gt;M4510,"Lula","Empate"))</f>
        <v>Flávio Bolsonaro</v>
      </c>
      <c r="T4510" s="74" t="n">
        <v>0.265945498610865</v>
      </c>
      <c r="U4510" s="74" t="n">
        <v>0.669563161317018</v>
      </c>
      <c r="V4510" s="72" t="str">
        <f aca="false">IF(S4510="Empate","—",IF((N4510&gt;M4510)&lt;&gt;(T4510&gt;U4510),"Sim","Não"))</f>
        <v>Não</v>
      </c>
    </row>
    <row r="4511" customFormat="false" ht="15" hidden="false" customHeight="false" outlineLevel="0" collapsed="false">
      <c r="A4511" s="72" t="s">
        <v>9174</v>
      </c>
      <c r="B4511" s="72" t="s">
        <v>9175</v>
      </c>
      <c r="C4511" s="72" t="s">
        <v>302</v>
      </c>
      <c r="D4511" s="72" t="s">
        <v>292</v>
      </c>
      <c r="E4511" s="72"/>
      <c r="F4511" s="73" t="n">
        <v>26265</v>
      </c>
      <c r="G4511" s="73" t="n">
        <v>21030</v>
      </c>
      <c r="H4511" s="73" t="n">
        <v>5235</v>
      </c>
      <c r="I4511" s="74" t="n">
        <f aca="false">H4511/F4511</f>
        <v>0.199314677327242</v>
      </c>
      <c r="J4511" s="73" t="n">
        <v>20255</v>
      </c>
      <c r="K4511" s="73" t="n">
        <v>408</v>
      </c>
      <c r="L4511" s="73" t="n">
        <v>367</v>
      </c>
      <c r="M4511" s="73" t="n">
        <v>13478</v>
      </c>
      <c r="N4511" s="73" t="n">
        <v>5350</v>
      </c>
      <c r="O4511" s="73" t="n">
        <f aca="false">J4511-M4511-N4511</f>
        <v>1427</v>
      </c>
      <c r="P4511" s="74" t="n">
        <f aca="false">M4511/J4511</f>
        <v>0.665415946679832</v>
      </c>
      <c r="Q4511" s="74" t="n">
        <f aca="false">N4511/J4511</f>
        <v>0.264132313009134</v>
      </c>
      <c r="R4511" s="75" t="n">
        <f aca="false">ABS(P4511-Q4511)*100</f>
        <v>40.1283633670699</v>
      </c>
      <c r="S4511" s="72" t="str">
        <f aca="false">IF(M4511&gt;N4511,"Flávio Bolsonaro",IF(N4511&gt;M4511,"Lula","Empate"))</f>
        <v>Flávio Bolsonaro</v>
      </c>
      <c r="T4511" s="74" t="n">
        <v>0.355178268251273</v>
      </c>
      <c r="U4511" s="74" t="n">
        <v>0.57608537472714</v>
      </c>
      <c r="V4511" s="72" t="str">
        <f aca="false">IF(S4511="Empate","—",IF((N4511&gt;M4511)&lt;&gt;(T4511&gt;U4511),"Sim","Não"))</f>
        <v>Não</v>
      </c>
    </row>
    <row r="4512" customFormat="false" ht="15" hidden="false" customHeight="false" outlineLevel="0" collapsed="false">
      <c r="A4512" s="72" t="s">
        <v>9176</v>
      </c>
      <c r="B4512" s="72" t="s">
        <v>9177</v>
      </c>
      <c r="C4512" s="72" t="s">
        <v>302</v>
      </c>
      <c r="D4512" s="72" t="s">
        <v>292</v>
      </c>
      <c r="E4512" s="72"/>
      <c r="F4512" s="73" t="n">
        <v>2251</v>
      </c>
      <c r="G4512" s="73" t="n">
        <v>1915</v>
      </c>
      <c r="H4512" s="73" t="n">
        <v>336</v>
      </c>
      <c r="I4512" s="74" t="n">
        <f aca="false">H4512/F4512</f>
        <v>0.149266992447801</v>
      </c>
      <c r="J4512" s="73" t="n">
        <v>1860</v>
      </c>
      <c r="K4512" s="73" t="n">
        <v>31</v>
      </c>
      <c r="L4512" s="73" t="n">
        <v>24</v>
      </c>
      <c r="M4512" s="73" t="n">
        <v>1282</v>
      </c>
      <c r="N4512" s="73" t="n">
        <v>456</v>
      </c>
      <c r="O4512" s="73" t="n">
        <f aca="false">J4512-M4512-N4512</f>
        <v>122</v>
      </c>
      <c r="P4512" s="74" t="n">
        <f aca="false">M4512/J4512</f>
        <v>0.689247311827957</v>
      </c>
      <c r="Q4512" s="74" t="n">
        <f aca="false">N4512/J4512</f>
        <v>0.245161290322581</v>
      </c>
      <c r="R4512" s="75" t="n">
        <f aca="false">ABS(P4512-Q4512)*100</f>
        <v>44.4086021505376</v>
      </c>
      <c r="S4512" s="72" t="str">
        <f aca="false">IF(M4512&gt;N4512,"Flávio Bolsonaro",IF(N4512&gt;M4512,"Lula","Empate"))</f>
        <v>Flávio Bolsonaro</v>
      </c>
      <c r="T4512" s="74" t="n">
        <v>0.385222786238015</v>
      </c>
      <c r="U4512" s="74" t="n">
        <v>0.523406655386351</v>
      </c>
      <c r="V4512" s="72" t="str">
        <f aca="false">IF(S4512="Empate","—",IF((N4512&gt;M4512)&lt;&gt;(T4512&gt;U4512),"Sim","Não"))</f>
        <v>Não</v>
      </c>
    </row>
    <row r="4513" customFormat="false" ht="15" hidden="false" customHeight="false" outlineLevel="0" collapsed="false">
      <c r="A4513" s="72" t="s">
        <v>9178</v>
      </c>
      <c r="B4513" s="72" t="s">
        <v>9179</v>
      </c>
      <c r="C4513" s="72" t="s">
        <v>302</v>
      </c>
      <c r="D4513" s="72" t="s">
        <v>292</v>
      </c>
      <c r="E4513" s="72"/>
      <c r="F4513" s="73" t="n">
        <v>2750</v>
      </c>
      <c r="G4513" s="73" t="n">
        <v>2317</v>
      </c>
      <c r="H4513" s="73" t="n">
        <v>433</v>
      </c>
      <c r="I4513" s="74" t="n">
        <f aca="false">H4513/F4513</f>
        <v>0.157454545454545</v>
      </c>
      <c r="J4513" s="73" t="n">
        <v>2232</v>
      </c>
      <c r="K4513" s="73" t="n">
        <v>46</v>
      </c>
      <c r="L4513" s="73" t="n">
        <v>39</v>
      </c>
      <c r="M4513" s="73" t="n">
        <v>1408</v>
      </c>
      <c r="N4513" s="73" t="n">
        <v>718</v>
      </c>
      <c r="O4513" s="73" t="n">
        <f aca="false">J4513-M4513-N4513</f>
        <v>106</v>
      </c>
      <c r="P4513" s="74" t="n">
        <f aca="false">M4513/J4513</f>
        <v>0.630824372759857</v>
      </c>
      <c r="Q4513" s="74" t="n">
        <f aca="false">N4513/J4513</f>
        <v>0.32168458781362</v>
      </c>
      <c r="R4513" s="75" t="n">
        <f aca="false">ABS(P4513-Q4513)*100</f>
        <v>30.9139784946237</v>
      </c>
      <c r="S4513" s="72" t="str">
        <f aca="false">IF(M4513&gt;N4513,"Flávio Bolsonaro",IF(N4513&gt;M4513,"Lula","Empate"))</f>
        <v>Flávio Bolsonaro</v>
      </c>
      <c r="T4513" s="74" t="n">
        <v>0.408525754884547</v>
      </c>
      <c r="U4513" s="74" t="n">
        <v>0.529307282415631</v>
      </c>
      <c r="V4513" s="72" t="str">
        <f aca="false">IF(S4513="Empate","—",IF((N4513&gt;M4513)&lt;&gt;(T4513&gt;U4513),"Sim","Não"))</f>
        <v>Não</v>
      </c>
    </row>
    <row r="4514" customFormat="false" ht="15" hidden="false" customHeight="false" outlineLevel="0" collapsed="false">
      <c r="A4514" s="72" t="s">
        <v>9180</v>
      </c>
      <c r="B4514" s="72" t="s">
        <v>9181</v>
      </c>
      <c r="C4514" s="72" t="s">
        <v>302</v>
      </c>
      <c r="D4514" s="72" t="s">
        <v>292</v>
      </c>
      <c r="E4514" s="72"/>
      <c r="F4514" s="73" t="n">
        <v>24086</v>
      </c>
      <c r="G4514" s="73" t="n">
        <v>19276</v>
      </c>
      <c r="H4514" s="73" t="n">
        <v>4810</v>
      </c>
      <c r="I4514" s="74" t="n">
        <f aca="false">H4514/F4514</f>
        <v>0.199701071161671</v>
      </c>
      <c r="J4514" s="73" t="n">
        <v>18645</v>
      </c>
      <c r="K4514" s="73" t="n">
        <v>288</v>
      </c>
      <c r="L4514" s="73" t="n">
        <v>343</v>
      </c>
      <c r="M4514" s="73" t="n">
        <v>11018</v>
      </c>
      <c r="N4514" s="73" t="n">
        <v>6126</v>
      </c>
      <c r="O4514" s="73" t="n">
        <f aca="false">J4514-M4514-N4514</f>
        <v>1501</v>
      </c>
      <c r="P4514" s="74" t="n">
        <f aca="false">M4514/J4514</f>
        <v>0.590935907750067</v>
      </c>
      <c r="Q4514" s="74" t="n">
        <f aca="false">N4514/J4514</f>
        <v>0.328559935639582</v>
      </c>
      <c r="R4514" s="75" t="n">
        <f aca="false">ABS(P4514-Q4514)*100</f>
        <v>26.2375972110485</v>
      </c>
      <c r="S4514" s="72" t="str">
        <f aca="false">IF(M4514&gt;N4514,"Flávio Bolsonaro",IF(N4514&gt;M4514,"Lula","Empate"))</f>
        <v>Flávio Bolsonaro</v>
      </c>
      <c r="T4514" s="74" t="n">
        <v>0.373227689741451</v>
      </c>
      <c r="U4514" s="74" t="n">
        <v>0.541999285118551</v>
      </c>
      <c r="V4514" s="72" t="str">
        <f aca="false">IF(S4514="Empate","—",IF((N4514&gt;M4514)&lt;&gt;(T4514&gt;U4514),"Sim","Não"))</f>
        <v>Não</v>
      </c>
    </row>
    <row r="4515" customFormat="false" ht="15" hidden="false" customHeight="false" outlineLevel="0" collapsed="false">
      <c r="A4515" s="72" t="s">
        <v>9182</v>
      </c>
      <c r="B4515" s="72" t="s">
        <v>9183</v>
      </c>
      <c r="C4515" s="72" t="s">
        <v>302</v>
      </c>
      <c r="D4515" s="72" t="s">
        <v>292</v>
      </c>
      <c r="E4515" s="72"/>
      <c r="F4515" s="73" t="n">
        <v>12187</v>
      </c>
      <c r="G4515" s="73" t="n">
        <v>9930</v>
      </c>
      <c r="H4515" s="73" t="n">
        <v>2257</v>
      </c>
      <c r="I4515" s="74" t="n">
        <f aca="false">H4515/F4515</f>
        <v>0.185197341429392</v>
      </c>
      <c r="J4515" s="73" t="n">
        <v>9616</v>
      </c>
      <c r="K4515" s="73" t="n">
        <v>152</v>
      </c>
      <c r="L4515" s="73" t="n">
        <v>162</v>
      </c>
      <c r="M4515" s="73" t="n">
        <v>6926</v>
      </c>
      <c r="N4515" s="73" t="n">
        <v>2085</v>
      </c>
      <c r="O4515" s="73" t="n">
        <f aca="false">J4515-M4515-N4515</f>
        <v>605</v>
      </c>
      <c r="P4515" s="74" t="n">
        <f aca="false">M4515/J4515</f>
        <v>0.720257903494176</v>
      </c>
      <c r="Q4515" s="74" t="n">
        <f aca="false">N4515/J4515</f>
        <v>0.21682612312812</v>
      </c>
      <c r="R4515" s="75" t="n">
        <f aca="false">ABS(P4515-Q4515)*100</f>
        <v>50.3431780366057</v>
      </c>
      <c r="S4515" s="72" t="str">
        <f aca="false">IF(M4515&gt;N4515,"Flávio Bolsonaro",IF(N4515&gt;M4515,"Lula","Empate"))</f>
        <v>Flávio Bolsonaro</v>
      </c>
      <c r="T4515" s="74" t="n">
        <v>0.254024091248268</v>
      </c>
      <c r="U4515" s="74" t="n">
        <v>0.684362008314679</v>
      </c>
      <c r="V4515" s="72" t="str">
        <f aca="false">IF(S4515="Empate","—",IF((N4515&gt;M4515)&lt;&gt;(T4515&gt;U4515),"Sim","Não"))</f>
        <v>Não</v>
      </c>
    </row>
    <row r="4516" customFormat="false" ht="15" hidden="false" customHeight="false" outlineLevel="0" collapsed="false">
      <c r="A4516" s="72" t="s">
        <v>9184</v>
      </c>
      <c r="B4516" s="72" t="s">
        <v>9185</v>
      </c>
      <c r="C4516" s="72" t="s">
        <v>302</v>
      </c>
      <c r="D4516" s="72" t="s">
        <v>292</v>
      </c>
      <c r="E4516" s="72"/>
      <c r="F4516" s="73" t="n">
        <v>51557</v>
      </c>
      <c r="G4516" s="73" t="n">
        <v>41865</v>
      </c>
      <c r="H4516" s="73" t="n">
        <v>9692</v>
      </c>
      <c r="I4516" s="74" t="n">
        <f aca="false">H4516/F4516</f>
        <v>0.187986112458056</v>
      </c>
      <c r="J4516" s="73" t="n">
        <v>40509</v>
      </c>
      <c r="K4516" s="73" t="n">
        <v>614</v>
      </c>
      <c r="L4516" s="73" t="n">
        <v>742</v>
      </c>
      <c r="M4516" s="73" t="n">
        <v>28827</v>
      </c>
      <c r="N4516" s="73" t="n">
        <v>8375</v>
      </c>
      <c r="O4516" s="73" t="n">
        <f aca="false">J4516-M4516-N4516</f>
        <v>3307</v>
      </c>
      <c r="P4516" s="74" t="n">
        <f aca="false">M4516/J4516</f>
        <v>0.711619640079982</v>
      </c>
      <c r="Q4516" s="74" t="n">
        <f aca="false">N4516/J4516</f>
        <v>0.206744180305611</v>
      </c>
      <c r="R4516" s="75" t="n">
        <f aca="false">ABS(P4516-Q4516)*100</f>
        <v>50.4875459774371</v>
      </c>
      <c r="S4516" s="72" t="str">
        <f aca="false">IF(M4516&gt;N4516,"Flávio Bolsonaro",IF(N4516&gt;M4516,"Lula","Empate"))</f>
        <v>Flávio Bolsonaro</v>
      </c>
      <c r="T4516" s="74" t="n">
        <v>0.246944019101503</v>
      </c>
      <c r="U4516" s="74" t="n">
        <v>0.681217720796242</v>
      </c>
      <c r="V4516" s="72" t="str">
        <f aca="false">IF(S4516="Empate","—",IF((N4516&gt;M4516)&lt;&gt;(T4516&gt;U4516),"Sim","Não"))</f>
        <v>Não</v>
      </c>
    </row>
    <row r="4517" customFormat="false" ht="15" hidden="false" customHeight="false" outlineLevel="0" collapsed="false">
      <c r="A4517" s="72" t="s">
        <v>9186</v>
      </c>
      <c r="B4517" s="72" t="s">
        <v>9187</v>
      </c>
      <c r="C4517" s="72" t="s">
        <v>302</v>
      </c>
      <c r="D4517" s="72" t="s">
        <v>292</v>
      </c>
      <c r="E4517" s="72"/>
      <c r="F4517" s="73" t="n">
        <v>16835</v>
      </c>
      <c r="G4517" s="73" t="n">
        <v>13967</v>
      </c>
      <c r="H4517" s="73" t="n">
        <v>2868</v>
      </c>
      <c r="I4517" s="74" t="n">
        <f aca="false">H4517/F4517</f>
        <v>0.17035937035937</v>
      </c>
      <c r="J4517" s="73" t="n">
        <v>13566</v>
      </c>
      <c r="K4517" s="73" t="n">
        <v>173</v>
      </c>
      <c r="L4517" s="73" t="n">
        <v>228</v>
      </c>
      <c r="M4517" s="73" t="n">
        <v>10068</v>
      </c>
      <c r="N4517" s="73" t="n">
        <v>2564</v>
      </c>
      <c r="O4517" s="73" t="n">
        <f aca="false">J4517-M4517-N4517</f>
        <v>934</v>
      </c>
      <c r="P4517" s="74" t="n">
        <f aca="false">M4517/J4517</f>
        <v>0.742149491375498</v>
      </c>
      <c r="Q4517" s="74" t="n">
        <f aca="false">N4517/J4517</f>
        <v>0.189001916556096</v>
      </c>
      <c r="R4517" s="75" t="n">
        <f aca="false">ABS(P4517-Q4517)*100</f>
        <v>55.3147574819402</v>
      </c>
      <c r="S4517" s="72" t="str">
        <f aca="false">IF(M4517&gt;N4517,"Flávio Bolsonaro",IF(N4517&gt;M4517,"Lula","Empate"))</f>
        <v>Flávio Bolsonaro</v>
      </c>
      <c r="T4517" s="74" t="n">
        <v>0.216004051658648</v>
      </c>
      <c r="U4517" s="74" t="n">
        <v>0.704735376044568</v>
      </c>
      <c r="V4517" s="72" t="str">
        <f aca="false">IF(S4517="Empate","—",IF((N4517&gt;M4517)&lt;&gt;(T4517&gt;U4517),"Sim","Não"))</f>
        <v>Não</v>
      </c>
    </row>
    <row r="4518" customFormat="false" ht="15" hidden="false" customHeight="false" outlineLevel="0" collapsed="false">
      <c r="A4518" s="72" t="s">
        <v>9188</v>
      </c>
      <c r="B4518" s="72" t="s">
        <v>9189</v>
      </c>
      <c r="C4518" s="72" t="s">
        <v>302</v>
      </c>
      <c r="D4518" s="72" t="s">
        <v>292</v>
      </c>
      <c r="E4518" s="72"/>
      <c r="F4518" s="73" t="n">
        <v>9437</v>
      </c>
      <c r="G4518" s="73" t="n">
        <v>8020</v>
      </c>
      <c r="H4518" s="73" t="n">
        <v>1417</v>
      </c>
      <c r="I4518" s="74" t="n">
        <f aca="false">H4518/F4518</f>
        <v>0.150153650524531</v>
      </c>
      <c r="J4518" s="73" t="n">
        <v>7846</v>
      </c>
      <c r="K4518" s="73" t="n">
        <v>96</v>
      </c>
      <c r="L4518" s="73" t="n">
        <v>78</v>
      </c>
      <c r="M4518" s="73" t="n">
        <v>5778</v>
      </c>
      <c r="N4518" s="73" t="n">
        <v>1483</v>
      </c>
      <c r="O4518" s="73" t="n">
        <f aca="false">J4518-M4518-N4518</f>
        <v>585</v>
      </c>
      <c r="P4518" s="74" t="n">
        <f aca="false">M4518/J4518</f>
        <v>0.736426204435381</v>
      </c>
      <c r="Q4518" s="74" t="n">
        <f aca="false">N4518/J4518</f>
        <v>0.189013510068825</v>
      </c>
      <c r="R4518" s="75" t="n">
        <f aca="false">ABS(P4518-Q4518)*100</f>
        <v>54.7412694366556</v>
      </c>
      <c r="S4518" s="72" t="str">
        <f aca="false">IF(M4518&gt;N4518,"Flávio Bolsonaro",IF(N4518&gt;M4518,"Lula","Empate"))</f>
        <v>Flávio Bolsonaro</v>
      </c>
      <c r="T4518" s="74" t="n">
        <v>0.231210713309647</v>
      </c>
      <c r="U4518" s="74" t="n">
        <v>0.704017491117792</v>
      </c>
      <c r="V4518" s="72" t="str">
        <f aca="false">IF(S4518="Empate","—",IF((N4518&gt;M4518)&lt;&gt;(T4518&gt;U4518),"Sim","Não"))</f>
        <v>Não</v>
      </c>
    </row>
    <row r="4519" customFormat="false" ht="15" hidden="false" customHeight="false" outlineLevel="0" collapsed="false">
      <c r="A4519" s="72" t="s">
        <v>9190</v>
      </c>
      <c r="B4519" s="72" t="s">
        <v>9191</v>
      </c>
      <c r="C4519" s="72" t="s">
        <v>302</v>
      </c>
      <c r="D4519" s="72" t="s">
        <v>292</v>
      </c>
      <c r="E4519" s="72"/>
      <c r="F4519" s="73" t="n">
        <v>5610</v>
      </c>
      <c r="G4519" s="73" t="n">
        <v>4935</v>
      </c>
      <c r="H4519" s="73" t="n">
        <v>675</v>
      </c>
      <c r="I4519" s="74" t="n">
        <f aca="false">H4519/F4519</f>
        <v>0.120320855614973</v>
      </c>
      <c r="J4519" s="73" t="n">
        <v>4771</v>
      </c>
      <c r="K4519" s="73" t="n">
        <v>72</v>
      </c>
      <c r="L4519" s="73" t="n">
        <v>92</v>
      </c>
      <c r="M4519" s="73" t="n">
        <v>3689</v>
      </c>
      <c r="N4519" s="73" t="n">
        <v>747</v>
      </c>
      <c r="O4519" s="73" t="n">
        <f aca="false">J4519-M4519-N4519</f>
        <v>335</v>
      </c>
      <c r="P4519" s="74" t="n">
        <f aca="false">M4519/J4519</f>
        <v>0.773213162858939</v>
      </c>
      <c r="Q4519" s="74" t="n">
        <f aca="false">N4519/J4519</f>
        <v>0.156570949486481</v>
      </c>
      <c r="R4519" s="75" t="n">
        <f aca="false">ABS(P4519-Q4519)*100</f>
        <v>61.6642213372459</v>
      </c>
      <c r="S4519" s="72" t="str">
        <f aca="false">IF(M4519&gt;N4519,"Flávio Bolsonaro",IF(N4519&gt;M4519,"Lula","Empate"))</f>
        <v>Flávio Bolsonaro</v>
      </c>
      <c r="T4519" s="74" t="n">
        <v>0.225409836065574</v>
      </c>
      <c r="U4519" s="74" t="n">
        <v>0.704702329594478</v>
      </c>
      <c r="V4519" s="72" t="str">
        <f aca="false">IF(S4519="Empate","—",IF((N4519&gt;M4519)&lt;&gt;(T4519&gt;U4519),"Sim","Não"))</f>
        <v>Não</v>
      </c>
    </row>
    <row r="4520" customFormat="false" ht="15" hidden="false" customHeight="false" outlineLevel="0" collapsed="false">
      <c r="A4520" s="72" t="s">
        <v>9192</v>
      </c>
      <c r="B4520" s="72" t="s">
        <v>9193</v>
      </c>
      <c r="C4520" s="72" t="s">
        <v>302</v>
      </c>
      <c r="D4520" s="72" t="s">
        <v>292</v>
      </c>
      <c r="E4520" s="72"/>
      <c r="F4520" s="73" t="n">
        <v>17162</v>
      </c>
      <c r="G4520" s="73" t="n">
        <v>14901</v>
      </c>
      <c r="H4520" s="73" t="n">
        <v>2261</v>
      </c>
      <c r="I4520" s="74" t="n">
        <f aca="false">H4520/F4520</f>
        <v>0.131744551917026</v>
      </c>
      <c r="J4520" s="73" t="n">
        <v>14374</v>
      </c>
      <c r="K4520" s="73" t="n">
        <v>252</v>
      </c>
      <c r="L4520" s="73" t="n">
        <v>275</v>
      </c>
      <c r="M4520" s="73" t="n">
        <v>10921</v>
      </c>
      <c r="N4520" s="73" t="n">
        <v>2416</v>
      </c>
      <c r="O4520" s="73" t="n">
        <f aca="false">J4520-M4520-N4520</f>
        <v>1037</v>
      </c>
      <c r="P4520" s="74" t="n">
        <f aca="false">M4520/J4520</f>
        <v>0.759774593015166</v>
      </c>
      <c r="Q4520" s="74" t="n">
        <f aca="false">N4520/J4520</f>
        <v>0.168081257826631</v>
      </c>
      <c r="R4520" s="75" t="n">
        <f aca="false">ABS(P4520-Q4520)*100</f>
        <v>59.1693335188535</v>
      </c>
      <c r="S4520" s="72" t="str">
        <f aca="false">IF(M4520&gt;N4520,"Flávio Bolsonaro",IF(N4520&gt;M4520,"Lula","Empate"))</f>
        <v>Flávio Bolsonaro</v>
      </c>
      <c r="T4520" s="74" t="n">
        <v>0.196140765932279</v>
      </c>
      <c r="U4520" s="74" t="n">
        <v>0.728744639952684</v>
      </c>
      <c r="V4520" s="72" t="str">
        <f aca="false">IF(S4520="Empate","—",IF((N4520&gt;M4520)&lt;&gt;(T4520&gt;U4520),"Sim","Não"))</f>
        <v>Não</v>
      </c>
    </row>
    <row r="4521" customFormat="false" ht="15" hidden="false" customHeight="false" outlineLevel="0" collapsed="false">
      <c r="A4521" s="72" t="s">
        <v>9194</v>
      </c>
      <c r="B4521" s="72" t="s">
        <v>3653</v>
      </c>
      <c r="C4521" s="72" t="s">
        <v>302</v>
      </c>
      <c r="D4521" s="72" t="s">
        <v>292</v>
      </c>
      <c r="E4521" s="72"/>
      <c r="F4521" s="73" t="n">
        <v>8880</v>
      </c>
      <c r="G4521" s="73" t="n">
        <v>7715</v>
      </c>
      <c r="H4521" s="73" t="n">
        <v>1165</v>
      </c>
      <c r="I4521" s="74" t="n">
        <f aca="false">H4521/F4521</f>
        <v>0.131193693693694</v>
      </c>
      <c r="J4521" s="73" t="n">
        <v>7509</v>
      </c>
      <c r="K4521" s="73" t="n">
        <v>108</v>
      </c>
      <c r="L4521" s="73" t="n">
        <v>98</v>
      </c>
      <c r="M4521" s="73" t="n">
        <v>4697</v>
      </c>
      <c r="N4521" s="73" t="n">
        <v>2180</v>
      </c>
      <c r="O4521" s="73" t="n">
        <f aca="false">J4521-M4521-N4521</f>
        <v>632</v>
      </c>
      <c r="P4521" s="74" t="n">
        <f aca="false">M4521/J4521</f>
        <v>0.625516047409775</v>
      </c>
      <c r="Q4521" s="74" t="n">
        <f aca="false">N4521/J4521</f>
        <v>0.290318284724997</v>
      </c>
      <c r="R4521" s="75" t="n">
        <f aca="false">ABS(P4521-Q4521)*100</f>
        <v>33.5197762684778</v>
      </c>
      <c r="S4521" s="72" t="str">
        <f aca="false">IF(M4521&gt;N4521,"Flávio Bolsonaro",IF(N4521&gt;M4521,"Lula","Empate"))</f>
        <v>Flávio Bolsonaro</v>
      </c>
      <c r="T4521" s="74" t="n">
        <v>0.390286796536797</v>
      </c>
      <c r="U4521" s="74" t="n">
        <v>0.523538961038961</v>
      </c>
      <c r="V4521" s="72" t="str">
        <f aca="false">IF(S4521="Empate","—",IF((N4521&gt;M4521)&lt;&gt;(T4521&gt;U4521),"Sim","Não"))</f>
        <v>Não</v>
      </c>
    </row>
    <row r="4522" customFormat="false" ht="15" hidden="false" customHeight="false" outlineLevel="0" collapsed="false">
      <c r="A4522" s="72" t="s">
        <v>9195</v>
      </c>
      <c r="B4522" s="72" t="s">
        <v>9196</v>
      </c>
      <c r="C4522" s="72" t="s">
        <v>302</v>
      </c>
      <c r="D4522" s="72" t="s">
        <v>292</v>
      </c>
      <c r="E4522" s="72"/>
      <c r="F4522" s="73" t="n">
        <v>33628</v>
      </c>
      <c r="G4522" s="73" t="n">
        <v>27273</v>
      </c>
      <c r="H4522" s="73" t="n">
        <v>6355</v>
      </c>
      <c r="I4522" s="74" t="n">
        <f aca="false">H4522/F4522</f>
        <v>0.188979421910313</v>
      </c>
      <c r="J4522" s="73" t="n">
        <v>26572</v>
      </c>
      <c r="K4522" s="73" t="n">
        <v>362</v>
      </c>
      <c r="L4522" s="73" t="n">
        <v>339</v>
      </c>
      <c r="M4522" s="73" t="n">
        <v>19367</v>
      </c>
      <c r="N4522" s="73" t="n">
        <v>5229</v>
      </c>
      <c r="O4522" s="73" t="n">
        <f aca="false">J4522-M4522-N4522</f>
        <v>1976</v>
      </c>
      <c r="P4522" s="74" t="n">
        <f aca="false">M4522/J4522</f>
        <v>0.728849917206082</v>
      </c>
      <c r="Q4522" s="74" t="n">
        <f aca="false">N4522/J4522</f>
        <v>0.196786090621707</v>
      </c>
      <c r="R4522" s="75" t="n">
        <f aca="false">ABS(P4522-Q4522)*100</f>
        <v>53.2063826584375</v>
      </c>
      <c r="S4522" s="72" t="str">
        <f aca="false">IF(M4522&gt;N4522,"Flávio Bolsonaro",IF(N4522&gt;M4522,"Lula","Empate"))</f>
        <v>Flávio Bolsonaro</v>
      </c>
      <c r="T4522" s="74" t="n">
        <v>0.243358802802961</v>
      </c>
      <c r="U4522" s="74" t="n">
        <v>0.691515895324439</v>
      </c>
      <c r="V4522" s="72" t="str">
        <f aca="false">IF(S4522="Empate","—",IF((N4522&gt;M4522)&lt;&gt;(T4522&gt;U4522),"Sim","Não"))</f>
        <v>Não</v>
      </c>
    </row>
    <row r="4523" customFormat="false" ht="15" hidden="false" customHeight="false" outlineLevel="0" collapsed="false">
      <c r="A4523" s="72" t="s">
        <v>9197</v>
      </c>
      <c r="B4523" s="72" t="s">
        <v>9198</v>
      </c>
      <c r="C4523" s="72" t="s">
        <v>302</v>
      </c>
      <c r="D4523" s="72" t="s">
        <v>292</v>
      </c>
      <c r="E4523" s="72"/>
      <c r="F4523" s="73" t="n">
        <v>3992</v>
      </c>
      <c r="G4523" s="73" t="n">
        <v>3237</v>
      </c>
      <c r="H4523" s="73" t="n">
        <v>755</v>
      </c>
      <c r="I4523" s="74" t="n">
        <f aca="false">H4523/F4523</f>
        <v>0.189128256513026</v>
      </c>
      <c r="J4523" s="73" t="n">
        <v>3127</v>
      </c>
      <c r="K4523" s="73" t="n">
        <v>53</v>
      </c>
      <c r="L4523" s="73" t="n">
        <v>57</v>
      </c>
      <c r="M4523" s="73" t="n">
        <v>1938</v>
      </c>
      <c r="N4523" s="73" t="n">
        <v>937</v>
      </c>
      <c r="O4523" s="73" t="n">
        <f aca="false">J4523-M4523-N4523</f>
        <v>252</v>
      </c>
      <c r="P4523" s="74" t="n">
        <f aca="false">M4523/J4523</f>
        <v>0.619763351455069</v>
      </c>
      <c r="Q4523" s="74" t="n">
        <f aca="false">N4523/J4523</f>
        <v>0.299648225135913</v>
      </c>
      <c r="R4523" s="75" t="n">
        <f aca="false">ABS(P4523-Q4523)*100</f>
        <v>32.0115126319156</v>
      </c>
      <c r="S4523" s="72" t="str">
        <f aca="false">IF(M4523&gt;N4523,"Flávio Bolsonaro",IF(N4523&gt;M4523,"Lula","Empate"))</f>
        <v>Flávio Bolsonaro</v>
      </c>
      <c r="T4523" s="74" t="n">
        <v>0.375317258883249</v>
      </c>
      <c r="U4523" s="74" t="n">
        <v>0.562817258883249</v>
      </c>
      <c r="V4523" s="72" t="str">
        <f aca="false">IF(S4523="Empate","—",IF((N4523&gt;M4523)&lt;&gt;(T4523&gt;U4523),"Sim","Não"))</f>
        <v>Não</v>
      </c>
    </row>
    <row r="4524" customFormat="false" ht="15" hidden="false" customHeight="false" outlineLevel="0" collapsed="false">
      <c r="A4524" s="72" t="s">
        <v>9199</v>
      </c>
      <c r="B4524" s="72" t="s">
        <v>9200</v>
      </c>
      <c r="C4524" s="72" t="s">
        <v>302</v>
      </c>
      <c r="D4524" s="72" t="s">
        <v>292</v>
      </c>
      <c r="E4524" s="72"/>
      <c r="F4524" s="73" t="n">
        <v>6236</v>
      </c>
      <c r="G4524" s="73" t="n">
        <v>5293</v>
      </c>
      <c r="H4524" s="73" t="n">
        <v>943</v>
      </c>
      <c r="I4524" s="74" t="n">
        <f aca="false">H4524/F4524</f>
        <v>0.151218729955099</v>
      </c>
      <c r="J4524" s="73" t="n">
        <v>5133</v>
      </c>
      <c r="K4524" s="73" t="n">
        <v>77</v>
      </c>
      <c r="L4524" s="73" t="n">
        <v>83</v>
      </c>
      <c r="M4524" s="73" t="n">
        <v>2561</v>
      </c>
      <c r="N4524" s="73" t="n">
        <v>2228</v>
      </c>
      <c r="O4524" s="73" t="n">
        <f aca="false">J4524-M4524-N4524</f>
        <v>344</v>
      </c>
      <c r="P4524" s="74" t="n">
        <f aca="false">M4524/J4524</f>
        <v>0.49892850185077</v>
      </c>
      <c r="Q4524" s="74" t="n">
        <f aca="false">N4524/J4524</f>
        <v>0.434054159360997</v>
      </c>
      <c r="R4524" s="75" t="n">
        <f aca="false">ABS(P4524-Q4524)*100</f>
        <v>6.48743424897721</v>
      </c>
      <c r="S4524" s="72" t="str">
        <f aca="false">IF(M4524&gt;N4524,"Flávio Bolsonaro",IF(N4524&gt;M4524,"Lula","Empate"))</f>
        <v>Flávio Bolsonaro</v>
      </c>
      <c r="T4524" s="74" t="n">
        <v>0.542278271655985</v>
      </c>
      <c r="U4524" s="74" t="n">
        <v>0.407070498242712</v>
      </c>
      <c r="V4524" s="72" t="str">
        <f aca="false">IF(S4524="Empate","—",IF((N4524&gt;M4524)&lt;&gt;(T4524&gt;U4524),"Sim","Não"))</f>
        <v>Sim</v>
      </c>
    </row>
    <row r="4525" customFormat="false" ht="15" hidden="false" customHeight="false" outlineLevel="0" collapsed="false">
      <c r="A4525" s="72" t="s">
        <v>9201</v>
      </c>
      <c r="B4525" s="72" t="s">
        <v>9202</v>
      </c>
      <c r="C4525" s="72" t="s">
        <v>302</v>
      </c>
      <c r="D4525" s="72" t="s">
        <v>292</v>
      </c>
      <c r="E4525" s="72"/>
      <c r="F4525" s="73" t="n">
        <v>16804</v>
      </c>
      <c r="G4525" s="73" t="n">
        <v>13479</v>
      </c>
      <c r="H4525" s="73" t="n">
        <v>3325</v>
      </c>
      <c r="I4525" s="74" t="n">
        <f aca="false">H4525/F4525</f>
        <v>0.197869554867889</v>
      </c>
      <c r="J4525" s="73" t="n">
        <v>13098</v>
      </c>
      <c r="K4525" s="73" t="n">
        <v>202</v>
      </c>
      <c r="L4525" s="73" t="n">
        <v>179</v>
      </c>
      <c r="M4525" s="73" t="n">
        <v>8620</v>
      </c>
      <c r="N4525" s="73" t="n">
        <v>3533</v>
      </c>
      <c r="O4525" s="73" t="n">
        <f aca="false">J4525-M4525-N4525</f>
        <v>945</v>
      </c>
      <c r="P4525" s="74" t="n">
        <f aca="false">M4525/J4525</f>
        <v>0.658115742861506</v>
      </c>
      <c r="Q4525" s="74" t="n">
        <f aca="false">N4525/J4525</f>
        <v>0.269735837532448</v>
      </c>
      <c r="R4525" s="75" t="n">
        <f aca="false">ABS(P4525-Q4525)*100</f>
        <v>38.8379905329058</v>
      </c>
      <c r="S4525" s="72" t="str">
        <f aca="false">IF(M4525&gt;N4525,"Flávio Bolsonaro",IF(N4525&gt;M4525,"Lula","Empate"))</f>
        <v>Flávio Bolsonaro</v>
      </c>
      <c r="T4525" s="74" t="n">
        <v>0.324181226836094</v>
      </c>
      <c r="U4525" s="74" t="n">
        <v>0.592844716738522</v>
      </c>
      <c r="V4525" s="72" t="str">
        <f aca="false">IF(S4525="Empate","—",IF((N4525&gt;M4525)&lt;&gt;(T4525&gt;U4525),"Sim","Não"))</f>
        <v>Não</v>
      </c>
    </row>
    <row r="4526" customFormat="false" ht="15" hidden="false" customHeight="false" outlineLevel="0" collapsed="false">
      <c r="A4526" s="72" t="s">
        <v>9203</v>
      </c>
      <c r="B4526" s="72" t="s">
        <v>9204</v>
      </c>
      <c r="C4526" s="72" t="s">
        <v>302</v>
      </c>
      <c r="D4526" s="72" t="s">
        <v>292</v>
      </c>
      <c r="E4526" s="72"/>
      <c r="F4526" s="73" t="n">
        <v>1985</v>
      </c>
      <c r="G4526" s="73" t="n">
        <v>1656</v>
      </c>
      <c r="H4526" s="73" t="n">
        <v>329</v>
      </c>
      <c r="I4526" s="74" t="n">
        <f aca="false">H4526/F4526</f>
        <v>0.165743073047859</v>
      </c>
      <c r="J4526" s="73" t="n">
        <v>1627</v>
      </c>
      <c r="K4526" s="73" t="n">
        <v>16</v>
      </c>
      <c r="L4526" s="73" t="n">
        <v>13</v>
      </c>
      <c r="M4526" s="73" t="n">
        <v>1098</v>
      </c>
      <c r="N4526" s="73" t="n">
        <v>423</v>
      </c>
      <c r="O4526" s="73" t="n">
        <f aca="false">J4526-M4526-N4526</f>
        <v>106</v>
      </c>
      <c r="P4526" s="74" t="n">
        <f aca="false">M4526/J4526</f>
        <v>0.674861708666257</v>
      </c>
      <c r="Q4526" s="74" t="n">
        <f aca="false">N4526/J4526</f>
        <v>0.259987707437001</v>
      </c>
      <c r="R4526" s="75" t="n">
        <f aca="false">ABS(P4526-Q4526)*100</f>
        <v>41.4874001229256</v>
      </c>
      <c r="S4526" s="72" t="str">
        <f aca="false">IF(M4526&gt;N4526,"Flávio Bolsonaro",IF(N4526&gt;M4526,"Lula","Empate"))</f>
        <v>Flávio Bolsonaro</v>
      </c>
      <c r="T4526" s="74" t="n">
        <v>0.354330708661417</v>
      </c>
      <c r="U4526" s="74" t="n">
        <v>0.591207349081365</v>
      </c>
      <c r="V4526" s="72" t="str">
        <f aca="false">IF(S4526="Empate","—",IF((N4526&gt;M4526)&lt;&gt;(T4526&gt;U4526),"Sim","Não"))</f>
        <v>Não</v>
      </c>
    </row>
    <row r="4527" customFormat="false" ht="15" hidden="false" customHeight="false" outlineLevel="0" collapsed="false">
      <c r="A4527" s="72" t="s">
        <v>9205</v>
      </c>
      <c r="B4527" s="72" t="s">
        <v>9206</v>
      </c>
      <c r="C4527" s="72" t="s">
        <v>302</v>
      </c>
      <c r="D4527" s="72" t="s">
        <v>292</v>
      </c>
      <c r="E4527" s="72"/>
      <c r="F4527" s="73" t="n">
        <v>3018</v>
      </c>
      <c r="G4527" s="73" t="n">
        <v>2535</v>
      </c>
      <c r="H4527" s="73" t="n">
        <v>483</v>
      </c>
      <c r="I4527" s="74" t="n">
        <f aca="false">H4527/F4527</f>
        <v>0.160039761431412</v>
      </c>
      <c r="J4527" s="73" t="n">
        <v>2460</v>
      </c>
      <c r="K4527" s="73" t="n">
        <v>37</v>
      </c>
      <c r="L4527" s="73" t="n">
        <v>38</v>
      </c>
      <c r="M4527" s="73" t="n">
        <v>1831</v>
      </c>
      <c r="N4527" s="73" t="n">
        <v>492</v>
      </c>
      <c r="O4527" s="73" t="n">
        <f aca="false">J4527-M4527-N4527</f>
        <v>137</v>
      </c>
      <c r="P4527" s="74" t="n">
        <f aca="false">M4527/J4527</f>
        <v>0.744308943089431</v>
      </c>
      <c r="Q4527" s="74" t="n">
        <f aca="false">N4527/J4527</f>
        <v>0.2</v>
      </c>
      <c r="R4527" s="75" t="n">
        <f aca="false">ABS(P4527-Q4527)*100</f>
        <v>54.4308943089431</v>
      </c>
      <c r="S4527" s="72" t="str">
        <f aca="false">IF(M4527&gt;N4527,"Flávio Bolsonaro",IF(N4527&gt;M4527,"Lula","Empate"))</f>
        <v>Flávio Bolsonaro</v>
      </c>
      <c r="T4527" s="74" t="n">
        <v>0.269821502698215</v>
      </c>
      <c r="U4527" s="74" t="n">
        <v>0.679535076795351</v>
      </c>
      <c r="V4527" s="72" t="str">
        <f aca="false">IF(S4527="Empate","—",IF((N4527&gt;M4527)&lt;&gt;(T4527&gt;U4527),"Sim","Não"))</f>
        <v>Não</v>
      </c>
    </row>
    <row r="4528" customFormat="false" ht="15" hidden="false" customHeight="false" outlineLevel="0" collapsed="false">
      <c r="A4528" s="72" t="s">
        <v>9207</v>
      </c>
      <c r="B4528" s="72" t="s">
        <v>9208</v>
      </c>
      <c r="C4528" s="72" t="s">
        <v>302</v>
      </c>
      <c r="D4528" s="72" t="s">
        <v>292</v>
      </c>
      <c r="E4528" s="72"/>
      <c r="F4528" s="73" t="n">
        <v>15466</v>
      </c>
      <c r="G4528" s="73" t="n">
        <v>12112</v>
      </c>
      <c r="H4528" s="73" t="n">
        <v>3354</v>
      </c>
      <c r="I4528" s="74" t="n">
        <f aca="false">H4528/F4528</f>
        <v>0.216862795810164</v>
      </c>
      <c r="J4528" s="73" t="n">
        <v>11715</v>
      </c>
      <c r="K4528" s="73" t="n">
        <v>162</v>
      </c>
      <c r="L4528" s="73" t="n">
        <v>235</v>
      </c>
      <c r="M4528" s="73" t="n">
        <v>8560</v>
      </c>
      <c r="N4528" s="73" t="n">
        <v>2108</v>
      </c>
      <c r="O4528" s="73" t="n">
        <f aca="false">J4528-M4528-N4528</f>
        <v>1047</v>
      </c>
      <c r="P4528" s="74" t="n">
        <f aca="false">M4528/J4528</f>
        <v>0.730687153222364</v>
      </c>
      <c r="Q4528" s="74" t="n">
        <f aca="false">N4528/J4528</f>
        <v>0.179940247545881</v>
      </c>
      <c r="R4528" s="75" t="n">
        <f aca="false">ABS(P4528-Q4528)*100</f>
        <v>55.0746905676483</v>
      </c>
      <c r="S4528" s="72" t="str">
        <f aca="false">IF(M4528&gt;N4528,"Flávio Bolsonaro",IF(N4528&gt;M4528,"Lula","Empate"))</f>
        <v>Flávio Bolsonaro</v>
      </c>
      <c r="T4528" s="74" t="n">
        <v>0.222543099676206</v>
      </c>
      <c r="U4528" s="74" t="n">
        <v>0.690294915550888</v>
      </c>
      <c r="V4528" s="72" t="str">
        <f aca="false">IF(S4528="Empate","—",IF((N4528&gt;M4528)&lt;&gt;(T4528&gt;U4528),"Sim","Não"))</f>
        <v>Não</v>
      </c>
    </row>
    <row r="4529" customFormat="false" ht="15" hidden="false" customHeight="false" outlineLevel="0" collapsed="false">
      <c r="A4529" s="72" t="s">
        <v>9209</v>
      </c>
      <c r="B4529" s="72" t="s">
        <v>9210</v>
      </c>
      <c r="C4529" s="72" t="s">
        <v>302</v>
      </c>
      <c r="D4529" s="72" t="s">
        <v>292</v>
      </c>
      <c r="E4529" s="72"/>
      <c r="F4529" s="73" t="n">
        <v>12431</v>
      </c>
      <c r="G4529" s="73" t="n">
        <v>10029</v>
      </c>
      <c r="H4529" s="73" t="n">
        <v>2402</v>
      </c>
      <c r="I4529" s="74" t="n">
        <f aca="false">H4529/F4529</f>
        <v>0.193226610892125</v>
      </c>
      <c r="J4529" s="73" t="n">
        <v>9698</v>
      </c>
      <c r="K4529" s="73" t="n">
        <v>142</v>
      </c>
      <c r="L4529" s="73" t="n">
        <v>189</v>
      </c>
      <c r="M4529" s="73" t="n">
        <v>7287</v>
      </c>
      <c r="N4529" s="73" t="n">
        <v>1773</v>
      </c>
      <c r="O4529" s="73" t="n">
        <f aca="false">J4529-M4529-N4529</f>
        <v>638</v>
      </c>
      <c r="P4529" s="74" t="n">
        <f aca="false">M4529/J4529</f>
        <v>0.751392039595793</v>
      </c>
      <c r="Q4529" s="74" t="n">
        <f aca="false">N4529/J4529</f>
        <v>0.182821200247474</v>
      </c>
      <c r="R4529" s="75" t="n">
        <f aca="false">ABS(P4529-Q4529)*100</f>
        <v>56.8570839348319</v>
      </c>
      <c r="S4529" s="72" t="str">
        <f aca="false">IF(M4529&gt;N4529,"Flávio Bolsonaro",IF(N4529&gt;M4529,"Lula","Empate"))</f>
        <v>Flávio Bolsonaro</v>
      </c>
      <c r="T4529" s="74" t="n">
        <v>0.219310188336737</v>
      </c>
      <c r="U4529" s="74" t="n">
        <v>0.718515997277059</v>
      </c>
      <c r="V4529" s="72" t="str">
        <f aca="false">IF(S4529="Empate","—",IF((N4529&gt;M4529)&lt;&gt;(T4529&gt;U4529),"Sim","Não"))</f>
        <v>Não</v>
      </c>
    </row>
    <row r="4530" customFormat="false" ht="15" hidden="false" customHeight="false" outlineLevel="0" collapsed="false">
      <c r="A4530" s="72" t="s">
        <v>9211</v>
      </c>
      <c r="B4530" s="72" t="s">
        <v>9212</v>
      </c>
      <c r="C4530" s="72" t="s">
        <v>302</v>
      </c>
      <c r="D4530" s="72" t="s">
        <v>292</v>
      </c>
      <c r="E4530" s="72"/>
      <c r="F4530" s="73" t="n">
        <v>10187</v>
      </c>
      <c r="G4530" s="73" t="n">
        <v>8030</v>
      </c>
      <c r="H4530" s="73" t="n">
        <v>2157</v>
      </c>
      <c r="I4530" s="74" t="n">
        <f aca="false">H4530/F4530</f>
        <v>0.211740453519191</v>
      </c>
      <c r="J4530" s="73" t="n">
        <v>7689</v>
      </c>
      <c r="K4530" s="73" t="n">
        <v>147</v>
      </c>
      <c r="L4530" s="73" t="n">
        <v>194</v>
      </c>
      <c r="M4530" s="73" t="n">
        <v>4200</v>
      </c>
      <c r="N4530" s="73" t="n">
        <v>2996</v>
      </c>
      <c r="O4530" s="73" t="n">
        <f aca="false">J4530-M4530-N4530</f>
        <v>493</v>
      </c>
      <c r="P4530" s="74" t="n">
        <f aca="false">M4530/J4530</f>
        <v>0.546234880998829</v>
      </c>
      <c r="Q4530" s="74" t="n">
        <f aca="false">N4530/J4530</f>
        <v>0.389647548445832</v>
      </c>
      <c r="R4530" s="75" t="n">
        <f aca="false">ABS(P4530-Q4530)*100</f>
        <v>15.6587332552998</v>
      </c>
      <c r="S4530" s="72" t="str">
        <f aca="false">IF(M4530&gt;N4530,"Flávio Bolsonaro",IF(N4530&gt;M4530,"Lula","Empate"))</f>
        <v>Flávio Bolsonaro</v>
      </c>
      <c r="T4530" s="74" t="n">
        <v>0.445199891215665</v>
      </c>
      <c r="U4530" s="74" t="n">
        <v>0.486401958118031</v>
      </c>
      <c r="V4530" s="72" t="str">
        <f aca="false">IF(S4530="Empate","—",IF((N4530&gt;M4530)&lt;&gt;(T4530&gt;U4530),"Sim","Não"))</f>
        <v>Não</v>
      </c>
    </row>
    <row r="4531" customFormat="false" ht="15" hidden="false" customHeight="false" outlineLevel="0" collapsed="false">
      <c r="A4531" s="72" t="s">
        <v>9213</v>
      </c>
      <c r="B4531" s="72" t="s">
        <v>9214</v>
      </c>
      <c r="C4531" s="72" t="s">
        <v>302</v>
      </c>
      <c r="D4531" s="72" t="s">
        <v>292</v>
      </c>
      <c r="E4531" s="72"/>
      <c r="F4531" s="73" t="n">
        <v>42184</v>
      </c>
      <c r="G4531" s="73" t="n">
        <v>32129</v>
      </c>
      <c r="H4531" s="73" t="n">
        <v>10055</v>
      </c>
      <c r="I4531" s="74" t="n">
        <f aca="false">H4531/F4531</f>
        <v>0.238360515835388</v>
      </c>
      <c r="J4531" s="73" t="n">
        <v>30883</v>
      </c>
      <c r="K4531" s="73" t="n">
        <v>547</v>
      </c>
      <c r="L4531" s="73" t="n">
        <v>699</v>
      </c>
      <c r="M4531" s="73" t="n">
        <v>17603</v>
      </c>
      <c r="N4531" s="73" t="n">
        <v>10648</v>
      </c>
      <c r="O4531" s="73" t="n">
        <f aca="false">J4531-M4531-N4531</f>
        <v>2632</v>
      </c>
      <c r="P4531" s="74" t="n">
        <f aca="false">M4531/J4531</f>
        <v>0.56998996211508</v>
      </c>
      <c r="Q4531" s="74" t="n">
        <f aca="false">N4531/J4531</f>
        <v>0.344785156882427</v>
      </c>
      <c r="R4531" s="75" t="n">
        <f aca="false">ABS(P4531-Q4531)*100</f>
        <v>22.5204805232652</v>
      </c>
      <c r="S4531" s="72" t="str">
        <f aca="false">IF(M4531&gt;N4531,"Flávio Bolsonaro",IF(N4531&gt;M4531,"Lula","Empate"))</f>
        <v>Flávio Bolsonaro</v>
      </c>
      <c r="T4531" s="74" t="n">
        <v>0.397925068072933</v>
      </c>
      <c r="U4531" s="74" t="n">
        <v>0.514045427911626</v>
      </c>
      <c r="V4531" s="72" t="str">
        <f aca="false">IF(S4531="Empate","—",IF((N4531&gt;M4531)&lt;&gt;(T4531&gt;U4531),"Sim","Não"))</f>
        <v>Não</v>
      </c>
    </row>
    <row r="4532" customFormat="false" ht="15" hidden="false" customHeight="false" outlineLevel="0" collapsed="false">
      <c r="A4532" s="72" t="s">
        <v>9215</v>
      </c>
      <c r="B4532" s="72" t="s">
        <v>9216</v>
      </c>
      <c r="C4532" s="72" t="s">
        <v>302</v>
      </c>
      <c r="D4532" s="72" t="s">
        <v>292</v>
      </c>
      <c r="E4532" s="72"/>
      <c r="F4532" s="73" t="n">
        <v>5201</v>
      </c>
      <c r="G4532" s="73" t="n">
        <v>4552</v>
      </c>
      <c r="H4532" s="73" t="n">
        <v>649</v>
      </c>
      <c r="I4532" s="74" t="n">
        <f aca="false">H4532/F4532</f>
        <v>0.124783695443184</v>
      </c>
      <c r="J4532" s="73" t="n">
        <v>4408</v>
      </c>
      <c r="K4532" s="73" t="n">
        <v>72</v>
      </c>
      <c r="L4532" s="73" t="n">
        <v>72</v>
      </c>
      <c r="M4532" s="73" t="n">
        <v>3419</v>
      </c>
      <c r="N4532" s="73" t="n">
        <v>707</v>
      </c>
      <c r="O4532" s="73" t="n">
        <f aca="false">J4532-M4532-N4532</f>
        <v>282</v>
      </c>
      <c r="P4532" s="74" t="n">
        <f aca="false">M4532/J4532</f>
        <v>0.775635208711434</v>
      </c>
      <c r="Q4532" s="74" t="n">
        <f aca="false">N4532/J4532</f>
        <v>0.160390199637024</v>
      </c>
      <c r="R4532" s="75" t="n">
        <f aca="false">ABS(P4532-Q4532)*100</f>
        <v>61.524500907441</v>
      </c>
      <c r="S4532" s="72" t="str">
        <f aca="false">IF(M4532&gt;N4532,"Flávio Bolsonaro",IF(N4532&gt;M4532,"Lula","Empate"))</f>
        <v>Flávio Bolsonaro</v>
      </c>
      <c r="T4532" s="74" t="n">
        <v>0.2498803255146</v>
      </c>
      <c r="U4532" s="74" t="n">
        <v>0.677836285303973</v>
      </c>
      <c r="V4532" s="72" t="str">
        <f aca="false">IF(S4532="Empate","—",IF((N4532&gt;M4532)&lt;&gt;(T4532&gt;U4532),"Sim","Não"))</f>
        <v>Não</v>
      </c>
    </row>
    <row r="4533" customFormat="false" ht="15" hidden="false" customHeight="false" outlineLevel="0" collapsed="false">
      <c r="A4533" s="72" t="s">
        <v>9217</v>
      </c>
      <c r="B4533" s="72" t="s">
        <v>9218</v>
      </c>
      <c r="C4533" s="72" t="s">
        <v>302</v>
      </c>
      <c r="D4533" s="72" t="s">
        <v>292</v>
      </c>
      <c r="E4533" s="72"/>
      <c r="F4533" s="73" t="n">
        <v>50898</v>
      </c>
      <c r="G4533" s="73" t="n">
        <v>41003</v>
      </c>
      <c r="H4533" s="73" t="n">
        <v>9895</v>
      </c>
      <c r="I4533" s="74" t="n">
        <f aca="false">H4533/F4533</f>
        <v>0.194408424692522</v>
      </c>
      <c r="J4533" s="73" t="n">
        <v>39596</v>
      </c>
      <c r="K4533" s="73" t="n">
        <v>563</v>
      </c>
      <c r="L4533" s="73" t="n">
        <v>844</v>
      </c>
      <c r="M4533" s="73" t="n">
        <v>29041</v>
      </c>
      <c r="N4533" s="73" t="n">
        <v>7033</v>
      </c>
      <c r="O4533" s="73" t="n">
        <f aca="false">J4533-M4533-N4533</f>
        <v>3522</v>
      </c>
      <c r="P4533" s="74" t="n">
        <f aca="false">M4533/J4533</f>
        <v>0.733432669966663</v>
      </c>
      <c r="Q4533" s="74" t="n">
        <f aca="false">N4533/J4533</f>
        <v>0.177618951409233</v>
      </c>
      <c r="R4533" s="75" t="n">
        <f aca="false">ABS(P4533-Q4533)*100</f>
        <v>55.581371855743</v>
      </c>
      <c r="S4533" s="72" t="str">
        <f aca="false">IF(M4533&gt;N4533,"Flávio Bolsonaro",IF(N4533&gt;M4533,"Lula","Empate"))</f>
        <v>Flávio Bolsonaro</v>
      </c>
      <c r="T4533" s="74" t="n">
        <v>0.203674554928354</v>
      </c>
      <c r="U4533" s="74" t="n">
        <v>0.718383630047764</v>
      </c>
      <c r="V4533" s="72" t="str">
        <f aca="false">IF(S4533="Empate","—",IF((N4533&gt;M4533)&lt;&gt;(T4533&gt;U4533),"Sim","Não"))</f>
        <v>Não</v>
      </c>
    </row>
    <row r="4534" customFormat="false" ht="15" hidden="false" customHeight="false" outlineLevel="0" collapsed="false">
      <c r="A4534" s="72" t="s">
        <v>9219</v>
      </c>
      <c r="B4534" s="72" t="s">
        <v>9220</v>
      </c>
      <c r="C4534" s="72" t="s">
        <v>302</v>
      </c>
      <c r="D4534" s="72" t="s">
        <v>292</v>
      </c>
      <c r="E4534" s="72"/>
      <c r="F4534" s="73" t="n">
        <v>2888</v>
      </c>
      <c r="G4534" s="73" t="n">
        <v>2494</v>
      </c>
      <c r="H4534" s="73" t="n">
        <v>394</v>
      </c>
      <c r="I4534" s="74" t="n">
        <f aca="false">H4534/F4534</f>
        <v>0.136426592797784</v>
      </c>
      <c r="J4534" s="73" t="n">
        <v>2433</v>
      </c>
      <c r="K4534" s="73" t="n">
        <v>36</v>
      </c>
      <c r="L4534" s="73" t="n">
        <v>25</v>
      </c>
      <c r="M4534" s="73" t="n">
        <v>1795</v>
      </c>
      <c r="N4534" s="73" t="n">
        <v>442</v>
      </c>
      <c r="O4534" s="73" t="n">
        <f aca="false">J4534-M4534-N4534</f>
        <v>196</v>
      </c>
      <c r="P4534" s="74" t="n">
        <f aca="false">M4534/J4534</f>
        <v>0.73777229757501</v>
      </c>
      <c r="Q4534" s="74" t="n">
        <f aca="false">N4534/J4534</f>
        <v>0.181668721742705</v>
      </c>
      <c r="R4534" s="75" t="n">
        <f aca="false">ABS(P4534-Q4534)*100</f>
        <v>55.6103575832306</v>
      </c>
      <c r="S4534" s="72" t="str">
        <f aca="false">IF(M4534&gt;N4534,"Flávio Bolsonaro",IF(N4534&gt;M4534,"Lula","Empate"))</f>
        <v>Flávio Bolsonaro</v>
      </c>
      <c r="T4534" s="74" t="n">
        <v>0.232882686436982</v>
      </c>
      <c r="U4534" s="74" t="n">
        <v>0.677278674225905</v>
      </c>
      <c r="V4534" s="72" t="str">
        <f aca="false">IF(S4534="Empate","—",IF((N4534&gt;M4534)&lt;&gt;(T4534&gt;U4534),"Sim","Não"))</f>
        <v>Não</v>
      </c>
    </row>
    <row r="4535" customFormat="false" ht="15" hidden="false" customHeight="false" outlineLevel="0" collapsed="false">
      <c r="A4535" s="72" t="s">
        <v>9221</v>
      </c>
      <c r="B4535" s="72" t="s">
        <v>9222</v>
      </c>
      <c r="C4535" s="72" t="s">
        <v>302</v>
      </c>
      <c r="D4535" s="72" t="s">
        <v>292</v>
      </c>
      <c r="E4535" s="72"/>
      <c r="F4535" s="73" t="n">
        <v>3857</v>
      </c>
      <c r="G4535" s="73" t="n">
        <v>3352</v>
      </c>
      <c r="H4535" s="73" t="n">
        <v>505</v>
      </c>
      <c r="I4535" s="74" t="n">
        <f aca="false">H4535/F4535</f>
        <v>0.130930775213897</v>
      </c>
      <c r="J4535" s="73" t="n">
        <v>3234</v>
      </c>
      <c r="K4535" s="73" t="n">
        <v>65</v>
      </c>
      <c r="L4535" s="73" t="n">
        <v>53</v>
      </c>
      <c r="M4535" s="73" t="n">
        <v>2011</v>
      </c>
      <c r="N4535" s="73" t="n">
        <v>987</v>
      </c>
      <c r="O4535" s="73" t="n">
        <f aca="false">J4535-M4535-N4535</f>
        <v>236</v>
      </c>
      <c r="P4535" s="74" t="n">
        <f aca="false">M4535/J4535</f>
        <v>0.621830550401979</v>
      </c>
      <c r="Q4535" s="74" t="n">
        <f aca="false">N4535/J4535</f>
        <v>0.305194805194805</v>
      </c>
      <c r="R4535" s="75" t="n">
        <f aca="false">ABS(P4535-Q4535)*100</f>
        <v>31.6635745207174</v>
      </c>
      <c r="S4535" s="72" t="str">
        <f aca="false">IF(M4535&gt;N4535,"Flávio Bolsonaro",IF(N4535&gt;M4535,"Lula","Empate"))</f>
        <v>Flávio Bolsonaro</v>
      </c>
      <c r="T4535" s="74" t="n">
        <v>0.392926670992862</v>
      </c>
      <c r="U4535" s="74" t="n">
        <v>0.529526281635302</v>
      </c>
      <c r="V4535" s="72" t="str">
        <f aca="false">IF(S4535="Empate","—",IF((N4535&gt;M4535)&lt;&gt;(T4535&gt;U4535),"Sim","Não"))</f>
        <v>Não</v>
      </c>
    </row>
    <row r="4536" customFormat="false" ht="15" hidden="false" customHeight="false" outlineLevel="0" collapsed="false">
      <c r="A4536" s="72" t="s">
        <v>9223</v>
      </c>
      <c r="B4536" s="72" t="s">
        <v>9224</v>
      </c>
      <c r="C4536" s="72" t="s">
        <v>302</v>
      </c>
      <c r="D4536" s="72" t="s">
        <v>292</v>
      </c>
      <c r="E4536" s="72"/>
      <c r="F4536" s="73" t="n">
        <v>7715</v>
      </c>
      <c r="G4536" s="73" t="n">
        <v>6538</v>
      </c>
      <c r="H4536" s="73" t="n">
        <v>1177</v>
      </c>
      <c r="I4536" s="74" t="n">
        <f aca="false">H4536/F4536</f>
        <v>0.152559948152949</v>
      </c>
      <c r="J4536" s="73" t="n">
        <v>6326</v>
      </c>
      <c r="K4536" s="73" t="n">
        <v>96</v>
      </c>
      <c r="L4536" s="73" t="n">
        <v>116</v>
      </c>
      <c r="M4536" s="73" t="n">
        <v>4358</v>
      </c>
      <c r="N4536" s="73" t="n">
        <v>1331</v>
      </c>
      <c r="O4536" s="73" t="n">
        <f aca="false">J4536-M4536-N4536</f>
        <v>637</v>
      </c>
      <c r="P4536" s="74" t="n">
        <f aca="false">M4536/J4536</f>
        <v>0.688902940246601</v>
      </c>
      <c r="Q4536" s="74" t="n">
        <f aca="false">N4536/J4536</f>
        <v>0.210401517546633</v>
      </c>
      <c r="R4536" s="75" t="n">
        <f aca="false">ABS(P4536-Q4536)*100</f>
        <v>47.8501422699968</v>
      </c>
      <c r="S4536" s="72" t="str">
        <f aca="false">IF(M4536&gt;N4536,"Flávio Bolsonaro",IF(N4536&gt;M4536,"Lula","Empate"))</f>
        <v>Flávio Bolsonaro</v>
      </c>
      <c r="T4536" s="74" t="n">
        <v>0.299379090451418</v>
      </c>
      <c r="U4536" s="74" t="n">
        <v>0.585165296190636</v>
      </c>
      <c r="V4536" s="72" t="str">
        <f aca="false">IF(S4536="Empate","—",IF((N4536&gt;M4536)&lt;&gt;(T4536&gt;U4536),"Sim","Não"))</f>
        <v>Não</v>
      </c>
    </row>
    <row r="4537" customFormat="false" ht="15" hidden="false" customHeight="false" outlineLevel="0" collapsed="false">
      <c r="A4537" s="72" t="s">
        <v>9225</v>
      </c>
      <c r="B4537" s="72" t="s">
        <v>9226</v>
      </c>
      <c r="C4537" s="72" t="s">
        <v>302</v>
      </c>
      <c r="D4537" s="72" t="s">
        <v>292</v>
      </c>
      <c r="E4537" s="72"/>
      <c r="F4537" s="73" t="n">
        <v>5697</v>
      </c>
      <c r="G4537" s="73" t="n">
        <v>4540</v>
      </c>
      <c r="H4537" s="73" t="n">
        <v>1157</v>
      </c>
      <c r="I4537" s="74" t="n">
        <f aca="false">H4537/F4537</f>
        <v>0.20308934526944</v>
      </c>
      <c r="J4537" s="73" t="n">
        <v>4416</v>
      </c>
      <c r="K4537" s="73" t="n">
        <v>46</v>
      </c>
      <c r="L4537" s="73" t="n">
        <v>78</v>
      </c>
      <c r="M4537" s="73" t="n">
        <v>1777</v>
      </c>
      <c r="N4537" s="73" t="n">
        <v>2442</v>
      </c>
      <c r="O4537" s="73" t="n">
        <f aca="false">J4537-M4537-N4537</f>
        <v>197</v>
      </c>
      <c r="P4537" s="74" t="n">
        <f aca="false">M4537/J4537</f>
        <v>0.402400362318841</v>
      </c>
      <c r="Q4537" s="74" t="n">
        <f aca="false">N4537/J4537</f>
        <v>0.552989130434783</v>
      </c>
      <c r="R4537" s="75" t="n">
        <f aca="false">ABS(P4537-Q4537)*100</f>
        <v>15.0588768115942</v>
      </c>
      <c r="S4537" s="72" t="str">
        <f aca="false">IF(M4537&gt;N4537,"Flávio Bolsonaro",IF(N4537&gt;M4537,"Lula","Empate"))</f>
        <v>Lula</v>
      </c>
      <c r="T4537" s="74" t="n">
        <v>0.645334526739763</v>
      </c>
      <c r="U4537" s="74" t="n">
        <v>0.304989930633251</v>
      </c>
      <c r="V4537" s="72" t="str">
        <f aca="false">IF(S4537="Empate","—",IF((N4537&gt;M4537)&lt;&gt;(T4537&gt;U4537),"Sim","Não"))</f>
        <v>Não</v>
      </c>
    </row>
    <row r="4538" customFormat="false" ht="15" hidden="false" customHeight="false" outlineLevel="0" collapsed="false">
      <c r="A4538" s="72" t="s">
        <v>9227</v>
      </c>
      <c r="B4538" s="72" t="s">
        <v>9228</v>
      </c>
      <c r="C4538" s="72" t="s">
        <v>302</v>
      </c>
      <c r="D4538" s="72" t="s">
        <v>292</v>
      </c>
      <c r="E4538" s="72"/>
      <c r="F4538" s="73" t="n">
        <v>6026</v>
      </c>
      <c r="G4538" s="73" t="n">
        <v>4834</v>
      </c>
      <c r="H4538" s="73" t="n">
        <v>1192</v>
      </c>
      <c r="I4538" s="74" t="n">
        <f aca="false">H4538/F4538</f>
        <v>0.197809492200465</v>
      </c>
      <c r="J4538" s="73" t="n">
        <v>4624</v>
      </c>
      <c r="K4538" s="73" t="n">
        <v>95</v>
      </c>
      <c r="L4538" s="73" t="n">
        <v>115</v>
      </c>
      <c r="M4538" s="73" t="n">
        <v>2603</v>
      </c>
      <c r="N4538" s="73" t="n">
        <v>1598</v>
      </c>
      <c r="O4538" s="73" t="n">
        <f aca="false">J4538-M4538-N4538</f>
        <v>423</v>
      </c>
      <c r="P4538" s="74" t="n">
        <f aca="false">M4538/J4538</f>
        <v>0.562932525951557</v>
      </c>
      <c r="Q4538" s="74" t="n">
        <f aca="false">N4538/J4538</f>
        <v>0.345588235294118</v>
      </c>
      <c r="R4538" s="75" t="n">
        <f aca="false">ABS(P4538-Q4538)*100</f>
        <v>21.7344290657439</v>
      </c>
      <c r="S4538" s="72" t="str">
        <f aca="false">IF(M4538&gt;N4538,"Flávio Bolsonaro",IF(N4538&gt;M4538,"Lula","Empate"))</f>
        <v>Flávio Bolsonaro</v>
      </c>
      <c r="T4538" s="74" t="n">
        <v>0.445685279187817</v>
      </c>
      <c r="U4538" s="74" t="n">
        <v>0.495431472081218</v>
      </c>
      <c r="V4538" s="72" t="str">
        <f aca="false">IF(S4538="Empate","—",IF((N4538&gt;M4538)&lt;&gt;(T4538&gt;U4538),"Sim","Não"))</f>
        <v>Não</v>
      </c>
    </row>
    <row r="4539" customFormat="false" ht="15" hidden="false" customHeight="false" outlineLevel="0" collapsed="false">
      <c r="A4539" s="72" t="s">
        <v>9229</v>
      </c>
      <c r="B4539" s="72" t="s">
        <v>9230</v>
      </c>
      <c r="C4539" s="72" t="s">
        <v>302</v>
      </c>
      <c r="D4539" s="72" t="s">
        <v>292</v>
      </c>
      <c r="E4539" s="72"/>
      <c r="F4539" s="73" t="n">
        <v>3717</v>
      </c>
      <c r="G4539" s="73" t="n">
        <v>3234</v>
      </c>
      <c r="H4539" s="73" t="n">
        <v>483</v>
      </c>
      <c r="I4539" s="74" t="n">
        <f aca="false">H4539/F4539</f>
        <v>0.129943502824859</v>
      </c>
      <c r="J4539" s="73" t="n">
        <v>3160</v>
      </c>
      <c r="K4539" s="73" t="n">
        <v>41</v>
      </c>
      <c r="L4539" s="73" t="n">
        <v>33</v>
      </c>
      <c r="M4539" s="73" t="n">
        <v>2230</v>
      </c>
      <c r="N4539" s="73" t="n">
        <v>706</v>
      </c>
      <c r="O4539" s="73" t="n">
        <f aca="false">J4539-M4539-N4539</f>
        <v>224</v>
      </c>
      <c r="P4539" s="74" t="n">
        <f aca="false">M4539/J4539</f>
        <v>0.705696202531646</v>
      </c>
      <c r="Q4539" s="74" t="n">
        <f aca="false">N4539/J4539</f>
        <v>0.223417721518987</v>
      </c>
      <c r="R4539" s="75" t="n">
        <f aca="false">ABS(P4539-Q4539)*100</f>
        <v>48.2278481012658</v>
      </c>
      <c r="S4539" s="72" t="str">
        <f aca="false">IF(M4539&gt;N4539,"Flávio Bolsonaro",IF(N4539&gt;M4539,"Lula","Empate"))</f>
        <v>Flávio Bolsonaro</v>
      </c>
      <c r="T4539" s="74" t="n">
        <v>0.283031301482702</v>
      </c>
      <c r="U4539" s="74" t="n">
        <v>0.645799011532125</v>
      </c>
      <c r="V4539" s="72" t="str">
        <f aca="false">IF(S4539="Empate","—",IF((N4539&gt;M4539)&lt;&gt;(T4539&gt;U4539),"Sim","Não"))</f>
        <v>Não</v>
      </c>
    </row>
    <row r="4540" customFormat="false" ht="15" hidden="false" customHeight="false" outlineLevel="0" collapsed="false">
      <c r="A4540" s="72" t="s">
        <v>9231</v>
      </c>
      <c r="B4540" s="72" t="s">
        <v>9232</v>
      </c>
      <c r="C4540" s="72" t="s">
        <v>302</v>
      </c>
      <c r="D4540" s="72" t="s">
        <v>292</v>
      </c>
      <c r="E4540" s="72"/>
      <c r="F4540" s="73" t="n">
        <v>7724</v>
      </c>
      <c r="G4540" s="73" t="n">
        <v>6434</v>
      </c>
      <c r="H4540" s="73" t="n">
        <v>1290</v>
      </c>
      <c r="I4540" s="74" t="n">
        <f aca="false">H4540/F4540</f>
        <v>0.167011910926981</v>
      </c>
      <c r="J4540" s="73" t="n">
        <v>6211</v>
      </c>
      <c r="K4540" s="73" t="n">
        <v>132</v>
      </c>
      <c r="L4540" s="73" t="n">
        <v>91</v>
      </c>
      <c r="M4540" s="73" t="n">
        <v>3882</v>
      </c>
      <c r="N4540" s="73" t="n">
        <v>1806</v>
      </c>
      <c r="O4540" s="73" t="n">
        <f aca="false">J4540-M4540-N4540</f>
        <v>523</v>
      </c>
      <c r="P4540" s="74" t="n">
        <f aca="false">M4540/J4540</f>
        <v>0.625020125583642</v>
      </c>
      <c r="Q4540" s="74" t="n">
        <f aca="false">N4540/J4540</f>
        <v>0.290774432458541</v>
      </c>
      <c r="R4540" s="75" t="n">
        <f aca="false">ABS(P4540-Q4540)*100</f>
        <v>33.4245693125101</v>
      </c>
      <c r="S4540" s="72" t="str">
        <f aca="false">IF(M4540&gt;N4540,"Flávio Bolsonaro",IF(N4540&gt;M4540,"Lula","Empate"))</f>
        <v>Flávio Bolsonaro</v>
      </c>
      <c r="T4540" s="74" t="n">
        <v>0.367088607594937</v>
      </c>
      <c r="U4540" s="74" t="n">
        <v>0.561400624691764</v>
      </c>
      <c r="V4540" s="72" t="str">
        <f aca="false">IF(S4540="Empate","—",IF((N4540&gt;M4540)&lt;&gt;(T4540&gt;U4540),"Sim","Não"))</f>
        <v>Não</v>
      </c>
    </row>
    <row r="4541" customFormat="false" ht="15" hidden="false" customHeight="false" outlineLevel="0" collapsed="false">
      <c r="A4541" s="72" t="s">
        <v>9233</v>
      </c>
      <c r="B4541" s="72" t="s">
        <v>6947</v>
      </c>
      <c r="C4541" s="72" t="s">
        <v>302</v>
      </c>
      <c r="D4541" s="72" t="s">
        <v>292</v>
      </c>
      <c r="E4541" s="72"/>
      <c r="F4541" s="73" t="n">
        <v>2036</v>
      </c>
      <c r="G4541" s="73" t="n">
        <v>1682</v>
      </c>
      <c r="H4541" s="73" t="n">
        <v>354</v>
      </c>
      <c r="I4541" s="74" t="n">
        <f aca="false">H4541/F4541</f>
        <v>0.173870333988212</v>
      </c>
      <c r="J4541" s="73" t="n">
        <v>1627</v>
      </c>
      <c r="K4541" s="73" t="n">
        <v>26</v>
      </c>
      <c r="L4541" s="73" t="n">
        <v>29</v>
      </c>
      <c r="M4541" s="73" t="n">
        <v>910</v>
      </c>
      <c r="N4541" s="73" t="n">
        <v>635</v>
      </c>
      <c r="O4541" s="73" t="n">
        <f aca="false">J4541-M4541-N4541</f>
        <v>82</v>
      </c>
      <c r="P4541" s="74" t="n">
        <f aca="false">M4541/J4541</f>
        <v>0.559311616472034</v>
      </c>
      <c r="Q4541" s="74" t="n">
        <f aca="false">N4541/J4541</f>
        <v>0.390288875230486</v>
      </c>
      <c r="R4541" s="75" t="n">
        <f aca="false">ABS(P4541-Q4541)*100</f>
        <v>16.9022741241549</v>
      </c>
      <c r="S4541" s="72" t="str">
        <f aca="false">IF(M4541&gt;N4541,"Flávio Bolsonaro",IF(N4541&gt;M4541,"Lula","Empate"))</f>
        <v>Flávio Bolsonaro</v>
      </c>
      <c r="T4541" s="74" t="n">
        <v>0.483392645314354</v>
      </c>
      <c r="U4541" s="74" t="n">
        <v>0.448991696322657</v>
      </c>
      <c r="V4541" s="72" t="str">
        <f aca="false">IF(S4541="Empate","—",IF((N4541&gt;M4541)&lt;&gt;(T4541&gt;U4541),"Sim","Não"))</f>
        <v>Sim</v>
      </c>
    </row>
    <row r="4542" customFormat="false" ht="15" hidden="false" customHeight="false" outlineLevel="0" collapsed="false">
      <c r="A4542" s="72" t="s">
        <v>9234</v>
      </c>
      <c r="B4542" s="72" t="s">
        <v>9235</v>
      </c>
      <c r="C4542" s="72" t="s">
        <v>302</v>
      </c>
      <c r="D4542" s="72" t="s">
        <v>292</v>
      </c>
      <c r="E4542" s="72"/>
      <c r="F4542" s="73" t="n">
        <v>8228</v>
      </c>
      <c r="G4542" s="73" t="n">
        <v>6844</v>
      </c>
      <c r="H4542" s="73" t="n">
        <v>1384</v>
      </c>
      <c r="I4542" s="74" t="n">
        <f aca="false">H4542/F4542</f>
        <v>0.168206125425377</v>
      </c>
      <c r="J4542" s="73" t="n">
        <v>6618</v>
      </c>
      <c r="K4542" s="73" t="n">
        <v>114</v>
      </c>
      <c r="L4542" s="73" t="n">
        <v>112</v>
      </c>
      <c r="M4542" s="73" t="n">
        <v>4607</v>
      </c>
      <c r="N4542" s="73" t="n">
        <v>1540</v>
      </c>
      <c r="O4542" s="73" t="n">
        <f aca="false">J4542-M4542-N4542</f>
        <v>471</v>
      </c>
      <c r="P4542" s="74" t="n">
        <f aca="false">M4542/J4542</f>
        <v>0.69613176186159</v>
      </c>
      <c r="Q4542" s="74" t="n">
        <f aca="false">N4542/J4542</f>
        <v>0.23269870051375</v>
      </c>
      <c r="R4542" s="75" t="n">
        <f aca="false">ABS(P4542-Q4542)*100</f>
        <v>46.3433061347839</v>
      </c>
      <c r="S4542" s="72" t="str">
        <f aca="false">IF(M4542&gt;N4542,"Flávio Bolsonaro",IF(N4542&gt;M4542,"Lula","Empate"))</f>
        <v>Flávio Bolsonaro</v>
      </c>
      <c r="T4542" s="74" t="n">
        <v>0.352646414030692</v>
      </c>
      <c r="U4542" s="74" t="n">
        <v>0.576103977450673</v>
      </c>
      <c r="V4542" s="72" t="str">
        <f aca="false">IF(S4542="Empate","—",IF((N4542&gt;M4542)&lt;&gt;(T4542&gt;U4542),"Sim","Não"))</f>
        <v>Não</v>
      </c>
    </row>
    <row r="4543" customFormat="false" ht="15" hidden="false" customHeight="false" outlineLevel="0" collapsed="false">
      <c r="A4543" s="72" t="s">
        <v>9236</v>
      </c>
      <c r="B4543" s="72" t="s">
        <v>9237</v>
      </c>
      <c r="C4543" s="72" t="s">
        <v>302</v>
      </c>
      <c r="D4543" s="72" t="s">
        <v>292</v>
      </c>
      <c r="E4543" s="72"/>
      <c r="F4543" s="73" t="n">
        <v>16680</v>
      </c>
      <c r="G4543" s="73" t="n">
        <v>13654</v>
      </c>
      <c r="H4543" s="73" t="n">
        <v>3026</v>
      </c>
      <c r="I4543" s="74" t="n">
        <f aca="false">H4543/F4543</f>
        <v>0.181414868105516</v>
      </c>
      <c r="J4543" s="73" t="n">
        <v>13178</v>
      </c>
      <c r="K4543" s="73" t="n">
        <v>261</v>
      </c>
      <c r="L4543" s="73" t="n">
        <v>215</v>
      </c>
      <c r="M4543" s="73" t="n">
        <v>10200</v>
      </c>
      <c r="N4543" s="73" t="n">
        <v>2249</v>
      </c>
      <c r="O4543" s="73" t="n">
        <f aca="false">J4543-M4543-N4543</f>
        <v>729</v>
      </c>
      <c r="P4543" s="74" t="n">
        <f aca="false">M4543/J4543</f>
        <v>0.774017301563212</v>
      </c>
      <c r="Q4543" s="74" t="n">
        <f aca="false">N4543/J4543</f>
        <v>0.170663226589771</v>
      </c>
      <c r="R4543" s="75" t="n">
        <f aca="false">ABS(P4543-Q4543)*100</f>
        <v>60.3354074973441</v>
      </c>
      <c r="S4543" s="72" t="str">
        <f aca="false">IF(M4543&gt;N4543,"Flávio Bolsonaro",IF(N4543&gt;M4543,"Lula","Empate"))</f>
        <v>Flávio Bolsonaro</v>
      </c>
      <c r="T4543" s="74" t="n">
        <v>0.246988419989119</v>
      </c>
      <c r="U4543" s="74" t="n">
        <v>0.686873397062252</v>
      </c>
      <c r="V4543" s="72" t="str">
        <f aca="false">IF(S4543="Empate","—",IF((N4543&gt;M4543)&lt;&gt;(T4543&gt;U4543),"Sim","Não"))</f>
        <v>Não</v>
      </c>
    </row>
    <row r="4544" customFormat="false" ht="15" hidden="false" customHeight="false" outlineLevel="0" collapsed="false">
      <c r="A4544" s="72" t="s">
        <v>9238</v>
      </c>
      <c r="B4544" s="72" t="s">
        <v>9239</v>
      </c>
      <c r="C4544" s="72" t="s">
        <v>302</v>
      </c>
      <c r="D4544" s="72" t="s">
        <v>292</v>
      </c>
      <c r="E4544" s="72"/>
      <c r="F4544" s="73" t="n">
        <v>183857</v>
      </c>
      <c r="G4544" s="73" t="n">
        <v>148540</v>
      </c>
      <c r="H4544" s="73" t="n">
        <v>35317</v>
      </c>
      <c r="I4544" s="74" t="n">
        <f aca="false">H4544/F4544</f>
        <v>0.192089504343049</v>
      </c>
      <c r="J4544" s="73" t="n">
        <v>143782</v>
      </c>
      <c r="K4544" s="73" t="n">
        <v>2231</v>
      </c>
      <c r="L4544" s="73" t="n">
        <v>2527</v>
      </c>
      <c r="M4544" s="73" t="n">
        <v>98583</v>
      </c>
      <c r="N4544" s="73" t="n">
        <v>33204</v>
      </c>
      <c r="O4544" s="73" t="n">
        <f aca="false">J4544-M4544-N4544</f>
        <v>11995</v>
      </c>
      <c r="P4544" s="74" t="n">
        <f aca="false">M4544/J4544</f>
        <v>0.685642152703398</v>
      </c>
      <c r="Q4544" s="74" t="n">
        <f aca="false">N4544/J4544</f>
        <v>0.230932940145498</v>
      </c>
      <c r="R4544" s="75" t="n">
        <f aca="false">ABS(P4544-Q4544)*100</f>
        <v>45.47092125579</v>
      </c>
      <c r="S4544" s="72" t="str">
        <f aca="false">IF(M4544&gt;N4544,"Flávio Bolsonaro",IF(N4544&gt;M4544,"Lula","Empate"))</f>
        <v>Flávio Bolsonaro</v>
      </c>
      <c r="T4544" s="74" t="n">
        <v>0.256366261271816</v>
      </c>
      <c r="U4544" s="74" t="n">
        <v>0.664268059471349</v>
      </c>
      <c r="V4544" s="72" t="str">
        <f aca="false">IF(S4544="Empate","—",IF((N4544&gt;M4544)&lt;&gt;(T4544&gt;U4544),"Sim","Não"))</f>
        <v>Não</v>
      </c>
    </row>
    <row r="4545" customFormat="false" ht="15" hidden="false" customHeight="false" outlineLevel="0" collapsed="false">
      <c r="A4545" s="72" t="s">
        <v>9240</v>
      </c>
      <c r="B4545" s="72" t="s">
        <v>9241</v>
      </c>
      <c r="C4545" s="72" t="s">
        <v>302</v>
      </c>
      <c r="D4545" s="72" t="s">
        <v>292</v>
      </c>
      <c r="E4545" s="72"/>
      <c r="F4545" s="73" t="n">
        <v>60041</v>
      </c>
      <c r="G4545" s="73" t="n">
        <v>46829</v>
      </c>
      <c r="H4545" s="73" t="n">
        <v>13212</v>
      </c>
      <c r="I4545" s="74" t="n">
        <f aca="false">H4545/F4545</f>
        <v>0.220049632750954</v>
      </c>
      <c r="J4545" s="73" t="n">
        <v>45792</v>
      </c>
      <c r="K4545" s="73" t="n">
        <v>460</v>
      </c>
      <c r="L4545" s="73" t="n">
        <v>577</v>
      </c>
      <c r="M4545" s="73" t="n">
        <v>34048</v>
      </c>
      <c r="N4545" s="73" t="n">
        <v>8758</v>
      </c>
      <c r="O4545" s="73" t="n">
        <f aca="false">J4545-M4545-N4545</f>
        <v>2986</v>
      </c>
      <c r="P4545" s="74" t="n">
        <f aca="false">M4545/J4545</f>
        <v>0.743535988819008</v>
      </c>
      <c r="Q4545" s="74" t="n">
        <f aca="false">N4545/J4545</f>
        <v>0.191256114605171</v>
      </c>
      <c r="R4545" s="75" t="n">
        <f aca="false">ABS(P4545-Q4545)*100</f>
        <v>55.2279874213837</v>
      </c>
      <c r="S4545" s="72" t="str">
        <f aca="false">IF(M4545&gt;N4545,"Flávio Bolsonaro",IF(N4545&gt;M4545,"Lula","Empate"))</f>
        <v>Flávio Bolsonaro</v>
      </c>
      <c r="T4545" s="74" t="n">
        <v>0.234482218801367</v>
      </c>
      <c r="U4545" s="74" t="n">
        <v>0.706368878336421</v>
      </c>
      <c r="V4545" s="72" t="str">
        <f aca="false">IF(S4545="Empate","—",IF((N4545&gt;M4545)&lt;&gt;(T4545&gt;U4545),"Sim","Não"))</f>
        <v>Não</v>
      </c>
    </row>
    <row r="4546" customFormat="false" ht="15" hidden="false" customHeight="false" outlineLevel="0" collapsed="false">
      <c r="A4546" s="72" t="s">
        <v>9242</v>
      </c>
      <c r="B4546" s="72" t="s">
        <v>663</v>
      </c>
      <c r="C4546" s="72" t="s">
        <v>302</v>
      </c>
      <c r="D4546" s="72" t="s">
        <v>292</v>
      </c>
      <c r="E4546" s="72"/>
      <c r="F4546" s="73" t="n">
        <v>12187</v>
      </c>
      <c r="G4546" s="73" t="n">
        <v>9945</v>
      </c>
      <c r="H4546" s="73" t="n">
        <v>2242</v>
      </c>
      <c r="I4546" s="74" t="n">
        <f aca="false">H4546/F4546</f>
        <v>0.183966521703455</v>
      </c>
      <c r="J4546" s="73" t="n">
        <v>9706</v>
      </c>
      <c r="K4546" s="73" t="n">
        <v>103</v>
      </c>
      <c r="L4546" s="73" t="n">
        <v>136</v>
      </c>
      <c r="M4546" s="73" t="n">
        <v>6821</v>
      </c>
      <c r="N4546" s="73" t="n">
        <v>1941</v>
      </c>
      <c r="O4546" s="73" t="n">
        <f aca="false">J4546-M4546-N4546</f>
        <v>944</v>
      </c>
      <c r="P4546" s="74" t="n">
        <f aca="false">M4546/J4546</f>
        <v>0.70276117865238</v>
      </c>
      <c r="Q4546" s="74" t="n">
        <f aca="false">N4546/J4546</f>
        <v>0.199979394189161</v>
      </c>
      <c r="R4546" s="75" t="n">
        <f aca="false">ABS(P4546-Q4546)*100</f>
        <v>50.2781784463219</v>
      </c>
      <c r="S4546" s="72" t="str">
        <f aca="false">IF(M4546&gt;N4546,"Flávio Bolsonaro",IF(N4546&gt;M4546,"Lula","Empate"))</f>
        <v>Flávio Bolsonaro</v>
      </c>
      <c r="T4546" s="74" t="n">
        <v>0.279243756950763</v>
      </c>
      <c r="U4546" s="74" t="n">
        <v>0.631382064503084</v>
      </c>
      <c r="V4546" s="72" t="str">
        <f aca="false">IF(S4546="Empate","—",IF((N4546&gt;M4546)&lt;&gt;(T4546&gt;U4546),"Sim","Não"))</f>
        <v>Não</v>
      </c>
    </row>
    <row r="4547" customFormat="false" ht="15" hidden="false" customHeight="false" outlineLevel="0" collapsed="false">
      <c r="A4547" s="72" t="s">
        <v>9243</v>
      </c>
      <c r="B4547" s="72" t="s">
        <v>9244</v>
      </c>
      <c r="C4547" s="72" t="s">
        <v>302</v>
      </c>
      <c r="D4547" s="72" t="s">
        <v>292</v>
      </c>
      <c r="E4547" s="72"/>
      <c r="F4547" s="73" t="n">
        <v>21623</v>
      </c>
      <c r="G4547" s="73" t="n">
        <v>16344</v>
      </c>
      <c r="H4547" s="73" t="n">
        <v>5279</v>
      </c>
      <c r="I4547" s="74" t="n">
        <f aca="false">H4547/F4547</f>
        <v>0.24413818619063</v>
      </c>
      <c r="J4547" s="73" t="n">
        <v>15764</v>
      </c>
      <c r="K4547" s="73" t="n">
        <v>253</v>
      </c>
      <c r="L4547" s="73" t="n">
        <v>327</v>
      </c>
      <c r="M4547" s="73" t="n">
        <v>10514</v>
      </c>
      <c r="N4547" s="73" t="n">
        <v>4072</v>
      </c>
      <c r="O4547" s="73" t="n">
        <f aca="false">J4547-M4547-N4547</f>
        <v>1178</v>
      </c>
      <c r="P4547" s="74" t="n">
        <f aca="false">M4547/J4547</f>
        <v>0.66696269982238</v>
      </c>
      <c r="Q4547" s="74" t="n">
        <f aca="false">N4547/J4547</f>
        <v>0.258310073585384</v>
      </c>
      <c r="R4547" s="75" t="n">
        <f aca="false">ABS(P4547-Q4547)*100</f>
        <v>40.8652626236996</v>
      </c>
      <c r="S4547" s="72" t="str">
        <f aca="false">IF(M4547&gt;N4547,"Flávio Bolsonaro",IF(N4547&gt;M4547,"Lula","Empate"))</f>
        <v>Flávio Bolsonaro</v>
      </c>
      <c r="T4547" s="74" t="n">
        <v>0.291780406430088</v>
      </c>
      <c r="U4547" s="74" t="n">
        <v>0.64232635729451</v>
      </c>
      <c r="V4547" s="72" t="str">
        <f aca="false">IF(S4547="Empate","—",IF((N4547&gt;M4547)&lt;&gt;(T4547&gt;U4547),"Sim","Não"))</f>
        <v>Não</v>
      </c>
    </row>
    <row r="4548" customFormat="false" ht="15" hidden="false" customHeight="false" outlineLevel="0" collapsed="false">
      <c r="A4548" s="72" t="s">
        <v>9245</v>
      </c>
      <c r="B4548" s="72" t="s">
        <v>9246</v>
      </c>
      <c r="C4548" s="72" t="s">
        <v>302</v>
      </c>
      <c r="D4548" s="72" t="s">
        <v>292</v>
      </c>
      <c r="E4548" s="72"/>
      <c r="F4548" s="73" t="n">
        <v>19872</v>
      </c>
      <c r="G4548" s="73" t="n">
        <v>16751</v>
      </c>
      <c r="H4548" s="73" t="n">
        <v>3121</v>
      </c>
      <c r="I4548" s="74" t="n">
        <f aca="false">H4548/F4548</f>
        <v>0.157055152979066</v>
      </c>
      <c r="J4548" s="73" t="n">
        <v>16368</v>
      </c>
      <c r="K4548" s="73" t="n">
        <v>197</v>
      </c>
      <c r="L4548" s="73" t="n">
        <v>186</v>
      </c>
      <c r="M4548" s="73" t="n">
        <v>12866</v>
      </c>
      <c r="N4548" s="73" t="n">
        <v>2473</v>
      </c>
      <c r="O4548" s="73" t="n">
        <f aca="false">J4548-M4548-N4548</f>
        <v>1029</v>
      </c>
      <c r="P4548" s="74" t="n">
        <f aca="false">M4548/J4548</f>
        <v>0.786045943304008</v>
      </c>
      <c r="Q4548" s="74" t="n">
        <f aca="false">N4548/J4548</f>
        <v>0.151087487781036</v>
      </c>
      <c r="R4548" s="75" t="n">
        <f aca="false">ABS(P4548-Q4548)*100</f>
        <v>63.4958455522972</v>
      </c>
      <c r="S4548" s="72" t="str">
        <f aca="false">IF(M4548&gt;N4548,"Flávio Bolsonaro",IF(N4548&gt;M4548,"Lula","Empate"))</f>
        <v>Flávio Bolsonaro</v>
      </c>
      <c r="T4548" s="74" t="n">
        <v>0.205017412614472</v>
      </c>
      <c r="U4548" s="74" t="n">
        <v>0.730555913839804</v>
      </c>
      <c r="V4548" s="72" t="str">
        <f aca="false">IF(S4548="Empate","—",IF((N4548&gt;M4548)&lt;&gt;(T4548&gt;U4548),"Sim","Não"))</f>
        <v>Não</v>
      </c>
    </row>
    <row r="4549" customFormat="false" ht="15" hidden="false" customHeight="false" outlineLevel="0" collapsed="false">
      <c r="A4549" s="72" t="s">
        <v>9247</v>
      </c>
      <c r="B4549" s="72" t="s">
        <v>9248</v>
      </c>
      <c r="C4549" s="72" t="s">
        <v>302</v>
      </c>
      <c r="D4549" s="72" t="s">
        <v>292</v>
      </c>
      <c r="E4549" s="72"/>
      <c r="F4549" s="73" t="n">
        <v>5888</v>
      </c>
      <c r="G4549" s="73" t="n">
        <v>4955</v>
      </c>
      <c r="H4549" s="73" t="n">
        <v>933</v>
      </c>
      <c r="I4549" s="74" t="n">
        <f aca="false">H4549/F4549</f>
        <v>0.158457880434783</v>
      </c>
      <c r="J4549" s="73" t="n">
        <v>4798</v>
      </c>
      <c r="K4549" s="73" t="n">
        <v>69</v>
      </c>
      <c r="L4549" s="73" t="n">
        <v>88</v>
      </c>
      <c r="M4549" s="73" t="n">
        <v>2666</v>
      </c>
      <c r="N4549" s="73" t="n">
        <v>1588</v>
      </c>
      <c r="O4549" s="73" t="n">
        <f aca="false">J4549-M4549-N4549</f>
        <v>544</v>
      </c>
      <c r="P4549" s="74" t="n">
        <f aca="false">M4549/J4549</f>
        <v>0.555648186744477</v>
      </c>
      <c r="Q4549" s="74" t="n">
        <f aca="false">N4549/J4549</f>
        <v>0.33097123801584</v>
      </c>
      <c r="R4549" s="75" t="n">
        <f aca="false">ABS(P4549-Q4549)*100</f>
        <v>22.4676948728637</v>
      </c>
      <c r="S4549" s="72" t="str">
        <f aca="false">IF(M4549&gt;N4549,"Flávio Bolsonaro",IF(N4549&gt;M4549,"Lula","Empate"))</f>
        <v>Flávio Bolsonaro</v>
      </c>
      <c r="T4549" s="74" t="n">
        <v>0.436431846602751</v>
      </c>
      <c r="U4549" s="74" t="n">
        <v>0.468320133388912</v>
      </c>
      <c r="V4549" s="72" t="str">
        <f aca="false">IF(S4549="Empate","—",IF((N4549&gt;M4549)&lt;&gt;(T4549&gt;U4549),"Sim","Não"))</f>
        <v>Não</v>
      </c>
    </row>
    <row r="4550" customFormat="false" ht="15" hidden="false" customHeight="false" outlineLevel="0" collapsed="false">
      <c r="A4550" s="72" t="s">
        <v>9249</v>
      </c>
      <c r="B4550" s="72" t="s">
        <v>9250</v>
      </c>
      <c r="C4550" s="72" t="s">
        <v>302</v>
      </c>
      <c r="D4550" s="72" t="s">
        <v>292</v>
      </c>
      <c r="E4550" s="72"/>
      <c r="F4550" s="73" t="n">
        <v>43842</v>
      </c>
      <c r="G4550" s="73" t="n">
        <v>35401</v>
      </c>
      <c r="H4550" s="73" t="n">
        <v>8441</v>
      </c>
      <c r="I4550" s="74" t="n">
        <f aca="false">H4550/F4550</f>
        <v>0.192532274987455</v>
      </c>
      <c r="J4550" s="73" t="n">
        <v>34389</v>
      </c>
      <c r="K4550" s="73" t="n">
        <v>485</v>
      </c>
      <c r="L4550" s="73" t="n">
        <v>527</v>
      </c>
      <c r="M4550" s="73" t="n">
        <v>24515</v>
      </c>
      <c r="N4550" s="73" t="n">
        <v>7254</v>
      </c>
      <c r="O4550" s="73" t="n">
        <f aca="false">J4550-M4550-N4550</f>
        <v>2620</v>
      </c>
      <c r="P4550" s="74" t="n">
        <f aca="false">M4550/J4550</f>
        <v>0.712873302509523</v>
      </c>
      <c r="Q4550" s="74" t="n">
        <f aca="false">N4550/J4550</f>
        <v>0.210939544621827</v>
      </c>
      <c r="R4550" s="75" t="n">
        <f aca="false">ABS(P4550-Q4550)*100</f>
        <v>50.1933757887697</v>
      </c>
      <c r="S4550" s="72" t="str">
        <f aca="false">IF(M4550&gt;N4550,"Flávio Bolsonaro",IF(N4550&gt;M4550,"Lula","Empate"))</f>
        <v>Flávio Bolsonaro</v>
      </c>
      <c r="T4550" s="74" t="n">
        <v>0.255780611311085</v>
      </c>
      <c r="U4550" s="74" t="n">
        <v>0.676834848392411</v>
      </c>
      <c r="V4550" s="72" t="str">
        <f aca="false">IF(S4550="Empate","—",IF((N4550&gt;M4550)&lt;&gt;(T4550&gt;U4550),"Sim","Não"))</f>
        <v>Não</v>
      </c>
    </row>
    <row r="4551" customFormat="false" ht="15" hidden="false" customHeight="false" outlineLevel="0" collapsed="false">
      <c r="A4551" s="72" t="s">
        <v>9251</v>
      </c>
      <c r="B4551" s="72" t="s">
        <v>9252</v>
      </c>
      <c r="C4551" s="72" t="s">
        <v>302</v>
      </c>
      <c r="D4551" s="72" t="s">
        <v>292</v>
      </c>
      <c r="E4551" s="72"/>
      <c r="F4551" s="73" t="n">
        <v>3843</v>
      </c>
      <c r="G4551" s="73" t="n">
        <v>3342</v>
      </c>
      <c r="H4551" s="73" t="n">
        <v>501</v>
      </c>
      <c r="I4551" s="74" t="n">
        <f aca="false">H4551/F4551</f>
        <v>0.130366900858704</v>
      </c>
      <c r="J4551" s="73" t="n">
        <v>3268</v>
      </c>
      <c r="K4551" s="73" t="n">
        <v>31</v>
      </c>
      <c r="L4551" s="73" t="n">
        <v>43</v>
      </c>
      <c r="M4551" s="73" t="n">
        <v>2325</v>
      </c>
      <c r="N4551" s="73" t="n">
        <v>703</v>
      </c>
      <c r="O4551" s="73" t="n">
        <f aca="false">J4551-M4551-N4551</f>
        <v>240</v>
      </c>
      <c r="P4551" s="74" t="n">
        <f aca="false">M4551/J4551</f>
        <v>0.711444308445532</v>
      </c>
      <c r="Q4551" s="74" t="n">
        <f aca="false">N4551/J4551</f>
        <v>0.215116279069767</v>
      </c>
      <c r="R4551" s="75" t="n">
        <f aca="false">ABS(P4551-Q4551)*100</f>
        <v>49.6328029375765</v>
      </c>
      <c r="S4551" s="72" t="str">
        <f aca="false">IF(M4551&gt;N4551,"Flávio Bolsonaro",IF(N4551&gt;M4551,"Lula","Empate"))</f>
        <v>Flávio Bolsonaro</v>
      </c>
      <c r="T4551" s="74" t="n">
        <v>0.26366760387379</v>
      </c>
      <c r="U4551" s="74" t="n">
        <v>0.641049671977507</v>
      </c>
      <c r="V4551" s="72" t="str">
        <f aca="false">IF(S4551="Empate","—",IF((N4551&gt;M4551)&lt;&gt;(T4551&gt;U4551),"Sim","Não"))</f>
        <v>Não</v>
      </c>
    </row>
    <row r="4552" customFormat="false" ht="15" hidden="false" customHeight="false" outlineLevel="0" collapsed="false">
      <c r="A4552" s="72" t="s">
        <v>9253</v>
      </c>
      <c r="B4552" s="72" t="s">
        <v>9254</v>
      </c>
      <c r="C4552" s="72" t="s">
        <v>302</v>
      </c>
      <c r="D4552" s="72" t="s">
        <v>292</v>
      </c>
      <c r="E4552" s="72"/>
      <c r="F4552" s="73" t="n">
        <v>9165</v>
      </c>
      <c r="G4552" s="73" t="n">
        <v>7654</v>
      </c>
      <c r="H4552" s="73" t="n">
        <v>1511</v>
      </c>
      <c r="I4552" s="74" t="n">
        <f aca="false">H4552/F4552</f>
        <v>0.164866339334424</v>
      </c>
      <c r="J4552" s="73" t="n">
        <v>7421</v>
      </c>
      <c r="K4552" s="73" t="n">
        <v>121</v>
      </c>
      <c r="L4552" s="73" t="n">
        <v>112</v>
      </c>
      <c r="M4552" s="73" t="n">
        <v>5619</v>
      </c>
      <c r="N4552" s="73" t="n">
        <v>1304</v>
      </c>
      <c r="O4552" s="73" t="n">
        <f aca="false">J4552-M4552-N4552</f>
        <v>498</v>
      </c>
      <c r="P4552" s="74" t="n">
        <f aca="false">M4552/J4552</f>
        <v>0.757175582805552</v>
      </c>
      <c r="Q4552" s="74" t="n">
        <f aca="false">N4552/J4552</f>
        <v>0.175717558280555</v>
      </c>
      <c r="R4552" s="75" t="n">
        <f aca="false">ABS(P4552-Q4552)*100</f>
        <v>58.1458024524997</v>
      </c>
      <c r="S4552" s="72" t="str">
        <f aca="false">IF(M4552&gt;N4552,"Flávio Bolsonaro",IF(N4552&gt;M4552,"Lula","Empate"))</f>
        <v>Flávio Bolsonaro</v>
      </c>
      <c r="T4552" s="74" t="n">
        <v>0.240293954520244</v>
      </c>
      <c r="U4552" s="74" t="n">
        <v>0.684969495285635</v>
      </c>
      <c r="V4552" s="72" t="str">
        <f aca="false">IF(S4552="Empate","—",IF((N4552&gt;M4552)&lt;&gt;(T4552&gt;U4552),"Sim","Não"))</f>
        <v>Não</v>
      </c>
    </row>
    <row r="4553" customFormat="false" ht="15" hidden="false" customHeight="false" outlineLevel="0" collapsed="false">
      <c r="A4553" s="72" t="s">
        <v>9255</v>
      </c>
      <c r="B4553" s="72" t="s">
        <v>9256</v>
      </c>
      <c r="C4553" s="72" t="s">
        <v>302</v>
      </c>
      <c r="D4553" s="72" t="s">
        <v>292</v>
      </c>
      <c r="E4553" s="72"/>
      <c r="F4553" s="73" t="n">
        <v>16425</v>
      </c>
      <c r="G4553" s="73" t="n">
        <v>13414</v>
      </c>
      <c r="H4553" s="73" t="n">
        <v>3011</v>
      </c>
      <c r="I4553" s="74" t="n">
        <f aca="false">H4553/F4553</f>
        <v>0.183318112633181</v>
      </c>
      <c r="J4553" s="73" t="n">
        <v>12997</v>
      </c>
      <c r="K4553" s="73" t="n">
        <v>230</v>
      </c>
      <c r="L4553" s="73" t="n">
        <v>187</v>
      </c>
      <c r="M4553" s="73" t="n">
        <v>9193</v>
      </c>
      <c r="N4553" s="73" t="n">
        <v>2949</v>
      </c>
      <c r="O4553" s="73" t="n">
        <f aca="false">J4553-M4553-N4553</f>
        <v>855</v>
      </c>
      <c r="P4553" s="74" t="n">
        <f aca="false">M4553/J4553</f>
        <v>0.707317073170732</v>
      </c>
      <c r="Q4553" s="74" t="n">
        <f aca="false">N4553/J4553</f>
        <v>0.226898515041933</v>
      </c>
      <c r="R4553" s="75" t="n">
        <f aca="false">ABS(P4553-Q4553)*100</f>
        <v>48.0418558128799</v>
      </c>
      <c r="S4553" s="72" t="str">
        <f aca="false">IF(M4553&gt;N4553,"Flávio Bolsonaro",IF(N4553&gt;M4553,"Lula","Empate"))</f>
        <v>Flávio Bolsonaro</v>
      </c>
      <c r="T4553" s="74" t="n">
        <v>0.266076696165192</v>
      </c>
      <c r="U4553" s="74" t="n">
        <v>0.670459334176148</v>
      </c>
      <c r="V4553" s="72" t="str">
        <f aca="false">IF(S4553="Empate","—",IF((N4553&gt;M4553)&lt;&gt;(T4553&gt;U4553),"Sim","Não"))</f>
        <v>Não</v>
      </c>
    </row>
    <row r="4554" customFormat="false" ht="15" hidden="false" customHeight="false" outlineLevel="0" collapsed="false">
      <c r="A4554" s="72" t="s">
        <v>9257</v>
      </c>
      <c r="B4554" s="72" t="s">
        <v>9258</v>
      </c>
      <c r="C4554" s="72" t="s">
        <v>302</v>
      </c>
      <c r="D4554" s="72" t="s">
        <v>292</v>
      </c>
      <c r="E4554" s="72"/>
      <c r="F4554" s="73" t="n">
        <v>131454</v>
      </c>
      <c r="G4554" s="73" t="n">
        <v>111510</v>
      </c>
      <c r="H4554" s="73" t="n">
        <v>19944</v>
      </c>
      <c r="I4554" s="74" t="n">
        <f aca="false">H4554/F4554</f>
        <v>0.151718471860879</v>
      </c>
      <c r="J4554" s="73" t="n">
        <v>108628</v>
      </c>
      <c r="K4554" s="73" t="n">
        <v>1262</v>
      </c>
      <c r="L4554" s="73" t="n">
        <v>1620</v>
      </c>
      <c r="M4554" s="73" t="n">
        <v>78938</v>
      </c>
      <c r="N4554" s="73" t="n">
        <v>20528</v>
      </c>
      <c r="O4554" s="73" t="n">
        <f aca="false">J4554-M4554-N4554</f>
        <v>9162</v>
      </c>
      <c r="P4554" s="74" t="n">
        <f aca="false">M4554/J4554</f>
        <v>0.726681886806348</v>
      </c>
      <c r="Q4554" s="74" t="n">
        <f aca="false">N4554/J4554</f>
        <v>0.188975218175793</v>
      </c>
      <c r="R4554" s="75" t="n">
        <f aca="false">ABS(P4554-Q4554)*100</f>
        <v>53.7706668630556</v>
      </c>
      <c r="S4554" s="72" t="str">
        <f aca="false">IF(M4554&gt;N4554,"Flávio Bolsonaro",IF(N4554&gt;M4554,"Lula","Empate"))</f>
        <v>Flávio Bolsonaro</v>
      </c>
      <c r="T4554" s="74" t="n">
        <v>0.218295096672289</v>
      </c>
      <c r="U4554" s="74" t="n">
        <v>0.700155026666537</v>
      </c>
      <c r="V4554" s="72" t="str">
        <f aca="false">IF(S4554="Empate","—",IF((N4554&gt;M4554)&lt;&gt;(T4554&gt;U4554),"Sim","Não"))</f>
        <v>Não</v>
      </c>
    </row>
    <row r="4555" customFormat="false" ht="15" hidden="false" customHeight="false" outlineLevel="0" collapsed="false">
      <c r="A4555" s="72" t="s">
        <v>9259</v>
      </c>
      <c r="B4555" s="72" t="s">
        <v>9260</v>
      </c>
      <c r="C4555" s="72" t="s">
        <v>302</v>
      </c>
      <c r="D4555" s="72" t="s">
        <v>292</v>
      </c>
      <c r="E4555" s="72"/>
      <c r="F4555" s="73" t="n">
        <v>1699</v>
      </c>
      <c r="G4555" s="73" t="n">
        <v>1490</v>
      </c>
      <c r="H4555" s="73" t="n">
        <v>209</v>
      </c>
      <c r="I4555" s="74" t="n">
        <f aca="false">H4555/F4555</f>
        <v>0.123013537374926</v>
      </c>
      <c r="J4555" s="73" t="n">
        <v>1450</v>
      </c>
      <c r="K4555" s="73" t="n">
        <v>25</v>
      </c>
      <c r="L4555" s="73" t="n">
        <v>15</v>
      </c>
      <c r="M4555" s="73" t="n">
        <v>882</v>
      </c>
      <c r="N4555" s="73" t="n">
        <v>443</v>
      </c>
      <c r="O4555" s="73" t="n">
        <f aca="false">J4555-M4555-N4555</f>
        <v>125</v>
      </c>
      <c r="P4555" s="74" t="n">
        <f aca="false">M4555/J4555</f>
        <v>0.608275862068966</v>
      </c>
      <c r="Q4555" s="74" t="n">
        <f aca="false">N4555/J4555</f>
        <v>0.30551724137931</v>
      </c>
      <c r="R4555" s="75" t="n">
        <f aca="false">ABS(P4555-Q4555)*100</f>
        <v>30.2758620689655</v>
      </c>
      <c r="S4555" s="72" t="str">
        <f aca="false">IF(M4555&gt;N4555,"Flávio Bolsonaro",IF(N4555&gt;M4555,"Lula","Empate"))</f>
        <v>Flávio Bolsonaro</v>
      </c>
      <c r="T4555" s="74" t="n">
        <v>0.362154500354359</v>
      </c>
      <c r="U4555" s="74" t="n">
        <v>0.551381998582566</v>
      </c>
      <c r="V4555" s="72" t="str">
        <f aca="false">IF(S4555="Empate","—",IF((N4555&gt;M4555)&lt;&gt;(T4555&gt;U4555),"Sim","Não"))</f>
        <v>Não</v>
      </c>
    </row>
    <row r="4556" customFormat="false" ht="15" hidden="false" customHeight="false" outlineLevel="0" collapsed="false">
      <c r="A4556" s="72" t="s">
        <v>9261</v>
      </c>
      <c r="B4556" s="72" t="s">
        <v>9262</v>
      </c>
      <c r="C4556" s="72" t="s">
        <v>302</v>
      </c>
      <c r="D4556" s="72" t="s">
        <v>292</v>
      </c>
      <c r="E4556" s="72"/>
      <c r="F4556" s="73" t="n">
        <v>22370</v>
      </c>
      <c r="G4556" s="73" t="n">
        <v>18023</v>
      </c>
      <c r="H4556" s="73" t="n">
        <v>4347</v>
      </c>
      <c r="I4556" s="74" t="n">
        <f aca="false">H4556/F4556</f>
        <v>0.194322753687975</v>
      </c>
      <c r="J4556" s="73" t="n">
        <v>17548</v>
      </c>
      <c r="K4556" s="73" t="n">
        <v>247</v>
      </c>
      <c r="L4556" s="73" t="n">
        <v>228</v>
      </c>
      <c r="M4556" s="73" t="n">
        <v>12319</v>
      </c>
      <c r="N4556" s="73" t="n">
        <v>3863</v>
      </c>
      <c r="O4556" s="73" t="n">
        <f aca="false">J4556-M4556-N4556</f>
        <v>1366</v>
      </c>
      <c r="P4556" s="74" t="n">
        <f aca="false">M4556/J4556</f>
        <v>0.702017323911557</v>
      </c>
      <c r="Q4556" s="74" t="n">
        <f aca="false">N4556/J4556</f>
        <v>0.220139047184864</v>
      </c>
      <c r="R4556" s="75" t="n">
        <f aca="false">ABS(P4556-Q4556)*100</f>
        <v>48.1878276726693</v>
      </c>
      <c r="S4556" s="72" t="str">
        <f aca="false">IF(M4556&gt;N4556,"Flávio Bolsonaro",IF(N4556&gt;M4556,"Lula","Empate"))</f>
        <v>Flávio Bolsonaro</v>
      </c>
      <c r="T4556" s="74" t="n">
        <v>0.262977912322009</v>
      </c>
      <c r="U4556" s="74" t="n">
        <v>0.64990469783608</v>
      </c>
      <c r="V4556" s="72" t="str">
        <f aca="false">IF(S4556="Empate","—",IF((N4556&gt;M4556)&lt;&gt;(T4556&gt;U4556),"Sim","Não"))</f>
        <v>Não</v>
      </c>
    </row>
    <row r="4557" customFormat="false" ht="15" hidden="false" customHeight="false" outlineLevel="0" collapsed="false">
      <c r="A4557" s="72" t="s">
        <v>9263</v>
      </c>
      <c r="B4557" s="72" t="s">
        <v>9264</v>
      </c>
      <c r="C4557" s="72" t="s">
        <v>302</v>
      </c>
      <c r="D4557" s="72" t="s">
        <v>292</v>
      </c>
      <c r="E4557" s="72"/>
      <c r="F4557" s="73" t="n">
        <v>443225</v>
      </c>
      <c r="G4557" s="73" t="n">
        <v>364105</v>
      </c>
      <c r="H4557" s="73" t="n">
        <v>79120</v>
      </c>
      <c r="I4557" s="74" t="n">
        <f aca="false">H4557/F4557</f>
        <v>0.178509786225957</v>
      </c>
      <c r="J4557" s="73" t="n">
        <v>352869</v>
      </c>
      <c r="K4557" s="73" t="n">
        <v>4761</v>
      </c>
      <c r="L4557" s="73" t="n">
        <v>6475</v>
      </c>
      <c r="M4557" s="73" t="n">
        <v>246309</v>
      </c>
      <c r="N4557" s="73" t="n">
        <v>72919</v>
      </c>
      <c r="O4557" s="73" t="n">
        <f aca="false">J4557-M4557-N4557</f>
        <v>33641</v>
      </c>
      <c r="P4557" s="74" t="n">
        <f aca="false">M4557/J4557</f>
        <v>0.698018244731048</v>
      </c>
      <c r="Q4557" s="74" t="n">
        <f aca="false">N4557/J4557</f>
        <v>0.206646092459241</v>
      </c>
      <c r="R4557" s="75" t="n">
        <f aca="false">ABS(P4557-Q4557)*100</f>
        <v>49.1372152271806</v>
      </c>
      <c r="S4557" s="72" t="str">
        <f aca="false">IF(M4557&gt;N4557,"Flávio Bolsonaro",IF(N4557&gt;M4557,"Lula","Empate"))</f>
        <v>Flávio Bolsonaro</v>
      </c>
      <c r="T4557" s="74" t="n">
        <v>0.214296429642964</v>
      </c>
      <c r="U4557" s="74" t="n">
        <v>0.689794941032565</v>
      </c>
      <c r="V4557" s="72" t="str">
        <f aca="false">IF(S4557="Empate","—",IF((N4557&gt;M4557)&lt;&gt;(T4557&gt;U4557),"Sim","Não"))</f>
        <v>Não</v>
      </c>
    </row>
    <row r="4558" customFormat="false" ht="15" hidden="false" customHeight="false" outlineLevel="0" collapsed="false">
      <c r="A4558" s="72" t="s">
        <v>9265</v>
      </c>
      <c r="B4558" s="72" t="s">
        <v>9266</v>
      </c>
      <c r="C4558" s="72" t="s">
        <v>302</v>
      </c>
      <c r="D4558" s="72" t="s">
        <v>292</v>
      </c>
      <c r="E4558" s="72"/>
      <c r="F4558" s="73" t="n">
        <v>4540</v>
      </c>
      <c r="G4558" s="73" t="n">
        <v>3708</v>
      </c>
      <c r="H4558" s="73" t="n">
        <v>832</v>
      </c>
      <c r="I4558" s="74" t="n">
        <f aca="false">H4558/F4558</f>
        <v>0.183259911894273</v>
      </c>
      <c r="J4558" s="73" t="n">
        <v>3623</v>
      </c>
      <c r="K4558" s="73" t="n">
        <v>36</v>
      </c>
      <c r="L4558" s="73" t="n">
        <v>49</v>
      </c>
      <c r="M4558" s="73" t="n">
        <v>2222</v>
      </c>
      <c r="N4558" s="73" t="n">
        <v>1183</v>
      </c>
      <c r="O4558" s="73" t="n">
        <f aca="false">J4558-M4558-N4558</f>
        <v>218</v>
      </c>
      <c r="P4558" s="74" t="n">
        <f aca="false">M4558/J4558</f>
        <v>0.613303891802374</v>
      </c>
      <c r="Q4558" s="74" t="n">
        <f aca="false">N4558/J4558</f>
        <v>0.326524979298924</v>
      </c>
      <c r="R4558" s="75" t="n">
        <f aca="false">ABS(P4558-Q4558)*100</f>
        <v>28.677891250345</v>
      </c>
      <c r="S4558" s="72" t="str">
        <f aca="false">IF(M4558&gt;N4558,"Flávio Bolsonaro",IF(N4558&gt;M4558,"Lula","Empate"))</f>
        <v>Flávio Bolsonaro</v>
      </c>
      <c r="T4558" s="74" t="n">
        <v>0.374081692624155</v>
      </c>
      <c r="U4558" s="74" t="n">
        <v>0.572729944166912</v>
      </c>
      <c r="V4558" s="72" t="str">
        <f aca="false">IF(S4558="Empate","—",IF((N4558&gt;M4558)&lt;&gt;(T4558&gt;U4558),"Sim","Não"))</f>
        <v>Não</v>
      </c>
    </row>
    <row r="4559" customFormat="false" ht="15" hidden="false" customHeight="false" outlineLevel="0" collapsed="false">
      <c r="A4559" s="72" t="s">
        <v>9267</v>
      </c>
      <c r="B4559" s="72" t="s">
        <v>9268</v>
      </c>
      <c r="C4559" s="72" t="s">
        <v>302</v>
      </c>
      <c r="D4559" s="72" t="s">
        <v>292</v>
      </c>
      <c r="E4559" s="72"/>
      <c r="F4559" s="73" t="n">
        <v>2255</v>
      </c>
      <c r="G4559" s="73" t="n">
        <v>1916</v>
      </c>
      <c r="H4559" s="73" t="n">
        <v>339</v>
      </c>
      <c r="I4559" s="74" t="n">
        <f aca="false">H4559/F4559</f>
        <v>0.150332594235033</v>
      </c>
      <c r="J4559" s="73" t="n">
        <v>1862</v>
      </c>
      <c r="K4559" s="73" t="n">
        <v>22</v>
      </c>
      <c r="L4559" s="73" t="n">
        <v>32</v>
      </c>
      <c r="M4559" s="73" t="n">
        <v>1105</v>
      </c>
      <c r="N4559" s="73" t="n">
        <v>629</v>
      </c>
      <c r="O4559" s="73" t="n">
        <f aca="false">J4559-M4559-N4559</f>
        <v>128</v>
      </c>
      <c r="P4559" s="74" t="n">
        <f aca="false">M4559/J4559</f>
        <v>0.593447905477981</v>
      </c>
      <c r="Q4559" s="74" t="n">
        <f aca="false">N4559/J4559</f>
        <v>0.33780880773362</v>
      </c>
      <c r="R4559" s="75" t="n">
        <f aca="false">ABS(P4559-Q4559)*100</f>
        <v>25.5639097744361</v>
      </c>
      <c r="S4559" s="72" t="str">
        <f aca="false">IF(M4559&gt;N4559,"Flávio Bolsonaro",IF(N4559&gt;M4559,"Lula","Empate"))</f>
        <v>Flávio Bolsonaro</v>
      </c>
      <c r="T4559" s="74" t="n">
        <v>0.429191535539881</v>
      </c>
      <c r="U4559" s="74" t="n">
        <v>0.498643516006511</v>
      </c>
      <c r="V4559" s="72" t="str">
        <f aca="false">IF(S4559="Empate","—",IF((N4559&gt;M4559)&lt;&gt;(T4559&gt;U4559),"Sim","Não"))</f>
        <v>Não</v>
      </c>
    </row>
    <row r="4560" customFormat="false" ht="15" hidden="false" customHeight="false" outlineLevel="0" collapsed="false">
      <c r="A4560" s="72" t="s">
        <v>9269</v>
      </c>
      <c r="B4560" s="72" t="s">
        <v>9270</v>
      </c>
      <c r="C4560" s="72" t="s">
        <v>302</v>
      </c>
      <c r="D4560" s="72" t="s">
        <v>292</v>
      </c>
      <c r="E4560" s="72"/>
      <c r="F4560" s="73" t="n">
        <v>1979</v>
      </c>
      <c r="G4560" s="73" t="n">
        <v>1738</v>
      </c>
      <c r="H4560" s="73" t="n">
        <v>241</v>
      </c>
      <c r="I4560" s="74" t="n">
        <f aca="false">H4560/F4560</f>
        <v>0.12177867609904</v>
      </c>
      <c r="J4560" s="73" t="n">
        <v>1690</v>
      </c>
      <c r="K4560" s="73" t="n">
        <v>24</v>
      </c>
      <c r="L4560" s="73" t="n">
        <v>24</v>
      </c>
      <c r="M4560" s="73" t="n">
        <v>1280</v>
      </c>
      <c r="N4560" s="73" t="n">
        <v>312</v>
      </c>
      <c r="O4560" s="73" t="n">
        <f aca="false">J4560-M4560-N4560</f>
        <v>98</v>
      </c>
      <c r="P4560" s="74" t="n">
        <f aca="false">M4560/J4560</f>
        <v>0.757396449704142</v>
      </c>
      <c r="Q4560" s="74" t="n">
        <f aca="false">N4560/J4560</f>
        <v>0.184615384615385</v>
      </c>
      <c r="R4560" s="75" t="n">
        <f aca="false">ABS(P4560-Q4560)*100</f>
        <v>57.2781065088757</v>
      </c>
      <c r="S4560" s="72" t="str">
        <f aca="false">IF(M4560&gt;N4560,"Flávio Bolsonaro",IF(N4560&gt;M4560,"Lula","Empate"))</f>
        <v>Flávio Bolsonaro</v>
      </c>
      <c r="T4560" s="74" t="n">
        <v>0.246714456391876</v>
      </c>
      <c r="U4560" s="74" t="n">
        <v>0.655913978494624</v>
      </c>
      <c r="V4560" s="72" t="str">
        <f aca="false">IF(S4560="Empate","—",IF((N4560&gt;M4560)&lt;&gt;(T4560&gt;U4560),"Sim","Não"))</f>
        <v>Não</v>
      </c>
    </row>
    <row r="4561" customFormat="false" ht="15" hidden="false" customHeight="false" outlineLevel="0" collapsed="false">
      <c r="A4561" s="72" t="s">
        <v>9271</v>
      </c>
      <c r="B4561" s="72" t="s">
        <v>9272</v>
      </c>
      <c r="C4561" s="72" t="s">
        <v>302</v>
      </c>
      <c r="D4561" s="72" t="s">
        <v>292</v>
      </c>
      <c r="E4561" s="72"/>
      <c r="F4561" s="73" t="n">
        <v>125222</v>
      </c>
      <c r="G4561" s="73" t="n">
        <v>98934</v>
      </c>
      <c r="H4561" s="73" t="n">
        <v>26288</v>
      </c>
      <c r="I4561" s="74" t="n">
        <f aca="false">H4561/F4561</f>
        <v>0.209931162255834</v>
      </c>
      <c r="J4561" s="73" t="n">
        <v>95422</v>
      </c>
      <c r="K4561" s="73" t="n">
        <v>1974</v>
      </c>
      <c r="L4561" s="73" t="n">
        <v>1538</v>
      </c>
      <c r="M4561" s="73" t="n">
        <v>62339</v>
      </c>
      <c r="N4561" s="73" t="n">
        <v>25809</v>
      </c>
      <c r="O4561" s="73" t="n">
        <f aca="false">J4561-M4561-N4561</f>
        <v>7274</v>
      </c>
      <c r="P4561" s="74" t="n">
        <f aca="false">M4561/J4561</f>
        <v>0.653297981597535</v>
      </c>
      <c r="Q4561" s="74" t="n">
        <f aca="false">N4561/J4561</f>
        <v>0.270472218146759</v>
      </c>
      <c r="R4561" s="75" t="n">
        <f aca="false">ABS(P4561-Q4561)*100</f>
        <v>38.2825763450777</v>
      </c>
      <c r="S4561" s="72" t="str">
        <f aca="false">IF(M4561&gt;N4561,"Flávio Bolsonaro",IF(N4561&gt;M4561,"Lula","Empate"))</f>
        <v>Flávio Bolsonaro</v>
      </c>
      <c r="T4561" s="74" t="n">
        <v>0.321068360104595</v>
      </c>
      <c r="U4561" s="74" t="n">
        <v>0.590710994894783</v>
      </c>
      <c r="V4561" s="72" t="str">
        <f aca="false">IF(S4561="Empate","—",IF((N4561&gt;M4561)&lt;&gt;(T4561&gt;U4561),"Sim","Não"))</f>
        <v>Não</v>
      </c>
    </row>
    <row r="4562" customFormat="false" ht="15" hidden="false" customHeight="false" outlineLevel="0" collapsed="false">
      <c r="A4562" s="72" t="s">
        <v>9273</v>
      </c>
      <c r="B4562" s="72" t="s">
        <v>9274</v>
      </c>
      <c r="C4562" s="72" t="s">
        <v>302</v>
      </c>
      <c r="D4562" s="72" t="s">
        <v>292</v>
      </c>
      <c r="E4562" s="72"/>
      <c r="F4562" s="73" t="n">
        <v>36422</v>
      </c>
      <c r="G4562" s="73" t="n">
        <v>28784</v>
      </c>
      <c r="H4562" s="73" t="n">
        <v>7638</v>
      </c>
      <c r="I4562" s="74" t="n">
        <f aca="false">H4562/F4562</f>
        <v>0.209708417989127</v>
      </c>
      <c r="J4562" s="73" t="n">
        <v>27698</v>
      </c>
      <c r="K4562" s="73" t="n">
        <v>516</v>
      </c>
      <c r="L4562" s="73" t="n">
        <v>570</v>
      </c>
      <c r="M4562" s="73" t="n">
        <v>15914</v>
      </c>
      <c r="N4562" s="73" t="n">
        <v>9505</v>
      </c>
      <c r="O4562" s="73" t="n">
        <f aca="false">J4562-M4562-N4562</f>
        <v>2279</v>
      </c>
      <c r="P4562" s="74" t="n">
        <f aca="false">M4562/J4562</f>
        <v>0.574554119431006</v>
      </c>
      <c r="Q4562" s="74" t="n">
        <f aca="false">N4562/J4562</f>
        <v>0.34316557152141</v>
      </c>
      <c r="R4562" s="75" t="n">
        <f aca="false">ABS(P4562-Q4562)*100</f>
        <v>23.1388547909596</v>
      </c>
      <c r="S4562" s="72" t="str">
        <f aca="false">IF(M4562&gt;N4562,"Flávio Bolsonaro",IF(N4562&gt;M4562,"Lula","Empate"))</f>
        <v>Flávio Bolsonaro</v>
      </c>
      <c r="T4562" s="74" t="n">
        <v>0.37341679478732</v>
      </c>
      <c r="U4562" s="74" t="n">
        <v>0.541218244380994</v>
      </c>
      <c r="V4562" s="72" t="str">
        <f aca="false">IF(S4562="Empate","—",IF((N4562&gt;M4562)&lt;&gt;(T4562&gt;U4562),"Sim","Não"))</f>
        <v>Não</v>
      </c>
    </row>
    <row r="4563" customFormat="false" ht="15" hidden="false" customHeight="false" outlineLevel="0" collapsed="false">
      <c r="A4563" s="72" t="s">
        <v>9275</v>
      </c>
      <c r="B4563" s="72" t="s">
        <v>9276</v>
      </c>
      <c r="C4563" s="72" t="s">
        <v>302</v>
      </c>
      <c r="D4563" s="72" t="s">
        <v>292</v>
      </c>
      <c r="E4563" s="72"/>
      <c r="F4563" s="73" t="n">
        <v>1593</v>
      </c>
      <c r="G4563" s="73" t="n">
        <v>1371</v>
      </c>
      <c r="H4563" s="73" t="n">
        <v>222</v>
      </c>
      <c r="I4563" s="74" t="n">
        <f aca="false">H4563/F4563</f>
        <v>0.139359698681733</v>
      </c>
      <c r="J4563" s="73" t="n">
        <v>1338</v>
      </c>
      <c r="K4563" s="73" t="n">
        <v>22</v>
      </c>
      <c r="L4563" s="73" t="n">
        <v>11</v>
      </c>
      <c r="M4563" s="73" t="n">
        <v>893</v>
      </c>
      <c r="N4563" s="73" t="n">
        <v>362</v>
      </c>
      <c r="O4563" s="73" t="n">
        <f aca="false">J4563-M4563-N4563</f>
        <v>83</v>
      </c>
      <c r="P4563" s="74" t="n">
        <f aca="false">M4563/J4563</f>
        <v>0.667414050822123</v>
      </c>
      <c r="Q4563" s="74" t="n">
        <f aca="false">N4563/J4563</f>
        <v>0.270553064275037</v>
      </c>
      <c r="R4563" s="75" t="n">
        <f aca="false">ABS(P4563-Q4563)*100</f>
        <v>39.6860986547085</v>
      </c>
      <c r="S4563" s="72" t="str">
        <f aca="false">IF(M4563&gt;N4563,"Flávio Bolsonaro",IF(N4563&gt;M4563,"Lula","Empate"))</f>
        <v>Flávio Bolsonaro</v>
      </c>
      <c r="T4563" s="74" t="n">
        <v>0.365834633385335</v>
      </c>
      <c r="U4563" s="74" t="n">
        <v>0.579563182527301</v>
      </c>
      <c r="V4563" s="72" t="str">
        <f aca="false">IF(S4563="Empate","—",IF((N4563&gt;M4563)&lt;&gt;(T4563&gt;U4563),"Sim","Não"))</f>
        <v>Não</v>
      </c>
    </row>
    <row r="4564" customFormat="false" ht="15" hidden="false" customHeight="false" outlineLevel="0" collapsed="false">
      <c r="A4564" s="72" t="s">
        <v>9277</v>
      </c>
      <c r="B4564" s="72" t="s">
        <v>9278</v>
      </c>
      <c r="C4564" s="72" t="s">
        <v>302</v>
      </c>
      <c r="D4564" s="72" t="s">
        <v>292</v>
      </c>
      <c r="E4564" s="72"/>
      <c r="F4564" s="73" t="n">
        <v>6020</v>
      </c>
      <c r="G4564" s="73" t="n">
        <v>5327</v>
      </c>
      <c r="H4564" s="73" t="n">
        <v>693</v>
      </c>
      <c r="I4564" s="74" t="n">
        <f aca="false">H4564/F4564</f>
        <v>0.115116279069767</v>
      </c>
      <c r="J4564" s="73" t="n">
        <v>5163</v>
      </c>
      <c r="K4564" s="73" t="n">
        <v>76</v>
      </c>
      <c r="L4564" s="73" t="n">
        <v>88</v>
      </c>
      <c r="M4564" s="73" t="n">
        <v>3919</v>
      </c>
      <c r="N4564" s="73" t="n">
        <v>896</v>
      </c>
      <c r="O4564" s="73" t="n">
        <f aca="false">J4564-M4564-N4564</f>
        <v>348</v>
      </c>
      <c r="P4564" s="74" t="n">
        <f aca="false">M4564/J4564</f>
        <v>0.759054813093163</v>
      </c>
      <c r="Q4564" s="74" t="n">
        <f aca="false">N4564/J4564</f>
        <v>0.173542514042224</v>
      </c>
      <c r="R4564" s="75" t="n">
        <f aca="false">ABS(P4564-Q4564)*100</f>
        <v>58.5512299050939</v>
      </c>
      <c r="S4564" s="72" t="str">
        <f aca="false">IF(M4564&gt;N4564,"Flávio Bolsonaro",IF(N4564&gt;M4564,"Lula","Empate"))</f>
        <v>Flávio Bolsonaro</v>
      </c>
      <c r="T4564" s="74" t="n">
        <v>0.22080550495851</v>
      </c>
      <c r="U4564" s="74" t="n">
        <v>0.71685893543817</v>
      </c>
      <c r="V4564" s="72" t="str">
        <f aca="false">IF(S4564="Empate","—",IF((N4564&gt;M4564)&lt;&gt;(T4564&gt;U4564),"Sim","Não"))</f>
        <v>Não</v>
      </c>
    </row>
    <row r="4565" customFormat="false" ht="15" hidden="false" customHeight="false" outlineLevel="0" collapsed="false">
      <c r="A4565" s="72" t="s">
        <v>9279</v>
      </c>
      <c r="B4565" s="72" t="s">
        <v>9280</v>
      </c>
      <c r="C4565" s="72" t="s">
        <v>302</v>
      </c>
      <c r="D4565" s="72" t="s">
        <v>292</v>
      </c>
      <c r="E4565" s="72"/>
      <c r="F4565" s="73" t="n">
        <v>12330</v>
      </c>
      <c r="G4565" s="73" t="n">
        <v>10074</v>
      </c>
      <c r="H4565" s="73" t="n">
        <v>2256</v>
      </c>
      <c r="I4565" s="74" t="n">
        <f aca="false">H4565/F4565</f>
        <v>0.182968369829684</v>
      </c>
      <c r="J4565" s="73" t="n">
        <v>9642</v>
      </c>
      <c r="K4565" s="73" t="n">
        <v>181</v>
      </c>
      <c r="L4565" s="73" t="n">
        <v>251</v>
      </c>
      <c r="M4565" s="73" t="n">
        <v>6226</v>
      </c>
      <c r="N4565" s="73" t="n">
        <v>2607</v>
      </c>
      <c r="O4565" s="73" t="n">
        <f aca="false">J4565-M4565-N4565</f>
        <v>809</v>
      </c>
      <c r="P4565" s="74" t="n">
        <f aca="false">M4565/J4565</f>
        <v>0.645716656295374</v>
      </c>
      <c r="Q4565" s="74" t="n">
        <f aca="false">N4565/J4565</f>
        <v>0.270379589296826</v>
      </c>
      <c r="R4565" s="75" t="n">
        <f aca="false">ABS(P4565-Q4565)*100</f>
        <v>37.5337066998548</v>
      </c>
      <c r="S4565" s="72" t="str">
        <f aca="false">IF(M4565&gt;N4565,"Flávio Bolsonaro",IF(N4565&gt;M4565,"Lula","Empate"))</f>
        <v>Flávio Bolsonaro</v>
      </c>
      <c r="T4565" s="74" t="n">
        <v>0.339673074946027</v>
      </c>
      <c r="U4565" s="74" t="n">
        <v>0.566361673691786</v>
      </c>
      <c r="V4565" s="72" t="str">
        <f aca="false">IF(S4565="Empate","—",IF((N4565&gt;M4565)&lt;&gt;(T4565&gt;U4565),"Sim","Não"))</f>
        <v>Não</v>
      </c>
    </row>
    <row r="4566" customFormat="false" ht="15" hidden="false" customHeight="false" outlineLevel="0" collapsed="false">
      <c r="A4566" s="72" t="s">
        <v>9281</v>
      </c>
      <c r="B4566" s="72" t="s">
        <v>9282</v>
      </c>
      <c r="C4566" s="72" t="s">
        <v>302</v>
      </c>
      <c r="D4566" s="72" t="s">
        <v>292</v>
      </c>
      <c r="E4566" s="72"/>
      <c r="F4566" s="73" t="n">
        <v>8737</v>
      </c>
      <c r="G4566" s="73" t="n">
        <v>6913</v>
      </c>
      <c r="H4566" s="73" t="n">
        <v>1824</v>
      </c>
      <c r="I4566" s="74" t="n">
        <f aca="false">H4566/F4566</f>
        <v>0.208767311434131</v>
      </c>
      <c r="J4566" s="73" t="n">
        <v>6600</v>
      </c>
      <c r="K4566" s="73" t="n">
        <v>168</v>
      </c>
      <c r="L4566" s="73" t="n">
        <v>145</v>
      </c>
      <c r="M4566" s="73" t="n">
        <v>3245</v>
      </c>
      <c r="N4566" s="73" t="n">
        <v>2899</v>
      </c>
      <c r="O4566" s="73" t="n">
        <f aca="false">J4566-M4566-N4566</f>
        <v>456</v>
      </c>
      <c r="P4566" s="74" t="n">
        <f aca="false">M4566/J4566</f>
        <v>0.491666666666667</v>
      </c>
      <c r="Q4566" s="74" t="n">
        <f aca="false">N4566/J4566</f>
        <v>0.439242424242424</v>
      </c>
      <c r="R4566" s="75" t="n">
        <f aca="false">ABS(P4566-Q4566)*100</f>
        <v>5.24242424242424</v>
      </c>
      <c r="S4566" s="72" t="str">
        <f aca="false">IF(M4566&gt;N4566,"Flávio Bolsonaro",IF(N4566&gt;M4566,"Lula","Empate"))</f>
        <v>Flávio Bolsonaro</v>
      </c>
      <c r="T4566" s="74" t="n">
        <v>0.562691600245248</v>
      </c>
      <c r="U4566" s="74" t="n">
        <v>0.38979153893317</v>
      </c>
      <c r="V4566" s="72" t="str">
        <f aca="false">IF(S4566="Empate","—",IF((N4566&gt;M4566)&lt;&gt;(T4566&gt;U4566),"Sim","Não"))</f>
        <v>Sim</v>
      </c>
    </row>
    <row r="4567" customFormat="false" ht="15" hidden="false" customHeight="false" outlineLevel="0" collapsed="false">
      <c r="A4567" s="72" t="s">
        <v>9283</v>
      </c>
      <c r="B4567" s="72" t="s">
        <v>9284</v>
      </c>
      <c r="C4567" s="72" t="s">
        <v>302</v>
      </c>
      <c r="D4567" s="72" t="s">
        <v>292</v>
      </c>
      <c r="E4567" s="72"/>
      <c r="F4567" s="73" t="n">
        <v>3293</v>
      </c>
      <c r="G4567" s="73" t="n">
        <v>2834</v>
      </c>
      <c r="H4567" s="73" t="n">
        <v>459</v>
      </c>
      <c r="I4567" s="74" t="n">
        <f aca="false">H4567/F4567</f>
        <v>0.139386577588825</v>
      </c>
      <c r="J4567" s="73" t="n">
        <v>2726</v>
      </c>
      <c r="K4567" s="73" t="n">
        <v>57</v>
      </c>
      <c r="L4567" s="73" t="n">
        <v>51</v>
      </c>
      <c r="M4567" s="73" t="n">
        <v>1968</v>
      </c>
      <c r="N4567" s="73" t="n">
        <v>542</v>
      </c>
      <c r="O4567" s="73" t="n">
        <f aca="false">J4567-M4567-N4567</f>
        <v>216</v>
      </c>
      <c r="P4567" s="74" t="n">
        <f aca="false">M4567/J4567</f>
        <v>0.721936903888481</v>
      </c>
      <c r="Q4567" s="74" t="n">
        <f aca="false">N4567/J4567</f>
        <v>0.198826118855466</v>
      </c>
      <c r="R4567" s="75" t="n">
        <f aca="false">ABS(P4567-Q4567)*100</f>
        <v>52.3110785033015</v>
      </c>
      <c r="S4567" s="72" t="str">
        <f aca="false">IF(M4567&gt;N4567,"Flávio Bolsonaro",IF(N4567&gt;M4567,"Lula","Empate"))</f>
        <v>Flávio Bolsonaro</v>
      </c>
      <c r="T4567" s="74" t="n">
        <v>0.291206699657404</v>
      </c>
      <c r="U4567" s="74" t="n">
        <v>0.596497906357061</v>
      </c>
      <c r="V4567" s="72" t="str">
        <f aca="false">IF(S4567="Empate","—",IF((N4567&gt;M4567)&lt;&gt;(T4567&gt;U4567),"Sim","Não"))</f>
        <v>Não</v>
      </c>
    </row>
    <row r="4568" customFormat="false" ht="15" hidden="false" customHeight="false" outlineLevel="0" collapsed="false">
      <c r="A4568" s="72" t="s">
        <v>9285</v>
      </c>
      <c r="B4568" s="72" t="s">
        <v>9286</v>
      </c>
      <c r="C4568" s="72" t="s">
        <v>302</v>
      </c>
      <c r="D4568" s="72" t="s">
        <v>292</v>
      </c>
      <c r="E4568" s="72"/>
      <c r="F4568" s="73" t="n">
        <v>3810</v>
      </c>
      <c r="G4568" s="73" t="n">
        <v>3064</v>
      </c>
      <c r="H4568" s="73" t="n">
        <v>746</v>
      </c>
      <c r="I4568" s="74" t="n">
        <f aca="false">H4568/F4568</f>
        <v>0.195800524934383</v>
      </c>
      <c r="J4568" s="73" t="n">
        <v>2979</v>
      </c>
      <c r="K4568" s="73" t="n">
        <v>42</v>
      </c>
      <c r="L4568" s="73" t="n">
        <v>43</v>
      </c>
      <c r="M4568" s="73" t="n">
        <v>1949</v>
      </c>
      <c r="N4568" s="73" t="n">
        <v>773</v>
      </c>
      <c r="O4568" s="73" t="n">
        <f aca="false">J4568-M4568-N4568</f>
        <v>257</v>
      </c>
      <c r="P4568" s="74" t="n">
        <f aca="false">M4568/J4568</f>
        <v>0.654246391406512</v>
      </c>
      <c r="Q4568" s="74" t="n">
        <f aca="false">N4568/J4568</f>
        <v>0.259483048002685</v>
      </c>
      <c r="R4568" s="75" t="n">
        <f aca="false">ABS(P4568-Q4568)*100</f>
        <v>39.4763343403827</v>
      </c>
      <c r="S4568" s="72" t="str">
        <f aca="false">IF(M4568&gt;N4568,"Flávio Bolsonaro",IF(N4568&gt;M4568,"Lula","Empate"))</f>
        <v>Flávio Bolsonaro</v>
      </c>
      <c r="T4568" s="74" t="n">
        <v>0.336221837088388</v>
      </c>
      <c r="U4568" s="74" t="n">
        <v>0.587521663778163</v>
      </c>
      <c r="V4568" s="72" t="str">
        <f aca="false">IF(S4568="Empate","—",IF((N4568&gt;M4568)&lt;&gt;(T4568&gt;U4568),"Sim","Não"))</f>
        <v>Não</v>
      </c>
    </row>
    <row r="4569" customFormat="false" ht="15" hidden="false" customHeight="false" outlineLevel="0" collapsed="false">
      <c r="A4569" s="72" t="s">
        <v>9287</v>
      </c>
      <c r="B4569" s="72" t="s">
        <v>9288</v>
      </c>
      <c r="C4569" s="72" t="s">
        <v>302</v>
      </c>
      <c r="D4569" s="72" t="s">
        <v>292</v>
      </c>
      <c r="E4569" s="72"/>
      <c r="F4569" s="73" t="n">
        <v>9347</v>
      </c>
      <c r="G4569" s="73" t="n">
        <v>7717</v>
      </c>
      <c r="H4569" s="73" t="n">
        <v>1630</v>
      </c>
      <c r="I4569" s="74" t="n">
        <f aca="false">H4569/F4569</f>
        <v>0.174387504011982</v>
      </c>
      <c r="J4569" s="73" t="n">
        <v>7470</v>
      </c>
      <c r="K4569" s="73" t="n">
        <v>124</v>
      </c>
      <c r="L4569" s="73" t="n">
        <v>123</v>
      </c>
      <c r="M4569" s="73" t="n">
        <v>5686</v>
      </c>
      <c r="N4569" s="73" t="n">
        <v>1307</v>
      </c>
      <c r="O4569" s="73" t="n">
        <f aca="false">J4569-M4569-N4569</f>
        <v>477</v>
      </c>
      <c r="P4569" s="74" t="n">
        <f aca="false">M4569/J4569</f>
        <v>0.761178045515395</v>
      </c>
      <c r="Q4569" s="74" t="n">
        <f aca="false">N4569/J4569</f>
        <v>0.174966532797858</v>
      </c>
      <c r="R4569" s="75" t="n">
        <f aca="false">ABS(P4569-Q4569)*100</f>
        <v>58.6211512717537</v>
      </c>
      <c r="S4569" s="72" t="str">
        <f aca="false">IF(M4569&gt;N4569,"Flávio Bolsonaro",IF(N4569&gt;M4569,"Lula","Empate"))</f>
        <v>Flávio Bolsonaro</v>
      </c>
      <c r="T4569" s="74" t="n">
        <v>0.229674510356489</v>
      </c>
      <c r="U4569" s="74" t="n">
        <v>0.704382133295759</v>
      </c>
      <c r="V4569" s="72" t="str">
        <f aca="false">IF(S4569="Empate","—",IF((N4569&gt;M4569)&lt;&gt;(T4569&gt;U4569),"Sim","Não"))</f>
        <v>Não</v>
      </c>
    </row>
    <row r="4570" customFormat="false" ht="15" hidden="false" customHeight="false" outlineLevel="0" collapsed="false">
      <c r="A4570" s="72" t="s">
        <v>9289</v>
      </c>
      <c r="B4570" s="72" t="s">
        <v>9290</v>
      </c>
      <c r="C4570" s="72" t="s">
        <v>302</v>
      </c>
      <c r="D4570" s="72" t="s">
        <v>292</v>
      </c>
      <c r="E4570" s="72"/>
      <c r="F4570" s="73" t="n">
        <v>10211</v>
      </c>
      <c r="G4570" s="73" t="n">
        <v>8927</v>
      </c>
      <c r="H4570" s="73" t="n">
        <v>1284</v>
      </c>
      <c r="I4570" s="74" t="n">
        <f aca="false">H4570/F4570</f>
        <v>0.125746743707766</v>
      </c>
      <c r="J4570" s="73" t="n">
        <v>8731</v>
      </c>
      <c r="K4570" s="73" t="n">
        <v>91</v>
      </c>
      <c r="L4570" s="73" t="n">
        <v>105</v>
      </c>
      <c r="M4570" s="73" t="n">
        <v>6909</v>
      </c>
      <c r="N4570" s="73" t="n">
        <v>1270</v>
      </c>
      <c r="O4570" s="73" t="n">
        <f aca="false">J4570-M4570-N4570</f>
        <v>552</v>
      </c>
      <c r="P4570" s="74" t="n">
        <f aca="false">M4570/J4570</f>
        <v>0.79131829114649</v>
      </c>
      <c r="Q4570" s="74" t="n">
        <f aca="false">N4570/J4570</f>
        <v>0.145458710342458</v>
      </c>
      <c r="R4570" s="75" t="n">
        <f aca="false">ABS(P4570-Q4570)*100</f>
        <v>64.5859580804032</v>
      </c>
      <c r="S4570" s="72" t="str">
        <f aca="false">IF(M4570&gt;N4570,"Flávio Bolsonaro",IF(N4570&gt;M4570,"Lula","Empate"))</f>
        <v>Flávio Bolsonaro</v>
      </c>
      <c r="T4570" s="74" t="n">
        <v>0.186787878787879</v>
      </c>
      <c r="U4570" s="74" t="n">
        <v>0.751636363636364</v>
      </c>
      <c r="V4570" s="72" t="str">
        <f aca="false">IF(S4570="Empate","—",IF((N4570&gt;M4570)&lt;&gt;(T4570&gt;U4570),"Sim","Não"))</f>
        <v>Não</v>
      </c>
    </row>
    <row r="4571" customFormat="false" ht="15" hidden="false" customHeight="false" outlineLevel="0" collapsed="false">
      <c r="A4571" s="72" t="s">
        <v>9291</v>
      </c>
      <c r="B4571" s="72" t="s">
        <v>9292</v>
      </c>
      <c r="C4571" s="72" t="s">
        <v>302</v>
      </c>
      <c r="D4571" s="72" t="s">
        <v>292</v>
      </c>
      <c r="E4571" s="72"/>
      <c r="F4571" s="73" t="n">
        <v>4829</v>
      </c>
      <c r="G4571" s="73" t="n">
        <v>4267</v>
      </c>
      <c r="H4571" s="73" t="n">
        <v>562</v>
      </c>
      <c r="I4571" s="74" t="n">
        <f aca="false">H4571/F4571</f>
        <v>0.116380202940567</v>
      </c>
      <c r="J4571" s="73" t="n">
        <v>4172</v>
      </c>
      <c r="K4571" s="73" t="n">
        <v>50</v>
      </c>
      <c r="L4571" s="73" t="n">
        <v>45</v>
      </c>
      <c r="M4571" s="73" t="n">
        <v>3164</v>
      </c>
      <c r="N4571" s="73" t="n">
        <v>675</v>
      </c>
      <c r="O4571" s="73" t="n">
        <f aca="false">J4571-M4571-N4571</f>
        <v>333</v>
      </c>
      <c r="P4571" s="74" t="n">
        <f aca="false">M4571/J4571</f>
        <v>0.758389261744967</v>
      </c>
      <c r="Q4571" s="74" t="n">
        <f aca="false">N4571/J4571</f>
        <v>0.161792905081496</v>
      </c>
      <c r="R4571" s="75" t="n">
        <f aca="false">ABS(P4571-Q4571)*100</f>
        <v>59.6596356663471</v>
      </c>
      <c r="S4571" s="72" t="str">
        <f aca="false">IF(M4571&gt;N4571,"Flávio Bolsonaro",IF(N4571&gt;M4571,"Lula","Empate"))</f>
        <v>Flávio Bolsonaro</v>
      </c>
      <c r="T4571" s="74" t="n">
        <v>0.201708590412909</v>
      </c>
      <c r="U4571" s="74" t="n">
        <v>0.717845277645942</v>
      </c>
      <c r="V4571" s="72" t="str">
        <f aca="false">IF(S4571="Empate","—",IF((N4571&gt;M4571)&lt;&gt;(T4571&gt;U4571),"Sim","Não"))</f>
        <v>Não</v>
      </c>
    </row>
    <row r="4572" customFormat="false" ht="15" hidden="false" customHeight="false" outlineLevel="0" collapsed="false">
      <c r="A4572" s="72" t="s">
        <v>9293</v>
      </c>
      <c r="B4572" s="72" t="s">
        <v>9294</v>
      </c>
      <c r="C4572" s="72" t="s">
        <v>302</v>
      </c>
      <c r="D4572" s="72" t="s">
        <v>292</v>
      </c>
      <c r="E4572" s="72"/>
      <c r="F4572" s="73" t="n">
        <v>2360</v>
      </c>
      <c r="G4572" s="73" t="n">
        <v>1922</v>
      </c>
      <c r="H4572" s="73" t="n">
        <v>438</v>
      </c>
      <c r="I4572" s="74" t="n">
        <f aca="false">H4572/F4572</f>
        <v>0.185593220338983</v>
      </c>
      <c r="J4572" s="73" t="n">
        <v>1869</v>
      </c>
      <c r="K4572" s="73" t="n">
        <v>30</v>
      </c>
      <c r="L4572" s="73" t="n">
        <v>23</v>
      </c>
      <c r="M4572" s="73" t="n">
        <v>1107</v>
      </c>
      <c r="N4572" s="73" t="n">
        <v>646</v>
      </c>
      <c r="O4572" s="73" t="n">
        <f aca="false">J4572-M4572-N4572</f>
        <v>116</v>
      </c>
      <c r="P4572" s="74" t="n">
        <f aca="false">M4572/J4572</f>
        <v>0.592295345104334</v>
      </c>
      <c r="Q4572" s="74" t="n">
        <f aca="false">N4572/J4572</f>
        <v>0.345639379347245</v>
      </c>
      <c r="R4572" s="75" t="n">
        <f aca="false">ABS(P4572-Q4572)*100</f>
        <v>24.6655965757089</v>
      </c>
      <c r="S4572" s="72" t="str">
        <f aca="false">IF(M4572&gt;N4572,"Flávio Bolsonaro",IF(N4572&gt;M4572,"Lula","Empate"))</f>
        <v>Flávio Bolsonaro</v>
      </c>
      <c r="T4572" s="74" t="n">
        <v>0.481609993060375</v>
      </c>
      <c r="U4572" s="74" t="n">
        <v>0.462873004857738</v>
      </c>
      <c r="V4572" s="72" t="str">
        <f aca="false">IF(S4572="Empate","—",IF((N4572&gt;M4572)&lt;&gt;(T4572&gt;U4572),"Sim","Não"))</f>
        <v>Sim</v>
      </c>
    </row>
    <row r="4573" customFormat="false" ht="15" hidden="false" customHeight="false" outlineLevel="0" collapsed="false">
      <c r="A4573" s="72" t="s">
        <v>9295</v>
      </c>
      <c r="B4573" s="72" t="s">
        <v>9296</v>
      </c>
      <c r="C4573" s="72" t="s">
        <v>302</v>
      </c>
      <c r="D4573" s="72" t="s">
        <v>292</v>
      </c>
      <c r="E4573" s="72"/>
      <c r="F4573" s="73" t="n">
        <v>42431</v>
      </c>
      <c r="G4573" s="73" t="n">
        <v>34619</v>
      </c>
      <c r="H4573" s="73" t="n">
        <v>7812</v>
      </c>
      <c r="I4573" s="74" t="n">
        <f aca="false">H4573/F4573</f>
        <v>0.184110673799816</v>
      </c>
      <c r="J4573" s="73" t="n">
        <v>33223</v>
      </c>
      <c r="K4573" s="73" t="n">
        <v>818</v>
      </c>
      <c r="L4573" s="73" t="n">
        <v>578</v>
      </c>
      <c r="M4573" s="73" t="n">
        <v>24036</v>
      </c>
      <c r="N4573" s="73" t="n">
        <v>6418</v>
      </c>
      <c r="O4573" s="73" t="n">
        <f aca="false">J4573-M4573-N4573</f>
        <v>2769</v>
      </c>
      <c r="P4573" s="74" t="n">
        <f aca="false">M4573/J4573</f>
        <v>0.723474701261175</v>
      </c>
      <c r="Q4573" s="74" t="n">
        <f aca="false">N4573/J4573</f>
        <v>0.193179423893086</v>
      </c>
      <c r="R4573" s="75" t="n">
        <f aca="false">ABS(P4573-Q4573)*100</f>
        <v>53.0295277368088</v>
      </c>
      <c r="S4573" s="72" t="str">
        <f aca="false">IF(M4573&gt;N4573,"Flávio Bolsonaro",IF(N4573&gt;M4573,"Lula","Empate"))</f>
        <v>Flávio Bolsonaro</v>
      </c>
      <c r="T4573" s="74" t="n">
        <v>0.238181216334146</v>
      </c>
      <c r="U4573" s="74" t="n">
        <v>0.676236044657097</v>
      </c>
      <c r="V4573" s="72" t="str">
        <f aca="false">IF(S4573="Empate","—",IF((N4573&gt;M4573)&lt;&gt;(T4573&gt;U4573),"Sim","Não"))</f>
        <v>Não</v>
      </c>
    </row>
    <row r="4574" customFormat="false" ht="15" hidden="false" customHeight="false" outlineLevel="0" collapsed="false">
      <c r="A4574" s="72" t="s">
        <v>9297</v>
      </c>
      <c r="B4574" s="72" t="s">
        <v>9298</v>
      </c>
      <c r="C4574" s="72" t="s">
        <v>302</v>
      </c>
      <c r="D4574" s="72" t="s">
        <v>292</v>
      </c>
      <c r="E4574" s="72"/>
      <c r="F4574" s="73" t="n">
        <v>3305</v>
      </c>
      <c r="G4574" s="73" t="n">
        <v>2616</v>
      </c>
      <c r="H4574" s="73" t="n">
        <v>689</v>
      </c>
      <c r="I4574" s="74" t="n">
        <f aca="false">H4574/F4574</f>
        <v>0.208472012102874</v>
      </c>
      <c r="J4574" s="73" t="n">
        <v>2516</v>
      </c>
      <c r="K4574" s="73" t="n">
        <v>47</v>
      </c>
      <c r="L4574" s="73" t="n">
        <v>53</v>
      </c>
      <c r="M4574" s="73" t="n">
        <v>1770</v>
      </c>
      <c r="N4574" s="73" t="n">
        <v>566</v>
      </c>
      <c r="O4574" s="73" t="n">
        <f aca="false">J4574-M4574-N4574</f>
        <v>180</v>
      </c>
      <c r="P4574" s="74" t="n">
        <f aca="false">M4574/J4574</f>
        <v>0.703497615262321</v>
      </c>
      <c r="Q4574" s="74" t="n">
        <f aca="false">N4574/J4574</f>
        <v>0.224960254372019</v>
      </c>
      <c r="R4574" s="75" t="n">
        <f aca="false">ABS(P4574-Q4574)*100</f>
        <v>47.8537360890302</v>
      </c>
      <c r="S4574" s="72" t="str">
        <f aca="false">IF(M4574&gt;N4574,"Flávio Bolsonaro",IF(N4574&gt;M4574,"Lula","Empate"))</f>
        <v>Flávio Bolsonaro</v>
      </c>
      <c r="T4574" s="74" t="n">
        <v>0.279850746268657</v>
      </c>
      <c r="U4574" s="74" t="n">
        <v>0.652155887230514</v>
      </c>
      <c r="V4574" s="72" t="str">
        <f aca="false">IF(S4574="Empate","—",IF((N4574&gt;M4574)&lt;&gt;(T4574&gt;U4574),"Sim","Não"))</f>
        <v>Não</v>
      </c>
    </row>
    <row r="4575" customFormat="false" ht="15" hidden="false" customHeight="false" outlineLevel="0" collapsed="false">
      <c r="A4575" s="72" t="s">
        <v>9299</v>
      </c>
      <c r="B4575" s="72" t="s">
        <v>9300</v>
      </c>
      <c r="C4575" s="72" t="s">
        <v>302</v>
      </c>
      <c r="D4575" s="72" t="s">
        <v>292</v>
      </c>
      <c r="E4575" s="72"/>
      <c r="F4575" s="73" t="n">
        <v>6050</v>
      </c>
      <c r="G4575" s="73" t="n">
        <v>4973</v>
      </c>
      <c r="H4575" s="73" t="n">
        <v>1077</v>
      </c>
      <c r="I4575" s="74" t="n">
        <f aca="false">H4575/F4575</f>
        <v>0.17801652892562</v>
      </c>
      <c r="J4575" s="73" t="n">
        <v>4748</v>
      </c>
      <c r="K4575" s="73" t="n">
        <v>115</v>
      </c>
      <c r="L4575" s="73" t="n">
        <v>110</v>
      </c>
      <c r="M4575" s="73" t="n">
        <v>3173</v>
      </c>
      <c r="N4575" s="73" t="n">
        <v>1185</v>
      </c>
      <c r="O4575" s="73" t="n">
        <f aca="false">J4575-M4575-N4575</f>
        <v>390</v>
      </c>
      <c r="P4575" s="74" t="n">
        <f aca="false">M4575/J4575</f>
        <v>0.668281381634372</v>
      </c>
      <c r="Q4575" s="74" t="n">
        <f aca="false">N4575/J4575</f>
        <v>0.249578770008425</v>
      </c>
      <c r="R4575" s="75" t="n">
        <f aca="false">ABS(P4575-Q4575)*100</f>
        <v>41.8702611625948</v>
      </c>
      <c r="S4575" s="72" t="str">
        <f aca="false">IF(M4575&gt;N4575,"Flávio Bolsonaro",IF(N4575&gt;M4575,"Lula","Empate"))</f>
        <v>Flávio Bolsonaro</v>
      </c>
      <c r="T4575" s="74" t="n">
        <v>0.394210302256279</v>
      </c>
      <c r="U4575" s="74" t="n">
        <v>0.494891443167305</v>
      </c>
      <c r="V4575" s="72" t="str">
        <f aca="false">IF(S4575="Empate","—",IF((N4575&gt;M4575)&lt;&gt;(T4575&gt;U4575),"Sim","Não"))</f>
        <v>Não</v>
      </c>
    </row>
    <row r="4576" customFormat="false" ht="15" hidden="false" customHeight="false" outlineLevel="0" collapsed="false">
      <c r="A4576" s="72" t="s">
        <v>9301</v>
      </c>
      <c r="B4576" s="72" t="s">
        <v>9302</v>
      </c>
      <c r="C4576" s="72" t="s">
        <v>302</v>
      </c>
      <c r="D4576" s="72" t="s">
        <v>292</v>
      </c>
      <c r="E4576" s="72"/>
      <c r="F4576" s="73" t="n">
        <v>6447</v>
      </c>
      <c r="G4576" s="73" t="n">
        <v>5512</v>
      </c>
      <c r="H4576" s="73" t="n">
        <v>935</v>
      </c>
      <c r="I4576" s="74" t="n">
        <f aca="false">H4576/F4576</f>
        <v>0.145028695517295</v>
      </c>
      <c r="J4576" s="73" t="n">
        <v>5333</v>
      </c>
      <c r="K4576" s="73" t="n">
        <v>84</v>
      </c>
      <c r="L4576" s="73" t="n">
        <v>95</v>
      </c>
      <c r="M4576" s="73" t="n">
        <v>3585</v>
      </c>
      <c r="N4576" s="73" t="n">
        <v>1296</v>
      </c>
      <c r="O4576" s="73" t="n">
        <f aca="false">J4576-M4576-N4576</f>
        <v>452</v>
      </c>
      <c r="P4576" s="74" t="n">
        <f aca="false">M4576/J4576</f>
        <v>0.672229514344647</v>
      </c>
      <c r="Q4576" s="74" t="n">
        <f aca="false">N4576/J4576</f>
        <v>0.243015188449278</v>
      </c>
      <c r="R4576" s="75" t="n">
        <f aca="false">ABS(P4576-Q4576)*100</f>
        <v>42.9214325895369</v>
      </c>
      <c r="S4576" s="72" t="str">
        <f aca="false">IF(M4576&gt;N4576,"Flávio Bolsonaro",IF(N4576&gt;M4576,"Lula","Empate"))</f>
        <v>Flávio Bolsonaro</v>
      </c>
      <c r="T4576" s="74" t="n">
        <v>0.332679097154073</v>
      </c>
      <c r="U4576" s="74" t="n">
        <v>0.594896957801766</v>
      </c>
      <c r="V4576" s="72" t="str">
        <f aca="false">IF(S4576="Empate","—",IF((N4576&gt;M4576)&lt;&gt;(T4576&gt;U4576),"Sim","Não"))</f>
        <v>Não</v>
      </c>
    </row>
    <row r="4577" customFormat="false" ht="15" hidden="false" customHeight="false" outlineLevel="0" collapsed="false">
      <c r="A4577" s="72" t="s">
        <v>9303</v>
      </c>
      <c r="B4577" s="72" t="s">
        <v>497</v>
      </c>
      <c r="C4577" s="72" t="s">
        <v>302</v>
      </c>
      <c r="D4577" s="72" t="s">
        <v>292</v>
      </c>
      <c r="E4577" s="72"/>
      <c r="F4577" s="73" t="n">
        <v>20395</v>
      </c>
      <c r="G4577" s="73" t="n">
        <v>17120</v>
      </c>
      <c r="H4577" s="73" t="n">
        <v>3275</v>
      </c>
      <c r="I4577" s="74" t="n">
        <f aca="false">H4577/F4577</f>
        <v>0.160578573179701</v>
      </c>
      <c r="J4577" s="73" t="n">
        <v>16709</v>
      </c>
      <c r="K4577" s="73" t="n">
        <v>198</v>
      </c>
      <c r="L4577" s="73" t="n">
        <v>213</v>
      </c>
      <c r="M4577" s="73" t="n">
        <v>11639</v>
      </c>
      <c r="N4577" s="73" t="n">
        <v>3684</v>
      </c>
      <c r="O4577" s="73" t="n">
        <f aca="false">J4577-M4577-N4577</f>
        <v>1386</v>
      </c>
      <c r="P4577" s="74" t="n">
        <f aca="false">M4577/J4577</f>
        <v>0.696570710395595</v>
      </c>
      <c r="Q4577" s="74" t="n">
        <f aca="false">N4577/J4577</f>
        <v>0.220479980848644</v>
      </c>
      <c r="R4577" s="75" t="n">
        <f aca="false">ABS(P4577-Q4577)*100</f>
        <v>47.6090729546951</v>
      </c>
      <c r="S4577" s="72" t="str">
        <f aca="false">IF(M4577&gt;N4577,"Flávio Bolsonaro",IF(N4577&gt;M4577,"Lula","Empate"))</f>
        <v>Flávio Bolsonaro</v>
      </c>
      <c r="T4577" s="74" t="n">
        <v>0.29174962667994</v>
      </c>
      <c r="U4577" s="74" t="n">
        <v>0.638003982080637</v>
      </c>
      <c r="V4577" s="72" t="str">
        <f aca="false">IF(S4577="Empate","—",IF((N4577&gt;M4577)&lt;&gt;(T4577&gt;U4577),"Sim","Não"))</f>
        <v>Não</v>
      </c>
    </row>
    <row r="4578" customFormat="false" ht="15" hidden="false" customHeight="false" outlineLevel="0" collapsed="false">
      <c r="A4578" s="72" t="s">
        <v>9304</v>
      </c>
      <c r="B4578" s="72" t="s">
        <v>9305</v>
      </c>
      <c r="C4578" s="72" t="s">
        <v>302</v>
      </c>
      <c r="D4578" s="72" t="s">
        <v>292</v>
      </c>
      <c r="E4578" s="72"/>
      <c r="F4578" s="73" t="n">
        <v>2215</v>
      </c>
      <c r="G4578" s="73" t="n">
        <v>1880</v>
      </c>
      <c r="H4578" s="73" t="n">
        <v>335</v>
      </c>
      <c r="I4578" s="74" t="n">
        <f aca="false">H4578/F4578</f>
        <v>0.151241534988713</v>
      </c>
      <c r="J4578" s="73" t="n">
        <v>1827</v>
      </c>
      <c r="K4578" s="73" t="n">
        <v>25</v>
      </c>
      <c r="L4578" s="73" t="n">
        <v>28</v>
      </c>
      <c r="M4578" s="73" t="n">
        <v>1225</v>
      </c>
      <c r="N4578" s="73" t="n">
        <v>494</v>
      </c>
      <c r="O4578" s="73" t="n">
        <f aca="false">J4578-M4578-N4578</f>
        <v>108</v>
      </c>
      <c r="P4578" s="74" t="n">
        <f aca="false">M4578/J4578</f>
        <v>0.670498084291188</v>
      </c>
      <c r="Q4578" s="74" t="n">
        <f aca="false">N4578/J4578</f>
        <v>0.270388615216201</v>
      </c>
      <c r="R4578" s="75" t="n">
        <f aca="false">ABS(P4578-Q4578)*100</f>
        <v>40.0109469074986</v>
      </c>
      <c r="S4578" s="72" t="str">
        <f aca="false">IF(M4578&gt;N4578,"Flávio Bolsonaro",IF(N4578&gt;M4578,"Lula","Empate"))</f>
        <v>Flávio Bolsonaro</v>
      </c>
      <c r="T4578" s="74" t="n">
        <v>0.341685649202734</v>
      </c>
      <c r="U4578" s="74" t="n">
        <v>0.588838268792711</v>
      </c>
      <c r="V4578" s="72" t="str">
        <f aca="false">IF(S4578="Empate","—",IF((N4578&gt;M4578)&lt;&gt;(T4578&gt;U4578),"Sim","Não"))</f>
        <v>Não</v>
      </c>
    </row>
    <row r="4579" customFormat="false" ht="15" hidden="false" customHeight="false" outlineLevel="0" collapsed="false">
      <c r="A4579" s="72" t="s">
        <v>9306</v>
      </c>
      <c r="B4579" s="72" t="s">
        <v>5659</v>
      </c>
      <c r="C4579" s="72" t="s">
        <v>302</v>
      </c>
      <c r="D4579" s="72" t="s">
        <v>292</v>
      </c>
      <c r="E4579" s="72"/>
      <c r="F4579" s="73" t="n">
        <v>13335</v>
      </c>
      <c r="G4579" s="73" t="n">
        <v>11271</v>
      </c>
      <c r="H4579" s="73" t="n">
        <v>2064</v>
      </c>
      <c r="I4579" s="74" t="n">
        <f aca="false">H4579/F4579</f>
        <v>0.154780652418448</v>
      </c>
      <c r="J4579" s="73" t="n">
        <v>10965</v>
      </c>
      <c r="K4579" s="73" t="n">
        <v>123</v>
      </c>
      <c r="L4579" s="73" t="n">
        <v>183</v>
      </c>
      <c r="M4579" s="73" t="n">
        <v>8736</v>
      </c>
      <c r="N4579" s="73" t="n">
        <v>1434</v>
      </c>
      <c r="O4579" s="73" t="n">
        <f aca="false">J4579-M4579-N4579</f>
        <v>795</v>
      </c>
      <c r="P4579" s="74" t="n">
        <f aca="false">M4579/J4579</f>
        <v>0.79671682626539</v>
      </c>
      <c r="Q4579" s="74" t="n">
        <f aca="false">N4579/J4579</f>
        <v>0.13077975376197</v>
      </c>
      <c r="R4579" s="75" t="n">
        <f aca="false">ABS(P4579-Q4579)*100</f>
        <v>66.593707250342</v>
      </c>
      <c r="S4579" s="72" t="str">
        <f aca="false">IF(M4579&gt;N4579,"Flávio Bolsonaro",IF(N4579&gt;M4579,"Lula","Empate"))</f>
        <v>Flávio Bolsonaro</v>
      </c>
      <c r="T4579" s="74" t="n">
        <v>0.175899112564222</v>
      </c>
      <c r="U4579" s="74" t="n">
        <v>0.754600653900047</v>
      </c>
      <c r="V4579" s="72" t="str">
        <f aca="false">IF(S4579="Empate","—",IF((N4579&gt;M4579)&lt;&gt;(T4579&gt;U4579),"Sim","Não"))</f>
        <v>Não</v>
      </c>
    </row>
    <row r="4580" customFormat="false" ht="15" hidden="false" customHeight="false" outlineLevel="0" collapsed="false">
      <c r="A4580" s="72" t="s">
        <v>9307</v>
      </c>
      <c r="B4580" s="72" t="s">
        <v>9308</v>
      </c>
      <c r="C4580" s="72" t="s">
        <v>302</v>
      </c>
      <c r="D4580" s="72" t="s">
        <v>292</v>
      </c>
      <c r="E4580" s="72"/>
      <c r="F4580" s="73" t="n">
        <v>2463</v>
      </c>
      <c r="G4580" s="73" t="n">
        <v>1902</v>
      </c>
      <c r="H4580" s="73" t="n">
        <v>561</v>
      </c>
      <c r="I4580" s="74" t="n">
        <f aca="false">H4580/F4580</f>
        <v>0.227771010962241</v>
      </c>
      <c r="J4580" s="73" t="n">
        <v>1823</v>
      </c>
      <c r="K4580" s="73" t="n">
        <v>48</v>
      </c>
      <c r="L4580" s="73" t="n">
        <v>31</v>
      </c>
      <c r="M4580" s="73" t="n">
        <v>911</v>
      </c>
      <c r="N4580" s="73" t="n">
        <v>785</v>
      </c>
      <c r="O4580" s="73" t="n">
        <f aca="false">J4580-M4580-N4580</f>
        <v>127</v>
      </c>
      <c r="P4580" s="74" t="n">
        <f aca="false">M4580/J4580</f>
        <v>0.499725726823917</v>
      </c>
      <c r="Q4580" s="74" t="n">
        <f aca="false">N4580/J4580</f>
        <v>0.430608886450905</v>
      </c>
      <c r="R4580" s="75" t="n">
        <f aca="false">ABS(P4580-Q4580)*100</f>
        <v>6.91168403730115</v>
      </c>
      <c r="S4580" s="72" t="str">
        <f aca="false">IF(M4580&gt;N4580,"Flávio Bolsonaro",IF(N4580&gt;M4580,"Lula","Empate"))</f>
        <v>Flávio Bolsonaro</v>
      </c>
      <c r="T4580" s="74" t="n">
        <v>0.538082191780822</v>
      </c>
      <c r="U4580" s="74" t="n">
        <v>0.414246575342466</v>
      </c>
      <c r="V4580" s="72" t="str">
        <f aca="false">IF(S4580="Empate","—",IF((N4580&gt;M4580)&lt;&gt;(T4580&gt;U4580),"Sim","Não"))</f>
        <v>Sim</v>
      </c>
    </row>
    <row r="4581" customFormat="false" ht="15" hidden="false" customHeight="false" outlineLevel="0" collapsed="false">
      <c r="A4581" s="72" t="s">
        <v>9309</v>
      </c>
      <c r="B4581" s="72" t="s">
        <v>9310</v>
      </c>
      <c r="C4581" s="72" t="s">
        <v>302</v>
      </c>
      <c r="D4581" s="72" t="s">
        <v>292</v>
      </c>
      <c r="E4581" s="72"/>
      <c r="F4581" s="73" t="n">
        <v>5868</v>
      </c>
      <c r="G4581" s="73" t="n">
        <v>5146</v>
      </c>
      <c r="H4581" s="73" t="n">
        <v>722</v>
      </c>
      <c r="I4581" s="74" t="n">
        <f aca="false">H4581/F4581</f>
        <v>0.123040218132243</v>
      </c>
      <c r="J4581" s="73" t="n">
        <v>5026</v>
      </c>
      <c r="K4581" s="73" t="n">
        <v>62</v>
      </c>
      <c r="L4581" s="73" t="n">
        <v>58</v>
      </c>
      <c r="M4581" s="73" t="n">
        <v>3938</v>
      </c>
      <c r="N4581" s="73" t="n">
        <v>792</v>
      </c>
      <c r="O4581" s="73" t="n">
        <f aca="false">J4581-M4581-N4581</f>
        <v>296</v>
      </c>
      <c r="P4581" s="74" t="n">
        <f aca="false">M4581/J4581</f>
        <v>0.783525666534023</v>
      </c>
      <c r="Q4581" s="74" t="n">
        <f aca="false">N4581/J4581</f>
        <v>0.15758058097891</v>
      </c>
      <c r="R4581" s="75" t="n">
        <f aca="false">ABS(P4581-Q4581)*100</f>
        <v>62.5945085555113</v>
      </c>
      <c r="S4581" s="72" t="str">
        <f aca="false">IF(M4581&gt;N4581,"Flávio Bolsonaro",IF(N4581&gt;M4581,"Lula","Empate"))</f>
        <v>Flávio Bolsonaro</v>
      </c>
      <c r="T4581" s="74" t="n">
        <v>0.191659983961508</v>
      </c>
      <c r="U4581" s="74" t="n">
        <v>0.752606255012029</v>
      </c>
      <c r="V4581" s="72" t="str">
        <f aca="false">IF(S4581="Empate","—",IF((N4581&gt;M4581)&lt;&gt;(T4581&gt;U4581),"Sim","Não"))</f>
        <v>Não</v>
      </c>
    </row>
    <row r="4582" customFormat="false" ht="15" hidden="false" customHeight="false" outlineLevel="0" collapsed="false">
      <c r="A4582" s="72" t="s">
        <v>9311</v>
      </c>
      <c r="B4582" s="72" t="s">
        <v>9312</v>
      </c>
      <c r="C4582" s="72" t="s">
        <v>302</v>
      </c>
      <c r="D4582" s="72" t="s">
        <v>292</v>
      </c>
      <c r="E4582" s="72"/>
      <c r="F4582" s="73" t="n">
        <v>2265</v>
      </c>
      <c r="G4582" s="73" t="n">
        <v>1951</v>
      </c>
      <c r="H4582" s="73" t="n">
        <v>314</v>
      </c>
      <c r="I4582" s="74" t="n">
        <f aca="false">H4582/F4582</f>
        <v>0.138631346578366</v>
      </c>
      <c r="J4582" s="73" t="n">
        <v>1903</v>
      </c>
      <c r="K4582" s="73" t="n">
        <v>29</v>
      </c>
      <c r="L4582" s="73" t="n">
        <v>19</v>
      </c>
      <c r="M4582" s="73" t="n">
        <v>1407</v>
      </c>
      <c r="N4582" s="73" t="n">
        <v>405</v>
      </c>
      <c r="O4582" s="73" t="n">
        <f aca="false">J4582-M4582-N4582</f>
        <v>91</v>
      </c>
      <c r="P4582" s="74" t="n">
        <f aca="false">M4582/J4582</f>
        <v>0.739358906988965</v>
      </c>
      <c r="Q4582" s="74" t="n">
        <f aca="false">N4582/J4582</f>
        <v>0.212821860220704</v>
      </c>
      <c r="R4582" s="75" t="n">
        <f aca="false">ABS(P4582-Q4582)*100</f>
        <v>52.6537046768261</v>
      </c>
      <c r="S4582" s="72" t="str">
        <f aca="false">IF(M4582&gt;N4582,"Flávio Bolsonaro",IF(N4582&gt;M4582,"Lula","Empate"))</f>
        <v>Flávio Bolsonaro</v>
      </c>
      <c r="T4582" s="74" t="n">
        <v>0.298264071541294</v>
      </c>
      <c r="U4582" s="74" t="n">
        <v>0.648605996843766</v>
      </c>
      <c r="V4582" s="72" t="str">
        <f aca="false">IF(S4582="Empate","—",IF((N4582&gt;M4582)&lt;&gt;(T4582&gt;U4582),"Sim","Não"))</f>
        <v>Não</v>
      </c>
    </row>
    <row r="4583" customFormat="false" ht="15" hidden="false" customHeight="false" outlineLevel="0" collapsed="false">
      <c r="A4583" s="72" t="s">
        <v>9313</v>
      </c>
      <c r="B4583" s="72" t="s">
        <v>9314</v>
      </c>
      <c r="C4583" s="72" t="s">
        <v>302</v>
      </c>
      <c r="D4583" s="72" t="s">
        <v>292</v>
      </c>
      <c r="E4583" s="72"/>
      <c r="F4583" s="73" t="n">
        <v>3479</v>
      </c>
      <c r="G4583" s="73" t="n">
        <v>3036</v>
      </c>
      <c r="H4583" s="73" t="n">
        <v>443</v>
      </c>
      <c r="I4583" s="74" t="n">
        <f aca="false">H4583/F4583</f>
        <v>0.127335441218741</v>
      </c>
      <c r="J4583" s="73" t="n">
        <v>2964</v>
      </c>
      <c r="K4583" s="73" t="n">
        <v>40</v>
      </c>
      <c r="L4583" s="73" t="n">
        <v>32</v>
      </c>
      <c r="M4583" s="73" t="n">
        <v>1865</v>
      </c>
      <c r="N4583" s="73" t="n">
        <v>788</v>
      </c>
      <c r="O4583" s="73" t="n">
        <f aca="false">J4583-M4583-N4583</f>
        <v>311</v>
      </c>
      <c r="P4583" s="74" t="n">
        <f aca="false">M4583/J4583</f>
        <v>0.629217273954116</v>
      </c>
      <c r="Q4583" s="74" t="n">
        <f aca="false">N4583/J4583</f>
        <v>0.265856950067476</v>
      </c>
      <c r="R4583" s="75" t="n">
        <f aca="false">ABS(P4583-Q4583)*100</f>
        <v>36.336032388664</v>
      </c>
      <c r="S4583" s="72" t="str">
        <f aca="false">IF(M4583&gt;N4583,"Flávio Bolsonaro",IF(N4583&gt;M4583,"Lula","Empate"))</f>
        <v>Flávio Bolsonaro</v>
      </c>
      <c r="T4583" s="74" t="n">
        <v>0.363444639718805</v>
      </c>
      <c r="U4583" s="74" t="n">
        <v>0.544463971880492</v>
      </c>
      <c r="V4583" s="72" t="str">
        <f aca="false">IF(S4583="Empate","—",IF((N4583&gt;M4583)&lt;&gt;(T4583&gt;U4583),"Sim","Não"))</f>
        <v>Não</v>
      </c>
    </row>
    <row r="4584" customFormat="false" ht="15" hidden="false" customHeight="false" outlineLevel="0" collapsed="false">
      <c r="A4584" s="72" t="s">
        <v>9315</v>
      </c>
      <c r="B4584" s="72" t="s">
        <v>9316</v>
      </c>
      <c r="C4584" s="72" t="s">
        <v>302</v>
      </c>
      <c r="D4584" s="72" t="s">
        <v>292</v>
      </c>
      <c r="E4584" s="72"/>
      <c r="F4584" s="73" t="n">
        <v>7441</v>
      </c>
      <c r="G4584" s="73" t="n">
        <v>6405</v>
      </c>
      <c r="H4584" s="73" t="n">
        <v>1036</v>
      </c>
      <c r="I4584" s="74" t="n">
        <f aca="false">H4584/F4584</f>
        <v>0.139228598306679</v>
      </c>
      <c r="J4584" s="73" t="n">
        <v>6233</v>
      </c>
      <c r="K4584" s="73" t="n">
        <v>60</v>
      </c>
      <c r="L4584" s="73" t="n">
        <v>112</v>
      </c>
      <c r="M4584" s="73" t="n">
        <v>3721</v>
      </c>
      <c r="N4584" s="73" t="n">
        <v>1910</v>
      </c>
      <c r="O4584" s="73" t="n">
        <f aca="false">J4584-M4584-N4584</f>
        <v>602</v>
      </c>
      <c r="P4584" s="74" t="n">
        <f aca="false">M4584/J4584</f>
        <v>0.596983795924916</v>
      </c>
      <c r="Q4584" s="74" t="n">
        <f aca="false">N4584/J4584</f>
        <v>0.3064334991176</v>
      </c>
      <c r="R4584" s="75" t="n">
        <f aca="false">ABS(P4584-Q4584)*100</f>
        <v>29.0550296807316</v>
      </c>
      <c r="S4584" s="72" t="str">
        <f aca="false">IF(M4584&gt;N4584,"Flávio Bolsonaro",IF(N4584&gt;M4584,"Lula","Empate"))</f>
        <v>Flávio Bolsonaro</v>
      </c>
      <c r="T4584" s="74" t="n">
        <v>0.397909180006534</v>
      </c>
      <c r="U4584" s="74" t="n">
        <v>0.520744854622672</v>
      </c>
      <c r="V4584" s="72" t="str">
        <f aca="false">IF(S4584="Empate","—",IF((N4584&gt;M4584)&lt;&gt;(T4584&gt;U4584),"Sim","Não"))</f>
        <v>Não</v>
      </c>
    </row>
    <row r="4585" customFormat="false" ht="15" hidden="false" customHeight="false" outlineLevel="0" collapsed="false">
      <c r="A4585" s="72" t="s">
        <v>9317</v>
      </c>
      <c r="B4585" s="72" t="s">
        <v>9318</v>
      </c>
      <c r="C4585" s="72" t="s">
        <v>302</v>
      </c>
      <c r="D4585" s="72" t="s">
        <v>292</v>
      </c>
      <c r="E4585" s="72"/>
      <c r="F4585" s="73" t="n">
        <v>6989</v>
      </c>
      <c r="G4585" s="73" t="n">
        <v>5522</v>
      </c>
      <c r="H4585" s="73" t="n">
        <v>1467</v>
      </c>
      <c r="I4585" s="74" t="n">
        <f aca="false">H4585/F4585</f>
        <v>0.209901273429675</v>
      </c>
      <c r="J4585" s="73" t="n">
        <v>5233</v>
      </c>
      <c r="K4585" s="73" t="n">
        <v>178</v>
      </c>
      <c r="L4585" s="73" t="n">
        <v>111</v>
      </c>
      <c r="M4585" s="73" t="n">
        <v>2860</v>
      </c>
      <c r="N4585" s="73" t="n">
        <v>2053</v>
      </c>
      <c r="O4585" s="73" t="n">
        <f aca="false">J4585-M4585-N4585</f>
        <v>320</v>
      </c>
      <c r="P4585" s="74" t="n">
        <f aca="false">M4585/J4585</f>
        <v>0.546531626218231</v>
      </c>
      <c r="Q4585" s="74" t="n">
        <f aca="false">N4585/J4585</f>
        <v>0.392317982037072</v>
      </c>
      <c r="R4585" s="75" t="n">
        <f aca="false">ABS(P4585-Q4585)*100</f>
        <v>15.4213644181158</v>
      </c>
      <c r="S4585" s="72" t="str">
        <f aca="false">IF(M4585&gt;N4585,"Flávio Bolsonaro",IF(N4585&gt;M4585,"Lula","Empate"))</f>
        <v>Flávio Bolsonaro</v>
      </c>
      <c r="T4585" s="74" t="n">
        <v>0.510756676557864</v>
      </c>
      <c r="U4585" s="74" t="n">
        <v>0.426001483679525</v>
      </c>
      <c r="V4585" s="72" t="str">
        <f aca="false">IF(S4585="Empate","—",IF((N4585&gt;M4585)&lt;&gt;(T4585&gt;U4585),"Sim","Não"))</f>
        <v>Sim</v>
      </c>
    </row>
    <row r="4586" customFormat="false" ht="15" hidden="false" customHeight="false" outlineLevel="0" collapsed="false">
      <c r="A4586" s="72" t="s">
        <v>9319</v>
      </c>
      <c r="B4586" s="72" t="s">
        <v>9320</v>
      </c>
      <c r="C4586" s="72" t="s">
        <v>302</v>
      </c>
      <c r="D4586" s="72" t="s">
        <v>292</v>
      </c>
      <c r="E4586" s="72"/>
      <c r="F4586" s="73" t="n">
        <v>6982</v>
      </c>
      <c r="G4586" s="73" t="n">
        <v>5765</v>
      </c>
      <c r="H4586" s="73" t="n">
        <v>1217</v>
      </c>
      <c r="I4586" s="74" t="n">
        <f aca="false">H4586/F4586</f>
        <v>0.174305356631338</v>
      </c>
      <c r="J4586" s="73" t="n">
        <v>5537</v>
      </c>
      <c r="K4586" s="73" t="n">
        <v>129</v>
      </c>
      <c r="L4586" s="73" t="n">
        <v>99</v>
      </c>
      <c r="M4586" s="73" t="n">
        <v>3503</v>
      </c>
      <c r="N4586" s="73" t="n">
        <v>1677</v>
      </c>
      <c r="O4586" s="73" t="n">
        <f aca="false">J4586-M4586-N4586</f>
        <v>357</v>
      </c>
      <c r="P4586" s="74" t="n">
        <f aca="false">M4586/J4586</f>
        <v>0.63265306122449</v>
      </c>
      <c r="Q4586" s="74" t="n">
        <f aca="false">N4586/J4586</f>
        <v>0.302871591114322</v>
      </c>
      <c r="R4586" s="75" t="n">
        <f aca="false">ABS(P4586-Q4586)*100</f>
        <v>32.9781470110168</v>
      </c>
      <c r="S4586" s="72" t="str">
        <f aca="false">IF(M4586&gt;N4586,"Flávio Bolsonaro",IF(N4586&gt;M4586,"Lula","Empate"))</f>
        <v>Flávio Bolsonaro</v>
      </c>
      <c r="T4586" s="74" t="n">
        <v>0.409609272761264</v>
      </c>
      <c r="U4586" s="74" t="n">
        <v>0.529818657693027</v>
      </c>
      <c r="V4586" s="72" t="str">
        <f aca="false">IF(S4586="Empate","—",IF((N4586&gt;M4586)&lt;&gt;(T4586&gt;U4586),"Sim","Não"))</f>
        <v>Não</v>
      </c>
    </row>
    <row r="4587" customFormat="false" ht="15" hidden="false" customHeight="false" outlineLevel="0" collapsed="false">
      <c r="A4587" s="72" t="s">
        <v>9321</v>
      </c>
      <c r="B4587" s="72" t="s">
        <v>9322</v>
      </c>
      <c r="C4587" s="72" t="s">
        <v>302</v>
      </c>
      <c r="D4587" s="72" t="s">
        <v>292</v>
      </c>
      <c r="E4587" s="72"/>
      <c r="F4587" s="73" t="n">
        <v>2721</v>
      </c>
      <c r="G4587" s="73" t="n">
        <v>2367</v>
      </c>
      <c r="H4587" s="73" t="n">
        <v>354</v>
      </c>
      <c r="I4587" s="74" t="n">
        <f aca="false">H4587/F4587</f>
        <v>0.130099228224917</v>
      </c>
      <c r="J4587" s="73" t="n">
        <v>2308</v>
      </c>
      <c r="K4587" s="73" t="n">
        <v>31</v>
      </c>
      <c r="L4587" s="73" t="n">
        <v>28</v>
      </c>
      <c r="M4587" s="73" t="n">
        <v>1774</v>
      </c>
      <c r="N4587" s="73" t="n">
        <v>388</v>
      </c>
      <c r="O4587" s="73" t="n">
        <f aca="false">J4587-M4587-N4587</f>
        <v>146</v>
      </c>
      <c r="P4587" s="74" t="n">
        <f aca="false">M4587/J4587</f>
        <v>0.768630849220104</v>
      </c>
      <c r="Q4587" s="74" t="n">
        <f aca="false">N4587/J4587</f>
        <v>0.168110918544194</v>
      </c>
      <c r="R4587" s="75" t="n">
        <f aca="false">ABS(P4587-Q4587)*100</f>
        <v>60.051993067591</v>
      </c>
      <c r="S4587" s="72" t="str">
        <f aca="false">IF(M4587&gt;N4587,"Flávio Bolsonaro",IF(N4587&gt;M4587,"Lula","Empate"))</f>
        <v>Flávio Bolsonaro</v>
      </c>
      <c r="T4587" s="74" t="n">
        <v>0.212025316455696</v>
      </c>
      <c r="U4587" s="74" t="n">
        <v>0.719258589511754</v>
      </c>
      <c r="V4587" s="72" t="str">
        <f aca="false">IF(S4587="Empate","—",IF((N4587&gt;M4587)&lt;&gt;(T4587&gt;U4587),"Sim","Não"))</f>
        <v>Não</v>
      </c>
    </row>
    <row r="4588" customFormat="false" ht="15" hidden="false" customHeight="false" outlineLevel="0" collapsed="false">
      <c r="A4588" s="72" t="s">
        <v>9323</v>
      </c>
      <c r="B4588" s="72" t="s">
        <v>9324</v>
      </c>
      <c r="C4588" s="72" t="s">
        <v>302</v>
      </c>
      <c r="D4588" s="72" t="s">
        <v>292</v>
      </c>
      <c r="E4588" s="72"/>
      <c r="F4588" s="73" t="n">
        <v>14207</v>
      </c>
      <c r="G4588" s="73" t="n">
        <v>11673</v>
      </c>
      <c r="H4588" s="73" t="n">
        <v>2534</v>
      </c>
      <c r="I4588" s="74" t="n">
        <f aca="false">H4588/F4588</f>
        <v>0.178362778911804</v>
      </c>
      <c r="J4588" s="73" t="n">
        <v>11390</v>
      </c>
      <c r="K4588" s="73" t="n">
        <v>151</v>
      </c>
      <c r="L4588" s="73" t="n">
        <v>132</v>
      </c>
      <c r="M4588" s="73" t="n">
        <v>8875</v>
      </c>
      <c r="N4588" s="73" t="n">
        <v>1799</v>
      </c>
      <c r="O4588" s="73" t="n">
        <f aca="false">J4588-M4588-N4588</f>
        <v>716</v>
      </c>
      <c r="P4588" s="74" t="n">
        <f aca="false">M4588/J4588</f>
        <v>0.779192273924495</v>
      </c>
      <c r="Q4588" s="74" t="n">
        <f aca="false">N4588/J4588</f>
        <v>0.157945566286216</v>
      </c>
      <c r="R4588" s="75" t="n">
        <f aca="false">ABS(P4588-Q4588)*100</f>
        <v>62.1246707638279</v>
      </c>
      <c r="S4588" s="72" t="str">
        <f aca="false">IF(M4588&gt;N4588,"Flávio Bolsonaro",IF(N4588&gt;M4588,"Lula","Empate"))</f>
        <v>Flávio Bolsonaro</v>
      </c>
      <c r="T4588" s="74" t="n">
        <v>0.198681032881293</v>
      </c>
      <c r="U4588" s="74" t="n">
        <v>0.73927178153446</v>
      </c>
      <c r="V4588" s="72" t="str">
        <f aca="false">IF(S4588="Empate","—",IF((N4588&gt;M4588)&lt;&gt;(T4588&gt;U4588),"Sim","Não"))</f>
        <v>Não</v>
      </c>
    </row>
    <row r="4589" customFormat="false" ht="15" hidden="false" customHeight="false" outlineLevel="0" collapsed="false">
      <c r="A4589" s="72" t="s">
        <v>9325</v>
      </c>
      <c r="B4589" s="72" t="s">
        <v>9326</v>
      </c>
      <c r="C4589" s="72" t="s">
        <v>302</v>
      </c>
      <c r="D4589" s="72" t="s">
        <v>292</v>
      </c>
      <c r="E4589" s="72"/>
      <c r="F4589" s="73" t="n">
        <v>66392</v>
      </c>
      <c r="G4589" s="73" t="n">
        <v>51547</v>
      </c>
      <c r="H4589" s="73" t="n">
        <v>14845</v>
      </c>
      <c r="I4589" s="74" t="n">
        <f aca="false">H4589/F4589</f>
        <v>0.223596216411616</v>
      </c>
      <c r="J4589" s="73" t="n">
        <v>49822</v>
      </c>
      <c r="K4589" s="73" t="n">
        <v>847</v>
      </c>
      <c r="L4589" s="73" t="n">
        <v>878</v>
      </c>
      <c r="M4589" s="73" t="n">
        <v>32775</v>
      </c>
      <c r="N4589" s="73" t="n">
        <v>12780</v>
      </c>
      <c r="O4589" s="73" t="n">
        <f aca="false">J4589-M4589-N4589</f>
        <v>4267</v>
      </c>
      <c r="P4589" s="74" t="n">
        <f aca="false">M4589/J4589</f>
        <v>0.657841917225322</v>
      </c>
      <c r="Q4589" s="74" t="n">
        <f aca="false">N4589/J4589</f>
        <v>0.256513186945526</v>
      </c>
      <c r="R4589" s="75" t="n">
        <f aca="false">ABS(P4589-Q4589)*100</f>
        <v>40.1328730279796</v>
      </c>
      <c r="S4589" s="72" t="str">
        <f aca="false">IF(M4589&gt;N4589,"Flávio Bolsonaro",IF(N4589&gt;M4589,"Lula","Empate"))</f>
        <v>Flávio Bolsonaro</v>
      </c>
      <c r="T4589" s="74" t="n">
        <v>0.291221477725462</v>
      </c>
      <c r="U4589" s="74" t="n">
        <v>0.636454183266932</v>
      </c>
      <c r="V4589" s="72" t="str">
        <f aca="false">IF(S4589="Empate","—",IF((N4589&gt;M4589)&lt;&gt;(T4589&gt;U4589),"Sim","Não"))</f>
        <v>Não</v>
      </c>
    </row>
    <row r="4590" customFormat="false" ht="15" hidden="false" customHeight="false" outlineLevel="0" collapsed="false">
      <c r="A4590" s="72" t="s">
        <v>9327</v>
      </c>
      <c r="B4590" s="72" t="s">
        <v>9328</v>
      </c>
      <c r="C4590" s="72" t="s">
        <v>302</v>
      </c>
      <c r="D4590" s="72" t="s">
        <v>292</v>
      </c>
      <c r="E4590" s="72"/>
      <c r="F4590" s="73" t="n">
        <v>4037</v>
      </c>
      <c r="G4590" s="73" t="n">
        <v>3417</v>
      </c>
      <c r="H4590" s="73" t="n">
        <v>620</v>
      </c>
      <c r="I4590" s="74" t="n">
        <f aca="false">H4590/F4590</f>
        <v>0.153579390636611</v>
      </c>
      <c r="J4590" s="73" t="n">
        <v>3321</v>
      </c>
      <c r="K4590" s="73" t="n">
        <v>37</v>
      </c>
      <c r="L4590" s="73" t="n">
        <v>59</v>
      </c>
      <c r="M4590" s="73" t="n">
        <v>2054</v>
      </c>
      <c r="N4590" s="73" t="n">
        <v>1006</v>
      </c>
      <c r="O4590" s="73" t="n">
        <f aca="false">J4590-M4590-N4590</f>
        <v>261</v>
      </c>
      <c r="P4590" s="74" t="n">
        <f aca="false">M4590/J4590</f>
        <v>0.618488407106293</v>
      </c>
      <c r="Q4590" s="74" t="n">
        <f aca="false">N4590/J4590</f>
        <v>0.302920806985848</v>
      </c>
      <c r="R4590" s="75" t="n">
        <f aca="false">ABS(P4590-Q4590)*100</f>
        <v>31.5567600120446</v>
      </c>
      <c r="S4590" s="72" t="str">
        <f aca="false">IF(M4590&gt;N4590,"Flávio Bolsonaro",IF(N4590&gt;M4590,"Lula","Empate"))</f>
        <v>Flávio Bolsonaro</v>
      </c>
      <c r="T4590" s="74" t="n">
        <v>0.391545819191608</v>
      </c>
      <c r="U4590" s="74" t="n">
        <v>0.538105522986733</v>
      </c>
      <c r="V4590" s="72" t="str">
        <f aca="false">IF(S4590="Empate","—",IF((N4590&gt;M4590)&lt;&gt;(T4590&gt;U4590),"Sim","Não"))</f>
        <v>Não</v>
      </c>
    </row>
    <row r="4591" customFormat="false" ht="15" hidden="false" customHeight="false" outlineLevel="0" collapsed="false">
      <c r="A4591" s="72" t="s">
        <v>9329</v>
      </c>
      <c r="B4591" s="72" t="s">
        <v>9330</v>
      </c>
      <c r="C4591" s="72" t="s">
        <v>302</v>
      </c>
      <c r="D4591" s="72" t="s">
        <v>292</v>
      </c>
      <c r="E4591" s="72"/>
      <c r="F4591" s="73" t="n">
        <v>3921</v>
      </c>
      <c r="G4591" s="73" t="n">
        <v>3442</v>
      </c>
      <c r="H4591" s="73" t="n">
        <v>479</v>
      </c>
      <c r="I4591" s="74" t="n">
        <f aca="false">H4591/F4591</f>
        <v>0.122162713593471</v>
      </c>
      <c r="J4591" s="73" t="n">
        <v>3351</v>
      </c>
      <c r="K4591" s="73" t="n">
        <v>49</v>
      </c>
      <c r="L4591" s="73" t="n">
        <v>42</v>
      </c>
      <c r="M4591" s="73" t="n">
        <v>1831</v>
      </c>
      <c r="N4591" s="73" t="n">
        <v>1286</v>
      </c>
      <c r="O4591" s="73" t="n">
        <f aca="false">J4591-M4591-N4591</f>
        <v>234</v>
      </c>
      <c r="P4591" s="74" t="n">
        <f aca="false">M4591/J4591</f>
        <v>0.546404058490003</v>
      </c>
      <c r="Q4591" s="74" t="n">
        <f aca="false">N4591/J4591</f>
        <v>0.383766039988063</v>
      </c>
      <c r="R4591" s="75" t="n">
        <f aca="false">ABS(P4591-Q4591)*100</f>
        <v>16.263801850194</v>
      </c>
      <c r="S4591" s="72" t="str">
        <f aca="false">IF(M4591&gt;N4591,"Flávio Bolsonaro",IF(N4591&gt;M4591,"Lula","Empate"))</f>
        <v>Flávio Bolsonaro</v>
      </c>
      <c r="T4591" s="74" t="n">
        <v>0.475170978293191</v>
      </c>
      <c r="U4591" s="74" t="n">
        <v>0.463574189711567</v>
      </c>
      <c r="V4591" s="72" t="str">
        <f aca="false">IF(S4591="Empate","—",IF((N4591&gt;M4591)&lt;&gt;(T4591&gt;U4591),"Sim","Não"))</f>
        <v>Sim</v>
      </c>
    </row>
    <row r="4592" customFormat="false" ht="15" hidden="false" customHeight="false" outlineLevel="0" collapsed="false">
      <c r="A4592" s="72" t="s">
        <v>9331</v>
      </c>
      <c r="B4592" s="72" t="s">
        <v>9332</v>
      </c>
      <c r="C4592" s="72" t="s">
        <v>302</v>
      </c>
      <c r="D4592" s="72" t="s">
        <v>292</v>
      </c>
      <c r="E4592" s="72"/>
      <c r="F4592" s="73" t="n">
        <v>11343</v>
      </c>
      <c r="G4592" s="73" t="n">
        <v>9549</v>
      </c>
      <c r="H4592" s="73" t="n">
        <v>1794</v>
      </c>
      <c r="I4592" s="74" t="n">
        <f aca="false">H4592/F4592</f>
        <v>0.158159217138323</v>
      </c>
      <c r="J4592" s="73" t="n">
        <v>9204</v>
      </c>
      <c r="K4592" s="73" t="n">
        <v>161</v>
      </c>
      <c r="L4592" s="73" t="n">
        <v>184</v>
      </c>
      <c r="M4592" s="73" t="n">
        <v>6982</v>
      </c>
      <c r="N4592" s="73" t="n">
        <v>1588</v>
      </c>
      <c r="O4592" s="73" t="n">
        <f aca="false">J4592-M4592-N4592</f>
        <v>634</v>
      </c>
      <c r="P4592" s="74" t="n">
        <f aca="false">M4592/J4592</f>
        <v>0.75858322468492</v>
      </c>
      <c r="Q4592" s="74" t="n">
        <f aca="false">N4592/J4592</f>
        <v>0.172533681008257</v>
      </c>
      <c r="R4592" s="75" t="n">
        <f aca="false">ABS(P4592-Q4592)*100</f>
        <v>58.6049543676662</v>
      </c>
      <c r="S4592" s="72" t="str">
        <f aca="false">IF(M4592&gt;N4592,"Flávio Bolsonaro",IF(N4592&gt;M4592,"Lula","Empate"))</f>
        <v>Flávio Bolsonaro</v>
      </c>
      <c r="T4592" s="74" t="n">
        <v>0.211141996757007</v>
      </c>
      <c r="U4592" s="74" t="n">
        <v>0.725967106787121</v>
      </c>
      <c r="V4592" s="72" t="str">
        <f aca="false">IF(S4592="Empate","—",IF((N4592&gt;M4592)&lt;&gt;(T4592&gt;U4592),"Sim","Não"))</f>
        <v>Não</v>
      </c>
    </row>
    <row r="4593" customFormat="false" ht="15" hidden="false" customHeight="false" outlineLevel="0" collapsed="false">
      <c r="A4593" s="72" t="s">
        <v>9333</v>
      </c>
      <c r="B4593" s="72" t="s">
        <v>2432</v>
      </c>
      <c r="C4593" s="72" t="s">
        <v>302</v>
      </c>
      <c r="D4593" s="72" t="s">
        <v>292</v>
      </c>
      <c r="E4593" s="72"/>
      <c r="F4593" s="73" t="n">
        <v>12429</v>
      </c>
      <c r="G4593" s="73" t="n">
        <v>10484</v>
      </c>
      <c r="H4593" s="73" t="n">
        <v>1945</v>
      </c>
      <c r="I4593" s="74" t="n">
        <f aca="false">H4593/F4593</f>
        <v>0.156488856706091</v>
      </c>
      <c r="J4593" s="73" t="n">
        <v>10238</v>
      </c>
      <c r="K4593" s="73" t="n">
        <v>126</v>
      </c>
      <c r="L4593" s="73" t="n">
        <v>120</v>
      </c>
      <c r="M4593" s="73" t="n">
        <v>7814</v>
      </c>
      <c r="N4593" s="73" t="n">
        <v>1807</v>
      </c>
      <c r="O4593" s="73" t="n">
        <f aca="false">J4593-M4593-N4593</f>
        <v>617</v>
      </c>
      <c r="P4593" s="74" t="n">
        <f aca="false">M4593/J4593</f>
        <v>0.763235006837273</v>
      </c>
      <c r="Q4593" s="74" t="n">
        <f aca="false">N4593/J4593</f>
        <v>0.17649931627271</v>
      </c>
      <c r="R4593" s="75" t="n">
        <f aca="false">ABS(P4593-Q4593)*100</f>
        <v>58.6735690564563</v>
      </c>
      <c r="S4593" s="72" t="str">
        <f aca="false">IF(M4593&gt;N4593,"Flávio Bolsonaro",IF(N4593&gt;M4593,"Lula","Empate"))</f>
        <v>Flávio Bolsonaro</v>
      </c>
      <c r="T4593" s="74" t="n">
        <v>0.224540985251329</v>
      </c>
      <c r="U4593" s="74" t="n">
        <v>0.711046453295876</v>
      </c>
      <c r="V4593" s="72" t="str">
        <f aca="false">IF(S4593="Empate","—",IF((N4593&gt;M4593)&lt;&gt;(T4593&gt;U4593),"Sim","Não"))</f>
        <v>Não</v>
      </c>
    </row>
    <row r="4594" customFormat="false" ht="15" hidden="false" customHeight="false" outlineLevel="0" collapsed="false">
      <c r="A4594" s="72" t="s">
        <v>9334</v>
      </c>
      <c r="B4594" s="72" t="s">
        <v>1316</v>
      </c>
      <c r="C4594" s="72" t="s">
        <v>302</v>
      </c>
      <c r="D4594" s="72" t="s">
        <v>292</v>
      </c>
      <c r="E4594" s="72"/>
      <c r="F4594" s="73" t="n">
        <v>2570</v>
      </c>
      <c r="G4594" s="73" t="n">
        <v>2180</v>
      </c>
      <c r="H4594" s="73" t="n">
        <v>390</v>
      </c>
      <c r="I4594" s="74" t="n">
        <f aca="false">H4594/F4594</f>
        <v>0.151750972762646</v>
      </c>
      <c r="J4594" s="73" t="n">
        <v>2116</v>
      </c>
      <c r="K4594" s="73" t="n">
        <v>32</v>
      </c>
      <c r="L4594" s="73" t="n">
        <v>32</v>
      </c>
      <c r="M4594" s="73" t="n">
        <v>1334</v>
      </c>
      <c r="N4594" s="73" t="n">
        <v>663</v>
      </c>
      <c r="O4594" s="73" t="n">
        <f aca="false">J4594-M4594-N4594</f>
        <v>119</v>
      </c>
      <c r="P4594" s="74" t="n">
        <f aca="false">M4594/J4594</f>
        <v>0.630434782608696</v>
      </c>
      <c r="Q4594" s="74" t="n">
        <f aca="false">N4594/J4594</f>
        <v>0.313327032136106</v>
      </c>
      <c r="R4594" s="75" t="n">
        <f aca="false">ABS(P4594-Q4594)*100</f>
        <v>31.710775047259</v>
      </c>
      <c r="S4594" s="72" t="str">
        <f aca="false">IF(M4594&gt;N4594,"Flávio Bolsonaro",IF(N4594&gt;M4594,"Lula","Empate"))</f>
        <v>Flávio Bolsonaro</v>
      </c>
      <c r="T4594" s="74" t="n">
        <v>0.433539780848023</v>
      </c>
      <c r="U4594" s="74" t="n">
        <v>0.518342067651263</v>
      </c>
      <c r="V4594" s="72" t="str">
        <f aca="false">IF(S4594="Empate","—",IF((N4594&gt;M4594)&lt;&gt;(T4594&gt;U4594),"Sim","Não"))</f>
        <v>Não</v>
      </c>
    </row>
    <row r="4595" customFormat="false" ht="15" hidden="false" customHeight="false" outlineLevel="0" collapsed="false">
      <c r="A4595" s="72" t="s">
        <v>9335</v>
      </c>
      <c r="B4595" s="72" t="s">
        <v>9336</v>
      </c>
      <c r="C4595" s="72" t="s">
        <v>302</v>
      </c>
      <c r="D4595" s="72" t="s">
        <v>292</v>
      </c>
      <c r="E4595" s="72"/>
      <c r="F4595" s="73" t="n">
        <v>19333</v>
      </c>
      <c r="G4595" s="73" t="n">
        <v>15775</v>
      </c>
      <c r="H4595" s="73" t="n">
        <v>3558</v>
      </c>
      <c r="I4595" s="74" t="n">
        <f aca="false">H4595/F4595</f>
        <v>0.184037655821652</v>
      </c>
      <c r="J4595" s="73" t="n">
        <v>15323</v>
      </c>
      <c r="K4595" s="73" t="n">
        <v>222</v>
      </c>
      <c r="L4595" s="73" t="n">
        <v>230</v>
      </c>
      <c r="M4595" s="73" t="n">
        <v>12012</v>
      </c>
      <c r="N4595" s="73" t="n">
        <v>2357</v>
      </c>
      <c r="O4595" s="73" t="n">
        <f aca="false">J4595-M4595-N4595</f>
        <v>954</v>
      </c>
      <c r="P4595" s="74" t="n">
        <f aca="false">M4595/J4595</f>
        <v>0.78391959798995</v>
      </c>
      <c r="Q4595" s="74" t="n">
        <f aca="false">N4595/J4595</f>
        <v>0.153821053318541</v>
      </c>
      <c r="R4595" s="75" t="n">
        <f aca="false">ABS(P4595-Q4595)*100</f>
        <v>63.0098544671409</v>
      </c>
      <c r="S4595" s="72" t="str">
        <f aca="false">IF(M4595&gt;N4595,"Flávio Bolsonaro",IF(N4595&gt;M4595,"Lula","Empate"))</f>
        <v>Flávio Bolsonaro</v>
      </c>
      <c r="T4595" s="74" t="n">
        <v>0.20134005572509</v>
      </c>
      <c r="U4595" s="74" t="n">
        <v>0.72807483083455</v>
      </c>
      <c r="V4595" s="72" t="str">
        <f aca="false">IF(S4595="Empate","—",IF((N4595&gt;M4595)&lt;&gt;(T4595&gt;U4595),"Sim","Não"))</f>
        <v>Não</v>
      </c>
    </row>
    <row r="4596" customFormat="false" ht="15" hidden="false" customHeight="false" outlineLevel="0" collapsed="false">
      <c r="A4596" s="72" t="s">
        <v>9337</v>
      </c>
      <c r="B4596" s="72" t="s">
        <v>9338</v>
      </c>
      <c r="C4596" s="72" t="s">
        <v>302</v>
      </c>
      <c r="D4596" s="72" t="s">
        <v>292</v>
      </c>
      <c r="E4596" s="72"/>
      <c r="F4596" s="73" t="n">
        <v>12683</v>
      </c>
      <c r="G4596" s="73" t="n">
        <v>10699</v>
      </c>
      <c r="H4596" s="73" t="n">
        <v>1984</v>
      </c>
      <c r="I4596" s="74" t="n">
        <f aca="false">H4596/F4596</f>
        <v>0.156429866750769</v>
      </c>
      <c r="J4596" s="73" t="n">
        <v>10362</v>
      </c>
      <c r="K4596" s="73" t="n">
        <v>180</v>
      </c>
      <c r="L4596" s="73" t="n">
        <v>157</v>
      </c>
      <c r="M4596" s="73" t="n">
        <v>6918</v>
      </c>
      <c r="N4596" s="73" t="n">
        <v>2729</v>
      </c>
      <c r="O4596" s="73" t="n">
        <f aca="false">J4596-M4596-N4596</f>
        <v>715</v>
      </c>
      <c r="P4596" s="74" t="n">
        <f aca="false">M4596/J4596</f>
        <v>0.667631731325999</v>
      </c>
      <c r="Q4596" s="74" t="n">
        <f aca="false">N4596/J4596</f>
        <v>0.263366145531751</v>
      </c>
      <c r="R4596" s="75" t="n">
        <f aca="false">ABS(P4596-Q4596)*100</f>
        <v>40.4265585794248</v>
      </c>
      <c r="S4596" s="72" t="str">
        <f aca="false">IF(M4596&gt;N4596,"Flávio Bolsonaro",IF(N4596&gt;M4596,"Lula","Empate"))</f>
        <v>Flávio Bolsonaro</v>
      </c>
      <c r="T4596" s="74" t="n">
        <v>0.335371589840075</v>
      </c>
      <c r="U4596" s="74" t="n">
        <v>0.582784571966134</v>
      </c>
      <c r="V4596" s="72" t="str">
        <f aca="false">IF(S4596="Empate","—",IF((N4596&gt;M4596)&lt;&gt;(T4596&gt;U4596),"Sim","Não"))</f>
        <v>Não</v>
      </c>
    </row>
    <row r="4597" customFormat="false" ht="15" hidden="false" customHeight="false" outlineLevel="0" collapsed="false">
      <c r="A4597" s="72" t="s">
        <v>9339</v>
      </c>
      <c r="B4597" s="72" t="s">
        <v>9340</v>
      </c>
      <c r="C4597" s="72" t="s">
        <v>302</v>
      </c>
      <c r="D4597" s="72" t="s">
        <v>292</v>
      </c>
      <c r="E4597" s="72"/>
      <c r="F4597" s="73" t="n">
        <v>5678</v>
      </c>
      <c r="G4597" s="73" t="n">
        <v>4755</v>
      </c>
      <c r="H4597" s="73" t="n">
        <v>923</v>
      </c>
      <c r="I4597" s="74" t="n">
        <f aca="false">H4597/F4597</f>
        <v>0.162557238464248</v>
      </c>
      <c r="J4597" s="73" t="n">
        <v>4595</v>
      </c>
      <c r="K4597" s="73" t="n">
        <v>75</v>
      </c>
      <c r="L4597" s="73" t="n">
        <v>85</v>
      </c>
      <c r="M4597" s="73" t="n">
        <v>3286</v>
      </c>
      <c r="N4597" s="73" t="n">
        <v>981</v>
      </c>
      <c r="O4597" s="73" t="n">
        <f aca="false">J4597-M4597-N4597</f>
        <v>328</v>
      </c>
      <c r="P4597" s="74" t="n">
        <f aca="false">M4597/J4597</f>
        <v>0.71512513601741</v>
      </c>
      <c r="Q4597" s="74" t="n">
        <f aca="false">N4597/J4597</f>
        <v>0.213492927094668</v>
      </c>
      <c r="R4597" s="75" t="n">
        <f aca="false">ABS(P4597-Q4597)*100</f>
        <v>50.1632208922742</v>
      </c>
      <c r="S4597" s="72" t="str">
        <f aca="false">IF(M4597&gt;N4597,"Flávio Bolsonaro",IF(N4597&gt;M4597,"Lula","Empate"))</f>
        <v>Flávio Bolsonaro</v>
      </c>
      <c r="T4597" s="74" t="n">
        <v>0.277589134125637</v>
      </c>
      <c r="U4597" s="74" t="n">
        <v>0.648769100169779</v>
      </c>
      <c r="V4597" s="72" t="str">
        <f aca="false">IF(S4597="Empate","—",IF((N4597&gt;M4597)&lt;&gt;(T4597&gt;U4597),"Sim","Não"))</f>
        <v>Não</v>
      </c>
    </row>
    <row r="4598" customFormat="false" ht="15" hidden="false" customHeight="false" outlineLevel="0" collapsed="false">
      <c r="A4598" s="72" t="s">
        <v>9341</v>
      </c>
      <c r="B4598" s="72" t="s">
        <v>9342</v>
      </c>
      <c r="C4598" s="72" t="s">
        <v>302</v>
      </c>
      <c r="D4598" s="72" t="s">
        <v>292</v>
      </c>
      <c r="E4598" s="72"/>
      <c r="F4598" s="73" t="n">
        <v>2040</v>
      </c>
      <c r="G4598" s="73" t="n">
        <v>1718</v>
      </c>
      <c r="H4598" s="73" t="n">
        <v>322</v>
      </c>
      <c r="I4598" s="74" t="n">
        <f aca="false">H4598/F4598</f>
        <v>0.157843137254902</v>
      </c>
      <c r="J4598" s="73" t="n">
        <v>1668</v>
      </c>
      <c r="K4598" s="73" t="n">
        <v>25</v>
      </c>
      <c r="L4598" s="73" t="n">
        <v>25</v>
      </c>
      <c r="M4598" s="73" t="n">
        <v>1124</v>
      </c>
      <c r="N4598" s="73" t="n">
        <v>461</v>
      </c>
      <c r="O4598" s="73" t="n">
        <f aca="false">J4598-M4598-N4598</f>
        <v>83</v>
      </c>
      <c r="P4598" s="74" t="n">
        <f aca="false">M4598/J4598</f>
        <v>0.673860911270983</v>
      </c>
      <c r="Q4598" s="74" t="n">
        <f aca="false">N4598/J4598</f>
        <v>0.276378896882494</v>
      </c>
      <c r="R4598" s="75" t="n">
        <f aca="false">ABS(P4598-Q4598)*100</f>
        <v>39.7482014388489</v>
      </c>
      <c r="S4598" s="72" t="str">
        <f aca="false">IF(M4598&gt;N4598,"Flávio Bolsonaro",IF(N4598&gt;M4598,"Lula","Empate"))</f>
        <v>Flávio Bolsonaro</v>
      </c>
      <c r="T4598" s="74" t="n">
        <v>0.37468982630273</v>
      </c>
      <c r="U4598" s="74" t="n">
        <v>0.5787841191067</v>
      </c>
      <c r="V4598" s="72" t="str">
        <f aca="false">IF(S4598="Empate","—",IF((N4598&gt;M4598)&lt;&gt;(T4598&gt;U4598),"Sim","Não"))</f>
        <v>Não</v>
      </c>
    </row>
    <row r="4599" customFormat="false" ht="15" hidden="false" customHeight="false" outlineLevel="0" collapsed="false">
      <c r="A4599" s="72" t="s">
        <v>9343</v>
      </c>
      <c r="B4599" s="72" t="s">
        <v>9344</v>
      </c>
      <c r="C4599" s="72" t="s">
        <v>302</v>
      </c>
      <c r="D4599" s="72" t="s">
        <v>292</v>
      </c>
      <c r="E4599" s="72"/>
      <c r="F4599" s="73" t="n">
        <v>1999</v>
      </c>
      <c r="G4599" s="73" t="n">
        <v>1676</v>
      </c>
      <c r="H4599" s="73" t="n">
        <v>323</v>
      </c>
      <c r="I4599" s="74" t="n">
        <f aca="false">H4599/F4599</f>
        <v>0.161580790395198</v>
      </c>
      <c r="J4599" s="73" t="n">
        <v>1631</v>
      </c>
      <c r="K4599" s="73" t="n">
        <v>26</v>
      </c>
      <c r="L4599" s="73" t="n">
        <v>19</v>
      </c>
      <c r="M4599" s="73" t="n">
        <v>829</v>
      </c>
      <c r="N4599" s="73" t="n">
        <v>679</v>
      </c>
      <c r="O4599" s="73" t="n">
        <f aca="false">J4599-M4599-N4599</f>
        <v>123</v>
      </c>
      <c r="P4599" s="74" t="n">
        <f aca="false">M4599/J4599</f>
        <v>0.508277130594727</v>
      </c>
      <c r="Q4599" s="74" t="n">
        <f aca="false">N4599/J4599</f>
        <v>0.416309012875536</v>
      </c>
      <c r="R4599" s="75" t="n">
        <f aca="false">ABS(P4599-Q4599)*100</f>
        <v>9.19681177191907</v>
      </c>
      <c r="S4599" s="72" t="str">
        <f aca="false">IF(M4599&gt;N4599,"Flávio Bolsonaro",IF(N4599&gt;M4599,"Lula","Empate"))</f>
        <v>Flávio Bolsonaro</v>
      </c>
      <c r="T4599" s="74" t="n">
        <v>0.512242268041237</v>
      </c>
      <c r="U4599" s="74" t="n">
        <v>0.413015463917526</v>
      </c>
      <c r="V4599" s="72" t="str">
        <f aca="false">IF(S4599="Empate","—",IF((N4599&gt;M4599)&lt;&gt;(T4599&gt;U4599),"Sim","Não"))</f>
        <v>Sim</v>
      </c>
    </row>
    <row r="4600" customFormat="false" ht="15" hidden="false" customHeight="false" outlineLevel="0" collapsed="false">
      <c r="A4600" s="72" t="s">
        <v>9345</v>
      </c>
      <c r="B4600" s="72" t="s">
        <v>19</v>
      </c>
      <c r="C4600" s="72" t="s">
        <v>302</v>
      </c>
      <c r="D4600" s="72" t="s">
        <v>292</v>
      </c>
      <c r="E4600" s="72"/>
      <c r="F4600" s="73" t="n">
        <v>2599</v>
      </c>
      <c r="G4600" s="73" t="n">
        <v>2125</v>
      </c>
      <c r="H4600" s="73" t="n">
        <v>474</v>
      </c>
      <c r="I4600" s="74" t="n">
        <f aca="false">H4600/F4600</f>
        <v>0.182377837629858</v>
      </c>
      <c r="J4600" s="73" t="n">
        <v>2072</v>
      </c>
      <c r="K4600" s="73" t="n">
        <v>27</v>
      </c>
      <c r="L4600" s="73" t="n">
        <v>26</v>
      </c>
      <c r="M4600" s="73" t="n">
        <v>1231</v>
      </c>
      <c r="N4600" s="73" t="n">
        <v>678</v>
      </c>
      <c r="O4600" s="73" t="n">
        <f aca="false">J4600-M4600-N4600</f>
        <v>163</v>
      </c>
      <c r="P4600" s="74" t="n">
        <f aca="false">M4600/J4600</f>
        <v>0.594111969111969</v>
      </c>
      <c r="Q4600" s="74" t="n">
        <f aca="false">N4600/J4600</f>
        <v>0.327220077220077</v>
      </c>
      <c r="R4600" s="75" t="n">
        <f aca="false">ABS(P4600-Q4600)*100</f>
        <v>26.6891891891892</v>
      </c>
      <c r="S4600" s="72" t="str">
        <f aca="false">IF(M4600&gt;N4600,"Flávio Bolsonaro",IF(N4600&gt;M4600,"Lula","Empate"))</f>
        <v>Flávio Bolsonaro</v>
      </c>
      <c r="T4600" s="74" t="n">
        <v>0.422585590189065</v>
      </c>
      <c r="U4600" s="74" t="n">
        <v>0.478794072560041</v>
      </c>
      <c r="V4600" s="72" t="str">
        <f aca="false">IF(S4600="Empate","—",IF((N4600&gt;M4600)&lt;&gt;(T4600&gt;U4600),"Sim","Não"))</f>
        <v>Não</v>
      </c>
    </row>
    <row r="4601" customFormat="false" ht="15" hidden="false" customHeight="false" outlineLevel="0" collapsed="false">
      <c r="A4601" s="72" t="s">
        <v>9346</v>
      </c>
      <c r="B4601" s="72" t="s">
        <v>9347</v>
      </c>
      <c r="C4601" s="72" t="s">
        <v>302</v>
      </c>
      <c r="D4601" s="72" t="s">
        <v>292</v>
      </c>
      <c r="E4601" s="72"/>
      <c r="F4601" s="73" t="n">
        <v>154633</v>
      </c>
      <c r="G4601" s="73" t="n">
        <v>124348</v>
      </c>
      <c r="H4601" s="73" t="n">
        <v>30285</v>
      </c>
      <c r="I4601" s="74" t="n">
        <f aca="false">H4601/F4601</f>
        <v>0.195850820976118</v>
      </c>
      <c r="J4601" s="73" t="n">
        <v>119629</v>
      </c>
      <c r="K4601" s="73" t="n">
        <v>2206</v>
      </c>
      <c r="L4601" s="73" t="n">
        <v>2513</v>
      </c>
      <c r="M4601" s="73" t="n">
        <v>74587</v>
      </c>
      <c r="N4601" s="73" t="n">
        <v>33189</v>
      </c>
      <c r="O4601" s="73" t="n">
        <f aca="false">J4601-M4601-N4601</f>
        <v>11853</v>
      </c>
      <c r="P4601" s="74" t="n">
        <f aca="false">M4601/J4601</f>
        <v>0.623485944043668</v>
      </c>
      <c r="Q4601" s="74" t="n">
        <f aca="false">N4601/J4601</f>
        <v>0.277432729522106</v>
      </c>
      <c r="R4601" s="75" t="n">
        <f aca="false">ABS(P4601-Q4601)*100</f>
        <v>34.6053214521563</v>
      </c>
      <c r="S4601" s="72" t="str">
        <f aca="false">IF(M4601&gt;N4601,"Flávio Bolsonaro",IF(N4601&gt;M4601,"Lula","Empate"))</f>
        <v>Flávio Bolsonaro</v>
      </c>
      <c r="T4601" s="74" t="n">
        <v>0.323243834617313</v>
      </c>
      <c r="U4601" s="74" t="n">
        <v>0.577955053106624</v>
      </c>
      <c r="V4601" s="72" t="str">
        <f aca="false">IF(S4601="Empate","—",IF((N4601&gt;M4601)&lt;&gt;(T4601&gt;U4601),"Sim","Não"))</f>
        <v>Não</v>
      </c>
    </row>
    <row r="4602" customFormat="false" ht="15" hidden="false" customHeight="false" outlineLevel="0" collapsed="false">
      <c r="A4602" s="72" t="s">
        <v>9348</v>
      </c>
      <c r="B4602" s="72" t="s">
        <v>9349</v>
      </c>
      <c r="C4602" s="72" t="s">
        <v>302</v>
      </c>
      <c r="D4602" s="72" t="s">
        <v>292</v>
      </c>
      <c r="E4602" s="72"/>
      <c r="F4602" s="73" t="n">
        <v>5410</v>
      </c>
      <c r="G4602" s="73" t="n">
        <v>4492</v>
      </c>
      <c r="H4602" s="73" t="n">
        <v>918</v>
      </c>
      <c r="I4602" s="74" t="n">
        <f aca="false">H4602/F4602</f>
        <v>0.169685767097967</v>
      </c>
      <c r="J4602" s="73" t="n">
        <v>4354</v>
      </c>
      <c r="K4602" s="73" t="n">
        <v>70</v>
      </c>
      <c r="L4602" s="73" t="n">
        <v>68</v>
      </c>
      <c r="M4602" s="73" t="n">
        <v>2327</v>
      </c>
      <c r="N4602" s="73" t="n">
        <v>1704</v>
      </c>
      <c r="O4602" s="73" t="n">
        <f aca="false">J4602-M4602-N4602</f>
        <v>323</v>
      </c>
      <c r="P4602" s="74" t="n">
        <f aca="false">M4602/J4602</f>
        <v>0.534451079467157</v>
      </c>
      <c r="Q4602" s="74" t="n">
        <f aca="false">N4602/J4602</f>
        <v>0.391364262746899</v>
      </c>
      <c r="R4602" s="75" t="n">
        <f aca="false">ABS(P4602-Q4602)*100</f>
        <v>14.3086816720257</v>
      </c>
      <c r="S4602" s="72" t="str">
        <f aca="false">IF(M4602&gt;N4602,"Flávio Bolsonaro",IF(N4602&gt;M4602,"Lula","Empate"))</f>
        <v>Flávio Bolsonaro</v>
      </c>
      <c r="T4602" s="74" t="n">
        <v>0.517727272727273</v>
      </c>
      <c r="U4602" s="74" t="n">
        <v>0.416590909090909</v>
      </c>
      <c r="V4602" s="72" t="str">
        <f aca="false">IF(S4602="Empate","—",IF((N4602&gt;M4602)&lt;&gt;(T4602&gt;U4602),"Sim","Não"))</f>
        <v>Sim</v>
      </c>
    </row>
    <row r="4603" customFormat="false" ht="15" hidden="false" customHeight="false" outlineLevel="0" collapsed="false">
      <c r="A4603" s="72" t="s">
        <v>9350</v>
      </c>
      <c r="B4603" s="72" t="s">
        <v>7129</v>
      </c>
      <c r="C4603" s="72" t="s">
        <v>302</v>
      </c>
      <c r="D4603" s="72" t="s">
        <v>292</v>
      </c>
      <c r="E4603" s="72"/>
      <c r="F4603" s="73" t="n">
        <v>3317</v>
      </c>
      <c r="G4603" s="73" t="n">
        <v>2709</v>
      </c>
      <c r="H4603" s="73" t="n">
        <v>608</v>
      </c>
      <c r="I4603" s="74" t="n">
        <f aca="false">H4603/F4603</f>
        <v>0.183298160988845</v>
      </c>
      <c r="J4603" s="73" t="n">
        <v>2631</v>
      </c>
      <c r="K4603" s="73" t="n">
        <v>32</v>
      </c>
      <c r="L4603" s="73" t="n">
        <v>46</v>
      </c>
      <c r="M4603" s="73" t="n">
        <v>1731</v>
      </c>
      <c r="N4603" s="73" t="n">
        <v>718</v>
      </c>
      <c r="O4603" s="73" t="n">
        <f aca="false">J4603-M4603-N4603</f>
        <v>182</v>
      </c>
      <c r="P4603" s="74" t="n">
        <f aca="false">M4603/J4603</f>
        <v>0.657924743443558</v>
      </c>
      <c r="Q4603" s="74" t="n">
        <f aca="false">N4603/J4603</f>
        <v>0.272900038008362</v>
      </c>
      <c r="R4603" s="75" t="n">
        <f aca="false">ABS(P4603-Q4603)*100</f>
        <v>38.5024705435196</v>
      </c>
      <c r="S4603" s="72" t="str">
        <f aca="false">IF(M4603&gt;N4603,"Flávio Bolsonaro",IF(N4603&gt;M4603,"Lula","Empate"))</f>
        <v>Flávio Bolsonaro</v>
      </c>
      <c r="T4603" s="74" t="n">
        <v>0.353792196405086</v>
      </c>
      <c r="U4603" s="74" t="n">
        <v>0.558965366067514</v>
      </c>
      <c r="V4603" s="72" t="str">
        <f aca="false">IF(S4603="Empate","—",IF((N4603&gt;M4603)&lt;&gt;(T4603&gt;U4603),"Sim","Não"))</f>
        <v>Não</v>
      </c>
    </row>
    <row r="4604" customFormat="false" ht="15" hidden="false" customHeight="false" outlineLevel="0" collapsed="false">
      <c r="A4604" s="72" t="s">
        <v>9351</v>
      </c>
      <c r="B4604" s="72" t="s">
        <v>9352</v>
      </c>
      <c r="C4604" s="72" t="s">
        <v>302</v>
      </c>
      <c r="D4604" s="72" t="s">
        <v>292</v>
      </c>
      <c r="E4604" s="72"/>
      <c r="F4604" s="73" t="n">
        <v>12297</v>
      </c>
      <c r="G4604" s="73" t="n">
        <v>10125</v>
      </c>
      <c r="H4604" s="73" t="n">
        <v>2172</v>
      </c>
      <c r="I4604" s="74" t="n">
        <f aca="false">H4604/F4604</f>
        <v>0.17662844596243</v>
      </c>
      <c r="J4604" s="73" t="n">
        <v>9850</v>
      </c>
      <c r="K4604" s="73" t="n">
        <v>148</v>
      </c>
      <c r="L4604" s="73" t="n">
        <v>127</v>
      </c>
      <c r="M4604" s="73" t="n">
        <v>7084</v>
      </c>
      <c r="N4604" s="73" t="n">
        <v>2100</v>
      </c>
      <c r="O4604" s="73" t="n">
        <f aca="false">J4604-M4604-N4604</f>
        <v>666</v>
      </c>
      <c r="P4604" s="74" t="n">
        <f aca="false">M4604/J4604</f>
        <v>0.719187817258883</v>
      </c>
      <c r="Q4604" s="74" t="n">
        <f aca="false">N4604/J4604</f>
        <v>0.213197969543147</v>
      </c>
      <c r="R4604" s="75" t="n">
        <f aca="false">ABS(P4604-Q4604)*100</f>
        <v>50.5989847715736</v>
      </c>
      <c r="S4604" s="72" t="str">
        <f aca="false">IF(M4604&gt;N4604,"Flávio Bolsonaro",IF(N4604&gt;M4604,"Lula","Empate"))</f>
        <v>Flávio Bolsonaro</v>
      </c>
      <c r="T4604" s="74" t="n">
        <v>0.291145726583316</v>
      </c>
      <c r="U4604" s="74" t="n">
        <v>0.633838901414224</v>
      </c>
      <c r="V4604" s="72" t="str">
        <f aca="false">IF(S4604="Empate","—",IF((N4604&gt;M4604)&lt;&gt;(T4604&gt;U4604),"Sim","Não"))</f>
        <v>Não</v>
      </c>
    </row>
    <row r="4605" customFormat="false" ht="15" hidden="false" customHeight="false" outlineLevel="0" collapsed="false">
      <c r="A4605" s="72" t="s">
        <v>9353</v>
      </c>
      <c r="B4605" s="72" t="s">
        <v>9354</v>
      </c>
      <c r="C4605" s="72" t="s">
        <v>302</v>
      </c>
      <c r="D4605" s="72" t="s">
        <v>292</v>
      </c>
      <c r="E4605" s="72"/>
      <c r="F4605" s="73" t="n">
        <v>14658</v>
      </c>
      <c r="G4605" s="73" t="n">
        <v>12135</v>
      </c>
      <c r="H4605" s="73" t="n">
        <v>2523</v>
      </c>
      <c r="I4605" s="74" t="n">
        <f aca="false">H4605/F4605</f>
        <v>0.172124437167417</v>
      </c>
      <c r="J4605" s="73" t="n">
        <v>11560</v>
      </c>
      <c r="K4605" s="73" t="n">
        <v>354</v>
      </c>
      <c r="L4605" s="73" t="n">
        <v>221</v>
      </c>
      <c r="M4605" s="73" t="n">
        <v>7387</v>
      </c>
      <c r="N4605" s="73" t="n">
        <v>3459</v>
      </c>
      <c r="O4605" s="73" t="n">
        <f aca="false">J4605-M4605-N4605</f>
        <v>714</v>
      </c>
      <c r="P4605" s="74" t="n">
        <f aca="false">M4605/J4605</f>
        <v>0.63901384083045</v>
      </c>
      <c r="Q4605" s="74" t="n">
        <f aca="false">N4605/J4605</f>
        <v>0.299221453287197</v>
      </c>
      <c r="R4605" s="75" t="n">
        <f aca="false">ABS(P4605-Q4605)*100</f>
        <v>33.9792387543253</v>
      </c>
      <c r="S4605" s="72" t="str">
        <f aca="false">IF(M4605&gt;N4605,"Flávio Bolsonaro",IF(N4605&gt;M4605,"Lula","Empate"))</f>
        <v>Flávio Bolsonaro</v>
      </c>
      <c r="T4605" s="74" t="n">
        <v>0.424843870305415</v>
      </c>
      <c r="U4605" s="74" t="n">
        <v>0.515270767388143</v>
      </c>
      <c r="V4605" s="72" t="str">
        <f aca="false">IF(S4605="Empate","—",IF((N4605&gt;M4605)&lt;&gt;(T4605&gt;U4605),"Sim","Não"))</f>
        <v>Não</v>
      </c>
    </row>
    <row r="4606" customFormat="false" ht="15" hidden="false" customHeight="false" outlineLevel="0" collapsed="false">
      <c r="A4606" s="72" t="s">
        <v>9355</v>
      </c>
      <c r="B4606" s="72" t="s">
        <v>9356</v>
      </c>
      <c r="C4606" s="72" t="s">
        <v>302</v>
      </c>
      <c r="D4606" s="72" t="s">
        <v>292</v>
      </c>
      <c r="E4606" s="72"/>
      <c r="F4606" s="73" t="n">
        <v>3609</v>
      </c>
      <c r="G4606" s="73" t="n">
        <v>2957</v>
      </c>
      <c r="H4606" s="73" t="n">
        <v>652</v>
      </c>
      <c r="I4606" s="74" t="n">
        <f aca="false">H4606/F4606</f>
        <v>0.180659462454974</v>
      </c>
      <c r="J4606" s="73" t="n">
        <v>2853</v>
      </c>
      <c r="K4606" s="73" t="n">
        <v>54</v>
      </c>
      <c r="L4606" s="73" t="n">
        <v>50</v>
      </c>
      <c r="M4606" s="73" t="n">
        <v>1570</v>
      </c>
      <c r="N4606" s="73" t="n">
        <v>1057</v>
      </c>
      <c r="O4606" s="73" t="n">
        <f aca="false">J4606-M4606-N4606</f>
        <v>226</v>
      </c>
      <c r="P4606" s="74" t="n">
        <f aca="false">M4606/J4606</f>
        <v>0.550297932001402</v>
      </c>
      <c r="Q4606" s="74" t="n">
        <f aca="false">N4606/J4606</f>
        <v>0.370487206449352</v>
      </c>
      <c r="R4606" s="75" t="n">
        <f aca="false">ABS(P4606-Q4606)*100</f>
        <v>17.981072555205</v>
      </c>
      <c r="S4606" s="72" t="str">
        <f aca="false">IF(M4606&gt;N4606,"Flávio Bolsonaro",IF(N4606&gt;M4606,"Lula","Empate"))</f>
        <v>Flávio Bolsonaro</v>
      </c>
      <c r="T4606" s="74" t="n">
        <v>0.488161559888579</v>
      </c>
      <c r="U4606" s="74" t="n">
        <v>0.436977715877437</v>
      </c>
      <c r="V4606" s="72" t="str">
        <f aca="false">IF(S4606="Empate","—",IF((N4606&gt;M4606)&lt;&gt;(T4606&gt;U4606),"Sim","Não"))</f>
        <v>Sim</v>
      </c>
    </row>
    <row r="4607" customFormat="false" ht="15" hidden="false" customHeight="false" outlineLevel="0" collapsed="false">
      <c r="A4607" s="72" t="s">
        <v>9357</v>
      </c>
      <c r="B4607" s="72" t="s">
        <v>9358</v>
      </c>
      <c r="C4607" s="72" t="s">
        <v>302</v>
      </c>
      <c r="D4607" s="72" t="s">
        <v>292</v>
      </c>
      <c r="E4607" s="72"/>
      <c r="F4607" s="73" t="n">
        <v>9128</v>
      </c>
      <c r="G4607" s="73" t="n">
        <v>7246</v>
      </c>
      <c r="H4607" s="73" t="n">
        <v>1882</v>
      </c>
      <c r="I4607" s="74" t="n">
        <f aca="false">H4607/F4607</f>
        <v>0.206178790534619</v>
      </c>
      <c r="J4607" s="73" t="n">
        <v>7010</v>
      </c>
      <c r="K4607" s="73" t="n">
        <v>113</v>
      </c>
      <c r="L4607" s="73" t="n">
        <v>123</v>
      </c>
      <c r="M4607" s="73" t="n">
        <v>4487</v>
      </c>
      <c r="N4607" s="73" t="n">
        <v>1980</v>
      </c>
      <c r="O4607" s="73" t="n">
        <f aca="false">J4607-M4607-N4607</f>
        <v>543</v>
      </c>
      <c r="P4607" s="74" t="n">
        <f aca="false">M4607/J4607</f>
        <v>0.640085592011412</v>
      </c>
      <c r="Q4607" s="74" t="n">
        <f aca="false">N4607/J4607</f>
        <v>0.282453637660485</v>
      </c>
      <c r="R4607" s="75" t="n">
        <f aca="false">ABS(P4607-Q4607)*100</f>
        <v>35.7631954350927</v>
      </c>
      <c r="S4607" s="72" t="str">
        <f aca="false">IF(M4607&gt;N4607,"Flávio Bolsonaro",IF(N4607&gt;M4607,"Lula","Empate"))</f>
        <v>Flávio Bolsonaro</v>
      </c>
      <c r="T4607" s="74" t="n">
        <v>0.358190271816881</v>
      </c>
      <c r="U4607" s="74" t="n">
        <v>0.568669527896996</v>
      </c>
      <c r="V4607" s="72" t="str">
        <f aca="false">IF(S4607="Empate","—",IF((N4607&gt;M4607)&lt;&gt;(T4607&gt;U4607),"Sim","Não"))</f>
        <v>Não</v>
      </c>
    </row>
    <row r="4608" customFormat="false" ht="15" hidden="false" customHeight="false" outlineLevel="0" collapsed="false">
      <c r="A4608" s="72" t="s">
        <v>9359</v>
      </c>
      <c r="B4608" s="72" t="s">
        <v>9360</v>
      </c>
      <c r="C4608" s="72" t="s">
        <v>302</v>
      </c>
      <c r="D4608" s="72" t="s">
        <v>292</v>
      </c>
      <c r="E4608" s="72"/>
      <c r="F4608" s="73" t="n">
        <v>3505</v>
      </c>
      <c r="G4608" s="73" t="n">
        <v>2761</v>
      </c>
      <c r="H4608" s="73" t="n">
        <v>744</v>
      </c>
      <c r="I4608" s="74" t="n">
        <f aca="false">H4608/F4608</f>
        <v>0.212268188302425</v>
      </c>
      <c r="J4608" s="73" t="n">
        <v>2681</v>
      </c>
      <c r="K4608" s="73" t="n">
        <v>35</v>
      </c>
      <c r="L4608" s="73" t="n">
        <v>45</v>
      </c>
      <c r="M4608" s="73" t="n">
        <v>1376</v>
      </c>
      <c r="N4608" s="73" t="n">
        <v>1159</v>
      </c>
      <c r="O4608" s="73" t="n">
        <f aca="false">J4608-M4608-N4608</f>
        <v>146</v>
      </c>
      <c r="P4608" s="74" t="n">
        <f aca="false">M4608/J4608</f>
        <v>0.513241327862738</v>
      </c>
      <c r="Q4608" s="74" t="n">
        <f aca="false">N4608/J4608</f>
        <v>0.432301380082059</v>
      </c>
      <c r="R4608" s="75" t="n">
        <f aca="false">ABS(P4608-Q4608)*100</f>
        <v>8.09399477806789</v>
      </c>
      <c r="S4608" s="72" t="str">
        <f aca="false">IF(M4608&gt;N4608,"Flávio Bolsonaro",IF(N4608&gt;M4608,"Lula","Empate"))</f>
        <v>Flávio Bolsonaro</v>
      </c>
      <c r="T4608" s="74" t="n">
        <v>0.531954887218045</v>
      </c>
      <c r="U4608" s="74" t="n">
        <v>0.401127819548872</v>
      </c>
      <c r="V4608" s="72" t="str">
        <f aca="false">IF(S4608="Empate","—",IF((N4608&gt;M4608)&lt;&gt;(T4608&gt;U4608),"Sim","Não"))</f>
        <v>Sim</v>
      </c>
    </row>
    <row r="4609" customFormat="false" ht="15" hidden="false" customHeight="false" outlineLevel="0" collapsed="false">
      <c r="A4609" s="72" t="s">
        <v>9361</v>
      </c>
      <c r="B4609" s="72" t="s">
        <v>9362</v>
      </c>
      <c r="C4609" s="72" t="s">
        <v>302</v>
      </c>
      <c r="D4609" s="72" t="s">
        <v>292</v>
      </c>
      <c r="E4609" s="72"/>
      <c r="F4609" s="73" t="n">
        <v>7411</v>
      </c>
      <c r="G4609" s="73" t="n">
        <v>6251</v>
      </c>
      <c r="H4609" s="73" t="n">
        <v>1160</v>
      </c>
      <c r="I4609" s="74" t="n">
        <f aca="false">H4609/F4609</f>
        <v>0.156524085818378</v>
      </c>
      <c r="J4609" s="73" t="n">
        <v>6030</v>
      </c>
      <c r="K4609" s="73" t="n">
        <v>106</v>
      </c>
      <c r="L4609" s="73" t="n">
        <v>115</v>
      </c>
      <c r="M4609" s="73" t="n">
        <v>4047</v>
      </c>
      <c r="N4609" s="73" t="n">
        <v>1618</v>
      </c>
      <c r="O4609" s="73" t="n">
        <f aca="false">J4609-M4609-N4609</f>
        <v>365</v>
      </c>
      <c r="P4609" s="74" t="n">
        <f aca="false">M4609/J4609</f>
        <v>0.671144278606965</v>
      </c>
      <c r="Q4609" s="74" t="n">
        <f aca="false">N4609/J4609</f>
        <v>0.26832504145937</v>
      </c>
      <c r="R4609" s="75" t="n">
        <f aca="false">ABS(P4609-Q4609)*100</f>
        <v>40.2819237147595</v>
      </c>
      <c r="S4609" s="72" t="str">
        <f aca="false">IF(M4609&gt;N4609,"Flávio Bolsonaro",IF(N4609&gt;M4609,"Lula","Empate"))</f>
        <v>Flávio Bolsonaro</v>
      </c>
      <c r="T4609" s="74" t="n">
        <v>0.333765992953829</v>
      </c>
      <c r="U4609" s="74" t="n">
        <v>0.595030595216021</v>
      </c>
      <c r="V4609" s="72" t="str">
        <f aca="false">IF(S4609="Empate","—",IF((N4609&gt;M4609)&lt;&gt;(T4609&gt;U4609),"Sim","Não"))</f>
        <v>Não</v>
      </c>
    </row>
    <row r="4610" customFormat="false" ht="15" hidden="false" customHeight="false" outlineLevel="0" collapsed="false">
      <c r="A4610" s="72" t="s">
        <v>9363</v>
      </c>
      <c r="B4610" s="72" t="s">
        <v>9364</v>
      </c>
      <c r="C4610" s="72" t="s">
        <v>302</v>
      </c>
      <c r="D4610" s="72" t="s">
        <v>292</v>
      </c>
      <c r="E4610" s="72"/>
      <c r="F4610" s="73" t="n">
        <v>4152</v>
      </c>
      <c r="G4610" s="73" t="n">
        <v>3444</v>
      </c>
      <c r="H4610" s="73" t="n">
        <v>708</v>
      </c>
      <c r="I4610" s="74" t="n">
        <f aca="false">H4610/F4610</f>
        <v>0.170520231213873</v>
      </c>
      <c r="J4610" s="73" t="n">
        <v>3320</v>
      </c>
      <c r="K4610" s="73" t="n">
        <v>57</v>
      </c>
      <c r="L4610" s="73" t="n">
        <v>67</v>
      </c>
      <c r="M4610" s="73" t="n">
        <v>2483</v>
      </c>
      <c r="N4610" s="73" t="n">
        <v>596</v>
      </c>
      <c r="O4610" s="73" t="n">
        <f aca="false">J4610-M4610-N4610</f>
        <v>241</v>
      </c>
      <c r="P4610" s="74" t="n">
        <f aca="false">M4610/J4610</f>
        <v>0.74789156626506</v>
      </c>
      <c r="Q4610" s="74" t="n">
        <f aca="false">N4610/J4610</f>
        <v>0.179518072289157</v>
      </c>
      <c r="R4610" s="75" t="n">
        <f aca="false">ABS(P4610-Q4610)*100</f>
        <v>56.8373493975904</v>
      </c>
      <c r="S4610" s="72" t="str">
        <f aca="false">IF(M4610&gt;N4610,"Flávio Bolsonaro",IF(N4610&gt;M4610,"Lula","Empate"))</f>
        <v>Flávio Bolsonaro</v>
      </c>
      <c r="T4610" s="74" t="n">
        <v>0.22547809993831</v>
      </c>
      <c r="U4610" s="74" t="n">
        <v>0.695249845774213</v>
      </c>
      <c r="V4610" s="72" t="str">
        <f aca="false">IF(S4610="Empate","—",IF((N4610&gt;M4610)&lt;&gt;(T4610&gt;U4610),"Sim","Não"))</f>
        <v>Não</v>
      </c>
    </row>
    <row r="4611" customFormat="false" ht="15" hidden="false" customHeight="false" outlineLevel="0" collapsed="false">
      <c r="A4611" s="72" t="s">
        <v>9365</v>
      </c>
      <c r="B4611" s="72" t="s">
        <v>9366</v>
      </c>
      <c r="C4611" s="72" t="s">
        <v>302</v>
      </c>
      <c r="D4611" s="72" t="s">
        <v>292</v>
      </c>
      <c r="E4611" s="72"/>
      <c r="F4611" s="73" t="n">
        <v>26267</v>
      </c>
      <c r="G4611" s="73" t="n">
        <v>20511</v>
      </c>
      <c r="H4611" s="73" t="n">
        <v>5756</v>
      </c>
      <c r="I4611" s="74" t="n">
        <f aca="false">H4611/F4611</f>
        <v>0.219134274945749</v>
      </c>
      <c r="J4611" s="73" t="n">
        <v>19878</v>
      </c>
      <c r="K4611" s="73" t="n">
        <v>283</v>
      </c>
      <c r="L4611" s="73" t="n">
        <v>350</v>
      </c>
      <c r="M4611" s="73" t="n">
        <v>13945</v>
      </c>
      <c r="N4611" s="73" t="n">
        <v>4288</v>
      </c>
      <c r="O4611" s="73" t="n">
        <f aca="false">J4611-M4611-N4611</f>
        <v>1645</v>
      </c>
      <c r="P4611" s="74" t="n">
        <f aca="false">M4611/J4611</f>
        <v>0.701529328906329</v>
      </c>
      <c r="Q4611" s="74" t="n">
        <f aca="false">N4611/J4611</f>
        <v>0.215715866787403</v>
      </c>
      <c r="R4611" s="75" t="n">
        <f aca="false">ABS(P4611-Q4611)*100</f>
        <v>48.5813462118925</v>
      </c>
      <c r="S4611" s="72" t="str">
        <f aca="false">IF(M4611&gt;N4611,"Flávio Bolsonaro",IF(N4611&gt;M4611,"Lula","Empate"))</f>
        <v>Flávio Bolsonaro</v>
      </c>
      <c r="T4611" s="74" t="n">
        <v>0.231820571228316</v>
      </c>
      <c r="U4611" s="74" t="n">
        <v>0.696279422930904</v>
      </c>
      <c r="V4611" s="72" t="str">
        <f aca="false">IF(S4611="Empate","—",IF((N4611&gt;M4611)&lt;&gt;(T4611&gt;U4611),"Sim","Não"))</f>
        <v>Não</v>
      </c>
    </row>
    <row r="4612" customFormat="false" ht="15" hidden="false" customHeight="false" outlineLevel="0" collapsed="false">
      <c r="A4612" s="72" t="s">
        <v>9367</v>
      </c>
      <c r="B4612" s="72" t="s">
        <v>9368</v>
      </c>
      <c r="C4612" s="72" t="s">
        <v>302</v>
      </c>
      <c r="D4612" s="72" t="s">
        <v>292</v>
      </c>
      <c r="E4612" s="72"/>
      <c r="F4612" s="73" t="n">
        <v>2879</v>
      </c>
      <c r="G4612" s="73" t="n">
        <v>2554</v>
      </c>
      <c r="H4612" s="73" t="n">
        <v>325</v>
      </c>
      <c r="I4612" s="74" t="n">
        <f aca="false">H4612/F4612</f>
        <v>0.11288641889545</v>
      </c>
      <c r="J4612" s="73" t="n">
        <v>2485</v>
      </c>
      <c r="K4612" s="73" t="n">
        <v>34</v>
      </c>
      <c r="L4612" s="73" t="n">
        <v>35</v>
      </c>
      <c r="M4612" s="73" t="n">
        <v>1837</v>
      </c>
      <c r="N4612" s="73" t="n">
        <v>465</v>
      </c>
      <c r="O4612" s="73" t="n">
        <f aca="false">J4612-M4612-N4612</f>
        <v>183</v>
      </c>
      <c r="P4612" s="74" t="n">
        <f aca="false">M4612/J4612</f>
        <v>0.739235412474849</v>
      </c>
      <c r="Q4612" s="74" t="n">
        <f aca="false">N4612/J4612</f>
        <v>0.187122736418511</v>
      </c>
      <c r="R4612" s="75" t="n">
        <f aca="false">ABS(P4612-Q4612)*100</f>
        <v>55.2112676056338</v>
      </c>
      <c r="S4612" s="72" t="str">
        <f aca="false">IF(M4612&gt;N4612,"Flávio Bolsonaro",IF(N4612&gt;M4612,"Lula","Empate"))</f>
        <v>Flávio Bolsonaro</v>
      </c>
      <c r="T4612" s="74" t="n">
        <v>0.255996511120803</v>
      </c>
      <c r="U4612" s="74" t="n">
        <v>0.658525948539032</v>
      </c>
      <c r="V4612" s="72" t="str">
        <f aca="false">IF(S4612="Empate","—",IF((N4612&gt;M4612)&lt;&gt;(T4612&gt;U4612),"Sim","Não"))</f>
        <v>Não</v>
      </c>
    </row>
    <row r="4613" customFormat="false" ht="15" hidden="false" customHeight="false" outlineLevel="0" collapsed="false">
      <c r="A4613" s="72" t="s">
        <v>9369</v>
      </c>
      <c r="B4613" s="72" t="s">
        <v>9370</v>
      </c>
      <c r="C4613" s="72" t="s">
        <v>302</v>
      </c>
      <c r="D4613" s="72" t="s">
        <v>292</v>
      </c>
      <c r="E4613" s="72"/>
      <c r="F4613" s="73" t="n">
        <v>8428</v>
      </c>
      <c r="G4613" s="73" t="n">
        <v>7383</v>
      </c>
      <c r="H4613" s="73" t="n">
        <v>1045</v>
      </c>
      <c r="I4613" s="74" t="n">
        <f aca="false">H4613/F4613</f>
        <v>0.123991457047935</v>
      </c>
      <c r="J4613" s="73" t="n">
        <v>7136</v>
      </c>
      <c r="K4613" s="73" t="n">
        <v>120</v>
      </c>
      <c r="L4613" s="73" t="n">
        <v>127</v>
      </c>
      <c r="M4613" s="73" t="n">
        <v>4361</v>
      </c>
      <c r="N4613" s="73" t="n">
        <v>2189</v>
      </c>
      <c r="O4613" s="73" t="n">
        <f aca="false">J4613-M4613-N4613</f>
        <v>586</v>
      </c>
      <c r="P4613" s="74" t="n">
        <f aca="false">M4613/J4613</f>
        <v>0.61112668161435</v>
      </c>
      <c r="Q4613" s="74" t="n">
        <f aca="false">N4613/J4613</f>
        <v>0.306754484304933</v>
      </c>
      <c r="R4613" s="75" t="n">
        <f aca="false">ABS(P4613-Q4613)*100</f>
        <v>30.4372197309417</v>
      </c>
      <c r="S4613" s="72" t="str">
        <f aca="false">IF(M4613&gt;N4613,"Flávio Bolsonaro",IF(N4613&gt;M4613,"Lula","Empate"))</f>
        <v>Flávio Bolsonaro</v>
      </c>
      <c r="T4613" s="74" t="n">
        <v>0.393390191897655</v>
      </c>
      <c r="U4613" s="74" t="n">
        <v>0.523606457508377</v>
      </c>
      <c r="V4613" s="72" t="str">
        <f aca="false">IF(S4613="Empate","—",IF((N4613&gt;M4613)&lt;&gt;(T4613&gt;U4613),"Sim","Não"))</f>
        <v>Não</v>
      </c>
    </row>
    <row r="4614" customFormat="false" ht="15" hidden="false" customHeight="false" outlineLevel="0" collapsed="false">
      <c r="A4614" s="72" t="s">
        <v>9371</v>
      </c>
      <c r="B4614" s="72" t="s">
        <v>6103</v>
      </c>
      <c r="C4614" s="72" t="s">
        <v>302</v>
      </c>
      <c r="D4614" s="72" t="s">
        <v>292</v>
      </c>
      <c r="E4614" s="72"/>
      <c r="F4614" s="73" t="n">
        <v>5523</v>
      </c>
      <c r="G4614" s="73" t="n">
        <v>4861</v>
      </c>
      <c r="H4614" s="73" t="n">
        <v>662</v>
      </c>
      <c r="I4614" s="74" t="n">
        <f aca="false">H4614/F4614</f>
        <v>0.119862393626652</v>
      </c>
      <c r="J4614" s="73" t="n">
        <v>4747</v>
      </c>
      <c r="K4614" s="73" t="n">
        <v>55</v>
      </c>
      <c r="L4614" s="73" t="n">
        <v>59</v>
      </c>
      <c r="M4614" s="73" t="n">
        <v>3708</v>
      </c>
      <c r="N4614" s="73" t="n">
        <v>786</v>
      </c>
      <c r="O4614" s="73" t="n">
        <f aca="false">J4614-M4614-N4614</f>
        <v>253</v>
      </c>
      <c r="P4614" s="74" t="n">
        <f aca="false">M4614/J4614</f>
        <v>0.781124921002739</v>
      </c>
      <c r="Q4614" s="74" t="n">
        <f aca="false">N4614/J4614</f>
        <v>0.165578259953655</v>
      </c>
      <c r="R4614" s="75" t="n">
        <f aca="false">ABS(P4614-Q4614)*100</f>
        <v>61.5546661049084</v>
      </c>
      <c r="S4614" s="72" t="str">
        <f aca="false">IF(M4614&gt;N4614,"Flávio Bolsonaro",IF(N4614&gt;M4614,"Lula","Empate"))</f>
        <v>Flávio Bolsonaro</v>
      </c>
      <c r="T4614" s="74" t="n">
        <v>0.212268314210062</v>
      </c>
      <c r="U4614" s="74" t="n">
        <v>0.725728155339806</v>
      </c>
      <c r="V4614" s="72" t="str">
        <f aca="false">IF(S4614="Empate","—",IF((N4614&gt;M4614)&lt;&gt;(T4614&gt;U4614),"Sim","Não"))</f>
        <v>Não</v>
      </c>
    </row>
    <row r="4615" customFormat="false" ht="15" hidden="false" customHeight="false" outlineLevel="0" collapsed="false">
      <c r="A4615" s="72" t="s">
        <v>9372</v>
      </c>
      <c r="B4615" s="72" t="s">
        <v>9373</v>
      </c>
      <c r="C4615" s="72" t="s">
        <v>302</v>
      </c>
      <c r="D4615" s="72" t="s">
        <v>292</v>
      </c>
      <c r="E4615" s="72"/>
      <c r="F4615" s="73" t="n">
        <v>15631</v>
      </c>
      <c r="G4615" s="73" t="n">
        <v>13146</v>
      </c>
      <c r="H4615" s="73" t="n">
        <v>2485</v>
      </c>
      <c r="I4615" s="74" t="n">
        <f aca="false">H4615/F4615</f>
        <v>0.1589789520824</v>
      </c>
      <c r="J4615" s="73" t="n">
        <v>12740</v>
      </c>
      <c r="K4615" s="73" t="n">
        <v>174</v>
      </c>
      <c r="L4615" s="73" t="n">
        <v>232</v>
      </c>
      <c r="M4615" s="73" t="n">
        <v>7827</v>
      </c>
      <c r="N4615" s="73" t="n">
        <v>3748</v>
      </c>
      <c r="O4615" s="73" t="n">
        <f aca="false">J4615-M4615-N4615</f>
        <v>1165</v>
      </c>
      <c r="P4615" s="74" t="n">
        <f aca="false">M4615/J4615</f>
        <v>0.61436420722135</v>
      </c>
      <c r="Q4615" s="74" t="n">
        <f aca="false">N4615/J4615</f>
        <v>0.294191522762951</v>
      </c>
      <c r="R4615" s="75" t="n">
        <f aca="false">ABS(P4615-Q4615)*100</f>
        <v>32.0172684458399</v>
      </c>
      <c r="S4615" s="72" t="str">
        <f aca="false">IF(M4615&gt;N4615,"Flávio Bolsonaro",IF(N4615&gt;M4615,"Lula","Empate"))</f>
        <v>Flávio Bolsonaro</v>
      </c>
      <c r="T4615" s="74" t="n">
        <v>0.379236105573718</v>
      </c>
      <c r="U4615" s="74" t="n">
        <v>0.553624112909656</v>
      </c>
      <c r="V4615" s="72" t="str">
        <f aca="false">IF(S4615="Empate","—",IF((N4615&gt;M4615)&lt;&gt;(T4615&gt;U4615),"Sim","Não"))</f>
        <v>Não</v>
      </c>
    </row>
    <row r="4616" customFormat="false" ht="15" hidden="false" customHeight="false" outlineLevel="0" collapsed="false">
      <c r="A4616" s="72" t="s">
        <v>9374</v>
      </c>
      <c r="B4616" s="72" t="s">
        <v>9375</v>
      </c>
      <c r="C4616" s="72" t="s">
        <v>302</v>
      </c>
      <c r="D4616" s="72" t="s">
        <v>292</v>
      </c>
      <c r="E4616" s="72"/>
      <c r="F4616" s="73" t="n">
        <v>3010</v>
      </c>
      <c r="G4616" s="73" t="n">
        <v>2440</v>
      </c>
      <c r="H4616" s="73" t="n">
        <v>570</v>
      </c>
      <c r="I4616" s="74" t="n">
        <f aca="false">H4616/F4616</f>
        <v>0.18936877076412</v>
      </c>
      <c r="J4616" s="73" t="n">
        <v>2370</v>
      </c>
      <c r="K4616" s="73" t="n">
        <v>38</v>
      </c>
      <c r="L4616" s="73" t="n">
        <v>32</v>
      </c>
      <c r="M4616" s="73" t="n">
        <v>1567</v>
      </c>
      <c r="N4616" s="73" t="n">
        <v>619</v>
      </c>
      <c r="O4616" s="73" t="n">
        <f aca="false">J4616-M4616-N4616</f>
        <v>184</v>
      </c>
      <c r="P4616" s="74" t="n">
        <f aca="false">M4616/J4616</f>
        <v>0.661181434599156</v>
      </c>
      <c r="Q4616" s="74" t="n">
        <f aca="false">N4616/J4616</f>
        <v>0.261181434599156</v>
      </c>
      <c r="R4616" s="75" t="n">
        <f aca="false">ABS(P4616-Q4616)*100</f>
        <v>40</v>
      </c>
      <c r="S4616" s="72" t="str">
        <f aca="false">IF(M4616&gt;N4616,"Flávio Bolsonaro",IF(N4616&gt;M4616,"Lula","Empate"))</f>
        <v>Flávio Bolsonaro</v>
      </c>
      <c r="T4616" s="74" t="n">
        <v>0.359687228496959</v>
      </c>
      <c r="U4616" s="74" t="n">
        <v>0.55994787141616</v>
      </c>
      <c r="V4616" s="72" t="str">
        <f aca="false">IF(S4616="Empate","—",IF((N4616&gt;M4616)&lt;&gt;(T4616&gt;U4616),"Sim","Não"))</f>
        <v>Não</v>
      </c>
    </row>
    <row r="4617" customFormat="false" ht="15" hidden="false" customHeight="false" outlineLevel="0" collapsed="false">
      <c r="A4617" s="72" t="s">
        <v>9376</v>
      </c>
      <c r="B4617" s="72" t="s">
        <v>9377</v>
      </c>
      <c r="C4617" s="72" t="s">
        <v>302</v>
      </c>
      <c r="D4617" s="72" t="s">
        <v>292</v>
      </c>
      <c r="E4617" s="72"/>
      <c r="F4617" s="73" t="n">
        <v>5246</v>
      </c>
      <c r="G4617" s="73" t="n">
        <v>4446</v>
      </c>
      <c r="H4617" s="73" t="n">
        <v>800</v>
      </c>
      <c r="I4617" s="74" t="n">
        <f aca="false">H4617/F4617</f>
        <v>0.152497140678612</v>
      </c>
      <c r="J4617" s="73" t="n">
        <v>4304</v>
      </c>
      <c r="K4617" s="73" t="n">
        <v>55</v>
      </c>
      <c r="L4617" s="73" t="n">
        <v>87</v>
      </c>
      <c r="M4617" s="73" t="n">
        <v>2914</v>
      </c>
      <c r="N4617" s="73" t="n">
        <v>1048</v>
      </c>
      <c r="O4617" s="73" t="n">
        <f aca="false">J4617-M4617-N4617</f>
        <v>342</v>
      </c>
      <c r="P4617" s="74" t="n">
        <f aca="false">M4617/J4617</f>
        <v>0.677044609665428</v>
      </c>
      <c r="Q4617" s="74" t="n">
        <f aca="false">N4617/J4617</f>
        <v>0.243494423791822</v>
      </c>
      <c r="R4617" s="75" t="n">
        <f aca="false">ABS(P4617-Q4617)*100</f>
        <v>43.3550185873606</v>
      </c>
      <c r="S4617" s="72" t="str">
        <f aca="false">IF(M4617&gt;N4617,"Flávio Bolsonaro",IF(N4617&gt;M4617,"Lula","Empate"))</f>
        <v>Flávio Bolsonaro</v>
      </c>
      <c r="T4617" s="74" t="n">
        <v>0.33071615512729</v>
      </c>
      <c r="U4617" s="74" t="n">
        <v>0.59719248156079</v>
      </c>
      <c r="V4617" s="72" t="str">
        <f aca="false">IF(S4617="Empate","—",IF((N4617&gt;M4617)&lt;&gt;(T4617&gt;U4617),"Sim","Não"))</f>
        <v>Não</v>
      </c>
    </row>
    <row r="4618" customFormat="false" ht="15" hidden="false" customHeight="false" outlineLevel="0" collapsed="false">
      <c r="A4618" s="72" t="s">
        <v>9378</v>
      </c>
      <c r="B4618" s="72" t="s">
        <v>9379</v>
      </c>
      <c r="C4618" s="72" t="s">
        <v>302</v>
      </c>
      <c r="D4618" s="72" t="s">
        <v>292</v>
      </c>
      <c r="E4618" s="72"/>
      <c r="F4618" s="73" t="n">
        <v>2907</v>
      </c>
      <c r="G4618" s="73" t="n">
        <v>2488</v>
      </c>
      <c r="H4618" s="73" t="n">
        <v>419</v>
      </c>
      <c r="I4618" s="74" t="n">
        <f aca="false">H4618/F4618</f>
        <v>0.144134846921225</v>
      </c>
      <c r="J4618" s="73" t="n">
        <v>2392</v>
      </c>
      <c r="K4618" s="73" t="n">
        <v>41</v>
      </c>
      <c r="L4618" s="73" t="n">
        <v>55</v>
      </c>
      <c r="M4618" s="73" t="n">
        <v>1208</v>
      </c>
      <c r="N4618" s="73" t="n">
        <v>1017</v>
      </c>
      <c r="O4618" s="73" t="n">
        <f aca="false">J4618-M4618-N4618</f>
        <v>167</v>
      </c>
      <c r="P4618" s="74" t="n">
        <f aca="false">M4618/J4618</f>
        <v>0.505016722408027</v>
      </c>
      <c r="Q4618" s="74" t="n">
        <f aca="false">N4618/J4618</f>
        <v>0.425167224080268</v>
      </c>
      <c r="R4618" s="75" t="n">
        <f aca="false">ABS(P4618-Q4618)*100</f>
        <v>7.98494983277592</v>
      </c>
      <c r="S4618" s="72" t="str">
        <f aca="false">IF(M4618&gt;N4618,"Flávio Bolsonaro",IF(N4618&gt;M4618,"Lula","Empate"))</f>
        <v>Flávio Bolsonaro</v>
      </c>
      <c r="T4618" s="74" t="n">
        <v>0.510869565217391</v>
      </c>
      <c r="U4618" s="74" t="n">
        <v>0.41304347826087</v>
      </c>
      <c r="V4618" s="72" t="str">
        <f aca="false">IF(S4618="Empate","—",IF((N4618&gt;M4618)&lt;&gt;(T4618&gt;U4618),"Sim","Não"))</f>
        <v>Sim</v>
      </c>
    </row>
    <row r="4619" customFormat="false" ht="15" hidden="false" customHeight="false" outlineLevel="0" collapsed="false">
      <c r="A4619" s="72" t="s">
        <v>9380</v>
      </c>
      <c r="B4619" s="72" t="s">
        <v>9381</v>
      </c>
      <c r="C4619" s="72" t="s">
        <v>302</v>
      </c>
      <c r="D4619" s="72" t="s">
        <v>292</v>
      </c>
      <c r="E4619" s="72"/>
      <c r="F4619" s="73" t="n">
        <v>27227</v>
      </c>
      <c r="G4619" s="73" t="n">
        <v>21941</v>
      </c>
      <c r="H4619" s="73" t="n">
        <v>5286</v>
      </c>
      <c r="I4619" s="74" t="n">
        <f aca="false">H4619/F4619</f>
        <v>0.194145517317369</v>
      </c>
      <c r="J4619" s="73" t="n">
        <v>21207</v>
      </c>
      <c r="K4619" s="73" t="n">
        <v>281</v>
      </c>
      <c r="L4619" s="73" t="n">
        <v>453</v>
      </c>
      <c r="M4619" s="73" t="n">
        <v>15879</v>
      </c>
      <c r="N4619" s="73" t="n">
        <v>3408</v>
      </c>
      <c r="O4619" s="73" t="n">
        <f aca="false">J4619-M4619-N4619</f>
        <v>1920</v>
      </c>
      <c r="P4619" s="74" t="n">
        <f aca="false">M4619/J4619</f>
        <v>0.748762201159994</v>
      </c>
      <c r="Q4619" s="74" t="n">
        <f aca="false">N4619/J4619</f>
        <v>0.160701655113878</v>
      </c>
      <c r="R4619" s="75" t="n">
        <f aca="false">ABS(P4619-Q4619)*100</f>
        <v>58.8060546046117</v>
      </c>
      <c r="S4619" s="72" t="str">
        <f aca="false">IF(M4619&gt;N4619,"Flávio Bolsonaro",IF(N4619&gt;M4619,"Lula","Empate"))</f>
        <v>Flávio Bolsonaro</v>
      </c>
      <c r="T4619" s="74" t="n">
        <v>0.186222113263055</v>
      </c>
      <c r="U4619" s="74" t="n">
        <v>0.731698945820054</v>
      </c>
      <c r="V4619" s="72" t="str">
        <f aca="false">IF(S4619="Empate","—",IF((N4619&gt;M4619)&lt;&gt;(T4619&gt;U4619),"Sim","Não"))</f>
        <v>Não</v>
      </c>
    </row>
    <row r="4620" customFormat="false" ht="15" hidden="false" customHeight="false" outlineLevel="0" collapsed="false">
      <c r="A4620" s="72" t="s">
        <v>9382</v>
      </c>
      <c r="B4620" s="72" t="s">
        <v>9383</v>
      </c>
      <c r="C4620" s="72" t="s">
        <v>302</v>
      </c>
      <c r="D4620" s="72" t="s">
        <v>292</v>
      </c>
      <c r="E4620" s="72"/>
      <c r="F4620" s="73" t="n">
        <v>4025</v>
      </c>
      <c r="G4620" s="73" t="n">
        <v>3325</v>
      </c>
      <c r="H4620" s="73" t="n">
        <v>700</v>
      </c>
      <c r="I4620" s="74" t="n">
        <f aca="false">H4620/F4620</f>
        <v>0.173913043478261</v>
      </c>
      <c r="J4620" s="73" t="n">
        <v>3188</v>
      </c>
      <c r="K4620" s="73" t="n">
        <v>64</v>
      </c>
      <c r="L4620" s="73" t="n">
        <v>73</v>
      </c>
      <c r="M4620" s="73" t="n">
        <v>1945</v>
      </c>
      <c r="N4620" s="73" t="n">
        <v>1109</v>
      </c>
      <c r="O4620" s="73" t="n">
        <f aca="false">J4620-M4620-N4620</f>
        <v>134</v>
      </c>
      <c r="P4620" s="74" t="n">
        <f aca="false">M4620/J4620</f>
        <v>0.610100376411543</v>
      </c>
      <c r="Q4620" s="74" t="n">
        <f aca="false">N4620/J4620</f>
        <v>0.347867001254705</v>
      </c>
      <c r="R4620" s="75" t="n">
        <f aca="false">ABS(P4620-Q4620)*100</f>
        <v>26.2233375156838</v>
      </c>
      <c r="S4620" s="72" t="str">
        <f aca="false">IF(M4620&gt;N4620,"Flávio Bolsonaro",IF(N4620&gt;M4620,"Lula","Empate"))</f>
        <v>Flávio Bolsonaro</v>
      </c>
      <c r="T4620" s="74" t="n">
        <v>0.403864428254672</v>
      </c>
      <c r="U4620" s="74" t="n">
        <v>0.533734558124802</v>
      </c>
      <c r="V4620" s="72" t="str">
        <f aca="false">IF(S4620="Empate","—",IF((N4620&gt;M4620)&lt;&gt;(T4620&gt;U4620),"Sim","Não"))</f>
        <v>Não</v>
      </c>
    </row>
    <row r="4621" customFormat="false" ht="15" hidden="false" customHeight="false" outlineLevel="0" collapsed="false">
      <c r="A4621" s="72" t="s">
        <v>9384</v>
      </c>
      <c r="B4621" s="72" t="s">
        <v>9385</v>
      </c>
      <c r="C4621" s="72" t="s">
        <v>302</v>
      </c>
      <c r="D4621" s="72" t="s">
        <v>292</v>
      </c>
      <c r="E4621" s="72"/>
      <c r="F4621" s="73" t="n">
        <v>2635</v>
      </c>
      <c r="G4621" s="73" t="n">
        <v>2021</v>
      </c>
      <c r="H4621" s="73" t="n">
        <v>614</v>
      </c>
      <c r="I4621" s="74" t="n">
        <f aca="false">H4621/F4621</f>
        <v>0.233017077798862</v>
      </c>
      <c r="J4621" s="73" t="n">
        <v>1916</v>
      </c>
      <c r="K4621" s="73" t="n">
        <v>48</v>
      </c>
      <c r="L4621" s="73" t="n">
        <v>57</v>
      </c>
      <c r="M4621" s="73" t="n">
        <v>1144</v>
      </c>
      <c r="N4621" s="73" t="n">
        <v>682</v>
      </c>
      <c r="O4621" s="73" t="n">
        <f aca="false">J4621-M4621-N4621</f>
        <v>90</v>
      </c>
      <c r="P4621" s="74" t="n">
        <f aca="false">M4621/J4621</f>
        <v>0.597077244258873</v>
      </c>
      <c r="Q4621" s="74" t="n">
        <f aca="false">N4621/J4621</f>
        <v>0.355949895615866</v>
      </c>
      <c r="R4621" s="75" t="n">
        <f aca="false">ABS(P4621-Q4621)*100</f>
        <v>24.1127348643006</v>
      </c>
      <c r="S4621" s="72" t="str">
        <f aca="false">IF(M4621&gt;N4621,"Flávio Bolsonaro",IF(N4621&gt;M4621,"Lula","Empate"))</f>
        <v>Flávio Bolsonaro</v>
      </c>
      <c r="T4621" s="74" t="n">
        <v>0.444041450777202</v>
      </c>
      <c r="U4621" s="74" t="n">
        <v>0.502072538860104</v>
      </c>
      <c r="V4621" s="72" t="str">
        <f aca="false">IF(S4621="Empate","—",IF((N4621&gt;M4621)&lt;&gt;(T4621&gt;U4621),"Sim","Não"))</f>
        <v>Não</v>
      </c>
    </row>
    <row r="4622" customFormat="false" ht="15" hidden="false" customHeight="false" outlineLevel="0" collapsed="false">
      <c r="A4622" s="72" t="s">
        <v>9386</v>
      </c>
      <c r="B4622" s="72" t="s">
        <v>9387</v>
      </c>
      <c r="C4622" s="72" t="s">
        <v>302</v>
      </c>
      <c r="D4622" s="72" t="s">
        <v>292</v>
      </c>
      <c r="E4622" s="72"/>
      <c r="F4622" s="73" t="n">
        <v>8142</v>
      </c>
      <c r="G4622" s="73" t="n">
        <v>6390</v>
      </c>
      <c r="H4622" s="73" t="n">
        <v>1752</v>
      </c>
      <c r="I4622" s="74" t="n">
        <f aca="false">H4622/F4622</f>
        <v>0.21518054532056</v>
      </c>
      <c r="J4622" s="73" t="n">
        <v>6184</v>
      </c>
      <c r="K4622" s="73" t="n">
        <v>83</v>
      </c>
      <c r="L4622" s="73" t="n">
        <v>123</v>
      </c>
      <c r="M4622" s="73" t="n">
        <v>3481</v>
      </c>
      <c r="N4622" s="73" t="n">
        <v>2392</v>
      </c>
      <c r="O4622" s="73" t="n">
        <f aca="false">J4622-M4622-N4622</f>
        <v>311</v>
      </c>
      <c r="P4622" s="74" t="n">
        <f aca="false">M4622/J4622</f>
        <v>0.562904269081501</v>
      </c>
      <c r="Q4622" s="74" t="n">
        <f aca="false">N4622/J4622</f>
        <v>0.386804657179819</v>
      </c>
      <c r="R4622" s="75" t="n">
        <f aca="false">ABS(P4622-Q4622)*100</f>
        <v>17.6099611901682</v>
      </c>
      <c r="S4622" s="72" t="str">
        <f aca="false">IF(M4622&gt;N4622,"Flávio Bolsonaro",IF(N4622&gt;M4622,"Lula","Empate"))</f>
        <v>Flávio Bolsonaro</v>
      </c>
      <c r="T4622" s="74" t="n">
        <v>0.49163245974108</v>
      </c>
      <c r="U4622" s="74" t="n">
        <v>0.453110198926429</v>
      </c>
      <c r="V4622" s="72" t="str">
        <f aca="false">IF(S4622="Empate","—",IF((N4622&gt;M4622)&lt;&gt;(T4622&gt;U4622),"Sim","Não"))</f>
        <v>Sim</v>
      </c>
    </row>
    <row r="4623" customFormat="false" ht="15" hidden="false" customHeight="false" outlineLevel="0" collapsed="false">
      <c r="A4623" s="72" t="s">
        <v>9388</v>
      </c>
      <c r="B4623" s="72" t="s">
        <v>9389</v>
      </c>
      <c r="C4623" s="72" t="s">
        <v>302</v>
      </c>
      <c r="D4623" s="72" t="s">
        <v>292</v>
      </c>
      <c r="E4623" s="72"/>
      <c r="F4623" s="73" t="n">
        <v>20041</v>
      </c>
      <c r="G4623" s="73" t="n">
        <v>15465</v>
      </c>
      <c r="H4623" s="73" t="n">
        <v>4576</v>
      </c>
      <c r="I4623" s="74" t="n">
        <f aca="false">H4623/F4623</f>
        <v>0.228331919564892</v>
      </c>
      <c r="J4623" s="73" t="n">
        <v>15029</v>
      </c>
      <c r="K4623" s="73" t="n">
        <v>200</v>
      </c>
      <c r="L4623" s="73" t="n">
        <v>236</v>
      </c>
      <c r="M4623" s="73" t="n">
        <v>10933</v>
      </c>
      <c r="N4623" s="73" t="n">
        <v>3028</v>
      </c>
      <c r="O4623" s="73" t="n">
        <f aca="false">J4623-M4623-N4623</f>
        <v>1068</v>
      </c>
      <c r="P4623" s="74" t="n">
        <f aca="false">M4623/J4623</f>
        <v>0.727460243529177</v>
      </c>
      <c r="Q4623" s="74" t="n">
        <f aca="false">N4623/J4623</f>
        <v>0.201477144187903</v>
      </c>
      <c r="R4623" s="75" t="n">
        <f aca="false">ABS(P4623-Q4623)*100</f>
        <v>52.5983099341274</v>
      </c>
      <c r="S4623" s="72" t="str">
        <f aca="false">IF(M4623&gt;N4623,"Flávio Bolsonaro",IF(N4623&gt;M4623,"Lula","Empate"))</f>
        <v>Flávio Bolsonaro</v>
      </c>
      <c r="T4623" s="74" t="n">
        <v>0.244979919678715</v>
      </c>
      <c r="U4623" s="74" t="n">
        <v>0.682168674698795</v>
      </c>
      <c r="V4623" s="72" t="str">
        <f aca="false">IF(S4623="Empate","—",IF((N4623&gt;M4623)&lt;&gt;(T4623&gt;U4623),"Sim","Não"))</f>
        <v>Não</v>
      </c>
    </row>
    <row r="4624" customFormat="false" ht="15" hidden="false" customHeight="false" outlineLevel="0" collapsed="false">
      <c r="A4624" s="72" t="s">
        <v>9390</v>
      </c>
      <c r="B4624" s="72" t="s">
        <v>9391</v>
      </c>
      <c r="C4624" s="72" t="s">
        <v>302</v>
      </c>
      <c r="D4624" s="72" t="s">
        <v>292</v>
      </c>
      <c r="E4624" s="72"/>
      <c r="F4624" s="73" t="n">
        <v>25684</v>
      </c>
      <c r="G4624" s="73" t="n">
        <v>19773</v>
      </c>
      <c r="H4624" s="73" t="n">
        <v>5911</v>
      </c>
      <c r="I4624" s="74" t="n">
        <f aca="false">H4624/F4624</f>
        <v>0.23014327986295</v>
      </c>
      <c r="J4624" s="73" t="n">
        <v>19051</v>
      </c>
      <c r="K4624" s="73" t="n">
        <v>374</v>
      </c>
      <c r="L4624" s="73" t="n">
        <v>348</v>
      </c>
      <c r="M4624" s="73" t="n">
        <v>12554</v>
      </c>
      <c r="N4624" s="73" t="n">
        <v>4850</v>
      </c>
      <c r="O4624" s="73" t="n">
        <f aca="false">J4624-M4624-N4624</f>
        <v>1647</v>
      </c>
      <c r="P4624" s="74" t="n">
        <f aca="false">M4624/J4624</f>
        <v>0.658968033174112</v>
      </c>
      <c r="Q4624" s="74" t="n">
        <f aca="false">N4624/J4624</f>
        <v>0.254579812083355</v>
      </c>
      <c r="R4624" s="75" t="n">
        <f aca="false">ABS(P4624-Q4624)*100</f>
        <v>40.4388221090756</v>
      </c>
      <c r="S4624" s="72" t="str">
        <f aca="false">IF(M4624&gt;N4624,"Flávio Bolsonaro",IF(N4624&gt;M4624,"Lula","Empate"))</f>
        <v>Flávio Bolsonaro</v>
      </c>
      <c r="T4624" s="74" t="n">
        <v>0.312232543575827</v>
      </c>
      <c r="U4624" s="74" t="n">
        <v>0.596597432418328</v>
      </c>
      <c r="V4624" s="72" t="str">
        <f aca="false">IF(S4624="Empate","—",IF((N4624&gt;M4624)&lt;&gt;(T4624&gt;U4624),"Sim","Não"))</f>
        <v>Não</v>
      </c>
    </row>
    <row r="4625" customFormat="false" ht="15" hidden="false" customHeight="false" outlineLevel="0" collapsed="false">
      <c r="A4625" s="72" t="s">
        <v>9392</v>
      </c>
      <c r="B4625" s="72" t="s">
        <v>9393</v>
      </c>
      <c r="C4625" s="72" t="s">
        <v>302</v>
      </c>
      <c r="D4625" s="72" t="s">
        <v>292</v>
      </c>
      <c r="E4625" s="72"/>
      <c r="F4625" s="73" t="n">
        <v>12260</v>
      </c>
      <c r="G4625" s="73" t="n">
        <v>10040</v>
      </c>
      <c r="H4625" s="73" t="n">
        <v>2220</v>
      </c>
      <c r="I4625" s="74" t="n">
        <f aca="false">H4625/F4625</f>
        <v>0.181076672104405</v>
      </c>
      <c r="J4625" s="73" t="n">
        <v>9791</v>
      </c>
      <c r="K4625" s="73" t="n">
        <v>145</v>
      </c>
      <c r="L4625" s="73" t="n">
        <v>104</v>
      </c>
      <c r="M4625" s="73" t="n">
        <v>7576</v>
      </c>
      <c r="N4625" s="73" t="n">
        <v>1671</v>
      </c>
      <c r="O4625" s="73" t="n">
        <f aca="false">J4625-M4625-N4625</f>
        <v>544</v>
      </c>
      <c r="P4625" s="74" t="n">
        <f aca="false">M4625/J4625</f>
        <v>0.773771831273619</v>
      </c>
      <c r="Q4625" s="74" t="n">
        <f aca="false">N4625/J4625</f>
        <v>0.170666939025636</v>
      </c>
      <c r="R4625" s="75" t="n">
        <f aca="false">ABS(P4625-Q4625)*100</f>
        <v>60.3104892247983</v>
      </c>
      <c r="S4625" s="72" t="str">
        <f aca="false">IF(M4625&gt;N4625,"Flávio Bolsonaro",IF(N4625&gt;M4625,"Lula","Empate"))</f>
        <v>Flávio Bolsonaro</v>
      </c>
      <c r="T4625" s="74" t="n">
        <v>0.227608787494719</v>
      </c>
      <c r="U4625" s="74" t="n">
        <v>0.728770595690748</v>
      </c>
      <c r="V4625" s="72" t="str">
        <f aca="false">IF(S4625="Empate","—",IF((N4625&gt;M4625)&lt;&gt;(T4625&gt;U4625),"Sim","Não"))</f>
        <v>Não</v>
      </c>
    </row>
    <row r="4626" customFormat="false" ht="15" hidden="false" customHeight="false" outlineLevel="0" collapsed="false">
      <c r="A4626" s="72" t="s">
        <v>9394</v>
      </c>
      <c r="B4626" s="72" t="s">
        <v>9395</v>
      </c>
      <c r="C4626" s="72" t="s">
        <v>302</v>
      </c>
      <c r="D4626" s="72" t="s">
        <v>292</v>
      </c>
      <c r="E4626" s="72"/>
      <c r="F4626" s="73" t="n">
        <v>6688</v>
      </c>
      <c r="G4626" s="73" t="n">
        <v>5553</v>
      </c>
      <c r="H4626" s="73" t="n">
        <v>1135</v>
      </c>
      <c r="I4626" s="74" t="n">
        <f aca="false">H4626/F4626</f>
        <v>0.169706937799043</v>
      </c>
      <c r="J4626" s="73" t="n">
        <v>5377</v>
      </c>
      <c r="K4626" s="73" t="n">
        <v>78</v>
      </c>
      <c r="L4626" s="73" t="n">
        <v>98</v>
      </c>
      <c r="M4626" s="73" t="n">
        <v>3388</v>
      </c>
      <c r="N4626" s="73" t="n">
        <v>1530</v>
      </c>
      <c r="O4626" s="73" t="n">
        <f aca="false">J4626-M4626-N4626</f>
        <v>459</v>
      </c>
      <c r="P4626" s="74" t="n">
        <f aca="false">M4626/J4626</f>
        <v>0.630091128882276</v>
      </c>
      <c r="Q4626" s="74" t="n">
        <f aca="false">N4626/J4626</f>
        <v>0.284545285475172</v>
      </c>
      <c r="R4626" s="75" t="n">
        <f aca="false">ABS(P4626-Q4626)*100</f>
        <v>34.5545843407104</v>
      </c>
      <c r="S4626" s="72" t="str">
        <f aca="false">IF(M4626&gt;N4626,"Flávio Bolsonaro",IF(N4626&gt;M4626,"Lula","Empate"))</f>
        <v>Flávio Bolsonaro</v>
      </c>
      <c r="T4626" s="74" t="n">
        <v>0.401016220441665</v>
      </c>
      <c r="U4626" s="74" t="n">
        <v>0.518663279265194</v>
      </c>
      <c r="V4626" s="72" t="str">
        <f aca="false">IF(S4626="Empate","—",IF((N4626&gt;M4626)&lt;&gt;(T4626&gt;U4626),"Sim","Não"))</f>
        <v>Não</v>
      </c>
    </row>
    <row r="4627" customFormat="false" ht="15" hidden="false" customHeight="false" outlineLevel="0" collapsed="false">
      <c r="A4627" s="72" t="s">
        <v>9396</v>
      </c>
      <c r="B4627" s="72" t="s">
        <v>9397</v>
      </c>
      <c r="C4627" s="72" t="s">
        <v>302</v>
      </c>
      <c r="D4627" s="72" t="s">
        <v>292</v>
      </c>
      <c r="E4627" s="72"/>
      <c r="F4627" s="73" t="n">
        <v>1670</v>
      </c>
      <c r="G4627" s="73" t="n">
        <v>1476</v>
      </c>
      <c r="H4627" s="73" t="n">
        <v>194</v>
      </c>
      <c r="I4627" s="74" t="n">
        <f aca="false">H4627/F4627</f>
        <v>0.116167664670659</v>
      </c>
      <c r="J4627" s="73" t="n">
        <v>1448</v>
      </c>
      <c r="K4627" s="73" t="n">
        <v>17</v>
      </c>
      <c r="L4627" s="73" t="n">
        <v>11</v>
      </c>
      <c r="M4627" s="73" t="n">
        <v>1116</v>
      </c>
      <c r="N4627" s="73" t="n">
        <v>244</v>
      </c>
      <c r="O4627" s="73" t="n">
        <f aca="false">J4627-M4627-N4627</f>
        <v>88</v>
      </c>
      <c r="P4627" s="74" t="n">
        <f aca="false">M4627/J4627</f>
        <v>0.770718232044199</v>
      </c>
      <c r="Q4627" s="74" t="n">
        <f aca="false">N4627/J4627</f>
        <v>0.168508287292818</v>
      </c>
      <c r="R4627" s="75" t="n">
        <f aca="false">ABS(P4627-Q4627)*100</f>
        <v>60.2209944751381</v>
      </c>
      <c r="S4627" s="72" t="str">
        <f aca="false">IF(M4627&gt;N4627,"Flávio Bolsonaro",IF(N4627&gt;M4627,"Lula","Empate"))</f>
        <v>Flávio Bolsonaro</v>
      </c>
      <c r="T4627" s="74" t="n">
        <v>0.20830298616169</v>
      </c>
      <c r="U4627" s="74" t="n">
        <v>0.737072104879825</v>
      </c>
      <c r="V4627" s="72" t="str">
        <f aca="false">IF(S4627="Empate","—",IF((N4627&gt;M4627)&lt;&gt;(T4627&gt;U4627),"Sim","Não"))</f>
        <v>Não</v>
      </c>
    </row>
    <row r="4628" customFormat="false" ht="15" hidden="false" customHeight="false" outlineLevel="0" collapsed="false">
      <c r="A4628" s="72" t="s">
        <v>9398</v>
      </c>
      <c r="B4628" s="72" t="s">
        <v>9399</v>
      </c>
      <c r="C4628" s="72" t="s">
        <v>302</v>
      </c>
      <c r="D4628" s="72" t="s">
        <v>292</v>
      </c>
      <c r="E4628" s="72"/>
      <c r="F4628" s="73" t="n">
        <v>14268</v>
      </c>
      <c r="G4628" s="73" t="n">
        <v>11794</v>
      </c>
      <c r="H4628" s="73" t="n">
        <v>2474</v>
      </c>
      <c r="I4628" s="74" t="n">
        <f aca="false">H4628/F4628</f>
        <v>0.173395009812167</v>
      </c>
      <c r="J4628" s="73" t="n">
        <v>11464</v>
      </c>
      <c r="K4628" s="73" t="n">
        <v>157</v>
      </c>
      <c r="L4628" s="73" t="n">
        <v>173</v>
      </c>
      <c r="M4628" s="73" t="n">
        <v>8864</v>
      </c>
      <c r="N4628" s="73" t="n">
        <v>1866</v>
      </c>
      <c r="O4628" s="73" t="n">
        <f aca="false">J4628-M4628-N4628</f>
        <v>734</v>
      </c>
      <c r="P4628" s="74" t="n">
        <f aca="false">M4628/J4628</f>
        <v>0.773203070481507</v>
      </c>
      <c r="Q4628" s="74" t="n">
        <f aca="false">N4628/J4628</f>
        <v>0.162770411723657</v>
      </c>
      <c r="R4628" s="75" t="n">
        <f aca="false">ABS(P4628-Q4628)*100</f>
        <v>61.0432658757851</v>
      </c>
      <c r="S4628" s="72" t="str">
        <f aca="false">IF(M4628&gt;N4628,"Flávio Bolsonaro",IF(N4628&gt;M4628,"Lula","Empate"))</f>
        <v>Flávio Bolsonaro</v>
      </c>
      <c r="T4628" s="74" t="n">
        <v>0.211648513937604</v>
      </c>
      <c r="U4628" s="74" t="n">
        <v>0.727524460033229</v>
      </c>
      <c r="V4628" s="72" t="str">
        <f aca="false">IF(S4628="Empate","—",IF((N4628&gt;M4628)&lt;&gt;(T4628&gt;U4628),"Sim","Não"))</f>
        <v>Não</v>
      </c>
    </row>
    <row r="4629" customFormat="false" ht="15" hidden="false" customHeight="false" outlineLevel="0" collapsed="false">
      <c r="A4629" s="72" t="s">
        <v>9400</v>
      </c>
      <c r="B4629" s="72" t="s">
        <v>9401</v>
      </c>
      <c r="C4629" s="72" t="s">
        <v>302</v>
      </c>
      <c r="D4629" s="72" t="s">
        <v>292</v>
      </c>
      <c r="E4629" s="72"/>
      <c r="F4629" s="73" t="n">
        <v>2237</v>
      </c>
      <c r="G4629" s="73" t="n">
        <v>1866</v>
      </c>
      <c r="H4629" s="73" t="n">
        <v>371</v>
      </c>
      <c r="I4629" s="74" t="n">
        <f aca="false">H4629/F4629</f>
        <v>0.165847116674117</v>
      </c>
      <c r="J4629" s="73" t="n">
        <v>1804</v>
      </c>
      <c r="K4629" s="73" t="n">
        <v>35</v>
      </c>
      <c r="L4629" s="73" t="n">
        <v>27</v>
      </c>
      <c r="M4629" s="73" t="n">
        <v>1329</v>
      </c>
      <c r="N4629" s="73" t="n">
        <v>368</v>
      </c>
      <c r="O4629" s="73" t="n">
        <f aca="false">J4629-M4629-N4629</f>
        <v>107</v>
      </c>
      <c r="P4629" s="74" t="n">
        <f aca="false">M4629/J4629</f>
        <v>0.73669623059867</v>
      </c>
      <c r="Q4629" s="74" t="n">
        <f aca="false">N4629/J4629</f>
        <v>0.203991130820399</v>
      </c>
      <c r="R4629" s="75" t="n">
        <f aca="false">ABS(P4629-Q4629)*100</f>
        <v>53.2705099778271</v>
      </c>
      <c r="S4629" s="72" t="str">
        <f aca="false">IF(M4629&gt;N4629,"Flávio Bolsonaro",IF(N4629&gt;M4629,"Lula","Empate"))</f>
        <v>Flávio Bolsonaro</v>
      </c>
      <c r="T4629" s="74" t="n">
        <v>0.283304246655032</v>
      </c>
      <c r="U4629" s="74" t="n">
        <v>0.639906922629436</v>
      </c>
      <c r="V4629" s="72" t="str">
        <f aca="false">IF(S4629="Empate","—",IF((N4629&gt;M4629)&lt;&gt;(T4629&gt;U4629),"Sim","Não"))</f>
        <v>Não</v>
      </c>
    </row>
    <row r="4630" customFormat="false" ht="15" hidden="false" customHeight="false" outlineLevel="0" collapsed="false">
      <c r="A4630" s="72" t="s">
        <v>9402</v>
      </c>
      <c r="B4630" s="72" t="s">
        <v>9403</v>
      </c>
      <c r="C4630" s="72" t="s">
        <v>302</v>
      </c>
      <c r="D4630" s="72" t="s">
        <v>292</v>
      </c>
      <c r="E4630" s="72"/>
      <c r="F4630" s="73" t="n">
        <v>2564</v>
      </c>
      <c r="G4630" s="73" t="n">
        <v>2208</v>
      </c>
      <c r="H4630" s="73" t="n">
        <v>356</v>
      </c>
      <c r="I4630" s="74" t="n">
        <f aca="false">H4630/F4630</f>
        <v>0.138845553822153</v>
      </c>
      <c r="J4630" s="73" t="n">
        <v>2146</v>
      </c>
      <c r="K4630" s="73" t="n">
        <v>31</v>
      </c>
      <c r="L4630" s="73" t="n">
        <v>31</v>
      </c>
      <c r="M4630" s="73" t="n">
        <v>1430</v>
      </c>
      <c r="N4630" s="73" t="n">
        <v>524</v>
      </c>
      <c r="O4630" s="73" t="n">
        <f aca="false">J4630-M4630-N4630</f>
        <v>192</v>
      </c>
      <c r="P4630" s="74" t="n">
        <f aca="false">M4630/J4630</f>
        <v>0.666356011183597</v>
      </c>
      <c r="Q4630" s="74" t="n">
        <f aca="false">N4630/J4630</f>
        <v>0.244175209692451</v>
      </c>
      <c r="R4630" s="75" t="n">
        <f aca="false">ABS(P4630-Q4630)*100</f>
        <v>42.2180801491146</v>
      </c>
      <c r="S4630" s="72" t="str">
        <f aca="false">IF(M4630&gt;N4630,"Flávio Bolsonaro",IF(N4630&gt;M4630,"Lula","Empate"))</f>
        <v>Flávio Bolsonaro</v>
      </c>
      <c r="T4630" s="74" t="n">
        <v>0.376084860173578</v>
      </c>
      <c r="U4630" s="74" t="n">
        <v>0.549662487945998</v>
      </c>
      <c r="V4630" s="72" t="str">
        <f aca="false">IF(S4630="Empate","—",IF((N4630&gt;M4630)&lt;&gt;(T4630&gt;U4630),"Sim","Não"))</f>
        <v>Não</v>
      </c>
    </row>
    <row r="4631" customFormat="false" ht="15" hidden="false" customHeight="false" outlineLevel="0" collapsed="false">
      <c r="A4631" s="72" t="s">
        <v>9404</v>
      </c>
      <c r="B4631" s="72" t="s">
        <v>9405</v>
      </c>
      <c r="C4631" s="72" t="s">
        <v>302</v>
      </c>
      <c r="D4631" s="72" t="s">
        <v>292</v>
      </c>
      <c r="E4631" s="72"/>
      <c r="F4631" s="73" t="n">
        <v>8066</v>
      </c>
      <c r="G4631" s="73" t="n">
        <v>6713</v>
      </c>
      <c r="H4631" s="73" t="n">
        <v>1353</v>
      </c>
      <c r="I4631" s="74" t="n">
        <f aca="false">H4631/F4631</f>
        <v>0.167741135631044</v>
      </c>
      <c r="J4631" s="73" t="n">
        <v>6488</v>
      </c>
      <c r="K4631" s="73" t="n">
        <v>97</v>
      </c>
      <c r="L4631" s="73" t="n">
        <v>128</v>
      </c>
      <c r="M4631" s="73" t="n">
        <v>3764</v>
      </c>
      <c r="N4631" s="73" t="n">
        <v>2340</v>
      </c>
      <c r="O4631" s="73" t="n">
        <f aca="false">J4631-M4631-N4631</f>
        <v>384</v>
      </c>
      <c r="P4631" s="74" t="n">
        <f aca="false">M4631/J4631</f>
        <v>0.580147965474723</v>
      </c>
      <c r="Q4631" s="74" t="n">
        <f aca="false">N4631/J4631</f>
        <v>0.360665844636252</v>
      </c>
      <c r="R4631" s="75" t="n">
        <f aca="false">ABS(P4631-Q4631)*100</f>
        <v>21.9482120838471</v>
      </c>
      <c r="S4631" s="72" t="str">
        <f aca="false">IF(M4631&gt;N4631,"Flávio Bolsonaro",IF(N4631&gt;M4631,"Lula","Empate"))</f>
        <v>Flávio Bolsonaro</v>
      </c>
      <c r="T4631" s="74" t="n">
        <v>0.445473251028807</v>
      </c>
      <c r="U4631" s="74" t="n">
        <v>0.490299823633157</v>
      </c>
      <c r="V4631" s="72" t="str">
        <f aca="false">IF(S4631="Empate","—",IF((N4631&gt;M4631)&lt;&gt;(T4631&gt;U4631),"Sim","Não"))</f>
        <v>Não</v>
      </c>
    </row>
    <row r="4632" customFormat="false" ht="15" hidden="false" customHeight="false" outlineLevel="0" collapsed="false">
      <c r="A4632" s="72" t="s">
        <v>9406</v>
      </c>
      <c r="B4632" s="72" t="s">
        <v>9407</v>
      </c>
      <c r="C4632" s="72" t="s">
        <v>302</v>
      </c>
      <c r="D4632" s="72" t="s">
        <v>292</v>
      </c>
      <c r="E4632" s="72"/>
      <c r="F4632" s="73" t="n">
        <v>3744</v>
      </c>
      <c r="G4632" s="73" t="n">
        <v>3177</v>
      </c>
      <c r="H4632" s="73" t="n">
        <v>567</v>
      </c>
      <c r="I4632" s="74" t="n">
        <f aca="false">H4632/F4632</f>
        <v>0.151442307692308</v>
      </c>
      <c r="J4632" s="73" t="n">
        <v>3078</v>
      </c>
      <c r="K4632" s="73" t="n">
        <v>57</v>
      </c>
      <c r="L4632" s="73" t="n">
        <v>42</v>
      </c>
      <c r="M4632" s="73" t="n">
        <v>2237</v>
      </c>
      <c r="N4632" s="73" t="n">
        <v>601</v>
      </c>
      <c r="O4632" s="73" t="n">
        <f aca="false">J4632-M4632-N4632</f>
        <v>240</v>
      </c>
      <c r="P4632" s="74" t="n">
        <f aca="false">M4632/J4632</f>
        <v>0.726770630279402</v>
      </c>
      <c r="Q4632" s="74" t="n">
        <f aca="false">N4632/J4632</f>
        <v>0.195256660168941</v>
      </c>
      <c r="R4632" s="75" t="n">
        <f aca="false">ABS(P4632-Q4632)*100</f>
        <v>53.1513970110461</v>
      </c>
      <c r="S4632" s="72" t="str">
        <f aca="false">IF(M4632&gt;N4632,"Flávio Bolsonaro",IF(N4632&gt;M4632,"Lula","Empate"))</f>
        <v>Flávio Bolsonaro</v>
      </c>
      <c r="T4632" s="74" t="n">
        <v>0.266564534661049</v>
      </c>
      <c r="U4632" s="74" t="n">
        <v>0.640750670241287</v>
      </c>
      <c r="V4632" s="72" t="str">
        <f aca="false">IF(S4632="Empate","—",IF((N4632&gt;M4632)&lt;&gt;(T4632&gt;U4632),"Sim","Não"))</f>
        <v>Não</v>
      </c>
    </row>
    <row r="4633" customFormat="false" ht="15" hidden="false" customHeight="false" outlineLevel="0" collapsed="false">
      <c r="A4633" s="72" t="s">
        <v>9408</v>
      </c>
      <c r="B4633" s="72" t="s">
        <v>9409</v>
      </c>
      <c r="C4633" s="72" t="s">
        <v>302</v>
      </c>
      <c r="D4633" s="72" t="s">
        <v>292</v>
      </c>
      <c r="E4633" s="72"/>
      <c r="F4633" s="73" t="n">
        <v>4372</v>
      </c>
      <c r="G4633" s="73" t="n">
        <v>3984</v>
      </c>
      <c r="H4633" s="73" t="n">
        <v>388</v>
      </c>
      <c r="I4633" s="74" t="n">
        <f aca="false">H4633/F4633</f>
        <v>0.0887465690759378</v>
      </c>
      <c r="J4633" s="73" t="n">
        <v>3889</v>
      </c>
      <c r="K4633" s="73" t="n">
        <v>45</v>
      </c>
      <c r="L4633" s="73" t="n">
        <v>50</v>
      </c>
      <c r="M4633" s="73" t="n">
        <v>3141</v>
      </c>
      <c r="N4633" s="73" t="n">
        <v>436</v>
      </c>
      <c r="O4633" s="73" t="n">
        <f aca="false">J4633-M4633-N4633</f>
        <v>312</v>
      </c>
      <c r="P4633" s="74" t="n">
        <f aca="false">M4633/J4633</f>
        <v>0.807662638210337</v>
      </c>
      <c r="Q4633" s="74" t="n">
        <f aca="false">N4633/J4633</f>
        <v>0.112111082540499</v>
      </c>
      <c r="R4633" s="75" t="n">
        <f aca="false">ABS(P4633-Q4633)*100</f>
        <v>69.5551555669838</v>
      </c>
      <c r="S4633" s="72" t="str">
        <f aca="false">IF(M4633&gt;N4633,"Flávio Bolsonaro",IF(N4633&gt;M4633,"Lula","Empate"))</f>
        <v>Flávio Bolsonaro</v>
      </c>
      <c r="T4633" s="74" t="n">
        <v>0.141499472016896</v>
      </c>
      <c r="U4633" s="74" t="n">
        <v>0.775871172122492</v>
      </c>
      <c r="V4633" s="72" t="str">
        <f aca="false">IF(S4633="Empate","—",IF((N4633&gt;M4633)&lt;&gt;(T4633&gt;U4633),"Sim","Não"))</f>
        <v>Não</v>
      </c>
    </row>
    <row r="4634" customFormat="false" ht="15" hidden="false" customHeight="false" outlineLevel="0" collapsed="false">
      <c r="A4634" s="72" t="s">
        <v>9410</v>
      </c>
      <c r="B4634" s="72" t="s">
        <v>9411</v>
      </c>
      <c r="C4634" s="72" t="s">
        <v>302</v>
      </c>
      <c r="D4634" s="72" t="s">
        <v>292</v>
      </c>
      <c r="E4634" s="72"/>
      <c r="F4634" s="73" t="n">
        <v>31740</v>
      </c>
      <c r="G4634" s="73" t="n">
        <v>24953</v>
      </c>
      <c r="H4634" s="73" t="n">
        <v>6787</v>
      </c>
      <c r="I4634" s="74" t="n">
        <f aca="false">H4634/F4634</f>
        <v>0.213831127914304</v>
      </c>
      <c r="J4634" s="73" t="n">
        <v>24131</v>
      </c>
      <c r="K4634" s="73" t="n">
        <v>406</v>
      </c>
      <c r="L4634" s="73" t="n">
        <v>416</v>
      </c>
      <c r="M4634" s="73" t="n">
        <v>17568</v>
      </c>
      <c r="N4634" s="73" t="n">
        <v>4753</v>
      </c>
      <c r="O4634" s="73" t="n">
        <f aca="false">J4634-M4634-N4634</f>
        <v>1810</v>
      </c>
      <c r="P4634" s="74" t="n">
        <f aca="false">M4634/J4634</f>
        <v>0.728026190377523</v>
      </c>
      <c r="Q4634" s="74" t="n">
        <f aca="false">N4634/J4634</f>
        <v>0.196966557540094</v>
      </c>
      <c r="R4634" s="75" t="n">
        <f aca="false">ABS(P4634-Q4634)*100</f>
        <v>53.1059632837429</v>
      </c>
      <c r="S4634" s="72" t="str">
        <f aca="false">IF(M4634&gt;N4634,"Flávio Bolsonaro",IF(N4634&gt;M4634,"Lula","Empate"))</f>
        <v>Flávio Bolsonaro</v>
      </c>
      <c r="T4634" s="74" t="n">
        <v>0.239128627255342</v>
      </c>
      <c r="U4634" s="74" t="n">
        <v>0.678639727280286</v>
      </c>
      <c r="V4634" s="72" t="str">
        <f aca="false">IF(S4634="Empate","—",IF((N4634&gt;M4634)&lt;&gt;(T4634&gt;U4634),"Sim","Não"))</f>
        <v>Não</v>
      </c>
    </row>
    <row r="4635" customFormat="false" ht="15" hidden="false" customHeight="false" outlineLevel="0" collapsed="false">
      <c r="A4635" s="72" t="s">
        <v>9412</v>
      </c>
      <c r="B4635" s="72" t="s">
        <v>9413</v>
      </c>
      <c r="C4635" s="72" t="s">
        <v>302</v>
      </c>
      <c r="D4635" s="72" t="s">
        <v>292</v>
      </c>
      <c r="E4635" s="72"/>
      <c r="F4635" s="73" t="n">
        <v>2423</v>
      </c>
      <c r="G4635" s="73" t="n">
        <v>2042</v>
      </c>
      <c r="H4635" s="73" t="n">
        <v>381</v>
      </c>
      <c r="I4635" s="74" t="n">
        <f aca="false">H4635/F4635</f>
        <v>0.15724308708213</v>
      </c>
      <c r="J4635" s="73" t="n">
        <v>1998</v>
      </c>
      <c r="K4635" s="73" t="n">
        <v>31</v>
      </c>
      <c r="L4635" s="73" t="n">
        <v>13</v>
      </c>
      <c r="M4635" s="73" t="n">
        <v>1262</v>
      </c>
      <c r="N4635" s="73" t="n">
        <v>586</v>
      </c>
      <c r="O4635" s="73" t="n">
        <f aca="false">J4635-M4635-N4635</f>
        <v>150</v>
      </c>
      <c r="P4635" s="74" t="n">
        <f aca="false">M4635/J4635</f>
        <v>0.631631631631632</v>
      </c>
      <c r="Q4635" s="74" t="n">
        <f aca="false">N4635/J4635</f>
        <v>0.293293293293293</v>
      </c>
      <c r="R4635" s="75" t="n">
        <f aca="false">ABS(P4635-Q4635)*100</f>
        <v>33.8338338338338</v>
      </c>
      <c r="S4635" s="72" t="str">
        <f aca="false">IF(M4635&gt;N4635,"Flávio Bolsonaro",IF(N4635&gt;M4635,"Lula","Empate"))</f>
        <v>Flávio Bolsonaro</v>
      </c>
      <c r="T4635" s="74" t="n">
        <v>0.37587506731287</v>
      </c>
      <c r="U4635" s="74" t="n">
        <v>0.546580506192784</v>
      </c>
      <c r="V4635" s="72" t="str">
        <f aca="false">IF(S4635="Empate","—",IF((N4635&gt;M4635)&lt;&gt;(T4635&gt;U4635),"Sim","Não"))</f>
        <v>Não</v>
      </c>
    </row>
    <row r="4636" customFormat="false" ht="15" hidden="false" customHeight="false" outlineLevel="0" collapsed="false">
      <c r="A4636" s="72" t="s">
        <v>9414</v>
      </c>
      <c r="B4636" s="72" t="s">
        <v>9415</v>
      </c>
      <c r="C4636" s="72" t="s">
        <v>302</v>
      </c>
      <c r="D4636" s="72" t="s">
        <v>292</v>
      </c>
      <c r="E4636" s="72"/>
      <c r="F4636" s="73" t="n">
        <v>5383</v>
      </c>
      <c r="G4636" s="73" t="n">
        <v>4519</v>
      </c>
      <c r="H4636" s="73" t="n">
        <v>864</v>
      </c>
      <c r="I4636" s="74" t="n">
        <f aca="false">H4636/F4636</f>
        <v>0.160505294445477</v>
      </c>
      <c r="J4636" s="73" t="n">
        <v>4384</v>
      </c>
      <c r="K4636" s="73" t="n">
        <v>70</v>
      </c>
      <c r="L4636" s="73" t="n">
        <v>65</v>
      </c>
      <c r="M4636" s="73" t="n">
        <v>3066</v>
      </c>
      <c r="N4636" s="73" t="n">
        <v>1059</v>
      </c>
      <c r="O4636" s="73" t="n">
        <f aca="false">J4636-M4636-N4636</f>
        <v>259</v>
      </c>
      <c r="P4636" s="74" t="n">
        <f aca="false">M4636/J4636</f>
        <v>0.699361313868613</v>
      </c>
      <c r="Q4636" s="74" t="n">
        <f aca="false">N4636/J4636</f>
        <v>0.241560218978102</v>
      </c>
      <c r="R4636" s="75" t="n">
        <f aca="false">ABS(P4636-Q4636)*100</f>
        <v>45.7801094890511</v>
      </c>
      <c r="S4636" s="72" t="str">
        <f aca="false">IF(M4636&gt;N4636,"Flávio Bolsonaro",IF(N4636&gt;M4636,"Lula","Empate"))</f>
        <v>Flávio Bolsonaro</v>
      </c>
      <c r="T4636" s="74" t="n">
        <v>0.299147381242387</v>
      </c>
      <c r="U4636" s="74" t="n">
        <v>0.641412911084044</v>
      </c>
      <c r="V4636" s="72" t="str">
        <f aca="false">IF(S4636="Empate","—",IF((N4636&gt;M4636)&lt;&gt;(T4636&gt;U4636),"Sim","Não"))</f>
        <v>Não</v>
      </c>
    </row>
    <row r="4637" customFormat="false" ht="15" hidden="false" customHeight="false" outlineLevel="0" collapsed="false">
      <c r="A4637" s="72" t="s">
        <v>9416</v>
      </c>
      <c r="B4637" s="72" t="s">
        <v>9417</v>
      </c>
      <c r="C4637" s="72" t="s">
        <v>302</v>
      </c>
      <c r="D4637" s="72" t="s">
        <v>292</v>
      </c>
      <c r="E4637" s="72"/>
      <c r="F4637" s="73" t="n">
        <v>5436</v>
      </c>
      <c r="G4637" s="73" t="n">
        <v>4679</v>
      </c>
      <c r="H4637" s="73" t="n">
        <v>757</v>
      </c>
      <c r="I4637" s="74" t="n">
        <f aca="false">H4637/F4637</f>
        <v>0.13925680647535</v>
      </c>
      <c r="J4637" s="73" t="n">
        <v>4578</v>
      </c>
      <c r="K4637" s="73" t="n">
        <v>47</v>
      </c>
      <c r="L4637" s="73" t="n">
        <v>54</v>
      </c>
      <c r="M4637" s="73" t="n">
        <v>3461</v>
      </c>
      <c r="N4637" s="73" t="n">
        <v>805</v>
      </c>
      <c r="O4637" s="73" t="n">
        <f aca="false">J4637-M4637-N4637</f>
        <v>312</v>
      </c>
      <c r="P4637" s="74" t="n">
        <f aca="false">M4637/J4637</f>
        <v>0.756006989951944</v>
      </c>
      <c r="Q4637" s="74" t="n">
        <f aca="false">N4637/J4637</f>
        <v>0.175840978593272</v>
      </c>
      <c r="R4637" s="75" t="n">
        <f aca="false">ABS(P4637-Q4637)*100</f>
        <v>58.0166011358672</v>
      </c>
      <c r="S4637" s="72" t="str">
        <f aca="false">IF(M4637&gt;N4637,"Flávio Bolsonaro",IF(N4637&gt;M4637,"Lula","Empate"))</f>
        <v>Flávio Bolsonaro</v>
      </c>
      <c r="T4637" s="74" t="n">
        <v>0.24073653102978</v>
      </c>
      <c r="U4637" s="74" t="n">
        <v>0.709024778358718</v>
      </c>
      <c r="V4637" s="72" t="str">
        <f aca="false">IF(S4637="Empate","—",IF((N4637&gt;M4637)&lt;&gt;(T4637&gt;U4637),"Sim","Não"))</f>
        <v>Não</v>
      </c>
    </row>
    <row r="4638" customFormat="false" ht="15" hidden="false" customHeight="false" outlineLevel="0" collapsed="false">
      <c r="A4638" s="72" t="s">
        <v>9418</v>
      </c>
      <c r="B4638" s="72" t="s">
        <v>9419</v>
      </c>
      <c r="C4638" s="72" t="s">
        <v>302</v>
      </c>
      <c r="D4638" s="72" t="s">
        <v>292</v>
      </c>
      <c r="E4638" s="72"/>
      <c r="F4638" s="73" t="n">
        <v>6043</v>
      </c>
      <c r="G4638" s="73" t="n">
        <v>5155</v>
      </c>
      <c r="H4638" s="73" t="n">
        <v>888</v>
      </c>
      <c r="I4638" s="74" t="n">
        <f aca="false">H4638/F4638</f>
        <v>0.1469468806884</v>
      </c>
      <c r="J4638" s="73" t="n">
        <v>5019</v>
      </c>
      <c r="K4638" s="73" t="n">
        <v>66</v>
      </c>
      <c r="L4638" s="73" t="n">
        <v>70</v>
      </c>
      <c r="M4638" s="73" t="n">
        <v>3613</v>
      </c>
      <c r="N4638" s="73" t="n">
        <v>951</v>
      </c>
      <c r="O4638" s="73" t="n">
        <f aca="false">J4638-M4638-N4638</f>
        <v>455</v>
      </c>
      <c r="P4638" s="74" t="n">
        <f aca="false">M4638/J4638</f>
        <v>0.719864514843594</v>
      </c>
      <c r="Q4638" s="74" t="n">
        <f aca="false">N4638/J4638</f>
        <v>0.189479976090855</v>
      </c>
      <c r="R4638" s="75" t="n">
        <f aca="false">ABS(P4638-Q4638)*100</f>
        <v>53.038453875274</v>
      </c>
      <c r="S4638" s="72" t="str">
        <f aca="false">IF(M4638&gt;N4638,"Flávio Bolsonaro",IF(N4638&gt;M4638,"Lula","Empate"))</f>
        <v>Flávio Bolsonaro</v>
      </c>
      <c r="T4638" s="74" t="n">
        <v>0.276243093922652</v>
      </c>
      <c r="U4638" s="74" t="n">
        <v>0.667894413750767</v>
      </c>
      <c r="V4638" s="72" t="str">
        <f aca="false">IF(S4638="Empate","—",IF((N4638&gt;M4638)&lt;&gt;(T4638&gt;U4638),"Sim","Não"))</f>
        <v>Não</v>
      </c>
    </row>
    <row r="4639" customFormat="false" ht="15" hidden="false" customHeight="false" outlineLevel="0" collapsed="false">
      <c r="A4639" s="72" t="s">
        <v>9420</v>
      </c>
      <c r="B4639" s="72" t="s">
        <v>9421</v>
      </c>
      <c r="C4639" s="72" t="s">
        <v>302</v>
      </c>
      <c r="D4639" s="72" t="s">
        <v>292</v>
      </c>
      <c r="E4639" s="72"/>
      <c r="F4639" s="73" t="n">
        <v>51075</v>
      </c>
      <c r="G4639" s="73" t="n">
        <v>41429</v>
      </c>
      <c r="H4639" s="73" t="n">
        <v>9646</v>
      </c>
      <c r="I4639" s="74" t="n">
        <f aca="false">H4639/F4639</f>
        <v>0.188859520313265</v>
      </c>
      <c r="J4639" s="73" t="n">
        <v>40307</v>
      </c>
      <c r="K4639" s="73" t="n">
        <v>493</v>
      </c>
      <c r="L4639" s="73" t="n">
        <v>629</v>
      </c>
      <c r="M4639" s="73" t="n">
        <v>29363</v>
      </c>
      <c r="N4639" s="73" t="n">
        <v>7559</v>
      </c>
      <c r="O4639" s="73" t="n">
        <f aca="false">J4639-M4639-N4639</f>
        <v>3385</v>
      </c>
      <c r="P4639" s="74" t="n">
        <f aca="false">M4639/J4639</f>
        <v>0.728483886173618</v>
      </c>
      <c r="Q4639" s="74" t="n">
        <f aca="false">N4639/J4639</f>
        <v>0.187535663780485</v>
      </c>
      <c r="R4639" s="75" t="n">
        <f aca="false">ABS(P4639-Q4639)*100</f>
        <v>54.0948222393133</v>
      </c>
      <c r="S4639" s="72" t="str">
        <f aca="false">IF(M4639&gt;N4639,"Flávio Bolsonaro",IF(N4639&gt;M4639,"Lula","Empate"))</f>
        <v>Flávio Bolsonaro</v>
      </c>
      <c r="T4639" s="74" t="n">
        <v>0.22636139237318</v>
      </c>
      <c r="U4639" s="74" t="n">
        <v>0.698856480781825</v>
      </c>
      <c r="V4639" s="72" t="str">
        <f aca="false">IF(S4639="Empate","—",IF((N4639&gt;M4639)&lt;&gt;(T4639&gt;U4639),"Sim","Não"))</f>
        <v>Não</v>
      </c>
    </row>
    <row r="4640" customFormat="false" ht="15" hidden="false" customHeight="false" outlineLevel="0" collapsed="false">
      <c r="A4640" s="72" t="s">
        <v>9422</v>
      </c>
      <c r="B4640" s="72" t="s">
        <v>9423</v>
      </c>
      <c r="C4640" s="72" t="s">
        <v>302</v>
      </c>
      <c r="D4640" s="72" t="s">
        <v>292</v>
      </c>
      <c r="E4640" s="72"/>
      <c r="F4640" s="73" t="n">
        <v>8999</v>
      </c>
      <c r="G4640" s="73" t="n">
        <v>7713</v>
      </c>
      <c r="H4640" s="73" t="n">
        <v>1286</v>
      </c>
      <c r="I4640" s="74" t="n">
        <f aca="false">H4640/F4640</f>
        <v>0.142904767196355</v>
      </c>
      <c r="J4640" s="73" t="n">
        <v>7458</v>
      </c>
      <c r="K4640" s="73" t="n">
        <v>113</v>
      </c>
      <c r="L4640" s="73" t="n">
        <v>142</v>
      </c>
      <c r="M4640" s="73" t="n">
        <v>5703</v>
      </c>
      <c r="N4640" s="73" t="n">
        <v>1225</v>
      </c>
      <c r="O4640" s="73" t="n">
        <f aca="false">J4640-M4640-N4640</f>
        <v>530</v>
      </c>
      <c r="P4640" s="74" t="n">
        <f aca="false">M4640/J4640</f>
        <v>0.764682220434433</v>
      </c>
      <c r="Q4640" s="74" t="n">
        <f aca="false">N4640/J4640</f>
        <v>0.164253150978815</v>
      </c>
      <c r="R4640" s="75" t="n">
        <f aca="false">ABS(P4640-Q4640)*100</f>
        <v>60.0429069455618</v>
      </c>
      <c r="S4640" s="72" t="str">
        <f aca="false">IF(M4640&gt;N4640,"Flávio Bolsonaro",IF(N4640&gt;M4640,"Lula","Empate"))</f>
        <v>Flávio Bolsonaro</v>
      </c>
      <c r="T4640" s="74" t="n">
        <v>0.19361763022324</v>
      </c>
      <c r="U4640" s="74" t="n">
        <v>0.727389811104751</v>
      </c>
      <c r="V4640" s="72" t="str">
        <f aca="false">IF(S4640="Empate","—",IF((N4640&gt;M4640)&lt;&gt;(T4640&gt;U4640),"Sim","Não"))</f>
        <v>Não</v>
      </c>
    </row>
    <row r="4641" customFormat="false" ht="15" hidden="false" customHeight="false" outlineLevel="0" collapsed="false">
      <c r="A4641" s="72" t="s">
        <v>9424</v>
      </c>
      <c r="B4641" s="72" t="s">
        <v>9425</v>
      </c>
      <c r="C4641" s="72" t="s">
        <v>302</v>
      </c>
      <c r="D4641" s="72" t="s">
        <v>292</v>
      </c>
      <c r="E4641" s="72"/>
      <c r="F4641" s="73" t="n">
        <v>3992</v>
      </c>
      <c r="G4641" s="73" t="n">
        <v>3396</v>
      </c>
      <c r="H4641" s="73" t="n">
        <v>596</v>
      </c>
      <c r="I4641" s="74" t="n">
        <f aca="false">H4641/F4641</f>
        <v>0.149298597194389</v>
      </c>
      <c r="J4641" s="73" t="n">
        <v>3306</v>
      </c>
      <c r="K4641" s="73" t="n">
        <v>42</v>
      </c>
      <c r="L4641" s="73" t="n">
        <v>48</v>
      </c>
      <c r="M4641" s="73" t="n">
        <v>2000</v>
      </c>
      <c r="N4641" s="73" t="n">
        <v>1075</v>
      </c>
      <c r="O4641" s="73" t="n">
        <f aca="false">J4641-M4641-N4641</f>
        <v>231</v>
      </c>
      <c r="P4641" s="74" t="n">
        <f aca="false">M4641/J4641</f>
        <v>0.604960677555959</v>
      </c>
      <c r="Q4641" s="74" t="n">
        <f aca="false">N4641/J4641</f>
        <v>0.325166364186328</v>
      </c>
      <c r="R4641" s="75" t="n">
        <f aca="false">ABS(P4641-Q4641)*100</f>
        <v>27.9794313369631</v>
      </c>
      <c r="S4641" s="72" t="str">
        <f aca="false">IF(M4641&gt;N4641,"Flávio Bolsonaro",IF(N4641&gt;M4641,"Lula","Empate"))</f>
        <v>Flávio Bolsonaro</v>
      </c>
      <c r="T4641" s="74" t="n">
        <v>0.401591674318947</v>
      </c>
      <c r="U4641" s="74" t="n">
        <v>0.518212427303336</v>
      </c>
      <c r="V4641" s="72" t="str">
        <f aca="false">IF(S4641="Empate","—",IF((N4641&gt;M4641)&lt;&gt;(T4641&gt;U4641),"Sim","Não"))</f>
        <v>Não</v>
      </c>
    </row>
    <row r="4642" customFormat="false" ht="15" hidden="false" customHeight="false" outlineLevel="0" collapsed="false">
      <c r="A4642" s="72" t="s">
        <v>9426</v>
      </c>
      <c r="B4642" s="72" t="s">
        <v>9427</v>
      </c>
      <c r="C4642" s="72" t="s">
        <v>302</v>
      </c>
      <c r="D4642" s="72" t="s">
        <v>292</v>
      </c>
      <c r="E4642" s="72"/>
      <c r="F4642" s="73" t="n">
        <v>9464</v>
      </c>
      <c r="G4642" s="73" t="n">
        <v>8157</v>
      </c>
      <c r="H4642" s="73" t="n">
        <v>1307</v>
      </c>
      <c r="I4642" s="74" t="n">
        <f aca="false">H4642/F4642</f>
        <v>0.138102282333052</v>
      </c>
      <c r="J4642" s="73" t="n">
        <v>7845</v>
      </c>
      <c r="K4642" s="73" t="n">
        <v>148</v>
      </c>
      <c r="L4642" s="73" t="n">
        <v>164</v>
      </c>
      <c r="M4642" s="73" t="n">
        <v>5909</v>
      </c>
      <c r="N4642" s="73" t="n">
        <v>1299</v>
      </c>
      <c r="O4642" s="73" t="n">
        <f aca="false">J4642-M4642-N4642</f>
        <v>637</v>
      </c>
      <c r="P4642" s="74" t="n">
        <f aca="false">M4642/J4642</f>
        <v>0.753218610579987</v>
      </c>
      <c r="Q4642" s="74" t="n">
        <f aca="false">N4642/J4642</f>
        <v>0.165583173996176</v>
      </c>
      <c r="R4642" s="75" t="n">
        <f aca="false">ABS(P4642-Q4642)*100</f>
        <v>58.7635436583811</v>
      </c>
      <c r="S4642" s="72" t="str">
        <f aca="false">IF(M4642&gt;N4642,"Flávio Bolsonaro",IF(N4642&gt;M4642,"Lula","Empate"))</f>
        <v>Flávio Bolsonaro</v>
      </c>
      <c r="T4642" s="74" t="n">
        <v>0.196440256510928</v>
      </c>
      <c r="U4642" s="74" t="n">
        <v>0.742572961654234</v>
      </c>
      <c r="V4642" s="72" t="str">
        <f aca="false">IF(S4642="Empate","—",IF((N4642&gt;M4642)&lt;&gt;(T4642&gt;U4642),"Sim","Não"))</f>
        <v>Não</v>
      </c>
    </row>
    <row r="4643" customFormat="false" ht="15" hidden="false" customHeight="false" outlineLevel="0" collapsed="false">
      <c r="A4643" s="72" t="s">
        <v>9428</v>
      </c>
      <c r="B4643" s="72" t="s">
        <v>9429</v>
      </c>
      <c r="C4643" s="72" t="s">
        <v>302</v>
      </c>
      <c r="D4643" s="72" t="s">
        <v>292</v>
      </c>
      <c r="E4643" s="72"/>
      <c r="F4643" s="73" t="n">
        <v>4125</v>
      </c>
      <c r="G4643" s="73" t="n">
        <v>3433</v>
      </c>
      <c r="H4643" s="73" t="n">
        <v>692</v>
      </c>
      <c r="I4643" s="74" t="n">
        <f aca="false">H4643/F4643</f>
        <v>0.167757575757576</v>
      </c>
      <c r="J4643" s="73" t="n">
        <v>3309</v>
      </c>
      <c r="K4643" s="73" t="n">
        <v>75</v>
      </c>
      <c r="L4643" s="73" t="n">
        <v>49</v>
      </c>
      <c r="M4643" s="73" t="n">
        <v>1958</v>
      </c>
      <c r="N4643" s="73" t="n">
        <v>1106</v>
      </c>
      <c r="O4643" s="73" t="n">
        <f aca="false">J4643-M4643-N4643</f>
        <v>245</v>
      </c>
      <c r="P4643" s="74" t="n">
        <f aca="false">M4643/J4643</f>
        <v>0.591719552734965</v>
      </c>
      <c r="Q4643" s="74" t="n">
        <f aca="false">N4643/J4643</f>
        <v>0.334239951647023</v>
      </c>
      <c r="R4643" s="75" t="n">
        <f aca="false">ABS(P4643-Q4643)*100</f>
        <v>25.7479601087942</v>
      </c>
      <c r="S4643" s="72" t="str">
        <f aca="false">IF(M4643&gt;N4643,"Flávio Bolsonaro",IF(N4643&gt;M4643,"Lula","Empate"))</f>
        <v>Flávio Bolsonaro</v>
      </c>
      <c r="T4643" s="74" t="n">
        <v>0.420312022025084</v>
      </c>
      <c r="U4643" s="74" t="n">
        <v>0.490364025695932</v>
      </c>
      <c r="V4643" s="72" t="str">
        <f aca="false">IF(S4643="Empate","—",IF((N4643&gt;M4643)&lt;&gt;(T4643&gt;U4643),"Sim","Não"))</f>
        <v>Não</v>
      </c>
    </row>
    <row r="4644" customFormat="false" ht="15" hidden="false" customHeight="false" outlineLevel="0" collapsed="false">
      <c r="A4644" s="72" t="s">
        <v>9430</v>
      </c>
      <c r="B4644" s="72" t="s">
        <v>9431</v>
      </c>
      <c r="C4644" s="72" t="s">
        <v>302</v>
      </c>
      <c r="D4644" s="72" t="s">
        <v>292</v>
      </c>
      <c r="E4644" s="72"/>
      <c r="F4644" s="73" t="n">
        <v>6344</v>
      </c>
      <c r="G4644" s="73" t="n">
        <v>5347</v>
      </c>
      <c r="H4644" s="73" t="n">
        <v>997</v>
      </c>
      <c r="I4644" s="74" t="n">
        <f aca="false">H4644/F4644</f>
        <v>0.157156368221942</v>
      </c>
      <c r="J4644" s="73" t="n">
        <v>5184</v>
      </c>
      <c r="K4644" s="73" t="n">
        <v>70</v>
      </c>
      <c r="L4644" s="73" t="n">
        <v>93</v>
      </c>
      <c r="M4644" s="73" t="n">
        <v>3849</v>
      </c>
      <c r="N4644" s="73" t="n">
        <v>944</v>
      </c>
      <c r="O4644" s="73" t="n">
        <f aca="false">J4644-M4644-N4644</f>
        <v>391</v>
      </c>
      <c r="P4644" s="74" t="n">
        <f aca="false">M4644/J4644</f>
        <v>0.742476851851852</v>
      </c>
      <c r="Q4644" s="74" t="n">
        <f aca="false">N4644/J4644</f>
        <v>0.182098765432099</v>
      </c>
      <c r="R4644" s="75" t="n">
        <f aca="false">ABS(P4644-Q4644)*100</f>
        <v>56.0378086419753</v>
      </c>
      <c r="S4644" s="72" t="str">
        <f aca="false">IF(M4644&gt;N4644,"Flávio Bolsonaro",IF(N4644&gt;M4644,"Lula","Empate"))</f>
        <v>Flávio Bolsonaro</v>
      </c>
      <c r="T4644" s="74" t="n">
        <v>0.25147507629705</v>
      </c>
      <c r="U4644" s="74" t="n">
        <v>0.687283825025432</v>
      </c>
      <c r="V4644" s="72" t="str">
        <f aca="false">IF(S4644="Empate","—",IF((N4644&gt;M4644)&lt;&gt;(T4644&gt;U4644),"Sim","Não"))</f>
        <v>Não</v>
      </c>
    </row>
    <row r="4645" customFormat="false" ht="15" hidden="false" customHeight="false" outlineLevel="0" collapsed="false">
      <c r="A4645" s="72" t="s">
        <v>9432</v>
      </c>
      <c r="B4645" s="72" t="s">
        <v>9433</v>
      </c>
      <c r="C4645" s="72" t="s">
        <v>302</v>
      </c>
      <c r="D4645" s="72" t="s">
        <v>292</v>
      </c>
      <c r="E4645" s="72"/>
      <c r="F4645" s="73" t="n">
        <v>3274</v>
      </c>
      <c r="G4645" s="73" t="n">
        <v>2691</v>
      </c>
      <c r="H4645" s="73" t="n">
        <v>583</v>
      </c>
      <c r="I4645" s="74" t="n">
        <f aca="false">H4645/F4645</f>
        <v>0.178069639584606</v>
      </c>
      <c r="J4645" s="73" t="n">
        <v>2577</v>
      </c>
      <c r="K4645" s="73" t="n">
        <v>68</v>
      </c>
      <c r="L4645" s="73" t="n">
        <v>46</v>
      </c>
      <c r="M4645" s="73" t="n">
        <v>1188</v>
      </c>
      <c r="N4645" s="73" t="n">
        <v>1195</v>
      </c>
      <c r="O4645" s="73" t="n">
        <f aca="false">J4645-M4645-N4645</f>
        <v>194</v>
      </c>
      <c r="P4645" s="74" t="n">
        <f aca="false">M4645/J4645</f>
        <v>0.461001164144354</v>
      </c>
      <c r="Q4645" s="74" t="n">
        <f aca="false">N4645/J4645</f>
        <v>0.46371750097012</v>
      </c>
      <c r="R4645" s="75" t="n">
        <f aca="false">ABS(P4645-Q4645)*100</f>
        <v>0.271633682576644</v>
      </c>
      <c r="S4645" s="72" t="str">
        <f aca="false">IF(M4645&gt;N4645,"Flávio Bolsonaro",IF(N4645&gt;M4645,"Lula","Empate"))</f>
        <v>Lula</v>
      </c>
      <c r="T4645" s="74" t="n">
        <v>0.612316034082107</v>
      </c>
      <c r="U4645" s="74" t="n">
        <v>0.337335398915569</v>
      </c>
      <c r="V4645" s="72" t="str">
        <f aca="false">IF(S4645="Empate","—",IF((N4645&gt;M4645)&lt;&gt;(T4645&gt;U4645),"Sim","Não"))</f>
        <v>Não</v>
      </c>
    </row>
    <row r="4646" customFormat="false" ht="15" hidden="false" customHeight="false" outlineLevel="0" collapsed="false">
      <c r="A4646" s="72" t="s">
        <v>9434</v>
      </c>
      <c r="B4646" s="72" t="s">
        <v>9435</v>
      </c>
      <c r="C4646" s="72" t="s">
        <v>302</v>
      </c>
      <c r="D4646" s="72" t="s">
        <v>292</v>
      </c>
      <c r="E4646" s="72"/>
      <c r="F4646" s="73" t="n">
        <v>3446</v>
      </c>
      <c r="G4646" s="73" t="n">
        <v>2864</v>
      </c>
      <c r="H4646" s="73" t="n">
        <v>582</v>
      </c>
      <c r="I4646" s="74" t="n">
        <f aca="false">H4646/F4646</f>
        <v>0.168891468369124</v>
      </c>
      <c r="J4646" s="73" t="n">
        <v>2770</v>
      </c>
      <c r="K4646" s="73" t="n">
        <v>35</v>
      </c>
      <c r="L4646" s="73" t="n">
        <v>59</v>
      </c>
      <c r="M4646" s="73" t="n">
        <v>1905</v>
      </c>
      <c r="N4646" s="73" t="n">
        <v>665</v>
      </c>
      <c r="O4646" s="73" t="n">
        <f aca="false">J4646-M4646-N4646</f>
        <v>200</v>
      </c>
      <c r="P4646" s="74" t="n">
        <f aca="false">M4646/J4646</f>
        <v>0.687725631768953</v>
      </c>
      <c r="Q4646" s="74" t="n">
        <f aca="false">N4646/J4646</f>
        <v>0.240072202166065</v>
      </c>
      <c r="R4646" s="75" t="n">
        <f aca="false">ABS(P4646-Q4646)*100</f>
        <v>44.7653429602888</v>
      </c>
      <c r="S4646" s="72" t="str">
        <f aca="false">IF(M4646&gt;N4646,"Flávio Bolsonaro",IF(N4646&gt;M4646,"Lula","Empate"))</f>
        <v>Flávio Bolsonaro</v>
      </c>
      <c r="T4646" s="74" t="n">
        <v>0.312589413447783</v>
      </c>
      <c r="U4646" s="74" t="n">
        <v>0.630185979971388</v>
      </c>
      <c r="V4646" s="72" t="str">
        <f aca="false">IF(S4646="Empate","—",IF((N4646&gt;M4646)&lt;&gt;(T4646&gt;U4646),"Sim","Não"))</f>
        <v>Não</v>
      </c>
    </row>
    <row r="4647" customFormat="false" ht="15" hidden="false" customHeight="false" outlineLevel="0" collapsed="false">
      <c r="A4647" s="72" t="s">
        <v>9436</v>
      </c>
      <c r="B4647" s="72" t="s">
        <v>9437</v>
      </c>
      <c r="C4647" s="72" t="s">
        <v>302</v>
      </c>
      <c r="D4647" s="72" t="s">
        <v>292</v>
      </c>
      <c r="E4647" s="72"/>
      <c r="F4647" s="73" t="n">
        <v>8877</v>
      </c>
      <c r="G4647" s="73" t="n">
        <v>7363</v>
      </c>
      <c r="H4647" s="73" t="n">
        <v>1514</v>
      </c>
      <c r="I4647" s="74" t="n">
        <f aca="false">H4647/F4647</f>
        <v>0.170553114791033</v>
      </c>
      <c r="J4647" s="73" t="n">
        <v>7197</v>
      </c>
      <c r="K4647" s="73" t="n">
        <v>78</v>
      </c>
      <c r="L4647" s="73" t="n">
        <v>88</v>
      </c>
      <c r="M4647" s="73" t="n">
        <v>5629</v>
      </c>
      <c r="N4647" s="73" t="n">
        <v>1237</v>
      </c>
      <c r="O4647" s="73" t="n">
        <f aca="false">J4647-M4647-N4647</f>
        <v>331</v>
      </c>
      <c r="P4647" s="74" t="n">
        <f aca="false">M4647/J4647</f>
        <v>0.782131443657079</v>
      </c>
      <c r="Q4647" s="74" t="n">
        <f aca="false">N4647/J4647</f>
        <v>0.17187717104349</v>
      </c>
      <c r="R4647" s="75" t="n">
        <f aca="false">ABS(P4647-Q4647)*100</f>
        <v>61.0254272613589</v>
      </c>
      <c r="S4647" s="72" t="str">
        <f aca="false">IF(M4647&gt;N4647,"Flávio Bolsonaro",IF(N4647&gt;M4647,"Lula","Empate"))</f>
        <v>Flávio Bolsonaro</v>
      </c>
      <c r="T4647" s="74" t="n">
        <v>0.209453471196455</v>
      </c>
      <c r="U4647" s="74" t="n">
        <v>0.743870014771049</v>
      </c>
      <c r="V4647" s="72" t="str">
        <f aca="false">IF(S4647="Empate","—",IF((N4647&gt;M4647)&lt;&gt;(T4647&gt;U4647),"Sim","Não"))</f>
        <v>Não</v>
      </c>
    </row>
    <row r="4648" customFormat="false" ht="15" hidden="false" customHeight="false" outlineLevel="0" collapsed="false">
      <c r="A4648" s="72" t="s">
        <v>9438</v>
      </c>
      <c r="B4648" s="72" t="s">
        <v>5755</v>
      </c>
      <c r="C4648" s="72" t="s">
        <v>302</v>
      </c>
      <c r="D4648" s="72" t="s">
        <v>292</v>
      </c>
      <c r="E4648" s="72"/>
      <c r="F4648" s="73" t="n">
        <v>12255</v>
      </c>
      <c r="G4648" s="73" t="n">
        <v>9243</v>
      </c>
      <c r="H4648" s="73" t="n">
        <v>3012</v>
      </c>
      <c r="I4648" s="74" t="n">
        <f aca="false">H4648/F4648</f>
        <v>0.24577723378213</v>
      </c>
      <c r="J4648" s="73" t="n">
        <v>8821</v>
      </c>
      <c r="K4648" s="73" t="n">
        <v>265</v>
      </c>
      <c r="L4648" s="73" t="n">
        <v>157</v>
      </c>
      <c r="M4648" s="73" t="n">
        <v>5603</v>
      </c>
      <c r="N4648" s="73" t="n">
        <v>2779</v>
      </c>
      <c r="O4648" s="73" t="n">
        <f aca="false">J4648-M4648-N4648</f>
        <v>439</v>
      </c>
      <c r="P4648" s="74" t="n">
        <f aca="false">M4648/J4648</f>
        <v>0.635188754109511</v>
      </c>
      <c r="Q4648" s="74" t="n">
        <f aca="false">N4648/J4648</f>
        <v>0.315043645845142</v>
      </c>
      <c r="R4648" s="75" t="n">
        <f aca="false">ABS(P4648-Q4648)*100</f>
        <v>32.0145108264369</v>
      </c>
      <c r="S4648" s="72" t="str">
        <f aca="false">IF(M4648&gt;N4648,"Flávio Bolsonaro",IF(N4648&gt;M4648,"Lula","Empate"))</f>
        <v>Flávio Bolsonaro</v>
      </c>
      <c r="T4648" s="74" t="n">
        <v>0.432280778963582</v>
      </c>
      <c r="U4648" s="74" t="n">
        <v>0.517878754538453</v>
      </c>
      <c r="V4648" s="72" t="str">
        <f aca="false">IF(S4648="Empate","—",IF((N4648&gt;M4648)&lt;&gt;(T4648&gt;U4648),"Sim","Não"))</f>
        <v>Não</v>
      </c>
    </row>
    <row r="4649" customFormat="false" ht="15" hidden="false" customHeight="false" outlineLevel="0" collapsed="false">
      <c r="A4649" s="72" t="s">
        <v>9439</v>
      </c>
      <c r="B4649" s="72" t="s">
        <v>2918</v>
      </c>
      <c r="C4649" s="72" t="s">
        <v>302</v>
      </c>
      <c r="D4649" s="72" t="s">
        <v>292</v>
      </c>
      <c r="E4649" s="72"/>
      <c r="F4649" s="73" t="n">
        <v>2208</v>
      </c>
      <c r="G4649" s="73" t="n">
        <v>1933</v>
      </c>
      <c r="H4649" s="73" t="n">
        <v>275</v>
      </c>
      <c r="I4649" s="74" t="n">
        <f aca="false">H4649/F4649</f>
        <v>0.124547101449275</v>
      </c>
      <c r="J4649" s="73" t="n">
        <v>1847</v>
      </c>
      <c r="K4649" s="73" t="n">
        <v>47</v>
      </c>
      <c r="L4649" s="73" t="n">
        <v>39</v>
      </c>
      <c r="M4649" s="73" t="n">
        <v>1129</v>
      </c>
      <c r="N4649" s="73" t="n">
        <v>559</v>
      </c>
      <c r="O4649" s="73" t="n">
        <f aca="false">J4649-M4649-N4649</f>
        <v>159</v>
      </c>
      <c r="P4649" s="74" t="n">
        <f aca="false">M4649/J4649</f>
        <v>0.611261505143476</v>
      </c>
      <c r="Q4649" s="74" t="n">
        <f aca="false">N4649/J4649</f>
        <v>0.302652950730915</v>
      </c>
      <c r="R4649" s="75" t="n">
        <f aca="false">ABS(P4649-Q4649)*100</f>
        <v>30.8608554412561</v>
      </c>
      <c r="S4649" s="72" t="str">
        <f aca="false">IF(M4649&gt;N4649,"Flávio Bolsonaro",IF(N4649&gt;M4649,"Lula","Empate"))</f>
        <v>Flávio Bolsonaro</v>
      </c>
      <c r="T4649" s="74" t="n">
        <v>0.41859243697479</v>
      </c>
      <c r="U4649" s="74" t="n">
        <v>0.481617647058824</v>
      </c>
      <c r="V4649" s="72" t="str">
        <f aca="false">IF(S4649="Empate","—",IF((N4649&gt;M4649)&lt;&gt;(T4649&gt;U4649),"Sim","Não"))</f>
        <v>Não</v>
      </c>
    </row>
    <row r="4650" customFormat="false" ht="15" hidden="false" customHeight="false" outlineLevel="0" collapsed="false">
      <c r="A4650" s="72" t="s">
        <v>9440</v>
      </c>
      <c r="B4650" s="72" t="s">
        <v>9441</v>
      </c>
      <c r="C4650" s="72" t="s">
        <v>302</v>
      </c>
      <c r="D4650" s="72" t="s">
        <v>292</v>
      </c>
      <c r="E4650" s="72"/>
      <c r="F4650" s="73" t="n">
        <v>2019</v>
      </c>
      <c r="G4650" s="73" t="n">
        <v>1774</v>
      </c>
      <c r="H4650" s="73" t="n">
        <v>245</v>
      </c>
      <c r="I4650" s="74" t="n">
        <f aca="false">H4650/F4650</f>
        <v>0.121347201584943</v>
      </c>
      <c r="J4650" s="73" t="n">
        <v>1712</v>
      </c>
      <c r="K4650" s="73" t="n">
        <v>33</v>
      </c>
      <c r="L4650" s="73" t="n">
        <v>29</v>
      </c>
      <c r="M4650" s="73" t="n">
        <v>1150</v>
      </c>
      <c r="N4650" s="73" t="n">
        <v>378</v>
      </c>
      <c r="O4650" s="73" t="n">
        <f aca="false">J4650-M4650-N4650</f>
        <v>184</v>
      </c>
      <c r="P4650" s="74" t="n">
        <f aca="false">M4650/J4650</f>
        <v>0.671728971962617</v>
      </c>
      <c r="Q4650" s="74" t="n">
        <f aca="false">N4650/J4650</f>
        <v>0.220794392523365</v>
      </c>
      <c r="R4650" s="75" t="n">
        <f aca="false">ABS(P4650-Q4650)*100</f>
        <v>45.0934579439252</v>
      </c>
      <c r="S4650" s="72" t="str">
        <f aca="false">IF(M4650&gt;N4650,"Flávio Bolsonaro",IF(N4650&gt;M4650,"Lula","Empate"))</f>
        <v>Flávio Bolsonaro</v>
      </c>
      <c r="T4650" s="74" t="n">
        <v>0.311274509803922</v>
      </c>
      <c r="U4650" s="74" t="n">
        <v>0.594975490196078</v>
      </c>
      <c r="V4650" s="72" t="str">
        <f aca="false">IF(S4650="Empate","—",IF((N4650&gt;M4650)&lt;&gt;(T4650&gt;U4650),"Sim","Não"))</f>
        <v>Não</v>
      </c>
    </row>
    <row r="4651" customFormat="false" ht="15" hidden="false" customHeight="false" outlineLevel="0" collapsed="false">
      <c r="A4651" s="72" t="s">
        <v>9442</v>
      </c>
      <c r="B4651" s="72" t="s">
        <v>9443</v>
      </c>
      <c r="C4651" s="72" t="s">
        <v>302</v>
      </c>
      <c r="D4651" s="72" t="s">
        <v>292</v>
      </c>
      <c r="E4651" s="72"/>
      <c r="F4651" s="73" t="n">
        <v>7760</v>
      </c>
      <c r="G4651" s="73" t="n">
        <v>6325</v>
      </c>
      <c r="H4651" s="73" t="n">
        <v>1435</v>
      </c>
      <c r="I4651" s="74" t="n">
        <f aca="false">H4651/F4651</f>
        <v>0.184922680412371</v>
      </c>
      <c r="J4651" s="73" t="n">
        <v>6160</v>
      </c>
      <c r="K4651" s="73" t="n">
        <v>78</v>
      </c>
      <c r="L4651" s="73" t="n">
        <v>87</v>
      </c>
      <c r="M4651" s="73" t="n">
        <v>4328</v>
      </c>
      <c r="N4651" s="73" t="n">
        <v>1404</v>
      </c>
      <c r="O4651" s="73" t="n">
        <f aca="false">J4651-M4651-N4651</f>
        <v>428</v>
      </c>
      <c r="P4651" s="74" t="n">
        <f aca="false">M4651/J4651</f>
        <v>0.702597402597403</v>
      </c>
      <c r="Q4651" s="74" t="n">
        <f aca="false">N4651/J4651</f>
        <v>0.227922077922078</v>
      </c>
      <c r="R4651" s="75" t="n">
        <f aca="false">ABS(P4651-Q4651)*100</f>
        <v>47.4675324675325</v>
      </c>
      <c r="S4651" s="72" t="str">
        <f aca="false">IF(M4651&gt;N4651,"Flávio Bolsonaro",IF(N4651&gt;M4651,"Lula","Empate"))</f>
        <v>Flávio Bolsonaro</v>
      </c>
      <c r="T4651" s="74" t="n">
        <v>0.283386527801109</v>
      </c>
      <c r="U4651" s="74" t="n">
        <v>0.646228792205611</v>
      </c>
      <c r="V4651" s="72" t="str">
        <f aca="false">IF(S4651="Empate","—",IF((N4651&gt;M4651)&lt;&gt;(T4651&gt;U4651),"Sim","Não"))</f>
        <v>Não</v>
      </c>
    </row>
    <row r="4652" customFormat="false" ht="15" hidden="false" customHeight="false" outlineLevel="0" collapsed="false">
      <c r="A4652" s="72" t="s">
        <v>9444</v>
      </c>
      <c r="B4652" s="72" t="s">
        <v>1442</v>
      </c>
      <c r="C4652" s="72" t="s">
        <v>302</v>
      </c>
      <c r="D4652" s="72" t="s">
        <v>292</v>
      </c>
      <c r="E4652" s="72"/>
      <c r="F4652" s="73" t="n">
        <v>6527</v>
      </c>
      <c r="G4652" s="73" t="n">
        <v>5454</v>
      </c>
      <c r="H4652" s="73" t="n">
        <v>1073</v>
      </c>
      <c r="I4652" s="74" t="n">
        <f aca="false">H4652/F4652</f>
        <v>0.164394055461927</v>
      </c>
      <c r="J4652" s="73" t="n">
        <v>5270</v>
      </c>
      <c r="K4652" s="73" t="n">
        <v>121</v>
      </c>
      <c r="L4652" s="73" t="n">
        <v>63</v>
      </c>
      <c r="M4652" s="73" t="n">
        <v>3923</v>
      </c>
      <c r="N4652" s="73" t="n">
        <v>1037</v>
      </c>
      <c r="O4652" s="73" t="n">
        <f aca="false">J4652-M4652-N4652</f>
        <v>310</v>
      </c>
      <c r="P4652" s="74" t="n">
        <f aca="false">M4652/J4652</f>
        <v>0.744402277039848</v>
      </c>
      <c r="Q4652" s="74" t="n">
        <f aca="false">N4652/J4652</f>
        <v>0.196774193548387</v>
      </c>
      <c r="R4652" s="75" t="n">
        <f aca="false">ABS(P4652-Q4652)*100</f>
        <v>54.7628083491461</v>
      </c>
      <c r="S4652" s="72" t="str">
        <f aca="false">IF(M4652&gt;N4652,"Flávio Bolsonaro",IF(N4652&gt;M4652,"Lula","Empate"))</f>
        <v>Flávio Bolsonaro</v>
      </c>
      <c r="T4652" s="74" t="n">
        <v>0.299660120845922</v>
      </c>
      <c r="U4652" s="74" t="n">
        <v>0.649924471299094</v>
      </c>
      <c r="V4652" s="72" t="str">
        <f aca="false">IF(S4652="Empate","—",IF((N4652&gt;M4652)&lt;&gt;(T4652&gt;U4652),"Sim","Não"))</f>
        <v>Não</v>
      </c>
    </row>
    <row r="4653" customFormat="false" ht="15" hidden="false" customHeight="false" outlineLevel="0" collapsed="false">
      <c r="A4653" s="72" t="s">
        <v>9445</v>
      </c>
      <c r="B4653" s="72" t="s">
        <v>9446</v>
      </c>
      <c r="C4653" s="72" t="s">
        <v>302</v>
      </c>
      <c r="D4653" s="72" t="s">
        <v>292</v>
      </c>
      <c r="E4653" s="72"/>
      <c r="F4653" s="73" t="n">
        <v>2456</v>
      </c>
      <c r="G4653" s="73" t="n">
        <v>1997</v>
      </c>
      <c r="H4653" s="73" t="n">
        <v>459</v>
      </c>
      <c r="I4653" s="74" t="n">
        <f aca="false">H4653/F4653</f>
        <v>0.186889250814332</v>
      </c>
      <c r="J4653" s="73" t="n">
        <v>1920</v>
      </c>
      <c r="K4653" s="73" t="n">
        <v>48</v>
      </c>
      <c r="L4653" s="73" t="n">
        <v>29</v>
      </c>
      <c r="M4653" s="73" t="n">
        <v>918</v>
      </c>
      <c r="N4653" s="73" t="n">
        <v>855</v>
      </c>
      <c r="O4653" s="73" t="n">
        <f aca="false">J4653-M4653-N4653</f>
        <v>147</v>
      </c>
      <c r="P4653" s="74" t="n">
        <f aca="false">M4653/J4653</f>
        <v>0.478125</v>
      </c>
      <c r="Q4653" s="74" t="n">
        <f aca="false">N4653/J4653</f>
        <v>0.4453125</v>
      </c>
      <c r="R4653" s="75" t="n">
        <f aca="false">ABS(P4653-Q4653)*100</f>
        <v>3.28125</v>
      </c>
      <c r="S4653" s="72" t="str">
        <f aca="false">IF(M4653&gt;N4653,"Flávio Bolsonaro",IF(N4653&gt;M4653,"Lula","Empate"))</f>
        <v>Flávio Bolsonaro</v>
      </c>
      <c r="T4653" s="74" t="n">
        <v>0.547708894878706</v>
      </c>
      <c r="U4653" s="74" t="n">
        <v>0.369272237196766</v>
      </c>
      <c r="V4653" s="72" t="str">
        <f aca="false">IF(S4653="Empate","—",IF((N4653&gt;M4653)&lt;&gt;(T4653&gt;U4653),"Sim","Não"))</f>
        <v>Sim</v>
      </c>
    </row>
    <row r="4654" customFormat="false" ht="15" hidden="false" customHeight="false" outlineLevel="0" collapsed="false">
      <c r="A4654" s="72" t="s">
        <v>9447</v>
      </c>
      <c r="B4654" s="72" t="s">
        <v>9448</v>
      </c>
      <c r="C4654" s="72" t="s">
        <v>302</v>
      </c>
      <c r="D4654" s="72" t="s">
        <v>292</v>
      </c>
      <c r="E4654" s="72"/>
      <c r="F4654" s="73" t="n">
        <v>1538</v>
      </c>
      <c r="G4654" s="73" t="n">
        <v>1264</v>
      </c>
      <c r="H4654" s="73" t="n">
        <v>274</v>
      </c>
      <c r="I4654" s="74" t="n">
        <f aca="false">H4654/F4654</f>
        <v>0.17815344603381</v>
      </c>
      <c r="J4654" s="73" t="n">
        <v>1229</v>
      </c>
      <c r="K4654" s="73" t="n">
        <v>14</v>
      </c>
      <c r="L4654" s="73" t="n">
        <v>21</v>
      </c>
      <c r="M4654" s="73" t="n">
        <v>659</v>
      </c>
      <c r="N4654" s="73" t="n">
        <v>482</v>
      </c>
      <c r="O4654" s="73" t="n">
        <f aca="false">J4654-M4654-N4654</f>
        <v>88</v>
      </c>
      <c r="P4654" s="74" t="n">
        <f aca="false">M4654/J4654</f>
        <v>0.536208299430431</v>
      </c>
      <c r="Q4654" s="74" t="n">
        <f aca="false">N4654/J4654</f>
        <v>0.392188771358828</v>
      </c>
      <c r="R4654" s="75" t="n">
        <f aca="false">ABS(P4654-Q4654)*100</f>
        <v>14.4019528071603</v>
      </c>
      <c r="S4654" s="72" t="str">
        <f aca="false">IF(M4654&gt;N4654,"Flávio Bolsonaro",IF(N4654&gt;M4654,"Lula","Empate"))</f>
        <v>Flávio Bolsonaro</v>
      </c>
      <c r="T4654" s="74" t="n">
        <v>0.462046204620462</v>
      </c>
      <c r="U4654" s="74" t="n">
        <v>0.47029702970297</v>
      </c>
      <c r="V4654" s="72" t="str">
        <f aca="false">IF(S4654="Empate","—",IF((N4654&gt;M4654)&lt;&gt;(T4654&gt;U4654),"Sim","Não"))</f>
        <v>Não</v>
      </c>
    </row>
    <row r="4655" customFormat="false" ht="15" hidden="false" customHeight="false" outlineLevel="0" collapsed="false">
      <c r="A4655" s="72" t="s">
        <v>9449</v>
      </c>
      <c r="B4655" s="72" t="s">
        <v>9450</v>
      </c>
      <c r="C4655" s="72" t="s">
        <v>302</v>
      </c>
      <c r="D4655" s="72" t="s">
        <v>292</v>
      </c>
      <c r="E4655" s="72"/>
      <c r="F4655" s="73" t="n">
        <v>20294</v>
      </c>
      <c r="G4655" s="73" t="n">
        <v>17289</v>
      </c>
      <c r="H4655" s="73" t="n">
        <v>3005</v>
      </c>
      <c r="I4655" s="74" t="n">
        <f aca="false">H4655/F4655</f>
        <v>0.148073322164186</v>
      </c>
      <c r="J4655" s="73" t="n">
        <v>16733</v>
      </c>
      <c r="K4655" s="73" t="n">
        <v>212</v>
      </c>
      <c r="L4655" s="73" t="n">
        <v>344</v>
      </c>
      <c r="M4655" s="73" t="n">
        <v>11127</v>
      </c>
      <c r="N4655" s="73" t="n">
        <v>4073</v>
      </c>
      <c r="O4655" s="73" t="n">
        <f aca="false">J4655-M4655-N4655</f>
        <v>1533</v>
      </c>
      <c r="P4655" s="74" t="n">
        <f aca="false">M4655/J4655</f>
        <v>0.664973405844738</v>
      </c>
      <c r="Q4655" s="74" t="n">
        <f aca="false">N4655/J4655</f>
        <v>0.243411223331142</v>
      </c>
      <c r="R4655" s="75" t="n">
        <f aca="false">ABS(P4655-Q4655)*100</f>
        <v>42.1562182513596</v>
      </c>
      <c r="S4655" s="72" t="str">
        <f aca="false">IF(M4655&gt;N4655,"Flávio Bolsonaro",IF(N4655&gt;M4655,"Lula","Empate"))</f>
        <v>Flávio Bolsonaro</v>
      </c>
      <c r="T4655" s="74" t="n">
        <v>0.287510424016935</v>
      </c>
      <c r="U4655" s="74" t="n">
        <v>0.606645711719802</v>
      </c>
      <c r="V4655" s="72" t="str">
        <f aca="false">IF(S4655="Empate","—",IF((N4655&gt;M4655)&lt;&gt;(T4655&gt;U4655),"Sim","Não"))</f>
        <v>Não</v>
      </c>
    </row>
    <row r="4656" customFormat="false" ht="15" hidden="false" customHeight="false" outlineLevel="0" collapsed="false">
      <c r="A4656" s="72" t="s">
        <v>9451</v>
      </c>
      <c r="B4656" s="72" t="s">
        <v>9452</v>
      </c>
      <c r="C4656" s="72" t="s">
        <v>302</v>
      </c>
      <c r="D4656" s="72" t="s">
        <v>292</v>
      </c>
      <c r="E4656" s="72"/>
      <c r="F4656" s="73" t="n">
        <v>7589</v>
      </c>
      <c r="G4656" s="73" t="n">
        <v>6674</v>
      </c>
      <c r="H4656" s="73" t="n">
        <v>915</v>
      </c>
      <c r="I4656" s="74" t="n">
        <f aca="false">H4656/F4656</f>
        <v>0.12056924495981</v>
      </c>
      <c r="J4656" s="73" t="n">
        <v>6507</v>
      </c>
      <c r="K4656" s="73" t="n">
        <v>72</v>
      </c>
      <c r="L4656" s="73" t="n">
        <v>95</v>
      </c>
      <c r="M4656" s="73" t="n">
        <v>4119</v>
      </c>
      <c r="N4656" s="73" t="n">
        <v>1751</v>
      </c>
      <c r="O4656" s="73" t="n">
        <f aca="false">J4656-M4656-N4656</f>
        <v>637</v>
      </c>
      <c r="P4656" s="74" t="n">
        <f aca="false">M4656/J4656</f>
        <v>0.633010603964961</v>
      </c>
      <c r="Q4656" s="74" t="n">
        <f aca="false">N4656/J4656</f>
        <v>0.269094820962041</v>
      </c>
      <c r="R4656" s="75" t="n">
        <f aca="false">ABS(P4656-Q4656)*100</f>
        <v>36.391578300292</v>
      </c>
      <c r="S4656" s="72" t="str">
        <f aca="false">IF(M4656&gt;N4656,"Flávio Bolsonaro",IF(N4656&gt;M4656,"Lula","Empate"))</f>
        <v>Flávio Bolsonaro</v>
      </c>
      <c r="T4656" s="74" t="n">
        <v>0.350402227722772</v>
      </c>
      <c r="U4656" s="74" t="n">
        <v>0.575495049504951</v>
      </c>
      <c r="V4656" s="72" t="str">
        <f aca="false">IF(S4656="Empate","—",IF((N4656&gt;M4656)&lt;&gt;(T4656&gt;U4656),"Sim","Não"))</f>
        <v>Não</v>
      </c>
    </row>
    <row r="4657" customFormat="false" ht="15" hidden="false" customHeight="false" outlineLevel="0" collapsed="false">
      <c r="A4657" s="72" t="s">
        <v>9453</v>
      </c>
      <c r="B4657" s="72" t="s">
        <v>9454</v>
      </c>
      <c r="C4657" s="72" t="s">
        <v>302</v>
      </c>
      <c r="D4657" s="72" t="s">
        <v>292</v>
      </c>
      <c r="E4657" s="72"/>
      <c r="F4657" s="73" t="n">
        <v>14004</v>
      </c>
      <c r="G4657" s="73" t="n">
        <v>12098</v>
      </c>
      <c r="H4657" s="73" t="n">
        <v>1906</v>
      </c>
      <c r="I4657" s="74" t="n">
        <f aca="false">H4657/F4657</f>
        <v>0.136103970294202</v>
      </c>
      <c r="J4657" s="73" t="n">
        <v>11792</v>
      </c>
      <c r="K4657" s="73" t="n">
        <v>140</v>
      </c>
      <c r="L4657" s="73" t="n">
        <v>166</v>
      </c>
      <c r="M4657" s="73" t="n">
        <v>8713</v>
      </c>
      <c r="N4657" s="73" t="n">
        <v>2212</v>
      </c>
      <c r="O4657" s="73" t="n">
        <f aca="false">J4657-M4657-N4657</f>
        <v>867</v>
      </c>
      <c r="P4657" s="74" t="n">
        <f aca="false">M4657/J4657</f>
        <v>0.738890773405699</v>
      </c>
      <c r="Q4657" s="74" t="n">
        <f aca="false">N4657/J4657</f>
        <v>0.187584803256445</v>
      </c>
      <c r="R4657" s="75" t="n">
        <f aca="false">ABS(P4657-Q4657)*100</f>
        <v>55.1305970149254</v>
      </c>
      <c r="S4657" s="72" t="str">
        <f aca="false">IF(M4657&gt;N4657,"Flávio Bolsonaro",IF(N4657&gt;M4657,"Lula","Empate"))</f>
        <v>Flávio Bolsonaro</v>
      </c>
      <c r="T4657" s="74" t="n">
        <v>0.232740912744485</v>
      </c>
      <c r="U4657" s="74" t="n">
        <v>0.703134768241493</v>
      </c>
      <c r="V4657" s="72" t="str">
        <f aca="false">IF(S4657="Empate","—",IF((N4657&gt;M4657)&lt;&gt;(T4657&gt;U4657),"Sim","Não"))</f>
        <v>Não</v>
      </c>
    </row>
    <row r="4658" customFormat="false" ht="15" hidden="false" customHeight="false" outlineLevel="0" collapsed="false">
      <c r="A4658" s="72" t="s">
        <v>9455</v>
      </c>
      <c r="B4658" s="72" t="s">
        <v>9456</v>
      </c>
      <c r="C4658" s="72" t="s">
        <v>302</v>
      </c>
      <c r="D4658" s="72" t="s">
        <v>292</v>
      </c>
      <c r="E4658" s="72"/>
      <c r="F4658" s="73" t="n">
        <v>13942</v>
      </c>
      <c r="G4658" s="73" t="n">
        <v>11508</v>
      </c>
      <c r="H4658" s="73" t="n">
        <v>2434</v>
      </c>
      <c r="I4658" s="74" t="n">
        <f aca="false">H4658/F4658</f>
        <v>0.174580404533066</v>
      </c>
      <c r="J4658" s="73" t="n">
        <v>11080</v>
      </c>
      <c r="K4658" s="73" t="n">
        <v>214</v>
      </c>
      <c r="L4658" s="73" t="n">
        <v>214</v>
      </c>
      <c r="M4658" s="73" t="n">
        <v>6368</v>
      </c>
      <c r="N4658" s="73" t="n">
        <v>3680</v>
      </c>
      <c r="O4658" s="73" t="n">
        <f aca="false">J4658-M4658-N4658</f>
        <v>1032</v>
      </c>
      <c r="P4658" s="74" t="n">
        <f aca="false">M4658/J4658</f>
        <v>0.574729241877256</v>
      </c>
      <c r="Q4658" s="74" t="n">
        <f aca="false">N4658/J4658</f>
        <v>0.332129963898917</v>
      </c>
      <c r="R4658" s="75" t="n">
        <f aca="false">ABS(P4658-Q4658)*100</f>
        <v>24.2599277978339</v>
      </c>
      <c r="S4658" s="72" t="str">
        <f aca="false">IF(M4658&gt;N4658,"Flávio Bolsonaro",IF(N4658&gt;M4658,"Lula","Empate"))</f>
        <v>Flávio Bolsonaro</v>
      </c>
      <c r="T4658" s="74" t="n">
        <v>0.419414240617327</v>
      </c>
      <c r="U4658" s="74" t="n">
        <v>0.494563311118906</v>
      </c>
      <c r="V4658" s="72" t="str">
        <f aca="false">IF(S4658="Empate","—",IF((N4658&gt;M4658)&lt;&gt;(T4658&gt;U4658),"Sim","Não"))</f>
        <v>Não</v>
      </c>
    </row>
    <row r="4659" customFormat="false" ht="15" hidden="false" customHeight="false" outlineLevel="0" collapsed="false">
      <c r="A4659" s="72" t="s">
        <v>9457</v>
      </c>
      <c r="B4659" s="72" t="s">
        <v>9458</v>
      </c>
      <c r="C4659" s="72" t="s">
        <v>302</v>
      </c>
      <c r="D4659" s="72" t="s">
        <v>292</v>
      </c>
      <c r="E4659" s="72"/>
      <c r="F4659" s="73" t="n">
        <v>2818</v>
      </c>
      <c r="G4659" s="73" t="n">
        <v>2482</v>
      </c>
      <c r="H4659" s="73" t="n">
        <v>336</v>
      </c>
      <c r="I4659" s="74" t="n">
        <f aca="false">H4659/F4659</f>
        <v>0.119233498935415</v>
      </c>
      <c r="J4659" s="73" t="n">
        <v>2411</v>
      </c>
      <c r="K4659" s="73" t="n">
        <v>40</v>
      </c>
      <c r="L4659" s="73" t="n">
        <v>31</v>
      </c>
      <c r="M4659" s="73" t="n">
        <v>1628</v>
      </c>
      <c r="N4659" s="73" t="n">
        <v>631</v>
      </c>
      <c r="O4659" s="73" t="n">
        <f aca="false">J4659-M4659-N4659</f>
        <v>152</v>
      </c>
      <c r="P4659" s="74" t="n">
        <f aca="false">M4659/J4659</f>
        <v>0.675238490253007</v>
      </c>
      <c r="Q4659" s="74" t="n">
        <f aca="false">N4659/J4659</f>
        <v>0.261717129821651</v>
      </c>
      <c r="R4659" s="75" t="n">
        <f aca="false">ABS(P4659-Q4659)*100</f>
        <v>41.3521360431356</v>
      </c>
      <c r="S4659" s="72" t="str">
        <f aca="false">IF(M4659&gt;N4659,"Flávio Bolsonaro",IF(N4659&gt;M4659,"Lula","Empate"))</f>
        <v>Flávio Bolsonaro</v>
      </c>
      <c r="T4659" s="74" t="n">
        <v>0.341628005061156</v>
      </c>
      <c r="U4659" s="74" t="n">
        <v>0.596794601433994</v>
      </c>
      <c r="V4659" s="72" t="str">
        <f aca="false">IF(S4659="Empate","—",IF((N4659&gt;M4659)&lt;&gt;(T4659&gt;U4659),"Sim","Não"))</f>
        <v>Não</v>
      </c>
    </row>
    <row r="4660" customFormat="false" ht="15" hidden="false" customHeight="false" outlineLevel="0" collapsed="false">
      <c r="A4660" s="72" t="s">
        <v>9459</v>
      </c>
      <c r="B4660" s="72" t="s">
        <v>9460</v>
      </c>
      <c r="C4660" s="72" t="s">
        <v>302</v>
      </c>
      <c r="D4660" s="72" t="s">
        <v>292</v>
      </c>
      <c r="E4660" s="72"/>
      <c r="F4660" s="73" t="n">
        <v>11784</v>
      </c>
      <c r="G4660" s="73" t="n">
        <v>9259</v>
      </c>
      <c r="H4660" s="73" t="n">
        <v>2525</v>
      </c>
      <c r="I4660" s="74" t="n">
        <f aca="false">H4660/F4660</f>
        <v>0.214273591310251</v>
      </c>
      <c r="J4660" s="73" t="n">
        <v>8960</v>
      </c>
      <c r="K4660" s="73" t="n">
        <v>143</v>
      </c>
      <c r="L4660" s="73" t="n">
        <v>156</v>
      </c>
      <c r="M4660" s="73" t="n">
        <v>5856</v>
      </c>
      <c r="N4660" s="73" t="n">
        <v>2275</v>
      </c>
      <c r="O4660" s="73" t="n">
        <f aca="false">J4660-M4660-N4660</f>
        <v>829</v>
      </c>
      <c r="P4660" s="74" t="n">
        <f aca="false">M4660/J4660</f>
        <v>0.653571428571429</v>
      </c>
      <c r="Q4660" s="74" t="n">
        <f aca="false">N4660/J4660</f>
        <v>0.25390625</v>
      </c>
      <c r="R4660" s="75" t="n">
        <f aca="false">ABS(P4660-Q4660)*100</f>
        <v>39.9665178571429</v>
      </c>
      <c r="S4660" s="72" t="str">
        <f aca="false">IF(M4660&gt;N4660,"Flávio Bolsonaro",IF(N4660&gt;M4660,"Lula","Empate"))</f>
        <v>Flávio Bolsonaro</v>
      </c>
      <c r="T4660" s="74" t="n">
        <v>0.321140142517815</v>
      </c>
      <c r="U4660" s="74" t="n">
        <v>0.588361045130641</v>
      </c>
      <c r="V4660" s="72" t="str">
        <f aca="false">IF(S4660="Empate","—",IF((N4660&gt;M4660)&lt;&gt;(T4660&gt;U4660),"Sim","Não"))</f>
        <v>Não</v>
      </c>
    </row>
    <row r="4661" customFormat="false" ht="15" hidden="false" customHeight="false" outlineLevel="0" collapsed="false">
      <c r="A4661" s="72" t="s">
        <v>9461</v>
      </c>
      <c r="B4661" s="72" t="s">
        <v>9462</v>
      </c>
      <c r="C4661" s="72" t="s">
        <v>302</v>
      </c>
      <c r="D4661" s="72" t="s">
        <v>292</v>
      </c>
      <c r="E4661" s="72"/>
      <c r="F4661" s="73" t="n">
        <v>22226</v>
      </c>
      <c r="G4661" s="73" t="n">
        <v>18470</v>
      </c>
      <c r="H4661" s="73" t="n">
        <v>3756</v>
      </c>
      <c r="I4661" s="74" t="n">
        <f aca="false">H4661/F4661</f>
        <v>0.168991271483848</v>
      </c>
      <c r="J4661" s="73" t="n">
        <v>17938</v>
      </c>
      <c r="K4661" s="73" t="n">
        <v>255</v>
      </c>
      <c r="L4661" s="73" t="n">
        <v>277</v>
      </c>
      <c r="M4661" s="73" t="n">
        <v>12474</v>
      </c>
      <c r="N4661" s="73" t="n">
        <v>4082</v>
      </c>
      <c r="O4661" s="73" t="n">
        <f aca="false">J4661-M4661-N4661</f>
        <v>1382</v>
      </c>
      <c r="P4661" s="74" t="n">
        <f aca="false">M4661/J4661</f>
        <v>0.695395250306612</v>
      </c>
      <c r="Q4661" s="74" t="n">
        <f aca="false">N4661/J4661</f>
        <v>0.227561601070353</v>
      </c>
      <c r="R4661" s="75" t="n">
        <f aca="false">ABS(P4661-Q4661)*100</f>
        <v>46.7833649236258</v>
      </c>
      <c r="S4661" s="72" t="str">
        <f aca="false">IF(M4661&gt;N4661,"Flávio Bolsonaro",IF(N4661&gt;M4661,"Lula","Empate"))</f>
        <v>Flávio Bolsonaro</v>
      </c>
      <c r="T4661" s="74" t="n">
        <v>0.291893440274993</v>
      </c>
      <c r="U4661" s="74" t="n">
        <v>0.634316814666285</v>
      </c>
      <c r="V4661" s="72" t="str">
        <f aca="false">IF(S4661="Empate","—",IF((N4661&gt;M4661)&lt;&gt;(T4661&gt;U4661),"Sim","Não"))</f>
        <v>Não</v>
      </c>
    </row>
    <row r="4662" customFormat="false" ht="15" hidden="false" customHeight="false" outlineLevel="0" collapsed="false">
      <c r="A4662" s="72" t="s">
        <v>9463</v>
      </c>
      <c r="B4662" s="72" t="s">
        <v>9464</v>
      </c>
      <c r="C4662" s="72" t="s">
        <v>302</v>
      </c>
      <c r="D4662" s="72" t="s">
        <v>292</v>
      </c>
      <c r="E4662" s="72"/>
      <c r="F4662" s="73" t="n">
        <v>2414</v>
      </c>
      <c r="G4662" s="73" t="n">
        <v>2139</v>
      </c>
      <c r="H4662" s="73" t="n">
        <v>275</v>
      </c>
      <c r="I4662" s="74" t="n">
        <f aca="false">H4662/F4662</f>
        <v>0.113918806959403</v>
      </c>
      <c r="J4662" s="73" t="n">
        <v>2071</v>
      </c>
      <c r="K4662" s="73" t="n">
        <v>35</v>
      </c>
      <c r="L4662" s="73" t="n">
        <v>33</v>
      </c>
      <c r="M4662" s="73" t="n">
        <v>1137</v>
      </c>
      <c r="N4662" s="73" t="n">
        <v>786</v>
      </c>
      <c r="O4662" s="73" t="n">
        <f aca="false">J4662-M4662-N4662</f>
        <v>148</v>
      </c>
      <c r="P4662" s="74" t="n">
        <f aca="false">M4662/J4662</f>
        <v>0.549010140028972</v>
      </c>
      <c r="Q4662" s="74" t="n">
        <f aca="false">N4662/J4662</f>
        <v>0.379526798647996</v>
      </c>
      <c r="R4662" s="75" t="n">
        <f aca="false">ABS(P4662-Q4662)*100</f>
        <v>16.9483341380975</v>
      </c>
      <c r="S4662" s="72" t="str">
        <f aca="false">IF(M4662&gt;N4662,"Flávio Bolsonaro",IF(N4662&gt;M4662,"Lula","Empate"))</f>
        <v>Flávio Bolsonaro</v>
      </c>
      <c r="T4662" s="74" t="n">
        <v>0.447241045498548</v>
      </c>
      <c r="U4662" s="74" t="n">
        <v>0.466602129719264</v>
      </c>
      <c r="V4662" s="72" t="str">
        <f aca="false">IF(S4662="Empate","—",IF((N4662&gt;M4662)&lt;&gt;(T4662&gt;U4662),"Sim","Não"))</f>
        <v>Não</v>
      </c>
    </row>
    <row r="4663" customFormat="false" ht="15" hidden="false" customHeight="false" outlineLevel="0" collapsed="false">
      <c r="A4663" s="72" t="s">
        <v>9465</v>
      </c>
      <c r="B4663" s="72" t="s">
        <v>9466</v>
      </c>
      <c r="C4663" s="72" t="s">
        <v>302</v>
      </c>
      <c r="D4663" s="72" t="s">
        <v>292</v>
      </c>
      <c r="E4663" s="72"/>
      <c r="F4663" s="73" t="n">
        <v>63838</v>
      </c>
      <c r="G4663" s="73" t="n">
        <v>51505</v>
      </c>
      <c r="H4663" s="73" t="n">
        <v>12333</v>
      </c>
      <c r="I4663" s="74" t="n">
        <f aca="false">H4663/F4663</f>
        <v>0.193192142610984</v>
      </c>
      <c r="J4663" s="73" t="n">
        <v>49816</v>
      </c>
      <c r="K4663" s="73" t="n">
        <v>856</v>
      </c>
      <c r="L4663" s="73" t="n">
        <v>833</v>
      </c>
      <c r="M4663" s="73" t="n">
        <v>36609</v>
      </c>
      <c r="N4663" s="73" t="n">
        <v>8730</v>
      </c>
      <c r="O4663" s="73" t="n">
        <f aca="false">J4663-M4663-N4663</f>
        <v>4477</v>
      </c>
      <c r="P4663" s="74" t="n">
        <f aca="false">M4663/J4663</f>
        <v>0.734884374498153</v>
      </c>
      <c r="Q4663" s="74" t="n">
        <f aca="false">N4663/J4663</f>
        <v>0.175244901236551</v>
      </c>
      <c r="R4663" s="75" t="n">
        <f aca="false">ABS(P4663-Q4663)*100</f>
        <v>55.9639473261603</v>
      </c>
      <c r="S4663" s="72" t="str">
        <f aca="false">IF(M4663&gt;N4663,"Flávio Bolsonaro",IF(N4663&gt;M4663,"Lula","Empate"))</f>
        <v>Flávio Bolsonaro</v>
      </c>
      <c r="T4663" s="74" t="n">
        <v>0.21402551944484</v>
      </c>
      <c r="U4663" s="74" t="n">
        <v>0.693441054966524</v>
      </c>
      <c r="V4663" s="72" t="str">
        <f aca="false">IF(S4663="Empate","—",IF((N4663&gt;M4663)&lt;&gt;(T4663&gt;U4663),"Sim","Não"))</f>
        <v>Não</v>
      </c>
    </row>
    <row r="4664" customFormat="false" ht="15" hidden="false" customHeight="false" outlineLevel="0" collapsed="false">
      <c r="A4664" s="72" t="s">
        <v>9467</v>
      </c>
      <c r="B4664" s="72" t="s">
        <v>9468</v>
      </c>
      <c r="C4664" s="72" t="s">
        <v>302</v>
      </c>
      <c r="D4664" s="72" t="s">
        <v>292</v>
      </c>
      <c r="E4664" s="72"/>
      <c r="F4664" s="73" t="n">
        <v>2576</v>
      </c>
      <c r="G4664" s="73" t="n">
        <v>2153</v>
      </c>
      <c r="H4664" s="73" t="n">
        <v>423</v>
      </c>
      <c r="I4664" s="74" t="n">
        <f aca="false">H4664/F4664</f>
        <v>0.164208074534162</v>
      </c>
      <c r="J4664" s="73" t="n">
        <v>2079</v>
      </c>
      <c r="K4664" s="73" t="n">
        <v>33</v>
      </c>
      <c r="L4664" s="73" t="n">
        <v>41</v>
      </c>
      <c r="M4664" s="73" t="n">
        <v>1091</v>
      </c>
      <c r="N4664" s="73" t="n">
        <v>843</v>
      </c>
      <c r="O4664" s="73" t="n">
        <f aca="false">J4664-M4664-N4664</f>
        <v>145</v>
      </c>
      <c r="P4664" s="74" t="n">
        <f aca="false">M4664/J4664</f>
        <v>0.524771524771525</v>
      </c>
      <c r="Q4664" s="74" t="n">
        <f aca="false">N4664/J4664</f>
        <v>0.405483405483406</v>
      </c>
      <c r="R4664" s="75" t="n">
        <f aca="false">ABS(P4664-Q4664)*100</f>
        <v>11.9288119288119</v>
      </c>
      <c r="S4664" s="72" t="str">
        <f aca="false">IF(M4664&gt;N4664,"Flávio Bolsonaro",IF(N4664&gt;M4664,"Lula","Empate"))</f>
        <v>Flávio Bolsonaro</v>
      </c>
      <c r="T4664" s="74" t="n">
        <v>0.51683748169839</v>
      </c>
      <c r="U4664" s="74" t="n">
        <v>0.420693020985847</v>
      </c>
      <c r="V4664" s="72" t="str">
        <f aca="false">IF(S4664="Empate","—",IF((N4664&gt;M4664)&lt;&gt;(T4664&gt;U4664),"Sim","Não"))</f>
        <v>Sim</v>
      </c>
    </row>
    <row r="4665" customFormat="false" ht="15" hidden="false" customHeight="false" outlineLevel="0" collapsed="false">
      <c r="A4665" s="72" t="s">
        <v>9469</v>
      </c>
      <c r="B4665" s="72" t="s">
        <v>9470</v>
      </c>
      <c r="C4665" s="72" t="s">
        <v>302</v>
      </c>
      <c r="D4665" s="72" t="s">
        <v>292</v>
      </c>
      <c r="E4665" s="72"/>
      <c r="F4665" s="73" t="n">
        <v>2932</v>
      </c>
      <c r="G4665" s="73" t="n">
        <v>2484</v>
      </c>
      <c r="H4665" s="73" t="n">
        <v>448</v>
      </c>
      <c r="I4665" s="74" t="n">
        <f aca="false">H4665/F4665</f>
        <v>0.152796725784447</v>
      </c>
      <c r="J4665" s="73" t="n">
        <v>2389</v>
      </c>
      <c r="K4665" s="73" t="n">
        <v>52</v>
      </c>
      <c r="L4665" s="73" t="n">
        <v>43</v>
      </c>
      <c r="M4665" s="73" t="n">
        <v>1859</v>
      </c>
      <c r="N4665" s="73" t="n">
        <v>354</v>
      </c>
      <c r="O4665" s="73" t="n">
        <f aca="false">J4665-M4665-N4665</f>
        <v>176</v>
      </c>
      <c r="P4665" s="74" t="n">
        <f aca="false">M4665/J4665</f>
        <v>0.778149853495186</v>
      </c>
      <c r="Q4665" s="74" t="n">
        <f aca="false">N4665/J4665</f>
        <v>0.148179154457932</v>
      </c>
      <c r="R4665" s="75" t="n">
        <f aca="false">ABS(P4665-Q4665)*100</f>
        <v>62.9970699037254</v>
      </c>
      <c r="S4665" s="72" t="str">
        <f aca="false">IF(M4665&gt;N4665,"Flávio Bolsonaro",IF(N4665&gt;M4665,"Lula","Empate"))</f>
        <v>Flávio Bolsonaro</v>
      </c>
      <c r="T4665" s="74" t="n">
        <v>0.181098901098901</v>
      </c>
      <c r="U4665" s="74" t="n">
        <v>0.727032967032967</v>
      </c>
      <c r="V4665" s="72" t="str">
        <f aca="false">IF(S4665="Empate","—",IF((N4665&gt;M4665)&lt;&gt;(T4665&gt;U4665),"Sim","Não"))</f>
        <v>Não</v>
      </c>
    </row>
    <row r="4666" customFormat="false" ht="15" hidden="false" customHeight="false" outlineLevel="0" collapsed="false">
      <c r="A4666" s="72" t="s">
        <v>9471</v>
      </c>
      <c r="B4666" s="72" t="s">
        <v>9472</v>
      </c>
      <c r="C4666" s="72" t="s">
        <v>302</v>
      </c>
      <c r="D4666" s="72" t="s">
        <v>292</v>
      </c>
      <c r="E4666" s="72"/>
      <c r="F4666" s="73" t="n">
        <v>8222</v>
      </c>
      <c r="G4666" s="73" t="n">
        <v>6971</v>
      </c>
      <c r="H4666" s="73" t="n">
        <v>1251</v>
      </c>
      <c r="I4666" s="74" t="n">
        <f aca="false">H4666/F4666</f>
        <v>0.152152760885429</v>
      </c>
      <c r="J4666" s="73" t="n">
        <v>6767</v>
      </c>
      <c r="K4666" s="73" t="n">
        <v>99</v>
      </c>
      <c r="L4666" s="73" t="n">
        <v>105</v>
      </c>
      <c r="M4666" s="73" t="n">
        <v>4295</v>
      </c>
      <c r="N4666" s="73" t="n">
        <v>1933</v>
      </c>
      <c r="O4666" s="73" t="n">
        <f aca="false">J4666-M4666-N4666</f>
        <v>539</v>
      </c>
      <c r="P4666" s="74" t="n">
        <f aca="false">M4666/J4666</f>
        <v>0.634697798138023</v>
      </c>
      <c r="Q4666" s="74" t="n">
        <f aca="false">N4666/J4666</f>
        <v>0.285650953155017</v>
      </c>
      <c r="R4666" s="75" t="n">
        <f aca="false">ABS(P4666-Q4666)*100</f>
        <v>34.9046844983006</v>
      </c>
      <c r="S4666" s="72" t="str">
        <f aca="false">IF(M4666&gt;N4666,"Flávio Bolsonaro",IF(N4666&gt;M4666,"Lula","Empate"))</f>
        <v>Flávio Bolsonaro</v>
      </c>
      <c r="T4666" s="74" t="n">
        <v>0.36691597008359</v>
      </c>
      <c r="U4666" s="74" t="n">
        <v>0.555360023463851</v>
      </c>
      <c r="V4666" s="72" t="str">
        <f aca="false">IF(S4666="Empate","—",IF((N4666&gt;M4666)&lt;&gt;(T4666&gt;U4666),"Sim","Não"))</f>
        <v>Não</v>
      </c>
    </row>
    <row r="4667" customFormat="false" ht="15" hidden="false" customHeight="false" outlineLevel="0" collapsed="false">
      <c r="A4667" s="72" t="s">
        <v>9473</v>
      </c>
      <c r="B4667" s="72" t="s">
        <v>9474</v>
      </c>
      <c r="C4667" s="72" t="s">
        <v>302</v>
      </c>
      <c r="D4667" s="72" t="s">
        <v>292</v>
      </c>
      <c r="E4667" s="72"/>
      <c r="F4667" s="73" t="n">
        <v>3557</v>
      </c>
      <c r="G4667" s="73" t="n">
        <v>2721</v>
      </c>
      <c r="H4667" s="73" t="n">
        <v>836</v>
      </c>
      <c r="I4667" s="74" t="n">
        <f aca="false">H4667/F4667</f>
        <v>0.235029519257802</v>
      </c>
      <c r="J4667" s="73" t="n">
        <v>2633</v>
      </c>
      <c r="K4667" s="73" t="n">
        <v>53</v>
      </c>
      <c r="L4667" s="73" t="n">
        <v>35</v>
      </c>
      <c r="M4667" s="73" t="n">
        <v>1609</v>
      </c>
      <c r="N4667" s="73" t="n">
        <v>870</v>
      </c>
      <c r="O4667" s="73" t="n">
        <f aca="false">J4667-M4667-N4667</f>
        <v>154</v>
      </c>
      <c r="P4667" s="74" t="n">
        <f aca="false">M4667/J4667</f>
        <v>0.611090011393847</v>
      </c>
      <c r="Q4667" s="74" t="n">
        <f aca="false">N4667/J4667</f>
        <v>0.330421572350931</v>
      </c>
      <c r="R4667" s="75" t="n">
        <f aca="false">ABS(P4667-Q4667)*100</f>
        <v>28.0668439042917</v>
      </c>
      <c r="S4667" s="72" t="str">
        <f aca="false">IF(M4667&gt;N4667,"Flávio Bolsonaro",IF(N4667&gt;M4667,"Lula","Empate"))</f>
        <v>Flávio Bolsonaro</v>
      </c>
      <c r="T4667" s="74" t="n">
        <v>0.432915241353098</v>
      </c>
      <c r="U4667" s="74" t="n">
        <v>0.516913721018624</v>
      </c>
      <c r="V4667" s="72" t="str">
        <f aca="false">IF(S4667="Empate","—",IF((N4667&gt;M4667)&lt;&gt;(T4667&gt;U4667),"Sim","Não"))</f>
        <v>Não</v>
      </c>
    </row>
    <row r="4668" customFormat="false" ht="15" hidden="false" customHeight="false" outlineLevel="0" collapsed="false">
      <c r="A4668" s="72" t="s">
        <v>9475</v>
      </c>
      <c r="B4668" s="72" t="s">
        <v>1489</v>
      </c>
      <c r="C4668" s="72" t="s">
        <v>302</v>
      </c>
      <c r="D4668" s="72" t="s">
        <v>292</v>
      </c>
      <c r="E4668" s="72"/>
      <c r="F4668" s="73" t="n">
        <v>7343</v>
      </c>
      <c r="G4668" s="73" t="n">
        <v>6096</v>
      </c>
      <c r="H4668" s="73" t="n">
        <v>1247</v>
      </c>
      <c r="I4668" s="74" t="n">
        <f aca="false">H4668/F4668</f>
        <v>0.16982159880158</v>
      </c>
      <c r="J4668" s="73" t="n">
        <v>5879</v>
      </c>
      <c r="K4668" s="73" t="n">
        <v>119</v>
      </c>
      <c r="L4668" s="73" t="n">
        <v>98</v>
      </c>
      <c r="M4668" s="73" t="n">
        <v>3697</v>
      </c>
      <c r="N4668" s="73" t="n">
        <v>1906</v>
      </c>
      <c r="O4668" s="73" t="n">
        <f aca="false">J4668-M4668-N4668</f>
        <v>276</v>
      </c>
      <c r="P4668" s="74" t="n">
        <f aca="false">M4668/J4668</f>
        <v>0.628848443612859</v>
      </c>
      <c r="Q4668" s="74" t="n">
        <f aca="false">N4668/J4668</f>
        <v>0.324204796734138</v>
      </c>
      <c r="R4668" s="75" t="n">
        <f aca="false">ABS(P4668-Q4668)*100</f>
        <v>30.4643646878721</v>
      </c>
      <c r="S4668" s="72" t="str">
        <f aca="false">IF(M4668&gt;N4668,"Flávio Bolsonaro",IF(N4668&gt;M4668,"Lula","Empate"))</f>
        <v>Flávio Bolsonaro</v>
      </c>
      <c r="T4668" s="74" t="n">
        <v>0.42377947525739</v>
      </c>
      <c r="U4668" s="74" t="n">
        <v>0.527897708402524</v>
      </c>
      <c r="V4668" s="72" t="str">
        <f aca="false">IF(S4668="Empate","—",IF((N4668&gt;M4668)&lt;&gt;(T4668&gt;U4668),"Sim","Não"))</f>
        <v>Não</v>
      </c>
    </row>
    <row r="4669" customFormat="false" ht="15" hidden="false" customHeight="false" outlineLevel="0" collapsed="false">
      <c r="A4669" s="72" t="s">
        <v>9476</v>
      </c>
      <c r="B4669" s="72" t="s">
        <v>9477</v>
      </c>
      <c r="C4669" s="72" t="s">
        <v>302</v>
      </c>
      <c r="D4669" s="72" t="s">
        <v>292</v>
      </c>
      <c r="E4669" s="72"/>
      <c r="F4669" s="73" t="n">
        <v>42667</v>
      </c>
      <c r="G4669" s="73" t="n">
        <v>32132</v>
      </c>
      <c r="H4669" s="73" t="n">
        <v>10535</v>
      </c>
      <c r="I4669" s="74" t="n">
        <f aca="false">H4669/F4669</f>
        <v>0.246912133498957</v>
      </c>
      <c r="J4669" s="73" t="n">
        <v>31081</v>
      </c>
      <c r="K4669" s="73" t="n">
        <v>496</v>
      </c>
      <c r="L4669" s="73" t="n">
        <v>555</v>
      </c>
      <c r="M4669" s="73" t="n">
        <v>20476</v>
      </c>
      <c r="N4669" s="73" t="n">
        <v>8196</v>
      </c>
      <c r="O4669" s="73" t="n">
        <f aca="false">J4669-M4669-N4669</f>
        <v>2409</v>
      </c>
      <c r="P4669" s="74" t="n">
        <f aca="false">M4669/J4669</f>
        <v>0.658794762073292</v>
      </c>
      <c r="Q4669" s="74" t="n">
        <f aca="false">N4669/J4669</f>
        <v>0.263698079212381</v>
      </c>
      <c r="R4669" s="75" t="n">
        <f aca="false">ABS(P4669-Q4669)*100</f>
        <v>39.5096682860912</v>
      </c>
      <c r="S4669" s="72" t="str">
        <f aca="false">IF(M4669&gt;N4669,"Flávio Bolsonaro",IF(N4669&gt;M4669,"Lula","Empate"))</f>
        <v>Flávio Bolsonaro</v>
      </c>
      <c r="T4669" s="74" t="n">
        <v>0.289071923355275</v>
      </c>
      <c r="U4669" s="74" t="n">
        <v>0.636695730089258</v>
      </c>
      <c r="V4669" s="72" t="str">
        <f aca="false">IF(S4669="Empate","—",IF((N4669&gt;M4669)&lt;&gt;(T4669&gt;U4669),"Sim","Não"))</f>
        <v>Não</v>
      </c>
    </row>
    <row r="4670" customFormat="false" ht="15" hidden="false" customHeight="false" outlineLevel="0" collapsed="false">
      <c r="A4670" s="72" t="s">
        <v>9478</v>
      </c>
      <c r="B4670" s="72" t="s">
        <v>9479</v>
      </c>
      <c r="C4670" s="72" t="s">
        <v>302</v>
      </c>
      <c r="D4670" s="72" t="s">
        <v>292</v>
      </c>
      <c r="E4670" s="72"/>
      <c r="F4670" s="73" t="n">
        <v>19522</v>
      </c>
      <c r="G4670" s="73" t="n">
        <v>14885</v>
      </c>
      <c r="H4670" s="73" t="n">
        <v>4637</v>
      </c>
      <c r="I4670" s="74" t="n">
        <f aca="false">H4670/F4670</f>
        <v>0.2375268927364</v>
      </c>
      <c r="J4670" s="73" t="n">
        <v>14286</v>
      </c>
      <c r="K4670" s="73" t="n">
        <v>352</v>
      </c>
      <c r="L4670" s="73" t="n">
        <v>247</v>
      </c>
      <c r="M4670" s="73" t="n">
        <v>9202</v>
      </c>
      <c r="N4670" s="73" t="n">
        <v>3849</v>
      </c>
      <c r="O4670" s="73" t="n">
        <f aca="false">J4670-M4670-N4670</f>
        <v>1235</v>
      </c>
      <c r="P4670" s="74" t="n">
        <f aca="false">M4670/J4670</f>
        <v>0.644127117457651</v>
      </c>
      <c r="Q4670" s="74" t="n">
        <f aca="false">N4670/J4670</f>
        <v>0.26942461150777</v>
      </c>
      <c r="R4670" s="75" t="n">
        <f aca="false">ABS(P4670-Q4670)*100</f>
        <v>37.4702505949881</v>
      </c>
      <c r="S4670" s="72" t="str">
        <f aca="false">IF(M4670&gt;N4670,"Flávio Bolsonaro",IF(N4670&gt;M4670,"Lula","Empate"))</f>
        <v>Flávio Bolsonaro</v>
      </c>
      <c r="T4670" s="74" t="n">
        <v>0.382536954279821</v>
      </c>
      <c r="U4670" s="74" t="n">
        <v>0.522447576486765</v>
      </c>
      <c r="V4670" s="72" t="str">
        <f aca="false">IF(S4670="Empate","—",IF((N4670&gt;M4670)&lt;&gt;(T4670&gt;U4670),"Sim","Não"))</f>
        <v>Não</v>
      </c>
    </row>
    <row r="4671" customFormat="false" ht="15" hidden="false" customHeight="false" outlineLevel="0" collapsed="false">
      <c r="A4671" s="72" t="s">
        <v>9480</v>
      </c>
      <c r="B4671" s="72" t="s">
        <v>9481</v>
      </c>
      <c r="C4671" s="72" t="s">
        <v>302</v>
      </c>
      <c r="D4671" s="72" t="s">
        <v>292</v>
      </c>
      <c r="E4671" s="72"/>
      <c r="F4671" s="73" t="n">
        <v>195574</v>
      </c>
      <c r="G4671" s="73" t="n">
        <v>157752</v>
      </c>
      <c r="H4671" s="73" t="n">
        <v>37822</v>
      </c>
      <c r="I4671" s="74" t="n">
        <f aca="false">H4671/F4671</f>
        <v>0.193389714379212</v>
      </c>
      <c r="J4671" s="73" t="n">
        <v>152032</v>
      </c>
      <c r="K4671" s="73" t="n">
        <v>2496</v>
      </c>
      <c r="L4671" s="73" t="n">
        <v>3224</v>
      </c>
      <c r="M4671" s="73" t="n">
        <v>89505</v>
      </c>
      <c r="N4671" s="73" t="n">
        <v>46951</v>
      </c>
      <c r="O4671" s="73" t="n">
        <f aca="false">J4671-M4671-N4671</f>
        <v>15576</v>
      </c>
      <c r="P4671" s="74" t="n">
        <f aca="false">M4671/J4671</f>
        <v>0.588724742159545</v>
      </c>
      <c r="Q4671" s="74" t="n">
        <f aca="false">N4671/J4671</f>
        <v>0.308823142496317</v>
      </c>
      <c r="R4671" s="75" t="n">
        <f aca="false">ABS(P4671-Q4671)*100</f>
        <v>27.9901599663229</v>
      </c>
      <c r="S4671" s="72" t="str">
        <f aca="false">IF(M4671&gt;N4671,"Flávio Bolsonaro",IF(N4671&gt;M4671,"Lula","Empate"))</f>
        <v>Flávio Bolsonaro</v>
      </c>
      <c r="T4671" s="74" t="n">
        <v>0.341744875487041</v>
      </c>
      <c r="U4671" s="74" t="n">
        <v>0.552336100287989</v>
      </c>
      <c r="V4671" s="72" t="str">
        <f aca="false">IF(S4671="Empate","—",IF((N4671&gt;M4671)&lt;&gt;(T4671&gt;U4671),"Sim","Não"))</f>
        <v>Não</v>
      </c>
    </row>
    <row r="4672" customFormat="false" ht="15" hidden="false" customHeight="false" outlineLevel="0" collapsed="false">
      <c r="A4672" s="72" t="s">
        <v>9482</v>
      </c>
      <c r="B4672" s="72" t="s">
        <v>9483</v>
      </c>
      <c r="C4672" s="72" t="s">
        <v>302</v>
      </c>
      <c r="D4672" s="72" t="s">
        <v>292</v>
      </c>
      <c r="E4672" s="72"/>
      <c r="F4672" s="73" t="n">
        <v>10947</v>
      </c>
      <c r="G4672" s="73" t="n">
        <v>9309</v>
      </c>
      <c r="H4672" s="73" t="n">
        <v>1638</v>
      </c>
      <c r="I4672" s="74" t="n">
        <f aca="false">H4672/F4672</f>
        <v>0.149630035626199</v>
      </c>
      <c r="J4672" s="73" t="n">
        <v>9010</v>
      </c>
      <c r="K4672" s="73" t="n">
        <v>145</v>
      </c>
      <c r="L4672" s="73" t="n">
        <v>154</v>
      </c>
      <c r="M4672" s="73" t="n">
        <v>6472</v>
      </c>
      <c r="N4672" s="73" t="n">
        <v>1908</v>
      </c>
      <c r="O4672" s="73" t="n">
        <f aca="false">J4672-M4672-N4672</f>
        <v>630</v>
      </c>
      <c r="P4672" s="74" t="n">
        <f aca="false">M4672/J4672</f>
        <v>0.718312985571587</v>
      </c>
      <c r="Q4672" s="74" t="n">
        <f aca="false">N4672/J4672</f>
        <v>0.211764705882353</v>
      </c>
      <c r="R4672" s="75" t="n">
        <f aca="false">ABS(P4672-Q4672)*100</f>
        <v>50.6548279689234</v>
      </c>
      <c r="S4672" s="72" t="str">
        <f aca="false">IF(M4672&gt;N4672,"Flávio Bolsonaro",IF(N4672&gt;M4672,"Lula","Empate"))</f>
        <v>Flávio Bolsonaro</v>
      </c>
      <c r="T4672" s="74" t="n">
        <v>0.298447447782866</v>
      </c>
      <c r="U4672" s="74" t="n">
        <v>0.646040433374288</v>
      </c>
      <c r="V4672" s="72" t="str">
        <f aca="false">IF(S4672="Empate","—",IF((N4672&gt;M4672)&lt;&gt;(T4672&gt;U4672),"Sim","Não"))</f>
        <v>Não</v>
      </c>
    </row>
    <row r="4673" customFormat="false" ht="15" hidden="false" customHeight="false" outlineLevel="0" collapsed="false">
      <c r="A4673" s="72" t="s">
        <v>9484</v>
      </c>
      <c r="B4673" s="72" t="s">
        <v>9485</v>
      </c>
      <c r="C4673" s="72" t="s">
        <v>302</v>
      </c>
      <c r="D4673" s="72" t="s">
        <v>292</v>
      </c>
      <c r="E4673" s="72"/>
      <c r="F4673" s="73" t="n">
        <v>7722</v>
      </c>
      <c r="G4673" s="73" t="n">
        <v>6586</v>
      </c>
      <c r="H4673" s="73" t="n">
        <v>1136</v>
      </c>
      <c r="I4673" s="74" t="n">
        <f aca="false">H4673/F4673</f>
        <v>0.147112147112147</v>
      </c>
      <c r="J4673" s="73" t="n">
        <v>6370</v>
      </c>
      <c r="K4673" s="73" t="n">
        <v>108</v>
      </c>
      <c r="L4673" s="73" t="n">
        <v>108</v>
      </c>
      <c r="M4673" s="73" t="n">
        <v>3318</v>
      </c>
      <c r="N4673" s="73" t="n">
        <v>2665</v>
      </c>
      <c r="O4673" s="73" t="n">
        <f aca="false">J4673-M4673-N4673</f>
        <v>387</v>
      </c>
      <c r="P4673" s="74" t="n">
        <f aca="false">M4673/J4673</f>
        <v>0.520879120879121</v>
      </c>
      <c r="Q4673" s="74" t="n">
        <f aca="false">N4673/J4673</f>
        <v>0.418367346938776</v>
      </c>
      <c r="R4673" s="75" t="n">
        <f aca="false">ABS(P4673-Q4673)*100</f>
        <v>10.2511773940345</v>
      </c>
      <c r="S4673" s="72" t="str">
        <f aca="false">IF(M4673&gt;N4673,"Flávio Bolsonaro",IF(N4673&gt;M4673,"Lula","Empate"))</f>
        <v>Flávio Bolsonaro</v>
      </c>
      <c r="T4673" s="74" t="n">
        <v>0.525742574257426</v>
      </c>
      <c r="U4673" s="74" t="n">
        <v>0.406105610561056</v>
      </c>
      <c r="V4673" s="72" t="str">
        <f aca="false">IF(S4673="Empate","—",IF((N4673&gt;M4673)&lt;&gt;(T4673&gt;U4673),"Sim","Não"))</f>
        <v>Sim</v>
      </c>
    </row>
    <row r="4674" customFormat="false" ht="15" hidden="false" customHeight="false" outlineLevel="0" collapsed="false">
      <c r="A4674" s="72" t="s">
        <v>9486</v>
      </c>
      <c r="B4674" s="72" t="s">
        <v>2966</v>
      </c>
      <c r="C4674" s="72" t="s">
        <v>302</v>
      </c>
      <c r="D4674" s="72" t="s">
        <v>292</v>
      </c>
      <c r="E4674" s="72"/>
      <c r="F4674" s="73" t="n">
        <v>23144</v>
      </c>
      <c r="G4674" s="73" t="n">
        <v>18767</v>
      </c>
      <c r="H4674" s="73" t="n">
        <v>4377</v>
      </c>
      <c r="I4674" s="74" t="n">
        <f aca="false">H4674/F4674</f>
        <v>0.189120290356032</v>
      </c>
      <c r="J4674" s="73" t="n">
        <v>18214</v>
      </c>
      <c r="K4674" s="73" t="n">
        <v>269</v>
      </c>
      <c r="L4674" s="73" t="n">
        <v>284</v>
      </c>
      <c r="M4674" s="73" t="n">
        <v>13834</v>
      </c>
      <c r="N4674" s="73" t="n">
        <v>3167</v>
      </c>
      <c r="O4674" s="73" t="n">
        <f aca="false">J4674-M4674-N4674</f>
        <v>1213</v>
      </c>
      <c r="P4674" s="74" t="n">
        <f aca="false">M4674/J4674</f>
        <v>0.759525639617876</v>
      </c>
      <c r="Q4674" s="74" t="n">
        <f aca="false">N4674/J4674</f>
        <v>0.173877237289997</v>
      </c>
      <c r="R4674" s="75" t="n">
        <f aca="false">ABS(P4674-Q4674)*100</f>
        <v>58.564840232788</v>
      </c>
      <c r="S4674" s="72" t="str">
        <f aca="false">IF(M4674&gt;N4674,"Flávio Bolsonaro",IF(N4674&gt;M4674,"Lula","Empate"))</f>
        <v>Flávio Bolsonaro</v>
      </c>
      <c r="T4674" s="74" t="n">
        <v>0.211844971906891</v>
      </c>
      <c r="U4674" s="74" t="n">
        <v>0.729446164430685</v>
      </c>
      <c r="V4674" s="72" t="str">
        <f aca="false">IF(S4674="Empate","—",IF((N4674&gt;M4674)&lt;&gt;(T4674&gt;U4674),"Sim","Não"))</f>
        <v>Não</v>
      </c>
    </row>
    <row r="4675" customFormat="false" ht="15" hidden="false" customHeight="false" outlineLevel="0" collapsed="false">
      <c r="A4675" s="72" t="s">
        <v>9487</v>
      </c>
      <c r="B4675" s="72" t="s">
        <v>9488</v>
      </c>
      <c r="C4675" s="72" t="s">
        <v>302</v>
      </c>
      <c r="D4675" s="72" t="s">
        <v>292</v>
      </c>
      <c r="E4675" s="72"/>
      <c r="F4675" s="73" t="n">
        <v>4277</v>
      </c>
      <c r="G4675" s="73" t="n">
        <v>3600</v>
      </c>
      <c r="H4675" s="73" t="n">
        <v>677</v>
      </c>
      <c r="I4675" s="74" t="n">
        <f aca="false">H4675/F4675</f>
        <v>0.158288519990648</v>
      </c>
      <c r="J4675" s="73" t="n">
        <v>3525</v>
      </c>
      <c r="K4675" s="73" t="n">
        <v>27</v>
      </c>
      <c r="L4675" s="73" t="n">
        <v>48</v>
      </c>
      <c r="M4675" s="73" t="n">
        <v>2792</v>
      </c>
      <c r="N4675" s="73" t="n">
        <v>574</v>
      </c>
      <c r="O4675" s="73" t="n">
        <f aca="false">J4675-M4675-N4675</f>
        <v>159</v>
      </c>
      <c r="P4675" s="74" t="n">
        <f aca="false">M4675/J4675</f>
        <v>0.792056737588653</v>
      </c>
      <c r="Q4675" s="74" t="n">
        <f aca="false">N4675/J4675</f>
        <v>0.162836879432624</v>
      </c>
      <c r="R4675" s="75" t="n">
        <f aca="false">ABS(P4675-Q4675)*100</f>
        <v>62.9219858156028</v>
      </c>
      <c r="S4675" s="72" t="str">
        <f aca="false">IF(M4675&gt;N4675,"Flávio Bolsonaro",IF(N4675&gt;M4675,"Lula","Empate"))</f>
        <v>Flávio Bolsonaro</v>
      </c>
      <c r="T4675" s="74" t="n">
        <v>0.181424766977364</v>
      </c>
      <c r="U4675" s="74" t="n">
        <v>0.774966711051931</v>
      </c>
      <c r="V4675" s="72" t="str">
        <f aca="false">IF(S4675="Empate","—",IF((N4675&gt;M4675)&lt;&gt;(T4675&gt;U4675),"Sim","Não"))</f>
        <v>Não</v>
      </c>
    </row>
    <row r="4676" customFormat="false" ht="15" hidden="false" customHeight="false" outlineLevel="0" collapsed="false">
      <c r="A4676" s="72" t="s">
        <v>9489</v>
      </c>
      <c r="B4676" s="72" t="s">
        <v>9490</v>
      </c>
      <c r="C4676" s="72" t="s">
        <v>302</v>
      </c>
      <c r="D4676" s="72" t="s">
        <v>292</v>
      </c>
      <c r="E4676" s="72"/>
      <c r="F4676" s="73" t="n">
        <v>5102</v>
      </c>
      <c r="G4676" s="73" t="n">
        <v>4494</v>
      </c>
      <c r="H4676" s="73" t="n">
        <v>608</v>
      </c>
      <c r="I4676" s="74" t="n">
        <f aca="false">H4676/F4676</f>
        <v>0.119168953351627</v>
      </c>
      <c r="J4676" s="73" t="n">
        <v>4379</v>
      </c>
      <c r="K4676" s="73" t="n">
        <v>43</v>
      </c>
      <c r="L4676" s="73" t="n">
        <v>72</v>
      </c>
      <c r="M4676" s="73" t="n">
        <v>3192</v>
      </c>
      <c r="N4676" s="73" t="n">
        <v>713</v>
      </c>
      <c r="O4676" s="73" t="n">
        <f aca="false">J4676-M4676-N4676</f>
        <v>474</v>
      </c>
      <c r="P4676" s="74" t="n">
        <f aca="false">M4676/J4676</f>
        <v>0.728933546471797</v>
      </c>
      <c r="Q4676" s="74" t="n">
        <f aca="false">N4676/J4676</f>
        <v>0.162822562228819</v>
      </c>
      <c r="R4676" s="75" t="n">
        <f aca="false">ABS(P4676-Q4676)*100</f>
        <v>56.6110984242978</v>
      </c>
      <c r="S4676" s="72" t="str">
        <f aca="false">IF(M4676&gt;N4676,"Flávio Bolsonaro",IF(N4676&gt;M4676,"Lula","Empate"))</f>
        <v>Flávio Bolsonaro</v>
      </c>
      <c r="T4676" s="74" t="n">
        <v>0.221463873852671</v>
      </c>
      <c r="U4676" s="74" t="n">
        <v>0.684631678041892</v>
      </c>
      <c r="V4676" s="72" t="str">
        <f aca="false">IF(S4676="Empate","—",IF((N4676&gt;M4676)&lt;&gt;(T4676&gt;U4676),"Sim","Não"))</f>
        <v>Não</v>
      </c>
    </row>
    <row r="4677" customFormat="false" ht="15" hidden="false" customHeight="false" outlineLevel="0" collapsed="false">
      <c r="A4677" s="72" t="s">
        <v>9491</v>
      </c>
      <c r="B4677" s="72" t="s">
        <v>9492</v>
      </c>
      <c r="C4677" s="72" t="s">
        <v>302</v>
      </c>
      <c r="D4677" s="72" t="s">
        <v>292</v>
      </c>
      <c r="E4677" s="72"/>
      <c r="F4677" s="73" t="n">
        <v>7398</v>
      </c>
      <c r="G4677" s="73" t="n">
        <v>6243</v>
      </c>
      <c r="H4677" s="73" t="n">
        <v>1155</v>
      </c>
      <c r="I4677" s="74" t="n">
        <f aca="false">H4677/F4677</f>
        <v>0.156123276561233</v>
      </c>
      <c r="J4677" s="73" t="n">
        <v>6064</v>
      </c>
      <c r="K4677" s="73" t="n">
        <v>98</v>
      </c>
      <c r="L4677" s="73" t="n">
        <v>81</v>
      </c>
      <c r="M4677" s="73" t="n">
        <v>4379</v>
      </c>
      <c r="N4677" s="73" t="n">
        <v>1195</v>
      </c>
      <c r="O4677" s="73" t="n">
        <f aca="false">J4677-M4677-N4677</f>
        <v>490</v>
      </c>
      <c r="P4677" s="74" t="n">
        <f aca="false">M4677/J4677</f>
        <v>0.722130606860158</v>
      </c>
      <c r="Q4677" s="74" t="n">
        <f aca="false">N4677/J4677</f>
        <v>0.197064643799472</v>
      </c>
      <c r="R4677" s="75" t="n">
        <f aca="false">ABS(P4677-Q4677)*100</f>
        <v>52.5065963060686</v>
      </c>
      <c r="S4677" s="72" t="str">
        <f aca="false">IF(M4677&gt;N4677,"Flávio Bolsonaro",IF(N4677&gt;M4677,"Lula","Empate"))</f>
        <v>Flávio Bolsonaro</v>
      </c>
      <c r="T4677" s="74" t="n">
        <v>0.276164383561644</v>
      </c>
      <c r="U4677" s="74" t="n">
        <v>0.625570776255708</v>
      </c>
      <c r="V4677" s="72" t="str">
        <f aca="false">IF(S4677="Empate","—",IF((N4677&gt;M4677)&lt;&gt;(T4677&gt;U4677),"Sim","Não"))</f>
        <v>Não</v>
      </c>
    </row>
    <row r="4678" customFormat="false" ht="15" hidden="false" customHeight="false" outlineLevel="0" collapsed="false">
      <c r="A4678" s="72" t="s">
        <v>9493</v>
      </c>
      <c r="B4678" s="72" t="s">
        <v>9494</v>
      </c>
      <c r="C4678" s="72" t="s">
        <v>302</v>
      </c>
      <c r="D4678" s="72" t="s">
        <v>292</v>
      </c>
      <c r="E4678" s="72"/>
      <c r="F4678" s="73" t="n">
        <v>19026</v>
      </c>
      <c r="G4678" s="73" t="n">
        <v>15319</v>
      </c>
      <c r="H4678" s="73" t="n">
        <v>3707</v>
      </c>
      <c r="I4678" s="74" t="n">
        <f aca="false">H4678/F4678</f>
        <v>0.194838641858509</v>
      </c>
      <c r="J4678" s="73" t="n">
        <v>14874</v>
      </c>
      <c r="K4678" s="73" t="n">
        <v>237</v>
      </c>
      <c r="L4678" s="73" t="n">
        <v>208</v>
      </c>
      <c r="M4678" s="73" t="n">
        <v>9554</v>
      </c>
      <c r="N4678" s="73" t="n">
        <v>4243</v>
      </c>
      <c r="O4678" s="73" t="n">
        <f aca="false">J4678-M4678-N4678</f>
        <v>1077</v>
      </c>
      <c r="P4678" s="74" t="n">
        <f aca="false">M4678/J4678</f>
        <v>0.642328896060239</v>
      </c>
      <c r="Q4678" s="74" t="n">
        <f aca="false">N4678/J4678</f>
        <v>0.285262874815114</v>
      </c>
      <c r="R4678" s="75" t="n">
        <f aca="false">ABS(P4678-Q4678)*100</f>
        <v>35.7066021245126</v>
      </c>
      <c r="S4678" s="72" t="str">
        <f aca="false">IF(M4678&gt;N4678,"Flávio Bolsonaro",IF(N4678&gt;M4678,"Lula","Empate"))</f>
        <v>Flávio Bolsonaro</v>
      </c>
      <c r="T4678" s="74" t="n">
        <v>0.359784075573549</v>
      </c>
      <c r="U4678" s="74" t="n">
        <v>0.569095816464238</v>
      </c>
      <c r="V4678" s="72" t="str">
        <f aca="false">IF(S4678="Empate","—",IF((N4678&gt;M4678)&lt;&gt;(T4678&gt;U4678),"Sim","Não"))</f>
        <v>Não</v>
      </c>
    </row>
    <row r="4679" customFormat="false" ht="15" hidden="false" customHeight="false" outlineLevel="0" collapsed="false">
      <c r="A4679" s="72" t="s">
        <v>9495</v>
      </c>
      <c r="B4679" s="72" t="s">
        <v>9496</v>
      </c>
      <c r="C4679" s="72" t="s">
        <v>302</v>
      </c>
      <c r="D4679" s="72" t="s">
        <v>292</v>
      </c>
      <c r="E4679" s="72"/>
      <c r="F4679" s="73" t="n">
        <v>9949</v>
      </c>
      <c r="G4679" s="73" t="n">
        <v>8534</v>
      </c>
      <c r="H4679" s="73" t="n">
        <v>1415</v>
      </c>
      <c r="I4679" s="74" t="n">
        <f aca="false">H4679/F4679</f>
        <v>0.142225349281335</v>
      </c>
      <c r="J4679" s="73" t="n">
        <v>8336</v>
      </c>
      <c r="K4679" s="73" t="n">
        <v>113</v>
      </c>
      <c r="L4679" s="73" t="n">
        <v>85</v>
      </c>
      <c r="M4679" s="73" t="n">
        <v>6355</v>
      </c>
      <c r="N4679" s="73" t="n">
        <v>1368</v>
      </c>
      <c r="O4679" s="73" t="n">
        <f aca="false">J4679-M4679-N4679</f>
        <v>613</v>
      </c>
      <c r="P4679" s="74" t="n">
        <f aca="false">M4679/J4679</f>
        <v>0.762356046065259</v>
      </c>
      <c r="Q4679" s="74" t="n">
        <f aca="false">N4679/J4679</f>
        <v>0.164107485604607</v>
      </c>
      <c r="R4679" s="75" t="n">
        <f aca="false">ABS(P4679-Q4679)*100</f>
        <v>59.8248560460653</v>
      </c>
      <c r="S4679" s="72" t="str">
        <f aca="false">IF(M4679&gt;N4679,"Flávio Bolsonaro",IF(N4679&gt;M4679,"Lula","Empate"))</f>
        <v>Flávio Bolsonaro</v>
      </c>
      <c r="T4679" s="74" t="n">
        <v>0.198951507208388</v>
      </c>
      <c r="U4679" s="74" t="n">
        <v>0.72175622542595</v>
      </c>
      <c r="V4679" s="72" t="str">
        <f aca="false">IF(S4679="Empate","—",IF((N4679&gt;M4679)&lt;&gt;(T4679&gt;U4679),"Sim","Não"))</f>
        <v>Não</v>
      </c>
    </row>
    <row r="4680" customFormat="false" ht="15" hidden="false" customHeight="false" outlineLevel="0" collapsed="false">
      <c r="A4680" s="72" t="s">
        <v>9497</v>
      </c>
      <c r="B4680" s="72" t="s">
        <v>8853</v>
      </c>
      <c r="C4680" s="72" t="s">
        <v>302</v>
      </c>
      <c r="D4680" s="72" t="s">
        <v>292</v>
      </c>
      <c r="E4680" s="72"/>
      <c r="F4680" s="73" t="n">
        <v>3230</v>
      </c>
      <c r="G4680" s="73" t="n">
        <v>2871</v>
      </c>
      <c r="H4680" s="73" t="n">
        <v>359</v>
      </c>
      <c r="I4680" s="74" t="n">
        <f aca="false">H4680/F4680</f>
        <v>0.111145510835913</v>
      </c>
      <c r="J4680" s="73" t="n">
        <v>2808</v>
      </c>
      <c r="K4680" s="73" t="n">
        <v>31</v>
      </c>
      <c r="L4680" s="73" t="n">
        <v>32</v>
      </c>
      <c r="M4680" s="73" t="n">
        <v>2185</v>
      </c>
      <c r="N4680" s="73" t="n">
        <v>406</v>
      </c>
      <c r="O4680" s="73" t="n">
        <f aca="false">J4680-M4680-N4680</f>
        <v>217</v>
      </c>
      <c r="P4680" s="74" t="n">
        <f aca="false">M4680/J4680</f>
        <v>0.778133903133903</v>
      </c>
      <c r="Q4680" s="74" t="n">
        <f aca="false">N4680/J4680</f>
        <v>0.144586894586895</v>
      </c>
      <c r="R4680" s="75" t="n">
        <f aca="false">ABS(P4680-Q4680)*100</f>
        <v>63.3547008547009</v>
      </c>
      <c r="S4680" s="72" t="str">
        <f aca="false">IF(M4680&gt;N4680,"Flávio Bolsonaro",IF(N4680&gt;M4680,"Lula","Empate"))</f>
        <v>Flávio Bolsonaro</v>
      </c>
      <c r="T4680" s="74" t="n">
        <v>0.172601744186047</v>
      </c>
      <c r="U4680" s="74" t="n">
        <v>0.752543604651163</v>
      </c>
      <c r="V4680" s="72" t="str">
        <f aca="false">IF(S4680="Empate","—",IF((N4680&gt;M4680)&lt;&gt;(T4680&gt;U4680),"Sim","Não"))</f>
        <v>Não</v>
      </c>
    </row>
    <row r="4681" customFormat="false" ht="15" hidden="false" customHeight="false" outlineLevel="0" collapsed="false">
      <c r="A4681" s="72" t="s">
        <v>9498</v>
      </c>
      <c r="B4681" s="72" t="s">
        <v>9499</v>
      </c>
      <c r="C4681" s="72" t="s">
        <v>302</v>
      </c>
      <c r="D4681" s="72" t="s">
        <v>292</v>
      </c>
      <c r="E4681" s="72"/>
      <c r="F4681" s="73" t="n">
        <v>1757</v>
      </c>
      <c r="G4681" s="73" t="n">
        <v>1453</v>
      </c>
      <c r="H4681" s="73" t="n">
        <v>304</v>
      </c>
      <c r="I4681" s="74" t="n">
        <f aca="false">H4681/F4681</f>
        <v>0.173022196926579</v>
      </c>
      <c r="J4681" s="73" t="n">
        <v>1416</v>
      </c>
      <c r="K4681" s="73" t="n">
        <v>14</v>
      </c>
      <c r="L4681" s="73" t="n">
        <v>23</v>
      </c>
      <c r="M4681" s="73" t="n">
        <v>729</v>
      </c>
      <c r="N4681" s="73" t="n">
        <v>525</v>
      </c>
      <c r="O4681" s="73" t="n">
        <f aca="false">J4681-M4681-N4681</f>
        <v>162</v>
      </c>
      <c r="P4681" s="74" t="n">
        <f aca="false">M4681/J4681</f>
        <v>0.514830508474576</v>
      </c>
      <c r="Q4681" s="74" t="n">
        <f aca="false">N4681/J4681</f>
        <v>0.370762711864407</v>
      </c>
      <c r="R4681" s="75" t="n">
        <f aca="false">ABS(P4681-Q4681)*100</f>
        <v>14.4067796610169</v>
      </c>
      <c r="S4681" s="72" t="str">
        <f aca="false">IF(M4681&gt;N4681,"Flávio Bolsonaro",IF(N4681&gt;M4681,"Lula","Empate"))</f>
        <v>Flávio Bolsonaro</v>
      </c>
      <c r="T4681" s="74" t="n">
        <v>0.496387283236994</v>
      </c>
      <c r="U4681" s="74" t="n">
        <v>0.415462427745665</v>
      </c>
      <c r="V4681" s="72" t="str">
        <f aca="false">IF(S4681="Empate","—",IF((N4681&gt;M4681)&lt;&gt;(T4681&gt;U4681),"Sim","Não"))</f>
        <v>Sim</v>
      </c>
    </row>
    <row r="4682" customFormat="false" ht="15" hidden="false" customHeight="false" outlineLevel="0" collapsed="false">
      <c r="A4682" s="72" t="s">
        <v>9500</v>
      </c>
      <c r="B4682" s="72" t="s">
        <v>9501</v>
      </c>
      <c r="C4682" s="72" t="s">
        <v>302</v>
      </c>
      <c r="D4682" s="72" t="s">
        <v>292</v>
      </c>
      <c r="E4682" s="72"/>
      <c r="F4682" s="73" t="n">
        <v>32021</v>
      </c>
      <c r="G4682" s="73" t="n">
        <v>25505</v>
      </c>
      <c r="H4682" s="73" t="n">
        <v>6516</v>
      </c>
      <c r="I4682" s="74" t="n">
        <f aca="false">H4682/F4682</f>
        <v>0.203491458730208</v>
      </c>
      <c r="J4682" s="73" t="n">
        <v>24896</v>
      </c>
      <c r="K4682" s="73" t="n">
        <v>311</v>
      </c>
      <c r="L4682" s="73" t="n">
        <v>298</v>
      </c>
      <c r="M4682" s="73" t="n">
        <v>16088</v>
      </c>
      <c r="N4682" s="73" t="n">
        <v>6383</v>
      </c>
      <c r="O4682" s="73" t="n">
        <f aca="false">J4682-M4682-N4682</f>
        <v>2425</v>
      </c>
      <c r="P4682" s="74" t="n">
        <f aca="false">M4682/J4682</f>
        <v>0.64620822622108</v>
      </c>
      <c r="Q4682" s="74" t="n">
        <f aca="false">N4682/J4682</f>
        <v>0.256386568123393</v>
      </c>
      <c r="R4682" s="75" t="n">
        <f aca="false">ABS(P4682-Q4682)*100</f>
        <v>38.9821658097686</v>
      </c>
      <c r="S4682" s="72" t="str">
        <f aca="false">IF(M4682&gt;N4682,"Flávio Bolsonaro",IF(N4682&gt;M4682,"Lula","Empate"))</f>
        <v>Flávio Bolsonaro</v>
      </c>
      <c r="T4682" s="74" t="n">
        <v>0.334622272875285</v>
      </c>
      <c r="U4682" s="74" t="n">
        <v>0.580592640833605</v>
      </c>
      <c r="V4682" s="72" t="str">
        <f aca="false">IF(S4682="Empate","—",IF((N4682&gt;M4682)&lt;&gt;(T4682&gt;U4682),"Sim","Não"))</f>
        <v>Não</v>
      </c>
    </row>
    <row r="4683" customFormat="false" ht="15" hidden="false" customHeight="false" outlineLevel="0" collapsed="false">
      <c r="A4683" s="72" t="s">
        <v>9502</v>
      </c>
      <c r="B4683" s="72" t="s">
        <v>9503</v>
      </c>
      <c r="C4683" s="72" t="s">
        <v>302</v>
      </c>
      <c r="D4683" s="72" t="s">
        <v>292</v>
      </c>
      <c r="E4683" s="72"/>
      <c r="F4683" s="73" t="n">
        <v>4795</v>
      </c>
      <c r="G4683" s="73" t="n">
        <v>4138</v>
      </c>
      <c r="H4683" s="73" t="n">
        <v>657</v>
      </c>
      <c r="I4683" s="74" t="n">
        <f aca="false">H4683/F4683</f>
        <v>0.137017726798749</v>
      </c>
      <c r="J4683" s="73" t="n">
        <v>4012</v>
      </c>
      <c r="K4683" s="73" t="n">
        <v>50</v>
      </c>
      <c r="L4683" s="73" t="n">
        <v>76</v>
      </c>
      <c r="M4683" s="73" t="n">
        <v>2785</v>
      </c>
      <c r="N4683" s="73" t="n">
        <v>903</v>
      </c>
      <c r="O4683" s="73" t="n">
        <f aca="false">J4683-M4683-N4683</f>
        <v>324</v>
      </c>
      <c r="P4683" s="74" t="n">
        <f aca="false">M4683/J4683</f>
        <v>0.694167497507478</v>
      </c>
      <c r="Q4683" s="74" t="n">
        <f aca="false">N4683/J4683</f>
        <v>0.225074775672981</v>
      </c>
      <c r="R4683" s="75" t="n">
        <f aca="false">ABS(P4683-Q4683)*100</f>
        <v>46.9092721834496</v>
      </c>
      <c r="S4683" s="72" t="str">
        <f aca="false">IF(M4683&gt;N4683,"Flávio Bolsonaro",IF(N4683&gt;M4683,"Lula","Empate"))</f>
        <v>Flávio Bolsonaro</v>
      </c>
      <c r="T4683" s="74" t="n">
        <v>0.259376803231391</v>
      </c>
      <c r="U4683" s="74" t="n">
        <v>0.651182919792268</v>
      </c>
      <c r="V4683" s="72" t="str">
        <f aca="false">IF(S4683="Empate","—",IF((N4683&gt;M4683)&lt;&gt;(T4683&gt;U4683),"Sim","Não"))</f>
        <v>Não</v>
      </c>
    </row>
    <row r="4684" customFormat="false" ht="15" hidden="false" customHeight="false" outlineLevel="0" collapsed="false">
      <c r="A4684" s="72" t="s">
        <v>9504</v>
      </c>
      <c r="B4684" s="72" t="s">
        <v>9505</v>
      </c>
      <c r="C4684" s="72" t="s">
        <v>302</v>
      </c>
      <c r="D4684" s="72" t="s">
        <v>292</v>
      </c>
      <c r="E4684" s="72"/>
      <c r="F4684" s="73" t="n">
        <v>14737</v>
      </c>
      <c r="G4684" s="73" t="n">
        <v>11846</v>
      </c>
      <c r="H4684" s="73" t="n">
        <v>2891</v>
      </c>
      <c r="I4684" s="74" t="n">
        <f aca="false">H4684/F4684</f>
        <v>0.19617289814752</v>
      </c>
      <c r="J4684" s="73" t="n">
        <v>11552</v>
      </c>
      <c r="K4684" s="73" t="n">
        <v>128</v>
      </c>
      <c r="L4684" s="73" t="n">
        <v>166</v>
      </c>
      <c r="M4684" s="73" t="n">
        <v>9300</v>
      </c>
      <c r="N4684" s="73" t="n">
        <v>1589</v>
      </c>
      <c r="O4684" s="73" t="n">
        <f aca="false">J4684-M4684-N4684</f>
        <v>663</v>
      </c>
      <c r="P4684" s="74" t="n">
        <f aca="false">M4684/J4684</f>
        <v>0.80505540166205</v>
      </c>
      <c r="Q4684" s="74" t="n">
        <f aca="false">N4684/J4684</f>
        <v>0.137551939058172</v>
      </c>
      <c r="R4684" s="75" t="n">
        <f aca="false">ABS(P4684-Q4684)*100</f>
        <v>66.7503462603878</v>
      </c>
      <c r="S4684" s="72" t="str">
        <f aca="false">IF(M4684&gt;N4684,"Flávio Bolsonaro",IF(N4684&gt;M4684,"Lula","Empate"))</f>
        <v>Flávio Bolsonaro</v>
      </c>
      <c r="T4684" s="74" t="n">
        <v>0.200207021478478</v>
      </c>
      <c r="U4684" s="74" t="n">
        <v>0.748813939446218</v>
      </c>
      <c r="V4684" s="72" t="str">
        <f aca="false">IF(S4684="Empate","—",IF((N4684&gt;M4684)&lt;&gt;(T4684&gt;U4684),"Sim","Não"))</f>
        <v>Não</v>
      </c>
    </row>
    <row r="4685" customFormat="false" ht="15" hidden="false" customHeight="false" outlineLevel="0" collapsed="false">
      <c r="A4685" s="72" t="s">
        <v>9506</v>
      </c>
      <c r="B4685" s="72" t="s">
        <v>7880</v>
      </c>
      <c r="C4685" s="72" t="s">
        <v>302</v>
      </c>
      <c r="D4685" s="72" t="s">
        <v>292</v>
      </c>
      <c r="E4685" s="72"/>
      <c r="F4685" s="73" t="n">
        <v>6620</v>
      </c>
      <c r="G4685" s="73" t="n">
        <v>5449</v>
      </c>
      <c r="H4685" s="73" t="n">
        <v>1171</v>
      </c>
      <c r="I4685" s="74" t="n">
        <f aca="false">H4685/F4685</f>
        <v>0.176888217522659</v>
      </c>
      <c r="J4685" s="73" t="n">
        <v>5275</v>
      </c>
      <c r="K4685" s="73" t="n">
        <v>97</v>
      </c>
      <c r="L4685" s="73" t="n">
        <v>77</v>
      </c>
      <c r="M4685" s="73" t="n">
        <v>3817</v>
      </c>
      <c r="N4685" s="73" t="n">
        <v>1099</v>
      </c>
      <c r="O4685" s="73" t="n">
        <f aca="false">J4685-M4685-N4685</f>
        <v>359</v>
      </c>
      <c r="P4685" s="74" t="n">
        <f aca="false">M4685/J4685</f>
        <v>0.723601895734597</v>
      </c>
      <c r="Q4685" s="74" t="n">
        <f aca="false">N4685/J4685</f>
        <v>0.208341232227488</v>
      </c>
      <c r="R4685" s="75" t="n">
        <f aca="false">ABS(P4685-Q4685)*100</f>
        <v>51.5260663507109</v>
      </c>
      <c r="S4685" s="72" t="str">
        <f aca="false">IF(M4685&gt;N4685,"Flávio Bolsonaro",IF(N4685&gt;M4685,"Lula","Empate"))</f>
        <v>Flávio Bolsonaro</v>
      </c>
      <c r="T4685" s="74" t="n">
        <v>0.277819408017984</v>
      </c>
      <c r="U4685" s="74" t="n">
        <v>0.650618209067066</v>
      </c>
      <c r="V4685" s="72" t="str">
        <f aca="false">IF(S4685="Empate","—",IF((N4685&gt;M4685)&lt;&gt;(T4685&gt;U4685),"Sim","Não"))</f>
        <v>Não</v>
      </c>
    </row>
    <row r="4686" customFormat="false" ht="15" hidden="false" customHeight="false" outlineLevel="0" collapsed="false">
      <c r="A4686" s="72" t="s">
        <v>9507</v>
      </c>
      <c r="B4686" s="72" t="s">
        <v>9508</v>
      </c>
      <c r="C4686" s="72" t="s">
        <v>302</v>
      </c>
      <c r="D4686" s="72" t="s">
        <v>292</v>
      </c>
      <c r="E4686" s="72"/>
      <c r="F4686" s="73" t="n">
        <v>2043</v>
      </c>
      <c r="G4686" s="73" t="n">
        <v>1713</v>
      </c>
      <c r="H4686" s="73" t="n">
        <v>330</v>
      </c>
      <c r="I4686" s="74" t="n">
        <f aca="false">H4686/F4686</f>
        <v>0.161527165932452</v>
      </c>
      <c r="J4686" s="73" t="n">
        <v>1660</v>
      </c>
      <c r="K4686" s="73" t="n">
        <v>34</v>
      </c>
      <c r="L4686" s="73" t="n">
        <v>19</v>
      </c>
      <c r="M4686" s="73" t="n">
        <v>960</v>
      </c>
      <c r="N4686" s="73" t="n">
        <v>578</v>
      </c>
      <c r="O4686" s="73" t="n">
        <f aca="false">J4686-M4686-N4686</f>
        <v>122</v>
      </c>
      <c r="P4686" s="74" t="n">
        <f aca="false">M4686/J4686</f>
        <v>0.578313253012048</v>
      </c>
      <c r="Q4686" s="74" t="n">
        <f aca="false">N4686/J4686</f>
        <v>0.348192771084337</v>
      </c>
      <c r="R4686" s="75" t="n">
        <f aca="false">ABS(P4686-Q4686)*100</f>
        <v>23.0120481927711</v>
      </c>
      <c r="S4686" s="72" t="str">
        <f aca="false">IF(M4686&gt;N4686,"Flávio Bolsonaro",IF(N4686&gt;M4686,"Lula","Empate"))</f>
        <v>Flávio Bolsonaro</v>
      </c>
      <c r="T4686" s="74" t="n">
        <v>0.457178065311152</v>
      </c>
      <c r="U4686" s="74" t="n">
        <v>0.473197781885397</v>
      </c>
      <c r="V4686" s="72" t="str">
        <f aca="false">IF(S4686="Empate","—",IF((N4686&gt;M4686)&lt;&gt;(T4686&gt;U4686),"Sim","Não"))</f>
        <v>Não</v>
      </c>
    </row>
    <row r="4687" customFormat="false" ht="15" hidden="false" customHeight="false" outlineLevel="0" collapsed="false">
      <c r="A4687" s="72" t="s">
        <v>9509</v>
      </c>
      <c r="B4687" s="72" t="s">
        <v>9510</v>
      </c>
      <c r="C4687" s="72" t="s">
        <v>302</v>
      </c>
      <c r="D4687" s="72" t="s">
        <v>292</v>
      </c>
      <c r="E4687" s="72"/>
      <c r="F4687" s="73" t="n">
        <v>36911</v>
      </c>
      <c r="G4687" s="73" t="n">
        <v>28818</v>
      </c>
      <c r="H4687" s="73" t="n">
        <v>8093</v>
      </c>
      <c r="I4687" s="74" t="n">
        <f aca="false">H4687/F4687</f>
        <v>0.219257132020265</v>
      </c>
      <c r="J4687" s="73" t="n">
        <v>27890</v>
      </c>
      <c r="K4687" s="73" t="n">
        <v>398</v>
      </c>
      <c r="L4687" s="73" t="n">
        <v>530</v>
      </c>
      <c r="M4687" s="73" t="n">
        <v>19722</v>
      </c>
      <c r="N4687" s="73" t="n">
        <v>6064</v>
      </c>
      <c r="O4687" s="73" t="n">
        <f aca="false">J4687-M4687-N4687</f>
        <v>2104</v>
      </c>
      <c r="P4687" s="74" t="n">
        <f aca="false">M4687/J4687</f>
        <v>0.707135173897454</v>
      </c>
      <c r="Q4687" s="74" t="n">
        <f aca="false">N4687/J4687</f>
        <v>0.217425600573682</v>
      </c>
      <c r="R4687" s="75" t="n">
        <f aca="false">ABS(P4687-Q4687)*100</f>
        <v>48.9709573323772</v>
      </c>
      <c r="S4687" s="72" t="str">
        <f aca="false">IF(M4687&gt;N4687,"Flávio Bolsonaro",IF(N4687&gt;M4687,"Lula","Empate"))</f>
        <v>Flávio Bolsonaro</v>
      </c>
      <c r="T4687" s="74" t="n">
        <v>0.279317252316167</v>
      </c>
      <c r="U4687" s="74" t="n">
        <v>0.649987480176947</v>
      </c>
      <c r="V4687" s="72" t="str">
        <f aca="false">IF(S4687="Empate","—",IF((N4687&gt;M4687)&lt;&gt;(T4687&gt;U4687),"Sim","Não"))</f>
        <v>Não</v>
      </c>
    </row>
    <row r="4688" customFormat="false" ht="15" hidden="false" customHeight="false" outlineLevel="0" collapsed="false">
      <c r="A4688" s="72" t="s">
        <v>9511</v>
      </c>
      <c r="B4688" s="72" t="s">
        <v>9512</v>
      </c>
      <c r="C4688" s="72" t="s">
        <v>302</v>
      </c>
      <c r="D4688" s="72" t="s">
        <v>292</v>
      </c>
      <c r="E4688" s="72"/>
      <c r="F4688" s="73" t="n">
        <v>4542</v>
      </c>
      <c r="G4688" s="73" t="n">
        <v>3909</v>
      </c>
      <c r="H4688" s="73" t="n">
        <v>633</v>
      </c>
      <c r="I4688" s="74" t="n">
        <f aca="false">H4688/F4688</f>
        <v>0.139365918097754</v>
      </c>
      <c r="J4688" s="73" t="n">
        <v>3796</v>
      </c>
      <c r="K4688" s="73" t="n">
        <v>54</v>
      </c>
      <c r="L4688" s="73" t="n">
        <v>59</v>
      </c>
      <c r="M4688" s="73" t="n">
        <v>2716</v>
      </c>
      <c r="N4688" s="73" t="n">
        <v>844</v>
      </c>
      <c r="O4688" s="73" t="n">
        <f aca="false">J4688-M4688-N4688</f>
        <v>236</v>
      </c>
      <c r="P4688" s="74" t="n">
        <f aca="false">M4688/J4688</f>
        <v>0.715489989462592</v>
      </c>
      <c r="Q4688" s="74" t="n">
        <f aca="false">N4688/J4688</f>
        <v>0.222339304531085</v>
      </c>
      <c r="R4688" s="75" t="n">
        <f aca="false">ABS(P4688-Q4688)*100</f>
        <v>49.3150684931507</v>
      </c>
      <c r="S4688" s="72" t="str">
        <f aca="false">IF(M4688&gt;N4688,"Flávio Bolsonaro",IF(N4688&gt;M4688,"Lula","Empate"))</f>
        <v>Flávio Bolsonaro</v>
      </c>
      <c r="T4688" s="74" t="n">
        <v>0.274238227146814</v>
      </c>
      <c r="U4688" s="74" t="n">
        <v>0.660664819944598</v>
      </c>
      <c r="V4688" s="72" t="str">
        <f aca="false">IF(S4688="Empate","—",IF((N4688&gt;M4688)&lt;&gt;(T4688&gt;U4688),"Sim","Não"))</f>
        <v>Não</v>
      </c>
    </row>
    <row r="4689" customFormat="false" ht="15" hidden="false" customHeight="false" outlineLevel="0" collapsed="false">
      <c r="A4689" s="72" t="s">
        <v>9513</v>
      </c>
      <c r="B4689" s="72" t="s">
        <v>9514</v>
      </c>
      <c r="C4689" s="72" t="s">
        <v>302</v>
      </c>
      <c r="D4689" s="72" t="s">
        <v>292</v>
      </c>
      <c r="E4689" s="72"/>
      <c r="F4689" s="73" t="n">
        <v>35846</v>
      </c>
      <c r="G4689" s="73" t="n">
        <v>29611</v>
      </c>
      <c r="H4689" s="73" t="n">
        <v>6235</v>
      </c>
      <c r="I4689" s="74" t="n">
        <f aca="false">H4689/F4689</f>
        <v>0.173938514757574</v>
      </c>
      <c r="J4689" s="73" t="n">
        <v>28673</v>
      </c>
      <c r="K4689" s="73" t="n">
        <v>366</v>
      </c>
      <c r="L4689" s="73" t="n">
        <v>572</v>
      </c>
      <c r="M4689" s="73" t="n">
        <v>21690</v>
      </c>
      <c r="N4689" s="73" t="n">
        <v>4416</v>
      </c>
      <c r="O4689" s="73" t="n">
        <f aca="false">J4689-M4689-N4689</f>
        <v>2567</v>
      </c>
      <c r="P4689" s="74" t="n">
        <f aca="false">M4689/J4689</f>
        <v>0.756460781920273</v>
      </c>
      <c r="Q4689" s="74" t="n">
        <f aca="false">N4689/J4689</f>
        <v>0.154012485613644</v>
      </c>
      <c r="R4689" s="75" t="n">
        <f aca="false">ABS(P4689-Q4689)*100</f>
        <v>60.244829630663</v>
      </c>
      <c r="S4689" s="72" t="str">
        <f aca="false">IF(M4689&gt;N4689,"Flávio Bolsonaro",IF(N4689&gt;M4689,"Lula","Empate"))</f>
        <v>Flávio Bolsonaro</v>
      </c>
      <c r="T4689" s="74" t="n">
        <v>0.164907602858942</v>
      </c>
      <c r="U4689" s="74" t="n">
        <v>0.753545902307151</v>
      </c>
      <c r="V4689" s="72" t="str">
        <f aca="false">IF(S4689="Empate","—",IF((N4689&gt;M4689)&lt;&gt;(T4689&gt;U4689),"Sim","Não"))</f>
        <v>Não</v>
      </c>
    </row>
    <row r="4690" customFormat="false" ht="15" hidden="false" customHeight="false" outlineLevel="0" collapsed="false">
      <c r="A4690" s="72" t="s">
        <v>9515</v>
      </c>
      <c r="B4690" s="72" t="s">
        <v>9516</v>
      </c>
      <c r="C4690" s="72" t="s">
        <v>302</v>
      </c>
      <c r="D4690" s="72" t="s">
        <v>292</v>
      </c>
      <c r="E4690" s="72"/>
      <c r="F4690" s="73" t="n">
        <v>5898</v>
      </c>
      <c r="G4690" s="73" t="n">
        <v>4446</v>
      </c>
      <c r="H4690" s="73" t="n">
        <v>1452</v>
      </c>
      <c r="I4690" s="74" t="n">
        <f aca="false">H4690/F4690</f>
        <v>0.24618514750763</v>
      </c>
      <c r="J4690" s="73" t="n">
        <v>4279</v>
      </c>
      <c r="K4690" s="73" t="n">
        <v>93</v>
      </c>
      <c r="L4690" s="73" t="n">
        <v>74</v>
      </c>
      <c r="M4690" s="73" t="n">
        <v>2395</v>
      </c>
      <c r="N4690" s="73" t="n">
        <v>1621</v>
      </c>
      <c r="O4690" s="73" t="n">
        <f aca="false">J4690-M4690-N4690</f>
        <v>263</v>
      </c>
      <c r="P4690" s="74" t="n">
        <f aca="false">M4690/J4690</f>
        <v>0.559710212666511</v>
      </c>
      <c r="Q4690" s="74" t="n">
        <f aca="false">N4690/J4690</f>
        <v>0.378826828698294</v>
      </c>
      <c r="R4690" s="75" t="n">
        <f aca="false">ABS(P4690-Q4690)*100</f>
        <v>18.0883383968217</v>
      </c>
      <c r="S4690" s="72" t="str">
        <f aca="false">IF(M4690&gt;N4690,"Flávio Bolsonaro",IF(N4690&gt;M4690,"Lula","Empate"))</f>
        <v>Flávio Bolsonaro</v>
      </c>
      <c r="T4690" s="74" t="n">
        <v>0.466556759302873</v>
      </c>
      <c r="U4690" s="74" t="n">
        <v>0.43876589731512</v>
      </c>
      <c r="V4690" s="72" t="str">
        <f aca="false">IF(S4690="Empate","—",IF((N4690&gt;M4690)&lt;&gt;(T4690&gt;U4690),"Sim","Não"))</f>
        <v>Sim</v>
      </c>
    </row>
    <row r="4691" customFormat="false" ht="15" hidden="false" customHeight="false" outlineLevel="0" collapsed="false">
      <c r="A4691" s="72" t="s">
        <v>9517</v>
      </c>
      <c r="B4691" s="72" t="s">
        <v>9518</v>
      </c>
      <c r="C4691" s="72" t="s">
        <v>302</v>
      </c>
      <c r="D4691" s="72" t="s">
        <v>292</v>
      </c>
      <c r="E4691" s="72"/>
      <c r="F4691" s="73" t="n">
        <v>3946</v>
      </c>
      <c r="G4691" s="73" t="n">
        <v>3276</v>
      </c>
      <c r="H4691" s="73" t="n">
        <v>670</v>
      </c>
      <c r="I4691" s="74" t="n">
        <f aca="false">H4691/F4691</f>
        <v>0.169792194627471</v>
      </c>
      <c r="J4691" s="73" t="n">
        <v>3170</v>
      </c>
      <c r="K4691" s="73" t="n">
        <v>46</v>
      </c>
      <c r="L4691" s="73" t="n">
        <v>60</v>
      </c>
      <c r="M4691" s="73" t="n">
        <v>2015</v>
      </c>
      <c r="N4691" s="73" t="n">
        <v>824</v>
      </c>
      <c r="O4691" s="73" t="n">
        <f aca="false">J4691-M4691-N4691</f>
        <v>331</v>
      </c>
      <c r="P4691" s="74" t="n">
        <f aca="false">M4691/J4691</f>
        <v>0.635646687697161</v>
      </c>
      <c r="Q4691" s="74" t="n">
        <f aca="false">N4691/J4691</f>
        <v>0.25993690851735</v>
      </c>
      <c r="R4691" s="75" t="n">
        <f aca="false">ABS(P4691-Q4691)*100</f>
        <v>37.5709779179811</v>
      </c>
      <c r="S4691" s="72" t="str">
        <f aca="false">IF(M4691&gt;N4691,"Flávio Bolsonaro",IF(N4691&gt;M4691,"Lula","Empate"))</f>
        <v>Flávio Bolsonaro</v>
      </c>
      <c r="T4691" s="74" t="n">
        <v>0.347504025764895</v>
      </c>
      <c r="U4691" s="74" t="n">
        <v>0.536553945249597</v>
      </c>
      <c r="V4691" s="72" t="str">
        <f aca="false">IF(S4691="Empate","—",IF((N4691&gt;M4691)&lt;&gt;(T4691&gt;U4691),"Sim","Não"))</f>
        <v>Não</v>
      </c>
    </row>
    <row r="4692" customFormat="false" ht="15" hidden="false" customHeight="false" outlineLevel="0" collapsed="false">
      <c r="A4692" s="72" t="s">
        <v>9519</v>
      </c>
      <c r="B4692" s="72" t="s">
        <v>9520</v>
      </c>
      <c r="C4692" s="72" t="s">
        <v>302</v>
      </c>
      <c r="D4692" s="72" t="s">
        <v>292</v>
      </c>
      <c r="E4692" s="72"/>
      <c r="F4692" s="73" t="n">
        <v>6439</v>
      </c>
      <c r="G4692" s="73" t="n">
        <v>5464</v>
      </c>
      <c r="H4692" s="73" t="n">
        <v>975</v>
      </c>
      <c r="I4692" s="74" t="n">
        <f aca="false">H4692/F4692</f>
        <v>0.151421028109955</v>
      </c>
      <c r="J4692" s="73" t="n">
        <v>5331</v>
      </c>
      <c r="K4692" s="73" t="n">
        <v>58</v>
      </c>
      <c r="L4692" s="73" t="n">
        <v>75</v>
      </c>
      <c r="M4692" s="73" t="n">
        <v>4067</v>
      </c>
      <c r="N4692" s="73" t="n">
        <v>877</v>
      </c>
      <c r="O4692" s="73" t="n">
        <f aca="false">J4692-M4692-N4692</f>
        <v>387</v>
      </c>
      <c r="P4692" s="74" t="n">
        <f aca="false">M4692/J4692</f>
        <v>0.762896267116864</v>
      </c>
      <c r="Q4692" s="74" t="n">
        <f aca="false">N4692/J4692</f>
        <v>0.164509472894391</v>
      </c>
      <c r="R4692" s="75" t="n">
        <f aca="false">ABS(P4692-Q4692)*100</f>
        <v>59.8386794222472</v>
      </c>
      <c r="S4692" s="72" t="str">
        <f aca="false">IF(M4692&gt;N4692,"Flávio Bolsonaro",IF(N4692&gt;M4692,"Lula","Empate"))</f>
        <v>Flávio Bolsonaro</v>
      </c>
      <c r="T4692" s="74" t="n">
        <v>0.218743808202893</v>
      </c>
      <c r="U4692" s="74" t="n">
        <v>0.726570239746384</v>
      </c>
      <c r="V4692" s="72" t="str">
        <f aca="false">IF(S4692="Empate","—",IF((N4692&gt;M4692)&lt;&gt;(T4692&gt;U4692),"Sim","Não"))</f>
        <v>Não</v>
      </c>
    </row>
    <row r="4693" customFormat="false" ht="15" hidden="false" customHeight="false" outlineLevel="0" collapsed="false">
      <c r="A4693" s="72" t="s">
        <v>9521</v>
      </c>
      <c r="B4693" s="72" t="s">
        <v>9522</v>
      </c>
      <c r="C4693" s="72" t="s">
        <v>302</v>
      </c>
      <c r="D4693" s="72" t="s">
        <v>292</v>
      </c>
      <c r="E4693" s="72"/>
      <c r="F4693" s="73" t="n">
        <v>6518</v>
      </c>
      <c r="G4693" s="73" t="n">
        <v>5669</v>
      </c>
      <c r="H4693" s="73" t="n">
        <v>849</v>
      </c>
      <c r="I4693" s="74" t="n">
        <f aca="false">H4693/F4693</f>
        <v>0.130254679349494</v>
      </c>
      <c r="J4693" s="73" t="n">
        <v>5523</v>
      </c>
      <c r="K4693" s="73" t="n">
        <v>87</v>
      </c>
      <c r="L4693" s="73" t="n">
        <v>59</v>
      </c>
      <c r="M4693" s="73" t="n">
        <v>4455</v>
      </c>
      <c r="N4693" s="73" t="n">
        <v>747</v>
      </c>
      <c r="O4693" s="73" t="n">
        <f aca="false">J4693-M4693-N4693</f>
        <v>321</v>
      </c>
      <c r="P4693" s="74" t="n">
        <f aca="false">M4693/J4693</f>
        <v>0.806626833242803</v>
      </c>
      <c r="Q4693" s="74" t="n">
        <f aca="false">N4693/J4693</f>
        <v>0.1352525801195</v>
      </c>
      <c r="R4693" s="75" t="n">
        <f aca="false">ABS(P4693-Q4693)*100</f>
        <v>67.1374253123303</v>
      </c>
      <c r="S4693" s="72" t="str">
        <f aca="false">IF(M4693&gt;N4693,"Flávio Bolsonaro",IF(N4693&gt;M4693,"Lula","Empate"))</f>
        <v>Flávio Bolsonaro</v>
      </c>
      <c r="T4693" s="74" t="n">
        <v>0.172324244110555</v>
      </c>
      <c r="U4693" s="74" t="n">
        <v>0.76701910591727</v>
      </c>
      <c r="V4693" s="72" t="str">
        <f aca="false">IF(S4693="Empate","—",IF((N4693&gt;M4693)&lt;&gt;(T4693&gt;U4693),"Sim","Não"))</f>
        <v>Não</v>
      </c>
    </row>
    <row r="4694" customFormat="false" ht="15" hidden="false" customHeight="false" outlineLevel="0" collapsed="false">
      <c r="A4694" s="72" t="s">
        <v>9523</v>
      </c>
      <c r="B4694" s="72" t="s">
        <v>9524</v>
      </c>
      <c r="C4694" s="72" t="s">
        <v>302</v>
      </c>
      <c r="D4694" s="72" t="s">
        <v>292</v>
      </c>
      <c r="E4694" s="72"/>
      <c r="F4694" s="73" t="n">
        <v>5524</v>
      </c>
      <c r="G4694" s="73" t="n">
        <v>4626</v>
      </c>
      <c r="H4694" s="73" t="n">
        <v>898</v>
      </c>
      <c r="I4694" s="74" t="n">
        <f aca="false">H4694/F4694</f>
        <v>0.162563359884142</v>
      </c>
      <c r="J4694" s="73" t="n">
        <v>4515</v>
      </c>
      <c r="K4694" s="73" t="n">
        <v>56</v>
      </c>
      <c r="L4694" s="73" t="n">
        <v>55</v>
      </c>
      <c r="M4694" s="73" t="n">
        <v>3467</v>
      </c>
      <c r="N4694" s="73" t="n">
        <v>790</v>
      </c>
      <c r="O4694" s="73" t="n">
        <f aca="false">J4694-M4694-N4694</f>
        <v>258</v>
      </c>
      <c r="P4694" s="74" t="n">
        <f aca="false">M4694/J4694</f>
        <v>0.767884828349945</v>
      </c>
      <c r="Q4694" s="74" t="n">
        <f aca="false">N4694/J4694</f>
        <v>0.174972314507198</v>
      </c>
      <c r="R4694" s="75" t="n">
        <f aca="false">ABS(P4694-Q4694)*100</f>
        <v>59.2912513842746</v>
      </c>
      <c r="S4694" s="72" t="str">
        <f aca="false">IF(M4694&gt;N4694,"Flávio Bolsonaro",IF(N4694&gt;M4694,"Lula","Empate"))</f>
        <v>Flávio Bolsonaro</v>
      </c>
      <c r="T4694" s="74" t="n">
        <v>0.203699367829548</v>
      </c>
      <c r="U4694" s="74" t="n">
        <v>0.744556309997659</v>
      </c>
      <c r="V4694" s="72" t="str">
        <f aca="false">IF(S4694="Empate","—",IF((N4694&gt;M4694)&lt;&gt;(T4694&gt;U4694),"Sim","Não"))</f>
        <v>Não</v>
      </c>
    </row>
    <row r="4695" customFormat="false" ht="15" hidden="false" customHeight="false" outlineLevel="0" collapsed="false">
      <c r="A4695" s="72" t="s">
        <v>9525</v>
      </c>
      <c r="B4695" s="72" t="s">
        <v>9526</v>
      </c>
      <c r="C4695" s="72" t="s">
        <v>302</v>
      </c>
      <c r="D4695" s="72" t="s">
        <v>292</v>
      </c>
      <c r="E4695" s="72"/>
      <c r="F4695" s="73" t="n">
        <v>15074</v>
      </c>
      <c r="G4695" s="73" t="n">
        <v>11704</v>
      </c>
      <c r="H4695" s="73" t="n">
        <v>3370</v>
      </c>
      <c r="I4695" s="74" t="n">
        <f aca="false">H4695/F4695</f>
        <v>0.22356375215603</v>
      </c>
      <c r="J4695" s="73" t="n">
        <v>11154</v>
      </c>
      <c r="K4695" s="73" t="n">
        <v>329</v>
      </c>
      <c r="L4695" s="73" t="n">
        <v>221</v>
      </c>
      <c r="M4695" s="73" t="n">
        <v>6899</v>
      </c>
      <c r="N4695" s="73" t="n">
        <v>3332</v>
      </c>
      <c r="O4695" s="73" t="n">
        <f aca="false">J4695-M4695-N4695</f>
        <v>923</v>
      </c>
      <c r="P4695" s="74" t="n">
        <f aca="false">M4695/J4695</f>
        <v>0.618522503137888</v>
      </c>
      <c r="Q4695" s="74" t="n">
        <f aca="false">N4695/J4695</f>
        <v>0.29872691411153</v>
      </c>
      <c r="R4695" s="75" t="n">
        <f aca="false">ABS(P4695-Q4695)*100</f>
        <v>31.9795589026358</v>
      </c>
      <c r="S4695" s="72" t="str">
        <f aca="false">IF(M4695&gt;N4695,"Flávio Bolsonaro",IF(N4695&gt;M4695,"Lula","Empate"))</f>
        <v>Flávio Bolsonaro</v>
      </c>
      <c r="T4695" s="74" t="n">
        <v>0.361778095153084</v>
      </c>
      <c r="U4695" s="74" t="n">
        <v>0.552084263143801</v>
      </c>
      <c r="V4695" s="72" t="str">
        <f aca="false">IF(S4695="Empate","—",IF((N4695&gt;M4695)&lt;&gt;(T4695&gt;U4695),"Sim","Não"))</f>
        <v>Não</v>
      </c>
    </row>
    <row r="4696" customFormat="false" ht="15" hidden="false" customHeight="false" outlineLevel="0" collapsed="false">
      <c r="A4696" s="72" t="s">
        <v>9527</v>
      </c>
      <c r="B4696" s="72" t="s">
        <v>9528</v>
      </c>
      <c r="C4696" s="72" t="s">
        <v>302</v>
      </c>
      <c r="D4696" s="72" t="s">
        <v>292</v>
      </c>
      <c r="E4696" s="72"/>
      <c r="F4696" s="73" t="n">
        <v>82210</v>
      </c>
      <c r="G4696" s="73" t="n">
        <v>66393</v>
      </c>
      <c r="H4696" s="73" t="n">
        <v>15817</v>
      </c>
      <c r="I4696" s="74" t="n">
        <f aca="false">H4696/F4696</f>
        <v>0.192397518550055</v>
      </c>
      <c r="J4696" s="73" t="n">
        <v>64294</v>
      </c>
      <c r="K4696" s="73" t="n">
        <v>891</v>
      </c>
      <c r="L4696" s="73" t="n">
        <v>1208</v>
      </c>
      <c r="M4696" s="73" t="n">
        <v>45432</v>
      </c>
      <c r="N4696" s="73" t="n">
        <v>13559</v>
      </c>
      <c r="O4696" s="73" t="n">
        <f aca="false">J4696-M4696-N4696</f>
        <v>5303</v>
      </c>
      <c r="P4696" s="74" t="n">
        <f aca="false">M4696/J4696</f>
        <v>0.706628923383208</v>
      </c>
      <c r="Q4696" s="74" t="n">
        <f aca="false">N4696/J4696</f>
        <v>0.210890596323141</v>
      </c>
      <c r="R4696" s="75" t="n">
        <f aca="false">ABS(P4696-Q4696)*100</f>
        <v>49.5738327060068</v>
      </c>
      <c r="S4696" s="72" t="str">
        <f aca="false">IF(M4696&gt;N4696,"Flávio Bolsonaro",IF(N4696&gt;M4696,"Lula","Empate"))</f>
        <v>Flávio Bolsonaro</v>
      </c>
      <c r="T4696" s="74" t="n">
        <v>0.238906865729023</v>
      </c>
      <c r="U4696" s="74" t="n">
        <v>0.675007208534905</v>
      </c>
      <c r="V4696" s="72" t="str">
        <f aca="false">IF(S4696="Empate","—",IF((N4696&gt;M4696)&lt;&gt;(T4696&gt;U4696),"Sim","Não"))</f>
        <v>Não</v>
      </c>
    </row>
    <row r="4697" customFormat="false" ht="15" hidden="false" customHeight="false" outlineLevel="0" collapsed="false">
      <c r="A4697" s="72" t="s">
        <v>9529</v>
      </c>
      <c r="B4697" s="72" t="s">
        <v>9530</v>
      </c>
      <c r="C4697" s="72" t="s">
        <v>302</v>
      </c>
      <c r="D4697" s="72" t="s">
        <v>292</v>
      </c>
      <c r="E4697" s="72"/>
      <c r="F4697" s="73" t="n">
        <v>4043</v>
      </c>
      <c r="G4697" s="73" t="n">
        <v>3596</v>
      </c>
      <c r="H4697" s="73" t="n">
        <v>447</v>
      </c>
      <c r="I4697" s="74" t="n">
        <f aca="false">H4697/F4697</f>
        <v>0.110561464259213</v>
      </c>
      <c r="J4697" s="73" t="n">
        <v>3494</v>
      </c>
      <c r="K4697" s="73" t="n">
        <v>35</v>
      </c>
      <c r="L4697" s="73" t="n">
        <v>67</v>
      </c>
      <c r="M4697" s="73" t="n">
        <v>2528</v>
      </c>
      <c r="N4697" s="73" t="n">
        <v>607</v>
      </c>
      <c r="O4697" s="73" t="n">
        <f aca="false">J4697-M4697-N4697</f>
        <v>359</v>
      </c>
      <c r="P4697" s="74" t="n">
        <f aca="false">M4697/J4697</f>
        <v>0.723526044647968</v>
      </c>
      <c r="Q4697" s="74" t="n">
        <f aca="false">N4697/J4697</f>
        <v>0.173726388093875</v>
      </c>
      <c r="R4697" s="75" t="n">
        <f aca="false">ABS(P4697-Q4697)*100</f>
        <v>54.9799656554093</v>
      </c>
      <c r="S4697" s="72" t="str">
        <f aca="false">IF(M4697&gt;N4697,"Flávio Bolsonaro",IF(N4697&gt;M4697,"Lula","Empate"))</f>
        <v>Flávio Bolsonaro</v>
      </c>
      <c r="T4697" s="74" t="n">
        <v>0.223165554881747</v>
      </c>
      <c r="U4697" s="74" t="n">
        <v>0.679805942995755</v>
      </c>
      <c r="V4697" s="72" t="str">
        <f aca="false">IF(S4697="Empate","—",IF((N4697&gt;M4697)&lt;&gt;(T4697&gt;U4697),"Sim","Não"))</f>
        <v>Não</v>
      </c>
    </row>
    <row r="4698" customFormat="false" ht="15" hidden="false" customHeight="false" outlineLevel="0" collapsed="false">
      <c r="A4698" s="72" t="s">
        <v>9531</v>
      </c>
      <c r="B4698" s="72" t="s">
        <v>7396</v>
      </c>
      <c r="C4698" s="72" t="s">
        <v>302</v>
      </c>
      <c r="D4698" s="72" t="s">
        <v>292</v>
      </c>
      <c r="E4698" s="72"/>
      <c r="F4698" s="73" t="n">
        <v>10409</v>
      </c>
      <c r="G4698" s="73" t="n">
        <v>8943</v>
      </c>
      <c r="H4698" s="73" t="n">
        <v>1466</v>
      </c>
      <c r="I4698" s="74" t="n">
        <f aca="false">H4698/F4698</f>
        <v>0.140839657988279</v>
      </c>
      <c r="J4698" s="73" t="n">
        <v>8752</v>
      </c>
      <c r="K4698" s="73" t="n">
        <v>97</v>
      </c>
      <c r="L4698" s="73" t="n">
        <v>94</v>
      </c>
      <c r="M4698" s="73" t="n">
        <v>6974</v>
      </c>
      <c r="N4698" s="73" t="n">
        <v>1284</v>
      </c>
      <c r="O4698" s="73" t="n">
        <f aca="false">J4698-M4698-N4698</f>
        <v>494</v>
      </c>
      <c r="P4698" s="74" t="n">
        <f aca="false">M4698/J4698</f>
        <v>0.796846435100548</v>
      </c>
      <c r="Q4698" s="74" t="n">
        <f aca="false">N4698/J4698</f>
        <v>0.146709323583181</v>
      </c>
      <c r="R4698" s="75" t="n">
        <f aca="false">ABS(P4698-Q4698)*100</f>
        <v>65.0137111517367</v>
      </c>
      <c r="S4698" s="72" t="str">
        <f aca="false">IF(M4698&gt;N4698,"Flávio Bolsonaro",IF(N4698&gt;M4698,"Lula","Empate"))</f>
        <v>Flávio Bolsonaro</v>
      </c>
      <c r="T4698" s="74" t="n">
        <v>0.173280896198308</v>
      </c>
      <c r="U4698" s="74" t="n">
        <v>0.767131450363485</v>
      </c>
      <c r="V4698" s="72" t="str">
        <f aca="false">IF(S4698="Empate","—",IF((N4698&gt;M4698)&lt;&gt;(T4698&gt;U4698),"Sim","Não"))</f>
        <v>Não</v>
      </c>
    </row>
    <row r="4699" customFormat="false" ht="15" hidden="false" customHeight="false" outlineLevel="0" collapsed="false">
      <c r="A4699" s="72" t="s">
        <v>9532</v>
      </c>
      <c r="B4699" s="72" t="s">
        <v>9533</v>
      </c>
      <c r="C4699" s="72" t="s">
        <v>302</v>
      </c>
      <c r="D4699" s="72" t="s">
        <v>292</v>
      </c>
      <c r="E4699" s="72"/>
      <c r="F4699" s="73" t="n">
        <v>2463</v>
      </c>
      <c r="G4699" s="73" t="n">
        <v>2067</v>
      </c>
      <c r="H4699" s="73" t="n">
        <v>396</v>
      </c>
      <c r="I4699" s="74" t="n">
        <f aca="false">H4699/F4699</f>
        <v>0.160779537149817</v>
      </c>
      <c r="J4699" s="73" t="n">
        <v>2026</v>
      </c>
      <c r="K4699" s="73" t="n">
        <v>14</v>
      </c>
      <c r="L4699" s="73" t="n">
        <v>27</v>
      </c>
      <c r="M4699" s="73" t="n">
        <v>1276</v>
      </c>
      <c r="N4699" s="73" t="n">
        <v>621</v>
      </c>
      <c r="O4699" s="73" t="n">
        <f aca="false">J4699-M4699-N4699</f>
        <v>129</v>
      </c>
      <c r="P4699" s="74" t="n">
        <f aca="false">M4699/J4699</f>
        <v>0.629812438302073</v>
      </c>
      <c r="Q4699" s="74" t="n">
        <f aca="false">N4699/J4699</f>
        <v>0.306515301085884</v>
      </c>
      <c r="R4699" s="75" t="n">
        <f aca="false">ABS(P4699-Q4699)*100</f>
        <v>32.3297137216189</v>
      </c>
      <c r="S4699" s="72" t="str">
        <f aca="false">IF(M4699&gt;N4699,"Flávio Bolsonaro",IF(N4699&gt;M4699,"Lula","Empate"))</f>
        <v>Flávio Bolsonaro</v>
      </c>
      <c r="T4699" s="74" t="n">
        <v>0.354418155480444</v>
      </c>
      <c r="U4699" s="74" t="n">
        <v>0.562530178657653</v>
      </c>
      <c r="V4699" s="72" t="str">
        <f aca="false">IF(S4699="Empate","—",IF((N4699&gt;M4699)&lt;&gt;(T4699&gt;U4699),"Sim","Não"))</f>
        <v>Não</v>
      </c>
    </row>
    <row r="4700" customFormat="false" ht="15" hidden="false" customHeight="false" outlineLevel="0" collapsed="false">
      <c r="A4700" s="72" t="s">
        <v>9534</v>
      </c>
      <c r="B4700" s="72" t="s">
        <v>9535</v>
      </c>
      <c r="C4700" s="72" t="s">
        <v>302</v>
      </c>
      <c r="D4700" s="72" t="s">
        <v>292</v>
      </c>
      <c r="E4700" s="72"/>
      <c r="F4700" s="73" t="n">
        <v>8139</v>
      </c>
      <c r="G4700" s="73" t="n">
        <v>6765</v>
      </c>
      <c r="H4700" s="73" t="n">
        <v>1374</v>
      </c>
      <c r="I4700" s="74" t="n">
        <f aca="false">H4700/F4700</f>
        <v>0.168816807961666</v>
      </c>
      <c r="J4700" s="73" t="n">
        <v>6615</v>
      </c>
      <c r="K4700" s="73" t="n">
        <v>74</v>
      </c>
      <c r="L4700" s="73" t="n">
        <v>76</v>
      </c>
      <c r="M4700" s="73" t="n">
        <v>4822</v>
      </c>
      <c r="N4700" s="73" t="n">
        <v>1327</v>
      </c>
      <c r="O4700" s="73" t="n">
        <f aca="false">J4700-M4700-N4700</f>
        <v>466</v>
      </c>
      <c r="P4700" s="74" t="n">
        <f aca="false">M4700/J4700</f>
        <v>0.728949357520786</v>
      </c>
      <c r="Q4700" s="74" t="n">
        <f aca="false">N4700/J4700</f>
        <v>0.200604686318972</v>
      </c>
      <c r="R4700" s="75" t="n">
        <f aca="false">ABS(P4700-Q4700)*100</f>
        <v>52.8344671201814</v>
      </c>
      <c r="S4700" s="72" t="str">
        <f aca="false">IF(M4700&gt;N4700,"Flávio Bolsonaro",IF(N4700&gt;M4700,"Lula","Empate"))</f>
        <v>Flávio Bolsonaro</v>
      </c>
      <c r="T4700" s="74" t="n">
        <v>0.276704454734153</v>
      </c>
      <c r="U4700" s="74" t="n">
        <v>0.661184735749641</v>
      </c>
      <c r="V4700" s="72" t="str">
        <f aca="false">IF(S4700="Empate","—",IF((N4700&gt;M4700)&lt;&gt;(T4700&gt;U4700),"Sim","Não"))</f>
        <v>Não</v>
      </c>
    </row>
    <row r="4701" customFormat="false" ht="15" hidden="false" customHeight="false" outlineLevel="0" collapsed="false">
      <c r="A4701" s="72" t="s">
        <v>9536</v>
      </c>
      <c r="B4701" s="72" t="s">
        <v>9537</v>
      </c>
      <c r="C4701" s="72" t="s">
        <v>302</v>
      </c>
      <c r="D4701" s="72" t="s">
        <v>292</v>
      </c>
      <c r="E4701" s="72"/>
      <c r="F4701" s="73" t="n">
        <v>2525</v>
      </c>
      <c r="G4701" s="73" t="n">
        <v>2043</v>
      </c>
      <c r="H4701" s="73" t="n">
        <v>482</v>
      </c>
      <c r="I4701" s="74" t="n">
        <f aca="false">H4701/F4701</f>
        <v>0.190891089108911</v>
      </c>
      <c r="J4701" s="73" t="n">
        <v>1971</v>
      </c>
      <c r="K4701" s="73" t="n">
        <v>39</v>
      </c>
      <c r="L4701" s="73" t="n">
        <v>33</v>
      </c>
      <c r="M4701" s="73" t="n">
        <v>1241</v>
      </c>
      <c r="N4701" s="73" t="n">
        <v>554</v>
      </c>
      <c r="O4701" s="73" t="n">
        <f aca="false">J4701-M4701-N4701</f>
        <v>176</v>
      </c>
      <c r="P4701" s="74" t="n">
        <f aca="false">M4701/J4701</f>
        <v>0.62962962962963</v>
      </c>
      <c r="Q4701" s="74" t="n">
        <f aca="false">N4701/J4701</f>
        <v>0.281075596144089</v>
      </c>
      <c r="R4701" s="75" t="n">
        <f aca="false">ABS(P4701-Q4701)*100</f>
        <v>34.855403348554</v>
      </c>
      <c r="S4701" s="72" t="str">
        <f aca="false">IF(M4701&gt;N4701,"Flávio Bolsonaro",IF(N4701&gt;M4701,"Lula","Empate"))</f>
        <v>Flávio Bolsonaro</v>
      </c>
      <c r="T4701" s="74" t="n">
        <v>0.39403453689168</v>
      </c>
      <c r="U4701" s="74" t="n">
        <v>0.506017791732077</v>
      </c>
      <c r="V4701" s="72" t="str">
        <f aca="false">IF(S4701="Empate","—",IF((N4701&gt;M4701)&lt;&gt;(T4701&gt;U4701),"Sim","Não"))</f>
        <v>Não</v>
      </c>
    </row>
    <row r="4702" customFormat="false" ht="15" hidden="false" customHeight="false" outlineLevel="0" collapsed="false">
      <c r="A4702" s="72" t="s">
        <v>9538</v>
      </c>
      <c r="B4702" s="72" t="s">
        <v>9539</v>
      </c>
      <c r="C4702" s="72" t="s">
        <v>302</v>
      </c>
      <c r="D4702" s="72" t="s">
        <v>292</v>
      </c>
      <c r="E4702" s="72"/>
      <c r="F4702" s="73" t="n">
        <v>17330</v>
      </c>
      <c r="G4702" s="73" t="n">
        <v>13000</v>
      </c>
      <c r="H4702" s="73" t="n">
        <v>4330</v>
      </c>
      <c r="I4702" s="74" t="n">
        <f aca="false">H4702/F4702</f>
        <v>0.249855741488748</v>
      </c>
      <c r="J4702" s="73" t="n">
        <v>12597</v>
      </c>
      <c r="K4702" s="73" t="n">
        <v>190</v>
      </c>
      <c r="L4702" s="73" t="n">
        <v>213</v>
      </c>
      <c r="M4702" s="73" t="n">
        <v>9183</v>
      </c>
      <c r="N4702" s="73" t="n">
        <v>2321</v>
      </c>
      <c r="O4702" s="73" t="n">
        <f aca="false">J4702-M4702-N4702</f>
        <v>1093</v>
      </c>
      <c r="P4702" s="74" t="n">
        <f aca="false">M4702/J4702</f>
        <v>0.728983091212193</v>
      </c>
      <c r="Q4702" s="74" t="n">
        <f aca="false">N4702/J4702</f>
        <v>0.184250218305946</v>
      </c>
      <c r="R4702" s="75" t="n">
        <f aca="false">ABS(P4702-Q4702)*100</f>
        <v>54.4732872906248</v>
      </c>
      <c r="S4702" s="72" t="str">
        <f aca="false">IF(M4702&gt;N4702,"Flávio Bolsonaro",IF(N4702&gt;M4702,"Lula","Empate"))</f>
        <v>Flávio Bolsonaro</v>
      </c>
      <c r="T4702" s="74" t="n">
        <v>0.216010663321311</v>
      </c>
      <c r="U4702" s="74" t="n">
        <v>0.690214834561706</v>
      </c>
      <c r="V4702" s="72" t="str">
        <f aca="false">IF(S4702="Empate","—",IF((N4702&gt;M4702)&lt;&gt;(T4702&gt;U4702),"Sim","Não"))</f>
        <v>Não</v>
      </c>
    </row>
    <row r="4703" customFormat="false" ht="15" hidden="false" customHeight="false" outlineLevel="0" collapsed="false">
      <c r="A4703" s="72" t="s">
        <v>9540</v>
      </c>
      <c r="B4703" s="72" t="s">
        <v>9541</v>
      </c>
      <c r="C4703" s="72" t="s">
        <v>302</v>
      </c>
      <c r="D4703" s="72" t="s">
        <v>292</v>
      </c>
      <c r="E4703" s="72"/>
      <c r="F4703" s="73" t="n">
        <v>2628</v>
      </c>
      <c r="G4703" s="73" t="n">
        <v>2167</v>
      </c>
      <c r="H4703" s="73" t="n">
        <v>461</v>
      </c>
      <c r="I4703" s="74" t="n">
        <f aca="false">H4703/F4703</f>
        <v>0.175418569254186</v>
      </c>
      <c r="J4703" s="73" t="n">
        <v>2087</v>
      </c>
      <c r="K4703" s="73" t="n">
        <v>41</v>
      </c>
      <c r="L4703" s="73" t="n">
        <v>39</v>
      </c>
      <c r="M4703" s="73" t="n">
        <v>1194</v>
      </c>
      <c r="N4703" s="73" t="n">
        <v>777</v>
      </c>
      <c r="O4703" s="73" t="n">
        <f aca="false">J4703-M4703-N4703</f>
        <v>116</v>
      </c>
      <c r="P4703" s="74" t="n">
        <f aca="false">M4703/J4703</f>
        <v>0.57211308097748</v>
      </c>
      <c r="Q4703" s="74" t="n">
        <f aca="false">N4703/J4703</f>
        <v>0.372304743651174</v>
      </c>
      <c r="R4703" s="75" t="n">
        <f aca="false">ABS(P4703-Q4703)*100</f>
        <v>19.9808337326306</v>
      </c>
      <c r="S4703" s="72" t="str">
        <f aca="false">IF(M4703&gt;N4703,"Flávio Bolsonaro",IF(N4703&gt;M4703,"Lula","Empate"))</f>
        <v>Flávio Bolsonaro</v>
      </c>
      <c r="T4703" s="74" t="n">
        <v>0.488721804511278</v>
      </c>
      <c r="U4703" s="74" t="n">
        <v>0.424561403508772</v>
      </c>
      <c r="V4703" s="72" t="str">
        <f aca="false">IF(S4703="Empate","—",IF((N4703&gt;M4703)&lt;&gt;(T4703&gt;U4703),"Sim","Não"))</f>
        <v>Sim</v>
      </c>
    </row>
    <row r="4704" customFormat="false" ht="15" hidden="false" customHeight="false" outlineLevel="0" collapsed="false">
      <c r="A4704" s="72" t="s">
        <v>9542</v>
      </c>
      <c r="B4704" s="72" t="s">
        <v>4672</v>
      </c>
      <c r="C4704" s="72" t="s">
        <v>302</v>
      </c>
      <c r="D4704" s="72" t="s">
        <v>292</v>
      </c>
      <c r="E4704" s="72"/>
      <c r="F4704" s="73" t="n">
        <v>3962</v>
      </c>
      <c r="G4704" s="73" t="n">
        <v>3305</v>
      </c>
      <c r="H4704" s="73" t="n">
        <v>657</v>
      </c>
      <c r="I4704" s="74" t="n">
        <f aca="false">H4704/F4704</f>
        <v>0.165825340737002</v>
      </c>
      <c r="J4704" s="73" t="n">
        <v>3211</v>
      </c>
      <c r="K4704" s="73" t="n">
        <v>43</v>
      </c>
      <c r="L4704" s="73" t="n">
        <v>51</v>
      </c>
      <c r="M4704" s="73" t="n">
        <v>1944</v>
      </c>
      <c r="N4704" s="73" t="n">
        <v>1049</v>
      </c>
      <c r="O4704" s="73" t="n">
        <f aca="false">J4704-M4704-N4704</f>
        <v>218</v>
      </c>
      <c r="P4704" s="74" t="n">
        <f aca="false">M4704/J4704</f>
        <v>0.60541887262535</v>
      </c>
      <c r="Q4704" s="74" t="n">
        <f aca="false">N4704/J4704</f>
        <v>0.326689504827157</v>
      </c>
      <c r="R4704" s="75" t="n">
        <f aca="false">ABS(P4704-Q4704)*100</f>
        <v>27.8729367798194</v>
      </c>
      <c r="S4704" s="72" t="str">
        <f aca="false">IF(M4704&gt;N4704,"Flávio Bolsonaro",IF(N4704&gt;M4704,"Lula","Empate"))</f>
        <v>Flávio Bolsonaro</v>
      </c>
      <c r="T4704" s="74" t="n">
        <v>0.404438964241677</v>
      </c>
      <c r="U4704" s="74" t="n">
        <v>0.528976572133169</v>
      </c>
      <c r="V4704" s="72" t="str">
        <f aca="false">IF(S4704="Empate","—",IF((N4704&gt;M4704)&lt;&gt;(T4704&gt;U4704),"Sim","Não"))</f>
        <v>Não</v>
      </c>
    </row>
    <row r="4705" customFormat="false" ht="15" hidden="false" customHeight="false" outlineLevel="0" collapsed="false">
      <c r="A4705" s="72" t="s">
        <v>9543</v>
      </c>
      <c r="B4705" s="72" t="s">
        <v>9544</v>
      </c>
      <c r="C4705" s="72" t="s">
        <v>302</v>
      </c>
      <c r="D4705" s="72" t="s">
        <v>292</v>
      </c>
      <c r="E4705" s="72"/>
      <c r="F4705" s="73" t="n">
        <v>2999</v>
      </c>
      <c r="G4705" s="73" t="n">
        <v>2447</v>
      </c>
      <c r="H4705" s="73" t="n">
        <v>552</v>
      </c>
      <c r="I4705" s="74" t="n">
        <f aca="false">H4705/F4705</f>
        <v>0.184061353784595</v>
      </c>
      <c r="J4705" s="73" t="n">
        <v>2358</v>
      </c>
      <c r="K4705" s="73" t="n">
        <v>47</v>
      </c>
      <c r="L4705" s="73" t="n">
        <v>42</v>
      </c>
      <c r="M4705" s="73" t="n">
        <v>1349</v>
      </c>
      <c r="N4705" s="73" t="n">
        <v>818</v>
      </c>
      <c r="O4705" s="73" t="n">
        <f aca="false">J4705-M4705-N4705</f>
        <v>191</v>
      </c>
      <c r="P4705" s="74" t="n">
        <f aca="false">M4705/J4705</f>
        <v>0.572094995759118</v>
      </c>
      <c r="Q4705" s="74" t="n">
        <f aca="false">N4705/J4705</f>
        <v>0.346904156064461</v>
      </c>
      <c r="R4705" s="75" t="n">
        <f aca="false">ABS(P4705-Q4705)*100</f>
        <v>22.5190839694657</v>
      </c>
      <c r="S4705" s="72" t="str">
        <f aca="false">IF(M4705&gt;N4705,"Flávio Bolsonaro",IF(N4705&gt;M4705,"Lula","Empate"))</f>
        <v>Flávio Bolsonaro</v>
      </c>
      <c r="T4705" s="74" t="n">
        <v>0.451586655817738</v>
      </c>
      <c r="U4705" s="74" t="n">
        <v>0.489422294548413</v>
      </c>
      <c r="V4705" s="72" t="str">
        <f aca="false">IF(S4705="Empate","—",IF((N4705&gt;M4705)&lt;&gt;(T4705&gt;U4705),"Sim","Não"))</f>
        <v>Não</v>
      </c>
    </row>
    <row r="4706" customFormat="false" ht="15" hidden="false" customHeight="false" outlineLevel="0" collapsed="false">
      <c r="A4706" s="72" t="s">
        <v>9545</v>
      </c>
      <c r="B4706" s="72" t="s">
        <v>9546</v>
      </c>
      <c r="C4706" s="72" t="s">
        <v>302</v>
      </c>
      <c r="D4706" s="72" t="s">
        <v>292</v>
      </c>
      <c r="E4706" s="72"/>
      <c r="F4706" s="73" t="n">
        <v>5308</v>
      </c>
      <c r="G4706" s="73" t="n">
        <v>4595</v>
      </c>
      <c r="H4706" s="73" t="n">
        <v>713</v>
      </c>
      <c r="I4706" s="74" t="n">
        <f aca="false">H4706/F4706</f>
        <v>0.134325546345139</v>
      </c>
      <c r="J4706" s="73" t="n">
        <v>4444</v>
      </c>
      <c r="K4706" s="73" t="n">
        <v>78</v>
      </c>
      <c r="L4706" s="73" t="n">
        <v>73</v>
      </c>
      <c r="M4706" s="73" t="n">
        <v>3358</v>
      </c>
      <c r="N4706" s="73" t="n">
        <v>827</v>
      </c>
      <c r="O4706" s="73" t="n">
        <f aca="false">J4706-M4706-N4706</f>
        <v>259</v>
      </c>
      <c r="P4706" s="74" t="n">
        <f aca="false">M4706/J4706</f>
        <v>0.755625562556256</v>
      </c>
      <c r="Q4706" s="74" t="n">
        <f aca="false">N4706/J4706</f>
        <v>0.186093609360936</v>
      </c>
      <c r="R4706" s="75" t="n">
        <f aca="false">ABS(P4706-Q4706)*100</f>
        <v>56.953195319532</v>
      </c>
      <c r="S4706" s="72" t="str">
        <f aca="false">IF(M4706&gt;N4706,"Flávio Bolsonaro",IF(N4706&gt;M4706,"Lula","Empate"))</f>
        <v>Flávio Bolsonaro</v>
      </c>
      <c r="T4706" s="74" t="n">
        <v>0.259526493799324</v>
      </c>
      <c r="U4706" s="74" t="n">
        <v>0.664487034949267</v>
      </c>
      <c r="V4706" s="72" t="str">
        <f aca="false">IF(S4706="Empate","—",IF((N4706&gt;M4706)&lt;&gt;(T4706&gt;U4706),"Sim","Não"))</f>
        <v>Não</v>
      </c>
    </row>
    <row r="4707" customFormat="false" ht="15" hidden="false" customHeight="false" outlineLevel="0" collapsed="false">
      <c r="A4707" s="72" t="s">
        <v>9547</v>
      </c>
      <c r="B4707" s="72" t="s">
        <v>9548</v>
      </c>
      <c r="C4707" s="72" t="s">
        <v>302</v>
      </c>
      <c r="D4707" s="72" t="s">
        <v>292</v>
      </c>
      <c r="E4707" s="72"/>
      <c r="F4707" s="73" t="n">
        <v>39175</v>
      </c>
      <c r="G4707" s="73" t="n">
        <v>30986</v>
      </c>
      <c r="H4707" s="73" t="n">
        <v>8189</v>
      </c>
      <c r="I4707" s="74" t="n">
        <f aca="false">H4707/F4707</f>
        <v>0.209036375239311</v>
      </c>
      <c r="J4707" s="73" t="n">
        <v>29988</v>
      </c>
      <c r="K4707" s="73" t="n">
        <v>517</v>
      </c>
      <c r="L4707" s="73" t="n">
        <v>481</v>
      </c>
      <c r="M4707" s="73" t="n">
        <v>21226</v>
      </c>
      <c r="N4707" s="73" t="n">
        <v>6682</v>
      </c>
      <c r="O4707" s="73" t="n">
        <f aca="false">J4707-M4707-N4707</f>
        <v>2080</v>
      </c>
      <c r="P4707" s="74" t="n">
        <f aca="false">M4707/J4707</f>
        <v>0.7078164599173</v>
      </c>
      <c r="Q4707" s="74" t="n">
        <f aca="false">N4707/J4707</f>
        <v>0.222822462318261</v>
      </c>
      <c r="R4707" s="75" t="n">
        <f aca="false">ABS(P4707-Q4707)*100</f>
        <v>48.499399759904</v>
      </c>
      <c r="S4707" s="72" t="str">
        <f aca="false">IF(M4707&gt;N4707,"Flávio Bolsonaro",IF(N4707&gt;M4707,"Lula","Empate"))</f>
        <v>Flávio Bolsonaro</v>
      </c>
      <c r="T4707" s="74" t="n">
        <v>0.277538711754142</v>
      </c>
      <c r="U4707" s="74" t="n">
        <v>0.654287940907397</v>
      </c>
      <c r="V4707" s="72" t="str">
        <f aca="false">IF(S4707="Empate","—",IF((N4707&gt;M4707)&lt;&gt;(T4707&gt;U4707),"Sim","Não"))</f>
        <v>Não</v>
      </c>
    </row>
    <row r="4708" customFormat="false" ht="15" hidden="false" customHeight="false" outlineLevel="0" collapsed="false">
      <c r="A4708" s="72" t="s">
        <v>9549</v>
      </c>
      <c r="B4708" s="72" t="s">
        <v>9550</v>
      </c>
      <c r="C4708" s="72" t="s">
        <v>302</v>
      </c>
      <c r="D4708" s="72" t="s">
        <v>292</v>
      </c>
      <c r="E4708" s="72"/>
      <c r="F4708" s="73" t="n">
        <v>4377</v>
      </c>
      <c r="G4708" s="73" t="n">
        <v>3696</v>
      </c>
      <c r="H4708" s="73" t="n">
        <v>681</v>
      </c>
      <c r="I4708" s="74" t="n">
        <f aca="false">H4708/F4708</f>
        <v>0.155586017820425</v>
      </c>
      <c r="J4708" s="73" t="n">
        <v>3589</v>
      </c>
      <c r="K4708" s="73" t="n">
        <v>54</v>
      </c>
      <c r="L4708" s="73" t="n">
        <v>53</v>
      </c>
      <c r="M4708" s="73" t="n">
        <v>2504</v>
      </c>
      <c r="N4708" s="73" t="n">
        <v>819</v>
      </c>
      <c r="O4708" s="73" t="n">
        <f aca="false">J4708-M4708-N4708</f>
        <v>266</v>
      </c>
      <c r="P4708" s="74" t="n">
        <f aca="false">M4708/J4708</f>
        <v>0.697687378099749</v>
      </c>
      <c r="Q4708" s="74" t="n">
        <f aca="false">N4708/J4708</f>
        <v>0.228197269434383</v>
      </c>
      <c r="R4708" s="75" t="n">
        <f aca="false">ABS(P4708-Q4708)*100</f>
        <v>46.9490108665366</v>
      </c>
      <c r="S4708" s="72" t="str">
        <f aca="false">IF(M4708&gt;N4708,"Flávio Bolsonaro",IF(N4708&gt;M4708,"Lula","Empate"))</f>
        <v>Flávio Bolsonaro</v>
      </c>
      <c r="T4708" s="74" t="n">
        <v>0.313525749858517</v>
      </c>
      <c r="U4708" s="74" t="n">
        <v>0.635540464063384</v>
      </c>
      <c r="V4708" s="72" t="str">
        <f aca="false">IF(S4708="Empate","—",IF((N4708&gt;M4708)&lt;&gt;(T4708&gt;U4708),"Sim","Não"))</f>
        <v>Não</v>
      </c>
    </row>
    <row r="4709" customFormat="false" ht="15" hidden="false" customHeight="false" outlineLevel="0" collapsed="false">
      <c r="A4709" s="72" t="s">
        <v>9551</v>
      </c>
      <c r="B4709" s="72" t="s">
        <v>9552</v>
      </c>
      <c r="C4709" s="72" t="s">
        <v>302</v>
      </c>
      <c r="D4709" s="72" t="s">
        <v>292</v>
      </c>
      <c r="E4709" s="72"/>
      <c r="F4709" s="73" t="n">
        <v>3494</v>
      </c>
      <c r="G4709" s="73" t="n">
        <v>3003</v>
      </c>
      <c r="H4709" s="73" t="n">
        <v>491</v>
      </c>
      <c r="I4709" s="74" t="n">
        <f aca="false">H4709/F4709</f>
        <v>0.140526617057813</v>
      </c>
      <c r="J4709" s="73" t="n">
        <v>2883</v>
      </c>
      <c r="K4709" s="73" t="n">
        <v>43</v>
      </c>
      <c r="L4709" s="73" t="n">
        <v>77</v>
      </c>
      <c r="M4709" s="73" t="n">
        <v>2103</v>
      </c>
      <c r="N4709" s="73" t="n">
        <v>540</v>
      </c>
      <c r="O4709" s="73" t="n">
        <f aca="false">J4709-M4709-N4709</f>
        <v>240</v>
      </c>
      <c r="P4709" s="74" t="n">
        <f aca="false">M4709/J4709</f>
        <v>0.729448491155047</v>
      </c>
      <c r="Q4709" s="74" t="n">
        <f aca="false">N4709/J4709</f>
        <v>0.187304890738814</v>
      </c>
      <c r="R4709" s="75" t="n">
        <f aca="false">ABS(P4709-Q4709)*100</f>
        <v>54.2143600416233</v>
      </c>
      <c r="S4709" s="72" t="str">
        <f aca="false">IF(M4709&gt;N4709,"Flávio Bolsonaro",IF(N4709&gt;M4709,"Lula","Empate"))</f>
        <v>Flávio Bolsonaro</v>
      </c>
      <c r="T4709" s="74" t="n">
        <v>0.278517452320979</v>
      </c>
      <c r="U4709" s="74" t="n">
        <v>0.649874055415617</v>
      </c>
      <c r="V4709" s="72" t="str">
        <f aca="false">IF(S4709="Empate","—",IF((N4709&gt;M4709)&lt;&gt;(T4709&gt;U4709),"Sim","Não"))</f>
        <v>Não</v>
      </c>
    </row>
    <row r="4710" customFormat="false" ht="15" hidden="false" customHeight="false" outlineLevel="0" collapsed="false">
      <c r="A4710" s="72" t="s">
        <v>9553</v>
      </c>
      <c r="B4710" s="72" t="s">
        <v>9554</v>
      </c>
      <c r="C4710" s="72" t="s">
        <v>302</v>
      </c>
      <c r="D4710" s="72" t="s">
        <v>292</v>
      </c>
      <c r="E4710" s="72"/>
      <c r="F4710" s="73" t="n">
        <v>34911</v>
      </c>
      <c r="G4710" s="73" t="n">
        <v>29079</v>
      </c>
      <c r="H4710" s="73" t="n">
        <v>5832</v>
      </c>
      <c r="I4710" s="74" t="n">
        <f aca="false">H4710/F4710</f>
        <v>0.167053364269142</v>
      </c>
      <c r="J4710" s="73" t="n">
        <v>28261</v>
      </c>
      <c r="K4710" s="73" t="n">
        <v>391</v>
      </c>
      <c r="L4710" s="73" t="n">
        <v>427</v>
      </c>
      <c r="M4710" s="73" t="n">
        <v>17483</v>
      </c>
      <c r="N4710" s="73" t="n">
        <v>8667</v>
      </c>
      <c r="O4710" s="73" t="n">
        <f aca="false">J4710-M4710-N4710</f>
        <v>2111</v>
      </c>
      <c r="P4710" s="74" t="n">
        <f aca="false">M4710/J4710</f>
        <v>0.618626375570574</v>
      </c>
      <c r="Q4710" s="74" t="n">
        <f aca="false">N4710/J4710</f>
        <v>0.306677046105941</v>
      </c>
      <c r="R4710" s="75" t="n">
        <f aca="false">ABS(P4710-Q4710)*100</f>
        <v>31.1949329464633</v>
      </c>
      <c r="S4710" s="72" t="str">
        <f aca="false">IF(M4710&gt;N4710,"Flávio Bolsonaro",IF(N4710&gt;M4710,"Lula","Empate"))</f>
        <v>Flávio Bolsonaro</v>
      </c>
      <c r="T4710" s="74" t="n">
        <v>0.385340203274986</v>
      </c>
      <c r="U4710" s="74" t="n">
        <v>0.554100790513834</v>
      </c>
      <c r="V4710" s="72" t="str">
        <f aca="false">IF(S4710="Empate","—",IF((N4710&gt;M4710)&lt;&gt;(T4710&gt;U4710),"Sim","Não"))</f>
        <v>Não</v>
      </c>
    </row>
    <row r="4711" customFormat="false" ht="15" hidden="false" customHeight="false" outlineLevel="0" collapsed="false">
      <c r="A4711" s="72" t="s">
        <v>9555</v>
      </c>
      <c r="B4711" s="72" t="s">
        <v>9556</v>
      </c>
      <c r="C4711" s="72" t="s">
        <v>302</v>
      </c>
      <c r="D4711" s="72" t="s">
        <v>292</v>
      </c>
      <c r="E4711" s="72"/>
      <c r="F4711" s="73" t="n">
        <v>3388</v>
      </c>
      <c r="G4711" s="73" t="n">
        <v>2927</v>
      </c>
      <c r="H4711" s="73" t="n">
        <v>461</v>
      </c>
      <c r="I4711" s="74" t="n">
        <f aca="false">H4711/F4711</f>
        <v>0.136068476977568</v>
      </c>
      <c r="J4711" s="73" t="n">
        <v>2826</v>
      </c>
      <c r="K4711" s="73" t="n">
        <v>66</v>
      </c>
      <c r="L4711" s="73" t="n">
        <v>35</v>
      </c>
      <c r="M4711" s="73" t="n">
        <v>1711</v>
      </c>
      <c r="N4711" s="73" t="n">
        <v>930</v>
      </c>
      <c r="O4711" s="73" t="n">
        <f aca="false">J4711-M4711-N4711</f>
        <v>185</v>
      </c>
      <c r="P4711" s="74" t="n">
        <f aca="false">M4711/J4711</f>
        <v>0.605449398443029</v>
      </c>
      <c r="Q4711" s="74" t="n">
        <f aca="false">N4711/J4711</f>
        <v>0.329087048832272</v>
      </c>
      <c r="R4711" s="75" t="n">
        <f aca="false">ABS(P4711-Q4711)*100</f>
        <v>27.6362349610757</v>
      </c>
      <c r="S4711" s="72" t="str">
        <f aca="false">IF(M4711&gt;N4711,"Flávio Bolsonaro",IF(N4711&gt;M4711,"Lula","Empate"))</f>
        <v>Flávio Bolsonaro</v>
      </c>
      <c r="T4711" s="74" t="n">
        <v>0.429619746497665</v>
      </c>
      <c r="U4711" s="74" t="n">
        <v>0.518345563709139</v>
      </c>
      <c r="V4711" s="72" t="str">
        <f aca="false">IF(S4711="Empate","—",IF((N4711&gt;M4711)&lt;&gt;(T4711&gt;U4711),"Sim","Não"))</f>
        <v>Não</v>
      </c>
    </row>
    <row r="4712" customFormat="false" ht="15" hidden="false" customHeight="false" outlineLevel="0" collapsed="false">
      <c r="A4712" s="72" t="s">
        <v>9557</v>
      </c>
      <c r="B4712" s="72" t="s">
        <v>9558</v>
      </c>
      <c r="C4712" s="72" t="s">
        <v>302</v>
      </c>
      <c r="D4712" s="72" t="s">
        <v>292</v>
      </c>
      <c r="E4712" s="72"/>
      <c r="F4712" s="73" t="n">
        <v>22987</v>
      </c>
      <c r="G4712" s="73" t="n">
        <v>19026</v>
      </c>
      <c r="H4712" s="73" t="n">
        <v>3961</v>
      </c>
      <c r="I4712" s="74" t="n">
        <f aca="false">H4712/F4712</f>
        <v>0.172314786618524</v>
      </c>
      <c r="J4712" s="73" t="n">
        <v>18465</v>
      </c>
      <c r="K4712" s="73" t="n">
        <v>291</v>
      </c>
      <c r="L4712" s="73" t="n">
        <v>270</v>
      </c>
      <c r="M4712" s="73" t="n">
        <v>12369</v>
      </c>
      <c r="N4712" s="73" t="n">
        <v>4937</v>
      </c>
      <c r="O4712" s="73" t="n">
        <f aca="false">J4712-M4712-N4712</f>
        <v>1159</v>
      </c>
      <c r="P4712" s="74" t="n">
        <f aca="false">M4712/J4712</f>
        <v>0.669861900893582</v>
      </c>
      <c r="Q4712" s="74" t="n">
        <f aca="false">N4712/J4712</f>
        <v>0.267370701326835</v>
      </c>
      <c r="R4712" s="75" t="n">
        <f aca="false">ABS(P4712-Q4712)*100</f>
        <v>40.2491199566748</v>
      </c>
      <c r="S4712" s="72" t="str">
        <f aca="false">IF(M4712&gt;N4712,"Flávio Bolsonaro",IF(N4712&gt;M4712,"Lula","Empate"))</f>
        <v>Flávio Bolsonaro</v>
      </c>
      <c r="T4712" s="74" t="n">
        <v>0.334535716237635</v>
      </c>
      <c r="U4712" s="74" t="n">
        <v>0.607968519429415</v>
      </c>
      <c r="V4712" s="72" t="str">
        <f aca="false">IF(S4712="Empate","—",IF((N4712&gt;M4712)&lt;&gt;(T4712&gt;U4712),"Sim","Não"))</f>
        <v>Não</v>
      </c>
    </row>
    <row r="4713" customFormat="false" ht="15" hidden="false" customHeight="false" outlineLevel="0" collapsed="false">
      <c r="A4713" s="72" t="s">
        <v>9559</v>
      </c>
      <c r="B4713" s="72" t="s">
        <v>9560</v>
      </c>
      <c r="C4713" s="72" t="s">
        <v>302</v>
      </c>
      <c r="D4713" s="72" t="s">
        <v>292</v>
      </c>
      <c r="E4713" s="72"/>
      <c r="F4713" s="73" t="n">
        <v>3214</v>
      </c>
      <c r="G4713" s="73" t="n">
        <v>2728</v>
      </c>
      <c r="H4713" s="73" t="n">
        <v>486</v>
      </c>
      <c r="I4713" s="74" t="n">
        <f aca="false">H4713/F4713</f>
        <v>0.151213441194773</v>
      </c>
      <c r="J4713" s="73" t="n">
        <v>2647</v>
      </c>
      <c r="K4713" s="73" t="n">
        <v>35</v>
      </c>
      <c r="L4713" s="73" t="n">
        <v>46</v>
      </c>
      <c r="M4713" s="73" t="n">
        <v>1631</v>
      </c>
      <c r="N4713" s="73" t="n">
        <v>871</v>
      </c>
      <c r="O4713" s="73" t="n">
        <f aca="false">J4713-M4713-N4713</f>
        <v>145</v>
      </c>
      <c r="P4713" s="74" t="n">
        <f aca="false">M4713/J4713</f>
        <v>0.616169248205516</v>
      </c>
      <c r="Q4713" s="74" t="n">
        <f aca="false">N4713/J4713</f>
        <v>0.329051756705705</v>
      </c>
      <c r="R4713" s="75" t="n">
        <f aca="false">ABS(P4713-Q4713)*100</f>
        <v>28.7117491499811</v>
      </c>
      <c r="S4713" s="72" t="str">
        <f aca="false">IF(M4713&gt;N4713,"Flávio Bolsonaro",IF(N4713&gt;M4713,"Lula","Empate"))</f>
        <v>Flávio Bolsonaro</v>
      </c>
      <c r="T4713" s="74" t="n">
        <v>0.400662251655629</v>
      </c>
      <c r="U4713" s="74" t="n">
        <v>0.519453642384106</v>
      </c>
      <c r="V4713" s="72" t="str">
        <f aca="false">IF(S4713="Empate","—",IF((N4713&gt;M4713)&lt;&gt;(T4713&gt;U4713),"Sim","Não"))</f>
        <v>Não</v>
      </c>
    </row>
    <row r="4714" customFormat="false" ht="15" hidden="false" customHeight="false" outlineLevel="0" collapsed="false">
      <c r="A4714" s="72" t="s">
        <v>9561</v>
      </c>
      <c r="B4714" s="72" t="s">
        <v>9562</v>
      </c>
      <c r="C4714" s="72" t="s">
        <v>302</v>
      </c>
      <c r="D4714" s="72" t="s">
        <v>292</v>
      </c>
      <c r="E4714" s="72"/>
      <c r="F4714" s="73" t="n">
        <v>5464</v>
      </c>
      <c r="G4714" s="73" t="n">
        <v>4418</v>
      </c>
      <c r="H4714" s="73" t="n">
        <v>1046</v>
      </c>
      <c r="I4714" s="74" t="n">
        <f aca="false">H4714/F4714</f>
        <v>0.191434846266471</v>
      </c>
      <c r="J4714" s="73" t="n">
        <v>4308</v>
      </c>
      <c r="K4714" s="73" t="n">
        <v>53</v>
      </c>
      <c r="L4714" s="73" t="n">
        <v>57</v>
      </c>
      <c r="M4714" s="73" t="n">
        <v>3112</v>
      </c>
      <c r="N4714" s="73" t="n">
        <v>940</v>
      </c>
      <c r="O4714" s="73" t="n">
        <f aca="false">J4714-M4714-N4714</f>
        <v>256</v>
      </c>
      <c r="P4714" s="74" t="n">
        <f aca="false">M4714/J4714</f>
        <v>0.722376973073352</v>
      </c>
      <c r="Q4714" s="74" t="n">
        <f aca="false">N4714/J4714</f>
        <v>0.218198700092851</v>
      </c>
      <c r="R4714" s="75" t="n">
        <f aca="false">ABS(P4714-Q4714)*100</f>
        <v>50.4178272980501</v>
      </c>
      <c r="S4714" s="72" t="str">
        <f aca="false">IF(M4714&gt;N4714,"Flávio Bolsonaro",IF(N4714&gt;M4714,"Lula","Empate"))</f>
        <v>Flávio Bolsonaro</v>
      </c>
      <c r="T4714" s="74" t="n">
        <v>0.288652646175179</v>
      </c>
      <c r="U4714" s="74" t="n">
        <v>0.667205916339265</v>
      </c>
      <c r="V4714" s="72" t="str">
        <f aca="false">IF(S4714="Empate","—",IF((N4714&gt;M4714)&lt;&gt;(T4714&gt;U4714),"Sim","Não"))</f>
        <v>Não</v>
      </c>
    </row>
    <row r="4715" customFormat="false" ht="15" hidden="false" customHeight="false" outlineLevel="0" collapsed="false">
      <c r="A4715" s="72" t="s">
        <v>9563</v>
      </c>
      <c r="B4715" s="72" t="s">
        <v>9564</v>
      </c>
      <c r="C4715" s="72" t="s">
        <v>302</v>
      </c>
      <c r="D4715" s="72" t="s">
        <v>292</v>
      </c>
      <c r="E4715" s="72"/>
      <c r="F4715" s="73" t="n">
        <v>2566</v>
      </c>
      <c r="G4715" s="73" t="n">
        <v>2259</v>
      </c>
      <c r="H4715" s="73" t="n">
        <v>307</v>
      </c>
      <c r="I4715" s="74" t="n">
        <f aca="false">H4715/F4715</f>
        <v>0.119641465315666</v>
      </c>
      <c r="J4715" s="73" t="n">
        <v>2205</v>
      </c>
      <c r="K4715" s="73" t="n">
        <v>25</v>
      </c>
      <c r="L4715" s="73" t="n">
        <v>29</v>
      </c>
      <c r="M4715" s="73" t="n">
        <v>1302</v>
      </c>
      <c r="N4715" s="73" t="n">
        <v>699</v>
      </c>
      <c r="O4715" s="73" t="n">
        <f aca="false">J4715-M4715-N4715</f>
        <v>204</v>
      </c>
      <c r="P4715" s="74" t="n">
        <f aca="false">M4715/J4715</f>
        <v>0.590476190476191</v>
      </c>
      <c r="Q4715" s="74" t="n">
        <f aca="false">N4715/J4715</f>
        <v>0.317006802721088</v>
      </c>
      <c r="R4715" s="75" t="n">
        <f aca="false">ABS(P4715-Q4715)*100</f>
        <v>27.3469387755102</v>
      </c>
      <c r="S4715" s="72" t="str">
        <f aca="false">IF(M4715&gt;N4715,"Flávio Bolsonaro",IF(N4715&gt;M4715,"Lula","Empate"))</f>
        <v>Flávio Bolsonaro</v>
      </c>
      <c r="T4715" s="74" t="n">
        <v>0.410823529411765</v>
      </c>
      <c r="U4715" s="74" t="n">
        <v>0.492705882352941</v>
      </c>
      <c r="V4715" s="72" t="str">
        <f aca="false">IF(S4715="Empate","—",IF((N4715&gt;M4715)&lt;&gt;(T4715&gt;U4715),"Sim","Não"))</f>
        <v>Não</v>
      </c>
    </row>
    <row r="4716" customFormat="false" ht="15" hidden="false" customHeight="false" outlineLevel="0" collapsed="false">
      <c r="A4716" s="72" t="s">
        <v>9565</v>
      </c>
      <c r="B4716" s="72" t="s">
        <v>9566</v>
      </c>
      <c r="C4716" s="72" t="s">
        <v>302</v>
      </c>
      <c r="D4716" s="72" t="s">
        <v>292</v>
      </c>
      <c r="E4716" s="72"/>
      <c r="F4716" s="73" t="n">
        <v>6493</v>
      </c>
      <c r="G4716" s="73" t="n">
        <v>5654</v>
      </c>
      <c r="H4716" s="73" t="n">
        <v>839</v>
      </c>
      <c r="I4716" s="74" t="n">
        <f aca="false">H4716/F4716</f>
        <v>0.129216078854151</v>
      </c>
      <c r="J4716" s="73" t="n">
        <v>5399</v>
      </c>
      <c r="K4716" s="73" t="n">
        <v>120</v>
      </c>
      <c r="L4716" s="73" t="n">
        <v>135</v>
      </c>
      <c r="M4716" s="73" t="n">
        <v>3818</v>
      </c>
      <c r="N4716" s="73" t="n">
        <v>1108</v>
      </c>
      <c r="O4716" s="73" t="n">
        <f aca="false">J4716-M4716-N4716</f>
        <v>473</v>
      </c>
      <c r="P4716" s="74" t="n">
        <f aca="false">M4716/J4716</f>
        <v>0.707167994072977</v>
      </c>
      <c r="Q4716" s="74" t="n">
        <f aca="false">N4716/J4716</f>
        <v>0.205223189479533</v>
      </c>
      <c r="R4716" s="75" t="n">
        <f aca="false">ABS(P4716-Q4716)*100</f>
        <v>50.1944804593443</v>
      </c>
      <c r="S4716" s="72" t="str">
        <f aca="false">IF(M4716&gt;N4716,"Flávio Bolsonaro",IF(N4716&gt;M4716,"Lula","Empate"))</f>
        <v>Flávio Bolsonaro</v>
      </c>
      <c r="T4716" s="74" t="n">
        <v>0.257590791823775</v>
      </c>
      <c r="U4716" s="74" t="n">
        <v>0.62750545743203</v>
      </c>
      <c r="V4716" s="72" t="str">
        <f aca="false">IF(S4716="Empate","—",IF((N4716&gt;M4716)&lt;&gt;(T4716&gt;U4716),"Sim","Não"))</f>
        <v>Não</v>
      </c>
    </row>
    <row r="4717" customFormat="false" ht="15" hidden="false" customHeight="false" outlineLevel="0" collapsed="false">
      <c r="A4717" s="72" t="s">
        <v>9567</v>
      </c>
      <c r="B4717" s="72" t="s">
        <v>9568</v>
      </c>
      <c r="C4717" s="72" t="s">
        <v>302</v>
      </c>
      <c r="D4717" s="72" t="s">
        <v>292</v>
      </c>
      <c r="E4717" s="72"/>
      <c r="F4717" s="73" t="n">
        <v>4732</v>
      </c>
      <c r="G4717" s="73" t="n">
        <v>3872</v>
      </c>
      <c r="H4717" s="73" t="n">
        <v>860</v>
      </c>
      <c r="I4717" s="74" t="n">
        <f aca="false">H4717/F4717</f>
        <v>0.181741335587489</v>
      </c>
      <c r="J4717" s="73" t="n">
        <v>3750</v>
      </c>
      <c r="K4717" s="73" t="n">
        <v>53</v>
      </c>
      <c r="L4717" s="73" t="n">
        <v>69</v>
      </c>
      <c r="M4717" s="73" t="n">
        <v>1986</v>
      </c>
      <c r="N4717" s="73" t="n">
        <v>1542</v>
      </c>
      <c r="O4717" s="73" t="n">
        <f aca="false">J4717-M4717-N4717</f>
        <v>222</v>
      </c>
      <c r="P4717" s="74" t="n">
        <f aca="false">M4717/J4717</f>
        <v>0.5296</v>
      </c>
      <c r="Q4717" s="74" t="n">
        <f aca="false">N4717/J4717</f>
        <v>0.4112</v>
      </c>
      <c r="R4717" s="75" t="n">
        <f aca="false">ABS(P4717-Q4717)*100</f>
        <v>11.84</v>
      </c>
      <c r="S4717" s="72" t="str">
        <f aca="false">IF(M4717&gt;N4717,"Flávio Bolsonaro",IF(N4717&gt;M4717,"Lula","Empate"))</f>
        <v>Flávio Bolsonaro</v>
      </c>
      <c r="T4717" s="74" t="n">
        <v>0.535685858317856</v>
      </c>
      <c r="U4717" s="74" t="n">
        <v>0.417882727513929</v>
      </c>
      <c r="V4717" s="72" t="str">
        <f aca="false">IF(S4717="Empate","—",IF((N4717&gt;M4717)&lt;&gt;(T4717&gt;U4717),"Sim","Não"))</f>
        <v>Sim</v>
      </c>
    </row>
    <row r="4718" customFormat="false" ht="15" hidden="false" customHeight="false" outlineLevel="0" collapsed="false">
      <c r="A4718" s="72" t="s">
        <v>9569</v>
      </c>
      <c r="B4718" s="72" t="s">
        <v>9570</v>
      </c>
      <c r="C4718" s="72" t="s">
        <v>327</v>
      </c>
      <c r="D4718" s="72" t="s">
        <v>289</v>
      </c>
      <c r="E4718" s="72"/>
      <c r="F4718" s="73" t="n">
        <v>3095</v>
      </c>
      <c r="G4718" s="73" t="n">
        <v>2551</v>
      </c>
      <c r="H4718" s="73" t="n">
        <v>544</v>
      </c>
      <c r="I4718" s="74" t="n">
        <f aca="false">H4718/F4718</f>
        <v>0.175767366720517</v>
      </c>
      <c r="J4718" s="73" t="n">
        <v>2463</v>
      </c>
      <c r="K4718" s="73" t="n">
        <v>30</v>
      </c>
      <c r="L4718" s="73" t="n">
        <v>58</v>
      </c>
      <c r="M4718" s="73" t="n">
        <v>719</v>
      </c>
      <c r="N4718" s="73" t="n">
        <v>1618</v>
      </c>
      <c r="O4718" s="73" t="n">
        <f aca="false">J4718-M4718-N4718</f>
        <v>126</v>
      </c>
      <c r="P4718" s="74" t="n">
        <f aca="false">M4718/J4718</f>
        <v>0.29192042224929</v>
      </c>
      <c r="Q4718" s="74" t="n">
        <f aca="false">N4718/J4718</f>
        <v>0.656922452293951</v>
      </c>
      <c r="R4718" s="75" t="n">
        <f aca="false">ABS(P4718-Q4718)*100</f>
        <v>36.5002030044661</v>
      </c>
      <c r="S4718" s="72" t="str">
        <f aca="false">IF(M4718&gt;N4718,"Flávio Bolsonaro",IF(N4718&gt;M4718,"Lula","Empate"))</f>
        <v>Lula</v>
      </c>
      <c r="T4718" s="74" t="n">
        <v>0.683697166744078</v>
      </c>
      <c r="U4718" s="74" t="n">
        <v>0.254064096609382</v>
      </c>
      <c r="V4718" s="72" t="str">
        <f aca="false">IF(S4718="Empate","—",IF((N4718&gt;M4718)&lt;&gt;(T4718&gt;U4718),"Sim","Não"))</f>
        <v>Não</v>
      </c>
    </row>
    <row r="4719" customFormat="false" ht="15" hidden="false" customHeight="false" outlineLevel="0" collapsed="false">
      <c r="A4719" s="72" t="s">
        <v>9571</v>
      </c>
      <c r="B4719" s="72" t="s">
        <v>9572</v>
      </c>
      <c r="C4719" s="72" t="s">
        <v>327</v>
      </c>
      <c r="D4719" s="72" t="s">
        <v>289</v>
      </c>
      <c r="E4719" s="72"/>
      <c r="F4719" s="73" t="n">
        <v>17283</v>
      </c>
      <c r="G4719" s="73" t="n">
        <v>14313</v>
      </c>
      <c r="H4719" s="73" t="n">
        <v>2970</v>
      </c>
      <c r="I4719" s="74" t="n">
        <f aca="false">H4719/F4719</f>
        <v>0.171845165769832</v>
      </c>
      <c r="J4719" s="73" t="n">
        <v>13669</v>
      </c>
      <c r="K4719" s="73" t="n">
        <v>179</v>
      </c>
      <c r="L4719" s="73" t="n">
        <v>465</v>
      </c>
      <c r="M4719" s="73" t="n">
        <v>3403</v>
      </c>
      <c r="N4719" s="73" t="n">
        <v>9505</v>
      </c>
      <c r="O4719" s="73" t="n">
        <f aca="false">J4719-M4719-N4719</f>
        <v>761</v>
      </c>
      <c r="P4719" s="74" t="n">
        <f aca="false">M4719/J4719</f>
        <v>0.248957495061819</v>
      </c>
      <c r="Q4719" s="74" t="n">
        <f aca="false">N4719/J4719</f>
        <v>0.695369083327237</v>
      </c>
      <c r="R4719" s="75" t="n">
        <f aca="false">ABS(P4719-Q4719)*100</f>
        <v>44.6411588265418</v>
      </c>
      <c r="S4719" s="72" t="str">
        <f aca="false">IF(M4719&gt;N4719,"Flávio Bolsonaro",IF(N4719&gt;M4719,"Lula","Empate"))</f>
        <v>Lula</v>
      </c>
      <c r="T4719" s="74" t="n">
        <v>0.739540319439034</v>
      </c>
      <c r="U4719" s="74" t="n">
        <v>0.208102843786521</v>
      </c>
      <c r="V4719" s="72" t="str">
        <f aca="false">IF(S4719="Empate","—",IF((N4719&gt;M4719)&lt;&gt;(T4719&gt;U4719),"Sim","Não"))</f>
        <v>Não</v>
      </c>
    </row>
    <row r="4720" customFormat="false" ht="15" hidden="false" customHeight="false" outlineLevel="0" collapsed="false">
      <c r="A4720" s="72" t="s">
        <v>9573</v>
      </c>
      <c r="B4720" s="72" t="s">
        <v>9574</v>
      </c>
      <c r="C4720" s="72" t="s">
        <v>327</v>
      </c>
      <c r="D4720" s="72" t="s">
        <v>289</v>
      </c>
      <c r="E4720" s="72" t="s">
        <v>385</v>
      </c>
      <c r="F4720" s="73" t="n">
        <v>422179</v>
      </c>
      <c r="G4720" s="73" t="n">
        <v>352202</v>
      </c>
      <c r="H4720" s="73" t="n">
        <v>69977</v>
      </c>
      <c r="I4720" s="74" t="n">
        <f aca="false">H4720/F4720</f>
        <v>0.165751967767227</v>
      </c>
      <c r="J4720" s="73" t="n">
        <v>335671</v>
      </c>
      <c r="K4720" s="73" t="n">
        <v>5839</v>
      </c>
      <c r="L4720" s="73" t="n">
        <v>10692</v>
      </c>
      <c r="M4720" s="73" t="n">
        <v>125252</v>
      </c>
      <c r="N4720" s="73" t="n">
        <v>181481</v>
      </c>
      <c r="O4720" s="73" t="n">
        <f aca="false">J4720-M4720-N4720</f>
        <v>28938</v>
      </c>
      <c r="P4720" s="74" t="n">
        <f aca="false">M4720/J4720</f>
        <v>0.373139174965964</v>
      </c>
      <c r="Q4720" s="74" t="n">
        <f aca="false">N4720/J4720</f>
        <v>0.540651411650098</v>
      </c>
      <c r="R4720" s="75" t="n">
        <f aca="false">ABS(P4720-Q4720)*100</f>
        <v>16.7512236684134</v>
      </c>
      <c r="S4720" s="72" t="str">
        <f aca="false">IF(M4720&gt;N4720,"Flávio Bolsonaro",IF(N4720&gt;M4720,"Lula","Empate"))</f>
        <v>Lula</v>
      </c>
      <c r="T4720" s="74" t="n">
        <v>0.525630973382992</v>
      </c>
      <c r="U4720" s="74" t="n">
        <v>0.370790788293506</v>
      </c>
      <c r="V4720" s="72" t="str">
        <f aca="false">IF(S4720="Empate","—",IF((N4720&gt;M4720)&lt;&gt;(T4720&gt;U4720),"Sim","Não"))</f>
        <v>Não</v>
      </c>
    </row>
    <row r="4721" customFormat="false" ht="15" hidden="false" customHeight="false" outlineLevel="0" collapsed="false">
      <c r="A4721" s="72" t="s">
        <v>9575</v>
      </c>
      <c r="B4721" s="72" t="s">
        <v>9576</v>
      </c>
      <c r="C4721" s="72" t="s">
        <v>327</v>
      </c>
      <c r="D4721" s="72" t="s">
        <v>289</v>
      </c>
      <c r="E4721" s="72"/>
      <c r="F4721" s="73" t="n">
        <v>9692</v>
      </c>
      <c r="G4721" s="73" t="n">
        <v>7914</v>
      </c>
      <c r="H4721" s="73" t="n">
        <v>1778</v>
      </c>
      <c r="I4721" s="74" t="n">
        <f aca="false">H4721/F4721</f>
        <v>0.183450268262485</v>
      </c>
      <c r="J4721" s="73" t="n">
        <v>7555</v>
      </c>
      <c r="K4721" s="73" t="n">
        <v>123</v>
      </c>
      <c r="L4721" s="73" t="n">
        <v>236</v>
      </c>
      <c r="M4721" s="73" t="n">
        <v>1602</v>
      </c>
      <c r="N4721" s="73" t="n">
        <v>5591</v>
      </c>
      <c r="O4721" s="73" t="n">
        <f aca="false">J4721-M4721-N4721</f>
        <v>362</v>
      </c>
      <c r="P4721" s="74" t="n">
        <f aca="false">M4721/J4721</f>
        <v>0.212045003309067</v>
      </c>
      <c r="Q4721" s="74" t="n">
        <f aca="false">N4721/J4721</f>
        <v>0.740039708802118</v>
      </c>
      <c r="R4721" s="75" t="n">
        <f aca="false">ABS(P4721-Q4721)*100</f>
        <v>52.7994705493051</v>
      </c>
      <c r="S4721" s="72" t="str">
        <f aca="false">IF(M4721&gt;N4721,"Flávio Bolsonaro",IF(N4721&gt;M4721,"Lula","Empate"))</f>
        <v>Lula</v>
      </c>
      <c r="T4721" s="74" t="n">
        <v>0.757288324731483</v>
      </c>
      <c r="U4721" s="74" t="n">
        <v>0.194866787557539</v>
      </c>
      <c r="V4721" s="72" t="str">
        <f aca="false">IF(S4721="Empate","—",IF((N4721&gt;M4721)&lt;&gt;(T4721&gt;U4721),"Sim","Não"))</f>
        <v>Não</v>
      </c>
    </row>
    <row r="4722" customFormat="false" ht="15" hidden="false" customHeight="false" outlineLevel="0" collapsed="false">
      <c r="A4722" s="72" t="s">
        <v>9577</v>
      </c>
      <c r="B4722" s="72" t="s">
        <v>7617</v>
      </c>
      <c r="C4722" s="72" t="s">
        <v>327</v>
      </c>
      <c r="D4722" s="72" t="s">
        <v>289</v>
      </c>
      <c r="E4722" s="72"/>
      <c r="F4722" s="73" t="n">
        <v>15286</v>
      </c>
      <c r="G4722" s="73" t="n">
        <v>13011</v>
      </c>
      <c r="H4722" s="73" t="n">
        <v>2275</v>
      </c>
      <c r="I4722" s="74" t="n">
        <f aca="false">H4722/F4722</f>
        <v>0.148828993850582</v>
      </c>
      <c r="J4722" s="73" t="n">
        <v>12151</v>
      </c>
      <c r="K4722" s="73" t="n">
        <v>286</v>
      </c>
      <c r="L4722" s="73" t="n">
        <v>574</v>
      </c>
      <c r="M4722" s="73" t="n">
        <v>3289</v>
      </c>
      <c r="N4722" s="73" t="n">
        <v>8136</v>
      </c>
      <c r="O4722" s="73" t="n">
        <f aca="false">J4722-M4722-N4722</f>
        <v>726</v>
      </c>
      <c r="P4722" s="74" t="n">
        <f aca="false">M4722/J4722</f>
        <v>0.270677310509423</v>
      </c>
      <c r="Q4722" s="74" t="n">
        <f aca="false">N4722/J4722</f>
        <v>0.669574520615587</v>
      </c>
      <c r="R4722" s="75" t="n">
        <f aca="false">ABS(P4722-Q4722)*100</f>
        <v>39.8897210106164</v>
      </c>
      <c r="S4722" s="72" t="str">
        <f aca="false">IF(M4722&gt;N4722,"Flávio Bolsonaro",IF(N4722&gt;M4722,"Lula","Empate"))</f>
        <v>Lula</v>
      </c>
      <c r="T4722" s="74" t="n">
        <v>0.693332141580265</v>
      </c>
      <c r="U4722" s="74" t="n">
        <v>0.252502681444405</v>
      </c>
      <c r="V4722" s="72" t="str">
        <f aca="false">IF(S4722="Empate","—",IF((N4722&gt;M4722)&lt;&gt;(T4722&gt;U4722),"Sim","Não"))</f>
        <v>Não</v>
      </c>
    </row>
    <row r="4723" customFormat="false" ht="15" hidden="false" customHeight="false" outlineLevel="0" collapsed="false">
      <c r="A4723" s="72" t="s">
        <v>9578</v>
      </c>
      <c r="B4723" s="72" t="s">
        <v>9579</v>
      </c>
      <c r="C4723" s="72" t="s">
        <v>327</v>
      </c>
      <c r="D4723" s="72" t="s">
        <v>289</v>
      </c>
      <c r="E4723" s="72"/>
      <c r="F4723" s="73" t="n">
        <v>31707</v>
      </c>
      <c r="G4723" s="73" t="n">
        <v>26128</v>
      </c>
      <c r="H4723" s="73" t="n">
        <v>5579</v>
      </c>
      <c r="I4723" s="74" t="n">
        <f aca="false">H4723/F4723</f>
        <v>0.175954836471442</v>
      </c>
      <c r="J4723" s="73" t="n">
        <v>24997</v>
      </c>
      <c r="K4723" s="73" t="n">
        <v>442</v>
      </c>
      <c r="L4723" s="73" t="n">
        <v>689</v>
      </c>
      <c r="M4723" s="73" t="n">
        <v>8676</v>
      </c>
      <c r="N4723" s="73" t="n">
        <v>14554</v>
      </c>
      <c r="O4723" s="73" t="n">
        <f aca="false">J4723-M4723-N4723</f>
        <v>1767</v>
      </c>
      <c r="P4723" s="74" t="n">
        <f aca="false">M4723/J4723</f>
        <v>0.347081649797976</v>
      </c>
      <c r="Q4723" s="74" t="n">
        <f aca="false">N4723/J4723</f>
        <v>0.58222986758411</v>
      </c>
      <c r="R4723" s="75" t="n">
        <f aca="false">ABS(P4723-Q4723)*100</f>
        <v>23.5148217786134</v>
      </c>
      <c r="S4723" s="72" t="str">
        <f aca="false">IF(M4723&gt;N4723,"Flávio Bolsonaro",IF(N4723&gt;M4723,"Lula","Empate"))</f>
        <v>Lula</v>
      </c>
      <c r="T4723" s="74" t="n">
        <v>0.582673033530986</v>
      </c>
      <c r="U4723" s="74" t="n">
        <v>0.338353360969722</v>
      </c>
      <c r="V4723" s="72" t="str">
        <f aca="false">IF(S4723="Empate","—",IF((N4723&gt;M4723)&lt;&gt;(T4723&gt;U4723),"Sim","Não"))</f>
        <v>Não</v>
      </c>
    </row>
    <row r="4724" customFormat="false" ht="15" hidden="false" customHeight="false" outlineLevel="0" collapsed="false">
      <c r="A4724" s="72" t="s">
        <v>9580</v>
      </c>
      <c r="B4724" s="72" t="s">
        <v>9581</v>
      </c>
      <c r="C4724" s="72" t="s">
        <v>327</v>
      </c>
      <c r="D4724" s="72" t="s">
        <v>289</v>
      </c>
      <c r="E4724" s="72"/>
      <c r="F4724" s="73" t="n">
        <v>22028</v>
      </c>
      <c r="G4724" s="73" t="n">
        <v>17836</v>
      </c>
      <c r="H4724" s="73" t="n">
        <v>4192</v>
      </c>
      <c r="I4724" s="74" t="n">
        <f aca="false">H4724/F4724</f>
        <v>0.190303250408571</v>
      </c>
      <c r="J4724" s="73" t="n">
        <v>16903</v>
      </c>
      <c r="K4724" s="73" t="n">
        <v>293</v>
      </c>
      <c r="L4724" s="73" t="n">
        <v>640</v>
      </c>
      <c r="M4724" s="73" t="n">
        <v>4736</v>
      </c>
      <c r="N4724" s="73" t="n">
        <v>11208</v>
      </c>
      <c r="O4724" s="73" t="n">
        <f aca="false">J4724-M4724-N4724</f>
        <v>959</v>
      </c>
      <c r="P4724" s="74" t="n">
        <f aca="false">M4724/J4724</f>
        <v>0.280186949062297</v>
      </c>
      <c r="Q4724" s="74" t="n">
        <f aca="false">N4724/J4724</f>
        <v>0.663077560196415</v>
      </c>
      <c r="R4724" s="75" t="n">
        <f aca="false">ABS(P4724-Q4724)*100</f>
        <v>38.2890611134118</v>
      </c>
      <c r="S4724" s="72" t="str">
        <f aca="false">IF(M4724&gt;N4724,"Flávio Bolsonaro",IF(N4724&gt;M4724,"Lula","Empate"))</f>
        <v>Lula</v>
      </c>
      <c r="T4724" s="74" t="n">
        <v>0.694552042983881</v>
      </c>
      <c r="U4724" s="74" t="n">
        <v>0.255029363988504</v>
      </c>
      <c r="V4724" s="72" t="str">
        <f aca="false">IF(S4724="Empate","—",IF((N4724&gt;M4724)&lt;&gt;(T4724&gt;U4724),"Sim","Não"))</f>
        <v>Não</v>
      </c>
    </row>
    <row r="4725" customFormat="false" ht="15" hidden="false" customHeight="false" outlineLevel="0" collapsed="false">
      <c r="A4725" s="72" t="s">
        <v>9582</v>
      </c>
      <c r="B4725" s="72" t="s">
        <v>9583</v>
      </c>
      <c r="C4725" s="72" t="s">
        <v>327</v>
      </c>
      <c r="D4725" s="72" t="s">
        <v>289</v>
      </c>
      <c r="E4725" s="72"/>
      <c r="F4725" s="73" t="n">
        <v>8118</v>
      </c>
      <c r="G4725" s="73" t="n">
        <v>6321</v>
      </c>
      <c r="H4725" s="73" t="n">
        <v>1797</v>
      </c>
      <c r="I4725" s="74" t="n">
        <f aca="false">H4725/F4725</f>
        <v>0.221359940872136</v>
      </c>
      <c r="J4725" s="73" t="n">
        <v>6017</v>
      </c>
      <c r="K4725" s="73" t="n">
        <v>101</v>
      </c>
      <c r="L4725" s="73" t="n">
        <v>203</v>
      </c>
      <c r="M4725" s="73" t="n">
        <v>1324</v>
      </c>
      <c r="N4725" s="73" t="n">
        <v>4448</v>
      </c>
      <c r="O4725" s="73" t="n">
        <f aca="false">J4725-M4725-N4725</f>
        <v>245</v>
      </c>
      <c r="P4725" s="74" t="n">
        <f aca="false">M4725/J4725</f>
        <v>0.220043210902443</v>
      </c>
      <c r="Q4725" s="74" t="n">
        <f aca="false">N4725/J4725</f>
        <v>0.739238823333887</v>
      </c>
      <c r="R4725" s="75" t="n">
        <f aca="false">ABS(P4725-Q4725)*100</f>
        <v>51.9195612431444</v>
      </c>
      <c r="S4725" s="72" t="str">
        <f aca="false">IF(M4725&gt;N4725,"Flávio Bolsonaro",IF(N4725&gt;M4725,"Lula","Empate"))</f>
        <v>Lula</v>
      </c>
      <c r="T4725" s="74" t="n">
        <v>0.772075055187638</v>
      </c>
      <c r="U4725" s="74" t="n">
        <v>0.195180279617366</v>
      </c>
      <c r="V4725" s="72" t="str">
        <f aca="false">IF(S4725="Empate","—",IF((N4725&gt;M4725)&lt;&gt;(T4725&gt;U4725),"Sim","Não"))</f>
        <v>Não</v>
      </c>
    </row>
    <row r="4726" customFormat="false" ht="15" hidden="false" customHeight="false" outlineLevel="0" collapsed="false">
      <c r="A4726" s="72" t="s">
        <v>9584</v>
      </c>
      <c r="B4726" s="72" t="s">
        <v>9585</v>
      </c>
      <c r="C4726" s="72" t="s">
        <v>327</v>
      </c>
      <c r="D4726" s="72" t="s">
        <v>289</v>
      </c>
      <c r="E4726" s="72"/>
      <c r="F4726" s="73" t="n">
        <v>15710</v>
      </c>
      <c r="G4726" s="73" t="n">
        <v>12858</v>
      </c>
      <c r="H4726" s="73" t="n">
        <v>2852</v>
      </c>
      <c r="I4726" s="74" t="n">
        <f aca="false">H4726/F4726</f>
        <v>0.181540420114577</v>
      </c>
      <c r="J4726" s="73" t="n">
        <v>12119</v>
      </c>
      <c r="K4726" s="73" t="n">
        <v>215</v>
      </c>
      <c r="L4726" s="73" t="n">
        <v>524</v>
      </c>
      <c r="M4726" s="73" t="n">
        <v>3073</v>
      </c>
      <c r="N4726" s="73" t="n">
        <v>8354</v>
      </c>
      <c r="O4726" s="73" t="n">
        <f aca="false">J4726-M4726-N4726</f>
        <v>692</v>
      </c>
      <c r="P4726" s="74" t="n">
        <f aca="false">M4726/J4726</f>
        <v>0.253568776301675</v>
      </c>
      <c r="Q4726" s="74" t="n">
        <f aca="false">N4726/J4726</f>
        <v>0.689330802871524</v>
      </c>
      <c r="R4726" s="75" t="n">
        <f aca="false">ABS(P4726-Q4726)*100</f>
        <v>43.5762026569849</v>
      </c>
      <c r="S4726" s="72" t="str">
        <f aca="false">IF(M4726&gt;N4726,"Flávio Bolsonaro",IF(N4726&gt;M4726,"Lula","Empate"))</f>
        <v>Lula</v>
      </c>
      <c r="T4726" s="74" t="n">
        <v>0.717948717948718</v>
      </c>
      <c r="U4726" s="74" t="n">
        <v>0.232734744929867</v>
      </c>
      <c r="V4726" s="72" t="str">
        <f aca="false">IF(S4726="Empate","—",IF((N4726&gt;M4726)&lt;&gt;(T4726&gt;U4726),"Sim","Não"))</f>
        <v>Não</v>
      </c>
    </row>
    <row r="4727" customFormat="false" ht="15" hidden="false" customHeight="false" outlineLevel="0" collapsed="false">
      <c r="A4727" s="72" t="s">
        <v>9586</v>
      </c>
      <c r="B4727" s="72" t="s">
        <v>9587</v>
      </c>
      <c r="C4727" s="72" t="s">
        <v>327</v>
      </c>
      <c r="D4727" s="72" t="s">
        <v>289</v>
      </c>
      <c r="E4727" s="72"/>
      <c r="F4727" s="73" t="n">
        <v>4709</v>
      </c>
      <c r="G4727" s="73" t="n">
        <v>3990</v>
      </c>
      <c r="H4727" s="73" t="n">
        <v>719</v>
      </c>
      <c r="I4727" s="74" t="n">
        <f aca="false">H4727/F4727</f>
        <v>0.152686345296241</v>
      </c>
      <c r="J4727" s="73" t="n">
        <v>3821</v>
      </c>
      <c r="K4727" s="73" t="n">
        <v>52</v>
      </c>
      <c r="L4727" s="73" t="n">
        <v>117</v>
      </c>
      <c r="M4727" s="73" t="n">
        <v>735</v>
      </c>
      <c r="N4727" s="73" t="n">
        <v>2880</v>
      </c>
      <c r="O4727" s="73" t="n">
        <f aca="false">J4727-M4727-N4727</f>
        <v>206</v>
      </c>
      <c r="P4727" s="74" t="n">
        <f aca="false">M4727/J4727</f>
        <v>0.192358021460351</v>
      </c>
      <c r="Q4727" s="74" t="n">
        <f aca="false">N4727/J4727</f>
        <v>0.753729390211986</v>
      </c>
      <c r="R4727" s="75" t="n">
        <f aca="false">ABS(P4727-Q4727)*100</f>
        <v>56.1371368751636</v>
      </c>
      <c r="S4727" s="72" t="str">
        <f aca="false">IF(M4727&gt;N4727,"Flávio Bolsonaro",IF(N4727&gt;M4727,"Lula","Empate"))</f>
        <v>Lula</v>
      </c>
      <c r="T4727" s="74" t="n">
        <v>0.777088869205787</v>
      </c>
      <c r="U4727" s="74" t="n">
        <v>0.180690876882197</v>
      </c>
      <c r="V4727" s="72" t="str">
        <f aca="false">IF(S4727="Empate","—",IF((N4727&gt;M4727)&lt;&gt;(T4727&gt;U4727),"Sim","Não"))</f>
        <v>Não</v>
      </c>
    </row>
    <row r="4728" customFormat="false" ht="15" hidden="false" customHeight="false" outlineLevel="0" collapsed="false">
      <c r="A4728" s="72" t="s">
        <v>9588</v>
      </c>
      <c r="B4728" s="72" t="s">
        <v>9589</v>
      </c>
      <c r="C4728" s="72" t="s">
        <v>327</v>
      </c>
      <c r="D4728" s="72" t="s">
        <v>289</v>
      </c>
      <c r="E4728" s="72"/>
      <c r="F4728" s="73" t="n">
        <v>24727</v>
      </c>
      <c r="G4728" s="73" t="n">
        <v>18887</v>
      </c>
      <c r="H4728" s="73" t="n">
        <v>5840</v>
      </c>
      <c r="I4728" s="74" t="n">
        <f aca="false">H4728/F4728</f>
        <v>0.236179075504509</v>
      </c>
      <c r="J4728" s="73" t="n">
        <v>18018</v>
      </c>
      <c r="K4728" s="73" t="n">
        <v>199</v>
      </c>
      <c r="L4728" s="73" t="n">
        <v>670</v>
      </c>
      <c r="M4728" s="73" t="n">
        <v>4343</v>
      </c>
      <c r="N4728" s="73" t="n">
        <v>12724</v>
      </c>
      <c r="O4728" s="73" t="n">
        <f aca="false">J4728-M4728-N4728</f>
        <v>951</v>
      </c>
      <c r="P4728" s="74" t="n">
        <f aca="false">M4728/J4728</f>
        <v>0.241036741036741</v>
      </c>
      <c r="Q4728" s="74" t="n">
        <f aca="false">N4728/J4728</f>
        <v>0.706182706182706</v>
      </c>
      <c r="R4728" s="75" t="n">
        <f aca="false">ABS(P4728-Q4728)*100</f>
        <v>46.5145965145965</v>
      </c>
      <c r="S4728" s="72" t="str">
        <f aca="false">IF(M4728&gt;N4728,"Flávio Bolsonaro",IF(N4728&gt;M4728,"Lula","Empate"))</f>
        <v>Lula</v>
      </c>
      <c r="T4728" s="74" t="n">
        <v>0.762243566939405</v>
      </c>
      <c r="U4728" s="74" t="n">
        <v>0.197853670105538</v>
      </c>
      <c r="V4728" s="72" t="str">
        <f aca="false">IF(S4728="Empate","—",IF((N4728&gt;M4728)&lt;&gt;(T4728&gt;U4728),"Sim","Não"))</f>
        <v>Não</v>
      </c>
    </row>
    <row r="4729" customFormat="false" ht="15" hidden="false" customHeight="false" outlineLevel="0" collapsed="false">
      <c r="A4729" s="72" t="s">
        <v>9590</v>
      </c>
      <c r="B4729" s="72" t="s">
        <v>431</v>
      </c>
      <c r="C4729" s="72" t="s">
        <v>327</v>
      </c>
      <c r="D4729" s="72" t="s">
        <v>289</v>
      </c>
      <c r="E4729" s="72"/>
      <c r="F4729" s="73" t="n">
        <v>27103</v>
      </c>
      <c r="G4729" s="73" t="n">
        <v>21120</v>
      </c>
      <c r="H4729" s="73" t="n">
        <v>5983</v>
      </c>
      <c r="I4729" s="74" t="n">
        <f aca="false">H4729/F4729</f>
        <v>0.220750470427628</v>
      </c>
      <c r="J4729" s="73" t="n">
        <v>19745</v>
      </c>
      <c r="K4729" s="73" t="n">
        <v>453</v>
      </c>
      <c r="L4729" s="73" t="n">
        <v>922</v>
      </c>
      <c r="M4729" s="73" t="n">
        <v>5595</v>
      </c>
      <c r="N4729" s="73" t="n">
        <v>12998</v>
      </c>
      <c r="O4729" s="73" t="n">
        <f aca="false">J4729-M4729-N4729</f>
        <v>1152</v>
      </c>
      <c r="P4729" s="74" t="n">
        <f aca="false">M4729/J4729</f>
        <v>0.28336287667764</v>
      </c>
      <c r="Q4729" s="74" t="n">
        <f aca="false">N4729/J4729</f>
        <v>0.658293238794632</v>
      </c>
      <c r="R4729" s="75" t="n">
        <f aca="false">ABS(P4729-Q4729)*100</f>
        <v>37.4930362116992</v>
      </c>
      <c r="S4729" s="72" t="str">
        <f aca="false">IF(M4729&gt;N4729,"Flávio Bolsonaro",IF(N4729&gt;M4729,"Lula","Empate"))</f>
        <v>Lula</v>
      </c>
      <c r="T4729" s="74" t="n">
        <v>0.674288111594735</v>
      </c>
      <c r="U4729" s="74" t="n">
        <v>0.26409355498453</v>
      </c>
      <c r="V4729" s="72" t="str">
        <f aca="false">IF(S4729="Empate","—",IF((N4729&gt;M4729)&lt;&gt;(T4729&gt;U4729),"Sim","Não"))</f>
        <v>Não</v>
      </c>
    </row>
    <row r="4730" customFormat="false" ht="15" hidden="false" customHeight="false" outlineLevel="0" collapsed="false">
      <c r="A4730" s="72" t="s">
        <v>9591</v>
      </c>
      <c r="B4730" s="72" t="s">
        <v>9592</v>
      </c>
      <c r="C4730" s="72" t="s">
        <v>327</v>
      </c>
      <c r="D4730" s="72" t="s">
        <v>289</v>
      </c>
      <c r="E4730" s="72"/>
      <c r="F4730" s="73" t="n">
        <v>17134</v>
      </c>
      <c r="G4730" s="73" t="n">
        <v>13953</v>
      </c>
      <c r="H4730" s="73" t="n">
        <v>3181</v>
      </c>
      <c r="I4730" s="74" t="n">
        <f aca="false">H4730/F4730</f>
        <v>0.185654254698261</v>
      </c>
      <c r="J4730" s="73" t="n">
        <v>13160</v>
      </c>
      <c r="K4730" s="73" t="n">
        <v>199</v>
      </c>
      <c r="L4730" s="73" t="n">
        <v>594</v>
      </c>
      <c r="M4730" s="73" t="n">
        <v>3576</v>
      </c>
      <c r="N4730" s="73" t="n">
        <v>8800</v>
      </c>
      <c r="O4730" s="73" t="n">
        <f aca="false">J4730-M4730-N4730</f>
        <v>784</v>
      </c>
      <c r="P4730" s="74" t="n">
        <f aca="false">M4730/J4730</f>
        <v>0.271732522796353</v>
      </c>
      <c r="Q4730" s="74" t="n">
        <f aca="false">N4730/J4730</f>
        <v>0.668693009118541</v>
      </c>
      <c r="R4730" s="75" t="n">
        <f aca="false">ABS(P4730-Q4730)*100</f>
        <v>39.6960486322189</v>
      </c>
      <c r="S4730" s="72" t="str">
        <f aca="false">IF(M4730&gt;N4730,"Flávio Bolsonaro",IF(N4730&gt;M4730,"Lula","Empate"))</f>
        <v>Lula</v>
      </c>
      <c r="T4730" s="74" t="n">
        <v>0.700419319770151</v>
      </c>
      <c r="U4730" s="74" t="n">
        <v>0.242584252213077</v>
      </c>
      <c r="V4730" s="72" t="str">
        <f aca="false">IF(S4730="Empate","—",IF((N4730&gt;M4730)&lt;&gt;(T4730&gt;U4730),"Sim","Não"))</f>
        <v>Não</v>
      </c>
    </row>
    <row r="4731" customFormat="false" ht="15" hidden="false" customHeight="false" outlineLevel="0" collapsed="false">
      <c r="A4731" s="72" t="s">
        <v>9593</v>
      </c>
      <c r="B4731" s="72" t="s">
        <v>9594</v>
      </c>
      <c r="C4731" s="72" t="s">
        <v>327</v>
      </c>
      <c r="D4731" s="72" t="s">
        <v>289</v>
      </c>
      <c r="E4731" s="72"/>
      <c r="F4731" s="73" t="n">
        <v>12534</v>
      </c>
      <c r="G4731" s="73" t="n">
        <v>9574</v>
      </c>
      <c r="H4731" s="73" t="n">
        <v>2960</v>
      </c>
      <c r="I4731" s="74" t="n">
        <f aca="false">H4731/F4731</f>
        <v>0.236157651188767</v>
      </c>
      <c r="J4731" s="73" t="n">
        <v>9036</v>
      </c>
      <c r="K4731" s="73" t="n">
        <v>169</v>
      </c>
      <c r="L4731" s="73" t="n">
        <v>369</v>
      </c>
      <c r="M4731" s="73" t="n">
        <v>2721</v>
      </c>
      <c r="N4731" s="73" t="n">
        <v>5835</v>
      </c>
      <c r="O4731" s="73" t="n">
        <f aca="false">J4731-M4731-N4731</f>
        <v>480</v>
      </c>
      <c r="P4731" s="74" t="n">
        <f aca="false">M4731/J4731</f>
        <v>0.301128818061089</v>
      </c>
      <c r="Q4731" s="74" t="n">
        <f aca="false">N4731/J4731</f>
        <v>0.645750332005312</v>
      </c>
      <c r="R4731" s="75" t="n">
        <f aca="false">ABS(P4731-Q4731)*100</f>
        <v>34.4621513944223</v>
      </c>
      <c r="S4731" s="72" t="str">
        <f aca="false">IF(M4731&gt;N4731,"Flávio Bolsonaro",IF(N4731&gt;M4731,"Lula","Empate"))</f>
        <v>Lula</v>
      </c>
      <c r="T4731" s="74" t="n">
        <v>0.653351895480831</v>
      </c>
      <c r="U4731" s="74" t="n">
        <v>0.296316127650461</v>
      </c>
      <c r="V4731" s="72" t="str">
        <f aca="false">IF(S4731="Empate","—",IF((N4731&gt;M4731)&lt;&gt;(T4731&gt;U4731),"Sim","Não"))</f>
        <v>Não</v>
      </c>
    </row>
    <row r="4732" customFormat="false" ht="15" hidden="false" customHeight="false" outlineLevel="0" collapsed="false">
      <c r="A4732" s="72" t="s">
        <v>9595</v>
      </c>
      <c r="B4732" s="72" t="s">
        <v>9596</v>
      </c>
      <c r="C4732" s="72" t="s">
        <v>327</v>
      </c>
      <c r="D4732" s="72" t="s">
        <v>289</v>
      </c>
      <c r="E4732" s="72"/>
      <c r="F4732" s="73" t="n">
        <v>5345</v>
      </c>
      <c r="G4732" s="73" t="n">
        <v>4553</v>
      </c>
      <c r="H4732" s="73" t="n">
        <v>792</v>
      </c>
      <c r="I4732" s="74" t="n">
        <f aca="false">H4732/F4732</f>
        <v>0.148175865294668</v>
      </c>
      <c r="J4732" s="73" t="n">
        <v>4376</v>
      </c>
      <c r="K4732" s="73" t="n">
        <v>48</v>
      </c>
      <c r="L4732" s="73" t="n">
        <v>129</v>
      </c>
      <c r="M4732" s="73" t="n">
        <v>1353</v>
      </c>
      <c r="N4732" s="73" t="n">
        <v>2813</v>
      </c>
      <c r="O4732" s="73" t="n">
        <f aca="false">J4732-M4732-N4732</f>
        <v>210</v>
      </c>
      <c r="P4732" s="74" t="n">
        <f aca="false">M4732/J4732</f>
        <v>0.30918647166362</v>
      </c>
      <c r="Q4732" s="74" t="n">
        <f aca="false">N4732/J4732</f>
        <v>0.64282449725777</v>
      </c>
      <c r="R4732" s="75" t="n">
        <f aca="false">ABS(P4732-Q4732)*100</f>
        <v>33.363802559415</v>
      </c>
      <c r="S4732" s="72" t="str">
        <f aca="false">IF(M4732&gt;N4732,"Flávio Bolsonaro",IF(N4732&gt;M4732,"Lula","Empate"))</f>
        <v>Lula</v>
      </c>
      <c r="T4732" s="74" t="n">
        <v>0.678479832128701</v>
      </c>
      <c r="U4732" s="74" t="n">
        <v>0.279086034040569</v>
      </c>
      <c r="V4732" s="72" t="str">
        <f aca="false">IF(S4732="Empate","—",IF((N4732&gt;M4732)&lt;&gt;(T4732&gt;U4732),"Sim","Não"))</f>
        <v>Não</v>
      </c>
    </row>
    <row r="4733" customFormat="false" ht="15" hidden="false" customHeight="false" outlineLevel="0" collapsed="false">
      <c r="A4733" s="72" t="s">
        <v>9597</v>
      </c>
      <c r="B4733" s="72" t="s">
        <v>9598</v>
      </c>
      <c r="C4733" s="72" t="s">
        <v>327</v>
      </c>
      <c r="D4733" s="72" t="s">
        <v>289</v>
      </c>
      <c r="E4733" s="72"/>
      <c r="F4733" s="73" t="n">
        <v>14633</v>
      </c>
      <c r="G4733" s="73" t="n">
        <v>11295</v>
      </c>
      <c r="H4733" s="73" t="n">
        <v>3338</v>
      </c>
      <c r="I4733" s="74" t="n">
        <f aca="false">H4733/F4733</f>
        <v>0.228114535638625</v>
      </c>
      <c r="J4733" s="73" t="n">
        <v>10849</v>
      </c>
      <c r="K4733" s="73" t="n">
        <v>151</v>
      </c>
      <c r="L4733" s="73" t="n">
        <v>295</v>
      </c>
      <c r="M4733" s="73" t="n">
        <v>2390</v>
      </c>
      <c r="N4733" s="73" t="n">
        <v>7942</v>
      </c>
      <c r="O4733" s="73" t="n">
        <f aca="false">J4733-M4733-N4733</f>
        <v>517</v>
      </c>
      <c r="P4733" s="74" t="n">
        <f aca="false">M4733/J4733</f>
        <v>0.22029680154853</v>
      </c>
      <c r="Q4733" s="74" t="n">
        <f aca="false">N4733/J4733</f>
        <v>0.732049036777583</v>
      </c>
      <c r="R4733" s="75" t="n">
        <f aca="false">ABS(P4733-Q4733)*100</f>
        <v>51.1752235229053</v>
      </c>
      <c r="S4733" s="72" t="str">
        <f aca="false">IF(M4733&gt;N4733,"Flávio Bolsonaro",IF(N4733&gt;M4733,"Lula","Empate"))</f>
        <v>Lula</v>
      </c>
      <c r="T4733" s="74" t="n">
        <v>0.789699152954922</v>
      </c>
      <c r="U4733" s="74" t="n">
        <v>0.173303475805666</v>
      </c>
      <c r="V4733" s="72" t="str">
        <f aca="false">IF(S4733="Empate","—",IF((N4733&gt;M4733)&lt;&gt;(T4733&gt;U4733),"Sim","Não"))</f>
        <v>Não</v>
      </c>
    </row>
    <row r="4734" customFormat="false" ht="15" hidden="false" customHeight="false" outlineLevel="0" collapsed="false">
      <c r="A4734" s="72" t="s">
        <v>9599</v>
      </c>
      <c r="B4734" s="72" t="s">
        <v>9600</v>
      </c>
      <c r="C4734" s="72" t="s">
        <v>327</v>
      </c>
      <c r="D4734" s="72" t="s">
        <v>289</v>
      </c>
      <c r="E4734" s="72"/>
      <c r="F4734" s="73" t="n">
        <v>4501</v>
      </c>
      <c r="G4734" s="73" t="n">
        <v>3845</v>
      </c>
      <c r="H4734" s="73" t="n">
        <v>656</v>
      </c>
      <c r="I4734" s="74" t="n">
        <f aca="false">H4734/F4734</f>
        <v>0.145745389913353</v>
      </c>
      <c r="J4734" s="73" t="n">
        <v>3618</v>
      </c>
      <c r="K4734" s="73" t="n">
        <v>63</v>
      </c>
      <c r="L4734" s="73" t="n">
        <v>164</v>
      </c>
      <c r="M4734" s="73" t="n">
        <v>1268</v>
      </c>
      <c r="N4734" s="73" t="n">
        <v>2100</v>
      </c>
      <c r="O4734" s="73" t="n">
        <f aca="false">J4734-M4734-N4734</f>
        <v>250</v>
      </c>
      <c r="P4734" s="74" t="n">
        <f aca="false">M4734/J4734</f>
        <v>0.350469872857933</v>
      </c>
      <c r="Q4734" s="74" t="n">
        <f aca="false">N4734/J4734</f>
        <v>0.580431177446103</v>
      </c>
      <c r="R4734" s="75" t="n">
        <f aca="false">ABS(P4734-Q4734)*100</f>
        <v>22.996130458817</v>
      </c>
      <c r="S4734" s="72" t="str">
        <f aca="false">IF(M4734&gt;N4734,"Flávio Bolsonaro",IF(N4734&gt;M4734,"Lula","Empate"))</f>
        <v>Lula</v>
      </c>
      <c r="T4734" s="74" t="n">
        <v>0.608115942028986</v>
      </c>
      <c r="U4734" s="74" t="n">
        <v>0.326666666666667</v>
      </c>
      <c r="V4734" s="72" t="str">
        <f aca="false">IF(S4734="Empate","—",IF((N4734&gt;M4734)&lt;&gt;(T4734&gt;U4734),"Sim","Não"))</f>
        <v>Não</v>
      </c>
    </row>
    <row r="4735" customFormat="false" ht="15" hidden="false" customHeight="false" outlineLevel="0" collapsed="false">
      <c r="A4735" s="72" t="s">
        <v>9601</v>
      </c>
      <c r="B4735" s="72" t="s">
        <v>9602</v>
      </c>
      <c r="C4735" s="72" t="s">
        <v>327</v>
      </c>
      <c r="D4735" s="72" t="s">
        <v>289</v>
      </c>
      <c r="E4735" s="72"/>
      <c r="F4735" s="73" t="n">
        <v>4411</v>
      </c>
      <c r="G4735" s="73" t="n">
        <v>3624</v>
      </c>
      <c r="H4735" s="73" t="n">
        <v>787</v>
      </c>
      <c r="I4735" s="74" t="n">
        <f aca="false">H4735/F4735</f>
        <v>0.17841759238268</v>
      </c>
      <c r="J4735" s="73" t="n">
        <v>3453</v>
      </c>
      <c r="K4735" s="73" t="n">
        <v>57</v>
      </c>
      <c r="L4735" s="73" t="n">
        <v>114</v>
      </c>
      <c r="M4735" s="73" t="n">
        <v>718</v>
      </c>
      <c r="N4735" s="73" t="n">
        <v>2569</v>
      </c>
      <c r="O4735" s="73" t="n">
        <f aca="false">J4735-M4735-N4735</f>
        <v>166</v>
      </c>
      <c r="P4735" s="74" t="n">
        <f aca="false">M4735/J4735</f>
        <v>0.207935128873443</v>
      </c>
      <c r="Q4735" s="74" t="n">
        <f aca="false">N4735/J4735</f>
        <v>0.743990732696206</v>
      </c>
      <c r="R4735" s="75" t="n">
        <f aca="false">ABS(P4735-Q4735)*100</f>
        <v>53.6055603822763</v>
      </c>
      <c r="S4735" s="72" t="str">
        <f aca="false">IF(M4735&gt;N4735,"Flávio Bolsonaro",IF(N4735&gt;M4735,"Lula","Empate"))</f>
        <v>Lula</v>
      </c>
      <c r="T4735" s="74" t="n">
        <v>0.763683193818416</v>
      </c>
      <c r="U4735" s="74" t="n">
        <v>0.193174500965873</v>
      </c>
      <c r="V4735" s="72" t="str">
        <f aca="false">IF(S4735="Empate","—",IF((N4735&gt;M4735)&lt;&gt;(T4735&gt;U4735),"Sim","Não"))</f>
        <v>Não</v>
      </c>
    </row>
    <row r="4736" customFormat="false" ht="15" hidden="false" customHeight="false" outlineLevel="0" collapsed="false">
      <c r="A4736" s="72" t="s">
        <v>9603</v>
      </c>
      <c r="B4736" s="72" t="s">
        <v>9604</v>
      </c>
      <c r="C4736" s="72" t="s">
        <v>327</v>
      </c>
      <c r="D4736" s="72" t="s">
        <v>289</v>
      </c>
      <c r="E4736" s="72"/>
      <c r="F4736" s="73" t="n">
        <v>50966</v>
      </c>
      <c r="G4736" s="73" t="n">
        <v>40967</v>
      </c>
      <c r="H4736" s="73" t="n">
        <v>9999</v>
      </c>
      <c r="I4736" s="74" t="n">
        <f aca="false">H4736/F4736</f>
        <v>0.19618961660715</v>
      </c>
      <c r="J4736" s="73" t="n">
        <v>38852</v>
      </c>
      <c r="K4736" s="73" t="n">
        <v>787</v>
      </c>
      <c r="L4736" s="73" t="n">
        <v>1328</v>
      </c>
      <c r="M4736" s="73" t="n">
        <v>9428</v>
      </c>
      <c r="N4736" s="73" t="n">
        <v>26942</v>
      </c>
      <c r="O4736" s="73" t="n">
        <f aca="false">J4736-M4736-N4736</f>
        <v>2482</v>
      </c>
      <c r="P4736" s="74" t="n">
        <f aca="false">M4736/J4736</f>
        <v>0.242664470297539</v>
      </c>
      <c r="Q4736" s="74" t="n">
        <f aca="false">N4736/J4736</f>
        <v>0.693452074539277</v>
      </c>
      <c r="R4736" s="75" t="n">
        <f aca="false">ABS(P4736-Q4736)*100</f>
        <v>45.0787604241738</v>
      </c>
      <c r="S4736" s="72" t="str">
        <f aca="false">IF(M4736&gt;N4736,"Flávio Bolsonaro",IF(N4736&gt;M4736,"Lula","Empate"))</f>
        <v>Lula</v>
      </c>
      <c r="T4736" s="74" t="n">
        <v>0.701569117167988</v>
      </c>
      <c r="U4736" s="74" t="n">
        <v>0.236046259094364</v>
      </c>
      <c r="V4736" s="72" t="str">
        <f aca="false">IF(S4736="Empate","—",IF((N4736&gt;M4736)&lt;&gt;(T4736&gt;U4736),"Sim","Não"))</f>
        <v>Não</v>
      </c>
    </row>
    <row r="4737" customFormat="false" ht="15" hidden="false" customHeight="false" outlineLevel="0" collapsed="false">
      <c r="A4737" s="72" t="s">
        <v>9605</v>
      </c>
      <c r="B4737" s="72" t="s">
        <v>5973</v>
      </c>
      <c r="C4737" s="72" t="s">
        <v>327</v>
      </c>
      <c r="D4737" s="72" t="s">
        <v>289</v>
      </c>
      <c r="E4737" s="72"/>
      <c r="F4737" s="73" t="n">
        <v>6299</v>
      </c>
      <c r="G4737" s="73" t="n">
        <v>5470</v>
      </c>
      <c r="H4737" s="73" t="n">
        <v>829</v>
      </c>
      <c r="I4737" s="74" t="n">
        <f aca="false">H4737/F4737</f>
        <v>0.131608191776472</v>
      </c>
      <c r="J4737" s="73" t="n">
        <v>5233</v>
      </c>
      <c r="K4737" s="73" t="n">
        <v>55</v>
      </c>
      <c r="L4737" s="73" t="n">
        <v>182</v>
      </c>
      <c r="M4737" s="73" t="n">
        <v>1250</v>
      </c>
      <c r="N4737" s="73" t="n">
        <v>3759</v>
      </c>
      <c r="O4737" s="73" t="n">
        <f aca="false">J4737-M4737-N4737</f>
        <v>224</v>
      </c>
      <c r="P4737" s="74" t="n">
        <f aca="false">M4737/J4737</f>
        <v>0.238868717752723</v>
      </c>
      <c r="Q4737" s="74" t="n">
        <f aca="false">N4737/J4737</f>
        <v>0.718326008025989</v>
      </c>
      <c r="R4737" s="75" t="n">
        <f aca="false">ABS(P4737-Q4737)*100</f>
        <v>47.9457290273266</v>
      </c>
      <c r="S4737" s="72" t="str">
        <f aca="false">IF(M4737&gt;N4737,"Flávio Bolsonaro",IF(N4737&gt;M4737,"Lula","Empate"))</f>
        <v>Lula</v>
      </c>
      <c r="T4737" s="74" t="n">
        <v>0.747047455443419</v>
      </c>
      <c r="U4737" s="74" t="n">
        <v>0.20979171140219</v>
      </c>
      <c r="V4737" s="72" t="str">
        <f aca="false">IF(S4737="Empate","—",IF((N4737&gt;M4737)&lt;&gt;(T4737&gt;U4737),"Sim","Não"))</f>
        <v>Não</v>
      </c>
    </row>
    <row r="4738" customFormat="false" ht="15" hidden="false" customHeight="false" outlineLevel="0" collapsed="false">
      <c r="A4738" s="72" t="s">
        <v>9606</v>
      </c>
      <c r="B4738" s="72" t="s">
        <v>9607</v>
      </c>
      <c r="C4738" s="72" t="s">
        <v>327</v>
      </c>
      <c r="D4738" s="72" t="s">
        <v>289</v>
      </c>
      <c r="E4738" s="72"/>
      <c r="F4738" s="73" t="n">
        <v>13549</v>
      </c>
      <c r="G4738" s="73" t="n">
        <v>11285</v>
      </c>
      <c r="H4738" s="73" t="n">
        <v>2264</v>
      </c>
      <c r="I4738" s="74" t="n">
        <f aca="false">H4738/F4738</f>
        <v>0.16709720274559</v>
      </c>
      <c r="J4738" s="73" t="n">
        <v>10571</v>
      </c>
      <c r="K4738" s="73" t="n">
        <v>232</v>
      </c>
      <c r="L4738" s="73" t="n">
        <v>482</v>
      </c>
      <c r="M4738" s="73" t="n">
        <v>4012</v>
      </c>
      <c r="N4738" s="73" t="n">
        <v>5974</v>
      </c>
      <c r="O4738" s="73" t="n">
        <f aca="false">J4738-M4738-N4738</f>
        <v>585</v>
      </c>
      <c r="P4738" s="74" t="n">
        <f aca="false">M4738/J4738</f>
        <v>0.379528899820263</v>
      </c>
      <c r="Q4738" s="74" t="n">
        <f aca="false">N4738/J4738</f>
        <v>0.565131018825088</v>
      </c>
      <c r="R4738" s="75" t="n">
        <f aca="false">ABS(P4738-Q4738)*100</f>
        <v>18.5602119004825</v>
      </c>
      <c r="S4738" s="72" t="str">
        <f aca="false">IF(M4738&gt;N4738,"Flávio Bolsonaro",IF(N4738&gt;M4738,"Lula","Empate"))</f>
        <v>Lula</v>
      </c>
      <c r="T4738" s="74" t="n">
        <v>0.606787595084845</v>
      </c>
      <c r="U4738" s="74" t="n">
        <v>0.351180027306417</v>
      </c>
      <c r="V4738" s="72" t="str">
        <f aca="false">IF(S4738="Empate","—",IF((N4738&gt;M4738)&lt;&gt;(T4738&gt;U4738),"Sim","Não"))</f>
        <v>Não</v>
      </c>
    </row>
    <row r="4739" customFormat="false" ht="15" hidden="false" customHeight="false" outlineLevel="0" collapsed="false">
      <c r="A4739" s="72" t="s">
        <v>9608</v>
      </c>
      <c r="B4739" s="72" t="s">
        <v>9609</v>
      </c>
      <c r="C4739" s="72" t="s">
        <v>327</v>
      </c>
      <c r="D4739" s="72" t="s">
        <v>289</v>
      </c>
      <c r="E4739" s="72"/>
      <c r="F4739" s="73" t="n">
        <v>9619</v>
      </c>
      <c r="G4739" s="73" t="n">
        <v>7859</v>
      </c>
      <c r="H4739" s="73" t="n">
        <v>1760</v>
      </c>
      <c r="I4739" s="74" t="n">
        <f aca="false">H4739/F4739</f>
        <v>0.182971202827737</v>
      </c>
      <c r="J4739" s="73" t="n">
        <v>7520</v>
      </c>
      <c r="K4739" s="73" t="n">
        <v>86</v>
      </c>
      <c r="L4739" s="73" t="n">
        <v>253</v>
      </c>
      <c r="M4739" s="73" t="n">
        <v>1310</v>
      </c>
      <c r="N4739" s="73" t="n">
        <v>5934</v>
      </c>
      <c r="O4739" s="73" t="n">
        <f aca="false">J4739-M4739-N4739</f>
        <v>276</v>
      </c>
      <c r="P4739" s="74" t="n">
        <f aca="false">M4739/J4739</f>
        <v>0.174202127659574</v>
      </c>
      <c r="Q4739" s="74" t="n">
        <f aca="false">N4739/J4739</f>
        <v>0.789095744680851</v>
      </c>
      <c r="R4739" s="75" t="n">
        <f aca="false">ABS(P4739-Q4739)*100</f>
        <v>61.4893617021277</v>
      </c>
      <c r="S4739" s="72" t="str">
        <f aca="false">IF(M4739&gt;N4739,"Flávio Bolsonaro",IF(N4739&gt;M4739,"Lula","Empate"))</f>
        <v>Lula</v>
      </c>
      <c r="T4739" s="74" t="n">
        <v>0.815950920245399</v>
      </c>
      <c r="U4739" s="74" t="n">
        <v>0.138873396542108</v>
      </c>
      <c r="V4739" s="72" t="str">
        <f aca="false">IF(S4739="Empate","—",IF((N4739&gt;M4739)&lt;&gt;(T4739&gt;U4739),"Sim","Não"))</f>
        <v>Não</v>
      </c>
    </row>
    <row r="4740" customFormat="false" ht="15" hidden="false" customHeight="false" outlineLevel="0" collapsed="false">
      <c r="A4740" s="72" t="s">
        <v>9610</v>
      </c>
      <c r="B4740" s="72" t="s">
        <v>9611</v>
      </c>
      <c r="C4740" s="72" t="s">
        <v>327</v>
      </c>
      <c r="D4740" s="72" t="s">
        <v>289</v>
      </c>
      <c r="E4740" s="72"/>
      <c r="F4740" s="73" t="n">
        <v>3345</v>
      </c>
      <c r="G4740" s="73" t="n">
        <v>2776</v>
      </c>
      <c r="H4740" s="73" t="n">
        <v>569</v>
      </c>
      <c r="I4740" s="74" t="n">
        <f aca="false">H4740/F4740</f>
        <v>0.170104633781764</v>
      </c>
      <c r="J4740" s="73" t="n">
        <v>2663</v>
      </c>
      <c r="K4740" s="73" t="n">
        <v>34</v>
      </c>
      <c r="L4740" s="73" t="n">
        <v>79</v>
      </c>
      <c r="M4740" s="73" t="n">
        <v>610</v>
      </c>
      <c r="N4740" s="73" t="n">
        <v>1874</v>
      </c>
      <c r="O4740" s="73" t="n">
        <f aca="false">J4740-M4740-N4740</f>
        <v>179</v>
      </c>
      <c r="P4740" s="74" t="n">
        <f aca="false">M4740/J4740</f>
        <v>0.229064964325948</v>
      </c>
      <c r="Q4740" s="74" t="n">
        <f aca="false">N4740/J4740</f>
        <v>0.70371761171611</v>
      </c>
      <c r="R4740" s="75" t="n">
        <f aca="false">ABS(P4740-Q4740)*100</f>
        <v>47.4652647390162</v>
      </c>
      <c r="S4740" s="72" t="str">
        <f aca="false">IF(M4740&gt;N4740,"Flávio Bolsonaro",IF(N4740&gt;M4740,"Lula","Empate"))</f>
        <v>Lula</v>
      </c>
      <c r="T4740" s="74" t="n">
        <v>0.718234507356219</v>
      </c>
      <c r="U4740" s="74" t="n">
        <v>0.221132411948284</v>
      </c>
      <c r="V4740" s="72" t="str">
        <f aca="false">IF(S4740="Empate","—",IF((N4740&gt;M4740)&lt;&gt;(T4740&gt;U4740),"Sim","Não"))</f>
        <v>Não</v>
      </c>
    </row>
    <row r="4741" customFormat="false" ht="15" hidden="false" customHeight="false" outlineLevel="0" collapsed="false">
      <c r="A4741" s="72" t="s">
        <v>9612</v>
      </c>
      <c r="B4741" s="72" t="s">
        <v>9613</v>
      </c>
      <c r="C4741" s="72" t="s">
        <v>327</v>
      </c>
      <c r="D4741" s="72" t="s">
        <v>289</v>
      </c>
      <c r="E4741" s="72"/>
      <c r="F4741" s="73" t="n">
        <v>6449</v>
      </c>
      <c r="G4741" s="73" t="n">
        <v>5494</v>
      </c>
      <c r="H4741" s="73" t="n">
        <v>955</v>
      </c>
      <c r="I4741" s="74" t="n">
        <f aca="false">H4741/F4741</f>
        <v>0.148084974414638</v>
      </c>
      <c r="J4741" s="73" t="n">
        <v>5284</v>
      </c>
      <c r="K4741" s="73" t="n">
        <v>69</v>
      </c>
      <c r="L4741" s="73" t="n">
        <v>141</v>
      </c>
      <c r="M4741" s="73" t="n">
        <v>1107</v>
      </c>
      <c r="N4741" s="73" t="n">
        <v>3961</v>
      </c>
      <c r="O4741" s="73" t="n">
        <f aca="false">J4741-M4741-N4741</f>
        <v>216</v>
      </c>
      <c r="P4741" s="74" t="n">
        <f aca="false">M4741/J4741</f>
        <v>0.209500378501136</v>
      </c>
      <c r="Q4741" s="74" t="n">
        <f aca="false">N4741/J4741</f>
        <v>0.749621498864497</v>
      </c>
      <c r="R4741" s="75" t="n">
        <f aca="false">ABS(P4741-Q4741)*100</f>
        <v>54.0121120363361</v>
      </c>
      <c r="S4741" s="72" t="str">
        <f aca="false">IF(M4741&gt;N4741,"Flávio Bolsonaro",IF(N4741&gt;M4741,"Lula","Empate"))</f>
        <v>Lula</v>
      </c>
      <c r="T4741" s="74" t="n">
        <v>0.789537960512925</v>
      </c>
      <c r="U4741" s="74" t="n">
        <v>0.164461632403827</v>
      </c>
      <c r="V4741" s="72" t="str">
        <f aca="false">IF(S4741="Empate","—",IF((N4741&gt;M4741)&lt;&gt;(T4741&gt;U4741),"Sim","Não"))</f>
        <v>Não</v>
      </c>
    </row>
    <row r="4742" customFormat="false" ht="15" hidden="false" customHeight="false" outlineLevel="0" collapsed="false">
      <c r="A4742" s="72" t="s">
        <v>9614</v>
      </c>
      <c r="B4742" s="72" t="s">
        <v>9615</v>
      </c>
      <c r="C4742" s="72" t="s">
        <v>327</v>
      </c>
      <c r="D4742" s="72" t="s">
        <v>289</v>
      </c>
      <c r="E4742" s="72"/>
      <c r="F4742" s="73" t="n">
        <v>7753</v>
      </c>
      <c r="G4742" s="73" t="n">
        <v>6127</v>
      </c>
      <c r="H4742" s="73" t="n">
        <v>1626</v>
      </c>
      <c r="I4742" s="74" t="n">
        <f aca="false">H4742/F4742</f>
        <v>0.209725267638334</v>
      </c>
      <c r="J4742" s="73" t="n">
        <v>5839</v>
      </c>
      <c r="K4742" s="73" t="n">
        <v>103</v>
      </c>
      <c r="L4742" s="73" t="n">
        <v>185</v>
      </c>
      <c r="M4742" s="73" t="n">
        <v>1316</v>
      </c>
      <c r="N4742" s="73" t="n">
        <v>4309</v>
      </c>
      <c r="O4742" s="73" t="n">
        <f aca="false">J4742-M4742-N4742</f>
        <v>214</v>
      </c>
      <c r="P4742" s="74" t="n">
        <f aca="false">M4742/J4742</f>
        <v>0.225381058400411</v>
      </c>
      <c r="Q4742" s="74" t="n">
        <f aca="false">N4742/J4742</f>
        <v>0.737968830279157</v>
      </c>
      <c r="R4742" s="75" t="n">
        <f aca="false">ABS(P4742-Q4742)*100</f>
        <v>51.2587771878746</v>
      </c>
      <c r="S4742" s="72" t="str">
        <f aca="false">IF(M4742&gt;N4742,"Flávio Bolsonaro",IF(N4742&gt;M4742,"Lula","Empate"))</f>
        <v>Lula</v>
      </c>
      <c r="T4742" s="74" t="n">
        <v>0.767870302137067</v>
      </c>
      <c r="U4742" s="74" t="n">
        <v>0.195283714075166</v>
      </c>
      <c r="V4742" s="72" t="str">
        <f aca="false">IF(S4742="Empate","—",IF((N4742&gt;M4742)&lt;&gt;(T4742&gt;U4742),"Sim","Não"))</f>
        <v>Não</v>
      </c>
    </row>
    <row r="4743" customFormat="false" ht="15" hidden="false" customHeight="false" outlineLevel="0" collapsed="false">
      <c r="A4743" s="72" t="s">
        <v>9616</v>
      </c>
      <c r="B4743" s="72" t="s">
        <v>9617</v>
      </c>
      <c r="C4743" s="72" t="s">
        <v>327</v>
      </c>
      <c r="D4743" s="72" t="s">
        <v>289</v>
      </c>
      <c r="E4743" s="72"/>
      <c r="F4743" s="73" t="n">
        <v>13697</v>
      </c>
      <c r="G4743" s="73" t="n">
        <v>10735</v>
      </c>
      <c r="H4743" s="73" t="n">
        <v>2962</v>
      </c>
      <c r="I4743" s="74" t="n">
        <f aca="false">H4743/F4743</f>
        <v>0.216251733956341</v>
      </c>
      <c r="J4743" s="73" t="n">
        <v>10235</v>
      </c>
      <c r="K4743" s="73" t="n">
        <v>152</v>
      </c>
      <c r="L4743" s="73" t="n">
        <v>348</v>
      </c>
      <c r="M4743" s="73" t="n">
        <v>1833</v>
      </c>
      <c r="N4743" s="73" t="n">
        <v>7874</v>
      </c>
      <c r="O4743" s="73" t="n">
        <f aca="false">J4743-M4743-N4743</f>
        <v>528</v>
      </c>
      <c r="P4743" s="74" t="n">
        <f aca="false">M4743/J4743</f>
        <v>0.179091353199805</v>
      </c>
      <c r="Q4743" s="74" t="n">
        <f aca="false">N4743/J4743</f>
        <v>0.769320957498779</v>
      </c>
      <c r="R4743" s="75" t="n">
        <f aca="false">ABS(P4743-Q4743)*100</f>
        <v>59.0229604298974</v>
      </c>
      <c r="S4743" s="72" t="str">
        <f aca="false">IF(M4743&gt;N4743,"Flávio Bolsonaro",IF(N4743&gt;M4743,"Lula","Empate"))</f>
        <v>Lula</v>
      </c>
      <c r="T4743" s="74" t="n">
        <v>0.782895425520779</v>
      </c>
      <c r="U4743" s="74" t="n">
        <v>0.170731707317073</v>
      </c>
      <c r="V4743" s="72" t="str">
        <f aca="false">IF(S4743="Empate","—",IF((N4743&gt;M4743)&lt;&gt;(T4743&gt;U4743),"Sim","Não"))</f>
        <v>Não</v>
      </c>
    </row>
    <row r="4744" customFormat="false" ht="15" hidden="false" customHeight="false" outlineLevel="0" collapsed="false">
      <c r="A4744" s="72" t="s">
        <v>9618</v>
      </c>
      <c r="B4744" s="72" t="s">
        <v>5607</v>
      </c>
      <c r="C4744" s="72" t="s">
        <v>327</v>
      </c>
      <c r="D4744" s="72" t="s">
        <v>289</v>
      </c>
      <c r="E4744" s="72"/>
      <c r="F4744" s="73" t="n">
        <v>76645</v>
      </c>
      <c r="G4744" s="73" t="n">
        <v>66065</v>
      </c>
      <c r="H4744" s="73" t="n">
        <v>10580</v>
      </c>
      <c r="I4744" s="74" t="n">
        <f aca="false">H4744/F4744</f>
        <v>0.138039011024855</v>
      </c>
      <c r="J4744" s="73" t="n">
        <v>61342</v>
      </c>
      <c r="K4744" s="73" t="n">
        <v>1353</v>
      </c>
      <c r="L4744" s="73" t="n">
        <v>3370</v>
      </c>
      <c r="M4744" s="73" t="n">
        <v>22644</v>
      </c>
      <c r="N4744" s="73" t="n">
        <v>34172</v>
      </c>
      <c r="O4744" s="73" t="n">
        <f aca="false">J4744-M4744-N4744</f>
        <v>4526</v>
      </c>
      <c r="P4744" s="74" t="n">
        <f aca="false">M4744/J4744</f>
        <v>0.369143490593721</v>
      </c>
      <c r="Q4744" s="74" t="n">
        <f aca="false">N4744/J4744</f>
        <v>0.557073457011509</v>
      </c>
      <c r="R4744" s="75" t="n">
        <f aca="false">ABS(P4744-Q4744)*100</f>
        <v>18.7929966417789</v>
      </c>
      <c r="S4744" s="72" t="str">
        <f aca="false">IF(M4744&gt;N4744,"Flávio Bolsonaro",IF(N4744&gt;M4744,"Lula","Empate"))</f>
        <v>Lula</v>
      </c>
      <c r="T4744" s="74" t="n">
        <v>0.586241981099538</v>
      </c>
      <c r="U4744" s="74" t="n">
        <v>0.344812719873077</v>
      </c>
      <c r="V4744" s="72" t="str">
        <f aca="false">IF(S4744="Empate","—",IF((N4744&gt;M4744)&lt;&gt;(T4744&gt;U4744),"Sim","Não"))</f>
        <v>Não</v>
      </c>
    </row>
    <row r="4745" customFormat="false" ht="15" hidden="false" customHeight="false" outlineLevel="0" collapsed="false">
      <c r="A4745" s="72" t="s">
        <v>9619</v>
      </c>
      <c r="B4745" s="72" t="s">
        <v>9620</v>
      </c>
      <c r="C4745" s="72" t="s">
        <v>327</v>
      </c>
      <c r="D4745" s="72" t="s">
        <v>289</v>
      </c>
      <c r="E4745" s="72"/>
      <c r="F4745" s="73" t="n">
        <v>32189</v>
      </c>
      <c r="G4745" s="73" t="n">
        <v>27079</v>
      </c>
      <c r="H4745" s="73" t="n">
        <v>5110</v>
      </c>
      <c r="I4745" s="74" t="n">
        <f aca="false">H4745/F4745</f>
        <v>0.158749883500575</v>
      </c>
      <c r="J4745" s="73" t="n">
        <v>25727</v>
      </c>
      <c r="K4745" s="73" t="n">
        <v>446</v>
      </c>
      <c r="L4745" s="73" t="n">
        <v>906</v>
      </c>
      <c r="M4745" s="73" t="n">
        <v>9418</v>
      </c>
      <c r="N4745" s="73" t="n">
        <v>15014</v>
      </c>
      <c r="O4745" s="73" t="n">
        <f aca="false">J4745-M4745-N4745</f>
        <v>1295</v>
      </c>
      <c r="P4745" s="74" t="n">
        <f aca="false">M4745/J4745</f>
        <v>0.366074552027053</v>
      </c>
      <c r="Q4745" s="74" t="n">
        <f aca="false">N4745/J4745</f>
        <v>0.583589225327477</v>
      </c>
      <c r="R4745" s="75" t="n">
        <f aca="false">ABS(P4745-Q4745)*100</f>
        <v>21.7514673300424</v>
      </c>
      <c r="S4745" s="72" t="str">
        <f aca="false">IF(M4745&gt;N4745,"Flávio Bolsonaro",IF(N4745&gt;M4745,"Lula","Empate"))</f>
        <v>Lula</v>
      </c>
      <c r="T4745" s="74" t="n">
        <v>0.617672538261623</v>
      </c>
      <c r="U4745" s="74" t="n">
        <v>0.333649601914113</v>
      </c>
      <c r="V4745" s="72" t="str">
        <f aca="false">IF(S4745="Empate","—",IF((N4745&gt;M4745)&lt;&gt;(T4745&gt;U4745),"Sim","Não"))</f>
        <v>Não</v>
      </c>
    </row>
    <row r="4746" customFormat="false" ht="15" hidden="false" customHeight="false" outlineLevel="0" collapsed="false">
      <c r="A4746" s="72" t="s">
        <v>9621</v>
      </c>
      <c r="B4746" s="72" t="s">
        <v>9622</v>
      </c>
      <c r="C4746" s="72" t="s">
        <v>327</v>
      </c>
      <c r="D4746" s="72" t="s">
        <v>289</v>
      </c>
      <c r="E4746" s="72"/>
      <c r="F4746" s="73" t="n">
        <v>4734</v>
      </c>
      <c r="G4746" s="73" t="n">
        <v>3921</v>
      </c>
      <c r="H4746" s="73" t="n">
        <v>813</v>
      </c>
      <c r="I4746" s="74" t="n">
        <f aca="false">H4746/F4746</f>
        <v>0.171736375158428</v>
      </c>
      <c r="J4746" s="73" t="n">
        <v>3712</v>
      </c>
      <c r="K4746" s="73" t="n">
        <v>55</v>
      </c>
      <c r="L4746" s="73" t="n">
        <v>154</v>
      </c>
      <c r="M4746" s="73" t="n">
        <v>1056</v>
      </c>
      <c r="N4746" s="73" t="n">
        <v>2448</v>
      </c>
      <c r="O4746" s="73" t="n">
        <f aca="false">J4746-M4746-N4746</f>
        <v>208</v>
      </c>
      <c r="P4746" s="74" t="n">
        <f aca="false">M4746/J4746</f>
        <v>0.28448275862069</v>
      </c>
      <c r="Q4746" s="74" t="n">
        <f aca="false">N4746/J4746</f>
        <v>0.65948275862069</v>
      </c>
      <c r="R4746" s="75" t="n">
        <f aca="false">ABS(P4746-Q4746)*100</f>
        <v>37.5</v>
      </c>
      <c r="S4746" s="72" t="str">
        <f aca="false">IF(M4746&gt;N4746,"Flávio Bolsonaro",IF(N4746&gt;M4746,"Lula","Empate"))</f>
        <v>Lula</v>
      </c>
      <c r="T4746" s="74" t="n">
        <v>0.702878103837472</v>
      </c>
      <c r="U4746" s="74" t="n">
        <v>0.237866817155756</v>
      </c>
      <c r="V4746" s="72" t="str">
        <f aca="false">IF(S4746="Empate","—",IF((N4746&gt;M4746)&lt;&gt;(T4746&gt;U4746),"Sim","Não"))</f>
        <v>Não</v>
      </c>
    </row>
    <row r="4747" customFormat="false" ht="15" hidden="false" customHeight="false" outlineLevel="0" collapsed="false">
      <c r="A4747" s="72" t="s">
        <v>9623</v>
      </c>
      <c r="B4747" s="72" t="s">
        <v>9624</v>
      </c>
      <c r="C4747" s="72" t="s">
        <v>327</v>
      </c>
      <c r="D4747" s="72" t="s">
        <v>289</v>
      </c>
      <c r="E4747" s="72"/>
      <c r="F4747" s="73" t="n">
        <v>29786</v>
      </c>
      <c r="G4747" s="73" t="n">
        <v>24068</v>
      </c>
      <c r="H4747" s="73" t="n">
        <v>5718</v>
      </c>
      <c r="I4747" s="74" t="n">
        <f aca="false">H4747/F4747</f>
        <v>0.191969381588666</v>
      </c>
      <c r="J4747" s="73" t="n">
        <v>22545</v>
      </c>
      <c r="K4747" s="73" t="n">
        <v>539</v>
      </c>
      <c r="L4747" s="73" t="n">
        <v>984</v>
      </c>
      <c r="M4747" s="73" t="n">
        <v>5962</v>
      </c>
      <c r="N4747" s="73" t="n">
        <v>15076</v>
      </c>
      <c r="O4747" s="73" t="n">
        <f aca="false">J4747-M4747-N4747</f>
        <v>1507</v>
      </c>
      <c r="P4747" s="74" t="n">
        <f aca="false">M4747/J4747</f>
        <v>0.264448880017742</v>
      </c>
      <c r="Q4747" s="74" t="n">
        <f aca="false">N4747/J4747</f>
        <v>0.668707030383677</v>
      </c>
      <c r="R4747" s="75" t="n">
        <f aca="false">ABS(P4747-Q4747)*100</f>
        <v>40.4258150365935</v>
      </c>
      <c r="S4747" s="72" t="str">
        <f aca="false">IF(M4747&gt;N4747,"Flávio Bolsonaro",IF(N4747&gt;M4747,"Lula","Empate"))</f>
        <v>Lula</v>
      </c>
      <c r="T4747" s="74" t="n">
        <v>0.667325335215244</v>
      </c>
      <c r="U4747" s="74" t="n">
        <v>0.265161138555634</v>
      </c>
      <c r="V4747" s="72" t="str">
        <f aca="false">IF(S4747="Empate","—",IF((N4747&gt;M4747)&lt;&gt;(T4747&gt;U4747),"Sim","Não"))</f>
        <v>Não</v>
      </c>
    </row>
    <row r="4748" customFormat="false" ht="15" hidden="false" customHeight="false" outlineLevel="0" collapsed="false">
      <c r="A4748" s="72" t="s">
        <v>9625</v>
      </c>
      <c r="B4748" s="72" t="s">
        <v>9626</v>
      </c>
      <c r="C4748" s="72" t="s">
        <v>327</v>
      </c>
      <c r="D4748" s="72" t="s">
        <v>289</v>
      </c>
      <c r="E4748" s="72"/>
      <c r="F4748" s="73" t="n">
        <v>14930</v>
      </c>
      <c r="G4748" s="73" t="n">
        <v>11781</v>
      </c>
      <c r="H4748" s="73" t="n">
        <v>3149</v>
      </c>
      <c r="I4748" s="74" t="n">
        <f aca="false">H4748/F4748</f>
        <v>0.210917615539183</v>
      </c>
      <c r="J4748" s="73" t="n">
        <v>11198</v>
      </c>
      <c r="K4748" s="73" t="n">
        <v>228</v>
      </c>
      <c r="L4748" s="73" t="n">
        <v>355</v>
      </c>
      <c r="M4748" s="73" t="n">
        <v>2598</v>
      </c>
      <c r="N4748" s="73" t="n">
        <v>7993</v>
      </c>
      <c r="O4748" s="73" t="n">
        <f aca="false">J4748-M4748-N4748</f>
        <v>607</v>
      </c>
      <c r="P4748" s="74" t="n">
        <f aca="false">M4748/J4748</f>
        <v>0.232005715306305</v>
      </c>
      <c r="Q4748" s="74" t="n">
        <f aca="false">N4748/J4748</f>
        <v>0.713788176460082</v>
      </c>
      <c r="R4748" s="75" t="n">
        <f aca="false">ABS(P4748-Q4748)*100</f>
        <v>48.1782461153777</v>
      </c>
      <c r="S4748" s="72" t="str">
        <f aca="false">IF(M4748&gt;N4748,"Flávio Bolsonaro",IF(N4748&gt;M4748,"Lula","Empate"))</f>
        <v>Lula</v>
      </c>
      <c r="T4748" s="74" t="n">
        <v>0.718378887841659</v>
      </c>
      <c r="U4748" s="74" t="n">
        <v>0.206786050895382</v>
      </c>
      <c r="V4748" s="72" t="str">
        <f aca="false">IF(S4748="Empate","—",IF((N4748&gt;M4748)&lt;&gt;(T4748&gt;U4748),"Sim","Não"))</f>
        <v>Não</v>
      </c>
    </row>
    <row r="4749" customFormat="false" ht="15" hidden="false" customHeight="false" outlineLevel="0" collapsed="false">
      <c r="A4749" s="72" t="s">
        <v>9627</v>
      </c>
      <c r="B4749" s="72" t="s">
        <v>9628</v>
      </c>
      <c r="C4749" s="72" t="s">
        <v>327</v>
      </c>
      <c r="D4749" s="72" t="s">
        <v>289</v>
      </c>
      <c r="E4749" s="72"/>
      <c r="F4749" s="73" t="n">
        <v>11510</v>
      </c>
      <c r="G4749" s="73" t="n">
        <v>9356</v>
      </c>
      <c r="H4749" s="73" t="n">
        <v>2154</v>
      </c>
      <c r="I4749" s="74" t="n">
        <f aca="false">H4749/F4749</f>
        <v>0.187141615986099</v>
      </c>
      <c r="J4749" s="73" t="n">
        <v>8902</v>
      </c>
      <c r="K4749" s="73" t="n">
        <v>165</v>
      </c>
      <c r="L4749" s="73" t="n">
        <v>289</v>
      </c>
      <c r="M4749" s="73" t="n">
        <v>2074</v>
      </c>
      <c r="N4749" s="73" t="n">
        <v>6453</v>
      </c>
      <c r="O4749" s="73" t="n">
        <f aca="false">J4749-M4749-N4749</f>
        <v>375</v>
      </c>
      <c r="P4749" s="74" t="n">
        <f aca="false">M4749/J4749</f>
        <v>0.232981352505055</v>
      </c>
      <c r="Q4749" s="74" t="n">
        <f aca="false">N4749/J4749</f>
        <v>0.724893282408448</v>
      </c>
      <c r="R4749" s="75" t="n">
        <f aca="false">ABS(P4749-Q4749)*100</f>
        <v>49.1911929903392</v>
      </c>
      <c r="S4749" s="72" t="str">
        <f aca="false">IF(M4749&gt;N4749,"Flávio Bolsonaro",IF(N4749&gt;M4749,"Lula","Empate"))</f>
        <v>Lula</v>
      </c>
      <c r="T4749" s="74" t="n">
        <v>0.744006548941644</v>
      </c>
      <c r="U4749" s="74" t="n">
        <v>0.215179511168284</v>
      </c>
      <c r="V4749" s="72" t="str">
        <f aca="false">IF(S4749="Empate","—",IF((N4749&gt;M4749)&lt;&gt;(T4749&gt;U4749),"Sim","Não"))</f>
        <v>Não</v>
      </c>
    </row>
    <row r="4750" customFormat="false" ht="15" hidden="false" customHeight="false" outlineLevel="0" collapsed="false">
      <c r="A4750" s="72" t="s">
        <v>9629</v>
      </c>
      <c r="B4750" s="72" t="s">
        <v>9630</v>
      </c>
      <c r="C4750" s="72" t="s">
        <v>327</v>
      </c>
      <c r="D4750" s="72" t="s">
        <v>289</v>
      </c>
      <c r="E4750" s="72"/>
      <c r="F4750" s="73" t="n">
        <v>82331</v>
      </c>
      <c r="G4750" s="73" t="n">
        <v>69965</v>
      </c>
      <c r="H4750" s="73" t="n">
        <v>12366</v>
      </c>
      <c r="I4750" s="74" t="n">
        <f aca="false">H4750/F4750</f>
        <v>0.150198588623969</v>
      </c>
      <c r="J4750" s="73" t="n">
        <v>65914</v>
      </c>
      <c r="K4750" s="73" t="n">
        <v>1187</v>
      </c>
      <c r="L4750" s="73" t="n">
        <v>2864</v>
      </c>
      <c r="M4750" s="73" t="n">
        <v>18660</v>
      </c>
      <c r="N4750" s="73" t="n">
        <v>43033</v>
      </c>
      <c r="O4750" s="73" t="n">
        <f aca="false">J4750-M4750-N4750</f>
        <v>4221</v>
      </c>
      <c r="P4750" s="74" t="n">
        <f aca="false">M4750/J4750</f>
        <v>0.283096155596687</v>
      </c>
      <c r="Q4750" s="74" t="n">
        <f aca="false">N4750/J4750</f>
        <v>0.652865855508693</v>
      </c>
      <c r="R4750" s="75" t="n">
        <f aca="false">ABS(P4750-Q4750)*100</f>
        <v>36.9769699912007</v>
      </c>
      <c r="S4750" s="72" t="str">
        <f aca="false">IF(M4750&gt;N4750,"Flávio Bolsonaro",IF(N4750&gt;M4750,"Lula","Empate"))</f>
        <v>Lula</v>
      </c>
      <c r="T4750" s="74" t="n">
        <v>0.680389800655155</v>
      </c>
      <c r="U4750" s="74" t="n">
        <v>0.262572223411085</v>
      </c>
      <c r="V4750" s="72" t="str">
        <f aca="false">IF(S4750="Empate","—",IF((N4750&gt;M4750)&lt;&gt;(T4750&gt;U4750),"Sim","Não"))</f>
        <v>Não</v>
      </c>
    </row>
    <row r="4751" customFormat="false" ht="15" hidden="false" customHeight="false" outlineLevel="0" collapsed="false">
      <c r="A4751" s="72" t="s">
        <v>9631</v>
      </c>
      <c r="B4751" s="72" t="s">
        <v>9632</v>
      </c>
      <c r="C4751" s="72" t="s">
        <v>327</v>
      </c>
      <c r="D4751" s="72" t="s">
        <v>289</v>
      </c>
      <c r="E4751" s="72"/>
      <c r="F4751" s="73" t="n">
        <v>22132</v>
      </c>
      <c r="G4751" s="73" t="n">
        <v>18188</v>
      </c>
      <c r="H4751" s="73" t="n">
        <v>3944</v>
      </c>
      <c r="I4751" s="74" t="n">
        <f aca="false">H4751/F4751</f>
        <v>0.178203506235315</v>
      </c>
      <c r="J4751" s="73" t="n">
        <v>17156</v>
      </c>
      <c r="K4751" s="73" t="n">
        <v>382</v>
      </c>
      <c r="L4751" s="73" t="n">
        <v>650</v>
      </c>
      <c r="M4751" s="73" t="n">
        <v>4917</v>
      </c>
      <c r="N4751" s="73" t="n">
        <v>11262</v>
      </c>
      <c r="O4751" s="73" t="n">
        <f aca="false">J4751-M4751-N4751</f>
        <v>977</v>
      </c>
      <c r="P4751" s="74" t="n">
        <f aca="false">M4751/J4751</f>
        <v>0.286605269293542</v>
      </c>
      <c r="Q4751" s="74" t="n">
        <f aca="false">N4751/J4751</f>
        <v>0.65644672417813</v>
      </c>
      <c r="R4751" s="75" t="n">
        <f aca="false">ABS(P4751-Q4751)*100</f>
        <v>36.9841454884589</v>
      </c>
      <c r="S4751" s="72" t="str">
        <f aca="false">IF(M4751&gt;N4751,"Flávio Bolsonaro",IF(N4751&gt;M4751,"Lula","Empate"))</f>
        <v>Lula</v>
      </c>
      <c r="T4751" s="74" t="n">
        <v>0.642814514203867</v>
      </c>
      <c r="U4751" s="74" t="n">
        <v>0.289448555741227</v>
      </c>
      <c r="V4751" s="72" t="str">
        <f aca="false">IF(S4751="Empate","—",IF((N4751&gt;M4751)&lt;&gt;(T4751&gt;U4751),"Sim","Não"))</f>
        <v>Não</v>
      </c>
    </row>
    <row r="4752" customFormat="false" ht="15" hidden="false" customHeight="false" outlineLevel="0" collapsed="false">
      <c r="A4752" s="72" t="s">
        <v>9633</v>
      </c>
      <c r="B4752" s="72" t="s">
        <v>9634</v>
      </c>
      <c r="C4752" s="72" t="s">
        <v>327</v>
      </c>
      <c r="D4752" s="72" t="s">
        <v>289</v>
      </c>
      <c r="E4752" s="72"/>
      <c r="F4752" s="73" t="n">
        <v>6860</v>
      </c>
      <c r="G4752" s="73" t="n">
        <v>5742</v>
      </c>
      <c r="H4752" s="73" t="n">
        <v>1118</v>
      </c>
      <c r="I4752" s="74" t="n">
        <f aca="false">H4752/F4752</f>
        <v>0.162973760932945</v>
      </c>
      <c r="J4752" s="73" t="n">
        <v>5403</v>
      </c>
      <c r="K4752" s="73" t="n">
        <v>81</v>
      </c>
      <c r="L4752" s="73" t="n">
        <v>258</v>
      </c>
      <c r="M4752" s="73" t="n">
        <v>1486</v>
      </c>
      <c r="N4752" s="73" t="n">
        <v>3653</v>
      </c>
      <c r="O4752" s="73" t="n">
        <f aca="false">J4752-M4752-N4752</f>
        <v>264</v>
      </c>
      <c r="P4752" s="74" t="n">
        <f aca="false">M4752/J4752</f>
        <v>0.275032389413289</v>
      </c>
      <c r="Q4752" s="74" t="n">
        <f aca="false">N4752/J4752</f>
        <v>0.676105867110864</v>
      </c>
      <c r="R4752" s="75" t="n">
        <f aca="false">ABS(P4752-Q4752)*100</f>
        <v>40.1073477697575</v>
      </c>
      <c r="S4752" s="72" t="str">
        <f aca="false">IF(M4752&gt;N4752,"Flávio Bolsonaro",IF(N4752&gt;M4752,"Lula","Empate"))</f>
        <v>Lula</v>
      </c>
      <c r="T4752" s="74" t="n">
        <v>0.686882655077045</v>
      </c>
      <c r="U4752" s="74" t="n">
        <v>0.255827736072699</v>
      </c>
      <c r="V4752" s="72" t="str">
        <f aca="false">IF(S4752="Empate","—",IF((N4752&gt;M4752)&lt;&gt;(T4752&gt;U4752),"Sim","Não"))</f>
        <v>Não</v>
      </c>
    </row>
    <row r="4753" customFormat="false" ht="15" hidden="false" customHeight="false" outlineLevel="0" collapsed="false">
      <c r="A4753" s="72" t="s">
        <v>9635</v>
      </c>
      <c r="B4753" s="72" t="s">
        <v>9636</v>
      </c>
      <c r="C4753" s="72" t="s">
        <v>327</v>
      </c>
      <c r="D4753" s="72" t="s">
        <v>289</v>
      </c>
      <c r="E4753" s="72"/>
      <c r="F4753" s="73" t="n">
        <v>4297</v>
      </c>
      <c r="G4753" s="73" t="n">
        <v>3430</v>
      </c>
      <c r="H4753" s="73" t="n">
        <v>867</v>
      </c>
      <c r="I4753" s="74" t="n">
        <f aca="false">H4753/F4753</f>
        <v>0.20176867582034</v>
      </c>
      <c r="J4753" s="73" t="n">
        <v>3298</v>
      </c>
      <c r="K4753" s="73" t="n">
        <v>35</v>
      </c>
      <c r="L4753" s="73" t="n">
        <v>97</v>
      </c>
      <c r="M4753" s="73" t="n">
        <v>761</v>
      </c>
      <c r="N4753" s="73" t="n">
        <v>2390</v>
      </c>
      <c r="O4753" s="73" t="n">
        <f aca="false">J4753-M4753-N4753</f>
        <v>147</v>
      </c>
      <c r="P4753" s="74" t="n">
        <f aca="false">M4753/J4753</f>
        <v>0.230745906610067</v>
      </c>
      <c r="Q4753" s="74" t="n">
        <f aca="false">N4753/J4753</f>
        <v>0.724681625227411</v>
      </c>
      <c r="R4753" s="75" t="n">
        <f aca="false">ABS(P4753-Q4753)*100</f>
        <v>49.3935718617344</v>
      </c>
      <c r="S4753" s="72" t="str">
        <f aca="false">IF(M4753&gt;N4753,"Flávio Bolsonaro",IF(N4753&gt;M4753,"Lula","Empate"))</f>
        <v>Lula</v>
      </c>
      <c r="T4753" s="74" t="n">
        <v>0.766411196267911</v>
      </c>
      <c r="U4753" s="74" t="n">
        <v>0.193268910363212</v>
      </c>
      <c r="V4753" s="72" t="str">
        <f aca="false">IF(S4753="Empate","—",IF((N4753&gt;M4753)&lt;&gt;(T4753&gt;U4753),"Sim","Não"))</f>
        <v>Não</v>
      </c>
    </row>
    <row r="4754" customFormat="false" ht="15" hidden="false" customHeight="false" outlineLevel="0" collapsed="false">
      <c r="A4754" s="72" t="s">
        <v>9637</v>
      </c>
      <c r="B4754" s="72" t="s">
        <v>9638</v>
      </c>
      <c r="C4754" s="72" t="s">
        <v>327</v>
      </c>
      <c r="D4754" s="72" t="s">
        <v>289</v>
      </c>
      <c r="E4754" s="72"/>
      <c r="F4754" s="73" t="n">
        <v>10440</v>
      </c>
      <c r="G4754" s="73" t="n">
        <v>8746</v>
      </c>
      <c r="H4754" s="73" t="n">
        <v>1694</v>
      </c>
      <c r="I4754" s="74" t="n">
        <f aca="false">H4754/F4754</f>
        <v>0.162260536398467</v>
      </c>
      <c r="J4754" s="73" t="n">
        <v>8214</v>
      </c>
      <c r="K4754" s="73" t="n">
        <v>164</v>
      </c>
      <c r="L4754" s="73" t="n">
        <v>368</v>
      </c>
      <c r="M4754" s="73" t="n">
        <v>2103</v>
      </c>
      <c r="N4754" s="73" t="n">
        <v>5681</v>
      </c>
      <c r="O4754" s="73" t="n">
        <f aca="false">J4754-M4754-N4754</f>
        <v>430</v>
      </c>
      <c r="P4754" s="74" t="n">
        <f aca="false">M4754/J4754</f>
        <v>0.256026296566837</v>
      </c>
      <c r="Q4754" s="74" t="n">
        <f aca="false">N4754/J4754</f>
        <v>0.691624056488921</v>
      </c>
      <c r="R4754" s="75" t="n">
        <f aca="false">ABS(P4754-Q4754)*100</f>
        <v>43.5597759922084</v>
      </c>
      <c r="S4754" s="72" t="str">
        <f aca="false">IF(M4754&gt;N4754,"Flávio Bolsonaro",IF(N4754&gt;M4754,"Lula","Empate"))</f>
        <v>Lula</v>
      </c>
      <c r="T4754" s="74" t="n">
        <v>0.715549936788875</v>
      </c>
      <c r="U4754" s="74" t="n">
        <v>0.236030341340076</v>
      </c>
      <c r="V4754" s="72" t="str">
        <f aca="false">IF(S4754="Empate","—",IF((N4754&gt;M4754)&lt;&gt;(T4754&gt;U4754),"Sim","Não"))</f>
        <v>Não</v>
      </c>
    </row>
    <row r="4755" customFormat="false" ht="15" hidden="false" customHeight="false" outlineLevel="0" collapsed="false">
      <c r="A4755" s="72" t="s">
        <v>9639</v>
      </c>
      <c r="B4755" s="72" t="s">
        <v>9640</v>
      </c>
      <c r="C4755" s="72" t="s">
        <v>327</v>
      </c>
      <c r="D4755" s="72" t="s">
        <v>289</v>
      </c>
      <c r="E4755" s="72"/>
      <c r="F4755" s="73" t="n">
        <v>13208</v>
      </c>
      <c r="G4755" s="73" t="n">
        <v>10484</v>
      </c>
      <c r="H4755" s="73" t="n">
        <v>2724</v>
      </c>
      <c r="I4755" s="74" t="n">
        <f aca="false">H4755/F4755</f>
        <v>0.206238643246517</v>
      </c>
      <c r="J4755" s="73" t="n">
        <v>9980</v>
      </c>
      <c r="K4755" s="73" t="n">
        <v>217</v>
      </c>
      <c r="L4755" s="73" t="n">
        <v>287</v>
      </c>
      <c r="M4755" s="73" t="n">
        <v>2003</v>
      </c>
      <c r="N4755" s="73" t="n">
        <v>7489</v>
      </c>
      <c r="O4755" s="73" t="n">
        <f aca="false">J4755-M4755-N4755</f>
        <v>488</v>
      </c>
      <c r="P4755" s="74" t="n">
        <f aca="false">M4755/J4755</f>
        <v>0.200701402805611</v>
      </c>
      <c r="Q4755" s="74" t="n">
        <f aca="false">N4755/J4755</f>
        <v>0.750400801603206</v>
      </c>
      <c r="R4755" s="75" t="n">
        <f aca="false">ABS(P4755-Q4755)*100</f>
        <v>54.9699398797595</v>
      </c>
      <c r="S4755" s="72" t="str">
        <f aca="false">IF(M4755&gt;N4755,"Flávio Bolsonaro",IF(N4755&gt;M4755,"Lula","Empate"))</f>
        <v>Lula</v>
      </c>
      <c r="T4755" s="74" t="n">
        <v>0.747415822331389</v>
      </c>
      <c r="U4755" s="74" t="n">
        <v>0.198853750895507</v>
      </c>
      <c r="V4755" s="72" t="str">
        <f aca="false">IF(S4755="Empate","—",IF((N4755&gt;M4755)&lt;&gt;(T4755&gt;U4755),"Sim","Não"))</f>
        <v>Não</v>
      </c>
    </row>
    <row r="4756" customFormat="false" ht="15" hidden="false" customHeight="false" outlineLevel="0" collapsed="false">
      <c r="A4756" s="72" t="s">
        <v>9641</v>
      </c>
      <c r="B4756" s="72" t="s">
        <v>9642</v>
      </c>
      <c r="C4756" s="72" t="s">
        <v>327</v>
      </c>
      <c r="D4756" s="72" t="s">
        <v>289</v>
      </c>
      <c r="E4756" s="72"/>
      <c r="F4756" s="73" t="n">
        <v>9837</v>
      </c>
      <c r="G4756" s="73" t="n">
        <v>8210</v>
      </c>
      <c r="H4756" s="73" t="n">
        <v>1627</v>
      </c>
      <c r="I4756" s="74" t="n">
        <f aca="false">H4756/F4756</f>
        <v>0.165395954051032</v>
      </c>
      <c r="J4756" s="73" t="n">
        <v>7526</v>
      </c>
      <c r="K4756" s="73" t="n">
        <v>206</v>
      </c>
      <c r="L4756" s="73" t="n">
        <v>478</v>
      </c>
      <c r="M4756" s="73" t="n">
        <v>2536</v>
      </c>
      <c r="N4756" s="73" t="n">
        <v>4488</v>
      </c>
      <c r="O4756" s="73" t="n">
        <f aca="false">J4756-M4756-N4756</f>
        <v>502</v>
      </c>
      <c r="P4756" s="74" t="n">
        <f aca="false">M4756/J4756</f>
        <v>0.336965187350518</v>
      </c>
      <c r="Q4756" s="74" t="n">
        <f aca="false">N4756/J4756</f>
        <v>0.596332713260696</v>
      </c>
      <c r="R4756" s="75" t="n">
        <f aca="false">ABS(P4756-Q4756)*100</f>
        <v>25.9367525910178</v>
      </c>
      <c r="S4756" s="72" t="str">
        <f aca="false">IF(M4756&gt;N4756,"Flávio Bolsonaro",IF(N4756&gt;M4756,"Lula","Empate"))</f>
        <v>Lula</v>
      </c>
      <c r="T4756" s="74" t="n">
        <v>0.63006590940962</v>
      </c>
      <c r="U4756" s="74" t="n">
        <v>0.305146543261815</v>
      </c>
      <c r="V4756" s="72" t="str">
        <f aca="false">IF(S4756="Empate","—",IF((N4756&gt;M4756)&lt;&gt;(T4756&gt;U4756),"Sim","Não"))</f>
        <v>Não</v>
      </c>
    </row>
    <row r="4757" customFormat="false" ht="15" hidden="false" customHeight="false" outlineLevel="0" collapsed="false">
      <c r="A4757" s="72" t="s">
        <v>9643</v>
      </c>
      <c r="B4757" s="72" t="s">
        <v>9644</v>
      </c>
      <c r="C4757" s="72" t="s">
        <v>327</v>
      </c>
      <c r="D4757" s="72" t="s">
        <v>289</v>
      </c>
      <c r="E4757" s="72"/>
      <c r="F4757" s="73" t="n">
        <v>12763</v>
      </c>
      <c r="G4757" s="73" t="n">
        <v>10378</v>
      </c>
      <c r="H4757" s="73" t="n">
        <v>2385</v>
      </c>
      <c r="I4757" s="74" t="n">
        <f aca="false">H4757/F4757</f>
        <v>0.186868291154117</v>
      </c>
      <c r="J4757" s="73" t="n">
        <v>9914</v>
      </c>
      <c r="K4757" s="73" t="n">
        <v>145</v>
      </c>
      <c r="L4757" s="73" t="n">
        <v>319</v>
      </c>
      <c r="M4757" s="73" t="n">
        <v>2894</v>
      </c>
      <c r="N4757" s="73" t="n">
        <v>6602</v>
      </c>
      <c r="O4757" s="73" t="n">
        <f aca="false">J4757-M4757-N4757</f>
        <v>418</v>
      </c>
      <c r="P4757" s="74" t="n">
        <f aca="false">M4757/J4757</f>
        <v>0.29191042969538</v>
      </c>
      <c r="Q4757" s="74" t="n">
        <f aca="false">N4757/J4757</f>
        <v>0.665926971958846</v>
      </c>
      <c r="R4757" s="75" t="n">
        <f aca="false">ABS(P4757-Q4757)*100</f>
        <v>37.4016542263466</v>
      </c>
      <c r="S4757" s="72" t="str">
        <f aca="false">IF(M4757&gt;N4757,"Flávio Bolsonaro",IF(N4757&gt;M4757,"Lula","Empate"))</f>
        <v>Lula</v>
      </c>
      <c r="T4757" s="74" t="n">
        <v>0.718801089918256</v>
      </c>
      <c r="U4757" s="74" t="n">
        <v>0.240980926430518</v>
      </c>
      <c r="V4757" s="72" t="str">
        <f aca="false">IF(S4757="Empate","—",IF((N4757&gt;M4757)&lt;&gt;(T4757&gt;U4757),"Sim","Não"))</f>
        <v>Não</v>
      </c>
    </row>
    <row r="4758" customFormat="false" ht="15" hidden="false" customHeight="false" outlineLevel="0" collapsed="false">
      <c r="A4758" s="72" t="s">
        <v>9645</v>
      </c>
      <c r="B4758" s="72" t="s">
        <v>9646</v>
      </c>
      <c r="C4758" s="72" t="s">
        <v>327</v>
      </c>
      <c r="D4758" s="72" t="s">
        <v>289</v>
      </c>
      <c r="E4758" s="72"/>
      <c r="F4758" s="73" t="n">
        <v>7511</v>
      </c>
      <c r="G4758" s="73" t="n">
        <v>6242</v>
      </c>
      <c r="H4758" s="73" t="n">
        <v>1269</v>
      </c>
      <c r="I4758" s="74" t="n">
        <f aca="false">H4758/F4758</f>
        <v>0.168952203434962</v>
      </c>
      <c r="J4758" s="73" t="n">
        <v>5971</v>
      </c>
      <c r="K4758" s="73" t="n">
        <v>109</v>
      </c>
      <c r="L4758" s="73" t="n">
        <v>162</v>
      </c>
      <c r="M4758" s="73" t="n">
        <v>1610</v>
      </c>
      <c r="N4758" s="73" t="n">
        <v>4045</v>
      </c>
      <c r="O4758" s="73" t="n">
        <f aca="false">J4758-M4758-N4758</f>
        <v>316</v>
      </c>
      <c r="P4758" s="74" t="n">
        <f aca="false">M4758/J4758</f>
        <v>0.269636576787808</v>
      </c>
      <c r="Q4758" s="74" t="n">
        <f aca="false">N4758/J4758</f>
        <v>0.677440964662536</v>
      </c>
      <c r="R4758" s="75" t="n">
        <f aca="false">ABS(P4758-Q4758)*100</f>
        <v>40.7804387874728</v>
      </c>
      <c r="S4758" s="72" t="str">
        <f aca="false">IF(M4758&gt;N4758,"Flávio Bolsonaro",IF(N4758&gt;M4758,"Lula","Empate"))</f>
        <v>Lula</v>
      </c>
      <c r="T4758" s="74" t="n">
        <v>0.701854493580599</v>
      </c>
      <c r="U4758" s="74" t="n">
        <v>0.244472182596291</v>
      </c>
      <c r="V4758" s="72" t="str">
        <f aca="false">IF(S4758="Empate","—",IF((N4758&gt;M4758)&lt;&gt;(T4758&gt;U4758),"Sim","Não"))</f>
        <v>Não</v>
      </c>
    </row>
    <row r="4759" customFormat="false" ht="15" hidden="false" customHeight="false" outlineLevel="0" collapsed="false">
      <c r="A4759" s="72" t="s">
        <v>9647</v>
      </c>
      <c r="B4759" s="72" t="s">
        <v>9648</v>
      </c>
      <c r="C4759" s="72" t="s">
        <v>327</v>
      </c>
      <c r="D4759" s="72" t="s">
        <v>289</v>
      </c>
      <c r="E4759" s="72"/>
      <c r="F4759" s="73" t="n">
        <v>14406</v>
      </c>
      <c r="G4759" s="73" t="n">
        <v>11492</v>
      </c>
      <c r="H4759" s="73" t="n">
        <v>2914</v>
      </c>
      <c r="I4759" s="74" t="n">
        <f aca="false">H4759/F4759</f>
        <v>0.202276829098987</v>
      </c>
      <c r="J4759" s="73" t="n">
        <v>11035</v>
      </c>
      <c r="K4759" s="73" t="n">
        <v>139</v>
      </c>
      <c r="L4759" s="73" t="n">
        <v>318</v>
      </c>
      <c r="M4759" s="73" t="n">
        <v>2621</v>
      </c>
      <c r="N4759" s="73" t="n">
        <v>7966</v>
      </c>
      <c r="O4759" s="73" t="n">
        <f aca="false">J4759-M4759-N4759</f>
        <v>448</v>
      </c>
      <c r="P4759" s="74" t="n">
        <f aca="false">M4759/J4759</f>
        <v>0.237516991391029</v>
      </c>
      <c r="Q4759" s="74" t="n">
        <f aca="false">N4759/J4759</f>
        <v>0.721884911644767</v>
      </c>
      <c r="R4759" s="75" t="n">
        <f aca="false">ABS(P4759-Q4759)*100</f>
        <v>48.4367920253738</v>
      </c>
      <c r="S4759" s="72" t="str">
        <f aca="false">IF(M4759&gt;N4759,"Flávio Bolsonaro",IF(N4759&gt;M4759,"Lula","Empate"))</f>
        <v>Lula</v>
      </c>
      <c r="T4759" s="74" t="n">
        <v>0.729366231253024</v>
      </c>
      <c r="U4759" s="74" t="n">
        <v>0.230382196419932</v>
      </c>
      <c r="V4759" s="72" t="str">
        <f aca="false">IF(S4759="Empate","—",IF((N4759&gt;M4759)&lt;&gt;(T4759&gt;U4759),"Sim","Não"))</f>
        <v>Não</v>
      </c>
    </row>
    <row r="4760" customFormat="false" ht="15" hidden="false" customHeight="false" outlineLevel="0" collapsed="false">
      <c r="A4760" s="72" t="s">
        <v>9649</v>
      </c>
      <c r="B4760" s="72" t="s">
        <v>9650</v>
      </c>
      <c r="C4760" s="72" t="s">
        <v>327</v>
      </c>
      <c r="D4760" s="72" t="s">
        <v>289</v>
      </c>
      <c r="E4760" s="72"/>
      <c r="F4760" s="73" t="n">
        <v>7652</v>
      </c>
      <c r="G4760" s="73" t="n">
        <v>6384</v>
      </c>
      <c r="H4760" s="73" t="n">
        <v>1268</v>
      </c>
      <c r="I4760" s="74" t="n">
        <f aca="false">H4760/F4760</f>
        <v>0.165708311552535</v>
      </c>
      <c r="J4760" s="73" t="n">
        <v>5968</v>
      </c>
      <c r="K4760" s="73" t="n">
        <v>137</v>
      </c>
      <c r="L4760" s="73" t="n">
        <v>279</v>
      </c>
      <c r="M4760" s="73" t="n">
        <v>2047</v>
      </c>
      <c r="N4760" s="73" t="n">
        <v>3666</v>
      </c>
      <c r="O4760" s="73" t="n">
        <f aca="false">J4760-M4760-N4760</f>
        <v>255</v>
      </c>
      <c r="P4760" s="74" t="n">
        <f aca="false">M4760/J4760</f>
        <v>0.342995978552279</v>
      </c>
      <c r="Q4760" s="74" t="n">
        <f aca="false">N4760/J4760</f>
        <v>0.614276139410188</v>
      </c>
      <c r="R4760" s="75" t="n">
        <f aca="false">ABS(P4760-Q4760)*100</f>
        <v>27.1280160857909</v>
      </c>
      <c r="S4760" s="72" t="str">
        <f aca="false">IF(M4760&gt;N4760,"Flávio Bolsonaro",IF(N4760&gt;M4760,"Lula","Empate"))</f>
        <v>Lula</v>
      </c>
      <c r="T4760" s="74" t="n">
        <v>0.626512270998963</v>
      </c>
      <c r="U4760" s="74" t="n">
        <v>0.32457656412029</v>
      </c>
      <c r="V4760" s="72" t="str">
        <f aca="false">IF(S4760="Empate","—",IF((N4760&gt;M4760)&lt;&gt;(T4760&gt;U4760),"Sim","Não"))</f>
        <v>Não</v>
      </c>
    </row>
    <row r="4761" customFormat="false" ht="15" hidden="false" customHeight="false" outlineLevel="0" collapsed="false">
      <c r="A4761" s="72" t="s">
        <v>9651</v>
      </c>
      <c r="B4761" s="72" t="s">
        <v>9652</v>
      </c>
      <c r="C4761" s="72" t="s">
        <v>327</v>
      </c>
      <c r="D4761" s="72" t="s">
        <v>289</v>
      </c>
      <c r="E4761" s="72"/>
      <c r="F4761" s="73" t="n">
        <v>30467</v>
      </c>
      <c r="G4761" s="73" t="n">
        <v>25928</v>
      </c>
      <c r="H4761" s="73" t="n">
        <v>4539</v>
      </c>
      <c r="I4761" s="74" t="n">
        <f aca="false">H4761/F4761</f>
        <v>0.148980864541963</v>
      </c>
      <c r="J4761" s="73" t="n">
        <v>24863</v>
      </c>
      <c r="K4761" s="73" t="n">
        <v>386</v>
      </c>
      <c r="L4761" s="73" t="n">
        <v>679</v>
      </c>
      <c r="M4761" s="73" t="n">
        <v>5935</v>
      </c>
      <c r="N4761" s="73" t="n">
        <v>17417</v>
      </c>
      <c r="O4761" s="73" t="n">
        <f aca="false">J4761-M4761-N4761</f>
        <v>1511</v>
      </c>
      <c r="P4761" s="74" t="n">
        <f aca="false">M4761/J4761</f>
        <v>0.238708120500342</v>
      </c>
      <c r="Q4761" s="74" t="n">
        <f aca="false">N4761/J4761</f>
        <v>0.700518843261071</v>
      </c>
      <c r="R4761" s="75" t="n">
        <f aca="false">ABS(P4761-Q4761)*100</f>
        <v>46.1810722760729</v>
      </c>
      <c r="S4761" s="72" t="str">
        <f aca="false">IF(M4761&gt;N4761,"Flávio Bolsonaro",IF(N4761&gt;M4761,"Lula","Empate"))</f>
        <v>Lula</v>
      </c>
      <c r="T4761" s="74" t="n">
        <v>0.750749691303581</v>
      </c>
      <c r="U4761" s="74" t="n">
        <v>0.199506085729406</v>
      </c>
      <c r="V4761" s="72" t="str">
        <f aca="false">IF(S4761="Empate","—",IF((N4761&gt;M4761)&lt;&gt;(T4761&gt;U4761),"Sim","Não"))</f>
        <v>Não</v>
      </c>
    </row>
    <row r="4762" customFormat="false" ht="15" hidden="false" customHeight="false" outlineLevel="0" collapsed="false">
      <c r="A4762" s="72" t="s">
        <v>9653</v>
      </c>
      <c r="B4762" s="72" t="s">
        <v>9654</v>
      </c>
      <c r="C4762" s="72" t="s">
        <v>327</v>
      </c>
      <c r="D4762" s="72" t="s">
        <v>289</v>
      </c>
      <c r="E4762" s="72"/>
      <c r="F4762" s="73" t="n">
        <v>21460</v>
      </c>
      <c r="G4762" s="73" t="n">
        <v>18069</v>
      </c>
      <c r="H4762" s="73" t="n">
        <v>3391</v>
      </c>
      <c r="I4762" s="74" t="n">
        <f aca="false">H4762/F4762</f>
        <v>0.158014911463187</v>
      </c>
      <c r="J4762" s="73" t="n">
        <v>16907</v>
      </c>
      <c r="K4762" s="73" t="n">
        <v>394</v>
      </c>
      <c r="L4762" s="73" t="n">
        <v>768</v>
      </c>
      <c r="M4762" s="73" t="n">
        <v>5511</v>
      </c>
      <c r="N4762" s="73" t="n">
        <v>10407</v>
      </c>
      <c r="O4762" s="73" t="n">
        <f aca="false">J4762-M4762-N4762</f>
        <v>989</v>
      </c>
      <c r="P4762" s="74" t="n">
        <f aca="false">M4762/J4762</f>
        <v>0.325959661678595</v>
      </c>
      <c r="Q4762" s="74" t="n">
        <f aca="false">N4762/J4762</f>
        <v>0.615543857573786</v>
      </c>
      <c r="R4762" s="75" t="n">
        <f aca="false">ABS(P4762-Q4762)*100</f>
        <v>28.9584195895191</v>
      </c>
      <c r="S4762" s="72" t="str">
        <f aca="false">IF(M4762&gt;N4762,"Flávio Bolsonaro",IF(N4762&gt;M4762,"Lula","Empate"))</f>
        <v>Lula</v>
      </c>
      <c r="T4762" s="74" t="n">
        <v>0.61346094473603</v>
      </c>
      <c r="U4762" s="74" t="n">
        <v>0.321025007718432</v>
      </c>
      <c r="V4762" s="72" t="str">
        <f aca="false">IF(S4762="Empate","—",IF((N4762&gt;M4762)&lt;&gt;(T4762&gt;U4762),"Sim","Não"))</f>
        <v>Não</v>
      </c>
    </row>
    <row r="4763" customFormat="false" ht="15" hidden="false" customHeight="false" outlineLevel="0" collapsed="false">
      <c r="A4763" s="72" t="s">
        <v>9655</v>
      </c>
      <c r="B4763" s="72" t="s">
        <v>9656</v>
      </c>
      <c r="C4763" s="72" t="s">
        <v>327</v>
      </c>
      <c r="D4763" s="72" t="s">
        <v>289</v>
      </c>
      <c r="E4763" s="72"/>
      <c r="F4763" s="73" t="n">
        <v>6277</v>
      </c>
      <c r="G4763" s="73" t="n">
        <v>5334</v>
      </c>
      <c r="H4763" s="73" t="n">
        <v>943</v>
      </c>
      <c r="I4763" s="74" t="n">
        <f aca="false">H4763/F4763</f>
        <v>0.150231002071053</v>
      </c>
      <c r="J4763" s="73" t="n">
        <v>5123</v>
      </c>
      <c r="K4763" s="73" t="n">
        <v>43</v>
      </c>
      <c r="L4763" s="73" t="n">
        <v>168</v>
      </c>
      <c r="M4763" s="73" t="n">
        <v>1043</v>
      </c>
      <c r="N4763" s="73" t="n">
        <v>3869</v>
      </c>
      <c r="O4763" s="73" t="n">
        <f aca="false">J4763-M4763-N4763</f>
        <v>211</v>
      </c>
      <c r="P4763" s="74" t="n">
        <f aca="false">M4763/J4763</f>
        <v>0.203591645520203</v>
      </c>
      <c r="Q4763" s="74" t="n">
        <f aca="false">N4763/J4763</f>
        <v>0.755221549873121</v>
      </c>
      <c r="R4763" s="75" t="n">
        <f aca="false">ABS(P4763-Q4763)*100</f>
        <v>55.1629904352918</v>
      </c>
      <c r="S4763" s="72" t="str">
        <f aca="false">IF(M4763&gt;N4763,"Flávio Bolsonaro",IF(N4763&gt;M4763,"Lula","Empate"))</f>
        <v>Lula</v>
      </c>
      <c r="T4763" s="74" t="n">
        <v>0.782570422535211</v>
      </c>
      <c r="U4763" s="74" t="n">
        <v>0.182878521126761</v>
      </c>
      <c r="V4763" s="72" t="str">
        <f aca="false">IF(S4763="Empate","—",IF((N4763&gt;M4763)&lt;&gt;(T4763&gt;U4763),"Sim","Não"))</f>
        <v>Não</v>
      </c>
    </row>
    <row r="4764" customFormat="false" ht="15" hidden="false" customHeight="false" outlineLevel="0" collapsed="false">
      <c r="A4764" s="72" t="s">
        <v>9657</v>
      </c>
      <c r="B4764" s="72" t="s">
        <v>9658</v>
      </c>
      <c r="C4764" s="72" t="s">
        <v>327</v>
      </c>
      <c r="D4764" s="72" t="s">
        <v>289</v>
      </c>
      <c r="E4764" s="72"/>
      <c r="F4764" s="73" t="n">
        <v>123924</v>
      </c>
      <c r="G4764" s="73" t="n">
        <v>104904</v>
      </c>
      <c r="H4764" s="73" t="n">
        <v>19020</v>
      </c>
      <c r="I4764" s="74" t="n">
        <f aca="false">H4764/F4764</f>
        <v>0.153481165875859</v>
      </c>
      <c r="J4764" s="73" t="n">
        <v>99120</v>
      </c>
      <c r="K4764" s="73" t="n">
        <v>2234</v>
      </c>
      <c r="L4764" s="73" t="n">
        <v>3550</v>
      </c>
      <c r="M4764" s="73" t="n">
        <v>36266</v>
      </c>
      <c r="N4764" s="73" t="n">
        <v>54778</v>
      </c>
      <c r="O4764" s="73" t="n">
        <f aca="false">J4764-M4764-N4764</f>
        <v>8076</v>
      </c>
      <c r="P4764" s="74" t="n">
        <f aca="false">M4764/J4764</f>
        <v>0.365879741727199</v>
      </c>
      <c r="Q4764" s="74" t="n">
        <f aca="false">N4764/J4764</f>
        <v>0.552643260694108</v>
      </c>
      <c r="R4764" s="75" t="n">
        <f aca="false">ABS(P4764-Q4764)*100</f>
        <v>18.6763518966909</v>
      </c>
      <c r="S4764" s="72" t="str">
        <f aca="false">IF(M4764&gt;N4764,"Flávio Bolsonaro",IF(N4764&gt;M4764,"Lula","Empate"))</f>
        <v>Lula</v>
      </c>
      <c r="T4764" s="74" t="n">
        <v>0.546709420950331</v>
      </c>
      <c r="U4764" s="74" t="n">
        <v>0.367295169278412</v>
      </c>
      <c r="V4764" s="72" t="str">
        <f aca="false">IF(S4764="Empate","—",IF((N4764&gt;M4764)&lt;&gt;(T4764&gt;U4764),"Sim","Não"))</f>
        <v>Não</v>
      </c>
    </row>
    <row r="4765" customFormat="false" ht="15" hidden="false" customHeight="false" outlineLevel="0" collapsed="false">
      <c r="A4765" s="72" t="s">
        <v>9659</v>
      </c>
      <c r="B4765" s="72" t="s">
        <v>1844</v>
      </c>
      <c r="C4765" s="72" t="s">
        <v>327</v>
      </c>
      <c r="D4765" s="72" t="s">
        <v>289</v>
      </c>
      <c r="E4765" s="72"/>
      <c r="F4765" s="73" t="n">
        <v>11850</v>
      </c>
      <c r="G4765" s="73" t="n">
        <v>9366</v>
      </c>
      <c r="H4765" s="73" t="n">
        <v>2484</v>
      </c>
      <c r="I4765" s="74" t="n">
        <f aca="false">H4765/F4765</f>
        <v>0.209620253164557</v>
      </c>
      <c r="J4765" s="73" t="n">
        <v>8900</v>
      </c>
      <c r="K4765" s="73" t="n">
        <v>159</v>
      </c>
      <c r="L4765" s="73" t="n">
        <v>307</v>
      </c>
      <c r="M4765" s="73" t="n">
        <v>1457</v>
      </c>
      <c r="N4765" s="73" t="n">
        <v>6976</v>
      </c>
      <c r="O4765" s="73" t="n">
        <f aca="false">J4765-M4765-N4765</f>
        <v>467</v>
      </c>
      <c r="P4765" s="74" t="n">
        <f aca="false">M4765/J4765</f>
        <v>0.163707865168539</v>
      </c>
      <c r="Q4765" s="74" t="n">
        <f aca="false">N4765/J4765</f>
        <v>0.783820224719101</v>
      </c>
      <c r="R4765" s="75" t="n">
        <f aca="false">ABS(P4765-Q4765)*100</f>
        <v>62.0112359550562</v>
      </c>
      <c r="S4765" s="72" t="str">
        <f aca="false">IF(M4765&gt;N4765,"Flávio Bolsonaro",IF(N4765&gt;M4765,"Lula","Empate"))</f>
        <v>Lula</v>
      </c>
      <c r="T4765" s="74" t="n">
        <v>0.789726933718273</v>
      </c>
      <c r="U4765" s="74" t="n">
        <v>0.158787441356911</v>
      </c>
      <c r="V4765" s="72" t="str">
        <f aca="false">IF(S4765="Empate","—",IF((N4765&gt;M4765)&lt;&gt;(T4765&gt;U4765),"Sim","Não"))</f>
        <v>Não</v>
      </c>
    </row>
    <row r="4766" customFormat="false" ht="15" hidden="false" customHeight="false" outlineLevel="0" collapsed="false">
      <c r="A4766" s="72" t="s">
        <v>9660</v>
      </c>
      <c r="B4766" s="72" t="s">
        <v>9661</v>
      </c>
      <c r="C4766" s="72" t="s">
        <v>327</v>
      </c>
      <c r="D4766" s="72" t="s">
        <v>289</v>
      </c>
      <c r="E4766" s="72"/>
      <c r="F4766" s="73" t="n">
        <v>3372</v>
      </c>
      <c r="G4766" s="73" t="n">
        <v>2828</v>
      </c>
      <c r="H4766" s="73" t="n">
        <v>544</v>
      </c>
      <c r="I4766" s="74" t="n">
        <f aca="false">H4766/F4766</f>
        <v>0.161328588374852</v>
      </c>
      <c r="J4766" s="73" t="n">
        <v>2667</v>
      </c>
      <c r="K4766" s="73" t="n">
        <v>42</v>
      </c>
      <c r="L4766" s="73" t="n">
        <v>119</v>
      </c>
      <c r="M4766" s="73" t="n">
        <v>748</v>
      </c>
      <c r="N4766" s="73" t="n">
        <v>1780</v>
      </c>
      <c r="O4766" s="73" t="n">
        <f aca="false">J4766-M4766-N4766</f>
        <v>139</v>
      </c>
      <c r="P4766" s="74" t="n">
        <f aca="false">M4766/J4766</f>
        <v>0.280464941882265</v>
      </c>
      <c r="Q4766" s="74" t="n">
        <f aca="false">N4766/J4766</f>
        <v>0.667416572928384</v>
      </c>
      <c r="R4766" s="75" t="n">
        <f aca="false">ABS(P4766-Q4766)*100</f>
        <v>38.6951631046119</v>
      </c>
      <c r="S4766" s="72" t="str">
        <f aca="false">IF(M4766&gt;N4766,"Flávio Bolsonaro",IF(N4766&gt;M4766,"Lula","Empate"))</f>
        <v>Lula</v>
      </c>
      <c r="T4766" s="74" t="n">
        <v>0.693453547628381</v>
      </c>
      <c r="U4766" s="74" t="n">
        <v>0.257938063504508</v>
      </c>
      <c r="V4766" s="72" t="str">
        <f aca="false">IF(S4766="Empate","—",IF((N4766&gt;M4766)&lt;&gt;(T4766&gt;U4766),"Sim","Não"))</f>
        <v>Não</v>
      </c>
    </row>
    <row r="4767" customFormat="false" ht="15" hidden="false" customHeight="false" outlineLevel="0" collapsed="false">
      <c r="A4767" s="72" t="s">
        <v>9662</v>
      </c>
      <c r="B4767" s="72" t="s">
        <v>9663</v>
      </c>
      <c r="C4767" s="72" t="s">
        <v>327</v>
      </c>
      <c r="D4767" s="72" t="s">
        <v>289</v>
      </c>
      <c r="E4767" s="72"/>
      <c r="F4767" s="73" t="n">
        <v>7917</v>
      </c>
      <c r="G4767" s="73" t="n">
        <v>6385</v>
      </c>
      <c r="H4767" s="73" t="n">
        <v>1532</v>
      </c>
      <c r="I4767" s="74" t="n">
        <f aca="false">H4767/F4767</f>
        <v>0.193507641783504</v>
      </c>
      <c r="J4767" s="73" t="n">
        <v>6092</v>
      </c>
      <c r="K4767" s="73" t="n">
        <v>76</v>
      </c>
      <c r="L4767" s="73" t="n">
        <v>217</v>
      </c>
      <c r="M4767" s="73" t="n">
        <v>1611</v>
      </c>
      <c r="N4767" s="73" t="n">
        <v>4206</v>
      </c>
      <c r="O4767" s="73" t="n">
        <f aca="false">J4767-M4767-N4767</f>
        <v>275</v>
      </c>
      <c r="P4767" s="74" t="n">
        <f aca="false">M4767/J4767</f>
        <v>0.264445173998687</v>
      </c>
      <c r="Q4767" s="74" t="n">
        <f aca="false">N4767/J4767</f>
        <v>0.690413657255417</v>
      </c>
      <c r="R4767" s="75" t="n">
        <f aca="false">ABS(P4767-Q4767)*100</f>
        <v>42.596848325673</v>
      </c>
      <c r="S4767" s="72" t="str">
        <f aca="false">IF(M4767&gt;N4767,"Flávio Bolsonaro",IF(N4767&gt;M4767,"Lula","Empate"))</f>
        <v>Lula</v>
      </c>
      <c r="T4767" s="74" t="n">
        <v>0.719275786393563</v>
      </c>
      <c r="U4767" s="74" t="n">
        <v>0.241221653255304</v>
      </c>
      <c r="V4767" s="72" t="str">
        <f aca="false">IF(S4767="Empate","—",IF((N4767&gt;M4767)&lt;&gt;(T4767&gt;U4767),"Sim","Não"))</f>
        <v>Não</v>
      </c>
    </row>
    <row r="4768" customFormat="false" ht="15" hidden="false" customHeight="false" outlineLevel="0" collapsed="false">
      <c r="A4768" s="72" t="s">
        <v>9664</v>
      </c>
      <c r="B4768" s="72" t="s">
        <v>7163</v>
      </c>
      <c r="C4768" s="72" t="s">
        <v>327</v>
      </c>
      <c r="D4768" s="72" t="s">
        <v>289</v>
      </c>
      <c r="E4768" s="72"/>
      <c r="F4768" s="73" t="n">
        <v>5635</v>
      </c>
      <c r="G4768" s="73" t="n">
        <v>4671</v>
      </c>
      <c r="H4768" s="73" t="n">
        <v>964</v>
      </c>
      <c r="I4768" s="74" t="n">
        <f aca="false">H4768/F4768</f>
        <v>0.171073646850044</v>
      </c>
      <c r="J4768" s="73" t="n">
        <v>4405</v>
      </c>
      <c r="K4768" s="73" t="n">
        <v>66</v>
      </c>
      <c r="L4768" s="73" t="n">
        <v>200</v>
      </c>
      <c r="M4768" s="73" t="n">
        <v>994</v>
      </c>
      <c r="N4768" s="73" t="n">
        <v>3166</v>
      </c>
      <c r="O4768" s="73" t="n">
        <f aca="false">J4768-M4768-N4768</f>
        <v>245</v>
      </c>
      <c r="P4768" s="74" t="n">
        <f aca="false">M4768/J4768</f>
        <v>0.225652667423383</v>
      </c>
      <c r="Q4768" s="74" t="n">
        <f aca="false">N4768/J4768</f>
        <v>0.718728717366629</v>
      </c>
      <c r="R4768" s="75" t="n">
        <f aca="false">ABS(P4768-Q4768)*100</f>
        <v>49.3076049943246</v>
      </c>
      <c r="S4768" s="72" t="str">
        <f aca="false">IF(M4768&gt;N4768,"Flávio Bolsonaro",IF(N4768&gt;M4768,"Lula","Empate"))</f>
        <v>Lula</v>
      </c>
      <c r="T4768" s="74" t="n">
        <v>0.742717315311116</v>
      </c>
      <c r="U4768" s="74" t="n">
        <v>0.210207410859939</v>
      </c>
      <c r="V4768" s="72" t="str">
        <f aca="false">IF(S4768="Empate","—",IF((N4768&gt;M4768)&lt;&gt;(T4768&gt;U4768),"Sim","Não"))</f>
        <v>Não</v>
      </c>
    </row>
    <row r="4769" customFormat="false" ht="15" hidden="false" customHeight="false" outlineLevel="0" collapsed="false">
      <c r="A4769" s="72" t="s">
        <v>9665</v>
      </c>
      <c r="B4769" s="72" t="s">
        <v>9666</v>
      </c>
      <c r="C4769" s="72" t="s">
        <v>327</v>
      </c>
      <c r="D4769" s="72" t="s">
        <v>289</v>
      </c>
      <c r="E4769" s="72"/>
      <c r="F4769" s="73" t="n">
        <v>8575</v>
      </c>
      <c r="G4769" s="73" t="n">
        <v>6637</v>
      </c>
      <c r="H4769" s="73" t="n">
        <v>1938</v>
      </c>
      <c r="I4769" s="74" t="n">
        <f aca="false">H4769/F4769</f>
        <v>0.22600583090379</v>
      </c>
      <c r="J4769" s="73" t="n">
        <v>6323</v>
      </c>
      <c r="K4769" s="73" t="n">
        <v>112</v>
      </c>
      <c r="L4769" s="73" t="n">
        <v>202</v>
      </c>
      <c r="M4769" s="73" t="n">
        <v>1513</v>
      </c>
      <c r="N4769" s="73" t="n">
        <v>4396</v>
      </c>
      <c r="O4769" s="73" t="n">
        <f aca="false">J4769-M4769-N4769</f>
        <v>414</v>
      </c>
      <c r="P4769" s="74" t="n">
        <f aca="false">M4769/J4769</f>
        <v>0.239285149454373</v>
      </c>
      <c r="Q4769" s="74" t="n">
        <f aca="false">N4769/J4769</f>
        <v>0.695239601455006</v>
      </c>
      <c r="R4769" s="75" t="n">
        <f aca="false">ABS(P4769-Q4769)*100</f>
        <v>45.5954452000633</v>
      </c>
      <c r="S4769" s="72" t="str">
        <f aca="false">IF(M4769&gt;N4769,"Flávio Bolsonaro",IF(N4769&gt;M4769,"Lula","Empate"))</f>
        <v>Lula</v>
      </c>
      <c r="T4769" s="74" t="n">
        <v>0.695121951219512</v>
      </c>
      <c r="U4769" s="74" t="n">
        <v>0.240936058009229</v>
      </c>
      <c r="V4769" s="72" t="str">
        <f aca="false">IF(S4769="Empate","—",IF((N4769&gt;M4769)&lt;&gt;(T4769&gt;U4769),"Sim","Não"))</f>
        <v>Não</v>
      </c>
    </row>
    <row r="4770" customFormat="false" ht="15" hidden="false" customHeight="false" outlineLevel="0" collapsed="false">
      <c r="A4770" s="72" t="s">
        <v>9667</v>
      </c>
      <c r="B4770" s="72" t="s">
        <v>9668</v>
      </c>
      <c r="C4770" s="72" t="s">
        <v>327</v>
      </c>
      <c r="D4770" s="72" t="s">
        <v>289</v>
      </c>
      <c r="E4770" s="72"/>
      <c r="F4770" s="73" t="n">
        <v>25098</v>
      </c>
      <c r="G4770" s="73" t="n">
        <v>20927</v>
      </c>
      <c r="H4770" s="73" t="n">
        <v>4171</v>
      </c>
      <c r="I4770" s="74" t="n">
        <f aca="false">H4770/F4770</f>
        <v>0.166188540919595</v>
      </c>
      <c r="J4770" s="73" t="n">
        <v>20038</v>
      </c>
      <c r="K4770" s="73" t="n">
        <v>314</v>
      </c>
      <c r="L4770" s="73" t="n">
        <v>575</v>
      </c>
      <c r="M4770" s="73" t="n">
        <v>4396</v>
      </c>
      <c r="N4770" s="73" t="n">
        <v>14534</v>
      </c>
      <c r="O4770" s="73" t="n">
        <f aca="false">J4770-M4770-N4770</f>
        <v>1108</v>
      </c>
      <c r="P4770" s="74" t="n">
        <f aca="false">M4770/J4770</f>
        <v>0.219383171973251</v>
      </c>
      <c r="Q4770" s="74" t="n">
        <f aca="false">N4770/J4770</f>
        <v>0.725321888412017</v>
      </c>
      <c r="R4770" s="75" t="n">
        <f aca="false">ABS(P4770-Q4770)*100</f>
        <v>50.5938716438766</v>
      </c>
      <c r="S4770" s="72" t="str">
        <f aca="false">IF(M4770&gt;N4770,"Flávio Bolsonaro",IF(N4770&gt;M4770,"Lula","Empate"))</f>
        <v>Lula</v>
      </c>
      <c r="T4770" s="74" t="n">
        <v>0.76356050069541</v>
      </c>
      <c r="U4770" s="74" t="n">
        <v>0.188428372739917</v>
      </c>
      <c r="V4770" s="72" t="str">
        <f aca="false">IF(S4770="Empate","—",IF((N4770&gt;M4770)&lt;&gt;(T4770&gt;U4770),"Sim","Não"))</f>
        <v>Não</v>
      </c>
    </row>
    <row r="4771" customFormat="false" ht="15" hidden="false" customHeight="false" outlineLevel="0" collapsed="false">
      <c r="A4771" s="72" t="s">
        <v>9669</v>
      </c>
      <c r="B4771" s="72" t="s">
        <v>9670</v>
      </c>
      <c r="C4771" s="72" t="s">
        <v>327</v>
      </c>
      <c r="D4771" s="72" t="s">
        <v>289</v>
      </c>
      <c r="E4771" s="72"/>
      <c r="F4771" s="73" t="n">
        <v>22765</v>
      </c>
      <c r="G4771" s="73" t="n">
        <v>18082</v>
      </c>
      <c r="H4771" s="73" t="n">
        <v>4683</v>
      </c>
      <c r="I4771" s="74" t="n">
        <f aca="false">H4771/F4771</f>
        <v>0.20571052053591</v>
      </c>
      <c r="J4771" s="73" t="n">
        <v>17287</v>
      </c>
      <c r="K4771" s="73" t="n">
        <v>194</v>
      </c>
      <c r="L4771" s="73" t="n">
        <v>601</v>
      </c>
      <c r="M4771" s="73" t="n">
        <v>4466</v>
      </c>
      <c r="N4771" s="73" t="n">
        <v>12006</v>
      </c>
      <c r="O4771" s="73" t="n">
        <f aca="false">J4771-M4771-N4771</f>
        <v>815</v>
      </c>
      <c r="P4771" s="74" t="n">
        <f aca="false">M4771/J4771</f>
        <v>0.258344420662926</v>
      </c>
      <c r="Q4771" s="74" t="n">
        <f aca="false">N4771/J4771</f>
        <v>0.694510325678255</v>
      </c>
      <c r="R4771" s="75" t="n">
        <f aca="false">ABS(P4771-Q4771)*100</f>
        <v>43.6165905015329</v>
      </c>
      <c r="S4771" s="72" t="str">
        <f aca="false">IF(M4771&gt;N4771,"Flávio Bolsonaro",IF(N4771&gt;M4771,"Lula","Empate"))</f>
        <v>Lula</v>
      </c>
      <c r="T4771" s="74" t="n">
        <v>0.753867525415167</v>
      </c>
      <c r="U4771" s="74" t="n">
        <v>0.200921891772432</v>
      </c>
      <c r="V4771" s="72" t="str">
        <f aca="false">IF(S4771="Empate","—",IF((N4771&gt;M4771)&lt;&gt;(T4771&gt;U4771),"Sim","Não"))</f>
        <v>Não</v>
      </c>
    </row>
    <row r="4772" customFormat="false" ht="15" hidden="false" customHeight="false" outlineLevel="0" collapsed="false">
      <c r="A4772" s="72" t="s">
        <v>9671</v>
      </c>
      <c r="B4772" s="72" t="s">
        <v>9672</v>
      </c>
      <c r="C4772" s="72" t="s">
        <v>327</v>
      </c>
      <c r="D4772" s="72" t="s">
        <v>289</v>
      </c>
      <c r="E4772" s="72"/>
      <c r="F4772" s="73" t="n">
        <v>19505</v>
      </c>
      <c r="G4772" s="73" t="n">
        <v>15833</v>
      </c>
      <c r="H4772" s="73" t="n">
        <v>3672</v>
      </c>
      <c r="I4772" s="74" t="n">
        <f aca="false">H4772/F4772</f>
        <v>0.188259420661369</v>
      </c>
      <c r="J4772" s="73" t="n">
        <v>15081</v>
      </c>
      <c r="K4772" s="73" t="n">
        <v>238</v>
      </c>
      <c r="L4772" s="73" t="n">
        <v>514</v>
      </c>
      <c r="M4772" s="73" t="n">
        <v>3389</v>
      </c>
      <c r="N4772" s="73" t="n">
        <v>10749</v>
      </c>
      <c r="O4772" s="73" t="n">
        <f aca="false">J4772-M4772-N4772</f>
        <v>943</v>
      </c>
      <c r="P4772" s="74" t="n">
        <f aca="false">M4772/J4772</f>
        <v>0.224719846164047</v>
      </c>
      <c r="Q4772" s="74" t="n">
        <f aca="false">N4772/J4772</f>
        <v>0.712751143823354</v>
      </c>
      <c r="R4772" s="75" t="n">
        <f aca="false">ABS(P4772-Q4772)*100</f>
        <v>48.8031297659306</v>
      </c>
      <c r="S4772" s="72" t="str">
        <f aca="false">IF(M4772&gt;N4772,"Flávio Bolsonaro",IF(N4772&gt;M4772,"Lula","Empate"))</f>
        <v>Lula</v>
      </c>
      <c r="T4772" s="74" t="n">
        <v>0.744982128127578</v>
      </c>
      <c r="U4772" s="74" t="n">
        <v>0.185867473192191</v>
      </c>
      <c r="V4772" s="72" t="str">
        <f aca="false">IF(S4772="Empate","—",IF((N4772&gt;M4772)&lt;&gt;(T4772&gt;U4772),"Sim","Não"))</f>
        <v>Não</v>
      </c>
    </row>
    <row r="4773" customFormat="false" ht="15" hidden="false" customHeight="false" outlineLevel="0" collapsed="false">
      <c r="A4773" s="72" t="s">
        <v>9673</v>
      </c>
      <c r="B4773" s="72" t="s">
        <v>9674</v>
      </c>
      <c r="C4773" s="72" t="s">
        <v>327</v>
      </c>
      <c r="D4773" s="72" t="s">
        <v>289</v>
      </c>
      <c r="E4773" s="72"/>
      <c r="F4773" s="73" t="n">
        <v>20113</v>
      </c>
      <c r="G4773" s="73" t="n">
        <v>16581</v>
      </c>
      <c r="H4773" s="73" t="n">
        <v>3532</v>
      </c>
      <c r="I4773" s="74" t="n">
        <f aca="false">H4773/F4773</f>
        <v>0.175607815840501</v>
      </c>
      <c r="J4773" s="73" t="n">
        <v>15889</v>
      </c>
      <c r="K4773" s="73" t="n">
        <v>264</v>
      </c>
      <c r="L4773" s="73" t="n">
        <v>428</v>
      </c>
      <c r="M4773" s="73" t="n">
        <v>5700</v>
      </c>
      <c r="N4773" s="73" t="n">
        <v>9437</v>
      </c>
      <c r="O4773" s="73" t="n">
        <f aca="false">J4773-M4773-N4773</f>
        <v>752</v>
      </c>
      <c r="P4773" s="74" t="n">
        <f aca="false">M4773/J4773</f>
        <v>0.358738750078671</v>
      </c>
      <c r="Q4773" s="74" t="n">
        <f aca="false">N4773/J4773</f>
        <v>0.593932909560073</v>
      </c>
      <c r="R4773" s="75" t="n">
        <f aca="false">ABS(P4773-Q4773)*100</f>
        <v>23.5194159481402</v>
      </c>
      <c r="S4773" s="72" t="str">
        <f aca="false">IF(M4773&gt;N4773,"Flávio Bolsonaro",IF(N4773&gt;M4773,"Lula","Empate"))</f>
        <v>Lula</v>
      </c>
      <c r="T4773" s="74" t="n">
        <v>0.625211505922166</v>
      </c>
      <c r="U4773" s="74" t="n">
        <v>0.328061954965508</v>
      </c>
      <c r="V4773" s="72" t="str">
        <f aca="false">IF(S4773="Empate","—",IF((N4773&gt;M4773)&lt;&gt;(T4773&gt;U4773),"Sim","Não"))</f>
        <v>Não</v>
      </c>
    </row>
    <row r="4774" customFormat="false" ht="15" hidden="false" customHeight="false" outlineLevel="0" collapsed="false">
      <c r="A4774" s="72" t="s">
        <v>9675</v>
      </c>
      <c r="B4774" s="72" t="s">
        <v>7812</v>
      </c>
      <c r="C4774" s="72" t="s">
        <v>327</v>
      </c>
      <c r="D4774" s="72" t="s">
        <v>289</v>
      </c>
      <c r="E4774" s="72"/>
      <c r="F4774" s="73" t="n">
        <v>8232</v>
      </c>
      <c r="G4774" s="73" t="n">
        <v>6538</v>
      </c>
      <c r="H4774" s="73" t="n">
        <v>1694</v>
      </c>
      <c r="I4774" s="74" t="n">
        <f aca="false">H4774/F4774</f>
        <v>0.20578231292517</v>
      </c>
      <c r="J4774" s="73" t="n">
        <v>6219</v>
      </c>
      <c r="K4774" s="73" t="n">
        <v>110</v>
      </c>
      <c r="L4774" s="73" t="n">
        <v>209</v>
      </c>
      <c r="M4774" s="73" t="n">
        <v>1487</v>
      </c>
      <c r="N4774" s="73" t="n">
        <v>4442</v>
      </c>
      <c r="O4774" s="73" t="n">
        <f aca="false">J4774-M4774-N4774</f>
        <v>290</v>
      </c>
      <c r="P4774" s="74" t="n">
        <f aca="false">M4774/J4774</f>
        <v>0.239105965589323</v>
      </c>
      <c r="Q4774" s="74" t="n">
        <f aca="false">N4774/J4774</f>
        <v>0.714262743206303</v>
      </c>
      <c r="R4774" s="75" t="n">
        <f aca="false">ABS(P4774-Q4774)*100</f>
        <v>47.515677761698</v>
      </c>
      <c r="S4774" s="72" t="str">
        <f aca="false">IF(M4774&gt;N4774,"Flávio Bolsonaro",IF(N4774&gt;M4774,"Lula","Empate"))</f>
        <v>Lula</v>
      </c>
      <c r="T4774" s="74" t="n">
        <v>0.72737556561086</v>
      </c>
      <c r="U4774" s="74" t="n">
        <v>0.225597931480284</v>
      </c>
      <c r="V4774" s="72" t="str">
        <f aca="false">IF(S4774="Empate","—",IF((N4774&gt;M4774)&lt;&gt;(T4774&gt;U4774),"Sim","Não"))</f>
        <v>Não</v>
      </c>
    </row>
    <row r="4775" customFormat="false" ht="15" hidden="false" customHeight="false" outlineLevel="0" collapsed="false">
      <c r="A4775" s="72" t="s">
        <v>9676</v>
      </c>
      <c r="B4775" s="72" t="s">
        <v>9677</v>
      </c>
      <c r="C4775" s="72" t="s">
        <v>327</v>
      </c>
      <c r="D4775" s="72" t="s">
        <v>289</v>
      </c>
      <c r="E4775" s="72"/>
      <c r="F4775" s="73" t="n">
        <v>17768</v>
      </c>
      <c r="G4775" s="73" t="n">
        <v>14896</v>
      </c>
      <c r="H4775" s="73" t="n">
        <v>2872</v>
      </c>
      <c r="I4775" s="74" t="n">
        <f aca="false">H4775/F4775</f>
        <v>0.161638901395768</v>
      </c>
      <c r="J4775" s="73" t="n">
        <v>14177</v>
      </c>
      <c r="K4775" s="73" t="n">
        <v>221</v>
      </c>
      <c r="L4775" s="73" t="n">
        <v>498</v>
      </c>
      <c r="M4775" s="73" t="n">
        <v>2500</v>
      </c>
      <c r="N4775" s="73" t="n">
        <v>10985</v>
      </c>
      <c r="O4775" s="73" t="n">
        <f aca="false">J4775-M4775-N4775</f>
        <v>692</v>
      </c>
      <c r="P4775" s="74" t="n">
        <f aca="false">M4775/J4775</f>
        <v>0.176341962333357</v>
      </c>
      <c r="Q4775" s="74" t="n">
        <f aca="false">N4775/J4775</f>
        <v>0.77484658249277</v>
      </c>
      <c r="R4775" s="75" t="n">
        <f aca="false">ABS(P4775-Q4775)*100</f>
        <v>59.8504620159413</v>
      </c>
      <c r="S4775" s="72" t="str">
        <f aca="false">IF(M4775&gt;N4775,"Flávio Bolsonaro",IF(N4775&gt;M4775,"Lula","Empate"))</f>
        <v>Lula</v>
      </c>
      <c r="T4775" s="74" t="n">
        <v>0.785186842694115</v>
      </c>
      <c r="U4775" s="74" t="n">
        <v>0.170657119415231</v>
      </c>
      <c r="V4775" s="72" t="str">
        <f aca="false">IF(S4775="Empate","—",IF((N4775&gt;M4775)&lt;&gt;(T4775&gt;U4775),"Sim","Não"))</f>
        <v>Não</v>
      </c>
    </row>
    <row r="4776" customFormat="false" ht="15" hidden="false" customHeight="false" outlineLevel="0" collapsed="false">
      <c r="A4776" s="72" t="s">
        <v>9678</v>
      </c>
      <c r="B4776" s="72" t="s">
        <v>9679</v>
      </c>
      <c r="C4776" s="72" t="s">
        <v>327</v>
      </c>
      <c r="D4776" s="72" t="s">
        <v>289</v>
      </c>
      <c r="E4776" s="72"/>
      <c r="F4776" s="73" t="n">
        <v>14762</v>
      </c>
      <c r="G4776" s="73" t="n">
        <v>12174</v>
      </c>
      <c r="H4776" s="73" t="n">
        <v>2588</v>
      </c>
      <c r="I4776" s="74" t="n">
        <f aca="false">H4776/F4776</f>
        <v>0.175314997967755</v>
      </c>
      <c r="J4776" s="73" t="n">
        <v>11316</v>
      </c>
      <c r="K4776" s="73" t="n">
        <v>248</v>
      </c>
      <c r="L4776" s="73" t="n">
        <v>610</v>
      </c>
      <c r="M4776" s="73" t="n">
        <v>3653</v>
      </c>
      <c r="N4776" s="73" t="n">
        <v>7041</v>
      </c>
      <c r="O4776" s="73" t="n">
        <f aca="false">J4776-M4776-N4776</f>
        <v>622</v>
      </c>
      <c r="P4776" s="74" t="n">
        <f aca="false">M4776/J4776</f>
        <v>0.32281724991163</v>
      </c>
      <c r="Q4776" s="74" t="n">
        <f aca="false">N4776/J4776</f>
        <v>0.622216330858961</v>
      </c>
      <c r="R4776" s="75" t="n">
        <f aca="false">ABS(P4776-Q4776)*100</f>
        <v>29.9399080947331</v>
      </c>
      <c r="S4776" s="72" t="str">
        <f aca="false">IF(M4776&gt;N4776,"Flávio Bolsonaro",IF(N4776&gt;M4776,"Lula","Empate"))</f>
        <v>Lula</v>
      </c>
      <c r="T4776" s="74" t="n">
        <v>0.66097018246551</v>
      </c>
      <c r="U4776" s="74" t="n">
        <v>0.281708945260347</v>
      </c>
      <c r="V4776" s="72" t="str">
        <f aca="false">IF(S4776="Empate","—",IF((N4776&gt;M4776)&lt;&gt;(T4776&gt;U4776),"Sim","Não"))</f>
        <v>Não</v>
      </c>
    </row>
    <row r="4777" customFormat="false" ht="15" hidden="false" customHeight="false" outlineLevel="0" collapsed="false">
      <c r="A4777" s="72" t="s">
        <v>9680</v>
      </c>
      <c r="B4777" s="72" t="s">
        <v>9681</v>
      </c>
      <c r="C4777" s="72" t="s">
        <v>327</v>
      </c>
      <c r="D4777" s="72" t="s">
        <v>289</v>
      </c>
      <c r="E4777" s="72"/>
      <c r="F4777" s="73" t="n">
        <v>8984</v>
      </c>
      <c r="G4777" s="73" t="n">
        <v>7092</v>
      </c>
      <c r="H4777" s="73" t="n">
        <v>1892</v>
      </c>
      <c r="I4777" s="74" t="n">
        <f aca="false">H4777/F4777</f>
        <v>0.210596616206589</v>
      </c>
      <c r="J4777" s="73" t="n">
        <v>6777</v>
      </c>
      <c r="K4777" s="73" t="n">
        <v>110</v>
      </c>
      <c r="L4777" s="73" t="n">
        <v>205</v>
      </c>
      <c r="M4777" s="73" t="n">
        <v>1501</v>
      </c>
      <c r="N4777" s="73" t="n">
        <v>4950</v>
      </c>
      <c r="O4777" s="73" t="n">
        <f aca="false">J4777-M4777-N4777</f>
        <v>326</v>
      </c>
      <c r="P4777" s="74" t="n">
        <f aca="false">M4777/J4777</f>
        <v>0.221484432639811</v>
      </c>
      <c r="Q4777" s="74" t="n">
        <f aca="false">N4777/J4777</f>
        <v>0.730411686586985</v>
      </c>
      <c r="R4777" s="75" t="n">
        <f aca="false">ABS(P4777-Q4777)*100</f>
        <v>50.8927253947174</v>
      </c>
      <c r="S4777" s="72" t="str">
        <f aca="false">IF(M4777&gt;N4777,"Flávio Bolsonaro",IF(N4777&gt;M4777,"Lula","Empate"))</f>
        <v>Lula</v>
      </c>
      <c r="T4777" s="74" t="n">
        <v>0.713128796137673</v>
      </c>
      <c r="U4777" s="74" t="n">
        <v>0.217878835072419</v>
      </c>
      <c r="V4777" s="72" t="str">
        <f aca="false">IF(S4777="Empate","—",IF((N4777&gt;M4777)&lt;&gt;(T4777&gt;U4777),"Sim","Não"))</f>
        <v>Não</v>
      </c>
    </row>
    <row r="4778" customFormat="false" ht="15" hidden="false" customHeight="false" outlineLevel="0" collapsed="false">
      <c r="A4778" s="72" t="s">
        <v>9682</v>
      </c>
      <c r="B4778" s="72" t="s">
        <v>9683</v>
      </c>
      <c r="C4778" s="72" t="s">
        <v>327</v>
      </c>
      <c r="D4778" s="72" t="s">
        <v>289</v>
      </c>
      <c r="E4778" s="72"/>
      <c r="F4778" s="73" t="n">
        <v>17916</v>
      </c>
      <c r="G4778" s="73" t="n">
        <v>15022</v>
      </c>
      <c r="H4778" s="73" t="n">
        <v>2894</v>
      </c>
      <c r="I4778" s="74" t="n">
        <f aca="false">H4778/F4778</f>
        <v>0.161531591873186</v>
      </c>
      <c r="J4778" s="73" t="n">
        <v>14262</v>
      </c>
      <c r="K4778" s="73" t="n">
        <v>240</v>
      </c>
      <c r="L4778" s="73" t="n">
        <v>520</v>
      </c>
      <c r="M4778" s="73" t="n">
        <v>3174</v>
      </c>
      <c r="N4778" s="73" t="n">
        <v>10275</v>
      </c>
      <c r="O4778" s="73" t="n">
        <f aca="false">J4778-M4778-N4778</f>
        <v>813</v>
      </c>
      <c r="P4778" s="74" t="n">
        <f aca="false">M4778/J4778</f>
        <v>0.222549432057215</v>
      </c>
      <c r="Q4778" s="74" t="n">
        <f aca="false">N4778/J4778</f>
        <v>0.720445940260833</v>
      </c>
      <c r="R4778" s="75" t="n">
        <f aca="false">ABS(P4778-Q4778)*100</f>
        <v>49.7896508203618</v>
      </c>
      <c r="S4778" s="72" t="str">
        <f aca="false">IF(M4778&gt;N4778,"Flávio Bolsonaro",IF(N4778&gt;M4778,"Lula","Empate"))</f>
        <v>Lula</v>
      </c>
      <c r="T4778" s="74" t="n">
        <v>0.750283682578107</v>
      </c>
      <c r="U4778" s="74" t="n">
        <v>0.197670020425146</v>
      </c>
      <c r="V4778" s="72" t="str">
        <f aca="false">IF(S4778="Empate","—",IF((N4778&gt;M4778)&lt;&gt;(T4778&gt;U4778),"Sim","Não"))</f>
        <v>Não</v>
      </c>
    </row>
    <row r="4779" customFormat="false" ht="15" hidden="false" customHeight="false" outlineLevel="0" collapsed="false">
      <c r="A4779" s="72" t="s">
        <v>9684</v>
      </c>
      <c r="B4779" s="72" t="s">
        <v>9685</v>
      </c>
      <c r="C4779" s="72" t="s">
        <v>327</v>
      </c>
      <c r="D4779" s="72" t="s">
        <v>289</v>
      </c>
      <c r="E4779" s="72"/>
      <c r="F4779" s="73" t="n">
        <v>12169</v>
      </c>
      <c r="G4779" s="73" t="n">
        <v>9495</v>
      </c>
      <c r="H4779" s="73" t="n">
        <v>2674</v>
      </c>
      <c r="I4779" s="74" t="n">
        <f aca="false">H4779/F4779</f>
        <v>0.219738680253102</v>
      </c>
      <c r="J4779" s="73" t="n">
        <v>8920</v>
      </c>
      <c r="K4779" s="73" t="n">
        <v>174</v>
      </c>
      <c r="L4779" s="73" t="n">
        <v>401</v>
      </c>
      <c r="M4779" s="73" t="n">
        <v>1745</v>
      </c>
      <c r="N4779" s="73" t="n">
        <v>6727</v>
      </c>
      <c r="O4779" s="73" t="n">
        <f aca="false">J4779-M4779-N4779</f>
        <v>448</v>
      </c>
      <c r="P4779" s="74" t="n">
        <f aca="false">M4779/J4779</f>
        <v>0.195627802690583</v>
      </c>
      <c r="Q4779" s="74" t="n">
        <f aca="false">N4779/J4779</f>
        <v>0.75414798206278</v>
      </c>
      <c r="R4779" s="75" t="n">
        <f aca="false">ABS(P4779-Q4779)*100</f>
        <v>55.8520179372197</v>
      </c>
      <c r="S4779" s="72" t="str">
        <f aca="false">IF(M4779&gt;N4779,"Flávio Bolsonaro",IF(N4779&gt;M4779,"Lula","Empate"))</f>
        <v>Lula</v>
      </c>
      <c r="T4779" s="74" t="n">
        <v>0.776284683339555</v>
      </c>
      <c r="U4779" s="74" t="n">
        <v>0.176060719173821</v>
      </c>
      <c r="V4779" s="72" t="str">
        <f aca="false">IF(S4779="Empate","—",IF((N4779&gt;M4779)&lt;&gt;(T4779&gt;U4779),"Sim","Não"))</f>
        <v>Não</v>
      </c>
    </row>
    <row r="4780" customFormat="false" ht="15" hidden="false" customHeight="false" outlineLevel="0" collapsed="false">
      <c r="A4780" s="72" t="s">
        <v>9686</v>
      </c>
      <c r="B4780" s="72" t="s">
        <v>9441</v>
      </c>
      <c r="C4780" s="72" t="s">
        <v>327</v>
      </c>
      <c r="D4780" s="72" t="s">
        <v>289</v>
      </c>
      <c r="E4780" s="72"/>
      <c r="F4780" s="73" t="n">
        <v>4659</v>
      </c>
      <c r="G4780" s="73" t="n">
        <v>3893</v>
      </c>
      <c r="H4780" s="73" t="n">
        <v>766</v>
      </c>
      <c r="I4780" s="74" t="n">
        <f aca="false">H4780/F4780</f>
        <v>0.164412964155398</v>
      </c>
      <c r="J4780" s="73" t="n">
        <v>3678</v>
      </c>
      <c r="K4780" s="73" t="n">
        <v>88</v>
      </c>
      <c r="L4780" s="73" t="n">
        <v>127</v>
      </c>
      <c r="M4780" s="73" t="n">
        <v>988</v>
      </c>
      <c r="N4780" s="73" t="n">
        <v>2488</v>
      </c>
      <c r="O4780" s="73" t="n">
        <f aca="false">J4780-M4780-N4780</f>
        <v>202</v>
      </c>
      <c r="P4780" s="74" t="n">
        <f aca="false">M4780/J4780</f>
        <v>0.268624252311039</v>
      </c>
      <c r="Q4780" s="74" t="n">
        <f aca="false">N4780/J4780</f>
        <v>0.676454594888526</v>
      </c>
      <c r="R4780" s="75" t="n">
        <f aca="false">ABS(P4780-Q4780)*100</f>
        <v>40.7830342577488</v>
      </c>
      <c r="S4780" s="72" t="str">
        <f aca="false">IF(M4780&gt;N4780,"Flávio Bolsonaro",IF(N4780&gt;M4780,"Lula","Empate"))</f>
        <v>Lula</v>
      </c>
      <c r="T4780" s="74" t="n">
        <v>0.711438209138301</v>
      </c>
      <c r="U4780" s="74" t="n">
        <v>0.234590616375345</v>
      </c>
      <c r="V4780" s="72" t="str">
        <f aca="false">IF(S4780="Empate","—",IF((N4780&gt;M4780)&lt;&gt;(T4780&gt;U4780),"Sim","Não"))</f>
        <v>Não</v>
      </c>
    </row>
    <row r="4781" customFormat="false" ht="15" hidden="false" customHeight="false" outlineLevel="0" collapsed="false">
      <c r="A4781" s="72" t="s">
        <v>9687</v>
      </c>
      <c r="B4781" s="72" t="s">
        <v>9688</v>
      </c>
      <c r="C4781" s="72" t="s">
        <v>327</v>
      </c>
      <c r="D4781" s="72" t="s">
        <v>289</v>
      </c>
      <c r="E4781" s="72"/>
      <c r="F4781" s="73" t="n">
        <v>6340</v>
      </c>
      <c r="G4781" s="73" t="n">
        <v>5074</v>
      </c>
      <c r="H4781" s="73" t="n">
        <v>1266</v>
      </c>
      <c r="I4781" s="74" t="n">
        <f aca="false">H4781/F4781</f>
        <v>0.199684542586751</v>
      </c>
      <c r="J4781" s="73" t="n">
        <v>4824</v>
      </c>
      <c r="K4781" s="73" t="n">
        <v>95</v>
      </c>
      <c r="L4781" s="73" t="n">
        <v>155</v>
      </c>
      <c r="M4781" s="73" t="n">
        <v>1329</v>
      </c>
      <c r="N4781" s="73" t="n">
        <v>3316</v>
      </c>
      <c r="O4781" s="73" t="n">
        <f aca="false">J4781-M4781-N4781</f>
        <v>179</v>
      </c>
      <c r="P4781" s="74" t="n">
        <f aca="false">M4781/J4781</f>
        <v>0.275497512437811</v>
      </c>
      <c r="Q4781" s="74" t="n">
        <f aca="false">N4781/J4781</f>
        <v>0.687396351575456</v>
      </c>
      <c r="R4781" s="75" t="n">
        <f aca="false">ABS(P4781-Q4781)*100</f>
        <v>41.1898839137645</v>
      </c>
      <c r="S4781" s="72" t="str">
        <f aca="false">IF(M4781&gt;N4781,"Flávio Bolsonaro",IF(N4781&gt;M4781,"Lula","Empate"))</f>
        <v>Lula</v>
      </c>
      <c r="T4781" s="74" t="n">
        <v>0.716434921358559</v>
      </c>
      <c r="U4781" s="74" t="n">
        <v>0.240255299749259</v>
      </c>
      <c r="V4781" s="72" t="str">
        <f aca="false">IF(S4781="Empate","—",IF((N4781&gt;M4781)&lt;&gt;(T4781&gt;U4781),"Sim","Não"))</f>
        <v>Não</v>
      </c>
    </row>
    <row r="4782" customFormat="false" ht="15" hidden="false" customHeight="false" outlineLevel="0" collapsed="false">
      <c r="A4782" s="72" t="s">
        <v>9689</v>
      </c>
      <c r="B4782" s="72" t="s">
        <v>9690</v>
      </c>
      <c r="C4782" s="72" t="s">
        <v>327</v>
      </c>
      <c r="D4782" s="72" t="s">
        <v>289</v>
      </c>
      <c r="E4782" s="72"/>
      <c r="F4782" s="73" t="n">
        <v>10453</v>
      </c>
      <c r="G4782" s="73" t="n">
        <v>7811</v>
      </c>
      <c r="H4782" s="73" t="n">
        <v>2642</v>
      </c>
      <c r="I4782" s="74" t="n">
        <f aca="false">H4782/F4782</f>
        <v>0.252750406581843</v>
      </c>
      <c r="J4782" s="73" t="n">
        <v>7471</v>
      </c>
      <c r="K4782" s="73" t="n">
        <v>120</v>
      </c>
      <c r="L4782" s="73" t="n">
        <v>220</v>
      </c>
      <c r="M4782" s="73" t="n">
        <v>1186</v>
      </c>
      <c r="N4782" s="73" t="n">
        <v>5958</v>
      </c>
      <c r="O4782" s="73" t="n">
        <f aca="false">J4782-M4782-N4782</f>
        <v>327</v>
      </c>
      <c r="P4782" s="74" t="n">
        <f aca="false">M4782/J4782</f>
        <v>0.158747155668585</v>
      </c>
      <c r="Q4782" s="74" t="n">
        <f aca="false">N4782/J4782</f>
        <v>0.797483603265962</v>
      </c>
      <c r="R4782" s="75" t="n">
        <f aca="false">ABS(P4782-Q4782)*100</f>
        <v>63.8736447597376</v>
      </c>
      <c r="S4782" s="72" t="str">
        <f aca="false">IF(M4782&gt;N4782,"Flávio Bolsonaro",IF(N4782&gt;M4782,"Lula","Empate"))</f>
        <v>Lula</v>
      </c>
      <c r="T4782" s="74" t="n">
        <v>0.810104779675614</v>
      </c>
      <c r="U4782" s="74" t="n">
        <v>0.151571695134204</v>
      </c>
      <c r="V4782" s="72" t="str">
        <f aca="false">IF(S4782="Empate","—",IF((N4782&gt;M4782)&lt;&gt;(T4782&gt;U4782),"Sim","Não"))</f>
        <v>Não</v>
      </c>
    </row>
    <row r="4783" customFormat="false" ht="15" hidden="false" customHeight="false" outlineLevel="0" collapsed="false">
      <c r="A4783" s="72" t="s">
        <v>9691</v>
      </c>
      <c r="B4783" s="72" t="s">
        <v>9692</v>
      </c>
      <c r="C4783" s="72" t="s">
        <v>327</v>
      </c>
      <c r="D4783" s="72" t="s">
        <v>289</v>
      </c>
      <c r="E4783" s="72"/>
      <c r="F4783" s="73" t="n">
        <v>37093</v>
      </c>
      <c r="G4783" s="73" t="n">
        <v>30782</v>
      </c>
      <c r="H4783" s="73" t="n">
        <v>6311</v>
      </c>
      <c r="I4783" s="74" t="n">
        <f aca="false">H4783/F4783</f>
        <v>0.170139918583021</v>
      </c>
      <c r="J4783" s="73" t="n">
        <v>28739</v>
      </c>
      <c r="K4783" s="73" t="n">
        <v>596</v>
      </c>
      <c r="L4783" s="73" t="n">
        <v>1447</v>
      </c>
      <c r="M4783" s="73" t="n">
        <v>7480</v>
      </c>
      <c r="N4783" s="73" t="n">
        <v>19464</v>
      </c>
      <c r="O4783" s="73" t="n">
        <f aca="false">J4783-M4783-N4783</f>
        <v>1795</v>
      </c>
      <c r="P4783" s="74" t="n">
        <f aca="false">M4783/J4783</f>
        <v>0.260273495946275</v>
      </c>
      <c r="Q4783" s="74" t="n">
        <f aca="false">N4783/J4783</f>
        <v>0.677267824211003</v>
      </c>
      <c r="R4783" s="75" t="n">
        <f aca="false">ABS(P4783-Q4783)*100</f>
        <v>41.6994328264727</v>
      </c>
      <c r="S4783" s="72" t="str">
        <f aca="false">IF(M4783&gt;N4783,"Flávio Bolsonaro",IF(N4783&gt;M4783,"Lula","Empate"))</f>
        <v>Lula</v>
      </c>
      <c r="T4783" s="74" t="n">
        <v>0.732831369125564</v>
      </c>
      <c r="U4783" s="74" t="n">
        <v>0.210897715699113</v>
      </c>
      <c r="V4783" s="72" t="str">
        <f aca="false">IF(S4783="Empate","—",IF((N4783&gt;M4783)&lt;&gt;(T4783&gt;U4783),"Sim","Não"))</f>
        <v>Não</v>
      </c>
    </row>
    <row r="4784" customFormat="false" ht="15" hidden="false" customHeight="false" outlineLevel="0" collapsed="false">
      <c r="A4784" s="72" t="s">
        <v>9693</v>
      </c>
      <c r="B4784" s="72" t="s">
        <v>9694</v>
      </c>
      <c r="C4784" s="72" t="s">
        <v>327</v>
      </c>
      <c r="D4784" s="72" t="s">
        <v>289</v>
      </c>
      <c r="E4784" s="72"/>
      <c r="F4784" s="73" t="n">
        <v>6787</v>
      </c>
      <c r="G4784" s="73" t="n">
        <v>5616</v>
      </c>
      <c r="H4784" s="73" t="n">
        <v>1171</v>
      </c>
      <c r="I4784" s="74" t="n">
        <f aca="false">H4784/F4784</f>
        <v>0.172535730072197</v>
      </c>
      <c r="J4784" s="73" t="n">
        <v>5368</v>
      </c>
      <c r="K4784" s="73" t="n">
        <v>96</v>
      </c>
      <c r="L4784" s="73" t="n">
        <v>152</v>
      </c>
      <c r="M4784" s="73" t="n">
        <v>1202</v>
      </c>
      <c r="N4784" s="73" t="n">
        <v>3887</v>
      </c>
      <c r="O4784" s="73" t="n">
        <f aca="false">J4784-M4784-N4784</f>
        <v>279</v>
      </c>
      <c r="P4784" s="74" t="n">
        <f aca="false">M4784/J4784</f>
        <v>0.223919523099851</v>
      </c>
      <c r="Q4784" s="74" t="n">
        <f aca="false">N4784/J4784</f>
        <v>0.724105812220566</v>
      </c>
      <c r="R4784" s="75" t="n">
        <f aca="false">ABS(P4784-Q4784)*100</f>
        <v>50.0186289120715</v>
      </c>
      <c r="S4784" s="72" t="str">
        <f aca="false">IF(M4784&gt;N4784,"Flávio Bolsonaro",IF(N4784&gt;M4784,"Lula","Empate"))</f>
        <v>Lula</v>
      </c>
      <c r="T4784" s="74" t="n">
        <v>0.724403387220939</v>
      </c>
      <c r="U4784" s="74" t="n">
        <v>0.222671285604311</v>
      </c>
      <c r="V4784" s="72" t="str">
        <f aca="false">IF(S4784="Empate","—",IF((N4784&gt;M4784)&lt;&gt;(T4784&gt;U4784),"Sim","Não"))</f>
        <v>Não</v>
      </c>
    </row>
    <row r="4785" customFormat="false" ht="15" hidden="false" customHeight="false" outlineLevel="0" collapsed="false">
      <c r="A4785" s="72" t="s">
        <v>9695</v>
      </c>
      <c r="B4785" s="72" t="s">
        <v>9696</v>
      </c>
      <c r="C4785" s="72" t="s">
        <v>327</v>
      </c>
      <c r="D4785" s="72" t="s">
        <v>289</v>
      </c>
      <c r="E4785" s="72"/>
      <c r="F4785" s="73" t="n">
        <v>61859</v>
      </c>
      <c r="G4785" s="73" t="n">
        <v>52267</v>
      </c>
      <c r="H4785" s="73" t="n">
        <v>9592</v>
      </c>
      <c r="I4785" s="74" t="n">
        <f aca="false">H4785/F4785</f>
        <v>0.155062319145153</v>
      </c>
      <c r="J4785" s="73" t="n">
        <v>49236</v>
      </c>
      <c r="K4785" s="73" t="n">
        <v>1162</v>
      </c>
      <c r="L4785" s="73" t="n">
        <v>1869</v>
      </c>
      <c r="M4785" s="73" t="n">
        <v>15555</v>
      </c>
      <c r="N4785" s="73" t="n">
        <v>30166</v>
      </c>
      <c r="O4785" s="73" t="n">
        <f aca="false">J4785-M4785-N4785</f>
        <v>3515</v>
      </c>
      <c r="P4785" s="74" t="n">
        <f aca="false">M4785/J4785</f>
        <v>0.315927370216914</v>
      </c>
      <c r="Q4785" s="74" t="n">
        <f aca="false">N4785/J4785</f>
        <v>0.612681777561134</v>
      </c>
      <c r="R4785" s="75" t="n">
        <f aca="false">ABS(P4785-Q4785)*100</f>
        <v>29.675440734422</v>
      </c>
      <c r="S4785" s="72" t="str">
        <f aca="false">IF(M4785&gt;N4785,"Flávio Bolsonaro",IF(N4785&gt;M4785,"Lula","Empate"))</f>
        <v>Lula</v>
      </c>
      <c r="T4785" s="74" t="n">
        <v>0.609010236002639</v>
      </c>
      <c r="U4785" s="74" t="n">
        <v>0.311357493988211</v>
      </c>
      <c r="V4785" s="72" t="str">
        <f aca="false">IF(S4785="Empate","—",IF((N4785&gt;M4785)&lt;&gt;(T4785&gt;U4785),"Sim","Não"))</f>
        <v>Não</v>
      </c>
    </row>
    <row r="4786" customFormat="false" ht="15" hidden="false" customHeight="false" outlineLevel="0" collapsed="false">
      <c r="A4786" s="72" t="s">
        <v>9697</v>
      </c>
      <c r="B4786" s="72" t="s">
        <v>1489</v>
      </c>
      <c r="C4786" s="72" t="s">
        <v>327</v>
      </c>
      <c r="D4786" s="72" t="s">
        <v>289</v>
      </c>
      <c r="E4786" s="72"/>
      <c r="F4786" s="73" t="n">
        <v>8598</v>
      </c>
      <c r="G4786" s="73" t="n">
        <v>6769</v>
      </c>
      <c r="H4786" s="73" t="n">
        <v>1829</v>
      </c>
      <c r="I4786" s="74" t="n">
        <f aca="false">H4786/F4786</f>
        <v>0.212723889276576</v>
      </c>
      <c r="J4786" s="73" t="n">
        <v>6259</v>
      </c>
      <c r="K4786" s="73" t="n">
        <v>124</v>
      </c>
      <c r="L4786" s="73" t="n">
        <v>386</v>
      </c>
      <c r="M4786" s="73" t="n">
        <v>2066</v>
      </c>
      <c r="N4786" s="73" t="n">
        <v>3925</v>
      </c>
      <c r="O4786" s="73" t="n">
        <f aca="false">J4786-M4786-N4786</f>
        <v>268</v>
      </c>
      <c r="P4786" s="74" t="n">
        <f aca="false">M4786/J4786</f>
        <v>0.330084678063588</v>
      </c>
      <c r="Q4786" s="74" t="n">
        <f aca="false">N4786/J4786</f>
        <v>0.627096980348298</v>
      </c>
      <c r="R4786" s="75" t="n">
        <f aca="false">ABS(P4786-Q4786)*100</f>
        <v>29.701230228471</v>
      </c>
      <c r="S4786" s="72" t="str">
        <f aca="false">IF(M4786&gt;N4786,"Flávio Bolsonaro",IF(N4786&gt;M4786,"Lula","Empate"))</f>
        <v>Lula</v>
      </c>
      <c r="T4786" s="74" t="n">
        <v>0.665697674418605</v>
      </c>
      <c r="U4786" s="74" t="n">
        <v>0.302667578659371</v>
      </c>
      <c r="V4786" s="72" t="str">
        <f aca="false">IF(S4786="Empate","—",IF((N4786&gt;M4786)&lt;&gt;(T4786&gt;U4786),"Sim","Não"))</f>
        <v>Não</v>
      </c>
    </row>
    <row r="4787" customFormat="false" ht="15" hidden="false" customHeight="false" outlineLevel="0" collapsed="false">
      <c r="A4787" s="72" t="s">
        <v>9698</v>
      </c>
      <c r="B4787" s="72" t="s">
        <v>4492</v>
      </c>
      <c r="C4787" s="72" t="s">
        <v>327</v>
      </c>
      <c r="D4787" s="72" t="s">
        <v>289</v>
      </c>
      <c r="E4787" s="72"/>
      <c r="F4787" s="73" t="n">
        <v>3798</v>
      </c>
      <c r="G4787" s="73" t="n">
        <v>3202</v>
      </c>
      <c r="H4787" s="73" t="n">
        <v>596</v>
      </c>
      <c r="I4787" s="74" t="n">
        <f aca="false">H4787/F4787</f>
        <v>0.156924697209057</v>
      </c>
      <c r="J4787" s="73" t="n">
        <v>3078</v>
      </c>
      <c r="K4787" s="73" t="n">
        <v>28</v>
      </c>
      <c r="L4787" s="73" t="n">
        <v>96</v>
      </c>
      <c r="M4787" s="73" t="n">
        <v>814</v>
      </c>
      <c r="N4787" s="73" t="n">
        <v>2123</v>
      </c>
      <c r="O4787" s="73" t="n">
        <f aca="false">J4787-M4787-N4787</f>
        <v>141</v>
      </c>
      <c r="P4787" s="74" t="n">
        <f aca="false">M4787/J4787</f>
        <v>0.264457439896036</v>
      </c>
      <c r="Q4787" s="74" t="n">
        <f aca="false">N4787/J4787</f>
        <v>0.689733593242365</v>
      </c>
      <c r="R4787" s="75" t="n">
        <f aca="false">ABS(P4787-Q4787)*100</f>
        <v>42.5276153346329</v>
      </c>
      <c r="S4787" s="72" t="str">
        <f aca="false">IF(M4787&gt;N4787,"Flávio Bolsonaro",IF(N4787&gt;M4787,"Lula","Empate"))</f>
        <v>Lula</v>
      </c>
      <c r="T4787" s="74" t="n">
        <v>0.728607232366631</v>
      </c>
      <c r="U4787" s="74" t="n">
        <v>0.219119226638024</v>
      </c>
      <c r="V4787" s="72" t="str">
        <f aca="false">IF(S4787="Empate","—",IF((N4787&gt;M4787)&lt;&gt;(T4787&gt;U4787),"Sim","Não"))</f>
        <v>Não</v>
      </c>
    </row>
    <row r="4788" customFormat="false" ht="15" hidden="false" customHeight="false" outlineLevel="0" collapsed="false">
      <c r="A4788" s="72" t="s">
        <v>9699</v>
      </c>
      <c r="B4788" s="72" t="s">
        <v>9700</v>
      </c>
      <c r="C4788" s="72" t="s">
        <v>327</v>
      </c>
      <c r="D4788" s="72" t="s">
        <v>289</v>
      </c>
      <c r="E4788" s="72"/>
      <c r="F4788" s="73" t="n">
        <v>3982</v>
      </c>
      <c r="G4788" s="73" t="n">
        <v>3348</v>
      </c>
      <c r="H4788" s="73" t="n">
        <v>634</v>
      </c>
      <c r="I4788" s="74" t="n">
        <f aca="false">H4788/F4788</f>
        <v>0.159216474133601</v>
      </c>
      <c r="J4788" s="73" t="n">
        <v>3153</v>
      </c>
      <c r="K4788" s="73" t="n">
        <v>46</v>
      </c>
      <c r="L4788" s="73" t="n">
        <v>149</v>
      </c>
      <c r="M4788" s="73" t="n">
        <v>774</v>
      </c>
      <c r="N4788" s="73" t="n">
        <v>2203</v>
      </c>
      <c r="O4788" s="73" t="n">
        <f aca="false">J4788-M4788-N4788</f>
        <v>176</v>
      </c>
      <c r="P4788" s="74" t="n">
        <f aca="false">M4788/J4788</f>
        <v>0.245480494766889</v>
      </c>
      <c r="Q4788" s="74" t="n">
        <f aca="false">N4788/J4788</f>
        <v>0.698699651125912</v>
      </c>
      <c r="R4788" s="75" t="n">
        <f aca="false">ABS(P4788-Q4788)*100</f>
        <v>45.3219156359023</v>
      </c>
      <c r="S4788" s="72" t="str">
        <f aca="false">IF(M4788&gt;N4788,"Flávio Bolsonaro",IF(N4788&gt;M4788,"Lula","Empate"))</f>
        <v>Lula</v>
      </c>
      <c r="T4788" s="74" t="n">
        <v>0.727422544495715</v>
      </c>
      <c r="U4788" s="74" t="n">
        <v>0.22412656558998</v>
      </c>
      <c r="V4788" s="72" t="str">
        <f aca="false">IF(S4788="Empate","—",IF((N4788&gt;M4788)&lt;&gt;(T4788&gt;U4788),"Sim","Não"))</f>
        <v>Não</v>
      </c>
    </row>
    <row r="4789" customFormat="false" ht="15" hidden="false" customHeight="false" outlineLevel="0" collapsed="false">
      <c r="A4789" s="72" t="s">
        <v>9701</v>
      </c>
      <c r="B4789" s="72" t="s">
        <v>9702</v>
      </c>
      <c r="C4789" s="72" t="s">
        <v>327</v>
      </c>
      <c r="D4789" s="72" t="s">
        <v>289</v>
      </c>
      <c r="E4789" s="72"/>
      <c r="F4789" s="73" t="n">
        <v>3641</v>
      </c>
      <c r="G4789" s="73" t="n">
        <v>3083</v>
      </c>
      <c r="H4789" s="73" t="n">
        <v>558</v>
      </c>
      <c r="I4789" s="74" t="n">
        <f aca="false">H4789/F4789</f>
        <v>0.15325460038451</v>
      </c>
      <c r="J4789" s="73" t="n">
        <v>2973</v>
      </c>
      <c r="K4789" s="73" t="n">
        <v>49</v>
      </c>
      <c r="L4789" s="73" t="n">
        <v>61</v>
      </c>
      <c r="M4789" s="73" t="n">
        <v>924</v>
      </c>
      <c r="N4789" s="73" t="n">
        <v>1935</v>
      </c>
      <c r="O4789" s="73" t="n">
        <f aca="false">J4789-M4789-N4789</f>
        <v>114</v>
      </c>
      <c r="P4789" s="74" t="n">
        <f aca="false">M4789/J4789</f>
        <v>0.31079717457114</v>
      </c>
      <c r="Q4789" s="74" t="n">
        <f aca="false">N4789/J4789</f>
        <v>0.650857719475278</v>
      </c>
      <c r="R4789" s="75" t="n">
        <f aca="false">ABS(P4789-Q4789)*100</f>
        <v>34.0060544904137</v>
      </c>
      <c r="S4789" s="72" t="str">
        <f aca="false">IF(M4789&gt;N4789,"Flávio Bolsonaro",IF(N4789&gt;M4789,"Lula","Empate"))</f>
        <v>Lula</v>
      </c>
      <c r="T4789" s="74" t="n">
        <v>0.664350243224462</v>
      </c>
      <c r="U4789" s="74" t="n">
        <v>0.301945795691452</v>
      </c>
      <c r="V4789" s="72" t="str">
        <f aca="false">IF(S4789="Empate","—",IF((N4789&gt;M4789)&lt;&gt;(T4789&gt;U4789),"Sim","Não"))</f>
        <v>Não</v>
      </c>
    </row>
    <row r="4790" customFormat="false" ht="15" hidden="false" customHeight="false" outlineLevel="0" collapsed="false">
      <c r="A4790" s="72" t="s">
        <v>9703</v>
      </c>
      <c r="B4790" s="72" t="s">
        <v>9704</v>
      </c>
      <c r="C4790" s="72" t="s">
        <v>327</v>
      </c>
      <c r="D4790" s="72" t="s">
        <v>289</v>
      </c>
      <c r="E4790" s="72"/>
      <c r="F4790" s="73" t="n">
        <v>42750</v>
      </c>
      <c r="G4790" s="73" t="n">
        <v>35734</v>
      </c>
      <c r="H4790" s="73" t="n">
        <v>7016</v>
      </c>
      <c r="I4790" s="74" t="n">
        <f aca="false">H4790/F4790</f>
        <v>0.164116959064328</v>
      </c>
      <c r="J4790" s="73" t="n">
        <v>34197</v>
      </c>
      <c r="K4790" s="73" t="n">
        <v>420</v>
      </c>
      <c r="L4790" s="73" t="n">
        <v>1117</v>
      </c>
      <c r="M4790" s="73" t="n">
        <v>10541</v>
      </c>
      <c r="N4790" s="73" t="n">
        <v>21687</v>
      </c>
      <c r="O4790" s="73" t="n">
        <f aca="false">J4790-M4790-N4790</f>
        <v>1969</v>
      </c>
      <c r="P4790" s="74" t="n">
        <f aca="false">M4790/J4790</f>
        <v>0.308243413164898</v>
      </c>
      <c r="Q4790" s="74" t="n">
        <f aca="false">N4790/J4790</f>
        <v>0.634178436704974</v>
      </c>
      <c r="R4790" s="75" t="n">
        <f aca="false">ABS(P4790-Q4790)*100</f>
        <v>32.5935023540077</v>
      </c>
      <c r="S4790" s="72" t="str">
        <f aca="false">IF(M4790&gt;N4790,"Flávio Bolsonaro",IF(N4790&gt;M4790,"Lula","Empate"))</f>
        <v>Lula</v>
      </c>
      <c r="T4790" s="74" t="n">
        <v>0.671102543374168</v>
      </c>
      <c r="U4790" s="74" t="n">
        <v>0.278309806604067</v>
      </c>
      <c r="V4790" s="72" t="str">
        <f aca="false">IF(S4790="Empate","—",IF((N4790&gt;M4790)&lt;&gt;(T4790&gt;U4790),"Sim","Não"))</f>
        <v>Não</v>
      </c>
    </row>
    <row r="4791" customFormat="false" ht="15" hidden="false" customHeight="false" outlineLevel="0" collapsed="false">
      <c r="A4791" s="72" t="s">
        <v>9705</v>
      </c>
      <c r="B4791" s="72" t="s">
        <v>9706</v>
      </c>
      <c r="C4791" s="72" t="s">
        <v>327</v>
      </c>
      <c r="D4791" s="72" t="s">
        <v>289</v>
      </c>
      <c r="E4791" s="72"/>
      <c r="F4791" s="73" t="n">
        <v>10522</v>
      </c>
      <c r="G4791" s="73" t="n">
        <v>8366</v>
      </c>
      <c r="H4791" s="73" t="n">
        <v>2156</v>
      </c>
      <c r="I4791" s="74" t="n">
        <f aca="false">H4791/F4791</f>
        <v>0.204904010644364</v>
      </c>
      <c r="J4791" s="73" t="n">
        <v>7907</v>
      </c>
      <c r="K4791" s="73" t="n">
        <v>115</v>
      </c>
      <c r="L4791" s="73" t="n">
        <v>344</v>
      </c>
      <c r="M4791" s="73" t="n">
        <v>2210</v>
      </c>
      <c r="N4791" s="73" t="n">
        <v>5316</v>
      </c>
      <c r="O4791" s="73" t="n">
        <f aca="false">J4791-M4791-N4791</f>
        <v>381</v>
      </c>
      <c r="P4791" s="74" t="n">
        <f aca="false">M4791/J4791</f>
        <v>0.279499177943594</v>
      </c>
      <c r="Q4791" s="74" t="n">
        <f aca="false">N4791/J4791</f>
        <v>0.672315669659795</v>
      </c>
      <c r="R4791" s="75" t="n">
        <f aca="false">ABS(P4791-Q4791)*100</f>
        <v>39.2816491716201</v>
      </c>
      <c r="S4791" s="72" t="str">
        <f aca="false">IF(M4791&gt;N4791,"Flávio Bolsonaro",IF(N4791&gt;M4791,"Lula","Empate"))</f>
        <v>Lula</v>
      </c>
      <c r="T4791" s="74" t="n">
        <v>0.688383267382702</v>
      </c>
      <c r="U4791" s="74" t="n">
        <v>0.265969474279254</v>
      </c>
      <c r="V4791" s="72" t="str">
        <f aca="false">IF(S4791="Empate","—",IF((N4791&gt;M4791)&lt;&gt;(T4791&gt;U4791),"Sim","Não"))</f>
        <v>Não</v>
      </c>
    </row>
    <row r="4792" customFormat="false" ht="15" hidden="false" customHeight="false" outlineLevel="0" collapsed="false">
      <c r="A4792" s="72" t="s">
        <v>9707</v>
      </c>
      <c r="B4792" s="72" t="s">
        <v>9708</v>
      </c>
      <c r="C4792" s="72" t="s">
        <v>327</v>
      </c>
      <c r="D4792" s="72" t="s">
        <v>289</v>
      </c>
      <c r="E4792" s="72"/>
      <c r="F4792" s="73" t="n">
        <v>19761</v>
      </c>
      <c r="G4792" s="73" t="n">
        <v>16156</v>
      </c>
      <c r="H4792" s="73" t="n">
        <v>3605</v>
      </c>
      <c r="I4792" s="74" t="n">
        <f aca="false">H4792/F4792</f>
        <v>0.182430038965639</v>
      </c>
      <c r="J4792" s="73" t="n">
        <v>15324</v>
      </c>
      <c r="K4792" s="73" t="n">
        <v>290</v>
      </c>
      <c r="L4792" s="73" t="n">
        <v>542</v>
      </c>
      <c r="M4792" s="73" t="n">
        <v>4652</v>
      </c>
      <c r="N4792" s="73" t="n">
        <v>9796</v>
      </c>
      <c r="O4792" s="73" t="n">
        <f aca="false">J4792-M4792-N4792</f>
        <v>876</v>
      </c>
      <c r="P4792" s="74" t="n">
        <f aca="false">M4792/J4792</f>
        <v>0.303576089793788</v>
      </c>
      <c r="Q4792" s="74" t="n">
        <f aca="false">N4792/J4792</f>
        <v>0.639258679196032</v>
      </c>
      <c r="R4792" s="75" t="n">
        <f aca="false">ABS(P4792-Q4792)*100</f>
        <v>33.5682589402245</v>
      </c>
      <c r="S4792" s="72" t="str">
        <f aca="false">IF(M4792&gt;N4792,"Flávio Bolsonaro",IF(N4792&gt;M4792,"Lula","Empate"))</f>
        <v>Lula</v>
      </c>
      <c r="T4792" s="74" t="n">
        <v>0.682664194537546</v>
      </c>
      <c r="U4792" s="74" t="n">
        <v>0.264422734079726</v>
      </c>
      <c r="V4792" s="72" t="str">
        <f aca="false">IF(S4792="Empate","—",IF((N4792&gt;M4792)&lt;&gt;(T4792&gt;U4792),"Sim","Não"))</f>
        <v>Não</v>
      </c>
    </row>
    <row r="4793" customFormat="false" ht="15" hidden="false" customHeight="false" outlineLevel="0" collapsed="false">
      <c r="A4793" s="72" t="s">
        <v>9709</v>
      </c>
      <c r="B4793" s="72" t="s">
        <v>9710</v>
      </c>
      <c r="C4793" s="72" t="s">
        <v>280</v>
      </c>
      <c r="D4793" s="72" t="s">
        <v>282</v>
      </c>
      <c r="E4793" s="72"/>
      <c r="F4793" s="73" t="n">
        <v>25494</v>
      </c>
      <c r="G4793" s="73" t="n">
        <v>19779</v>
      </c>
      <c r="H4793" s="73" t="n">
        <v>5715</v>
      </c>
      <c r="I4793" s="74" t="n">
        <f aca="false">H4793/F4793</f>
        <v>0.224170393033655</v>
      </c>
      <c r="J4793" s="73" t="n">
        <v>18871</v>
      </c>
      <c r="K4793" s="73" t="n">
        <v>463</v>
      </c>
      <c r="L4793" s="73" t="n">
        <v>445</v>
      </c>
      <c r="M4793" s="73" t="n">
        <v>13609</v>
      </c>
      <c r="N4793" s="73" t="n">
        <v>3957</v>
      </c>
      <c r="O4793" s="73" t="n">
        <f aca="false">J4793-M4793-N4793</f>
        <v>1305</v>
      </c>
      <c r="P4793" s="74" t="n">
        <f aca="false">M4793/J4793</f>
        <v>0.721159451009485</v>
      </c>
      <c r="Q4793" s="74" t="n">
        <f aca="false">N4793/J4793</f>
        <v>0.209686821048169</v>
      </c>
      <c r="R4793" s="75" t="n">
        <f aca="false">ABS(P4793-Q4793)*100</f>
        <v>51.1472629961316</v>
      </c>
      <c r="S4793" s="72" t="str">
        <f aca="false">IF(M4793&gt;N4793,"Flávio Bolsonaro",IF(N4793&gt;M4793,"Lula","Empate"))</f>
        <v>Flávio Bolsonaro</v>
      </c>
      <c r="T4793" s="74" t="n">
        <v>0.238875044499822</v>
      </c>
      <c r="U4793" s="74" t="n">
        <v>0.688043533540152</v>
      </c>
      <c r="V4793" s="72" t="str">
        <f aca="false">IF(S4793="Empate","—",IF((N4793&gt;M4793)&lt;&gt;(T4793&gt;U4793),"Sim","Não"))</f>
        <v>Não</v>
      </c>
    </row>
    <row r="4794" customFormat="false" ht="15" hidden="false" customHeight="false" outlineLevel="0" collapsed="false">
      <c r="A4794" s="72" t="s">
        <v>9711</v>
      </c>
      <c r="B4794" s="72" t="s">
        <v>9712</v>
      </c>
      <c r="C4794" s="72" t="s">
        <v>280</v>
      </c>
      <c r="D4794" s="72" t="s">
        <v>282</v>
      </c>
      <c r="E4794" s="72"/>
      <c r="F4794" s="73" t="n">
        <v>3977</v>
      </c>
      <c r="G4794" s="73" t="n">
        <v>3105</v>
      </c>
      <c r="H4794" s="73" t="n">
        <v>872</v>
      </c>
      <c r="I4794" s="74" t="n">
        <f aca="false">H4794/F4794</f>
        <v>0.219260749308524</v>
      </c>
      <c r="J4794" s="73" t="n">
        <v>2972</v>
      </c>
      <c r="K4794" s="73" t="n">
        <v>49</v>
      </c>
      <c r="L4794" s="73" t="n">
        <v>84</v>
      </c>
      <c r="M4794" s="73" t="n">
        <v>1974</v>
      </c>
      <c r="N4794" s="73" t="n">
        <v>865</v>
      </c>
      <c r="O4794" s="73" t="n">
        <f aca="false">J4794-M4794-N4794</f>
        <v>133</v>
      </c>
      <c r="P4794" s="74" t="n">
        <f aca="false">M4794/J4794</f>
        <v>0.664199192462988</v>
      </c>
      <c r="Q4794" s="74" t="n">
        <f aca="false">N4794/J4794</f>
        <v>0.291049798115747</v>
      </c>
      <c r="R4794" s="75" t="n">
        <f aca="false">ABS(P4794-Q4794)*100</f>
        <v>37.3149394347241</v>
      </c>
      <c r="S4794" s="72" t="str">
        <f aca="false">IF(M4794&gt;N4794,"Flávio Bolsonaro",IF(N4794&gt;M4794,"Lula","Empate"))</f>
        <v>Flávio Bolsonaro</v>
      </c>
      <c r="T4794" s="74" t="n">
        <v>0.357003891050584</v>
      </c>
      <c r="U4794" s="74" t="n">
        <v>0.590791180285344</v>
      </c>
      <c r="V4794" s="72" t="str">
        <f aca="false">IF(S4794="Empate","—",IF((N4794&gt;M4794)&lt;&gt;(T4794&gt;U4794),"Sim","Não"))</f>
        <v>Não</v>
      </c>
    </row>
    <row r="4795" customFormat="false" ht="15" hidden="false" customHeight="false" outlineLevel="0" collapsed="false">
      <c r="A4795" s="72" t="s">
        <v>9713</v>
      </c>
      <c r="B4795" s="72" t="s">
        <v>9714</v>
      </c>
      <c r="C4795" s="72" t="s">
        <v>280</v>
      </c>
      <c r="D4795" s="72" t="s">
        <v>282</v>
      </c>
      <c r="E4795" s="72"/>
      <c r="F4795" s="73" t="n">
        <v>24235</v>
      </c>
      <c r="G4795" s="73" t="n">
        <v>18144</v>
      </c>
      <c r="H4795" s="73" t="n">
        <v>6091</v>
      </c>
      <c r="I4795" s="74" t="n">
        <f aca="false">H4795/F4795</f>
        <v>0.25133072003301</v>
      </c>
      <c r="J4795" s="73" t="n">
        <v>16794</v>
      </c>
      <c r="K4795" s="73" t="n">
        <v>618</v>
      </c>
      <c r="L4795" s="73" t="n">
        <v>732</v>
      </c>
      <c r="M4795" s="73" t="n">
        <v>9806</v>
      </c>
      <c r="N4795" s="73" t="n">
        <v>5594</v>
      </c>
      <c r="O4795" s="73" t="n">
        <f aca="false">J4795-M4795-N4795</f>
        <v>1394</v>
      </c>
      <c r="P4795" s="74" t="n">
        <f aca="false">M4795/J4795</f>
        <v>0.583899011551745</v>
      </c>
      <c r="Q4795" s="74" t="n">
        <f aca="false">N4795/J4795</f>
        <v>0.333095153030844</v>
      </c>
      <c r="R4795" s="75" t="n">
        <f aca="false">ABS(P4795-Q4795)*100</f>
        <v>25.08038585209</v>
      </c>
      <c r="S4795" s="72" t="str">
        <f aca="false">IF(M4795&gt;N4795,"Flávio Bolsonaro",IF(N4795&gt;M4795,"Lula","Empate"))</f>
        <v>Flávio Bolsonaro</v>
      </c>
      <c r="T4795" s="74" t="n">
        <v>0.375498943413947</v>
      </c>
      <c r="U4795" s="74" t="n">
        <v>0.53615872270486</v>
      </c>
      <c r="V4795" s="72" t="str">
        <f aca="false">IF(S4795="Empate","—",IF((N4795&gt;M4795)&lt;&gt;(T4795&gt;U4795),"Sim","Não"))</f>
        <v>Não</v>
      </c>
    </row>
    <row r="4796" customFormat="false" ht="15" hidden="false" customHeight="false" outlineLevel="0" collapsed="false">
      <c r="A4796" s="72" t="s">
        <v>9715</v>
      </c>
      <c r="B4796" s="72" t="s">
        <v>9716</v>
      </c>
      <c r="C4796" s="72" t="s">
        <v>280</v>
      </c>
      <c r="D4796" s="72" t="s">
        <v>282</v>
      </c>
      <c r="E4796" s="72"/>
      <c r="F4796" s="73" t="n">
        <v>28853</v>
      </c>
      <c r="G4796" s="73" t="n">
        <v>22394</v>
      </c>
      <c r="H4796" s="73" t="n">
        <v>6459</v>
      </c>
      <c r="I4796" s="74" t="n">
        <f aca="false">H4796/F4796</f>
        <v>0.22385887082799</v>
      </c>
      <c r="J4796" s="73" t="n">
        <v>20997</v>
      </c>
      <c r="K4796" s="73" t="n">
        <v>516</v>
      </c>
      <c r="L4796" s="73" t="n">
        <v>881</v>
      </c>
      <c r="M4796" s="73" t="n">
        <v>13759</v>
      </c>
      <c r="N4796" s="73" t="n">
        <v>5754</v>
      </c>
      <c r="O4796" s="73" t="n">
        <f aca="false">J4796-M4796-N4796</f>
        <v>1484</v>
      </c>
      <c r="P4796" s="74" t="n">
        <f aca="false">M4796/J4796</f>
        <v>0.655284088203077</v>
      </c>
      <c r="Q4796" s="74" t="n">
        <f aca="false">N4796/J4796</f>
        <v>0.274039148449779</v>
      </c>
      <c r="R4796" s="75" t="n">
        <f aca="false">ABS(P4796-Q4796)*100</f>
        <v>38.1244939753298</v>
      </c>
      <c r="S4796" s="72" t="str">
        <f aca="false">IF(M4796&gt;N4796,"Flávio Bolsonaro",IF(N4796&gt;M4796,"Lula","Empate"))</f>
        <v>Flávio Bolsonaro</v>
      </c>
      <c r="T4796" s="74" t="n">
        <v>0.315282407196019</v>
      </c>
      <c r="U4796" s="74" t="n">
        <v>0.604310305465504</v>
      </c>
      <c r="V4796" s="72" t="str">
        <f aca="false">IF(S4796="Empate","—",IF((N4796&gt;M4796)&lt;&gt;(T4796&gt;U4796),"Sim","Não"))</f>
        <v>Não</v>
      </c>
    </row>
    <row r="4797" customFormat="false" ht="15" hidden="false" customHeight="false" outlineLevel="0" collapsed="false">
      <c r="A4797" s="72" t="s">
        <v>9717</v>
      </c>
      <c r="B4797" s="72" t="s">
        <v>9718</v>
      </c>
      <c r="C4797" s="72" t="s">
        <v>280</v>
      </c>
      <c r="D4797" s="72" t="s">
        <v>282</v>
      </c>
      <c r="E4797" s="72"/>
      <c r="F4797" s="73" t="n">
        <v>5139</v>
      </c>
      <c r="G4797" s="73" t="n">
        <v>4082</v>
      </c>
      <c r="H4797" s="73" t="n">
        <v>1057</v>
      </c>
      <c r="I4797" s="74" t="n">
        <f aca="false">H4797/F4797</f>
        <v>0.205682039307258</v>
      </c>
      <c r="J4797" s="73" t="n">
        <v>3872</v>
      </c>
      <c r="K4797" s="73" t="n">
        <v>90</v>
      </c>
      <c r="L4797" s="73" t="n">
        <v>120</v>
      </c>
      <c r="M4797" s="73" t="n">
        <v>2568</v>
      </c>
      <c r="N4797" s="73" t="n">
        <v>1075</v>
      </c>
      <c r="O4797" s="73" t="n">
        <f aca="false">J4797-M4797-N4797</f>
        <v>229</v>
      </c>
      <c r="P4797" s="74" t="n">
        <f aca="false">M4797/J4797</f>
        <v>0.663223140495868</v>
      </c>
      <c r="Q4797" s="74" t="n">
        <f aca="false">N4797/J4797</f>
        <v>0.277634297520661</v>
      </c>
      <c r="R4797" s="75" t="n">
        <f aca="false">ABS(P4797-Q4797)*100</f>
        <v>38.5588842975207</v>
      </c>
      <c r="S4797" s="72" t="str">
        <f aca="false">IF(M4797&gt;N4797,"Flávio Bolsonaro",IF(N4797&gt;M4797,"Lula","Empate"))</f>
        <v>Flávio Bolsonaro</v>
      </c>
      <c r="T4797" s="74" t="n">
        <v>0.324847520551578</v>
      </c>
      <c r="U4797" s="74" t="n">
        <v>0.605144523998939</v>
      </c>
      <c r="V4797" s="72" t="str">
        <f aca="false">IF(S4797="Empate","—",IF((N4797&gt;M4797)&lt;&gt;(T4797&gt;U4797),"Sim","Não"))</f>
        <v>Não</v>
      </c>
    </row>
    <row r="4798" customFormat="false" ht="15" hidden="false" customHeight="false" outlineLevel="0" collapsed="false">
      <c r="A4798" s="72" t="s">
        <v>9719</v>
      </c>
      <c r="B4798" s="72" t="s">
        <v>9720</v>
      </c>
      <c r="C4798" s="72" t="s">
        <v>280</v>
      </c>
      <c r="D4798" s="72" t="s">
        <v>282</v>
      </c>
      <c r="E4798" s="72"/>
      <c r="F4798" s="73" t="n">
        <v>3964</v>
      </c>
      <c r="G4798" s="73" t="n">
        <v>3163</v>
      </c>
      <c r="H4798" s="73" t="n">
        <v>801</v>
      </c>
      <c r="I4798" s="74" t="n">
        <f aca="false">H4798/F4798</f>
        <v>0.202068617558022</v>
      </c>
      <c r="J4798" s="73" t="n">
        <v>3021</v>
      </c>
      <c r="K4798" s="73" t="n">
        <v>61</v>
      </c>
      <c r="L4798" s="73" t="n">
        <v>81</v>
      </c>
      <c r="M4798" s="73" t="n">
        <v>1905</v>
      </c>
      <c r="N4798" s="73" t="n">
        <v>984</v>
      </c>
      <c r="O4798" s="73" t="n">
        <f aca="false">J4798-M4798-N4798</f>
        <v>132</v>
      </c>
      <c r="P4798" s="74" t="n">
        <f aca="false">M4798/J4798</f>
        <v>0.630585898709037</v>
      </c>
      <c r="Q4798" s="74" t="n">
        <f aca="false">N4798/J4798</f>
        <v>0.325719960278054</v>
      </c>
      <c r="R4798" s="75" t="n">
        <f aca="false">ABS(P4798-Q4798)*100</f>
        <v>30.4865938430983</v>
      </c>
      <c r="S4798" s="72" t="str">
        <f aca="false">IF(M4798&gt;N4798,"Flávio Bolsonaro",IF(N4798&gt;M4798,"Lula","Empate"))</f>
        <v>Flávio Bolsonaro</v>
      </c>
      <c r="T4798" s="74" t="n">
        <v>0.379378068739771</v>
      </c>
      <c r="U4798" s="74" t="n">
        <v>0.573486088379705</v>
      </c>
      <c r="V4798" s="72" t="str">
        <f aca="false">IF(S4798="Empate","—",IF((N4798&gt;M4798)&lt;&gt;(T4798&gt;U4798),"Sim","Não"))</f>
        <v>Não</v>
      </c>
    </row>
    <row r="4799" customFormat="false" ht="15" hidden="false" customHeight="false" outlineLevel="0" collapsed="false">
      <c r="A4799" s="72" t="s">
        <v>9721</v>
      </c>
      <c r="B4799" s="72" t="s">
        <v>9722</v>
      </c>
      <c r="C4799" s="72" t="s">
        <v>280</v>
      </c>
      <c r="D4799" s="72" t="s">
        <v>282</v>
      </c>
      <c r="E4799" s="72"/>
      <c r="F4799" s="73" t="n">
        <v>2954</v>
      </c>
      <c r="G4799" s="73" t="n">
        <v>2405</v>
      </c>
      <c r="H4799" s="73" t="n">
        <v>549</v>
      </c>
      <c r="I4799" s="74" t="n">
        <f aca="false">H4799/F4799</f>
        <v>0.185849695328368</v>
      </c>
      <c r="J4799" s="73" t="n">
        <v>2282</v>
      </c>
      <c r="K4799" s="73" t="n">
        <v>51</v>
      </c>
      <c r="L4799" s="73" t="n">
        <v>72</v>
      </c>
      <c r="M4799" s="73" t="n">
        <v>1377</v>
      </c>
      <c r="N4799" s="73" t="n">
        <v>818</v>
      </c>
      <c r="O4799" s="73" t="n">
        <f aca="false">J4799-M4799-N4799</f>
        <v>87</v>
      </c>
      <c r="P4799" s="74" t="n">
        <f aca="false">M4799/J4799</f>
        <v>0.6034180543383</v>
      </c>
      <c r="Q4799" s="74" t="n">
        <f aca="false">N4799/J4799</f>
        <v>0.358457493426819</v>
      </c>
      <c r="R4799" s="75" t="n">
        <f aca="false">ABS(P4799-Q4799)*100</f>
        <v>24.4960560911481</v>
      </c>
      <c r="S4799" s="72" t="str">
        <f aca="false">IF(M4799&gt;N4799,"Flávio Bolsonaro",IF(N4799&gt;M4799,"Lula","Empate"))</f>
        <v>Flávio Bolsonaro</v>
      </c>
      <c r="T4799" s="74" t="n">
        <v>0.435421166306696</v>
      </c>
      <c r="U4799" s="74" t="n">
        <v>0.506263498920086</v>
      </c>
      <c r="V4799" s="72" t="str">
        <f aca="false">IF(S4799="Empate","—",IF((N4799&gt;M4799)&lt;&gt;(T4799&gt;U4799),"Sim","Não"))</f>
        <v>Não</v>
      </c>
    </row>
    <row r="4800" customFormat="false" ht="15" hidden="false" customHeight="false" outlineLevel="0" collapsed="false">
      <c r="A4800" s="72" t="s">
        <v>9723</v>
      </c>
      <c r="B4800" s="72" t="s">
        <v>9724</v>
      </c>
      <c r="C4800" s="72" t="s">
        <v>280</v>
      </c>
      <c r="D4800" s="72" t="s">
        <v>282</v>
      </c>
      <c r="E4800" s="72"/>
      <c r="F4800" s="73" t="n">
        <v>12706</v>
      </c>
      <c r="G4800" s="73" t="n">
        <v>9911</v>
      </c>
      <c r="H4800" s="73" t="n">
        <v>2795</v>
      </c>
      <c r="I4800" s="74" t="n">
        <f aca="false">H4800/F4800</f>
        <v>0.219974815048009</v>
      </c>
      <c r="J4800" s="73" t="n">
        <v>9239</v>
      </c>
      <c r="K4800" s="73" t="n">
        <v>315</v>
      </c>
      <c r="L4800" s="73" t="n">
        <v>357</v>
      </c>
      <c r="M4800" s="73" t="n">
        <v>4946</v>
      </c>
      <c r="N4800" s="73" t="n">
        <v>3465</v>
      </c>
      <c r="O4800" s="73" t="n">
        <f aca="false">J4800-M4800-N4800</f>
        <v>828</v>
      </c>
      <c r="P4800" s="74" t="n">
        <f aca="false">M4800/J4800</f>
        <v>0.535339322437493</v>
      </c>
      <c r="Q4800" s="74" t="n">
        <f aca="false">N4800/J4800</f>
        <v>0.375040588808313</v>
      </c>
      <c r="R4800" s="75" t="n">
        <f aca="false">ABS(P4800-Q4800)*100</f>
        <v>16.0298733629181</v>
      </c>
      <c r="S4800" s="72" t="str">
        <f aca="false">IF(M4800&gt;N4800,"Flávio Bolsonaro",IF(N4800&gt;M4800,"Lula","Empate"))</f>
        <v>Flávio Bolsonaro</v>
      </c>
      <c r="T4800" s="74" t="n">
        <v>0.444898398021718</v>
      </c>
      <c r="U4800" s="74" t="n">
        <v>0.459843027631438</v>
      </c>
      <c r="V4800" s="72" t="str">
        <f aca="false">IF(S4800="Empate","—",IF((N4800&gt;M4800)&lt;&gt;(T4800&gt;U4800),"Sim","Não"))</f>
        <v>Não</v>
      </c>
    </row>
    <row r="4801" customFormat="false" ht="15" hidden="false" customHeight="false" outlineLevel="0" collapsed="false">
      <c r="A4801" s="72" t="s">
        <v>9725</v>
      </c>
      <c r="B4801" s="72" t="s">
        <v>8009</v>
      </c>
      <c r="C4801" s="72" t="s">
        <v>280</v>
      </c>
      <c r="D4801" s="72" t="s">
        <v>282</v>
      </c>
      <c r="E4801" s="72"/>
      <c r="F4801" s="73" t="n">
        <v>3662</v>
      </c>
      <c r="G4801" s="73" t="n">
        <v>2899</v>
      </c>
      <c r="H4801" s="73" t="n">
        <v>763</v>
      </c>
      <c r="I4801" s="74" t="n">
        <f aca="false">H4801/F4801</f>
        <v>0.208356089568542</v>
      </c>
      <c r="J4801" s="73" t="n">
        <v>2776</v>
      </c>
      <c r="K4801" s="73" t="n">
        <v>50</v>
      </c>
      <c r="L4801" s="73" t="n">
        <v>73</v>
      </c>
      <c r="M4801" s="73" t="n">
        <v>1927</v>
      </c>
      <c r="N4801" s="73" t="n">
        <v>728</v>
      </c>
      <c r="O4801" s="73" t="n">
        <f aca="false">J4801-M4801-N4801</f>
        <v>121</v>
      </c>
      <c r="P4801" s="74" t="n">
        <f aca="false">M4801/J4801</f>
        <v>0.694164265129683</v>
      </c>
      <c r="Q4801" s="74" t="n">
        <f aca="false">N4801/J4801</f>
        <v>0.262247838616715</v>
      </c>
      <c r="R4801" s="75" t="n">
        <f aca="false">ABS(P4801-Q4801)*100</f>
        <v>43.1916426512968</v>
      </c>
      <c r="S4801" s="72" t="str">
        <f aca="false">IF(M4801&gt;N4801,"Flávio Bolsonaro",IF(N4801&gt;M4801,"Lula","Empate"))</f>
        <v>Flávio Bolsonaro</v>
      </c>
      <c r="T4801" s="74" t="n">
        <v>0.297508367422834</v>
      </c>
      <c r="U4801" s="74" t="n">
        <v>0.639271104499814</v>
      </c>
      <c r="V4801" s="72" t="str">
        <f aca="false">IF(S4801="Empate","—",IF((N4801&gt;M4801)&lt;&gt;(T4801&gt;U4801),"Sim","Não"))</f>
        <v>Não</v>
      </c>
    </row>
    <row r="4802" customFormat="false" ht="15" hidden="false" customHeight="false" outlineLevel="0" collapsed="false">
      <c r="A4802" s="72" t="s">
        <v>9726</v>
      </c>
      <c r="B4802" s="72" t="s">
        <v>9727</v>
      </c>
      <c r="C4802" s="72" t="s">
        <v>280</v>
      </c>
      <c r="D4802" s="72" t="s">
        <v>282</v>
      </c>
      <c r="E4802" s="72"/>
      <c r="F4802" s="73" t="n">
        <v>14040</v>
      </c>
      <c r="G4802" s="73" t="n">
        <v>11163</v>
      </c>
      <c r="H4802" s="73" t="n">
        <v>2877</v>
      </c>
      <c r="I4802" s="74" t="n">
        <f aca="false">H4802/F4802</f>
        <v>0.20491452991453</v>
      </c>
      <c r="J4802" s="73" t="n">
        <v>10610</v>
      </c>
      <c r="K4802" s="73" t="n">
        <v>269</v>
      </c>
      <c r="L4802" s="73" t="n">
        <v>284</v>
      </c>
      <c r="M4802" s="73" t="n">
        <v>5333</v>
      </c>
      <c r="N4802" s="73" t="n">
        <v>4061</v>
      </c>
      <c r="O4802" s="73" t="n">
        <f aca="false">J4802-M4802-N4802</f>
        <v>1216</v>
      </c>
      <c r="P4802" s="74" t="n">
        <f aca="false">M4802/J4802</f>
        <v>0.502639019792649</v>
      </c>
      <c r="Q4802" s="74" t="n">
        <f aca="false">N4802/J4802</f>
        <v>0.382752120640905</v>
      </c>
      <c r="R4802" s="75" t="n">
        <f aca="false">ABS(P4802-Q4802)*100</f>
        <v>11.9886899151744</v>
      </c>
      <c r="S4802" s="72" t="str">
        <f aca="false">IF(M4802&gt;N4802,"Flávio Bolsonaro",IF(N4802&gt;M4802,"Lula","Empate"))</f>
        <v>Flávio Bolsonaro</v>
      </c>
      <c r="T4802" s="74" t="n">
        <v>0.435437919308887</v>
      </c>
      <c r="U4802" s="74" t="n">
        <v>0.448671997059094</v>
      </c>
      <c r="V4802" s="72" t="str">
        <f aca="false">IF(S4802="Empate","—",IF((N4802&gt;M4802)&lt;&gt;(T4802&gt;U4802),"Sim","Não"))</f>
        <v>Não</v>
      </c>
    </row>
    <row r="4803" customFormat="false" ht="15" hidden="false" customHeight="false" outlineLevel="0" collapsed="false">
      <c r="A4803" s="72" t="s">
        <v>9728</v>
      </c>
      <c r="B4803" s="72" t="s">
        <v>9729</v>
      </c>
      <c r="C4803" s="72" t="s">
        <v>280</v>
      </c>
      <c r="D4803" s="72" t="s">
        <v>282</v>
      </c>
      <c r="E4803" s="72"/>
      <c r="F4803" s="73" t="n">
        <v>2634</v>
      </c>
      <c r="G4803" s="73" t="n">
        <v>2103</v>
      </c>
      <c r="H4803" s="73" t="n">
        <v>531</v>
      </c>
      <c r="I4803" s="74" t="n">
        <f aca="false">H4803/F4803</f>
        <v>0.201594533029613</v>
      </c>
      <c r="J4803" s="73" t="n">
        <v>1998</v>
      </c>
      <c r="K4803" s="73" t="n">
        <v>46</v>
      </c>
      <c r="L4803" s="73" t="n">
        <v>59</v>
      </c>
      <c r="M4803" s="73" t="n">
        <v>1075</v>
      </c>
      <c r="N4803" s="73" t="n">
        <v>841</v>
      </c>
      <c r="O4803" s="73" t="n">
        <f aca="false">J4803-M4803-N4803</f>
        <v>82</v>
      </c>
      <c r="P4803" s="74" t="n">
        <f aca="false">M4803/J4803</f>
        <v>0.538038038038038</v>
      </c>
      <c r="Q4803" s="74" t="n">
        <f aca="false">N4803/J4803</f>
        <v>0.420920920920921</v>
      </c>
      <c r="R4803" s="75" t="n">
        <f aca="false">ABS(P4803-Q4803)*100</f>
        <v>11.7117117117117</v>
      </c>
      <c r="S4803" s="72" t="str">
        <f aca="false">IF(M4803&gt;N4803,"Flávio Bolsonaro",IF(N4803&gt;M4803,"Lula","Empate"))</f>
        <v>Flávio Bolsonaro</v>
      </c>
      <c r="T4803" s="74" t="n">
        <v>0.456752655538695</v>
      </c>
      <c r="U4803" s="74" t="n">
        <v>0.49165402124431</v>
      </c>
      <c r="V4803" s="72" t="str">
        <f aca="false">IF(S4803="Empate","—",IF((N4803&gt;M4803)&lt;&gt;(T4803&gt;U4803),"Sim","Não"))</f>
        <v>Não</v>
      </c>
    </row>
    <row r="4804" customFormat="false" ht="15" hidden="false" customHeight="false" outlineLevel="0" collapsed="false">
      <c r="A4804" s="72" t="s">
        <v>9730</v>
      </c>
      <c r="B4804" s="72" t="s">
        <v>9731</v>
      </c>
      <c r="C4804" s="72" t="s">
        <v>280</v>
      </c>
      <c r="D4804" s="72" t="s">
        <v>282</v>
      </c>
      <c r="E4804" s="72"/>
      <c r="F4804" s="73" t="n">
        <v>181216</v>
      </c>
      <c r="G4804" s="73" t="n">
        <v>143139</v>
      </c>
      <c r="H4804" s="73" t="n">
        <v>38077</v>
      </c>
      <c r="I4804" s="74" t="n">
        <f aca="false">H4804/F4804</f>
        <v>0.21011941550415</v>
      </c>
      <c r="J4804" s="73" t="n">
        <v>136589</v>
      </c>
      <c r="K4804" s="73" t="n">
        <v>2564</v>
      </c>
      <c r="L4804" s="73" t="n">
        <v>3986</v>
      </c>
      <c r="M4804" s="73" t="n">
        <v>86854</v>
      </c>
      <c r="N4804" s="73" t="n">
        <v>37768</v>
      </c>
      <c r="O4804" s="73" t="n">
        <f aca="false">J4804-M4804-N4804</f>
        <v>11967</v>
      </c>
      <c r="P4804" s="74" t="n">
        <f aca="false">M4804/J4804</f>
        <v>0.635878438234411</v>
      </c>
      <c r="Q4804" s="74" t="n">
        <f aca="false">N4804/J4804</f>
        <v>0.276508357188353</v>
      </c>
      <c r="R4804" s="75" t="n">
        <f aca="false">ABS(P4804-Q4804)*100</f>
        <v>35.9370081046058</v>
      </c>
      <c r="S4804" s="72" t="str">
        <f aca="false">IF(M4804&gt;N4804,"Flávio Bolsonaro",IF(N4804&gt;M4804,"Lula","Empate"))</f>
        <v>Flávio Bolsonaro</v>
      </c>
      <c r="T4804" s="74" t="n">
        <v>0.295981576761066</v>
      </c>
      <c r="U4804" s="74" t="n">
        <v>0.601356964829687</v>
      </c>
      <c r="V4804" s="72" t="str">
        <f aca="false">IF(S4804="Empate","—",IF((N4804&gt;M4804)&lt;&gt;(T4804&gt;U4804),"Sim","Não"))</f>
        <v>Não</v>
      </c>
    </row>
    <row r="4805" customFormat="false" ht="15" hidden="false" customHeight="false" outlineLevel="0" collapsed="false">
      <c r="A4805" s="72" t="s">
        <v>9732</v>
      </c>
      <c r="B4805" s="72" t="s">
        <v>5454</v>
      </c>
      <c r="C4805" s="72" t="s">
        <v>280</v>
      </c>
      <c r="D4805" s="72" t="s">
        <v>282</v>
      </c>
      <c r="E4805" s="72"/>
      <c r="F4805" s="73" t="n">
        <v>53743</v>
      </c>
      <c r="G4805" s="73" t="n">
        <v>42020</v>
      </c>
      <c r="H4805" s="73" t="n">
        <v>11723</v>
      </c>
      <c r="I4805" s="74" t="n">
        <f aca="false">H4805/F4805</f>
        <v>0.218130733304802</v>
      </c>
      <c r="J4805" s="73" t="n">
        <v>39395</v>
      </c>
      <c r="K4805" s="73" t="n">
        <v>1092</v>
      </c>
      <c r="L4805" s="73" t="n">
        <v>1533</v>
      </c>
      <c r="M4805" s="73" t="n">
        <v>25719</v>
      </c>
      <c r="N4805" s="73" t="n">
        <v>10258</v>
      </c>
      <c r="O4805" s="73" t="n">
        <f aca="false">J4805-M4805-N4805</f>
        <v>3418</v>
      </c>
      <c r="P4805" s="74" t="n">
        <f aca="false">M4805/J4805</f>
        <v>0.652849346363752</v>
      </c>
      <c r="Q4805" s="74" t="n">
        <f aca="false">N4805/J4805</f>
        <v>0.260388374159157</v>
      </c>
      <c r="R4805" s="75" t="n">
        <f aca="false">ABS(P4805-Q4805)*100</f>
        <v>39.2460972204594</v>
      </c>
      <c r="S4805" s="72" t="str">
        <f aca="false">IF(M4805&gt;N4805,"Flávio Bolsonaro",IF(N4805&gt;M4805,"Lula","Empate"))</f>
        <v>Flávio Bolsonaro</v>
      </c>
      <c r="T4805" s="74" t="n">
        <v>0.290544496487119</v>
      </c>
      <c r="U4805" s="74" t="n">
        <v>0.608606557377049</v>
      </c>
      <c r="V4805" s="72" t="str">
        <f aca="false">IF(S4805="Empate","—",IF((N4805&gt;M4805)&lt;&gt;(T4805&gt;U4805),"Sim","Não"))</f>
        <v>Não</v>
      </c>
    </row>
    <row r="4806" customFormat="false" ht="15" hidden="false" customHeight="false" outlineLevel="0" collapsed="false">
      <c r="A4806" s="72" t="s">
        <v>9733</v>
      </c>
      <c r="B4806" s="72" t="s">
        <v>9734</v>
      </c>
      <c r="C4806" s="72" t="s">
        <v>280</v>
      </c>
      <c r="D4806" s="72" t="s">
        <v>282</v>
      </c>
      <c r="E4806" s="72"/>
      <c r="F4806" s="73" t="n">
        <v>27310</v>
      </c>
      <c r="G4806" s="73" t="n">
        <v>21741</v>
      </c>
      <c r="H4806" s="73" t="n">
        <v>5569</v>
      </c>
      <c r="I4806" s="74" t="n">
        <f aca="false">H4806/F4806</f>
        <v>0.203917978762358</v>
      </c>
      <c r="J4806" s="73" t="n">
        <v>20313</v>
      </c>
      <c r="K4806" s="73" t="n">
        <v>533</v>
      </c>
      <c r="L4806" s="73" t="n">
        <v>895</v>
      </c>
      <c r="M4806" s="73" t="n">
        <v>9080</v>
      </c>
      <c r="N4806" s="73" t="n">
        <v>9640</v>
      </c>
      <c r="O4806" s="73" t="n">
        <f aca="false">J4806-M4806-N4806</f>
        <v>1593</v>
      </c>
      <c r="P4806" s="74" t="n">
        <f aca="false">M4806/J4806</f>
        <v>0.447004381430611</v>
      </c>
      <c r="Q4806" s="74" t="n">
        <f aca="false">N4806/J4806</f>
        <v>0.474572933589327</v>
      </c>
      <c r="R4806" s="75" t="n">
        <f aca="false">ABS(P4806-Q4806)*100</f>
        <v>2.75685521587161</v>
      </c>
      <c r="S4806" s="72" t="str">
        <f aca="false">IF(M4806&gt;N4806,"Flávio Bolsonaro",IF(N4806&gt;M4806,"Lula","Empate"))</f>
        <v>Lula</v>
      </c>
      <c r="T4806" s="74" t="n">
        <v>0.526027138196776</v>
      </c>
      <c r="U4806" s="74" t="n">
        <v>0.392180038768853</v>
      </c>
      <c r="V4806" s="72" t="str">
        <f aca="false">IF(S4806="Empate","—",IF((N4806&gt;M4806)&lt;&gt;(T4806&gt;U4806),"Sim","Não"))</f>
        <v>Não</v>
      </c>
    </row>
    <row r="4807" customFormat="false" ht="15" hidden="false" customHeight="false" outlineLevel="0" collapsed="false">
      <c r="A4807" s="72" t="s">
        <v>9735</v>
      </c>
      <c r="B4807" s="72" t="s">
        <v>9736</v>
      </c>
      <c r="C4807" s="72" t="s">
        <v>280</v>
      </c>
      <c r="D4807" s="72" t="s">
        <v>282</v>
      </c>
      <c r="E4807" s="72"/>
      <c r="F4807" s="73" t="n">
        <v>4769</v>
      </c>
      <c r="G4807" s="73" t="n">
        <v>3929</v>
      </c>
      <c r="H4807" s="73" t="n">
        <v>840</v>
      </c>
      <c r="I4807" s="74" t="n">
        <f aca="false">H4807/F4807</f>
        <v>0.176137555042986</v>
      </c>
      <c r="J4807" s="73" t="n">
        <v>3759</v>
      </c>
      <c r="K4807" s="73" t="n">
        <v>69</v>
      </c>
      <c r="L4807" s="73" t="n">
        <v>101</v>
      </c>
      <c r="M4807" s="73" t="n">
        <v>2437</v>
      </c>
      <c r="N4807" s="73" t="n">
        <v>1093</v>
      </c>
      <c r="O4807" s="73" t="n">
        <f aca="false">J4807-M4807-N4807</f>
        <v>229</v>
      </c>
      <c r="P4807" s="74" t="n">
        <f aca="false">M4807/J4807</f>
        <v>0.648310720936419</v>
      </c>
      <c r="Q4807" s="74" t="n">
        <f aca="false">N4807/J4807</f>
        <v>0.290768821495079</v>
      </c>
      <c r="R4807" s="75" t="n">
        <f aca="false">ABS(P4807-Q4807)*100</f>
        <v>35.7541899441341</v>
      </c>
      <c r="S4807" s="72" t="str">
        <f aca="false">IF(M4807&gt;N4807,"Flávio Bolsonaro",IF(N4807&gt;M4807,"Lula","Empate"))</f>
        <v>Flávio Bolsonaro</v>
      </c>
      <c r="T4807" s="74" t="n">
        <v>0.35399377593361</v>
      </c>
      <c r="U4807" s="74" t="n">
        <v>0.587655601659751</v>
      </c>
      <c r="V4807" s="72" t="str">
        <f aca="false">IF(S4807="Empate","—",IF((N4807&gt;M4807)&lt;&gt;(T4807&gt;U4807),"Sim","Não"))</f>
        <v>Não</v>
      </c>
    </row>
    <row r="4808" customFormat="false" ht="15" hidden="false" customHeight="false" outlineLevel="0" collapsed="false">
      <c r="A4808" s="72" t="s">
        <v>9737</v>
      </c>
      <c r="B4808" s="72" t="s">
        <v>9738</v>
      </c>
      <c r="C4808" s="72" t="s">
        <v>280</v>
      </c>
      <c r="D4808" s="72" t="s">
        <v>282</v>
      </c>
      <c r="E4808" s="72"/>
      <c r="F4808" s="73" t="n">
        <v>4681</v>
      </c>
      <c r="G4808" s="73" t="n">
        <v>3285</v>
      </c>
      <c r="H4808" s="73" t="n">
        <v>1396</v>
      </c>
      <c r="I4808" s="74" t="n">
        <f aca="false">H4808/F4808</f>
        <v>0.298226874599445</v>
      </c>
      <c r="J4808" s="73" t="n">
        <v>3135</v>
      </c>
      <c r="K4808" s="73" t="n">
        <v>54</v>
      </c>
      <c r="L4808" s="73" t="n">
        <v>96</v>
      </c>
      <c r="M4808" s="73" t="n">
        <v>2077</v>
      </c>
      <c r="N4808" s="73" t="n">
        <v>838</v>
      </c>
      <c r="O4808" s="73" t="n">
        <f aca="false">J4808-M4808-N4808</f>
        <v>220</v>
      </c>
      <c r="P4808" s="74" t="n">
        <f aca="false">M4808/J4808</f>
        <v>0.662519936204147</v>
      </c>
      <c r="Q4808" s="74" t="n">
        <f aca="false">N4808/J4808</f>
        <v>0.267304625199362</v>
      </c>
      <c r="R4808" s="75" t="n">
        <f aca="false">ABS(P4808-Q4808)*100</f>
        <v>39.5215311004785</v>
      </c>
      <c r="S4808" s="72" t="str">
        <f aca="false">IF(M4808&gt;N4808,"Flávio Bolsonaro",IF(N4808&gt;M4808,"Lula","Empate"))</f>
        <v>Flávio Bolsonaro</v>
      </c>
      <c r="T4808" s="74" t="n">
        <v>0.306892067620286</v>
      </c>
      <c r="U4808" s="74" t="n">
        <v>0.604356306892068</v>
      </c>
      <c r="V4808" s="72" t="str">
        <f aca="false">IF(S4808="Empate","—",IF((N4808&gt;M4808)&lt;&gt;(T4808&gt;U4808),"Sim","Não"))</f>
        <v>Não</v>
      </c>
    </row>
    <row r="4809" customFormat="false" ht="15" hidden="false" customHeight="false" outlineLevel="0" collapsed="false">
      <c r="A4809" s="72" t="s">
        <v>9739</v>
      </c>
      <c r="B4809" s="72" t="s">
        <v>9740</v>
      </c>
      <c r="C4809" s="72" t="s">
        <v>280</v>
      </c>
      <c r="D4809" s="72" t="s">
        <v>282</v>
      </c>
      <c r="E4809" s="72"/>
      <c r="F4809" s="73" t="n">
        <v>42476</v>
      </c>
      <c r="G4809" s="73" t="n">
        <v>32796</v>
      </c>
      <c r="H4809" s="73" t="n">
        <v>9680</v>
      </c>
      <c r="I4809" s="74" t="n">
        <f aca="false">H4809/F4809</f>
        <v>0.227893398625106</v>
      </c>
      <c r="J4809" s="73" t="n">
        <v>31162</v>
      </c>
      <c r="K4809" s="73" t="n">
        <v>776</v>
      </c>
      <c r="L4809" s="73" t="n">
        <v>858</v>
      </c>
      <c r="M4809" s="73" t="n">
        <v>19337</v>
      </c>
      <c r="N4809" s="73" t="n">
        <v>9695</v>
      </c>
      <c r="O4809" s="73" t="n">
        <f aca="false">J4809-M4809-N4809</f>
        <v>2130</v>
      </c>
      <c r="P4809" s="74" t="n">
        <f aca="false">M4809/J4809</f>
        <v>0.620531416468776</v>
      </c>
      <c r="Q4809" s="74" t="n">
        <f aca="false">N4809/J4809</f>
        <v>0.311116102945896</v>
      </c>
      <c r="R4809" s="75" t="n">
        <f aca="false">ABS(P4809-Q4809)*100</f>
        <v>30.941531352288</v>
      </c>
      <c r="S4809" s="72" t="str">
        <f aca="false">IF(M4809&gt;N4809,"Flávio Bolsonaro",IF(N4809&gt;M4809,"Lula","Empate"))</f>
        <v>Flávio Bolsonaro</v>
      </c>
      <c r="T4809" s="74" t="n">
        <v>0.349984807049529</v>
      </c>
      <c r="U4809" s="74" t="n">
        <v>0.571254937708903</v>
      </c>
      <c r="V4809" s="72" t="str">
        <f aca="false">IF(S4809="Empate","—",IF((N4809&gt;M4809)&lt;&gt;(T4809&gt;U4809),"Sim","Não"))</f>
        <v>Não</v>
      </c>
    </row>
    <row r="4810" customFormat="false" ht="15" hidden="false" customHeight="false" outlineLevel="0" collapsed="false">
      <c r="A4810" s="72" t="s">
        <v>9741</v>
      </c>
      <c r="B4810" s="72" t="s">
        <v>9742</v>
      </c>
      <c r="C4810" s="72" t="s">
        <v>280</v>
      </c>
      <c r="D4810" s="72" t="s">
        <v>282</v>
      </c>
      <c r="E4810" s="72"/>
      <c r="F4810" s="73" t="n">
        <v>17865</v>
      </c>
      <c r="G4810" s="73" t="n">
        <v>13465</v>
      </c>
      <c r="H4810" s="73" t="n">
        <v>4400</v>
      </c>
      <c r="I4810" s="74" t="n">
        <f aca="false">H4810/F4810</f>
        <v>0.24629163168206</v>
      </c>
      <c r="J4810" s="73" t="n">
        <v>12599</v>
      </c>
      <c r="K4810" s="73" t="n">
        <v>351</v>
      </c>
      <c r="L4810" s="73" t="n">
        <v>515</v>
      </c>
      <c r="M4810" s="73" t="n">
        <v>6951</v>
      </c>
      <c r="N4810" s="73" t="n">
        <v>4612</v>
      </c>
      <c r="O4810" s="73" t="n">
        <f aca="false">J4810-M4810-N4810</f>
        <v>1036</v>
      </c>
      <c r="P4810" s="74" t="n">
        <f aca="false">M4810/J4810</f>
        <v>0.551710453210572</v>
      </c>
      <c r="Q4810" s="74" t="n">
        <f aca="false">N4810/J4810</f>
        <v>0.36606079847607</v>
      </c>
      <c r="R4810" s="75" t="n">
        <f aca="false">ABS(P4810-Q4810)*100</f>
        <v>18.5649654734503</v>
      </c>
      <c r="S4810" s="72" t="str">
        <f aca="false">IF(M4810&gt;N4810,"Flávio Bolsonaro",IF(N4810&gt;M4810,"Lula","Empate"))</f>
        <v>Flávio Bolsonaro</v>
      </c>
      <c r="T4810" s="74" t="n">
        <v>0.41937237843716</v>
      </c>
      <c r="U4810" s="74" t="n">
        <v>0.497203666304179</v>
      </c>
      <c r="V4810" s="72" t="str">
        <f aca="false">IF(S4810="Empate","—",IF((N4810&gt;M4810)&lt;&gt;(T4810&gt;U4810),"Sim","Não"))</f>
        <v>Não</v>
      </c>
    </row>
    <row r="4811" customFormat="false" ht="15" hidden="false" customHeight="false" outlineLevel="0" collapsed="false">
      <c r="A4811" s="72" t="s">
        <v>9743</v>
      </c>
      <c r="B4811" s="72" t="s">
        <v>9744</v>
      </c>
      <c r="C4811" s="72" t="s">
        <v>280</v>
      </c>
      <c r="D4811" s="72" t="s">
        <v>282</v>
      </c>
      <c r="E4811" s="72"/>
      <c r="F4811" s="73" t="n">
        <v>5471</v>
      </c>
      <c r="G4811" s="73" t="n">
        <v>3833</v>
      </c>
      <c r="H4811" s="73" t="n">
        <v>1638</v>
      </c>
      <c r="I4811" s="74" t="n">
        <f aca="false">H4811/F4811</f>
        <v>0.299396819594224</v>
      </c>
      <c r="J4811" s="73" t="n">
        <v>3624</v>
      </c>
      <c r="K4811" s="73" t="n">
        <v>96</v>
      </c>
      <c r="L4811" s="73" t="n">
        <v>113</v>
      </c>
      <c r="M4811" s="73" t="n">
        <v>2283</v>
      </c>
      <c r="N4811" s="73" t="n">
        <v>1153</v>
      </c>
      <c r="O4811" s="73" t="n">
        <f aca="false">J4811-M4811-N4811</f>
        <v>188</v>
      </c>
      <c r="P4811" s="74" t="n">
        <f aca="false">M4811/J4811</f>
        <v>0.629966887417219</v>
      </c>
      <c r="Q4811" s="74" t="n">
        <f aca="false">N4811/J4811</f>
        <v>0.318156732891832</v>
      </c>
      <c r="R4811" s="75" t="n">
        <f aca="false">ABS(P4811-Q4811)*100</f>
        <v>31.1810154525386</v>
      </c>
      <c r="S4811" s="72" t="str">
        <f aca="false">IF(M4811&gt;N4811,"Flávio Bolsonaro",IF(N4811&gt;M4811,"Lula","Empate"))</f>
        <v>Flávio Bolsonaro</v>
      </c>
      <c r="T4811" s="74" t="n">
        <v>0.386038030737171</v>
      </c>
      <c r="U4811" s="74" t="n">
        <v>0.555092471997916</v>
      </c>
      <c r="V4811" s="72" t="str">
        <f aca="false">IF(S4811="Empate","—",IF((N4811&gt;M4811)&lt;&gt;(T4811&gt;U4811),"Sim","Não"))</f>
        <v>Não</v>
      </c>
    </row>
    <row r="4812" customFormat="false" ht="15" hidden="false" customHeight="false" outlineLevel="0" collapsed="false">
      <c r="A4812" s="72" t="s">
        <v>9745</v>
      </c>
      <c r="B4812" s="72" t="s">
        <v>9746</v>
      </c>
      <c r="C4812" s="72" t="s">
        <v>280</v>
      </c>
      <c r="D4812" s="72" t="s">
        <v>282</v>
      </c>
      <c r="E4812" s="72"/>
      <c r="F4812" s="73" t="n">
        <v>3315</v>
      </c>
      <c r="G4812" s="73" t="n">
        <v>2634</v>
      </c>
      <c r="H4812" s="73" t="n">
        <v>681</v>
      </c>
      <c r="I4812" s="74" t="n">
        <f aca="false">H4812/F4812</f>
        <v>0.205429864253394</v>
      </c>
      <c r="J4812" s="73" t="n">
        <v>2539</v>
      </c>
      <c r="K4812" s="73" t="n">
        <v>36</v>
      </c>
      <c r="L4812" s="73" t="n">
        <v>59</v>
      </c>
      <c r="M4812" s="73" t="n">
        <v>1563</v>
      </c>
      <c r="N4812" s="73" t="n">
        <v>842</v>
      </c>
      <c r="O4812" s="73" t="n">
        <f aca="false">J4812-M4812-N4812</f>
        <v>134</v>
      </c>
      <c r="P4812" s="74" t="n">
        <f aca="false">M4812/J4812</f>
        <v>0.61559669161087</v>
      </c>
      <c r="Q4812" s="74" t="n">
        <f aca="false">N4812/J4812</f>
        <v>0.331626624655376</v>
      </c>
      <c r="R4812" s="75" t="n">
        <f aca="false">ABS(P4812-Q4812)*100</f>
        <v>28.3970066955494</v>
      </c>
      <c r="S4812" s="72" t="str">
        <f aca="false">IF(M4812&gt;N4812,"Flávio Bolsonaro",IF(N4812&gt;M4812,"Lula","Empate"))</f>
        <v>Flávio Bolsonaro</v>
      </c>
      <c r="T4812" s="74" t="n">
        <v>0.39758095981272</v>
      </c>
      <c r="U4812" s="74" t="n">
        <v>0.546234880998829</v>
      </c>
      <c r="V4812" s="72" t="str">
        <f aca="false">IF(S4812="Empate","—",IF((N4812&gt;M4812)&lt;&gt;(T4812&gt;U4812),"Sim","Não"))</f>
        <v>Não</v>
      </c>
    </row>
    <row r="4813" customFormat="false" ht="15" hidden="false" customHeight="false" outlineLevel="0" collapsed="false">
      <c r="A4813" s="72" t="s">
        <v>9747</v>
      </c>
      <c r="B4813" s="72" t="s">
        <v>5456</v>
      </c>
      <c r="C4813" s="72" t="s">
        <v>280</v>
      </c>
      <c r="D4813" s="72" t="s">
        <v>282</v>
      </c>
      <c r="E4813" s="72"/>
      <c r="F4813" s="73" t="n">
        <v>26836</v>
      </c>
      <c r="G4813" s="73" t="n">
        <v>22028</v>
      </c>
      <c r="H4813" s="73" t="n">
        <v>4808</v>
      </c>
      <c r="I4813" s="74" t="n">
        <f aca="false">H4813/F4813</f>
        <v>0.179162319272619</v>
      </c>
      <c r="J4813" s="73" t="n">
        <v>21218</v>
      </c>
      <c r="K4813" s="73" t="n">
        <v>393</v>
      </c>
      <c r="L4813" s="73" t="n">
        <v>417</v>
      </c>
      <c r="M4813" s="73" t="n">
        <v>12371</v>
      </c>
      <c r="N4813" s="73" t="n">
        <v>6815</v>
      </c>
      <c r="O4813" s="73" t="n">
        <f aca="false">J4813-M4813-N4813</f>
        <v>2032</v>
      </c>
      <c r="P4813" s="74" t="n">
        <f aca="false">M4813/J4813</f>
        <v>0.583042699594684</v>
      </c>
      <c r="Q4813" s="74" t="n">
        <f aca="false">N4813/J4813</f>
        <v>0.321189556037327</v>
      </c>
      <c r="R4813" s="75" t="n">
        <f aca="false">ABS(P4813-Q4813)*100</f>
        <v>26.1853143557357</v>
      </c>
      <c r="S4813" s="72" t="str">
        <f aca="false">IF(M4813&gt;N4813,"Flávio Bolsonaro",IF(N4813&gt;M4813,"Lula","Empate"))</f>
        <v>Flávio Bolsonaro</v>
      </c>
      <c r="T4813" s="74" t="n">
        <v>0.334974920200638</v>
      </c>
      <c r="U4813" s="74" t="n">
        <v>0.555084359325126</v>
      </c>
      <c r="V4813" s="72" t="str">
        <f aca="false">IF(S4813="Empate","—",IF((N4813&gt;M4813)&lt;&gt;(T4813&gt;U4813),"Sim","Não"))</f>
        <v>Não</v>
      </c>
    </row>
    <row r="4814" customFormat="false" ht="15" hidden="false" customHeight="false" outlineLevel="0" collapsed="false">
      <c r="A4814" s="72" t="s">
        <v>9748</v>
      </c>
      <c r="B4814" s="72" t="s">
        <v>9749</v>
      </c>
      <c r="C4814" s="72" t="s">
        <v>280</v>
      </c>
      <c r="D4814" s="72" t="s">
        <v>282</v>
      </c>
      <c r="E4814" s="72"/>
      <c r="F4814" s="73" t="n">
        <v>3777</v>
      </c>
      <c r="G4814" s="73" t="n">
        <v>2954</v>
      </c>
      <c r="H4814" s="73" t="n">
        <v>823</v>
      </c>
      <c r="I4814" s="74" t="n">
        <f aca="false">H4814/F4814</f>
        <v>0.217897802488748</v>
      </c>
      <c r="J4814" s="73" t="n">
        <v>2862</v>
      </c>
      <c r="K4814" s="73" t="n">
        <v>37</v>
      </c>
      <c r="L4814" s="73" t="n">
        <v>55</v>
      </c>
      <c r="M4814" s="73" t="n">
        <v>1563</v>
      </c>
      <c r="N4814" s="73" t="n">
        <v>1156</v>
      </c>
      <c r="O4814" s="73" t="n">
        <f aca="false">J4814-M4814-N4814</f>
        <v>143</v>
      </c>
      <c r="P4814" s="74" t="n">
        <f aca="false">M4814/J4814</f>
        <v>0.546121593291405</v>
      </c>
      <c r="Q4814" s="74" t="n">
        <f aca="false">N4814/J4814</f>
        <v>0.403913347309574</v>
      </c>
      <c r="R4814" s="75" t="n">
        <f aca="false">ABS(P4814-Q4814)*100</f>
        <v>14.2208245981831</v>
      </c>
      <c r="S4814" s="72" t="str">
        <f aca="false">IF(M4814&gt;N4814,"Flávio Bolsonaro",IF(N4814&gt;M4814,"Lula","Empate"))</f>
        <v>Flávio Bolsonaro</v>
      </c>
      <c r="T4814" s="74" t="n">
        <v>0.46251719394773</v>
      </c>
      <c r="U4814" s="74" t="n">
        <v>0.490027510316369</v>
      </c>
      <c r="V4814" s="72" t="str">
        <f aca="false">IF(S4814="Empate","—",IF((N4814&gt;M4814)&lt;&gt;(T4814&gt;U4814),"Sim","Não"))</f>
        <v>Não</v>
      </c>
    </row>
    <row r="4815" customFormat="false" ht="15" hidden="false" customHeight="false" outlineLevel="0" collapsed="false">
      <c r="A4815" s="72" t="s">
        <v>9750</v>
      </c>
      <c r="B4815" s="72" t="s">
        <v>9751</v>
      </c>
      <c r="C4815" s="72" t="s">
        <v>280</v>
      </c>
      <c r="D4815" s="72" t="s">
        <v>282</v>
      </c>
      <c r="E4815" s="72"/>
      <c r="F4815" s="73" t="n">
        <v>18737</v>
      </c>
      <c r="G4815" s="73" t="n">
        <v>14137</v>
      </c>
      <c r="H4815" s="73" t="n">
        <v>4600</v>
      </c>
      <c r="I4815" s="74" t="n">
        <f aca="false">H4815/F4815</f>
        <v>0.245503549127395</v>
      </c>
      <c r="J4815" s="73" t="n">
        <v>13196</v>
      </c>
      <c r="K4815" s="73" t="n">
        <v>412</v>
      </c>
      <c r="L4815" s="73" t="n">
        <v>529</v>
      </c>
      <c r="M4815" s="73" t="n">
        <v>7059</v>
      </c>
      <c r="N4815" s="73" t="n">
        <v>5202</v>
      </c>
      <c r="O4815" s="73" t="n">
        <f aca="false">J4815-M4815-N4815</f>
        <v>935</v>
      </c>
      <c r="P4815" s="74" t="n">
        <f aca="false">M4815/J4815</f>
        <v>0.534934828735981</v>
      </c>
      <c r="Q4815" s="74" t="n">
        <f aca="false">N4815/J4815</f>
        <v>0.394210366777811</v>
      </c>
      <c r="R4815" s="75" t="n">
        <f aca="false">ABS(P4815-Q4815)*100</f>
        <v>14.0724461958169</v>
      </c>
      <c r="S4815" s="72" t="str">
        <f aca="false">IF(M4815&gt;N4815,"Flávio Bolsonaro",IF(N4815&gt;M4815,"Lula","Empate"))</f>
        <v>Flávio Bolsonaro</v>
      </c>
      <c r="T4815" s="74" t="n">
        <v>0.446598417193059</v>
      </c>
      <c r="U4815" s="74" t="n">
        <v>0.469469251433965</v>
      </c>
      <c r="V4815" s="72" t="str">
        <f aca="false">IF(S4815="Empate","—",IF((N4815&gt;M4815)&lt;&gt;(T4815&gt;U4815),"Sim","Não"))</f>
        <v>Não</v>
      </c>
    </row>
    <row r="4816" customFormat="false" ht="15" hidden="false" customHeight="false" outlineLevel="0" collapsed="false">
      <c r="A4816" s="72" t="s">
        <v>9752</v>
      </c>
      <c r="B4816" s="72" t="s">
        <v>9753</v>
      </c>
      <c r="C4816" s="72" t="s">
        <v>280</v>
      </c>
      <c r="D4816" s="72" t="s">
        <v>282</v>
      </c>
      <c r="E4816" s="72"/>
      <c r="F4816" s="73" t="n">
        <v>4523</v>
      </c>
      <c r="G4816" s="73" t="n">
        <v>3529</v>
      </c>
      <c r="H4816" s="73" t="n">
        <v>994</v>
      </c>
      <c r="I4816" s="74" t="n">
        <f aca="false">H4816/F4816</f>
        <v>0.219765642272828</v>
      </c>
      <c r="J4816" s="73" t="n">
        <v>3388</v>
      </c>
      <c r="K4816" s="73" t="n">
        <v>54</v>
      </c>
      <c r="L4816" s="73" t="n">
        <v>87</v>
      </c>
      <c r="M4816" s="73" t="n">
        <v>1798</v>
      </c>
      <c r="N4816" s="73" t="n">
        <v>1376</v>
      </c>
      <c r="O4816" s="73" t="n">
        <f aca="false">J4816-M4816-N4816</f>
        <v>214</v>
      </c>
      <c r="P4816" s="74" t="n">
        <f aca="false">M4816/J4816</f>
        <v>0.530696576151122</v>
      </c>
      <c r="Q4816" s="74" t="n">
        <f aca="false">N4816/J4816</f>
        <v>0.406139315230224</v>
      </c>
      <c r="R4816" s="75" t="n">
        <f aca="false">ABS(P4816-Q4816)*100</f>
        <v>12.4557260920897</v>
      </c>
      <c r="S4816" s="72" t="str">
        <f aca="false">IF(M4816&gt;N4816,"Flávio Bolsonaro",IF(N4816&gt;M4816,"Lula","Empate"))</f>
        <v>Flávio Bolsonaro</v>
      </c>
      <c r="T4816" s="74" t="n">
        <v>0.503409427809072</v>
      </c>
      <c r="U4816" s="74" t="n">
        <v>0.431959679810258</v>
      </c>
      <c r="V4816" s="72" t="str">
        <f aca="false">IF(S4816="Empate","—",IF((N4816&gt;M4816)&lt;&gt;(T4816&gt;U4816),"Sim","Não"))</f>
        <v>Sim</v>
      </c>
    </row>
    <row r="4817" customFormat="false" ht="15" hidden="false" customHeight="false" outlineLevel="0" collapsed="false">
      <c r="A4817" s="72" t="s">
        <v>9754</v>
      </c>
      <c r="B4817" s="72" t="s">
        <v>9755</v>
      </c>
      <c r="C4817" s="72" t="s">
        <v>280</v>
      </c>
      <c r="D4817" s="72" t="s">
        <v>282</v>
      </c>
      <c r="E4817" s="72"/>
      <c r="F4817" s="73" t="n">
        <v>5528</v>
      </c>
      <c r="G4817" s="73" t="n">
        <v>4350</v>
      </c>
      <c r="H4817" s="73" t="n">
        <v>1178</v>
      </c>
      <c r="I4817" s="74" t="n">
        <f aca="false">H4817/F4817</f>
        <v>0.213096960926194</v>
      </c>
      <c r="J4817" s="73" t="n">
        <v>4125</v>
      </c>
      <c r="K4817" s="73" t="n">
        <v>103</v>
      </c>
      <c r="L4817" s="73" t="n">
        <v>122</v>
      </c>
      <c r="M4817" s="73" t="n">
        <v>2669</v>
      </c>
      <c r="N4817" s="73" t="n">
        <v>1229</v>
      </c>
      <c r="O4817" s="73" t="n">
        <f aca="false">J4817-M4817-N4817</f>
        <v>227</v>
      </c>
      <c r="P4817" s="74" t="n">
        <f aca="false">M4817/J4817</f>
        <v>0.647030303030303</v>
      </c>
      <c r="Q4817" s="74" t="n">
        <f aca="false">N4817/J4817</f>
        <v>0.297939393939394</v>
      </c>
      <c r="R4817" s="75" t="n">
        <f aca="false">ABS(P4817-Q4817)*100</f>
        <v>34.9090909090909</v>
      </c>
      <c r="S4817" s="72" t="str">
        <f aca="false">IF(M4817&gt;N4817,"Flávio Bolsonaro",IF(N4817&gt;M4817,"Lula","Empate"))</f>
        <v>Flávio Bolsonaro</v>
      </c>
      <c r="T4817" s="74" t="n">
        <v>0.40061669829222</v>
      </c>
      <c r="U4817" s="74" t="n">
        <v>0.543406072106262</v>
      </c>
      <c r="V4817" s="72" t="str">
        <f aca="false">IF(S4817="Empate","—",IF((N4817&gt;M4817)&lt;&gt;(T4817&gt;U4817),"Sim","Não"))</f>
        <v>Não</v>
      </c>
    </row>
    <row r="4818" customFormat="false" ht="15" hidden="false" customHeight="false" outlineLevel="0" collapsed="false">
      <c r="A4818" s="72" t="s">
        <v>9756</v>
      </c>
      <c r="B4818" s="72" t="s">
        <v>9757</v>
      </c>
      <c r="C4818" s="72" t="s">
        <v>280</v>
      </c>
      <c r="D4818" s="72" t="s">
        <v>282</v>
      </c>
      <c r="E4818" s="72"/>
      <c r="F4818" s="73" t="n">
        <v>2505</v>
      </c>
      <c r="G4818" s="73" t="n">
        <v>1989</v>
      </c>
      <c r="H4818" s="73" t="n">
        <v>516</v>
      </c>
      <c r="I4818" s="74" t="n">
        <f aca="false">H4818/F4818</f>
        <v>0.205988023952096</v>
      </c>
      <c r="J4818" s="73" t="n">
        <v>1871</v>
      </c>
      <c r="K4818" s="73" t="n">
        <v>29</v>
      </c>
      <c r="L4818" s="73" t="n">
        <v>89</v>
      </c>
      <c r="M4818" s="73" t="n">
        <v>928</v>
      </c>
      <c r="N4818" s="73" t="n">
        <v>843</v>
      </c>
      <c r="O4818" s="73" t="n">
        <f aca="false">J4818-M4818-N4818</f>
        <v>100</v>
      </c>
      <c r="P4818" s="74" t="n">
        <f aca="false">M4818/J4818</f>
        <v>0.495991448423303</v>
      </c>
      <c r="Q4818" s="74" t="n">
        <f aca="false">N4818/J4818</f>
        <v>0.450561197220738</v>
      </c>
      <c r="R4818" s="75" t="n">
        <f aca="false">ABS(P4818-Q4818)*100</f>
        <v>4.54302512025655</v>
      </c>
      <c r="S4818" s="72" t="str">
        <f aca="false">IF(M4818&gt;N4818,"Flávio Bolsonaro",IF(N4818&gt;M4818,"Lula","Empate"))</f>
        <v>Flávio Bolsonaro</v>
      </c>
      <c r="T4818" s="74" t="n">
        <v>0.48566610455312</v>
      </c>
      <c r="U4818" s="74" t="n">
        <v>0.444631815626757</v>
      </c>
      <c r="V4818" s="72" t="str">
        <f aca="false">IF(S4818="Empate","—",IF((N4818&gt;M4818)&lt;&gt;(T4818&gt;U4818),"Sim","Não"))</f>
        <v>Sim</v>
      </c>
    </row>
    <row r="4819" customFormat="false" ht="15" hidden="false" customHeight="false" outlineLevel="0" collapsed="false">
      <c r="A4819" s="72" t="s">
        <v>9758</v>
      </c>
      <c r="B4819" s="72" t="s">
        <v>9759</v>
      </c>
      <c r="C4819" s="72" t="s">
        <v>280</v>
      </c>
      <c r="D4819" s="72" t="s">
        <v>282</v>
      </c>
      <c r="E4819" s="72"/>
      <c r="F4819" s="73" t="n">
        <v>170310</v>
      </c>
      <c r="G4819" s="73" t="n">
        <v>133193</v>
      </c>
      <c r="H4819" s="73" t="n">
        <v>37117</v>
      </c>
      <c r="I4819" s="74" t="n">
        <f aca="false">H4819/F4819</f>
        <v>0.2179378779872</v>
      </c>
      <c r="J4819" s="73" t="n">
        <v>125322</v>
      </c>
      <c r="K4819" s="73" t="n">
        <v>3034</v>
      </c>
      <c r="L4819" s="73" t="n">
        <v>4837</v>
      </c>
      <c r="M4819" s="73" t="n">
        <v>57432</v>
      </c>
      <c r="N4819" s="73" t="n">
        <v>56181</v>
      </c>
      <c r="O4819" s="73" t="n">
        <f aca="false">J4819-M4819-N4819</f>
        <v>11709</v>
      </c>
      <c r="P4819" s="74" t="n">
        <f aca="false">M4819/J4819</f>
        <v>0.458275482357447</v>
      </c>
      <c r="Q4819" s="74" t="n">
        <f aca="false">N4819/J4819</f>
        <v>0.448293196725236</v>
      </c>
      <c r="R4819" s="75" t="n">
        <f aca="false">ABS(P4819-Q4819)*100</f>
        <v>0.998228563221143</v>
      </c>
      <c r="S4819" s="72" t="str">
        <f aca="false">IF(M4819&gt;N4819,"Flávio Bolsonaro",IF(N4819&gt;M4819,"Lula","Empate"))</f>
        <v>Flávio Bolsonaro</v>
      </c>
      <c r="T4819" s="74" t="n">
        <v>0.461701849300837</v>
      </c>
      <c r="U4819" s="74" t="n">
        <v>0.429210180004771</v>
      </c>
      <c r="V4819" s="72" t="str">
        <f aca="false">IF(S4819="Empate","—",IF((N4819&gt;M4819)&lt;&gt;(T4819&gt;U4819),"Sim","Não"))</f>
        <v>Sim</v>
      </c>
    </row>
    <row r="4820" customFormat="false" ht="15" hidden="false" customHeight="false" outlineLevel="0" collapsed="false">
      <c r="A4820" s="72" t="s">
        <v>9760</v>
      </c>
      <c r="B4820" s="72" t="s">
        <v>9761</v>
      </c>
      <c r="C4820" s="72" t="s">
        <v>280</v>
      </c>
      <c r="D4820" s="72" t="s">
        <v>282</v>
      </c>
      <c r="E4820" s="72"/>
      <c r="F4820" s="73" t="n">
        <v>96612</v>
      </c>
      <c r="G4820" s="73" t="n">
        <v>77666</v>
      </c>
      <c r="H4820" s="73" t="n">
        <v>18946</v>
      </c>
      <c r="I4820" s="74" t="n">
        <f aca="false">H4820/F4820</f>
        <v>0.19610400364344</v>
      </c>
      <c r="J4820" s="73" t="n">
        <v>72880</v>
      </c>
      <c r="K4820" s="73" t="n">
        <v>2023</v>
      </c>
      <c r="L4820" s="73" t="n">
        <v>2763</v>
      </c>
      <c r="M4820" s="73" t="n">
        <v>47054</v>
      </c>
      <c r="N4820" s="73" t="n">
        <v>19003</v>
      </c>
      <c r="O4820" s="73" t="n">
        <f aca="false">J4820-M4820-N4820</f>
        <v>6823</v>
      </c>
      <c r="P4820" s="74" t="n">
        <f aca="false">M4820/J4820</f>
        <v>0.645636663007684</v>
      </c>
      <c r="Q4820" s="74" t="n">
        <f aca="false">N4820/J4820</f>
        <v>0.260743688254665</v>
      </c>
      <c r="R4820" s="75" t="n">
        <f aca="false">ABS(P4820-Q4820)*100</f>
        <v>38.4892974753019</v>
      </c>
      <c r="S4820" s="72" t="str">
        <f aca="false">IF(M4820&gt;N4820,"Flávio Bolsonaro",IF(N4820&gt;M4820,"Lula","Empate"))</f>
        <v>Flávio Bolsonaro</v>
      </c>
      <c r="T4820" s="74" t="n">
        <v>0.286234677869659</v>
      </c>
      <c r="U4820" s="74" t="n">
        <v>0.607407801324151</v>
      </c>
      <c r="V4820" s="72" t="str">
        <f aca="false">IF(S4820="Empate","—",IF((N4820&gt;M4820)&lt;&gt;(T4820&gt;U4820),"Sim","Não"))</f>
        <v>Não</v>
      </c>
    </row>
    <row r="4821" customFormat="false" ht="15" hidden="false" customHeight="false" outlineLevel="0" collapsed="false">
      <c r="A4821" s="72" t="s">
        <v>9762</v>
      </c>
      <c r="B4821" s="72" t="s">
        <v>9763</v>
      </c>
      <c r="C4821" s="72" t="s">
        <v>280</v>
      </c>
      <c r="D4821" s="72" t="s">
        <v>282</v>
      </c>
      <c r="E4821" s="72"/>
      <c r="F4821" s="73" t="n">
        <v>17829</v>
      </c>
      <c r="G4821" s="73" t="n">
        <v>13212</v>
      </c>
      <c r="H4821" s="73" t="n">
        <v>4617</v>
      </c>
      <c r="I4821" s="74" t="n">
        <f aca="false">H4821/F4821</f>
        <v>0.258960121150934</v>
      </c>
      <c r="J4821" s="73" t="n">
        <v>12584</v>
      </c>
      <c r="K4821" s="73" t="n">
        <v>303</v>
      </c>
      <c r="L4821" s="73" t="n">
        <v>325</v>
      </c>
      <c r="M4821" s="73" t="n">
        <v>7114</v>
      </c>
      <c r="N4821" s="73" t="n">
        <v>4437</v>
      </c>
      <c r="O4821" s="73" t="n">
        <f aca="false">J4821-M4821-N4821</f>
        <v>1033</v>
      </c>
      <c r="P4821" s="74" t="n">
        <f aca="false">M4821/J4821</f>
        <v>0.56532104259377</v>
      </c>
      <c r="Q4821" s="74" t="n">
        <f aca="false">N4821/J4821</f>
        <v>0.352590591226955</v>
      </c>
      <c r="R4821" s="75" t="n">
        <f aca="false">ABS(P4821-Q4821)*100</f>
        <v>21.2730451366815</v>
      </c>
      <c r="S4821" s="72" t="str">
        <f aca="false">IF(M4821&gt;N4821,"Flávio Bolsonaro",IF(N4821&gt;M4821,"Lula","Empate"))</f>
        <v>Flávio Bolsonaro</v>
      </c>
      <c r="T4821" s="74" t="n">
        <v>0.410811242414564</v>
      </c>
      <c r="U4821" s="74" t="n">
        <v>0.504950495049505</v>
      </c>
      <c r="V4821" s="72" t="str">
        <f aca="false">IF(S4821="Empate","—",IF((N4821&gt;M4821)&lt;&gt;(T4821&gt;U4821),"Sim","Não"))</f>
        <v>Não</v>
      </c>
    </row>
    <row r="4822" customFormat="false" ht="15" hidden="false" customHeight="false" outlineLevel="0" collapsed="false">
      <c r="A4822" s="72" t="s">
        <v>9764</v>
      </c>
      <c r="B4822" s="72" t="s">
        <v>9765</v>
      </c>
      <c r="C4822" s="72" t="s">
        <v>280</v>
      </c>
      <c r="D4822" s="72" t="s">
        <v>282</v>
      </c>
      <c r="E4822" s="72"/>
      <c r="F4822" s="73" t="n">
        <v>145128</v>
      </c>
      <c r="G4822" s="73" t="n">
        <v>112599</v>
      </c>
      <c r="H4822" s="73" t="n">
        <v>32529</v>
      </c>
      <c r="I4822" s="74" t="n">
        <f aca="false">H4822/F4822</f>
        <v>0.224140069455929</v>
      </c>
      <c r="J4822" s="73" t="n">
        <v>107988</v>
      </c>
      <c r="K4822" s="73" t="n">
        <v>1897</v>
      </c>
      <c r="L4822" s="73" t="n">
        <v>2714</v>
      </c>
      <c r="M4822" s="73" t="n">
        <v>70541</v>
      </c>
      <c r="N4822" s="73" t="n">
        <v>28686</v>
      </c>
      <c r="O4822" s="73" t="n">
        <f aca="false">J4822-M4822-N4822</f>
        <v>8761</v>
      </c>
      <c r="P4822" s="74" t="n">
        <f aca="false">M4822/J4822</f>
        <v>0.653229988517243</v>
      </c>
      <c r="Q4822" s="74" t="n">
        <f aca="false">N4822/J4822</f>
        <v>0.265640626736304</v>
      </c>
      <c r="R4822" s="75" t="n">
        <f aca="false">ABS(P4822-Q4822)*100</f>
        <v>38.7589361780939</v>
      </c>
      <c r="S4822" s="72" t="str">
        <f aca="false">IF(M4822&gt;N4822,"Flávio Bolsonaro",IF(N4822&gt;M4822,"Lula","Empate"))</f>
        <v>Flávio Bolsonaro</v>
      </c>
      <c r="T4822" s="74" t="n">
        <v>0.283890092349789</v>
      </c>
      <c r="U4822" s="74" t="n">
        <v>0.629171307543215</v>
      </c>
      <c r="V4822" s="72" t="str">
        <f aca="false">IF(S4822="Empate","—",IF((N4822&gt;M4822)&lt;&gt;(T4822&gt;U4822),"Sim","Não"))</f>
        <v>Não</v>
      </c>
    </row>
    <row r="4823" customFormat="false" ht="15" hidden="false" customHeight="false" outlineLevel="0" collapsed="false">
      <c r="A4823" s="72" t="s">
        <v>9766</v>
      </c>
      <c r="B4823" s="72" t="s">
        <v>9767</v>
      </c>
      <c r="C4823" s="72" t="s">
        <v>280</v>
      </c>
      <c r="D4823" s="72" t="s">
        <v>282</v>
      </c>
      <c r="E4823" s="72"/>
      <c r="F4823" s="73" t="n">
        <v>26408</v>
      </c>
      <c r="G4823" s="73" t="n">
        <v>20448</v>
      </c>
      <c r="H4823" s="73" t="n">
        <v>5960</v>
      </c>
      <c r="I4823" s="74" t="n">
        <f aca="false">H4823/F4823</f>
        <v>0.225689185095426</v>
      </c>
      <c r="J4823" s="73" t="n">
        <v>19328</v>
      </c>
      <c r="K4823" s="73" t="n">
        <v>499</v>
      </c>
      <c r="L4823" s="73" t="n">
        <v>621</v>
      </c>
      <c r="M4823" s="73" t="n">
        <v>12431</v>
      </c>
      <c r="N4823" s="73" t="n">
        <v>5366</v>
      </c>
      <c r="O4823" s="73" t="n">
        <f aca="false">J4823-M4823-N4823</f>
        <v>1531</v>
      </c>
      <c r="P4823" s="74" t="n">
        <f aca="false">M4823/J4823</f>
        <v>0.643160182119205</v>
      </c>
      <c r="Q4823" s="74" t="n">
        <f aca="false">N4823/J4823</f>
        <v>0.277628311258278</v>
      </c>
      <c r="R4823" s="75" t="n">
        <f aca="false">ABS(P4823-Q4823)*100</f>
        <v>36.5531870860927</v>
      </c>
      <c r="S4823" s="72" t="str">
        <f aca="false">IF(M4823&gt;N4823,"Flávio Bolsonaro",IF(N4823&gt;M4823,"Lula","Empate"))</f>
        <v>Flávio Bolsonaro</v>
      </c>
      <c r="T4823" s="74" t="n">
        <v>0.308428100754597</v>
      </c>
      <c r="U4823" s="74" t="n">
        <v>0.596450207248379</v>
      </c>
      <c r="V4823" s="72" t="str">
        <f aca="false">IF(S4823="Empate","—",IF((N4823&gt;M4823)&lt;&gt;(T4823&gt;U4823),"Sim","Não"))</f>
        <v>Não</v>
      </c>
    </row>
    <row r="4824" customFormat="false" ht="15" hidden="false" customHeight="false" outlineLevel="0" collapsed="false">
      <c r="A4824" s="72" t="s">
        <v>9768</v>
      </c>
      <c r="B4824" s="72" t="s">
        <v>9769</v>
      </c>
      <c r="C4824" s="72" t="s">
        <v>280</v>
      </c>
      <c r="D4824" s="72" t="s">
        <v>282</v>
      </c>
      <c r="E4824" s="72"/>
      <c r="F4824" s="73" t="n">
        <v>2331</v>
      </c>
      <c r="G4824" s="73" t="n">
        <v>1722</v>
      </c>
      <c r="H4824" s="73" t="n">
        <v>609</v>
      </c>
      <c r="I4824" s="74" t="n">
        <f aca="false">H4824/F4824</f>
        <v>0.261261261261261</v>
      </c>
      <c r="J4824" s="73" t="n">
        <v>1661</v>
      </c>
      <c r="K4824" s="73" t="n">
        <v>30</v>
      </c>
      <c r="L4824" s="73" t="n">
        <v>31</v>
      </c>
      <c r="M4824" s="73" t="n">
        <v>1144</v>
      </c>
      <c r="N4824" s="73" t="n">
        <v>440</v>
      </c>
      <c r="O4824" s="73" t="n">
        <f aca="false">J4824-M4824-N4824</f>
        <v>77</v>
      </c>
      <c r="P4824" s="74" t="n">
        <f aca="false">M4824/J4824</f>
        <v>0.688741721854305</v>
      </c>
      <c r="Q4824" s="74" t="n">
        <f aca="false">N4824/J4824</f>
        <v>0.264900662251656</v>
      </c>
      <c r="R4824" s="75" t="n">
        <f aca="false">ABS(P4824-Q4824)*100</f>
        <v>42.3841059602649</v>
      </c>
      <c r="S4824" s="72" t="str">
        <f aca="false">IF(M4824&gt;N4824,"Flávio Bolsonaro",IF(N4824&gt;M4824,"Lula","Empate"))</f>
        <v>Flávio Bolsonaro</v>
      </c>
      <c r="T4824" s="74" t="n">
        <v>0.334925373134328</v>
      </c>
      <c r="U4824" s="74" t="n">
        <v>0.583283582089552</v>
      </c>
      <c r="V4824" s="72" t="str">
        <f aca="false">IF(S4824="Empate","—",IF((N4824&gt;M4824)&lt;&gt;(T4824&gt;U4824),"Sim","Não"))</f>
        <v>Não</v>
      </c>
    </row>
    <row r="4825" customFormat="false" ht="15" hidden="false" customHeight="false" outlineLevel="0" collapsed="false">
      <c r="A4825" s="72" t="s">
        <v>9770</v>
      </c>
      <c r="B4825" s="72" t="s">
        <v>9771</v>
      </c>
      <c r="C4825" s="72" t="s">
        <v>280</v>
      </c>
      <c r="D4825" s="72" t="s">
        <v>282</v>
      </c>
      <c r="E4825" s="72"/>
      <c r="F4825" s="73" t="n">
        <v>6343</v>
      </c>
      <c r="G4825" s="73" t="n">
        <v>4791</v>
      </c>
      <c r="H4825" s="73" t="n">
        <v>1552</v>
      </c>
      <c r="I4825" s="74" t="n">
        <f aca="false">H4825/F4825</f>
        <v>0.24467917389248</v>
      </c>
      <c r="J4825" s="73" t="n">
        <v>4514</v>
      </c>
      <c r="K4825" s="73" t="n">
        <v>120</v>
      </c>
      <c r="L4825" s="73" t="n">
        <v>157</v>
      </c>
      <c r="M4825" s="73" t="n">
        <v>3026</v>
      </c>
      <c r="N4825" s="73" t="n">
        <v>1225</v>
      </c>
      <c r="O4825" s="73" t="n">
        <f aca="false">J4825-M4825-N4825</f>
        <v>263</v>
      </c>
      <c r="P4825" s="74" t="n">
        <f aca="false">M4825/J4825</f>
        <v>0.670358883473638</v>
      </c>
      <c r="Q4825" s="74" t="n">
        <f aca="false">N4825/J4825</f>
        <v>0.271377935312362</v>
      </c>
      <c r="R4825" s="75" t="n">
        <f aca="false">ABS(P4825-Q4825)*100</f>
        <v>39.8980948161276</v>
      </c>
      <c r="S4825" s="72" t="str">
        <f aca="false">IF(M4825&gt;N4825,"Flávio Bolsonaro",IF(N4825&gt;M4825,"Lula","Empate"))</f>
        <v>Flávio Bolsonaro</v>
      </c>
      <c r="T4825" s="74" t="n">
        <v>0.331202046035806</v>
      </c>
      <c r="U4825" s="74" t="n">
        <v>0.605072463768116</v>
      </c>
      <c r="V4825" s="72" t="str">
        <f aca="false">IF(S4825="Empate","—",IF((N4825&gt;M4825)&lt;&gt;(T4825&gt;U4825),"Sim","Não"))</f>
        <v>Não</v>
      </c>
    </row>
    <row r="4826" customFormat="false" ht="15" hidden="false" customHeight="false" outlineLevel="0" collapsed="false">
      <c r="A4826" s="72" t="s">
        <v>9772</v>
      </c>
      <c r="B4826" s="72" t="s">
        <v>9773</v>
      </c>
      <c r="C4826" s="72" t="s">
        <v>280</v>
      </c>
      <c r="D4826" s="72" t="s">
        <v>282</v>
      </c>
      <c r="E4826" s="72"/>
      <c r="F4826" s="73" t="n">
        <v>3463</v>
      </c>
      <c r="G4826" s="73" t="n">
        <v>2748</v>
      </c>
      <c r="H4826" s="73" t="n">
        <v>715</v>
      </c>
      <c r="I4826" s="74" t="n">
        <f aca="false">H4826/F4826</f>
        <v>0.206468380017326</v>
      </c>
      <c r="J4826" s="73" t="n">
        <v>2640</v>
      </c>
      <c r="K4826" s="73" t="n">
        <v>42</v>
      </c>
      <c r="L4826" s="73" t="n">
        <v>66</v>
      </c>
      <c r="M4826" s="73" t="n">
        <v>1036</v>
      </c>
      <c r="N4826" s="73" t="n">
        <v>1401</v>
      </c>
      <c r="O4826" s="73" t="n">
        <f aca="false">J4826-M4826-N4826</f>
        <v>203</v>
      </c>
      <c r="P4826" s="74" t="n">
        <f aca="false">M4826/J4826</f>
        <v>0.392424242424242</v>
      </c>
      <c r="Q4826" s="74" t="n">
        <f aca="false">N4826/J4826</f>
        <v>0.530681818181818</v>
      </c>
      <c r="R4826" s="75" t="n">
        <f aca="false">ABS(P4826-Q4826)*100</f>
        <v>13.8257575757576</v>
      </c>
      <c r="S4826" s="72" t="str">
        <f aca="false">IF(M4826&gt;N4826,"Flávio Bolsonaro",IF(N4826&gt;M4826,"Lula","Empate"))</f>
        <v>Lula</v>
      </c>
      <c r="T4826" s="74" t="n">
        <v>0.601869887027659</v>
      </c>
      <c r="U4826" s="74" t="n">
        <v>0.333463186599143</v>
      </c>
      <c r="V4826" s="72" t="str">
        <f aca="false">IF(S4826="Empate","—",IF((N4826&gt;M4826)&lt;&gt;(T4826&gt;U4826),"Sim","Não"))</f>
        <v>Não</v>
      </c>
    </row>
    <row r="4827" customFormat="false" ht="15" hidden="false" customHeight="false" outlineLevel="0" collapsed="false">
      <c r="A4827" s="72" t="s">
        <v>9774</v>
      </c>
      <c r="B4827" s="72" t="s">
        <v>9775</v>
      </c>
      <c r="C4827" s="72" t="s">
        <v>280</v>
      </c>
      <c r="D4827" s="72" t="s">
        <v>282</v>
      </c>
      <c r="E4827" s="72"/>
      <c r="F4827" s="73" t="n">
        <v>8193</v>
      </c>
      <c r="G4827" s="73" t="n">
        <v>6656</v>
      </c>
      <c r="H4827" s="73" t="n">
        <v>1537</v>
      </c>
      <c r="I4827" s="74" t="n">
        <f aca="false">H4827/F4827</f>
        <v>0.187599170023191</v>
      </c>
      <c r="J4827" s="73" t="n">
        <v>6205</v>
      </c>
      <c r="K4827" s="73" t="n">
        <v>243</v>
      </c>
      <c r="L4827" s="73" t="n">
        <v>208</v>
      </c>
      <c r="M4827" s="73" t="n">
        <v>3337</v>
      </c>
      <c r="N4827" s="73" t="n">
        <v>2439</v>
      </c>
      <c r="O4827" s="73" t="n">
        <f aca="false">J4827-M4827-N4827</f>
        <v>429</v>
      </c>
      <c r="P4827" s="74" t="n">
        <f aca="false">M4827/J4827</f>
        <v>0.537792103142627</v>
      </c>
      <c r="Q4827" s="74" t="n">
        <f aca="false">N4827/J4827</f>
        <v>0.39307010475423</v>
      </c>
      <c r="R4827" s="75" t="n">
        <f aca="false">ABS(P4827-Q4827)*100</f>
        <v>14.4721998388397</v>
      </c>
      <c r="S4827" s="72" t="str">
        <f aca="false">IF(M4827&gt;N4827,"Flávio Bolsonaro",IF(N4827&gt;M4827,"Lula","Empate"))</f>
        <v>Flávio Bolsonaro</v>
      </c>
      <c r="T4827" s="74" t="n">
        <v>0.434102402022756</v>
      </c>
      <c r="U4827" s="74" t="n">
        <v>0.501580278128951</v>
      </c>
      <c r="V4827" s="72" t="str">
        <f aca="false">IF(S4827="Empate","—",IF((N4827&gt;M4827)&lt;&gt;(T4827&gt;U4827),"Sim","Não"))</f>
        <v>Não</v>
      </c>
    </row>
    <row r="4828" customFormat="false" ht="15" hidden="false" customHeight="false" outlineLevel="0" collapsed="false">
      <c r="A4828" s="72" t="s">
        <v>9776</v>
      </c>
      <c r="B4828" s="72" t="s">
        <v>9777</v>
      </c>
      <c r="C4828" s="72" t="s">
        <v>280</v>
      </c>
      <c r="D4828" s="72" t="s">
        <v>282</v>
      </c>
      <c r="E4828" s="72"/>
      <c r="F4828" s="73" t="n">
        <v>6455</v>
      </c>
      <c r="G4828" s="73" t="n">
        <v>5118</v>
      </c>
      <c r="H4828" s="73" t="n">
        <v>1337</v>
      </c>
      <c r="I4828" s="74" t="n">
        <f aca="false">H4828/F4828</f>
        <v>0.207126258714175</v>
      </c>
      <c r="J4828" s="73" t="n">
        <v>4809</v>
      </c>
      <c r="K4828" s="73" t="n">
        <v>148</v>
      </c>
      <c r="L4828" s="73" t="n">
        <v>161</v>
      </c>
      <c r="M4828" s="73" t="n">
        <v>3085</v>
      </c>
      <c r="N4828" s="73" t="n">
        <v>1453</v>
      </c>
      <c r="O4828" s="73" t="n">
        <f aca="false">J4828-M4828-N4828</f>
        <v>271</v>
      </c>
      <c r="P4828" s="74" t="n">
        <f aca="false">M4828/J4828</f>
        <v>0.641505510501144</v>
      </c>
      <c r="Q4828" s="74" t="n">
        <f aca="false">N4828/J4828</f>
        <v>0.30214181742566</v>
      </c>
      <c r="R4828" s="75" t="n">
        <f aca="false">ABS(P4828-Q4828)*100</f>
        <v>33.9363693075484</v>
      </c>
      <c r="S4828" s="72" t="str">
        <f aca="false">IF(M4828&gt;N4828,"Flávio Bolsonaro",IF(N4828&gt;M4828,"Lula","Empate"))</f>
        <v>Flávio Bolsonaro</v>
      </c>
      <c r="T4828" s="74" t="n">
        <v>0.350603817686015</v>
      </c>
      <c r="U4828" s="74" t="n">
        <v>0.587650954421504</v>
      </c>
      <c r="V4828" s="72" t="str">
        <f aca="false">IF(S4828="Empate","—",IF((N4828&gt;M4828)&lt;&gt;(T4828&gt;U4828),"Sim","Não"))</f>
        <v>Não</v>
      </c>
    </row>
    <row r="4829" customFormat="false" ht="15" hidden="false" customHeight="false" outlineLevel="0" collapsed="false">
      <c r="A4829" s="72" t="s">
        <v>9778</v>
      </c>
      <c r="B4829" s="72" t="s">
        <v>9779</v>
      </c>
      <c r="C4829" s="72" t="s">
        <v>280</v>
      </c>
      <c r="D4829" s="72" t="s">
        <v>282</v>
      </c>
      <c r="E4829" s="72"/>
      <c r="F4829" s="73" t="n">
        <v>38528</v>
      </c>
      <c r="G4829" s="73" t="n">
        <v>31478</v>
      </c>
      <c r="H4829" s="73" t="n">
        <v>7050</v>
      </c>
      <c r="I4829" s="74" t="n">
        <f aca="false">H4829/F4829</f>
        <v>0.182983803986711</v>
      </c>
      <c r="J4829" s="73" t="n">
        <v>29746</v>
      </c>
      <c r="K4829" s="73" t="n">
        <v>699</v>
      </c>
      <c r="L4829" s="73" t="n">
        <v>1033</v>
      </c>
      <c r="M4829" s="73" t="n">
        <v>18749</v>
      </c>
      <c r="N4829" s="73" t="n">
        <v>8832</v>
      </c>
      <c r="O4829" s="73" t="n">
        <f aca="false">J4829-M4829-N4829</f>
        <v>2165</v>
      </c>
      <c r="P4829" s="74" t="n">
        <f aca="false">M4829/J4829</f>
        <v>0.630303234048275</v>
      </c>
      <c r="Q4829" s="74" t="n">
        <f aca="false">N4829/J4829</f>
        <v>0.296913870772541</v>
      </c>
      <c r="R4829" s="75" t="n">
        <f aca="false">ABS(P4829-Q4829)*100</f>
        <v>33.3389363275735</v>
      </c>
      <c r="S4829" s="72" t="str">
        <f aca="false">IF(M4829&gt;N4829,"Flávio Bolsonaro",IF(N4829&gt;M4829,"Lula","Empate"))</f>
        <v>Flávio Bolsonaro</v>
      </c>
      <c r="T4829" s="74" t="n">
        <v>0.344630655743278</v>
      </c>
      <c r="U4829" s="74" t="n">
        <v>0.579154910425944</v>
      </c>
      <c r="V4829" s="72" t="str">
        <f aca="false">IF(S4829="Empate","—",IF((N4829&gt;M4829)&lt;&gt;(T4829&gt;U4829),"Sim","Não"))</f>
        <v>Não</v>
      </c>
    </row>
    <row r="4830" customFormat="false" ht="15" hidden="false" customHeight="false" outlineLevel="0" collapsed="false">
      <c r="A4830" s="72" t="s">
        <v>9780</v>
      </c>
      <c r="B4830" s="72" t="s">
        <v>9781</v>
      </c>
      <c r="C4830" s="72" t="s">
        <v>280</v>
      </c>
      <c r="D4830" s="72" t="s">
        <v>282</v>
      </c>
      <c r="E4830" s="72"/>
      <c r="F4830" s="73" t="n">
        <v>71347</v>
      </c>
      <c r="G4830" s="73" t="n">
        <v>57081</v>
      </c>
      <c r="H4830" s="73" t="n">
        <v>14266</v>
      </c>
      <c r="I4830" s="74" t="n">
        <f aca="false">H4830/F4830</f>
        <v>0.199952345578651</v>
      </c>
      <c r="J4830" s="73" t="n">
        <v>53816</v>
      </c>
      <c r="K4830" s="73" t="n">
        <v>1383</v>
      </c>
      <c r="L4830" s="73" t="n">
        <v>1882</v>
      </c>
      <c r="M4830" s="73" t="n">
        <v>28627</v>
      </c>
      <c r="N4830" s="73" t="n">
        <v>19322</v>
      </c>
      <c r="O4830" s="73" t="n">
        <f aca="false">J4830-M4830-N4830</f>
        <v>5867</v>
      </c>
      <c r="P4830" s="74" t="n">
        <f aca="false">M4830/J4830</f>
        <v>0.531942173331351</v>
      </c>
      <c r="Q4830" s="74" t="n">
        <f aca="false">N4830/J4830</f>
        <v>0.359038204251524</v>
      </c>
      <c r="R4830" s="75" t="n">
        <f aca="false">ABS(P4830-Q4830)*100</f>
        <v>17.2903969079828</v>
      </c>
      <c r="S4830" s="72" t="str">
        <f aca="false">IF(M4830&gt;N4830,"Flávio Bolsonaro",IF(N4830&gt;M4830,"Lula","Empate"))</f>
        <v>Flávio Bolsonaro</v>
      </c>
      <c r="T4830" s="74" t="n">
        <v>0.396698992913092</v>
      </c>
      <c r="U4830" s="74" t="n">
        <v>0.490731070496084</v>
      </c>
      <c r="V4830" s="72" t="str">
        <f aca="false">IF(S4830="Empate","—",IF((N4830&gt;M4830)&lt;&gt;(T4830&gt;U4830),"Sim","Não"))</f>
        <v>Não</v>
      </c>
    </row>
    <row r="4831" customFormat="false" ht="15" hidden="false" customHeight="false" outlineLevel="0" collapsed="false">
      <c r="A4831" s="72" t="s">
        <v>9782</v>
      </c>
      <c r="B4831" s="72" t="s">
        <v>9783</v>
      </c>
      <c r="C4831" s="72" t="s">
        <v>280</v>
      </c>
      <c r="D4831" s="72" t="s">
        <v>282</v>
      </c>
      <c r="E4831" s="72"/>
      <c r="F4831" s="73" t="n">
        <v>1875</v>
      </c>
      <c r="G4831" s="73" t="n">
        <v>1492</v>
      </c>
      <c r="H4831" s="73" t="n">
        <v>383</v>
      </c>
      <c r="I4831" s="74" t="n">
        <f aca="false">H4831/F4831</f>
        <v>0.204266666666667</v>
      </c>
      <c r="J4831" s="73" t="n">
        <v>1456</v>
      </c>
      <c r="K4831" s="73" t="n">
        <v>10</v>
      </c>
      <c r="L4831" s="73" t="n">
        <v>26</v>
      </c>
      <c r="M4831" s="73" t="n">
        <v>820</v>
      </c>
      <c r="N4831" s="73" t="n">
        <v>555</v>
      </c>
      <c r="O4831" s="73" t="n">
        <f aca="false">J4831-M4831-N4831</f>
        <v>81</v>
      </c>
      <c r="P4831" s="74" t="n">
        <f aca="false">M4831/J4831</f>
        <v>0.563186813186813</v>
      </c>
      <c r="Q4831" s="74" t="n">
        <f aca="false">N4831/J4831</f>
        <v>0.381181318681319</v>
      </c>
      <c r="R4831" s="75" t="n">
        <f aca="false">ABS(P4831-Q4831)*100</f>
        <v>18.2005494505495</v>
      </c>
      <c r="S4831" s="72" t="str">
        <f aca="false">IF(M4831&gt;N4831,"Flávio Bolsonaro",IF(N4831&gt;M4831,"Lula","Empate"))</f>
        <v>Flávio Bolsonaro</v>
      </c>
      <c r="T4831" s="74" t="n">
        <v>0.397656788421778</v>
      </c>
      <c r="U4831" s="74" t="n">
        <v>0.542384562370779</v>
      </c>
      <c r="V4831" s="72" t="str">
        <f aca="false">IF(S4831="Empate","—",IF((N4831&gt;M4831)&lt;&gt;(T4831&gt;U4831),"Sim","Não"))</f>
        <v>Não</v>
      </c>
    </row>
    <row r="4832" customFormat="false" ht="15" hidden="false" customHeight="false" outlineLevel="0" collapsed="false">
      <c r="A4832" s="72" t="s">
        <v>9784</v>
      </c>
      <c r="B4832" s="72" t="s">
        <v>9785</v>
      </c>
      <c r="C4832" s="72" t="s">
        <v>280</v>
      </c>
      <c r="D4832" s="72" t="s">
        <v>282</v>
      </c>
      <c r="E4832" s="72"/>
      <c r="F4832" s="73" t="n">
        <v>69743</v>
      </c>
      <c r="G4832" s="73" t="n">
        <v>53502</v>
      </c>
      <c r="H4832" s="73" t="n">
        <v>16241</v>
      </c>
      <c r="I4832" s="74" t="n">
        <f aca="false">H4832/F4832</f>
        <v>0.232869248526734</v>
      </c>
      <c r="J4832" s="73" t="n">
        <v>51191</v>
      </c>
      <c r="K4832" s="73" t="n">
        <v>1018</v>
      </c>
      <c r="L4832" s="73" t="n">
        <v>1293</v>
      </c>
      <c r="M4832" s="73" t="n">
        <v>31310</v>
      </c>
      <c r="N4832" s="73" t="n">
        <v>15889</v>
      </c>
      <c r="O4832" s="73" t="n">
        <f aca="false">J4832-M4832-N4832</f>
        <v>3992</v>
      </c>
      <c r="P4832" s="74" t="n">
        <f aca="false">M4832/J4832</f>
        <v>0.611630950753062</v>
      </c>
      <c r="Q4832" s="74" t="n">
        <f aca="false">N4832/J4832</f>
        <v>0.310386591393018</v>
      </c>
      <c r="R4832" s="75" t="n">
        <f aca="false">ABS(P4832-Q4832)*100</f>
        <v>30.1244359360044</v>
      </c>
      <c r="S4832" s="72" t="str">
        <f aca="false">IF(M4832&gt;N4832,"Flávio Bolsonaro",IF(N4832&gt;M4832,"Lula","Empate"))</f>
        <v>Flávio Bolsonaro</v>
      </c>
      <c r="T4832" s="74" t="n">
        <v>0.349296724289701</v>
      </c>
      <c r="U4832" s="74" t="n">
        <v>0.563313542973798</v>
      </c>
      <c r="V4832" s="72" t="str">
        <f aca="false">IF(S4832="Empate","—",IF((N4832&gt;M4832)&lt;&gt;(T4832&gt;U4832),"Sim","Não"))</f>
        <v>Não</v>
      </c>
    </row>
    <row r="4833" customFormat="false" ht="15" hidden="false" customHeight="false" outlineLevel="0" collapsed="false">
      <c r="A4833" s="72" t="s">
        <v>9786</v>
      </c>
      <c r="B4833" s="72" t="s">
        <v>9787</v>
      </c>
      <c r="C4833" s="72" t="s">
        <v>280</v>
      </c>
      <c r="D4833" s="72" t="s">
        <v>282</v>
      </c>
      <c r="E4833" s="72"/>
      <c r="F4833" s="73" t="n">
        <v>119210</v>
      </c>
      <c r="G4833" s="73" t="n">
        <v>94263</v>
      </c>
      <c r="H4833" s="73" t="n">
        <v>24947</v>
      </c>
      <c r="I4833" s="74" t="n">
        <f aca="false">H4833/F4833</f>
        <v>0.209269356597601</v>
      </c>
      <c r="J4833" s="73" t="n">
        <v>89028</v>
      </c>
      <c r="K4833" s="73" t="n">
        <v>2227</v>
      </c>
      <c r="L4833" s="73" t="n">
        <v>3008</v>
      </c>
      <c r="M4833" s="73" t="n">
        <v>53602</v>
      </c>
      <c r="N4833" s="73" t="n">
        <v>25773</v>
      </c>
      <c r="O4833" s="73" t="n">
        <f aca="false">J4833-M4833-N4833</f>
        <v>9653</v>
      </c>
      <c r="P4833" s="74" t="n">
        <f aca="false">M4833/J4833</f>
        <v>0.602080244417487</v>
      </c>
      <c r="Q4833" s="74" t="n">
        <f aca="false">N4833/J4833</f>
        <v>0.289493193152716</v>
      </c>
      <c r="R4833" s="75" t="n">
        <f aca="false">ABS(P4833-Q4833)*100</f>
        <v>31.2587051264771</v>
      </c>
      <c r="S4833" s="72" t="str">
        <f aca="false">IF(M4833&gt;N4833,"Flávio Bolsonaro",IF(N4833&gt;M4833,"Lula","Empate"))</f>
        <v>Flávio Bolsonaro</v>
      </c>
      <c r="T4833" s="74" t="n">
        <v>0.321119952575298</v>
      </c>
      <c r="U4833" s="74" t="n">
        <v>0.554857611892656</v>
      </c>
      <c r="V4833" s="72" t="str">
        <f aca="false">IF(S4833="Empate","—",IF((N4833&gt;M4833)&lt;&gt;(T4833&gt;U4833),"Sim","Não"))</f>
        <v>Não</v>
      </c>
    </row>
    <row r="4834" customFormat="false" ht="15" hidden="false" customHeight="false" outlineLevel="0" collapsed="false">
      <c r="A4834" s="72" t="s">
        <v>9788</v>
      </c>
      <c r="B4834" s="72" t="s">
        <v>9789</v>
      </c>
      <c r="C4834" s="72" t="s">
        <v>280</v>
      </c>
      <c r="D4834" s="72" t="s">
        <v>282</v>
      </c>
      <c r="E4834" s="72"/>
      <c r="F4834" s="73" t="n">
        <v>11053</v>
      </c>
      <c r="G4834" s="73" t="n">
        <v>8644</v>
      </c>
      <c r="H4834" s="73" t="n">
        <v>2409</v>
      </c>
      <c r="I4834" s="74" t="n">
        <f aca="false">H4834/F4834</f>
        <v>0.217949877861214</v>
      </c>
      <c r="J4834" s="73" t="n">
        <v>8290</v>
      </c>
      <c r="K4834" s="73" t="n">
        <v>144</v>
      </c>
      <c r="L4834" s="73" t="n">
        <v>210</v>
      </c>
      <c r="M4834" s="73" t="n">
        <v>5621</v>
      </c>
      <c r="N4834" s="73" t="n">
        <v>2289</v>
      </c>
      <c r="O4834" s="73" t="n">
        <f aca="false">J4834-M4834-N4834</f>
        <v>380</v>
      </c>
      <c r="P4834" s="74" t="n">
        <f aca="false">M4834/J4834</f>
        <v>0.678045838359469</v>
      </c>
      <c r="Q4834" s="74" t="n">
        <f aca="false">N4834/J4834</f>
        <v>0.276115802171291</v>
      </c>
      <c r="R4834" s="75" t="n">
        <f aca="false">ABS(P4834-Q4834)*100</f>
        <v>40.1930036188179</v>
      </c>
      <c r="S4834" s="72" t="str">
        <f aca="false">IF(M4834&gt;N4834,"Flávio Bolsonaro",IF(N4834&gt;M4834,"Lula","Empate"))</f>
        <v>Flávio Bolsonaro</v>
      </c>
      <c r="T4834" s="74" t="n">
        <v>0.319241639189826</v>
      </c>
      <c r="U4834" s="74" t="n">
        <v>0.626471973622233</v>
      </c>
      <c r="V4834" s="72" t="str">
        <f aca="false">IF(S4834="Empate","—",IF((N4834&gt;M4834)&lt;&gt;(T4834&gt;U4834),"Sim","Não"))</f>
        <v>Não</v>
      </c>
    </row>
    <row r="4835" customFormat="false" ht="15" hidden="false" customHeight="false" outlineLevel="0" collapsed="false">
      <c r="A4835" s="72" t="s">
        <v>9790</v>
      </c>
      <c r="B4835" s="72" t="s">
        <v>9791</v>
      </c>
      <c r="C4835" s="72" t="s">
        <v>280</v>
      </c>
      <c r="D4835" s="72" t="s">
        <v>282</v>
      </c>
      <c r="E4835" s="72"/>
      <c r="F4835" s="73" t="n">
        <v>7452</v>
      </c>
      <c r="G4835" s="73" t="n">
        <v>5799</v>
      </c>
      <c r="H4835" s="73" t="n">
        <v>1653</v>
      </c>
      <c r="I4835" s="74" t="n">
        <f aca="false">H4835/F4835</f>
        <v>0.221819645732689</v>
      </c>
      <c r="J4835" s="73" t="n">
        <v>5476</v>
      </c>
      <c r="K4835" s="73" t="n">
        <v>159</v>
      </c>
      <c r="L4835" s="73" t="n">
        <v>164</v>
      </c>
      <c r="M4835" s="73" t="n">
        <v>2956</v>
      </c>
      <c r="N4835" s="73" t="n">
        <v>2166</v>
      </c>
      <c r="O4835" s="73" t="n">
        <f aca="false">J4835-M4835-N4835</f>
        <v>354</v>
      </c>
      <c r="P4835" s="74" t="n">
        <f aca="false">M4835/J4835</f>
        <v>0.539810080350621</v>
      </c>
      <c r="Q4835" s="74" t="n">
        <f aca="false">N4835/J4835</f>
        <v>0.39554419284149</v>
      </c>
      <c r="R4835" s="75" t="n">
        <f aca="false">ABS(P4835-Q4835)*100</f>
        <v>14.4265887509131</v>
      </c>
      <c r="S4835" s="72" t="str">
        <f aca="false">IF(M4835&gt;N4835,"Flávio Bolsonaro",IF(N4835&gt;M4835,"Lula","Empate"))</f>
        <v>Flávio Bolsonaro</v>
      </c>
      <c r="T4835" s="74" t="n">
        <v>0.481087676485968</v>
      </c>
      <c r="U4835" s="74" t="n">
        <v>0.461739585149033</v>
      </c>
      <c r="V4835" s="72" t="str">
        <f aca="false">IF(S4835="Empate","—",IF((N4835&gt;M4835)&lt;&gt;(T4835&gt;U4835),"Sim","Não"))</f>
        <v>Sim</v>
      </c>
    </row>
    <row r="4836" customFormat="false" ht="15" hidden="false" customHeight="false" outlineLevel="0" collapsed="false">
      <c r="A4836" s="72" t="s">
        <v>9792</v>
      </c>
      <c r="B4836" s="72" t="s">
        <v>9793</v>
      </c>
      <c r="C4836" s="72" t="s">
        <v>280</v>
      </c>
      <c r="D4836" s="72" t="s">
        <v>282</v>
      </c>
      <c r="E4836" s="72"/>
      <c r="F4836" s="73" t="n">
        <v>64380</v>
      </c>
      <c r="G4836" s="73" t="n">
        <v>49354</v>
      </c>
      <c r="H4836" s="73" t="n">
        <v>15026</v>
      </c>
      <c r="I4836" s="74" t="n">
        <f aca="false">H4836/F4836</f>
        <v>0.233395464429947</v>
      </c>
      <c r="J4836" s="73" t="n">
        <v>46242</v>
      </c>
      <c r="K4836" s="73" t="n">
        <v>1398</v>
      </c>
      <c r="L4836" s="73" t="n">
        <v>1714</v>
      </c>
      <c r="M4836" s="73" t="n">
        <v>28677</v>
      </c>
      <c r="N4836" s="73" t="n">
        <v>13487</v>
      </c>
      <c r="O4836" s="73" t="n">
        <f aca="false">J4836-M4836-N4836</f>
        <v>4078</v>
      </c>
      <c r="P4836" s="74" t="n">
        <f aca="false">M4836/J4836</f>
        <v>0.620150512521085</v>
      </c>
      <c r="Q4836" s="74" t="n">
        <f aca="false">N4836/J4836</f>
        <v>0.29166126032611</v>
      </c>
      <c r="R4836" s="75" t="n">
        <f aca="false">ABS(P4836-Q4836)*100</f>
        <v>32.8489252194974</v>
      </c>
      <c r="S4836" s="72" t="str">
        <f aca="false">IF(M4836&gt;N4836,"Flávio Bolsonaro",IF(N4836&gt;M4836,"Lula","Empate"))</f>
        <v>Flávio Bolsonaro</v>
      </c>
      <c r="T4836" s="74" t="n">
        <v>0.338902847571189</v>
      </c>
      <c r="U4836" s="74" t="n">
        <v>0.568781407035176</v>
      </c>
      <c r="V4836" s="72" t="str">
        <f aca="false">IF(S4836="Empate","—",IF((N4836&gt;M4836)&lt;&gt;(T4836&gt;U4836),"Sim","Não"))</f>
        <v>Não</v>
      </c>
    </row>
    <row r="4837" customFormat="false" ht="15" hidden="false" customHeight="false" outlineLevel="0" collapsed="false">
      <c r="A4837" s="72" t="s">
        <v>9794</v>
      </c>
      <c r="B4837" s="72" t="s">
        <v>9795</v>
      </c>
      <c r="C4837" s="72" t="s">
        <v>280</v>
      </c>
      <c r="D4837" s="72" t="s">
        <v>282</v>
      </c>
      <c r="E4837" s="72"/>
      <c r="F4837" s="73" t="n">
        <v>4189</v>
      </c>
      <c r="G4837" s="73" t="n">
        <v>3124</v>
      </c>
      <c r="H4837" s="73" t="n">
        <v>1065</v>
      </c>
      <c r="I4837" s="74" t="n">
        <f aca="false">H4837/F4837</f>
        <v>0.254237288135593</v>
      </c>
      <c r="J4837" s="73" t="n">
        <v>2977</v>
      </c>
      <c r="K4837" s="73" t="n">
        <v>64</v>
      </c>
      <c r="L4837" s="73" t="n">
        <v>83</v>
      </c>
      <c r="M4837" s="73" t="n">
        <v>1521</v>
      </c>
      <c r="N4837" s="73" t="n">
        <v>1296</v>
      </c>
      <c r="O4837" s="73" t="n">
        <f aca="false">J4837-M4837-N4837</f>
        <v>160</v>
      </c>
      <c r="P4837" s="74" t="n">
        <f aca="false">M4837/J4837</f>
        <v>0.510917030567686</v>
      </c>
      <c r="Q4837" s="74" t="n">
        <f aca="false">N4837/J4837</f>
        <v>0.435337588176016</v>
      </c>
      <c r="R4837" s="75" t="n">
        <f aca="false">ABS(P4837-Q4837)*100</f>
        <v>7.55794423916694</v>
      </c>
      <c r="S4837" s="72" t="str">
        <f aca="false">IF(M4837&gt;N4837,"Flávio Bolsonaro",IF(N4837&gt;M4837,"Lula","Empate"))</f>
        <v>Flávio Bolsonaro</v>
      </c>
      <c r="T4837" s="74" t="n">
        <v>0.489614243323442</v>
      </c>
      <c r="U4837" s="74" t="n">
        <v>0.446422683811408</v>
      </c>
      <c r="V4837" s="72" t="str">
        <f aca="false">IF(S4837="Empate","—",IF((N4837&gt;M4837)&lt;&gt;(T4837&gt;U4837),"Sim","Não"))</f>
        <v>Sim</v>
      </c>
    </row>
    <row r="4838" customFormat="false" ht="15" hidden="false" customHeight="false" outlineLevel="0" collapsed="false">
      <c r="A4838" s="72" t="s">
        <v>9796</v>
      </c>
      <c r="B4838" s="72" t="s">
        <v>9797</v>
      </c>
      <c r="C4838" s="72" t="s">
        <v>280</v>
      </c>
      <c r="D4838" s="72" t="s">
        <v>282</v>
      </c>
      <c r="E4838" s="72"/>
      <c r="F4838" s="73" t="n">
        <v>16956</v>
      </c>
      <c r="G4838" s="73" t="n">
        <v>13139</v>
      </c>
      <c r="H4838" s="73" t="n">
        <v>3817</v>
      </c>
      <c r="I4838" s="74" t="n">
        <f aca="false">H4838/F4838</f>
        <v>0.225112054729889</v>
      </c>
      <c r="J4838" s="73" t="n">
        <v>12575</v>
      </c>
      <c r="K4838" s="73" t="n">
        <v>206</v>
      </c>
      <c r="L4838" s="73" t="n">
        <v>358</v>
      </c>
      <c r="M4838" s="73" t="n">
        <v>8284</v>
      </c>
      <c r="N4838" s="73" t="n">
        <v>3272</v>
      </c>
      <c r="O4838" s="73" t="n">
        <f aca="false">J4838-M4838-N4838</f>
        <v>1019</v>
      </c>
      <c r="P4838" s="74" t="n">
        <f aca="false">M4838/J4838</f>
        <v>0.658767395626243</v>
      </c>
      <c r="Q4838" s="74" t="n">
        <f aca="false">N4838/J4838</f>
        <v>0.260198807157058</v>
      </c>
      <c r="R4838" s="75" t="n">
        <f aca="false">ABS(P4838-Q4838)*100</f>
        <v>39.8568588469185</v>
      </c>
      <c r="S4838" s="72" t="str">
        <f aca="false">IF(M4838&gt;N4838,"Flávio Bolsonaro",IF(N4838&gt;M4838,"Lula","Empate"))</f>
        <v>Flávio Bolsonaro</v>
      </c>
      <c r="T4838" s="74" t="n">
        <v>0.290301803459698</v>
      </c>
      <c r="U4838" s="74" t="n">
        <v>0.637283768862716</v>
      </c>
      <c r="V4838" s="72" t="str">
        <f aca="false">IF(S4838="Empate","—",IF((N4838&gt;M4838)&lt;&gt;(T4838&gt;U4838),"Sim","Não"))</f>
        <v>Não</v>
      </c>
    </row>
    <row r="4839" customFormat="false" ht="15" hidden="false" customHeight="false" outlineLevel="0" collapsed="false">
      <c r="A4839" s="72" t="s">
        <v>9798</v>
      </c>
      <c r="B4839" s="72" t="s">
        <v>9799</v>
      </c>
      <c r="C4839" s="72" t="s">
        <v>280</v>
      </c>
      <c r="D4839" s="72" t="s">
        <v>282</v>
      </c>
      <c r="E4839" s="72"/>
      <c r="F4839" s="73" t="n">
        <v>1423</v>
      </c>
      <c r="G4839" s="73" t="n">
        <v>1050</v>
      </c>
      <c r="H4839" s="73" t="n">
        <v>373</v>
      </c>
      <c r="I4839" s="74" t="n">
        <f aca="false">H4839/F4839</f>
        <v>0.262122276879831</v>
      </c>
      <c r="J4839" s="73" t="n">
        <v>998</v>
      </c>
      <c r="K4839" s="73" t="n">
        <v>27</v>
      </c>
      <c r="L4839" s="73" t="n">
        <v>25</v>
      </c>
      <c r="M4839" s="73" t="n">
        <v>578</v>
      </c>
      <c r="N4839" s="73" t="n">
        <v>356</v>
      </c>
      <c r="O4839" s="73" t="n">
        <f aca="false">J4839-M4839-N4839</f>
        <v>64</v>
      </c>
      <c r="P4839" s="74" t="n">
        <f aca="false">M4839/J4839</f>
        <v>0.579158316633267</v>
      </c>
      <c r="Q4839" s="74" t="n">
        <f aca="false">N4839/J4839</f>
        <v>0.356713426853707</v>
      </c>
      <c r="R4839" s="75" t="n">
        <f aca="false">ABS(P4839-Q4839)*100</f>
        <v>22.2444889779559</v>
      </c>
      <c r="S4839" s="72" t="str">
        <f aca="false">IF(M4839&gt;N4839,"Flávio Bolsonaro",IF(N4839&gt;M4839,"Lula","Empate"))</f>
        <v>Flávio Bolsonaro</v>
      </c>
      <c r="T4839" s="74" t="n">
        <v>0.416206261510129</v>
      </c>
      <c r="U4839" s="74" t="n">
        <v>0.537753222836096</v>
      </c>
      <c r="V4839" s="72" t="str">
        <f aca="false">IF(S4839="Empate","—",IF((N4839&gt;M4839)&lt;&gt;(T4839&gt;U4839),"Sim","Não"))</f>
        <v>Não</v>
      </c>
    </row>
    <row r="4840" customFormat="false" ht="15" hidden="false" customHeight="false" outlineLevel="0" collapsed="false">
      <c r="A4840" s="72" t="s">
        <v>9800</v>
      </c>
      <c r="B4840" s="72" t="s">
        <v>9801</v>
      </c>
      <c r="C4840" s="72" t="s">
        <v>280</v>
      </c>
      <c r="D4840" s="72" t="s">
        <v>282</v>
      </c>
      <c r="E4840" s="72"/>
      <c r="F4840" s="73" t="n">
        <v>8233</v>
      </c>
      <c r="G4840" s="73" t="n">
        <v>6569</v>
      </c>
      <c r="H4840" s="73" t="n">
        <v>1664</v>
      </c>
      <c r="I4840" s="74" t="n">
        <f aca="false">H4840/F4840</f>
        <v>0.202113445888498</v>
      </c>
      <c r="J4840" s="73" t="n">
        <v>6192</v>
      </c>
      <c r="K4840" s="73" t="n">
        <v>138</v>
      </c>
      <c r="L4840" s="73" t="n">
        <v>239</v>
      </c>
      <c r="M4840" s="73" t="n">
        <v>2827</v>
      </c>
      <c r="N4840" s="73" t="n">
        <v>2941</v>
      </c>
      <c r="O4840" s="73" t="n">
        <f aca="false">J4840-M4840-N4840</f>
        <v>424</v>
      </c>
      <c r="P4840" s="74" t="n">
        <f aca="false">M4840/J4840</f>
        <v>0.45655684754522</v>
      </c>
      <c r="Q4840" s="74" t="n">
        <f aca="false">N4840/J4840</f>
        <v>0.474967700258398</v>
      </c>
      <c r="R4840" s="75" t="n">
        <f aca="false">ABS(P4840-Q4840)*100</f>
        <v>1.84108527131783</v>
      </c>
      <c r="S4840" s="72" t="str">
        <f aca="false">IF(M4840&gt;N4840,"Flávio Bolsonaro",IF(N4840&gt;M4840,"Lula","Empate"))</f>
        <v>Lula</v>
      </c>
      <c r="T4840" s="74" t="n">
        <v>0.535224586288416</v>
      </c>
      <c r="U4840" s="74" t="n">
        <v>0.396375098502758</v>
      </c>
      <c r="V4840" s="72" t="str">
        <f aca="false">IF(S4840="Empate","—",IF((N4840&gt;M4840)&lt;&gt;(T4840&gt;U4840),"Sim","Não"))</f>
        <v>Não</v>
      </c>
    </row>
    <row r="4841" customFormat="false" ht="15" hidden="false" customHeight="false" outlineLevel="0" collapsed="false">
      <c r="A4841" s="72" t="s">
        <v>9802</v>
      </c>
      <c r="B4841" s="72" t="s">
        <v>9803</v>
      </c>
      <c r="C4841" s="72" t="s">
        <v>280</v>
      </c>
      <c r="D4841" s="72" t="s">
        <v>282</v>
      </c>
      <c r="E4841" s="72"/>
      <c r="F4841" s="73" t="n">
        <v>4970</v>
      </c>
      <c r="G4841" s="73" t="n">
        <v>3786</v>
      </c>
      <c r="H4841" s="73" t="n">
        <v>1184</v>
      </c>
      <c r="I4841" s="74" t="n">
        <f aca="false">H4841/F4841</f>
        <v>0.238229376257545</v>
      </c>
      <c r="J4841" s="73" t="n">
        <v>3614</v>
      </c>
      <c r="K4841" s="73" t="n">
        <v>57</v>
      </c>
      <c r="L4841" s="73" t="n">
        <v>115</v>
      </c>
      <c r="M4841" s="73" t="n">
        <v>2130</v>
      </c>
      <c r="N4841" s="73" t="n">
        <v>1315</v>
      </c>
      <c r="O4841" s="73" t="n">
        <f aca="false">J4841-M4841-N4841</f>
        <v>169</v>
      </c>
      <c r="P4841" s="74" t="n">
        <f aca="false">M4841/J4841</f>
        <v>0.589374654122856</v>
      </c>
      <c r="Q4841" s="74" t="n">
        <f aca="false">N4841/J4841</f>
        <v>0.363862755949087</v>
      </c>
      <c r="R4841" s="75" t="n">
        <f aca="false">ABS(P4841-Q4841)*100</f>
        <v>22.5511898173769</v>
      </c>
      <c r="S4841" s="72" t="str">
        <f aca="false">IF(M4841&gt;N4841,"Flávio Bolsonaro",IF(N4841&gt;M4841,"Lula","Empate"))</f>
        <v>Flávio Bolsonaro</v>
      </c>
      <c r="T4841" s="74" t="n">
        <v>0.421285454072339</v>
      </c>
      <c r="U4841" s="74" t="n">
        <v>0.515222482435597</v>
      </c>
      <c r="V4841" s="72" t="str">
        <f aca="false">IF(S4841="Empate","—",IF((N4841&gt;M4841)&lt;&gt;(T4841&gt;U4841),"Sim","Não"))</f>
        <v>Não</v>
      </c>
    </row>
    <row r="4842" customFormat="false" ht="15" hidden="false" customHeight="false" outlineLevel="0" collapsed="false">
      <c r="A4842" s="72" t="s">
        <v>9804</v>
      </c>
      <c r="B4842" s="72" t="s">
        <v>9805</v>
      </c>
      <c r="C4842" s="72" t="s">
        <v>280</v>
      </c>
      <c r="D4842" s="72" t="s">
        <v>282</v>
      </c>
      <c r="E4842" s="72"/>
      <c r="F4842" s="73" t="n">
        <v>23149</v>
      </c>
      <c r="G4842" s="73" t="n">
        <v>17855</v>
      </c>
      <c r="H4842" s="73" t="n">
        <v>5294</v>
      </c>
      <c r="I4842" s="74" t="n">
        <f aca="false">H4842/F4842</f>
        <v>0.228692384120264</v>
      </c>
      <c r="J4842" s="73" t="n">
        <v>16662</v>
      </c>
      <c r="K4842" s="73" t="n">
        <v>548</v>
      </c>
      <c r="L4842" s="73" t="n">
        <v>645</v>
      </c>
      <c r="M4842" s="73" t="n">
        <v>11292</v>
      </c>
      <c r="N4842" s="73" t="n">
        <v>4064</v>
      </c>
      <c r="O4842" s="73" t="n">
        <f aca="false">J4842-M4842-N4842</f>
        <v>1306</v>
      </c>
      <c r="P4842" s="74" t="n">
        <f aca="false">M4842/J4842</f>
        <v>0.677709758732445</v>
      </c>
      <c r="Q4842" s="74" t="n">
        <f aca="false">N4842/J4842</f>
        <v>0.24390829432241</v>
      </c>
      <c r="R4842" s="75" t="n">
        <f aca="false">ABS(P4842-Q4842)*100</f>
        <v>43.3801464410035</v>
      </c>
      <c r="S4842" s="72" t="str">
        <f aca="false">IF(M4842&gt;N4842,"Flávio Bolsonaro",IF(N4842&gt;M4842,"Lula","Empate"))</f>
        <v>Flávio Bolsonaro</v>
      </c>
      <c r="T4842" s="74" t="n">
        <v>0.261507936507937</v>
      </c>
      <c r="U4842" s="74" t="n">
        <v>0.652607709750567</v>
      </c>
      <c r="V4842" s="72" t="str">
        <f aca="false">IF(S4842="Empate","—",IF((N4842&gt;M4842)&lt;&gt;(T4842&gt;U4842),"Sim","Não"))</f>
        <v>Não</v>
      </c>
    </row>
    <row r="4843" customFormat="false" ht="15" hidden="false" customHeight="false" outlineLevel="0" collapsed="false">
      <c r="A4843" s="72" t="s">
        <v>9806</v>
      </c>
      <c r="B4843" s="72" t="s">
        <v>9060</v>
      </c>
      <c r="C4843" s="72" t="s">
        <v>280</v>
      </c>
      <c r="D4843" s="72" t="s">
        <v>282</v>
      </c>
      <c r="E4843" s="72"/>
      <c r="F4843" s="73" t="n">
        <v>28333</v>
      </c>
      <c r="G4843" s="73" t="n">
        <v>22612</v>
      </c>
      <c r="H4843" s="73" t="n">
        <v>5721</v>
      </c>
      <c r="I4843" s="74" t="n">
        <f aca="false">H4843/F4843</f>
        <v>0.201920022588501</v>
      </c>
      <c r="J4843" s="73" t="n">
        <v>21335</v>
      </c>
      <c r="K4843" s="73" t="n">
        <v>552</v>
      </c>
      <c r="L4843" s="73" t="n">
        <v>725</v>
      </c>
      <c r="M4843" s="73" t="n">
        <v>13626</v>
      </c>
      <c r="N4843" s="73" t="n">
        <v>5911</v>
      </c>
      <c r="O4843" s="73" t="n">
        <f aca="false">J4843-M4843-N4843</f>
        <v>1798</v>
      </c>
      <c r="P4843" s="74" t="n">
        <f aca="false">M4843/J4843</f>
        <v>0.638668853995782</v>
      </c>
      <c r="Q4843" s="74" t="n">
        <f aca="false">N4843/J4843</f>
        <v>0.277056479962503</v>
      </c>
      <c r="R4843" s="75" t="n">
        <f aca="false">ABS(P4843-Q4843)*100</f>
        <v>36.1612374033279</v>
      </c>
      <c r="S4843" s="72" t="str">
        <f aca="false">IF(M4843&gt;N4843,"Flávio Bolsonaro",IF(N4843&gt;M4843,"Lula","Empate"))</f>
        <v>Flávio Bolsonaro</v>
      </c>
      <c r="T4843" s="74" t="n">
        <v>0.318796041035839</v>
      </c>
      <c r="U4843" s="74" t="n">
        <v>0.585709766348805</v>
      </c>
      <c r="V4843" s="72" t="str">
        <f aca="false">IF(S4843="Empate","—",IF((N4843&gt;M4843)&lt;&gt;(T4843&gt;U4843),"Sim","Não"))</f>
        <v>Não</v>
      </c>
    </row>
    <row r="4844" customFormat="false" ht="15" hidden="false" customHeight="false" outlineLevel="0" collapsed="false">
      <c r="A4844" s="72" t="s">
        <v>9807</v>
      </c>
      <c r="B4844" s="72" t="s">
        <v>9808</v>
      </c>
      <c r="C4844" s="72" t="s">
        <v>280</v>
      </c>
      <c r="D4844" s="72" t="s">
        <v>282</v>
      </c>
      <c r="E4844" s="72"/>
      <c r="F4844" s="73" t="n">
        <v>4672</v>
      </c>
      <c r="G4844" s="73" t="n">
        <v>3544</v>
      </c>
      <c r="H4844" s="73" t="n">
        <v>1128</v>
      </c>
      <c r="I4844" s="74" t="n">
        <f aca="false">H4844/F4844</f>
        <v>0.241438356164384</v>
      </c>
      <c r="J4844" s="73" t="n">
        <v>3331</v>
      </c>
      <c r="K4844" s="73" t="n">
        <v>92</v>
      </c>
      <c r="L4844" s="73" t="n">
        <v>121</v>
      </c>
      <c r="M4844" s="73" t="n">
        <v>1919</v>
      </c>
      <c r="N4844" s="73" t="n">
        <v>1210</v>
      </c>
      <c r="O4844" s="73" t="n">
        <f aca="false">J4844-M4844-N4844</f>
        <v>202</v>
      </c>
      <c r="P4844" s="74" t="n">
        <f aca="false">M4844/J4844</f>
        <v>0.576103272290603</v>
      </c>
      <c r="Q4844" s="74" t="n">
        <f aca="false">N4844/J4844</f>
        <v>0.363254277994596</v>
      </c>
      <c r="R4844" s="75" t="n">
        <f aca="false">ABS(P4844-Q4844)*100</f>
        <v>21.2848994296007</v>
      </c>
      <c r="S4844" s="72" t="str">
        <f aca="false">IF(M4844&gt;N4844,"Flávio Bolsonaro",IF(N4844&gt;M4844,"Lula","Empate"))</f>
        <v>Flávio Bolsonaro</v>
      </c>
      <c r="T4844" s="74" t="n">
        <v>0.466002344665885</v>
      </c>
      <c r="U4844" s="74" t="n">
        <v>0.419109026963658</v>
      </c>
      <c r="V4844" s="72" t="str">
        <f aca="false">IF(S4844="Empate","—",IF((N4844&gt;M4844)&lt;&gt;(T4844&gt;U4844),"Sim","Não"))</f>
        <v>Sim</v>
      </c>
    </row>
    <row r="4845" customFormat="false" ht="15" hidden="false" customHeight="false" outlineLevel="0" collapsed="false">
      <c r="A4845" s="72" t="s">
        <v>9809</v>
      </c>
      <c r="B4845" s="72" t="s">
        <v>9810</v>
      </c>
      <c r="C4845" s="72" t="s">
        <v>280</v>
      </c>
      <c r="D4845" s="72" t="s">
        <v>282</v>
      </c>
      <c r="E4845" s="72"/>
      <c r="F4845" s="73" t="n">
        <v>6314</v>
      </c>
      <c r="G4845" s="73" t="n">
        <v>4321</v>
      </c>
      <c r="H4845" s="73" t="n">
        <v>1993</v>
      </c>
      <c r="I4845" s="74" t="n">
        <f aca="false">H4845/F4845</f>
        <v>0.315647766867279</v>
      </c>
      <c r="J4845" s="73" t="n">
        <v>4133</v>
      </c>
      <c r="K4845" s="73" t="n">
        <v>61</v>
      </c>
      <c r="L4845" s="73" t="n">
        <v>127</v>
      </c>
      <c r="M4845" s="73" t="n">
        <v>2075</v>
      </c>
      <c r="N4845" s="73" t="n">
        <v>1858</v>
      </c>
      <c r="O4845" s="73" t="n">
        <f aca="false">J4845-M4845-N4845</f>
        <v>200</v>
      </c>
      <c r="P4845" s="74" t="n">
        <f aca="false">M4845/J4845</f>
        <v>0.502056617469151</v>
      </c>
      <c r="Q4845" s="74" t="n">
        <f aca="false">N4845/J4845</f>
        <v>0.449552383256714</v>
      </c>
      <c r="R4845" s="75" t="n">
        <f aca="false">ABS(P4845-Q4845)*100</f>
        <v>5.25042342124365</v>
      </c>
      <c r="S4845" s="72" t="str">
        <f aca="false">IF(M4845&gt;N4845,"Flávio Bolsonaro",IF(N4845&gt;M4845,"Lula","Empate"))</f>
        <v>Flávio Bolsonaro</v>
      </c>
      <c r="T4845" s="74" t="n">
        <v>0.504783599088838</v>
      </c>
      <c r="U4845" s="74" t="n">
        <v>0.447152619589977</v>
      </c>
      <c r="V4845" s="72" t="str">
        <f aca="false">IF(S4845="Empate","—",IF((N4845&gt;M4845)&lt;&gt;(T4845&gt;U4845),"Sim","Não"))</f>
        <v>Sim</v>
      </c>
    </row>
    <row r="4846" customFormat="false" ht="15" hidden="false" customHeight="false" outlineLevel="0" collapsed="false">
      <c r="A4846" s="72" t="s">
        <v>9811</v>
      </c>
      <c r="B4846" s="72" t="s">
        <v>9812</v>
      </c>
      <c r="C4846" s="72" t="s">
        <v>280</v>
      </c>
      <c r="D4846" s="72" t="s">
        <v>282</v>
      </c>
      <c r="E4846" s="72"/>
      <c r="F4846" s="73" t="n">
        <v>85200</v>
      </c>
      <c r="G4846" s="73" t="n">
        <v>65118</v>
      </c>
      <c r="H4846" s="73" t="n">
        <v>20082</v>
      </c>
      <c r="I4846" s="74" t="n">
        <f aca="false">H4846/F4846</f>
        <v>0.235704225352113</v>
      </c>
      <c r="J4846" s="73" t="n">
        <v>62118</v>
      </c>
      <c r="K4846" s="73" t="n">
        <v>1339</v>
      </c>
      <c r="L4846" s="73" t="n">
        <v>1661</v>
      </c>
      <c r="M4846" s="73" t="n">
        <v>37186</v>
      </c>
      <c r="N4846" s="73" t="n">
        <v>19752</v>
      </c>
      <c r="O4846" s="73" t="n">
        <f aca="false">J4846-M4846-N4846</f>
        <v>5180</v>
      </c>
      <c r="P4846" s="74" t="n">
        <f aca="false">M4846/J4846</f>
        <v>0.598634856241347</v>
      </c>
      <c r="Q4846" s="74" t="n">
        <f aca="false">N4846/J4846</f>
        <v>0.317975466048488</v>
      </c>
      <c r="R4846" s="75" t="n">
        <f aca="false">ABS(P4846-Q4846)*100</f>
        <v>28.0659390192859</v>
      </c>
      <c r="S4846" s="72" t="str">
        <f aca="false">IF(M4846&gt;N4846,"Flávio Bolsonaro",IF(N4846&gt;M4846,"Lula","Empate"))</f>
        <v>Flávio Bolsonaro</v>
      </c>
      <c r="T4846" s="74" t="n">
        <v>0.350429116338207</v>
      </c>
      <c r="U4846" s="74" t="n">
        <v>0.561013986013986</v>
      </c>
      <c r="V4846" s="72" t="str">
        <f aca="false">IF(S4846="Empate","—",IF((N4846&gt;M4846)&lt;&gt;(T4846&gt;U4846),"Sim","Não"))</f>
        <v>Não</v>
      </c>
    </row>
    <row r="4847" customFormat="false" ht="15" hidden="false" customHeight="false" outlineLevel="0" collapsed="false">
      <c r="A4847" s="72" t="s">
        <v>9813</v>
      </c>
      <c r="B4847" s="72" t="s">
        <v>9814</v>
      </c>
      <c r="C4847" s="72" t="s">
        <v>280</v>
      </c>
      <c r="D4847" s="72" t="s">
        <v>282</v>
      </c>
      <c r="E4847" s="72"/>
      <c r="F4847" s="73" t="n">
        <v>23638</v>
      </c>
      <c r="G4847" s="73" t="n">
        <v>19286</v>
      </c>
      <c r="H4847" s="73" t="n">
        <v>4352</v>
      </c>
      <c r="I4847" s="74" t="n">
        <f aca="false">H4847/F4847</f>
        <v>0.184110330823251</v>
      </c>
      <c r="J4847" s="73" t="n">
        <v>18191</v>
      </c>
      <c r="K4847" s="73" t="n">
        <v>556</v>
      </c>
      <c r="L4847" s="73" t="n">
        <v>539</v>
      </c>
      <c r="M4847" s="73" t="n">
        <v>8897</v>
      </c>
      <c r="N4847" s="73" t="n">
        <v>7932</v>
      </c>
      <c r="O4847" s="73" t="n">
        <f aca="false">J4847-M4847-N4847</f>
        <v>1362</v>
      </c>
      <c r="P4847" s="74" t="n">
        <f aca="false">M4847/J4847</f>
        <v>0.48908801055467</v>
      </c>
      <c r="Q4847" s="74" t="n">
        <f aca="false">N4847/J4847</f>
        <v>0.43603979990105</v>
      </c>
      <c r="R4847" s="75" t="n">
        <f aca="false">ABS(P4847-Q4847)*100</f>
        <v>5.30482106536199</v>
      </c>
      <c r="S4847" s="72" t="str">
        <f aca="false">IF(M4847&gt;N4847,"Flávio Bolsonaro",IF(N4847&gt;M4847,"Lula","Empate"))</f>
        <v>Flávio Bolsonaro</v>
      </c>
      <c r="T4847" s="74" t="n">
        <v>0.501816998427076</v>
      </c>
      <c r="U4847" s="74" t="n">
        <v>0.429679448934208</v>
      </c>
      <c r="V4847" s="72" t="str">
        <f aca="false">IF(S4847="Empate","—",IF((N4847&gt;M4847)&lt;&gt;(T4847&gt;U4847),"Sim","Não"))</f>
        <v>Sim</v>
      </c>
    </row>
    <row r="4848" customFormat="false" ht="15" hidden="false" customHeight="false" outlineLevel="0" collapsed="false">
      <c r="A4848" s="72" t="s">
        <v>9815</v>
      </c>
      <c r="B4848" s="72" t="s">
        <v>9816</v>
      </c>
      <c r="C4848" s="72" t="s">
        <v>280</v>
      </c>
      <c r="D4848" s="72" t="s">
        <v>282</v>
      </c>
      <c r="E4848" s="72"/>
      <c r="F4848" s="73" t="n">
        <v>298024</v>
      </c>
      <c r="G4848" s="73" t="n">
        <v>230934</v>
      </c>
      <c r="H4848" s="73" t="n">
        <v>67090</v>
      </c>
      <c r="I4848" s="74" t="n">
        <f aca="false">H4848/F4848</f>
        <v>0.225116098032373</v>
      </c>
      <c r="J4848" s="73" t="n">
        <v>219094</v>
      </c>
      <c r="K4848" s="73" t="n">
        <v>5211</v>
      </c>
      <c r="L4848" s="73" t="n">
        <v>6629</v>
      </c>
      <c r="M4848" s="73" t="n">
        <v>106619</v>
      </c>
      <c r="N4848" s="73" t="n">
        <v>89466</v>
      </c>
      <c r="O4848" s="73" t="n">
        <f aca="false">J4848-M4848-N4848</f>
        <v>23009</v>
      </c>
      <c r="P4848" s="74" t="n">
        <f aca="false">M4848/J4848</f>
        <v>0.486635873186851</v>
      </c>
      <c r="Q4848" s="74" t="n">
        <f aca="false">N4848/J4848</f>
        <v>0.408345276456681</v>
      </c>
      <c r="R4848" s="75" t="n">
        <f aca="false">ABS(P4848-Q4848)*100</f>
        <v>7.82905967301706</v>
      </c>
      <c r="S4848" s="72" t="str">
        <f aca="false">IF(M4848&gt;N4848,"Flávio Bolsonaro",IF(N4848&gt;M4848,"Lula","Empate"))</f>
        <v>Flávio Bolsonaro</v>
      </c>
      <c r="T4848" s="74" t="n">
        <v>0.441806179329406</v>
      </c>
      <c r="U4848" s="74" t="n">
        <v>0.435167461881063</v>
      </c>
      <c r="V4848" s="72" t="str">
        <f aca="false">IF(S4848="Empate","—",IF((N4848&gt;M4848)&lt;&gt;(T4848&gt;U4848),"Sim","Não"))</f>
        <v>Sim</v>
      </c>
    </row>
    <row r="4849" customFormat="false" ht="15" hidden="false" customHeight="false" outlineLevel="0" collapsed="false">
      <c r="A4849" s="72" t="s">
        <v>9817</v>
      </c>
      <c r="B4849" s="72" t="s">
        <v>9818</v>
      </c>
      <c r="C4849" s="72" t="s">
        <v>280</v>
      </c>
      <c r="D4849" s="72" t="s">
        <v>282</v>
      </c>
      <c r="E4849" s="72"/>
      <c r="F4849" s="73" t="n">
        <v>2926</v>
      </c>
      <c r="G4849" s="73" t="n">
        <v>2170</v>
      </c>
      <c r="H4849" s="73" t="n">
        <v>756</v>
      </c>
      <c r="I4849" s="74" t="n">
        <f aca="false">H4849/F4849</f>
        <v>0.258373205741627</v>
      </c>
      <c r="J4849" s="73" t="n">
        <v>2038</v>
      </c>
      <c r="K4849" s="73" t="n">
        <v>48</v>
      </c>
      <c r="L4849" s="73" t="n">
        <v>84</v>
      </c>
      <c r="M4849" s="73" t="n">
        <v>1109</v>
      </c>
      <c r="N4849" s="73" t="n">
        <v>804</v>
      </c>
      <c r="O4849" s="73" t="n">
        <f aca="false">J4849-M4849-N4849</f>
        <v>125</v>
      </c>
      <c r="P4849" s="74" t="n">
        <f aca="false">M4849/J4849</f>
        <v>0.544160942100098</v>
      </c>
      <c r="Q4849" s="74" t="n">
        <f aca="false">N4849/J4849</f>
        <v>0.39450441609421</v>
      </c>
      <c r="R4849" s="75" t="n">
        <f aca="false">ABS(P4849-Q4849)*100</f>
        <v>14.9656526005888</v>
      </c>
      <c r="S4849" s="72" t="str">
        <f aca="false">IF(M4849&gt;N4849,"Flávio Bolsonaro",IF(N4849&gt;M4849,"Lula","Empate"))</f>
        <v>Flávio Bolsonaro</v>
      </c>
      <c r="T4849" s="74" t="n">
        <v>0.469398077895802</v>
      </c>
      <c r="U4849" s="74" t="n">
        <v>0.456246838644411</v>
      </c>
      <c r="V4849" s="72" t="str">
        <f aca="false">IF(S4849="Empate","—",IF((N4849&gt;M4849)&lt;&gt;(T4849&gt;U4849),"Sim","Não"))</f>
        <v>Sim</v>
      </c>
    </row>
    <row r="4850" customFormat="false" ht="15" hidden="false" customHeight="false" outlineLevel="0" collapsed="false">
      <c r="A4850" s="72" t="s">
        <v>9819</v>
      </c>
      <c r="B4850" s="72" t="s">
        <v>9820</v>
      </c>
      <c r="C4850" s="72" t="s">
        <v>280</v>
      </c>
      <c r="D4850" s="72" t="s">
        <v>282</v>
      </c>
      <c r="E4850" s="72"/>
      <c r="F4850" s="73" t="n">
        <v>16975</v>
      </c>
      <c r="G4850" s="73" t="n">
        <v>12769</v>
      </c>
      <c r="H4850" s="73" t="n">
        <v>4206</v>
      </c>
      <c r="I4850" s="74" t="n">
        <f aca="false">H4850/F4850</f>
        <v>0.247776141384389</v>
      </c>
      <c r="J4850" s="73" t="n">
        <v>12158</v>
      </c>
      <c r="K4850" s="73" t="n">
        <v>323</v>
      </c>
      <c r="L4850" s="73" t="n">
        <v>288</v>
      </c>
      <c r="M4850" s="73" t="n">
        <v>8701</v>
      </c>
      <c r="N4850" s="73" t="n">
        <v>2712</v>
      </c>
      <c r="O4850" s="73" t="n">
        <f aca="false">J4850-M4850-N4850</f>
        <v>745</v>
      </c>
      <c r="P4850" s="74" t="n">
        <f aca="false">M4850/J4850</f>
        <v>0.715660470472117</v>
      </c>
      <c r="Q4850" s="74" t="n">
        <f aca="false">N4850/J4850</f>
        <v>0.223063003783517</v>
      </c>
      <c r="R4850" s="75" t="n">
        <f aca="false">ABS(P4850-Q4850)*100</f>
        <v>49.25974666886</v>
      </c>
      <c r="S4850" s="72" t="str">
        <f aca="false">IF(M4850&gt;N4850,"Flávio Bolsonaro",IF(N4850&gt;M4850,"Lula","Empate"))</f>
        <v>Flávio Bolsonaro</v>
      </c>
      <c r="T4850" s="74" t="n">
        <v>0.264066937898211</v>
      </c>
      <c r="U4850" s="74" t="n">
        <v>0.661242035771859</v>
      </c>
      <c r="V4850" s="72" t="str">
        <f aca="false">IF(S4850="Empate","—",IF((N4850&gt;M4850)&lt;&gt;(T4850&gt;U4850),"Sim","Não"))</f>
        <v>Não</v>
      </c>
    </row>
    <row r="4851" customFormat="false" ht="15" hidden="false" customHeight="false" outlineLevel="0" collapsed="false">
      <c r="A4851" s="72" t="s">
        <v>9821</v>
      </c>
      <c r="B4851" s="72" t="s">
        <v>9822</v>
      </c>
      <c r="C4851" s="72" t="s">
        <v>280</v>
      </c>
      <c r="D4851" s="72" t="s">
        <v>282</v>
      </c>
      <c r="E4851" s="72"/>
      <c r="F4851" s="73" t="n">
        <v>42270</v>
      </c>
      <c r="G4851" s="73" t="n">
        <v>33884</v>
      </c>
      <c r="H4851" s="73" t="n">
        <v>8386</v>
      </c>
      <c r="I4851" s="74" t="n">
        <f aca="false">H4851/F4851</f>
        <v>0.198391294061983</v>
      </c>
      <c r="J4851" s="73" t="n">
        <v>31876</v>
      </c>
      <c r="K4851" s="73" t="n">
        <v>981</v>
      </c>
      <c r="L4851" s="73" t="n">
        <v>1027</v>
      </c>
      <c r="M4851" s="73" t="n">
        <v>17582</v>
      </c>
      <c r="N4851" s="73" t="n">
        <v>11161</v>
      </c>
      <c r="O4851" s="73" t="n">
        <f aca="false">J4851-M4851-N4851</f>
        <v>3133</v>
      </c>
      <c r="P4851" s="74" t="n">
        <f aca="false">M4851/J4851</f>
        <v>0.551574852553645</v>
      </c>
      <c r="Q4851" s="74" t="n">
        <f aca="false">N4851/J4851</f>
        <v>0.35013803488518</v>
      </c>
      <c r="R4851" s="75" t="n">
        <f aca="false">ABS(P4851-Q4851)*100</f>
        <v>20.1436817668465</v>
      </c>
      <c r="S4851" s="72" t="str">
        <f aca="false">IF(M4851&gt;N4851,"Flávio Bolsonaro",IF(N4851&gt;M4851,"Lula","Empate"))</f>
        <v>Flávio Bolsonaro</v>
      </c>
      <c r="T4851" s="74" t="n">
        <v>0.407246108228317</v>
      </c>
      <c r="U4851" s="74" t="n">
        <v>0.489374845564616</v>
      </c>
      <c r="V4851" s="72" t="str">
        <f aca="false">IF(S4851="Empate","—",IF((N4851&gt;M4851)&lt;&gt;(T4851&gt;U4851),"Sim","Não"))</f>
        <v>Não</v>
      </c>
    </row>
    <row r="4852" customFormat="false" ht="15" hidden="false" customHeight="false" outlineLevel="0" collapsed="false">
      <c r="A4852" s="72" t="s">
        <v>9823</v>
      </c>
      <c r="B4852" s="72" t="s">
        <v>9824</v>
      </c>
      <c r="C4852" s="72" t="s">
        <v>280</v>
      </c>
      <c r="D4852" s="72" t="s">
        <v>282</v>
      </c>
      <c r="E4852" s="72"/>
      <c r="F4852" s="73" t="n">
        <v>278336</v>
      </c>
      <c r="G4852" s="73" t="n">
        <v>208436</v>
      </c>
      <c r="H4852" s="73" t="n">
        <v>69900</v>
      </c>
      <c r="I4852" s="74" t="n">
        <f aca="false">H4852/F4852</f>
        <v>0.251135318464015</v>
      </c>
      <c r="J4852" s="73" t="n">
        <v>196492</v>
      </c>
      <c r="K4852" s="73" t="n">
        <v>5162</v>
      </c>
      <c r="L4852" s="73" t="n">
        <v>6782</v>
      </c>
      <c r="M4852" s="73" t="n">
        <v>112236</v>
      </c>
      <c r="N4852" s="73" t="n">
        <v>64967</v>
      </c>
      <c r="O4852" s="73" t="n">
        <f aca="false">J4852-M4852-N4852</f>
        <v>19289</v>
      </c>
      <c r="P4852" s="74" t="n">
        <f aca="false">M4852/J4852</f>
        <v>0.571198827433178</v>
      </c>
      <c r="Q4852" s="74" t="n">
        <f aca="false">N4852/J4852</f>
        <v>0.330634326079433</v>
      </c>
      <c r="R4852" s="75" t="n">
        <f aca="false">ABS(P4852-Q4852)*100</f>
        <v>24.0564501353745</v>
      </c>
      <c r="S4852" s="72" t="str">
        <f aca="false">IF(M4852&gt;N4852,"Flávio Bolsonaro",IF(N4852&gt;M4852,"Lula","Empate"))</f>
        <v>Flávio Bolsonaro</v>
      </c>
      <c r="T4852" s="74" t="n">
        <v>0.355320199211171</v>
      </c>
      <c r="U4852" s="74" t="n">
        <v>0.53835401525852</v>
      </c>
      <c r="V4852" s="72" t="str">
        <f aca="false">IF(S4852="Empate","—",IF((N4852&gt;M4852)&lt;&gt;(T4852&gt;U4852),"Sim","Não"))</f>
        <v>Não</v>
      </c>
    </row>
    <row r="4853" customFormat="false" ht="15" hidden="false" customHeight="false" outlineLevel="0" collapsed="false">
      <c r="A4853" s="72" t="s">
        <v>9825</v>
      </c>
      <c r="B4853" s="72" t="s">
        <v>9826</v>
      </c>
      <c r="C4853" s="72" t="s">
        <v>280</v>
      </c>
      <c r="D4853" s="72" t="s">
        <v>282</v>
      </c>
      <c r="E4853" s="72"/>
      <c r="F4853" s="73" t="n">
        <v>56372</v>
      </c>
      <c r="G4853" s="73" t="n">
        <v>43512</v>
      </c>
      <c r="H4853" s="73" t="n">
        <v>12860</v>
      </c>
      <c r="I4853" s="74" t="n">
        <f aca="false">H4853/F4853</f>
        <v>0.22812743915419</v>
      </c>
      <c r="J4853" s="73" t="n">
        <v>41502</v>
      </c>
      <c r="K4853" s="73" t="n">
        <v>940</v>
      </c>
      <c r="L4853" s="73" t="n">
        <v>1070</v>
      </c>
      <c r="M4853" s="73" t="n">
        <v>27408</v>
      </c>
      <c r="N4853" s="73" t="n">
        <v>10720</v>
      </c>
      <c r="O4853" s="73" t="n">
        <f aca="false">J4853-M4853-N4853</f>
        <v>3374</v>
      </c>
      <c r="P4853" s="74" t="n">
        <f aca="false">M4853/J4853</f>
        <v>0.660401908341767</v>
      </c>
      <c r="Q4853" s="74" t="n">
        <f aca="false">N4853/J4853</f>
        <v>0.258300804780493</v>
      </c>
      <c r="R4853" s="75" t="n">
        <f aca="false">ABS(P4853-Q4853)*100</f>
        <v>40.2101103561274</v>
      </c>
      <c r="S4853" s="72" t="str">
        <f aca="false">IF(M4853&gt;N4853,"Flávio Bolsonaro",IF(N4853&gt;M4853,"Lula","Empate"))</f>
        <v>Flávio Bolsonaro</v>
      </c>
      <c r="T4853" s="74" t="n">
        <v>0.287083137623297</v>
      </c>
      <c r="U4853" s="74" t="n">
        <v>0.631258806951621</v>
      </c>
      <c r="V4853" s="72" t="str">
        <f aca="false">IF(S4853="Empate","—",IF((N4853&gt;M4853)&lt;&gt;(T4853&gt;U4853),"Sim","Não"))</f>
        <v>Não</v>
      </c>
    </row>
    <row r="4854" customFormat="false" ht="15" hidden="false" customHeight="false" outlineLevel="0" collapsed="false">
      <c r="A4854" s="72" t="s">
        <v>9827</v>
      </c>
      <c r="B4854" s="72" t="s">
        <v>9828</v>
      </c>
      <c r="C4854" s="72" t="s">
        <v>280</v>
      </c>
      <c r="D4854" s="72" t="s">
        <v>282</v>
      </c>
      <c r="E4854" s="72"/>
      <c r="F4854" s="73" t="n">
        <v>2146</v>
      </c>
      <c r="G4854" s="73" t="n">
        <v>1610</v>
      </c>
      <c r="H4854" s="73" t="n">
        <v>536</v>
      </c>
      <c r="I4854" s="74" t="n">
        <f aca="false">H4854/F4854</f>
        <v>0.249767008387698</v>
      </c>
      <c r="J4854" s="73" t="n">
        <v>1554</v>
      </c>
      <c r="K4854" s="73" t="n">
        <v>18</v>
      </c>
      <c r="L4854" s="73" t="n">
        <v>38</v>
      </c>
      <c r="M4854" s="73" t="n">
        <v>925</v>
      </c>
      <c r="N4854" s="73" t="n">
        <v>580</v>
      </c>
      <c r="O4854" s="73" t="n">
        <f aca="false">J4854-M4854-N4854</f>
        <v>49</v>
      </c>
      <c r="P4854" s="74" t="n">
        <f aca="false">M4854/J4854</f>
        <v>0.595238095238095</v>
      </c>
      <c r="Q4854" s="74" t="n">
        <f aca="false">N4854/J4854</f>
        <v>0.373230373230373</v>
      </c>
      <c r="R4854" s="75" t="n">
        <f aca="false">ABS(P4854-Q4854)*100</f>
        <v>22.2007722007722</v>
      </c>
      <c r="S4854" s="72" t="str">
        <f aca="false">IF(M4854&gt;N4854,"Flávio Bolsonaro",IF(N4854&gt;M4854,"Lula","Empate"))</f>
        <v>Flávio Bolsonaro</v>
      </c>
      <c r="T4854" s="74" t="n">
        <v>0.392769607843137</v>
      </c>
      <c r="U4854" s="74" t="n">
        <v>0.550245098039216</v>
      </c>
      <c r="V4854" s="72" t="str">
        <f aca="false">IF(S4854="Empate","—",IF((N4854&gt;M4854)&lt;&gt;(T4854&gt;U4854),"Sim","Não"))</f>
        <v>Não</v>
      </c>
    </row>
    <row r="4855" customFormat="false" ht="15" hidden="false" customHeight="false" outlineLevel="0" collapsed="false">
      <c r="A4855" s="72" t="s">
        <v>9829</v>
      </c>
      <c r="B4855" s="72" t="s">
        <v>9830</v>
      </c>
      <c r="C4855" s="72" t="s">
        <v>280</v>
      </c>
      <c r="D4855" s="72" t="s">
        <v>282</v>
      </c>
      <c r="E4855" s="72"/>
      <c r="F4855" s="73" t="n">
        <v>7724</v>
      </c>
      <c r="G4855" s="73" t="n">
        <v>6020</v>
      </c>
      <c r="H4855" s="73" t="n">
        <v>1704</v>
      </c>
      <c r="I4855" s="74" t="n">
        <f aca="false">H4855/F4855</f>
        <v>0.220611082340756</v>
      </c>
      <c r="J4855" s="73" t="n">
        <v>5689</v>
      </c>
      <c r="K4855" s="73" t="n">
        <v>165</v>
      </c>
      <c r="L4855" s="73" t="n">
        <v>166</v>
      </c>
      <c r="M4855" s="73" t="n">
        <v>3537</v>
      </c>
      <c r="N4855" s="73" t="n">
        <v>1750</v>
      </c>
      <c r="O4855" s="73" t="n">
        <f aca="false">J4855-M4855-N4855</f>
        <v>402</v>
      </c>
      <c r="P4855" s="74" t="n">
        <f aca="false">M4855/J4855</f>
        <v>0.621726138161364</v>
      </c>
      <c r="Q4855" s="74" t="n">
        <f aca="false">N4855/J4855</f>
        <v>0.307611179469151</v>
      </c>
      <c r="R4855" s="75" t="n">
        <f aca="false">ABS(P4855-Q4855)*100</f>
        <v>31.4114958692213</v>
      </c>
      <c r="S4855" s="72" t="str">
        <f aca="false">IF(M4855&gt;N4855,"Flávio Bolsonaro",IF(N4855&gt;M4855,"Lula","Empate"))</f>
        <v>Flávio Bolsonaro</v>
      </c>
      <c r="T4855" s="74" t="n">
        <v>0.358167133673974</v>
      </c>
      <c r="U4855" s="74" t="n">
        <v>0.568155595846382</v>
      </c>
      <c r="V4855" s="72" t="str">
        <f aca="false">IF(S4855="Empate","—",IF((N4855&gt;M4855)&lt;&gt;(T4855&gt;U4855),"Sim","Não"))</f>
        <v>Não</v>
      </c>
    </row>
    <row r="4856" customFormat="false" ht="15" hidden="false" customHeight="false" outlineLevel="0" collapsed="false">
      <c r="A4856" s="72" t="s">
        <v>9831</v>
      </c>
      <c r="B4856" s="72" t="s">
        <v>9832</v>
      </c>
      <c r="C4856" s="72" t="s">
        <v>280</v>
      </c>
      <c r="D4856" s="72" t="s">
        <v>282</v>
      </c>
      <c r="E4856" s="72"/>
      <c r="F4856" s="73" t="n">
        <v>52928</v>
      </c>
      <c r="G4856" s="73" t="n">
        <v>38880</v>
      </c>
      <c r="H4856" s="73" t="n">
        <v>14048</v>
      </c>
      <c r="I4856" s="74" t="n">
        <f aca="false">H4856/F4856</f>
        <v>0.265417170495768</v>
      </c>
      <c r="J4856" s="73" t="n">
        <v>37201</v>
      </c>
      <c r="K4856" s="73" t="n">
        <v>716</v>
      </c>
      <c r="L4856" s="73" t="n">
        <v>963</v>
      </c>
      <c r="M4856" s="73" t="n">
        <v>20207</v>
      </c>
      <c r="N4856" s="73" t="n">
        <v>13965</v>
      </c>
      <c r="O4856" s="73" t="n">
        <f aca="false">J4856-M4856-N4856</f>
        <v>3029</v>
      </c>
      <c r="P4856" s="74" t="n">
        <f aca="false">M4856/J4856</f>
        <v>0.54318432300207</v>
      </c>
      <c r="Q4856" s="74" t="n">
        <f aca="false">N4856/J4856</f>
        <v>0.375393134593156</v>
      </c>
      <c r="R4856" s="75" t="n">
        <f aca="false">ABS(P4856-Q4856)*100</f>
        <v>16.7791188408914</v>
      </c>
      <c r="S4856" s="72" t="str">
        <f aca="false">IF(M4856&gt;N4856,"Flávio Bolsonaro",IF(N4856&gt;M4856,"Lula","Empate"))</f>
        <v>Flávio Bolsonaro</v>
      </c>
      <c r="T4856" s="74" t="n">
        <v>0.407159932029607</v>
      </c>
      <c r="U4856" s="74" t="n">
        <v>0.50914432188013</v>
      </c>
      <c r="V4856" s="72" t="str">
        <f aca="false">IF(S4856="Empate","—",IF((N4856&gt;M4856)&lt;&gt;(T4856&gt;U4856),"Sim","Não"))</f>
        <v>Não</v>
      </c>
    </row>
    <row r="4857" customFormat="false" ht="15" hidden="false" customHeight="false" outlineLevel="0" collapsed="false">
      <c r="A4857" s="72" t="s">
        <v>9833</v>
      </c>
      <c r="B4857" s="72" t="s">
        <v>9834</v>
      </c>
      <c r="C4857" s="72" t="s">
        <v>280</v>
      </c>
      <c r="D4857" s="72" t="s">
        <v>282</v>
      </c>
      <c r="E4857" s="72"/>
      <c r="F4857" s="73" t="n">
        <v>6346</v>
      </c>
      <c r="G4857" s="73" t="n">
        <v>4911</v>
      </c>
      <c r="H4857" s="73" t="n">
        <v>1435</v>
      </c>
      <c r="I4857" s="74" t="n">
        <f aca="false">H4857/F4857</f>
        <v>0.22612669398046</v>
      </c>
      <c r="J4857" s="73" t="n">
        <v>4738</v>
      </c>
      <c r="K4857" s="73" t="n">
        <v>74</v>
      </c>
      <c r="L4857" s="73" t="n">
        <v>99</v>
      </c>
      <c r="M4857" s="73" t="n">
        <v>3224</v>
      </c>
      <c r="N4857" s="73" t="n">
        <v>1277</v>
      </c>
      <c r="O4857" s="73" t="n">
        <f aca="false">J4857-M4857-N4857</f>
        <v>237</v>
      </c>
      <c r="P4857" s="74" t="n">
        <f aca="false">M4857/J4857</f>
        <v>0.680455888560574</v>
      </c>
      <c r="Q4857" s="74" t="n">
        <f aca="false">N4857/J4857</f>
        <v>0.269523005487548</v>
      </c>
      <c r="R4857" s="75" t="n">
        <f aca="false">ABS(P4857-Q4857)*100</f>
        <v>41.0932883073027</v>
      </c>
      <c r="S4857" s="72" t="str">
        <f aca="false">IF(M4857&gt;N4857,"Flávio Bolsonaro",IF(N4857&gt;M4857,"Lula","Empate"))</f>
        <v>Flávio Bolsonaro</v>
      </c>
      <c r="T4857" s="74" t="n">
        <v>0.291107382550336</v>
      </c>
      <c r="U4857" s="74" t="n">
        <v>0.654991610738255</v>
      </c>
      <c r="V4857" s="72" t="str">
        <f aca="false">IF(S4857="Empate","—",IF((N4857&gt;M4857)&lt;&gt;(T4857&gt;U4857),"Sim","Não"))</f>
        <v>Não</v>
      </c>
    </row>
    <row r="4858" customFormat="false" ht="15" hidden="false" customHeight="false" outlineLevel="0" collapsed="false">
      <c r="A4858" s="72" t="s">
        <v>9835</v>
      </c>
      <c r="B4858" s="72" t="s">
        <v>9836</v>
      </c>
      <c r="C4858" s="72" t="s">
        <v>280</v>
      </c>
      <c r="D4858" s="72" t="s">
        <v>282</v>
      </c>
      <c r="E4858" s="72"/>
      <c r="F4858" s="73" t="n">
        <v>84471</v>
      </c>
      <c r="G4858" s="73" t="n">
        <v>65944</v>
      </c>
      <c r="H4858" s="73" t="n">
        <v>18527</v>
      </c>
      <c r="I4858" s="74" t="n">
        <f aca="false">H4858/F4858</f>
        <v>0.219329710788318</v>
      </c>
      <c r="J4858" s="73" t="n">
        <v>62175</v>
      </c>
      <c r="K4858" s="73" t="n">
        <v>1372</v>
      </c>
      <c r="L4858" s="73" t="n">
        <v>2397</v>
      </c>
      <c r="M4858" s="73" t="n">
        <v>43666</v>
      </c>
      <c r="N4858" s="73" t="n">
        <v>14393</v>
      </c>
      <c r="O4858" s="73" t="n">
        <f aca="false">J4858-M4858-N4858</f>
        <v>4116</v>
      </c>
      <c r="P4858" s="74" t="n">
        <f aca="false">M4858/J4858</f>
        <v>0.702308001608364</v>
      </c>
      <c r="Q4858" s="74" t="n">
        <f aca="false">N4858/J4858</f>
        <v>0.231491757137113</v>
      </c>
      <c r="R4858" s="75" t="n">
        <f aca="false">ABS(P4858-Q4858)*100</f>
        <v>47.0816244471251</v>
      </c>
      <c r="S4858" s="72" t="str">
        <f aca="false">IF(M4858&gt;N4858,"Flávio Bolsonaro",IF(N4858&gt;M4858,"Lula","Empate"))</f>
        <v>Flávio Bolsonaro</v>
      </c>
      <c r="T4858" s="74" t="n">
        <v>0.255207534435684</v>
      </c>
      <c r="U4858" s="74" t="n">
        <v>0.675675675675676</v>
      </c>
      <c r="V4858" s="72" t="str">
        <f aca="false">IF(S4858="Empate","—",IF((N4858&gt;M4858)&lt;&gt;(T4858&gt;U4858),"Sim","Não"))</f>
        <v>Não</v>
      </c>
    </row>
    <row r="4859" customFormat="false" ht="15" hidden="false" customHeight="false" outlineLevel="0" collapsed="false">
      <c r="A4859" s="72" t="s">
        <v>9837</v>
      </c>
      <c r="B4859" s="72" t="s">
        <v>9838</v>
      </c>
      <c r="C4859" s="72" t="s">
        <v>280</v>
      </c>
      <c r="D4859" s="72" t="s">
        <v>282</v>
      </c>
      <c r="E4859" s="72"/>
      <c r="F4859" s="73" t="n">
        <v>24212</v>
      </c>
      <c r="G4859" s="73" t="n">
        <v>18392</v>
      </c>
      <c r="H4859" s="73" t="n">
        <v>5820</v>
      </c>
      <c r="I4859" s="74" t="n">
        <f aca="false">H4859/F4859</f>
        <v>0.240376672724269</v>
      </c>
      <c r="J4859" s="73" t="n">
        <v>17111</v>
      </c>
      <c r="K4859" s="73" t="n">
        <v>699</v>
      </c>
      <c r="L4859" s="73" t="n">
        <v>582</v>
      </c>
      <c r="M4859" s="73" t="n">
        <v>9816</v>
      </c>
      <c r="N4859" s="73" t="n">
        <v>5695</v>
      </c>
      <c r="O4859" s="73" t="n">
        <f aca="false">J4859-M4859-N4859</f>
        <v>1600</v>
      </c>
      <c r="P4859" s="74" t="n">
        <f aca="false">M4859/J4859</f>
        <v>0.573666062766641</v>
      </c>
      <c r="Q4859" s="74" t="n">
        <f aca="false">N4859/J4859</f>
        <v>0.3328268365379</v>
      </c>
      <c r="R4859" s="75" t="n">
        <f aca="false">ABS(P4859-Q4859)*100</f>
        <v>24.0839226228742</v>
      </c>
      <c r="S4859" s="72" t="str">
        <f aca="false">IF(M4859&gt;N4859,"Flávio Bolsonaro",IF(N4859&gt;M4859,"Lula","Empate"))</f>
        <v>Flávio Bolsonaro</v>
      </c>
      <c r="T4859" s="74" t="n">
        <v>0.370374593762472</v>
      </c>
      <c r="U4859" s="74" t="n">
        <v>0.516392040595245</v>
      </c>
      <c r="V4859" s="72" t="str">
        <f aca="false">IF(S4859="Empate","—",IF((N4859&gt;M4859)&lt;&gt;(T4859&gt;U4859),"Sim","Não"))</f>
        <v>Não</v>
      </c>
    </row>
    <row r="4860" customFormat="false" ht="15" hidden="false" customHeight="false" outlineLevel="0" collapsed="false">
      <c r="A4860" s="72" t="s">
        <v>9839</v>
      </c>
      <c r="B4860" s="72" t="s">
        <v>9840</v>
      </c>
      <c r="C4860" s="72" t="s">
        <v>280</v>
      </c>
      <c r="D4860" s="72" t="s">
        <v>282</v>
      </c>
      <c r="E4860" s="72"/>
      <c r="F4860" s="73" t="n">
        <v>9706</v>
      </c>
      <c r="G4860" s="73" t="n">
        <v>7558</v>
      </c>
      <c r="H4860" s="73" t="n">
        <v>2148</v>
      </c>
      <c r="I4860" s="74" t="n">
        <f aca="false">H4860/F4860</f>
        <v>0.221306408407171</v>
      </c>
      <c r="J4860" s="73" t="n">
        <v>6971</v>
      </c>
      <c r="K4860" s="73" t="n">
        <v>254</v>
      </c>
      <c r="L4860" s="73" t="n">
        <v>333</v>
      </c>
      <c r="M4860" s="73" t="n">
        <v>3383</v>
      </c>
      <c r="N4860" s="73" t="n">
        <v>3125</v>
      </c>
      <c r="O4860" s="73" t="n">
        <f aca="false">J4860-M4860-N4860</f>
        <v>463</v>
      </c>
      <c r="P4860" s="74" t="n">
        <f aca="false">M4860/J4860</f>
        <v>0.485296227227084</v>
      </c>
      <c r="Q4860" s="74" t="n">
        <f aca="false">N4860/J4860</f>
        <v>0.448285755271841</v>
      </c>
      <c r="R4860" s="75" t="n">
        <f aca="false">ABS(P4860-Q4860)*100</f>
        <v>3.70104719552432</v>
      </c>
      <c r="S4860" s="72" t="str">
        <f aca="false">IF(M4860&gt;N4860,"Flávio Bolsonaro",IF(N4860&gt;M4860,"Lula","Empate"))</f>
        <v>Flávio Bolsonaro</v>
      </c>
      <c r="T4860" s="74" t="n">
        <v>0.56072821846554</v>
      </c>
      <c r="U4860" s="74" t="n">
        <v>0.3777633289987</v>
      </c>
      <c r="V4860" s="72" t="str">
        <f aca="false">IF(S4860="Empate","—",IF((N4860&gt;M4860)&lt;&gt;(T4860&gt;U4860),"Sim","Não"))</f>
        <v>Sim</v>
      </c>
    </row>
    <row r="4861" customFormat="false" ht="15" hidden="false" customHeight="false" outlineLevel="0" collapsed="false">
      <c r="A4861" s="72" t="s">
        <v>9841</v>
      </c>
      <c r="B4861" s="72" t="s">
        <v>6272</v>
      </c>
      <c r="C4861" s="72" t="s">
        <v>280</v>
      </c>
      <c r="D4861" s="72" t="s">
        <v>282</v>
      </c>
      <c r="E4861" s="72"/>
      <c r="F4861" s="73" t="n">
        <v>8535</v>
      </c>
      <c r="G4861" s="73" t="n">
        <v>6784</v>
      </c>
      <c r="H4861" s="73" t="n">
        <v>1751</v>
      </c>
      <c r="I4861" s="74" t="n">
        <f aca="false">H4861/F4861</f>
        <v>0.205155243116579</v>
      </c>
      <c r="J4861" s="73" t="n">
        <v>6320</v>
      </c>
      <c r="K4861" s="73" t="n">
        <v>200</v>
      </c>
      <c r="L4861" s="73" t="n">
        <v>264</v>
      </c>
      <c r="M4861" s="73" t="n">
        <v>4264</v>
      </c>
      <c r="N4861" s="73" t="n">
        <v>1583</v>
      </c>
      <c r="O4861" s="73" t="n">
        <f aca="false">J4861-M4861-N4861</f>
        <v>473</v>
      </c>
      <c r="P4861" s="74" t="n">
        <f aca="false">M4861/J4861</f>
        <v>0.674683544303798</v>
      </c>
      <c r="Q4861" s="74" t="n">
        <f aca="false">N4861/J4861</f>
        <v>0.250474683544304</v>
      </c>
      <c r="R4861" s="75" t="n">
        <f aca="false">ABS(P4861-Q4861)*100</f>
        <v>42.4208860759494</v>
      </c>
      <c r="S4861" s="72" t="str">
        <f aca="false">IF(M4861&gt;N4861,"Flávio Bolsonaro",IF(N4861&gt;M4861,"Lula","Empate"))</f>
        <v>Flávio Bolsonaro</v>
      </c>
      <c r="T4861" s="74" t="n">
        <v>0.302739931127414</v>
      </c>
      <c r="U4861" s="74" t="n">
        <v>0.619703548435395</v>
      </c>
      <c r="V4861" s="72" t="str">
        <f aca="false">IF(S4861="Empate","—",IF((N4861&gt;M4861)&lt;&gt;(T4861&gt;U4861),"Sim","Não"))</f>
        <v>Não</v>
      </c>
    </row>
    <row r="4862" customFormat="false" ht="15" hidden="false" customHeight="false" outlineLevel="0" collapsed="false">
      <c r="A4862" s="72" t="s">
        <v>9842</v>
      </c>
      <c r="B4862" s="72" t="s">
        <v>9843</v>
      </c>
      <c r="C4862" s="72" t="s">
        <v>280</v>
      </c>
      <c r="D4862" s="72" t="s">
        <v>282</v>
      </c>
      <c r="E4862" s="72"/>
      <c r="F4862" s="73" t="n">
        <v>8935</v>
      </c>
      <c r="G4862" s="73" t="n">
        <v>6520</v>
      </c>
      <c r="H4862" s="73" t="n">
        <v>2415</v>
      </c>
      <c r="I4862" s="74" t="n">
        <f aca="false">H4862/F4862</f>
        <v>0.270285394515949</v>
      </c>
      <c r="J4862" s="73" t="n">
        <v>6111</v>
      </c>
      <c r="K4862" s="73" t="n">
        <v>147</v>
      </c>
      <c r="L4862" s="73" t="n">
        <v>262</v>
      </c>
      <c r="M4862" s="73" t="n">
        <v>3653</v>
      </c>
      <c r="N4862" s="73" t="n">
        <v>2069</v>
      </c>
      <c r="O4862" s="73" t="n">
        <f aca="false">J4862-M4862-N4862</f>
        <v>389</v>
      </c>
      <c r="P4862" s="74" t="n">
        <f aca="false">M4862/J4862</f>
        <v>0.597774504991</v>
      </c>
      <c r="Q4862" s="74" t="n">
        <f aca="false">N4862/J4862</f>
        <v>0.33856979217804</v>
      </c>
      <c r="R4862" s="75" t="n">
        <f aca="false">ABS(P4862-Q4862)*100</f>
        <v>25.920471281296</v>
      </c>
      <c r="S4862" s="72" t="str">
        <f aca="false">IF(M4862&gt;N4862,"Flávio Bolsonaro",IF(N4862&gt;M4862,"Lula","Empate"))</f>
        <v>Flávio Bolsonaro</v>
      </c>
      <c r="T4862" s="74" t="n">
        <v>0.369886858137511</v>
      </c>
      <c r="U4862" s="74" t="n">
        <v>0.555613577023499</v>
      </c>
      <c r="V4862" s="72" t="str">
        <f aca="false">IF(S4862="Empate","—",IF((N4862&gt;M4862)&lt;&gt;(T4862&gt;U4862),"Sim","Não"))</f>
        <v>Não</v>
      </c>
    </row>
    <row r="4863" customFormat="false" ht="15" hidden="false" customHeight="false" outlineLevel="0" collapsed="false">
      <c r="A4863" s="72" t="s">
        <v>9844</v>
      </c>
      <c r="B4863" s="72" t="s">
        <v>9845</v>
      </c>
      <c r="C4863" s="72" t="s">
        <v>280</v>
      </c>
      <c r="D4863" s="72" t="s">
        <v>282</v>
      </c>
      <c r="E4863" s="72"/>
      <c r="F4863" s="73" t="n">
        <v>47624</v>
      </c>
      <c r="G4863" s="73" t="n">
        <v>36823</v>
      </c>
      <c r="H4863" s="73" t="n">
        <v>10801</v>
      </c>
      <c r="I4863" s="74" t="n">
        <f aca="false">H4863/F4863</f>
        <v>0.226797413069041</v>
      </c>
      <c r="J4863" s="73" t="n">
        <v>34693</v>
      </c>
      <c r="K4863" s="73" t="n">
        <v>750</v>
      </c>
      <c r="L4863" s="73" t="n">
        <v>1380</v>
      </c>
      <c r="M4863" s="73" t="n">
        <v>21770</v>
      </c>
      <c r="N4863" s="73" t="n">
        <v>10083</v>
      </c>
      <c r="O4863" s="73" t="n">
        <f aca="false">J4863-M4863-N4863</f>
        <v>2840</v>
      </c>
      <c r="P4863" s="74" t="n">
        <f aca="false">M4863/J4863</f>
        <v>0.627504107456836</v>
      </c>
      <c r="Q4863" s="74" t="n">
        <f aca="false">N4863/J4863</f>
        <v>0.290634998414666</v>
      </c>
      <c r="R4863" s="75" t="n">
        <f aca="false">ABS(P4863-Q4863)*100</f>
        <v>33.686910904217</v>
      </c>
      <c r="S4863" s="72" t="str">
        <f aca="false">IF(M4863&gt;N4863,"Flávio Bolsonaro",IF(N4863&gt;M4863,"Lula","Empate"))</f>
        <v>Flávio Bolsonaro</v>
      </c>
      <c r="T4863" s="74" t="n">
        <v>0.312992420838201</v>
      </c>
      <c r="U4863" s="74" t="n">
        <v>0.599322968155538</v>
      </c>
      <c r="V4863" s="72" t="str">
        <f aca="false">IF(S4863="Empate","—",IF((N4863&gt;M4863)&lt;&gt;(T4863&gt;U4863),"Sim","Não"))</f>
        <v>Não</v>
      </c>
    </row>
    <row r="4864" customFormat="false" ht="15" hidden="false" customHeight="false" outlineLevel="0" collapsed="false">
      <c r="A4864" s="72" t="s">
        <v>9846</v>
      </c>
      <c r="B4864" s="72" t="s">
        <v>9847</v>
      </c>
      <c r="C4864" s="72" t="s">
        <v>280</v>
      </c>
      <c r="D4864" s="72" t="s">
        <v>282</v>
      </c>
      <c r="E4864" s="72"/>
      <c r="F4864" s="73" t="n">
        <v>18368</v>
      </c>
      <c r="G4864" s="73" t="n">
        <v>14596</v>
      </c>
      <c r="H4864" s="73" t="n">
        <v>3772</v>
      </c>
      <c r="I4864" s="74" t="n">
        <f aca="false">H4864/F4864</f>
        <v>0.205357142857143</v>
      </c>
      <c r="J4864" s="73" t="n">
        <v>13751</v>
      </c>
      <c r="K4864" s="73" t="n">
        <v>388</v>
      </c>
      <c r="L4864" s="73" t="n">
        <v>457</v>
      </c>
      <c r="M4864" s="73" t="n">
        <v>8278</v>
      </c>
      <c r="N4864" s="73" t="n">
        <v>4112</v>
      </c>
      <c r="O4864" s="73" t="n">
        <f aca="false">J4864-M4864-N4864</f>
        <v>1361</v>
      </c>
      <c r="P4864" s="74" t="n">
        <f aca="false">M4864/J4864</f>
        <v>0.601992582357647</v>
      </c>
      <c r="Q4864" s="74" t="n">
        <f aca="false">N4864/J4864</f>
        <v>0.299032797614719</v>
      </c>
      <c r="R4864" s="75" t="n">
        <f aca="false">ABS(P4864-Q4864)*100</f>
        <v>30.2959784742928</v>
      </c>
      <c r="S4864" s="72" t="str">
        <f aca="false">IF(M4864&gt;N4864,"Flávio Bolsonaro",IF(N4864&gt;M4864,"Lula","Empate"))</f>
        <v>Flávio Bolsonaro</v>
      </c>
      <c r="T4864" s="74" t="n">
        <v>0.355815149511425</v>
      </c>
      <c r="U4864" s="74" t="n">
        <v>0.553155535963559</v>
      </c>
      <c r="V4864" s="72" t="str">
        <f aca="false">IF(S4864="Empate","—",IF((N4864&gt;M4864)&lt;&gt;(T4864&gt;U4864),"Sim","Não"))</f>
        <v>Não</v>
      </c>
    </row>
    <row r="4865" customFormat="false" ht="15" hidden="false" customHeight="false" outlineLevel="0" collapsed="false">
      <c r="A4865" s="72" t="s">
        <v>9848</v>
      </c>
      <c r="B4865" s="72" t="s">
        <v>9849</v>
      </c>
      <c r="C4865" s="72" t="s">
        <v>280</v>
      </c>
      <c r="D4865" s="72" t="s">
        <v>282</v>
      </c>
      <c r="E4865" s="72"/>
      <c r="F4865" s="73" t="n">
        <v>3289</v>
      </c>
      <c r="G4865" s="73" t="n">
        <v>2545</v>
      </c>
      <c r="H4865" s="73" t="n">
        <v>744</v>
      </c>
      <c r="I4865" s="74" t="n">
        <f aca="false">H4865/F4865</f>
        <v>0.226208574034661</v>
      </c>
      <c r="J4865" s="73" t="n">
        <v>2451</v>
      </c>
      <c r="K4865" s="73" t="n">
        <v>47</v>
      </c>
      <c r="L4865" s="73" t="n">
        <v>47</v>
      </c>
      <c r="M4865" s="73" t="n">
        <v>1249</v>
      </c>
      <c r="N4865" s="73" t="n">
        <v>1057</v>
      </c>
      <c r="O4865" s="73" t="n">
        <f aca="false">J4865-M4865-N4865</f>
        <v>145</v>
      </c>
      <c r="P4865" s="74" t="n">
        <f aca="false">M4865/J4865</f>
        <v>0.509587923296614</v>
      </c>
      <c r="Q4865" s="74" t="n">
        <f aca="false">N4865/J4865</f>
        <v>0.4312525499796</v>
      </c>
      <c r="R4865" s="75" t="n">
        <f aca="false">ABS(P4865-Q4865)*100</f>
        <v>7.83353733170135</v>
      </c>
      <c r="S4865" s="72" t="str">
        <f aca="false">IF(M4865&gt;N4865,"Flávio Bolsonaro",IF(N4865&gt;M4865,"Lula","Empate"))</f>
        <v>Flávio Bolsonaro</v>
      </c>
      <c r="T4865" s="74" t="n">
        <v>0.538919777601271</v>
      </c>
      <c r="U4865" s="74" t="n">
        <v>0.399920571882446</v>
      </c>
      <c r="V4865" s="72" t="str">
        <f aca="false">IF(S4865="Empate","—",IF((N4865&gt;M4865)&lt;&gt;(T4865&gt;U4865),"Sim","Não"))</f>
        <v>Sim</v>
      </c>
    </row>
    <row r="4866" customFormat="false" ht="15" hidden="false" customHeight="false" outlineLevel="0" collapsed="false">
      <c r="A4866" s="72" t="s">
        <v>9850</v>
      </c>
      <c r="B4866" s="72" t="s">
        <v>9851</v>
      </c>
      <c r="C4866" s="72" t="s">
        <v>280</v>
      </c>
      <c r="D4866" s="72" t="s">
        <v>282</v>
      </c>
      <c r="E4866" s="72"/>
      <c r="F4866" s="73" t="n">
        <v>3884</v>
      </c>
      <c r="G4866" s="73" t="n">
        <v>3083</v>
      </c>
      <c r="H4866" s="73" t="n">
        <v>801</v>
      </c>
      <c r="I4866" s="74" t="n">
        <f aca="false">H4866/F4866</f>
        <v>0.206230690010299</v>
      </c>
      <c r="J4866" s="73" t="n">
        <v>2919</v>
      </c>
      <c r="K4866" s="73" t="n">
        <v>75</v>
      </c>
      <c r="L4866" s="73" t="n">
        <v>89</v>
      </c>
      <c r="M4866" s="73" t="n">
        <v>1797</v>
      </c>
      <c r="N4866" s="73" t="n">
        <v>934</v>
      </c>
      <c r="O4866" s="73" t="n">
        <f aca="false">J4866-M4866-N4866</f>
        <v>188</v>
      </c>
      <c r="P4866" s="74" t="n">
        <f aca="false">M4866/J4866</f>
        <v>0.615621788283659</v>
      </c>
      <c r="Q4866" s="74" t="n">
        <f aca="false">N4866/J4866</f>
        <v>0.319972593353888</v>
      </c>
      <c r="R4866" s="75" t="n">
        <f aca="false">ABS(P4866-Q4866)*100</f>
        <v>29.564919492977</v>
      </c>
      <c r="S4866" s="72" t="str">
        <f aca="false">IF(M4866&gt;N4866,"Flávio Bolsonaro",IF(N4866&gt;M4866,"Lula","Empate"))</f>
        <v>Flávio Bolsonaro</v>
      </c>
      <c r="T4866" s="74" t="n">
        <v>0.403407155025554</v>
      </c>
      <c r="U4866" s="74" t="n">
        <v>0.529812606473595</v>
      </c>
      <c r="V4866" s="72" t="str">
        <f aca="false">IF(S4866="Empate","—",IF((N4866&gt;M4866)&lt;&gt;(T4866&gt;U4866),"Sim","Não"))</f>
        <v>Não</v>
      </c>
    </row>
    <row r="4867" customFormat="false" ht="15" hidden="false" customHeight="false" outlineLevel="0" collapsed="false">
      <c r="A4867" s="72" t="s">
        <v>9852</v>
      </c>
      <c r="B4867" s="72" t="s">
        <v>5502</v>
      </c>
      <c r="C4867" s="72" t="s">
        <v>280</v>
      </c>
      <c r="D4867" s="72" t="s">
        <v>282</v>
      </c>
      <c r="E4867" s="72"/>
      <c r="F4867" s="73" t="n">
        <v>10738</v>
      </c>
      <c r="G4867" s="73" t="n">
        <v>8423</v>
      </c>
      <c r="H4867" s="73" t="n">
        <v>2315</v>
      </c>
      <c r="I4867" s="74" t="n">
        <f aca="false">H4867/F4867</f>
        <v>0.215589495250512</v>
      </c>
      <c r="J4867" s="73" t="n">
        <v>8015</v>
      </c>
      <c r="K4867" s="73" t="n">
        <v>154</v>
      </c>
      <c r="L4867" s="73" t="n">
        <v>254</v>
      </c>
      <c r="M4867" s="73" t="n">
        <v>5454</v>
      </c>
      <c r="N4867" s="73" t="n">
        <v>2040</v>
      </c>
      <c r="O4867" s="73" t="n">
        <f aca="false">J4867-M4867-N4867</f>
        <v>521</v>
      </c>
      <c r="P4867" s="74" t="n">
        <f aca="false">M4867/J4867</f>
        <v>0.680474111041797</v>
      </c>
      <c r="Q4867" s="74" t="n">
        <f aca="false">N4867/J4867</f>
        <v>0.254522769806613</v>
      </c>
      <c r="R4867" s="75" t="n">
        <f aca="false">ABS(P4867-Q4867)*100</f>
        <v>42.5951341235184</v>
      </c>
      <c r="S4867" s="72" t="str">
        <f aca="false">IF(M4867&gt;N4867,"Flávio Bolsonaro",IF(N4867&gt;M4867,"Lula","Empate"))</f>
        <v>Flávio Bolsonaro</v>
      </c>
      <c r="T4867" s="74" t="n">
        <v>0.292426621572654</v>
      </c>
      <c r="U4867" s="74" t="n">
        <v>0.635342432660949</v>
      </c>
      <c r="V4867" s="72" t="str">
        <f aca="false">IF(S4867="Empate","—",IF((N4867&gt;M4867)&lt;&gt;(T4867&gt;U4867),"Sim","Não"))</f>
        <v>Não</v>
      </c>
    </row>
    <row r="4868" customFormat="false" ht="15" hidden="false" customHeight="false" outlineLevel="0" collapsed="false">
      <c r="A4868" s="72" t="s">
        <v>9853</v>
      </c>
      <c r="B4868" s="72" t="s">
        <v>9854</v>
      </c>
      <c r="C4868" s="72" t="s">
        <v>280</v>
      </c>
      <c r="D4868" s="72" t="s">
        <v>282</v>
      </c>
      <c r="E4868" s="72"/>
      <c r="F4868" s="73" t="n">
        <v>2400</v>
      </c>
      <c r="G4868" s="73" t="n">
        <v>1890</v>
      </c>
      <c r="H4868" s="73" t="n">
        <v>510</v>
      </c>
      <c r="I4868" s="74" t="n">
        <f aca="false">H4868/F4868</f>
        <v>0.2125</v>
      </c>
      <c r="J4868" s="73" t="n">
        <v>1796</v>
      </c>
      <c r="K4868" s="73" t="n">
        <v>41</v>
      </c>
      <c r="L4868" s="73" t="n">
        <v>53</v>
      </c>
      <c r="M4868" s="73" t="n">
        <v>1096</v>
      </c>
      <c r="N4868" s="73" t="n">
        <v>593</v>
      </c>
      <c r="O4868" s="73" t="n">
        <f aca="false">J4868-M4868-N4868</f>
        <v>107</v>
      </c>
      <c r="P4868" s="74" t="n">
        <f aca="false">M4868/J4868</f>
        <v>0.610244988864143</v>
      </c>
      <c r="Q4868" s="74" t="n">
        <f aca="false">N4868/J4868</f>
        <v>0.330178173719376</v>
      </c>
      <c r="R4868" s="75" t="n">
        <f aca="false">ABS(P4868-Q4868)*100</f>
        <v>28.0066815144766</v>
      </c>
      <c r="S4868" s="72" t="str">
        <f aca="false">IF(M4868&gt;N4868,"Flávio Bolsonaro",IF(N4868&gt;M4868,"Lula","Empate"))</f>
        <v>Flávio Bolsonaro</v>
      </c>
      <c r="T4868" s="74" t="n">
        <v>0.402147971360382</v>
      </c>
      <c r="U4868" s="74" t="n">
        <v>0.530429594272076</v>
      </c>
      <c r="V4868" s="72" t="str">
        <f aca="false">IF(S4868="Empate","—",IF((N4868&gt;M4868)&lt;&gt;(T4868&gt;U4868),"Sim","Não"))</f>
        <v>Não</v>
      </c>
    </row>
    <row r="4869" customFormat="false" ht="15" hidden="false" customHeight="false" outlineLevel="0" collapsed="false">
      <c r="A4869" s="72" t="s">
        <v>9855</v>
      </c>
      <c r="B4869" s="72" t="s">
        <v>9856</v>
      </c>
      <c r="C4869" s="72" t="s">
        <v>280</v>
      </c>
      <c r="D4869" s="72" t="s">
        <v>282</v>
      </c>
      <c r="E4869" s="72"/>
      <c r="F4869" s="73" t="n">
        <v>1094</v>
      </c>
      <c r="G4869" s="73" t="n">
        <v>862</v>
      </c>
      <c r="H4869" s="73" t="n">
        <v>232</v>
      </c>
      <c r="I4869" s="74" t="n">
        <f aca="false">H4869/F4869</f>
        <v>0.212065813528336</v>
      </c>
      <c r="J4869" s="73" t="n">
        <v>822</v>
      </c>
      <c r="K4869" s="73" t="n">
        <v>18</v>
      </c>
      <c r="L4869" s="73" t="n">
        <v>22</v>
      </c>
      <c r="M4869" s="73" t="n">
        <v>537</v>
      </c>
      <c r="N4869" s="73" t="n">
        <v>247</v>
      </c>
      <c r="O4869" s="73" t="n">
        <f aca="false">J4869-M4869-N4869</f>
        <v>38</v>
      </c>
      <c r="P4869" s="74" t="n">
        <f aca="false">M4869/J4869</f>
        <v>0.653284671532847</v>
      </c>
      <c r="Q4869" s="74" t="n">
        <f aca="false">N4869/J4869</f>
        <v>0.300486618004866</v>
      </c>
      <c r="R4869" s="75" t="n">
        <f aca="false">ABS(P4869-Q4869)*100</f>
        <v>35.2798053527981</v>
      </c>
      <c r="S4869" s="72" t="str">
        <f aca="false">IF(M4869&gt;N4869,"Flávio Bolsonaro",IF(N4869&gt;M4869,"Lula","Empate"))</f>
        <v>Flávio Bolsonaro</v>
      </c>
      <c r="T4869" s="74" t="n">
        <v>0.394313967861558</v>
      </c>
      <c r="U4869" s="74" t="n">
        <v>0.548825710754017</v>
      </c>
      <c r="V4869" s="72" t="str">
        <f aca="false">IF(S4869="Empate","—",IF((N4869&gt;M4869)&lt;&gt;(T4869&gt;U4869),"Sim","Não"))</f>
        <v>Não</v>
      </c>
    </row>
    <row r="4870" customFormat="false" ht="15" hidden="false" customHeight="false" outlineLevel="0" collapsed="false">
      <c r="A4870" s="72" t="s">
        <v>9857</v>
      </c>
      <c r="B4870" s="72" t="s">
        <v>9858</v>
      </c>
      <c r="C4870" s="72" t="s">
        <v>280</v>
      </c>
      <c r="D4870" s="72" t="s">
        <v>282</v>
      </c>
      <c r="E4870" s="72"/>
      <c r="F4870" s="73" t="n">
        <v>111048</v>
      </c>
      <c r="G4870" s="73" t="n">
        <v>85728</v>
      </c>
      <c r="H4870" s="73" t="n">
        <v>25320</v>
      </c>
      <c r="I4870" s="74" t="n">
        <f aca="false">H4870/F4870</f>
        <v>0.22800950940134</v>
      </c>
      <c r="J4870" s="73" t="n">
        <v>80153</v>
      </c>
      <c r="K4870" s="73" t="n">
        <v>2198</v>
      </c>
      <c r="L4870" s="73" t="n">
        <v>3377</v>
      </c>
      <c r="M4870" s="73" t="n">
        <v>43436</v>
      </c>
      <c r="N4870" s="73" t="n">
        <v>27979</v>
      </c>
      <c r="O4870" s="73" t="n">
        <f aca="false">J4870-M4870-N4870</f>
        <v>8738</v>
      </c>
      <c r="P4870" s="74" t="n">
        <f aca="false">M4870/J4870</f>
        <v>0.54191359025863</v>
      </c>
      <c r="Q4870" s="74" t="n">
        <f aca="false">N4870/J4870</f>
        <v>0.349069903808965</v>
      </c>
      <c r="R4870" s="75" t="n">
        <f aca="false">ABS(P4870-Q4870)*100</f>
        <v>19.2843686449665</v>
      </c>
      <c r="S4870" s="72" t="str">
        <f aca="false">IF(M4870&gt;N4870,"Flávio Bolsonaro",IF(N4870&gt;M4870,"Lula","Empate"))</f>
        <v>Flávio Bolsonaro</v>
      </c>
      <c r="T4870" s="74" t="n">
        <v>0.371466398607399</v>
      </c>
      <c r="U4870" s="74" t="n">
        <v>0.502709196557727</v>
      </c>
      <c r="V4870" s="72" t="str">
        <f aca="false">IF(S4870="Empate","—",IF((N4870&gt;M4870)&lt;&gt;(T4870&gt;U4870),"Sim","Não"))</f>
        <v>Não</v>
      </c>
    </row>
    <row r="4871" customFormat="false" ht="15" hidden="false" customHeight="false" outlineLevel="0" collapsed="false">
      <c r="A4871" s="72" t="s">
        <v>9859</v>
      </c>
      <c r="B4871" s="72" t="s">
        <v>9860</v>
      </c>
      <c r="C4871" s="72" t="s">
        <v>280</v>
      </c>
      <c r="D4871" s="72" t="s">
        <v>282</v>
      </c>
      <c r="E4871" s="72"/>
      <c r="F4871" s="73" t="n">
        <v>131308</v>
      </c>
      <c r="G4871" s="73" t="n">
        <v>105040</v>
      </c>
      <c r="H4871" s="73" t="n">
        <v>26268</v>
      </c>
      <c r="I4871" s="74" t="n">
        <f aca="false">H4871/F4871</f>
        <v>0.200048740366162</v>
      </c>
      <c r="J4871" s="73" t="n">
        <v>98819</v>
      </c>
      <c r="K4871" s="73" t="n">
        <v>2765</v>
      </c>
      <c r="L4871" s="73" t="n">
        <v>3456</v>
      </c>
      <c r="M4871" s="73" t="n">
        <v>61726</v>
      </c>
      <c r="N4871" s="73" t="n">
        <v>26994</v>
      </c>
      <c r="O4871" s="73" t="n">
        <f aca="false">J4871-M4871-N4871</f>
        <v>10099</v>
      </c>
      <c r="P4871" s="74" t="n">
        <f aca="false">M4871/J4871</f>
        <v>0.624636962527449</v>
      </c>
      <c r="Q4871" s="74" t="n">
        <f aca="false">N4871/J4871</f>
        <v>0.2731660915411</v>
      </c>
      <c r="R4871" s="75" t="n">
        <f aca="false">ABS(P4871-Q4871)*100</f>
        <v>35.1470870986349</v>
      </c>
      <c r="S4871" s="72" t="str">
        <f aca="false">IF(M4871&gt;N4871,"Flávio Bolsonaro",IF(N4871&gt;M4871,"Lula","Empate"))</f>
        <v>Flávio Bolsonaro</v>
      </c>
      <c r="T4871" s="74" t="n">
        <v>0.295867569116893</v>
      </c>
      <c r="U4871" s="74" t="n">
        <v>0.588637575050537</v>
      </c>
      <c r="V4871" s="72" t="str">
        <f aca="false">IF(S4871="Empate","—",IF((N4871&gt;M4871)&lt;&gt;(T4871&gt;U4871),"Sim","Não"))</f>
        <v>Não</v>
      </c>
    </row>
    <row r="4872" customFormat="false" ht="15" hidden="false" customHeight="false" outlineLevel="0" collapsed="false">
      <c r="A4872" s="72" t="s">
        <v>9861</v>
      </c>
      <c r="B4872" s="72" t="s">
        <v>9862</v>
      </c>
      <c r="C4872" s="72" t="s">
        <v>280</v>
      </c>
      <c r="D4872" s="72" t="s">
        <v>282</v>
      </c>
      <c r="E4872" s="72"/>
      <c r="F4872" s="73" t="n">
        <v>4231</v>
      </c>
      <c r="G4872" s="73" t="n">
        <v>3408</v>
      </c>
      <c r="H4872" s="73" t="n">
        <v>823</v>
      </c>
      <c r="I4872" s="74" t="n">
        <f aca="false">H4872/F4872</f>
        <v>0.194516662727488</v>
      </c>
      <c r="J4872" s="73" t="n">
        <v>3275</v>
      </c>
      <c r="K4872" s="73" t="n">
        <v>56</v>
      </c>
      <c r="L4872" s="73" t="n">
        <v>77</v>
      </c>
      <c r="M4872" s="73" t="n">
        <v>2250</v>
      </c>
      <c r="N4872" s="73" t="n">
        <v>903</v>
      </c>
      <c r="O4872" s="73" t="n">
        <f aca="false">J4872-M4872-N4872</f>
        <v>122</v>
      </c>
      <c r="P4872" s="74" t="n">
        <f aca="false">M4872/J4872</f>
        <v>0.687022900763359</v>
      </c>
      <c r="Q4872" s="74" t="n">
        <f aca="false">N4872/J4872</f>
        <v>0.275725190839695</v>
      </c>
      <c r="R4872" s="75" t="n">
        <f aca="false">ABS(P4872-Q4872)*100</f>
        <v>41.1297709923664</v>
      </c>
      <c r="S4872" s="72" t="str">
        <f aca="false">IF(M4872&gt;N4872,"Flávio Bolsonaro",IF(N4872&gt;M4872,"Lula","Empate"))</f>
        <v>Flávio Bolsonaro</v>
      </c>
      <c r="T4872" s="74" t="n">
        <v>0.303835699184536</v>
      </c>
      <c r="U4872" s="74" t="n">
        <v>0.653881002718212</v>
      </c>
      <c r="V4872" s="72" t="str">
        <f aca="false">IF(S4872="Empate","—",IF((N4872&gt;M4872)&lt;&gt;(T4872&gt;U4872),"Sim","Não"))</f>
        <v>Não</v>
      </c>
    </row>
    <row r="4873" customFormat="false" ht="15" hidden="false" customHeight="false" outlineLevel="0" collapsed="false">
      <c r="A4873" s="72" t="s">
        <v>9863</v>
      </c>
      <c r="B4873" s="72" t="s">
        <v>9864</v>
      </c>
      <c r="C4873" s="72" t="s">
        <v>280</v>
      </c>
      <c r="D4873" s="72" t="s">
        <v>282</v>
      </c>
      <c r="E4873" s="72"/>
      <c r="F4873" s="73" t="n">
        <v>2875</v>
      </c>
      <c r="G4873" s="73" t="n">
        <v>2128</v>
      </c>
      <c r="H4873" s="73" t="n">
        <v>747</v>
      </c>
      <c r="I4873" s="74" t="n">
        <f aca="false">H4873/F4873</f>
        <v>0.259826086956522</v>
      </c>
      <c r="J4873" s="73" t="n">
        <v>2026</v>
      </c>
      <c r="K4873" s="73" t="n">
        <v>51</v>
      </c>
      <c r="L4873" s="73" t="n">
        <v>51</v>
      </c>
      <c r="M4873" s="73" t="n">
        <v>1027</v>
      </c>
      <c r="N4873" s="73" t="n">
        <v>898</v>
      </c>
      <c r="O4873" s="73" t="n">
        <f aca="false">J4873-M4873-N4873</f>
        <v>101</v>
      </c>
      <c r="P4873" s="74" t="n">
        <f aca="false">M4873/J4873</f>
        <v>0.506910167818361</v>
      </c>
      <c r="Q4873" s="74" t="n">
        <f aca="false">N4873/J4873</f>
        <v>0.443237907206318</v>
      </c>
      <c r="R4873" s="75" t="n">
        <f aca="false">ABS(P4873-Q4873)*100</f>
        <v>6.36722606120434</v>
      </c>
      <c r="S4873" s="72" t="str">
        <f aca="false">IF(M4873&gt;N4873,"Flávio Bolsonaro",IF(N4873&gt;M4873,"Lula","Empate"))</f>
        <v>Flávio Bolsonaro</v>
      </c>
      <c r="T4873" s="74" t="n">
        <v>0.537701508060323</v>
      </c>
      <c r="U4873" s="74" t="n">
        <v>0.424856994279771</v>
      </c>
      <c r="V4873" s="72" t="str">
        <f aca="false">IF(S4873="Empate","—",IF((N4873&gt;M4873)&lt;&gt;(T4873&gt;U4873),"Sim","Não"))</f>
        <v>Sim</v>
      </c>
    </row>
    <row r="4874" customFormat="false" ht="15" hidden="false" customHeight="false" outlineLevel="0" collapsed="false">
      <c r="A4874" s="72" t="s">
        <v>9865</v>
      </c>
      <c r="B4874" s="72" t="s">
        <v>9866</v>
      </c>
      <c r="C4874" s="72" t="s">
        <v>280</v>
      </c>
      <c r="D4874" s="72" t="s">
        <v>282</v>
      </c>
      <c r="E4874" s="72"/>
      <c r="F4874" s="73" t="n">
        <v>17196</v>
      </c>
      <c r="G4874" s="73" t="n">
        <v>14225</v>
      </c>
      <c r="H4874" s="73" t="n">
        <v>2971</v>
      </c>
      <c r="I4874" s="74" t="n">
        <f aca="false">H4874/F4874</f>
        <v>0.172772737846011</v>
      </c>
      <c r="J4874" s="73" t="n">
        <v>13499</v>
      </c>
      <c r="K4874" s="73" t="n">
        <v>299</v>
      </c>
      <c r="L4874" s="73" t="n">
        <v>427</v>
      </c>
      <c r="M4874" s="73" t="n">
        <v>9098</v>
      </c>
      <c r="N4874" s="73" t="n">
        <v>3343</v>
      </c>
      <c r="O4874" s="73" t="n">
        <f aca="false">J4874-M4874-N4874</f>
        <v>1058</v>
      </c>
      <c r="P4874" s="74" t="n">
        <f aca="false">M4874/J4874</f>
        <v>0.673975850062968</v>
      </c>
      <c r="Q4874" s="74" t="n">
        <f aca="false">N4874/J4874</f>
        <v>0.247647973923994</v>
      </c>
      <c r="R4874" s="75" t="n">
        <f aca="false">ABS(P4874-Q4874)*100</f>
        <v>42.6327876138973</v>
      </c>
      <c r="S4874" s="72" t="str">
        <f aca="false">IF(M4874&gt;N4874,"Flávio Bolsonaro",IF(N4874&gt;M4874,"Lula","Empate"))</f>
        <v>Flávio Bolsonaro</v>
      </c>
      <c r="T4874" s="74" t="n">
        <v>0.306573720110936</v>
      </c>
      <c r="U4874" s="74" t="n">
        <v>0.616820328311221</v>
      </c>
      <c r="V4874" s="72" t="str">
        <f aca="false">IF(S4874="Empate","—",IF((N4874&gt;M4874)&lt;&gt;(T4874&gt;U4874),"Sim","Não"))</f>
        <v>Não</v>
      </c>
    </row>
    <row r="4875" customFormat="false" ht="15" hidden="false" customHeight="false" outlineLevel="0" collapsed="false">
      <c r="A4875" s="72" t="s">
        <v>9867</v>
      </c>
      <c r="B4875" s="72" t="s">
        <v>9868</v>
      </c>
      <c r="C4875" s="72" t="s">
        <v>280</v>
      </c>
      <c r="D4875" s="72" t="s">
        <v>282</v>
      </c>
      <c r="E4875" s="72"/>
      <c r="F4875" s="73" t="n">
        <v>17821</v>
      </c>
      <c r="G4875" s="73" t="n">
        <v>13455</v>
      </c>
      <c r="H4875" s="73" t="n">
        <v>4366</v>
      </c>
      <c r="I4875" s="74" t="n">
        <f aca="false">H4875/F4875</f>
        <v>0.244991863531788</v>
      </c>
      <c r="J4875" s="73" t="n">
        <v>12644</v>
      </c>
      <c r="K4875" s="73" t="n">
        <v>357</v>
      </c>
      <c r="L4875" s="73" t="n">
        <v>454</v>
      </c>
      <c r="M4875" s="73" t="n">
        <v>8559</v>
      </c>
      <c r="N4875" s="73" t="n">
        <v>3126</v>
      </c>
      <c r="O4875" s="73" t="n">
        <f aca="false">J4875-M4875-N4875</f>
        <v>959</v>
      </c>
      <c r="P4875" s="74" t="n">
        <f aca="false">M4875/J4875</f>
        <v>0.676921860170832</v>
      </c>
      <c r="Q4875" s="74" t="n">
        <f aca="false">N4875/J4875</f>
        <v>0.247231888642835</v>
      </c>
      <c r="R4875" s="75" t="n">
        <f aca="false">ABS(P4875-Q4875)*100</f>
        <v>42.9689971527998</v>
      </c>
      <c r="S4875" s="72" t="str">
        <f aca="false">IF(M4875&gt;N4875,"Flávio Bolsonaro",IF(N4875&gt;M4875,"Lula","Empate"))</f>
        <v>Flávio Bolsonaro</v>
      </c>
      <c r="T4875" s="74" t="n">
        <v>0.277088122605364</v>
      </c>
      <c r="U4875" s="74" t="n">
        <v>0.63272030651341</v>
      </c>
      <c r="V4875" s="72" t="str">
        <f aca="false">IF(S4875="Empate","—",IF((N4875&gt;M4875)&lt;&gt;(T4875&gt;U4875),"Sim","Não"))</f>
        <v>Não</v>
      </c>
    </row>
    <row r="4876" customFormat="false" ht="15" hidden="false" customHeight="false" outlineLevel="0" collapsed="false">
      <c r="A4876" s="72" t="s">
        <v>9869</v>
      </c>
      <c r="B4876" s="72" t="s">
        <v>9870</v>
      </c>
      <c r="C4876" s="72" t="s">
        <v>280</v>
      </c>
      <c r="D4876" s="72" t="s">
        <v>282</v>
      </c>
      <c r="E4876" s="72"/>
      <c r="F4876" s="73" t="n">
        <v>14878</v>
      </c>
      <c r="G4876" s="73" t="n">
        <v>11504</v>
      </c>
      <c r="H4876" s="73" t="n">
        <v>3374</v>
      </c>
      <c r="I4876" s="74" t="n">
        <f aca="false">H4876/F4876</f>
        <v>0.226777792714074</v>
      </c>
      <c r="J4876" s="73" t="n">
        <v>10897</v>
      </c>
      <c r="K4876" s="73" t="n">
        <v>282</v>
      </c>
      <c r="L4876" s="73" t="n">
        <v>325</v>
      </c>
      <c r="M4876" s="73" t="n">
        <v>7013</v>
      </c>
      <c r="N4876" s="73" t="n">
        <v>3376</v>
      </c>
      <c r="O4876" s="73" t="n">
        <f aca="false">J4876-M4876-N4876</f>
        <v>508</v>
      </c>
      <c r="P4876" s="74" t="n">
        <f aca="false">M4876/J4876</f>
        <v>0.64357162521795</v>
      </c>
      <c r="Q4876" s="74" t="n">
        <f aca="false">N4876/J4876</f>
        <v>0.309810039460402</v>
      </c>
      <c r="R4876" s="75" t="n">
        <f aca="false">ABS(P4876-Q4876)*100</f>
        <v>33.3761585757548</v>
      </c>
      <c r="S4876" s="72" t="str">
        <f aca="false">IF(M4876&gt;N4876,"Flávio Bolsonaro",IF(N4876&gt;M4876,"Lula","Empate"))</f>
        <v>Flávio Bolsonaro</v>
      </c>
      <c r="T4876" s="74" t="n">
        <v>0.381697612732096</v>
      </c>
      <c r="U4876" s="74" t="n">
        <v>0.569496021220159</v>
      </c>
      <c r="V4876" s="72" t="str">
        <f aca="false">IF(S4876="Empate","—",IF((N4876&gt;M4876)&lt;&gt;(T4876&gt;U4876),"Sim","Não"))</f>
        <v>Não</v>
      </c>
    </row>
    <row r="4877" customFormat="false" ht="15" hidden="false" customHeight="false" outlineLevel="0" collapsed="false">
      <c r="A4877" s="72" t="s">
        <v>9871</v>
      </c>
      <c r="B4877" s="72" t="s">
        <v>9872</v>
      </c>
      <c r="C4877" s="72" t="s">
        <v>280</v>
      </c>
      <c r="D4877" s="72" t="s">
        <v>282</v>
      </c>
      <c r="E4877" s="72"/>
      <c r="F4877" s="73" t="n">
        <v>13143</v>
      </c>
      <c r="G4877" s="73" t="n">
        <v>9997</v>
      </c>
      <c r="H4877" s="73" t="n">
        <v>3146</v>
      </c>
      <c r="I4877" s="74" t="n">
        <f aca="false">H4877/F4877</f>
        <v>0.239366963402572</v>
      </c>
      <c r="J4877" s="73" t="n">
        <v>9544</v>
      </c>
      <c r="K4877" s="73" t="n">
        <v>165</v>
      </c>
      <c r="L4877" s="73" t="n">
        <v>288</v>
      </c>
      <c r="M4877" s="73" t="n">
        <v>6141</v>
      </c>
      <c r="N4877" s="73" t="n">
        <v>2889</v>
      </c>
      <c r="O4877" s="73" t="n">
        <f aca="false">J4877-M4877-N4877</f>
        <v>514</v>
      </c>
      <c r="P4877" s="74" t="n">
        <f aca="false">M4877/J4877</f>
        <v>0.643440905280805</v>
      </c>
      <c r="Q4877" s="74" t="n">
        <f aca="false">N4877/J4877</f>
        <v>0.302703269069573</v>
      </c>
      <c r="R4877" s="75" t="n">
        <f aca="false">ABS(P4877-Q4877)*100</f>
        <v>34.0737636211232</v>
      </c>
      <c r="S4877" s="72" t="str">
        <f aca="false">IF(M4877&gt;N4877,"Flávio Bolsonaro",IF(N4877&gt;M4877,"Lula","Empate"))</f>
        <v>Flávio Bolsonaro</v>
      </c>
      <c r="T4877" s="74" t="n">
        <v>0.349953061437363</v>
      </c>
      <c r="U4877" s="74" t="n">
        <v>0.598831751329926</v>
      </c>
      <c r="V4877" s="72" t="str">
        <f aca="false">IF(S4877="Empate","—",IF((N4877&gt;M4877)&lt;&gt;(T4877&gt;U4877),"Sim","Não"))</f>
        <v>Não</v>
      </c>
    </row>
    <row r="4878" customFormat="false" ht="15" hidden="false" customHeight="false" outlineLevel="0" collapsed="false">
      <c r="A4878" s="72" t="s">
        <v>9873</v>
      </c>
      <c r="B4878" s="72" t="s">
        <v>9874</v>
      </c>
      <c r="C4878" s="72" t="s">
        <v>280</v>
      </c>
      <c r="D4878" s="72" t="s">
        <v>282</v>
      </c>
      <c r="E4878" s="72"/>
      <c r="F4878" s="73" t="n">
        <v>4125</v>
      </c>
      <c r="G4878" s="73" t="n">
        <v>3249</v>
      </c>
      <c r="H4878" s="73" t="n">
        <v>876</v>
      </c>
      <c r="I4878" s="74" t="n">
        <f aca="false">H4878/F4878</f>
        <v>0.212363636363636</v>
      </c>
      <c r="J4878" s="73" t="n">
        <v>3152</v>
      </c>
      <c r="K4878" s="73" t="n">
        <v>34</v>
      </c>
      <c r="L4878" s="73" t="n">
        <v>63</v>
      </c>
      <c r="M4878" s="73" t="n">
        <v>2163</v>
      </c>
      <c r="N4878" s="73" t="n">
        <v>827</v>
      </c>
      <c r="O4878" s="73" t="n">
        <f aca="false">J4878-M4878-N4878</f>
        <v>162</v>
      </c>
      <c r="P4878" s="74" t="n">
        <f aca="false">M4878/J4878</f>
        <v>0.686230964467005</v>
      </c>
      <c r="Q4878" s="74" t="n">
        <f aca="false">N4878/J4878</f>
        <v>0.262373096446701</v>
      </c>
      <c r="R4878" s="75" t="n">
        <f aca="false">ABS(P4878-Q4878)*100</f>
        <v>42.3857868020305</v>
      </c>
      <c r="S4878" s="72" t="str">
        <f aca="false">IF(M4878&gt;N4878,"Flávio Bolsonaro",IF(N4878&gt;M4878,"Lula","Empate"))</f>
        <v>Flávio Bolsonaro</v>
      </c>
      <c r="T4878" s="74" t="n">
        <v>0.292547660311958</v>
      </c>
      <c r="U4878" s="74" t="n">
        <v>0.65684575389948</v>
      </c>
      <c r="V4878" s="72" t="str">
        <f aca="false">IF(S4878="Empate","—",IF((N4878&gt;M4878)&lt;&gt;(T4878&gt;U4878),"Sim","Não"))</f>
        <v>Não</v>
      </c>
    </row>
    <row r="4879" customFormat="false" ht="15" hidden="false" customHeight="false" outlineLevel="0" collapsed="false">
      <c r="A4879" s="72" t="s">
        <v>9875</v>
      </c>
      <c r="B4879" s="72" t="s">
        <v>9876</v>
      </c>
      <c r="C4879" s="72" t="s">
        <v>280</v>
      </c>
      <c r="D4879" s="72" t="s">
        <v>282</v>
      </c>
      <c r="E4879" s="72"/>
      <c r="F4879" s="73" t="n">
        <v>7397</v>
      </c>
      <c r="G4879" s="73" t="n">
        <v>5855</v>
      </c>
      <c r="H4879" s="73" t="n">
        <v>1542</v>
      </c>
      <c r="I4879" s="74" t="n">
        <f aca="false">H4879/F4879</f>
        <v>0.208462890360957</v>
      </c>
      <c r="J4879" s="73" t="n">
        <v>5581</v>
      </c>
      <c r="K4879" s="73" t="n">
        <v>138</v>
      </c>
      <c r="L4879" s="73" t="n">
        <v>136</v>
      </c>
      <c r="M4879" s="73" t="n">
        <v>3816</v>
      </c>
      <c r="N4879" s="73" t="n">
        <v>1357</v>
      </c>
      <c r="O4879" s="73" t="n">
        <f aca="false">J4879-M4879-N4879</f>
        <v>408</v>
      </c>
      <c r="P4879" s="74" t="n">
        <f aca="false">M4879/J4879</f>
        <v>0.683748432180613</v>
      </c>
      <c r="Q4879" s="74" t="n">
        <f aca="false">N4879/J4879</f>
        <v>0.243146389535925</v>
      </c>
      <c r="R4879" s="75" t="n">
        <f aca="false">ABS(P4879-Q4879)*100</f>
        <v>44.0602042644687</v>
      </c>
      <c r="S4879" s="72" t="str">
        <f aca="false">IF(M4879&gt;N4879,"Flávio Bolsonaro",IF(N4879&gt;M4879,"Lula","Empate"))</f>
        <v>Flávio Bolsonaro</v>
      </c>
      <c r="T4879" s="74" t="n">
        <v>0.30927291886196</v>
      </c>
      <c r="U4879" s="74" t="n">
        <v>0.588865472427116</v>
      </c>
      <c r="V4879" s="72" t="str">
        <f aca="false">IF(S4879="Empate","—",IF((N4879&gt;M4879)&lt;&gt;(T4879&gt;U4879),"Sim","Não"))</f>
        <v>Não</v>
      </c>
    </row>
    <row r="4880" customFormat="false" ht="15" hidden="false" customHeight="false" outlineLevel="0" collapsed="false">
      <c r="A4880" s="72" t="s">
        <v>9877</v>
      </c>
      <c r="B4880" s="72" t="s">
        <v>9878</v>
      </c>
      <c r="C4880" s="72" t="s">
        <v>280</v>
      </c>
      <c r="D4880" s="72" t="s">
        <v>282</v>
      </c>
      <c r="E4880" s="72"/>
      <c r="F4880" s="73" t="n">
        <v>36426</v>
      </c>
      <c r="G4880" s="73" t="n">
        <v>28306</v>
      </c>
      <c r="H4880" s="73" t="n">
        <v>8120</v>
      </c>
      <c r="I4880" s="74" t="n">
        <f aca="false">H4880/F4880</f>
        <v>0.222917696151101</v>
      </c>
      <c r="J4880" s="73" t="n">
        <v>26696</v>
      </c>
      <c r="K4880" s="73" t="n">
        <v>701</v>
      </c>
      <c r="L4880" s="73" t="n">
        <v>909</v>
      </c>
      <c r="M4880" s="73" t="n">
        <v>16272</v>
      </c>
      <c r="N4880" s="73" t="n">
        <v>8047</v>
      </c>
      <c r="O4880" s="73" t="n">
        <f aca="false">J4880-M4880-N4880</f>
        <v>2377</v>
      </c>
      <c r="P4880" s="74" t="n">
        <f aca="false">M4880/J4880</f>
        <v>0.609529517530716</v>
      </c>
      <c r="Q4880" s="74" t="n">
        <f aca="false">N4880/J4880</f>
        <v>0.30143092598142</v>
      </c>
      <c r="R4880" s="75" t="n">
        <f aca="false">ABS(P4880-Q4880)*100</f>
        <v>30.8098591549296</v>
      </c>
      <c r="S4880" s="72" t="str">
        <f aca="false">IF(M4880&gt;N4880,"Flávio Bolsonaro",IF(N4880&gt;M4880,"Lula","Empate"))</f>
        <v>Flávio Bolsonaro</v>
      </c>
      <c r="T4880" s="74" t="n">
        <v>0.361226965951316</v>
      </c>
      <c r="U4880" s="74" t="n">
        <v>0.558580420110715</v>
      </c>
      <c r="V4880" s="72" t="str">
        <f aca="false">IF(S4880="Empate","—",IF((N4880&gt;M4880)&lt;&gt;(T4880&gt;U4880),"Sim","Não"))</f>
        <v>Não</v>
      </c>
    </row>
    <row r="4881" customFormat="false" ht="15" hidden="false" customHeight="false" outlineLevel="0" collapsed="false">
      <c r="A4881" s="72" t="s">
        <v>9879</v>
      </c>
      <c r="B4881" s="72" t="s">
        <v>9880</v>
      </c>
      <c r="C4881" s="72" t="s">
        <v>280</v>
      </c>
      <c r="D4881" s="72" t="s">
        <v>282</v>
      </c>
      <c r="E4881" s="72"/>
      <c r="F4881" s="73" t="n">
        <v>3698</v>
      </c>
      <c r="G4881" s="73" t="n">
        <v>2809</v>
      </c>
      <c r="H4881" s="73" t="n">
        <v>889</v>
      </c>
      <c r="I4881" s="74" t="n">
        <f aca="false">H4881/F4881</f>
        <v>0.240400216333153</v>
      </c>
      <c r="J4881" s="73" t="n">
        <v>2681</v>
      </c>
      <c r="K4881" s="73" t="n">
        <v>58</v>
      </c>
      <c r="L4881" s="73" t="n">
        <v>70</v>
      </c>
      <c r="M4881" s="73" t="n">
        <v>1489</v>
      </c>
      <c r="N4881" s="73" t="n">
        <v>991</v>
      </c>
      <c r="O4881" s="73" t="n">
        <f aca="false">J4881-M4881-N4881</f>
        <v>201</v>
      </c>
      <c r="P4881" s="74" t="n">
        <f aca="false">M4881/J4881</f>
        <v>0.555389779932861</v>
      </c>
      <c r="Q4881" s="74" t="n">
        <f aca="false">N4881/J4881</f>
        <v>0.369638194703469</v>
      </c>
      <c r="R4881" s="75" t="n">
        <f aca="false">ABS(P4881-Q4881)*100</f>
        <v>18.5751585229392</v>
      </c>
      <c r="S4881" s="72" t="str">
        <f aca="false">IF(M4881&gt;N4881,"Flávio Bolsonaro",IF(N4881&gt;M4881,"Lula","Empate"))</f>
        <v>Flávio Bolsonaro</v>
      </c>
      <c r="T4881" s="74" t="n">
        <v>0.453937007874016</v>
      </c>
      <c r="U4881" s="74" t="n">
        <v>0.477165354330709</v>
      </c>
      <c r="V4881" s="72" t="str">
        <f aca="false">IF(S4881="Empate","—",IF((N4881&gt;M4881)&lt;&gt;(T4881&gt;U4881),"Sim","Não"))</f>
        <v>Não</v>
      </c>
    </row>
    <row r="4882" customFormat="false" ht="15" hidden="false" customHeight="false" outlineLevel="0" collapsed="false">
      <c r="A4882" s="72" t="s">
        <v>9881</v>
      </c>
      <c r="B4882" s="72" t="s">
        <v>9882</v>
      </c>
      <c r="C4882" s="72" t="s">
        <v>280</v>
      </c>
      <c r="D4882" s="72" t="s">
        <v>282</v>
      </c>
      <c r="E4882" s="72"/>
      <c r="F4882" s="73" t="n">
        <v>23891</v>
      </c>
      <c r="G4882" s="73" t="n">
        <v>18723</v>
      </c>
      <c r="H4882" s="73" t="n">
        <v>5168</v>
      </c>
      <c r="I4882" s="74" t="n">
        <f aca="false">H4882/F4882</f>
        <v>0.216315767443807</v>
      </c>
      <c r="J4882" s="73" t="n">
        <v>17892</v>
      </c>
      <c r="K4882" s="73" t="n">
        <v>365</v>
      </c>
      <c r="L4882" s="73" t="n">
        <v>466</v>
      </c>
      <c r="M4882" s="73" t="n">
        <v>10113</v>
      </c>
      <c r="N4882" s="73" t="n">
        <v>6209</v>
      </c>
      <c r="O4882" s="73" t="n">
        <f aca="false">J4882-M4882-N4882</f>
        <v>1570</v>
      </c>
      <c r="P4882" s="74" t="n">
        <f aca="false">M4882/J4882</f>
        <v>0.565224681421865</v>
      </c>
      <c r="Q4882" s="74" t="n">
        <f aca="false">N4882/J4882</f>
        <v>0.347026604068858</v>
      </c>
      <c r="R4882" s="75" t="n">
        <f aca="false">ABS(P4882-Q4882)*100</f>
        <v>21.8198077353007</v>
      </c>
      <c r="S4882" s="72" t="str">
        <f aca="false">IF(M4882&gt;N4882,"Flávio Bolsonaro",IF(N4882&gt;M4882,"Lula","Empate"))</f>
        <v>Flávio Bolsonaro</v>
      </c>
      <c r="T4882" s="74" t="n">
        <v>0.383623016301414</v>
      </c>
      <c r="U4882" s="74" t="n">
        <v>0.518838389290727</v>
      </c>
      <c r="V4882" s="72" t="str">
        <f aca="false">IF(S4882="Empate","—",IF((N4882&gt;M4882)&lt;&gt;(T4882&gt;U4882),"Sim","Não"))</f>
        <v>Não</v>
      </c>
    </row>
    <row r="4883" customFormat="false" ht="15" hidden="false" customHeight="false" outlineLevel="0" collapsed="false">
      <c r="A4883" s="72" t="s">
        <v>9883</v>
      </c>
      <c r="B4883" s="72" t="s">
        <v>9884</v>
      </c>
      <c r="C4883" s="72" t="s">
        <v>280</v>
      </c>
      <c r="D4883" s="72" t="s">
        <v>282</v>
      </c>
      <c r="E4883" s="72"/>
      <c r="F4883" s="73" t="n">
        <v>13333</v>
      </c>
      <c r="G4883" s="73" t="n">
        <v>10204</v>
      </c>
      <c r="H4883" s="73" t="n">
        <v>3129</v>
      </c>
      <c r="I4883" s="74" t="n">
        <f aca="false">H4883/F4883</f>
        <v>0.234680867021676</v>
      </c>
      <c r="J4883" s="73" t="n">
        <v>9591</v>
      </c>
      <c r="K4883" s="73" t="n">
        <v>276</v>
      </c>
      <c r="L4883" s="73" t="n">
        <v>337</v>
      </c>
      <c r="M4883" s="73" t="n">
        <v>5378</v>
      </c>
      <c r="N4883" s="73" t="n">
        <v>3481</v>
      </c>
      <c r="O4883" s="73" t="n">
        <f aca="false">J4883-M4883-N4883</f>
        <v>732</v>
      </c>
      <c r="P4883" s="74" t="n">
        <f aca="false">M4883/J4883</f>
        <v>0.560734021478469</v>
      </c>
      <c r="Q4883" s="74" t="n">
        <f aca="false">N4883/J4883</f>
        <v>0.362944427067042</v>
      </c>
      <c r="R4883" s="75" t="n">
        <f aca="false">ABS(P4883-Q4883)*100</f>
        <v>19.7789594411427</v>
      </c>
      <c r="S4883" s="72" t="str">
        <f aca="false">IF(M4883&gt;N4883,"Flávio Bolsonaro",IF(N4883&gt;M4883,"Lula","Empate"))</f>
        <v>Flávio Bolsonaro</v>
      </c>
      <c r="T4883" s="74" t="n">
        <v>0.423501342081718</v>
      </c>
      <c r="U4883" s="74" t="n">
        <v>0.507803956655731</v>
      </c>
      <c r="V4883" s="72" t="str">
        <f aca="false">IF(S4883="Empate","—",IF((N4883&gt;M4883)&lt;&gt;(T4883&gt;U4883),"Sim","Não"))</f>
        <v>Não</v>
      </c>
    </row>
    <row r="4884" customFormat="false" ht="15" hidden="false" customHeight="false" outlineLevel="0" collapsed="false">
      <c r="A4884" s="72" t="s">
        <v>9885</v>
      </c>
      <c r="B4884" s="72" t="s">
        <v>6745</v>
      </c>
      <c r="C4884" s="72" t="s">
        <v>280</v>
      </c>
      <c r="D4884" s="72" t="s">
        <v>282</v>
      </c>
      <c r="E4884" s="72"/>
      <c r="F4884" s="73" t="n">
        <v>12245</v>
      </c>
      <c r="G4884" s="73" t="n">
        <v>9332</v>
      </c>
      <c r="H4884" s="73" t="n">
        <v>2913</v>
      </c>
      <c r="I4884" s="74" t="n">
        <f aca="false">H4884/F4884</f>
        <v>0.237893017558187</v>
      </c>
      <c r="J4884" s="73" t="n">
        <v>8821</v>
      </c>
      <c r="K4884" s="73" t="n">
        <v>247</v>
      </c>
      <c r="L4884" s="73" t="n">
        <v>264</v>
      </c>
      <c r="M4884" s="73" t="n">
        <v>5398</v>
      </c>
      <c r="N4884" s="73" t="n">
        <v>2791</v>
      </c>
      <c r="O4884" s="73" t="n">
        <f aca="false">J4884-M4884-N4884</f>
        <v>632</v>
      </c>
      <c r="P4884" s="74" t="n">
        <f aca="false">M4884/J4884</f>
        <v>0.611948758644145</v>
      </c>
      <c r="Q4884" s="74" t="n">
        <f aca="false">N4884/J4884</f>
        <v>0.316404035823603</v>
      </c>
      <c r="R4884" s="75" t="n">
        <f aca="false">ABS(P4884-Q4884)*100</f>
        <v>29.5544722820542</v>
      </c>
      <c r="S4884" s="72" t="str">
        <f aca="false">IF(M4884&gt;N4884,"Flávio Bolsonaro",IF(N4884&gt;M4884,"Lula","Empate"))</f>
        <v>Flávio Bolsonaro</v>
      </c>
      <c r="T4884" s="74" t="n">
        <v>0.354275928502622</v>
      </c>
      <c r="U4884" s="74" t="n">
        <v>0.557208605373007</v>
      </c>
      <c r="V4884" s="72" t="str">
        <f aca="false">IF(S4884="Empate","—",IF((N4884&gt;M4884)&lt;&gt;(T4884&gt;U4884),"Sim","Não"))</f>
        <v>Não</v>
      </c>
    </row>
    <row r="4885" customFormat="false" ht="15" hidden="false" customHeight="false" outlineLevel="0" collapsed="false">
      <c r="A4885" s="72" t="s">
        <v>9886</v>
      </c>
      <c r="B4885" s="72" t="s">
        <v>9887</v>
      </c>
      <c r="C4885" s="72" t="s">
        <v>280</v>
      </c>
      <c r="D4885" s="72" t="s">
        <v>282</v>
      </c>
      <c r="E4885" s="72"/>
      <c r="F4885" s="73" t="n">
        <v>3330</v>
      </c>
      <c r="G4885" s="73" t="n">
        <v>2673</v>
      </c>
      <c r="H4885" s="73" t="n">
        <v>657</v>
      </c>
      <c r="I4885" s="74" t="n">
        <f aca="false">H4885/F4885</f>
        <v>0.197297297297297</v>
      </c>
      <c r="J4885" s="73" t="n">
        <v>2538</v>
      </c>
      <c r="K4885" s="73" t="n">
        <v>65</v>
      </c>
      <c r="L4885" s="73" t="n">
        <v>70</v>
      </c>
      <c r="M4885" s="73" t="n">
        <v>1377</v>
      </c>
      <c r="N4885" s="73" t="n">
        <v>1019</v>
      </c>
      <c r="O4885" s="73" t="n">
        <f aca="false">J4885-M4885-N4885</f>
        <v>142</v>
      </c>
      <c r="P4885" s="74" t="n">
        <f aca="false">M4885/J4885</f>
        <v>0.542553191489362</v>
      </c>
      <c r="Q4885" s="74" t="n">
        <f aca="false">N4885/J4885</f>
        <v>0.401497241922774</v>
      </c>
      <c r="R4885" s="75" t="n">
        <f aca="false">ABS(P4885-Q4885)*100</f>
        <v>14.1055949566588</v>
      </c>
      <c r="S4885" s="72" t="str">
        <f aca="false">IF(M4885&gt;N4885,"Flávio Bolsonaro",IF(N4885&gt;M4885,"Lula","Empate"))</f>
        <v>Flávio Bolsonaro</v>
      </c>
      <c r="T4885" s="74" t="n">
        <v>0.467838444278235</v>
      </c>
      <c r="U4885" s="74" t="n">
        <v>0.458863126402393</v>
      </c>
      <c r="V4885" s="72" t="str">
        <f aca="false">IF(S4885="Empate","—",IF((N4885&gt;M4885)&lt;&gt;(T4885&gt;U4885),"Sim","Não"))</f>
        <v>Sim</v>
      </c>
    </row>
    <row r="4886" customFormat="false" ht="15" hidden="false" customHeight="false" outlineLevel="0" collapsed="false">
      <c r="A4886" s="72" t="s">
        <v>9888</v>
      </c>
      <c r="B4886" s="72" t="s">
        <v>9889</v>
      </c>
      <c r="C4886" s="72" t="s">
        <v>280</v>
      </c>
      <c r="D4886" s="72" t="s">
        <v>282</v>
      </c>
      <c r="E4886" s="72"/>
      <c r="F4886" s="73" t="n">
        <v>72229</v>
      </c>
      <c r="G4886" s="73" t="n">
        <v>55767</v>
      </c>
      <c r="H4886" s="73" t="n">
        <v>16462</v>
      </c>
      <c r="I4886" s="74" t="n">
        <f aca="false">H4886/F4886</f>
        <v>0.227913995763475</v>
      </c>
      <c r="J4886" s="73" t="n">
        <v>52291</v>
      </c>
      <c r="K4886" s="73" t="n">
        <v>1437</v>
      </c>
      <c r="L4886" s="73" t="n">
        <v>2039</v>
      </c>
      <c r="M4886" s="73" t="n">
        <v>25538</v>
      </c>
      <c r="N4886" s="73" t="n">
        <v>21382</v>
      </c>
      <c r="O4886" s="73" t="n">
        <f aca="false">J4886-M4886-N4886</f>
        <v>5371</v>
      </c>
      <c r="P4886" s="74" t="n">
        <f aca="false">M4886/J4886</f>
        <v>0.488382322005699</v>
      </c>
      <c r="Q4886" s="74" t="n">
        <f aca="false">N4886/J4886</f>
        <v>0.40890401789983</v>
      </c>
      <c r="R4886" s="75" t="n">
        <f aca="false">ABS(P4886-Q4886)*100</f>
        <v>7.94783041058691</v>
      </c>
      <c r="S4886" s="72" t="str">
        <f aca="false">IF(M4886&gt;N4886,"Flávio Bolsonaro",IF(N4886&gt;M4886,"Lula","Empate"))</f>
        <v>Flávio Bolsonaro</v>
      </c>
      <c r="T4886" s="74" t="n">
        <v>0.447500744934446</v>
      </c>
      <c r="U4886" s="74" t="n">
        <v>0.437593116805721</v>
      </c>
      <c r="V4886" s="72" t="str">
        <f aca="false">IF(S4886="Empate","—",IF((N4886&gt;M4886)&lt;&gt;(T4886&gt;U4886),"Sim","Não"))</f>
        <v>Sim</v>
      </c>
    </row>
    <row r="4887" customFormat="false" ht="15" hidden="false" customHeight="false" outlineLevel="0" collapsed="false">
      <c r="A4887" s="72" t="s">
        <v>9890</v>
      </c>
      <c r="B4887" s="72" t="s">
        <v>9891</v>
      </c>
      <c r="C4887" s="72" t="s">
        <v>280</v>
      </c>
      <c r="D4887" s="72" t="s">
        <v>282</v>
      </c>
      <c r="E4887" s="72"/>
      <c r="F4887" s="73" t="n">
        <v>3755</v>
      </c>
      <c r="G4887" s="73" t="n">
        <v>2731</v>
      </c>
      <c r="H4887" s="73" t="n">
        <v>1024</v>
      </c>
      <c r="I4887" s="74" t="n">
        <f aca="false">H4887/F4887</f>
        <v>0.272703062583222</v>
      </c>
      <c r="J4887" s="73" t="n">
        <v>2630</v>
      </c>
      <c r="K4887" s="73" t="n">
        <v>35</v>
      </c>
      <c r="L4887" s="73" t="n">
        <v>66</v>
      </c>
      <c r="M4887" s="73" t="n">
        <v>1239</v>
      </c>
      <c r="N4887" s="73" t="n">
        <v>1257</v>
      </c>
      <c r="O4887" s="73" t="n">
        <f aca="false">J4887-M4887-N4887</f>
        <v>134</v>
      </c>
      <c r="P4887" s="74" t="n">
        <f aca="false">M4887/J4887</f>
        <v>0.471102661596958</v>
      </c>
      <c r="Q4887" s="74" t="n">
        <f aca="false">N4887/J4887</f>
        <v>0.477946768060837</v>
      </c>
      <c r="R4887" s="75" t="n">
        <f aca="false">ABS(P4887-Q4887)*100</f>
        <v>0.684410646387834</v>
      </c>
      <c r="S4887" s="72" t="str">
        <f aca="false">IF(M4887&gt;N4887,"Flávio Bolsonaro",IF(N4887&gt;M4887,"Lula","Empate"))</f>
        <v>Lula</v>
      </c>
      <c r="T4887" s="74" t="n">
        <v>0.555828651685393</v>
      </c>
      <c r="U4887" s="74" t="n">
        <v>0.386587078651685</v>
      </c>
      <c r="V4887" s="72" t="str">
        <f aca="false">IF(S4887="Empate","—",IF((N4887&gt;M4887)&lt;&gt;(T4887&gt;U4887),"Sim","Não"))</f>
        <v>Não</v>
      </c>
    </row>
    <row r="4888" customFormat="false" ht="15" hidden="false" customHeight="false" outlineLevel="0" collapsed="false">
      <c r="A4888" s="72" t="s">
        <v>9892</v>
      </c>
      <c r="B4888" s="72" t="s">
        <v>9893</v>
      </c>
      <c r="C4888" s="72" t="s">
        <v>280</v>
      </c>
      <c r="D4888" s="72" t="s">
        <v>282</v>
      </c>
      <c r="E4888" s="72"/>
      <c r="F4888" s="73" t="n">
        <v>70021</v>
      </c>
      <c r="G4888" s="73" t="n">
        <v>55655</v>
      </c>
      <c r="H4888" s="73" t="n">
        <v>14366</v>
      </c>
      <c r="I4888" s="74" t="n">
        <f aca="false">H4888/F4888</f>
        <v>0.205167021322175</v>
      </c>
      <c r="J4888" s="73" t="n">
        <v>52216</v>
      </c>
      <c r="K4888" s="73" t="n">
        <v>1570</v>
      </c>
      <c r="L4888" s="73" t="n">
        <v>1869</v>
      </c>
      <c r="M4888" s="73" t="n">
        <v>26010</v>
      </c>
      <c r="N4888" s="73" t="n">
        <v>20433</v>
      </c>
      <c r="O4888" s="73" t="n">
        <f aca="false">J4888-M4888-N4888</f>
        <v>5773</v>
      </c>
      <c r="P4888" s="74" t="n">
        <f aca="false">M4888/J4888</f>
        <v>0.498123180634288</v>
      </c>
      <c r="Q4888" s="74" t="n">
        <f aca="false">N4888/J4888</f>
        <v>0.391316837750881</v>
      </c>
      <c r="R4888" s="75" t="n">
        <f aca="false">ABS(P4888-Q4888)*100</f>
        <v>10.6806342883407</v>
      </c>
      <c r="S4888" s="72" t="str">
        <f aca="false">IF(M4888&gt;N4888,"Flávio Bolsonaro",IF(N4888&gt;M4888,"Lula","Empate"))</f>
        <v>Flávio Bolsonaro</v>
      </c>
      <c r="T4888" s="74" t="n">
        <v>0.456028092079594</v>
      </c>
      <c r="U4888" s="74" t="n">
        <v>0.426472883339836</v>
      </c>
      <c r="V4888" s="72" t="str">
        <f aca="false">IF(S4888="Empate","—",IF((N4888&gt;M4888)&lt;&gt;(T4888&gt;U4888),"Sim","Não"))</f>
        <v>Sim</v>
      </c>
    </row>
    <row r="4889" customFormat="false" ht="15" hidden="false" customHeight="false" outlineLevel="0" collapsed="false">
      <c r="A4889" s="72" t="s">
        <v>9894</v>
      </c>
      <c r="B4889" s="72" t="s">
        <v>9895</v>
      </c>
      <c r="C4889" s="72" t="s">
        <v>280</v>
      </c>
      <c r="D4889" s="72" t="s">
        <v>282</v>
      </c>
      <c r="E4889" s="72"/>
      <c r="F4889" s="73" t="n">
        <v>22016</v>
      </c>
      <c r="G4889" s="73" t="n">
        <v>16849</v>
      </c>
      <c r="H4889" s="73" t="n">
        <v>5167</v>
      </c>
      <c r="I4889" s="74" t="n">
        <f aca="false">H4889/F4889</f>
        <v>0.234692950581395</v>
      </c>
      <c r="J4889" s="73" t="n">
        <v>16085</v>
      </c>
      <c r="K4889" s="73" t="n">
        <v>357</v>
      </c>
      <c r="L4889" s="73" t="n">
        <v>407</v>
      </c>
      <c r="M4889" s="73" t="n">
        <v>10715</v>
      </c>
      <c r="N4889" s="73" t="n">
        <v>4395</v>
      </c>
      <c r="O4889" s="73" t="n">
        <f aca="false">J4889-M4889-N4889</f>
        <v>975</v>
      </c>
      <c r="P4889" s="74" t="n">
        <f aca="false">M4889/J4889</f>
        <v>0.666148585638794</v>
      </c>
      <c r="Q4889" s="74" t="n">
        <f aca="false">N4889/J4889</f>
        <v>0.273235934100093</v>
      </c>
      <c r="R4889" s="75" t="n">
        <f aca="false">ABS(P4889-Q4889)*100</f>
        <v>39.2912651538701</v>
      </c>
      <c r="S4889" s="72" t="str">
        <f aca="false">IF(M4889&gt;N4889,"Flávio Bolsonaro",IF(N4889&gt;M4889,"Lula","Empate"))</f>
        <v>Flávio Bolsonaro</v>
      </c>
      <c r="T4889" s="74" t="n">
        <v>0.314056615235087</v>
      </c>
      <c r="U4889" s="74" t="n">
        <v>0.624286234965375</v>
      </c>
      <c r="V4889" s="72" t="str">
        <f aca="false">IF(S4889="Empate","—",IF((N4889&gt;M4889)&lt;&gt;(T4889&gt;U4889),"Sim","Não"))</f>
        <v>Não</v>
      </c>
    </row>
    <row r="4890" customFormat="false" ht="15" hidden="false" customHeight="false" outlineLevel="0" collapsed="false">
      <c r="A4890" s="72" t="s">
        <v>9896</v>
      </c>
      <c r="B4890" s="72" t="s">
        <v>9897</v>
      </c>
      <c r="C4890" s="72" t="s">
        <v>280</v>
      </c>
      <c r="D4890" s="72" t="s">
        <v>282</v>
      </c>
      <c r="E4890" s="72"/>
      <c r="F4890" s="73" t="n">
        <v>7437</v>
      </c>
      <c r="G4890" s="73" t="n">
        <v>6308</v>
      </c>
      <c r="H4890" s="73" t="n">
        <v>1129</v>
      </c>
      <c r="I4890" s="74" t="n">
        <f aca="false">H4890/F4890</f>
        <v>0.151808524942853</v>
      </c>
      <c r="J4890" s="73" t="n">
        <v>5994</v>
      </c>
      <c r="K4890" s="73" t="n">
        <v>130</v>
      </c>
      <c r="L4890" s="73" t="n">
        <v>184</v>
      </c>
      <c r="M4890" s="73" t="n">
        <v>3766</v>
      </c>
      <c r="N4890" s="73" t="n">
        <v>1876</v>
      </c>
      <c r="O4890" s="73" t="n">
        <f aca="false">J4890-M4890-N4890</f>
        <v>352</v>
      </c>
      <c r="P4890" s="74" t="n">
        <f aca="false">M4890/J4890</f>
        <v>0.628294961628295</v>
      </c>
      <c r="Q4890" s="74" t="n">
        <f aca="false">N4890/J4890</f>
        <v>0.31297964631298</v>
      </c>
      <c r="R4890" s="75" t="n">
        <f aca="false">ABS(P4890-Q4890)*100</f>
        <v>31.5315315315315</v>
      </c>
      <c r="S4890" s="72" t="str">
        <f aca="false">IF(M4890&gt;N4890,"Flávio Bolsonaro",IF(N4890&gt;M4890,"Lula","Empate"))</f>
        <v>Flávio Bolsonaro</v>
      </c>
      <c r="T4890" s="74" t="n">
        <v>0.380795276957805</v>
      </c>
      <c r="U4890" s="74" t="n">
        <v>0.569543323493662</v>
      </c>
      <c r="V4890" s="72" t="str">
        <f aca="false">IF(S4890="Empate","—",IF((N4890&gt;M4890)&lt;&gt;(T4890&gt;U4890),"Sim","Não"))</f>
        <v>Não</v>
      </c>
    </row>
    <row r="4891" customFormat="false" ht="15" hidden="false" customHeight="false" outlineLevel="0" collapsed="false">
      <c r="A4891" s="72" t="s">
        <v>9898</v>
      </c>
      <c r="B4891" s="72" t="s">
        <v>9899</v>
      </c>
      <c r="C4891" s="72" t="s">
        <v>280</v>
      </c>
      <c r="D4891" s="72" t="s">
        <v>282</v>
      </c>
      <c r="E4891" s="72"/>
      <c r="F4891" s="73" t="n">
        <v>18240</v>
      </c>
      <c r="G4891" s="73" t="n">
        <v>14255</v>
      </c>
      <c r="H4891" s="73" t="n">
        <v>3985</v>
      </c>
      <c r="I4891" s="74" t="n">
        <f aca="false">H4891/F4891</f>
        <v>0.218475877192982</v>
      </c>
      <c r="J4891" s="73" t="n">
        <v>13430</v>
      </c>
      <c r="K4891" s="73" t="n">
        <v>349</v>
      </c>
      <c r="L4891" s="73" t="n">
        <v>476</v>
      </c>
      <c r="M4891" s="73" t="n">
        <v>7179</v>
      </c>
      <c r="N4891" s="73" t="n">
        <v>5265</v>
      </c>
      <c r="O4891" s="73" t="n">
        <f aca="false">J4891-M4891-N4891</f>
        <v>986</v>
      </c>
      <c r="P4891" s="74" t="n">
        <f aca="false">M4891/J4891</f>
        <v>0.534549516008935</v>
      </c>
      <c r="Q4891" s="74" t="n">
        <f aca="false">N4891/J4891</f>
        <v>0.392032762472077</v>
      </c>
      <c r="R4891" s="75" t="n">
        <f aca="false">ABS(P4891-Q4891)*100</f>
        <v>14.2516753536858</v>
      </c>
      <c r="S4891" s="72" t="str">
        <f aca="false">IF(M4891&gt;N4891,"Flávio Bolsonaro",IF(N4891&gt;M4891,"Lula","Empate"))</f>
        <v>Flávio Bolsonaro</v>
      </c>
      <c r="T4891" s="74" t="n">
        <v>0.457862281603289</v>
      </c>
      <c r="U4891" s="74" t="n">
        <v>0.468286595213625</v>
      </c>
      <c r="V4891" s="72" t="str">
        <f aca="false">IF(S4891="Empate","—",IF((N4891&gt;M4891)&lt;&gt;(T4891&gt;U4891),"Sim","Não"))</f>
        <v>Não</v>
      </c>
    </row>
    <row r="4892" customFormat="false" ht="15" hidden="false" customHeight="false" outlineLevel="0" collapsed="false">
      <c r="A4892" s="72" t="s">
        <v>9900</v>
      </c>
      <c r="B4892" s="72" t="s">
        <v>9901</v>
      </c>
      <c r="C4892" s="72" t="s">
        <v>280</v>
      </c>
      <c r="D4892" s="72" t="s">
        <v>282</v>
      </c>
      <c r="E4892" s="72"/>
      <c r="F4892" s="73" t="n">
        <v>4857</v>
      </c>
      <c r="G4892" s="73" t="n">
        <v>3822</v>
      </c>
      <c r="H4892" s="73" t="n">
        <v>1035</v>
      </c>
      <c r="I4892" s="74" t="n">
        <f aca="false">H4892/F4892</f>
        <v>0.213094502779494</v>
      </c>
      <c r="J4892" s="73" t="n">
        <v>3648</v>
      </c>
      <c r="K4892" s="73" t="n">
        <v>70</v>
      </c>
      <c r="L4892" s="73" t="n">
        <v>104</v>
      </c>
      <c r="M4892" s="73" t="n">
        <v>2213</v>
      </c>
      <c r="N4892" s="73" t="n">
        <v>1201</v>
      </c>
      <c r="O4892" s="73" t="n">
        <f aca="false">J4892-M4892-N4892</f>
        <v>234</v>
      </c>
      <c r="P4892" s="74" t="n">
        <f aca="false">M4892/J4892</f>
        <v>0.606633771929825</v>
      </c>
      <c r="Q4892" s="74" t="n">
        <f aca="false">N4892/J4892</f>
        <v>0.32922149122807</v>
      </c>
      <c r="R4892" s="75" t="n">
        <f aca="false">ABS(P4892-Q4892)*100</f>
        <v>27.7412280701754</v>
      </c>
      <c r="S4892" s="72" t="str">
        <f aca="false">IF(M4892&gt;N4892,"Flávio Bolsonaro",IF(N4892&gt;M4892,"Lula","Empate"))</f>
        <v>Flávio Bolsonaro</v>
      </c>
      <c r="T4892" s="74" t="n">
        <v>0.378378378378378</v>
      </c>
      <c r="U4892" s="74" t="n">
        <v>0.543543543543544</v>
      </c>
      <c r="V4892" s="72" t="str">
        <f aca="false">IF(S4892="Empate","—",IF((N4892&gt;M4892)&lt;&gt;(T4892&gt;U4892),"Sim","Não"))</f>
        <v>Não</v>
      </c>
    </row>
    <row r="4893" customFormat="false" ht="15" hidden="false" customHeight="false" outlineLevel="0" collapsed="false">
      <c r="A4893" s="72" t="s">
        <v>9902</v>
      </c>
      <c r="B4893" s="72" t="s">
        <v>9903</v>
      </c>
      <c r="C4893" s="72" t="s">
        <v>280</v>
      </c>
      <c r="D4893" s="72" t="s">
        <v>282</v>
      </c>
      <c r="E4893" s="72"/>
      <c r="F4893" s="73" t="n">
        <v>873613</v>
      </c>
      <c r="G4893" s="73" t="n">
        <v>667699</v>
      </c>
      <c r="H4893" s="73" t="n">
        <v>205914</v>
      </c>
      <c r="I4893" s="74" t="n">
        <f aca="false">H4893/F4893</f>
        <v>0.235703910083756</v>
      </c>
      <c r="J4893" s="73" t="n">
        <v>633220</v>
      </c>
      <c r="K4893" s="73" t="n">
        <v>13544</v>
      </c>
      <c r="L4893" s="73" t="n">
        <v>20935</v>
      </c>
      <c r="M4893" s="73" t="n">
        <v>329733</v>
      </c>
      <c r="N4893" s="73" t="n">
        <v>241972</v>
      </c>
      <c r="O4893" s="73" t="n">
        <f aca="false">J4893-M4893-N4893</f>
        <v>61515</v>
      </c>
      <c r="P4893" s="74" t="n">
        <f aca="false">M4893/J4893</f>
        <v>0.520724234863081</v>
      </c>
      <c r="Q4893" s="74" t="n">
        <f aca="false">N4893/J4893</f>
        <v>0.382129433688134</v>
      </c>
      <c r="R4893" s="75" t="n">
        <f aca="false">ABS(P4893-Q4893)*100</f>
        <v>13.8594801174947</v>
      </c>
      <c r="S4893" s="72" t="str">
        <f aca="false">IF(M4893&gt;N4893,"Flávio Bolsonaro",IF(N4893&gt;M4893,"Lula","Empate"))</f>
        <v>Flávio Bolsonaro</v>
      </c>
      <c r="T4893" s="74" t="n">
        <v>0.397792633645429</v>
      </c>
      <c r="U4893" s="74" t="n">
        <v>0.490688390440356</v>
      </c>
      <c r="V4893" s="72" t="str">
        <f aca="false">IF(S4893="Empate","—",IF((N4893&gt;M4893)&lt;&gt;(T4893&gt;U4893),"Sim","Não"))</f>
        <v>Não</v>
      </c>
    </row>
    <row r="4894" customFormat="false" ht="15" hidden="false" customHeight="false" outlineLevel="0" collapsed="false">
      <c r="A4894" s="72" t="s">
        <v>9904</v>
      </c>
      <c r="B4894" s="72" t="s">
        <v>9905</v>
      </c>
      <c r="C4894" s="72" t="s">
        <v>280</v>
      </c>
      <c r="D4894" s="72" t="s">
        <v>282</v>
      </c>
      <c r="E4894" s="72"/>
      <c r="F4894" s="73" t="n">
        <v>59440</v>
      </c>
      <c r="G4894" s="73" t="n">
        <v>46746</v>
      </c>
      <c r="H4894" s="73" t="n">
        <v>12694</v>
      </c>
      <c r="I4894" s="74" t="n">
        <f aca="false">H4894/F4894</f>
        <v>0.213559892328398</v>
      </c>
      <c r="J4894" s="73" t="n">
        <v>43755</v>
      </c>
      <c r="K4894" s="73" t="n">
        <v>1211</v>
      </c>
      <c r="L4894" s="73" t="n">
        <v>1780</v>
      </c>
      <c r="M4894" s="73" t="n">
        <v>23507</v>
      </c>
      <c r="N4894" s="73" t="n">
        <v>15625</v>
      </c>
      <c r="O4894" s="73" t="n">
        <f aca="false">J4894-M4894-N4894</f>
        <v>4623</v>
      </c>
      <c r="P4894" s="74" t="n">
        <f aca="false">M4894/J4894</f>
        <v>0.537241458119072</v>
      </c>
      <c r="Q4894" s="74" t="n">
        <f aca="false">N4894/J4894</f>
        <v>0.357102045480517</v>
      </c>
      <c r="R4894" s="75" t="n">
        <f aca="false">ABS(P4894-Q4894)*100</f>
        <v>18.0139412638556</v>
      </c>
      <c r="S4894" s="72" t="str">
        <f aca="false">IF(M4894&gt;N4894,"Flávio Bolsonaro",IF(N4894&gt;M4894,"Lula","Empate"))</f>
        <v>Flávio Bolsonaro</v>
      </c>
      <c r="T4894" s="74" t="n">
        <v>0.386970138061841</v>
      </c>
      <c r="U4894" s="74" t="n">
        <v>0.505844470909973</v>
      </c>
      <c r="V4894" s="72" t="str">
        <f aca="false">IF(S4894="Empate","—",IF((N4894&gt;M4894)&lt;&gt;(T4894&gt;U4894),"Sim","Não"))</f>
        <v>Não</v>
      </c>
    </row>
    <row r="4895" customFormat="false" ht="15" hidden="false" customHeight="false" outlineLevel="0" collapsed="false">
      <c r="A4895" s="72" t="s">
        <v>9906</v>
      </c>
      <c r="B4895" s="72" t="s">
        <v>9907</v>
      </c>
      <c r="C4895" s="72" t="s">
        <v>280</v>
      </c>
      <c r="D4895" s="72" t="s">
        <v>282</v>
      </c>
      <c r="E4895" s="72"/>
      <c r="F4895" s="73" t="n">
        <v>3805</v>
      </c>
      <c r="G4895" s="73" t="n">
        <v>2936</v>
      </c>
      <c r="H4895" s="73" t="n">
        <v>869</v>
      </c>
      <c r="I4895" s="74" t="n">
        <f aca="false">H4895/F4895</f>
        <v>0.22838370565046</v>
      </c>
      <c r="J4895" s="73" t="n">
        <v>2843</v>
      </c>
      <c r="K4895" s="73" t="n">
        <v>44</v>
      </c>
      <c r="L4895" s="73" t="n">
        <v>49</v>
      </c>
      <c r="M4895" s="73" t="n">
        <v>1828</v>
      </c>
      <c r="N4895" s="73" t="n">
        <v>896</v>
      </c>
      <c r="O4895" s="73" t="n">
        <f aca="false">J4895-M4895-N4895</f>
        <v>119</v>
      </c>
      <c r="P4895" s="74" t="n">
        <f aca="false">M4895/J4895</f>
        <v>0.642982764685192</v>
      </c>
      <c r="Q4895" s="74" t="n">
        <f aca="false">N4895/J4895</f>
        <v>0.315160042208934</v>
      </c>
      <c r="R4895" s="75" t="n">
        <f aca="false">ABS(P4895-Q4895)*100</f>
        <v>32.7822722476257</v>
      </c>
      <c r="S4895" s="72" t="str">
        <f aca="false">IF(M4895&gt;N4895,"Flávio Bolsonaro",IF(N4895&gt;M4895,"Lula","Empate"))</f>
        <v>Flávio Bolsonaro</v>
      </c>
      <c r="T4895" s="74" t="n">
        <v>0.361170592433976</v>
      </c>
      <c r="U4895" s="74" t="n">
        <v>0.598144182726624</v>
      </c>
      <c r="V4895" s="72" t="str">
        <f aca="false">IF(S4895="Empate","—",IF((N4895&gt;M4895)&lt;&gt;(T4895&gt;U4895),"Sim","Não"))</f>
        <v>Não</v>
      </c>
    </row>
    <row r="4896" customFormat="false" ht="15" hidden="false" customHeight="false" outlineLevel="0" collapsed="false">
      <c r="A4896" s="72" t="s">
        <v>9908</v>
      </c>
      <c r="B4896" s="72" t="s">
        <v>9909</v>
      </c>
      <c r="C4896" s="72" t="s">
        <v>280</v>
      </c>
      <c r="D4896" s="72" t="s">
        <v>282</v>
      </c>
      <c r="E4896" s="72"/>
      <c r="F4896" s="73" t="n">
        <v>38107</v>
      </c>
      <c r="G4896" s="73" t="n">
        <v>29253</v>
      </c>
      <c r="H4896" s="73" t="n">
        <v>8854</v>
      </c>
      <c r="I4896" s="74" t="n">
        <f aca="false">H4896/F4896</f>
        <v>0.232345763245598</v>
      </c>
      <c r="J4896" s="73" t="n">
        <v>27390</v>
      </c>
      <c r="K4896" s="73" t="n">
        <v>853</v>
      </c>
      <c r="L4896" s="73" t="n">
        <v>1010</v>
      </c>
      <c r="M4896" s="73" t="n">
        <v>16257</v>
      </c>
      <c r="N4896" s="73" t="n">
        <v>8117</v>
      </c>
      <c r="O4896" s="73" t="n">
        <f aca="false">J4896-M4896-N4896</f>
        <v>3016</v>
      </c>
      <c r="P4896" s="74" t="n">
        <f aca="false">M4896/J4896</f>
        <v>0.593537787513691</v>
      </c>
      <c r="Q4896" s="74" t="n">
        <f aca="false">N4896/J4896</f>
        <v>0.296349032493611</v>
      </c>
      <c r="R4896" s="75" t="n">
        <f aca="false">ABS(P4896-Q4896)*100</f>
        <v>29.718875502008</v>
      </c>
      <c r="S4896" s="72" t="str">
        <f aca="false">IF(M4896&gt;N4896,"Flávio Bolsonaro",IF(N4896&gt;M4896,"Lula","Empate"))</f>
        <v>Flávio Bolsonaro</v>
      </c>
      <c r="T4896" s="74" t="n">
        <v>0.340911563145872</v>
      </c>
      <c r="U4896" s="74" t="n">
        <v>0.537147829870554</v>
      </c>
      <c r="V4896" s="72" t="str">
        <f aca="false">IF(S4896="Empate","—",IF((N4896&gt;M4896)&lt;&gt;(T4896&gt;U4896),"Sim","Não"))</f>
        <v>Não</v>
      </c>
    </row>
    <row r="4897" customFormat="false" ht="15" hidden="false" customHeight="false" outlineLevel="0" collapsed="false">
      <c r="A4897" s="72" t="s">
        <v>9910</v>
      </c>
      <c r="B4897" s="72" t="s">
        <v>9911</v>
      </c>
      <c r="C4897" s="72" t="s">
        <v>280</v>
      </c>
      <c r="D4897" s="72" t="s">
        <v>282</v>
      </c>
      <c r="E4897" s="72"/>
      <c r="F4897" s="73" t="n">
        <v>10410</v>
      </c>
      <c r="G4897" s="73" t="n">
        <v>7657</v>
      </c>
      <c r="H4897" s="73" t="n">
        <v>2753</v>
      </c>
      <c r="I4897" s="74" t="n">
        <f aca="false">H4897/F4897</f>
        <v>0.264457252641691</v>
      </c>
      <c r="J4897" s="73" t="n">
        <v>7333</v>
      </c>
      <c r="K4897" s="73" t="n">
        <v>125</v>
      </c>
      <c r="L4897" s="73" t="n">
        <v>199</v>
      </c>
      <c r="M4897" s="73" t="n">
        <v>3998</v>
      </c>
      <c r="N4897" s="73" t="n">
        <v>2848</v>
      </c>
      <c r="O4897" s="73" t="n">
        <f aca="false">J4897-M4897-N4897</f>
        <v>487</v>
      </c>
      <c r="P4897" s="74" t="n">
        <f aca="false">M4897/J4897</f>
        <v>0.545206600300014</v>
      </c>
      <c r="Q4897" s="74" t="n">
        <f aca="false">N4897/J4897</f>
        <v>0.388381290058639</v>
      </c>
      <c r="R4897" s="75" t="n">
        <f aca="false">ABS(P4897-Q4897)*100</f>
        <v>15.6825310241375</v>
      </c>
      <c r="S4897" s="72" t="str">
        <f aca="false">IF(M4897&gt;N4897,"Flávio Bolsonaro",IF(N4897&gt;M4897,"Lula","Empate"))</f>
        <v>Flávio Bolsonaro</v>
      </c>
      <c r="T4897" s="74" t="n">
        <v>0.392391304347826</v>
      </c>
      <c r="U4897" s="74" t="n">
        <v>0.51875</v>
      </c>
      <c r="V4897" s="72" t="str">
        <f aca="false">IF(S4897="Empate","—",IF((N4897&gt;M4897)&lt;&gt;(T4897&gt;U4897),"Sim","Não"))</f>
        <v>Não</v>
      </c>
    </row>
    <row r="4898" customFormat="false" ht="15" hidden="false" customHeight="false" outlineLevel="0" collapsed="false">
      <c r="A4898" s="72" t="s">
        <v>9912</v>
      </c>
      <c r="B4898" s="72" t="s">
        <v>9913</v>
      </c>
      <c r="C4898" s="72" t="s">
        <v>280</v>
      </c>
      <c r="D4898" s="72" t="s">
        <v>282</v>
      </c>
      <c r="E4898" s="72"/>
      <c r="F4898" s="73" t="n">
        <v>3959</v>
      </c>
      <c r="G4898" s="73" t="n">
        <v>3217</v>
      </c>
      <c r="H4898" s="73" t="n">
        <v>742</v>
      </c>
      <c r="I4898" s="74" t="n">
        <f aca="false">H4898/F4898</f>
        <v>0.187421065925739</v>
      </c>
      <c r="J4898" s="73" t="n">
        <v>3063</v>
      </c>
      <c r="K4898" s="73" t="n">
        <v>55</v>
      </c>
      <c r="L4898" s="73" t="n">
        <v>99</v>
      </c>
      <c r="M4898" s="73" t="n">
        <v>1754</v>
      </c>
      <c r="N4898" s="73" t="n">
        <v>1071</v>
      </c>
      <c r="O4898" s="73" t="n">
        <f aca="false">J4898-M4898-N4898</f>
        <v>238</v>
      </c>
      <c r="P4898" s="74" t="n">
        <f aca="false">M4898/J4898</f>
        <v>0.5726412014365</v>
      </c>
      <c r="Q4898" s="74" t="n">
        <f aca="false">N4898/J4898</f>
        <v>0.349657198824682</v>
      </c>
      <c r="R4898" s="75" t="n">
        <f aca="false">ABS(P4898-Q4898)*100</f>
        <v>22.2984002611819</v>
      </c>
      <c r="S4898" s="72" t="str">
        <f aca="false">IF(M4898&gt;N4898,"Flávio Bolsonaro",IF(N4898&gt;M4898,"Lula","Empate"))</f>
        <v>Flávio Bolsonaro</v>
      </c>
      <c r="T4898" s="74" t="n">
        <v>0.384224779959377</v>
      </c>
      <c r="U4898" s="74" t="n">
        <v>0.526743398781314</v>
      </c>
      <c r="V4898" s="72" t="str">
        <f aca="false">IF(S4898="Empate","—",IF((N4898&gt;M4898)&lt;&gt;(T4898&gt;U4898),"Sim","Não"))</f>
        <v>Não</v>
      </c>
    </row>
    <row r="4899" customFormat="false" ht="15" hidden="false" customHeight="false" outlineLevel="0" collapsed="false">
      <c r="A4899" s="72" t="s">
        <v>9914</v>
      </c>
      <c r="B4899" s="72" t="s">
        <v>9915</v>
      </c>
      <c r="C4899" s="72" t="s">
        <v>280</v>
      </c>
      <c r="D4899" s="72" t="s">
        <v>282</v>
      </c>
      <c r="E4899" s="72"/>
      <c r="F4899" s="73" t="n">
        <v>4337</v>
      </c>
      <c r="G4899" s="73" t="n">
        <v>3339</v>
      </c>
      <c r="H4899" s="73" t="n">
        <v>998</v>
      </c>
      <c r="I4899" s="74" t="n">
        <f aca="false">H4899/F4899</f>
        <v>0.230112981323496</v>
      </c>
      <c r="J4899" s="73" t="n">
        <v>3128</v>
      </c>
      <c r="K4899" s="73" t="n">
        <v>115</v>
      </c>
      <c r="L4899" s="73" t="n">
        <v>96</v>
      </c>
      <c r="M4899" s="73" t="n">
        <v>1703</v>
      </c>
      <c r="N4899" s="73" t="n">
        <v>1210</v>
      </c>
      <c r="O4899" s="73" t="n">
        <f aca="false">J4899-M4899-N4899</f>
        <v>215</v>
      </c>
      <c r="P4899" s="74" t="n">
        <f aca="false">M4899/J4899</f>
        <v>0.544437340153453</v>
      </c>
      <c r="Q4899" s="74" t="n">
        <f aca="false">N4899/J4899</f>
        <v>0.386828644501279</v>
      </c>
      <c r="R4899" s="75" t="n">
        <f aca="false">ABS(P4899-Q4899)*100</f>
        <v>15.7608695652174</v>
      </c>
      <c r="S4899" s="72" t="str">
        <f aca="false">IF(M4899&gt;N4899,"Flávio Bolsonaro",IF(N4899&gt;M4899,"Lula","Empate"))</f>
        <v>Flávio Bolsonaro</v>
      </c>
      <c r="T4899" s="74" t="n">
        <v>0.481382978723404</v>
      </c>
      <c r="U4899" s="74" t="n">
        <v>0.468085106382979</v>
      </c>
      <c r="V4899" s="72" t="str">
        <f aca="false">IF(S4899="Empate","—",IF((N4899&gt;M4899)&lt;&gt;(T4899&gt;U4899),"Sim","Não"))</f>
        <v>Sim</v>
      </c>
    </row>
    <row r="4900" customFormat="false" ht="15" hidden="false" customHeight="false" outlineLevel="0" collapsed="false">
      <c r="A4900" s="72" t="s">
        <v>9916</v>
      </c>
      <c r="B4900" s="72" t="s">
        <v>9917</v>
      </c>
      <c r="C4900" s="72" t="s">
        <v>280</v>
      </c>
      <c r="D4900" s="72" t="s">
        <v>282</v>
      </c>
      <c r="E4900" s="72"/>
      <c r="F4900" s="73" t="n">
        <v>14543</v>
      </c>
      <c r="G4900" s="73" t="n">
        <v>11575</v>
      </c>
      <c r="H4900" s="73" t="n">
        <v>2968</v>
      </c>
      <c r="I4900" s="74" t="n">
        <f aca="false">H4900/F4900</f>
        <v>0.204084439249123</v>
      </c>
      <c r="J4900" s="73" t="n">
        <v>10901</v>
      </c>
      <c r="K4900" s="73" t="n">
        <v>341</v>
      </c>
      <c r="L4900" s="73" t="n">
        <v>333</v>
      </c>
      <c r="M4900" s="73" t="n">
        <v>7373</v>
      </c>
      <c r="N4900" s="73" t="n">
        <v>2836</v>
      </c>
      <c r="O4900" s="73" t="n">
        <f aca="false">J4900-M4900-N4900</f>
        <v>692</v>
      </c>
      <c r="P4900" s="74" t="n">
        <f aca="false">M4900/J4900</f>
        <v>0.676359966975507</v>
      </c>
      <c r="Q4900" s="74" t="n">
        <f aca="false">N4900/J4900</f>
        <v>0.260159618383635</v>
      </c>
      <c r="R4900" s="75" t="n">
        <f aca="false">ABS(P4900-Q4900)*100</f>
        <v>41.6200348591872</v>
      </c>
      <c r="S4900" s="72" t="str">
        <f aca="false">IF(M4900&gt;N4900,"Flávio Bolsonaro",IF(N4900&gt;M4900,"Lula","Empate"))</f>
        <v>Flávio Bolsonaro</v>
      </c>
      <c r="T4900" s="74" t="n">
        <v>0.303166590178981</v>
      </c>
      <c r="U4900" s="74" t="n">
        <v>0.614502065167508</v>
      </c>
      <c r="V4900" s="72" t="str">
        <f aca="false">IF(S4900="Empate","—",IF((N4900&gt;M4900)&lt;&gt;(T4900&gt;U4900),"Sim","Não"))</f>
        <v>Não</v>
      </c>
    </row>
    <row r="4901" customFormat="false" ht="15" hidden="false" customHeight="false" outlineLevel="0" collapsed="false">
      <c r="A4901" s="72" t="s">
        <v>9918</v>
      </c>
      <c r="B4901" s="72" t="s">
        <v>9919</v>
      </c>
      <c r="C4901" s="72" t="s">
        <v>280</v>
      </c>
      <c r="D4901" s="72" t="s">
        <v>282</v>
      </c>
      <c r="E4901" s="72"/>
      <c r="F4901" s="73" t="n">
        <v>37609</v>
      </c>
      <c r="G4901" s="73" t="n">
        <v>30223</v>
      </c>
      <c r="H4901" s="73" t="n">
        <v>7386</v>
      </c>
      <c r="I4901" s="74" t="n">
        <f aca="false">H4901/F4901</f>
        <v>0.19638916216863</v>
      </c>
      <c r="J4901" s="73" t="n">
        <v>28584</v>
      </c>
      <c r="K4901" s="73" t="n">
        <v>682</v>
      </c>
      <c r="L4901" s="73" t="n">
        <v>957</v>
      </c>
      <c r="M4901" s="73" t="n">
        <v>18583</v>
      </c>
      <c r="N4901" s="73" t="n">
        <v>7639</v>
      </c>
      <c r="O4901" s="73" t="n">
        <f aca="false">J4901-M4901-N4901</f>
        <v>2362</v>
      </c>
      <c r="P4901" s="74" t="n">
        <f aca="false">M4901/J4901</f>
        <v>0.650118947663028</v>
      </c>
      <c r="Q4901" s="74" t="n">
        <f aca="false">N4901/J4901</f>
        <v>0.267247411139099</v>
      </c>
      <c r="R4901" s="75" t="n">
        <f aca="false">ABS(P4901-Q4901)*100</f>
        <v>38.2871536523929</v>
      </c>
      <c r="S4901" s="72" t="str">
        <f aca="false">IF(M4901&gt;N4901,"Flávio Bolsonaro",IF(N4901&gt;M4901,"Lula","Empate"))</f>
        <v>Flávio Bolsonaro</v>
      </c>
      <c r="T4901" s="74" t="n">
        <v>0.294332346257145</v>
      </c>
      <c r="U4901" s="74" t="n">
        <v>0.616279870532333</v>
      </c>
      <c r="V4901" s="72" t="str">
        <f aca="false">IF(S4901="Empate","—",IF((N4901&gt;M4901)&lt;&gt;(T4901&gt;U4901),"Sim","Não"))</f>
        <v>Não</v>
      </c>
    </row>
    <row r="4902" customFormat="false" ht="15" hidden="false" customHeight="false" outlineLevel="0" collapsed="false">
      <c r="A4902" s="72" t="s">
        <v>9920</v>
      </c>
      <c r="B4902" s="72" t="s">
        <v>9921</v>
      </c>
      <c r="C4902" s="72" t="s">
        <v>280</v>
      </c>
      <c r="D4902" s="72" t="s">
        <v>282</v>
      </c>
      <c r="E4902" s="72"/>
      <c r="F4902" s="73" t="n">
        <v>34293</v>
      </c>
      <c r="G4902" s="73" t="n">
        <v>26967</v>
      </c>
      <c r="H4902" s="73" t="n">
        <v>7326</v>
      </c>
      <c r="I4902" s="74" t="n">
        <f aca="false">H4902/F4902</f>
        <v>0.213629603709212</v>
      </c>
      <c r="J4902" s="73" t="n">
        <v>25486</v>
      </c>
      <c r="K4902" s="73" t="n">
        <v>772</v>
      </c>
      <c r="L4902" s="73" t="n">
        <v>709</v>
      </c>
      <c r="M4902" s="73" t="n">
        <v>15272</v>
      </c>
      <c r="N4902" s="73" t="n">
        <v>8190</v>
      </c>
      <c r="O4902" s="73" t="n">
        <f aca="false">J4902-M4902-N4902</f>
        <v>2024</v>
      </c>
      <c r="P4902" s="74" t="n">
        <f aca="false">M4902/J4902</f>
        <v>0.599230950325669</v>
      </c>
      <c r="Q4902" s="74" t="n">
        <f aca="false">N4902/J4902</f>
        <v>0.32135289963117</v>
      </c>
      <c r="R4902" s="75" t="n">
        <f aca="false">ABS(P4902-Q4902)*100</f>
        <v>27.7878050694499</v>
      </c>
      <c r="S4902" s="72" t="str">
        <f aca="false">IF(M4902&gt;N4902,"Flávio Bolsonaro",IF(N4902&gt;M4902,"Lula","Empate"))</f>
        <v>Flávio Bolsonaro</v>
      </c>
      <c r="T4902" s="74" t="n">
        <v>0.363867979154603</v>
      </c>
      <c r="U4902" s="74" t="n">
        <v>0.539393939393939</v>
      </c>
      <c r="V4902" s="72" t="str">
        <f aca="false">IF(S4902="Empate","—",IF((N4902&gt;M4902)&lt;&gt;(T4902&gt;U4902),"Sim","Não"))</f>
        <v>Não</v>
      </c>
    </row>
    <row r="4903" customFormat="false" ht="15" hidden="false" customHeight="false" outlineLevel="0" collapsed="false">
      <c r="A4903" s="72" t="s">
        <v>9922</v>
      </c>
      <c r="B4903" s="72" t="s">
        <v>9923</v>
      </c>
      <c r="C4903" s="72" t="s">
        <v>280</v>
      </c>
      <c r="D4903" s="72" t="s">
        <v>282</v>
      </c>
      <c r="E4903" s="72"/>
      <c r="F4903" s="73" t="n">
        <v>106446</v>
      </c>
      <c r="G4903" s="73" t="n">
        <v>82290</v>
      </c>
      <c r="H4903" s="73" t="n">
        <v>24156</v>
      </c>
      <c r="I4903" s="74" t="n">
        <f aca="false">H4903/F4903</f>
        <v>0.226931965503636</v>
      </c>
      <c r="J4903" s="73" t="n">
        <v>77696</v>
      </c>
      <c r="K4903" s="73" t="n">
        <v>1956</v>
      </c>
      <c r="L4903" s="73" t="n">
        <v>2638</v>
      </c>
      <c r="M4903" s="73" t="n">
        <v>43425</v>
      </c>
      <c r="N4903" s="73" t="n">
        <v>27242</v>
      </c>
      <c r="O4903" s="73" t="n">
        <f aca="false">J4903-M4903-N4903</f>
        <v>7029</v>
      </c>
      <c r="P4903" s="74" t="n">
        <f aca="false">M4903/J4903</f>
        <v>0.5589090815486</v>
      </c>
      <c r="Q4903" s="74" t="n">
        <f aca="false">N4903/J4903</f>
        <v>0.350622940691928</v>
      </c>
      <c r="R4903" s="75" t="n">
        <f aca="false">ABS(P4903-Q4903)*100</f>
        <v>20.8286140856672</v>
      </c>
      <c r="S4903" s="72" t="str">
        <f aca="false">IF(M4903&gt;N4903,"Flávio Bolsonaro",IF(N4903&gt;M4903,"Lula","Empate"))</f>
        <v>Flávio Bolsonaro</v>
      </c>
      <c r="T4903" s="74" t="n">
        <v>0.377696526508227</v>
      </c>
      <c r="U4903" s="74" t="n">
        <v>0.532253852180726</v>
      </c>
      <c r="V4903" s="72" t="str">
        <f aca="false">IF(S4903="Empate","—",IF((N4903&gt;M4903)&lt;&gt;(T4903&gt;U4903),"Sim","Não"))</f>
        <v>Não</v>
      </c>
    </row>
    <row r="4904" customFormat="false" ht="15" hidden="false" customHeight="false" outlineLevel="0" collapsed="false">
      <c r="A4904" s="72" t="s">
        <v>9924</v>
      </c>
      <c r="B4904" s="72" t="s">
        <v>9925</v>
      </c>
      <c r="C4904" s="72" t="s">
        <v>280</v>
      </c>
      <c r="D4904" s="72" t="s">
        <v>282</v>
      </c>
      <c r="E4904" s="72"/>
      <c r="F4904" s="73" t="n">
        <v>290495</v>
      </c>
      <c r="G4904" s="73" t="n">
        <v>217457</v>
      </c>
      <c r="H4904" s="73" t="n">
        <v>73038</v>
      </c>
      <c r="I4904" s="74" t="n">
        <f aca="false">H4904/F4904</f>
        <v>0.251426014217112</v>
      </c>
      <c r="J4904" s="73" t="n">
        <v>203524</v>
      </c>
      <c r="K4904" s="73" t="n">
        <v>6268</v>
      </c>
      <c r="L4904" s="73" t="n">
        <v>7665</v>
      </c>
      <c r="M4904" s="73" t="n">
        <v>88178</v>
      </c>
      <c r="N4904" s="73" t="n">
        <v>94231</v>
      </c>
      <c r="O4904" s="73" t="n">
        <f aca="false">J4904-M4904-N4904</f>
        <v>21115</v>
      </c>
      <c r="P4904" s="74" t="n">
        <f aca="false">M4904/J4904</f>
        <v>0.433256028773019</v>
      </c>
      <c r="Q4904" s="74" t="n">
        <f aca="false">N4904/J4904</f>
        <v>0.462996992983628</v>
      </c>
      <c r="R4904" s="75" t="n">
        <f aca="false">ABS(P4904-Q4904)*100</f>
        <v>2.97409642106091</v>
      </c>
      <c r="S4904" s="72" t="str">
        <f aca="false">IF(M4904&gt;N4904,"Flávio Bolsonaro",IF(N4904&gt;M4904,"Lula","Empate"))</f>
        <v>Lula</v>
      </c>
      <c r="T4904" s="74" t="n">
        <v>0.500284524572987</v>
      </c>
      <c r="U4904" s="74" t="n">
        <v>0.384347535475246</v>
      </c>
      <c r="V4904" s="72" t="str">
        <f aca="false">IF(S4904="Empate","—",IF((N4904&gt;M4904)&lt;&gt;(T4904&gt;U4904),"Sim","Não"))</f>
        <v>Não</v>
      </c>
    </row>
    <row r="4905" customFormat="false" ht="15" hidden="false" customHeight="false" outlineLevel="0" collapsed="false">
      <c r="A4905" s="72" t="s">
        <v>9926</v>
      </c>
      <c r="B4905" s="72" t="s">
        <v>9927</v>
      </c>
      <c r="C4905" s="72" t="s">
        <v>280</v>
      </c>
      <c r="D4905" s="72" t="s">
        <v>282</v>
      </c>
      <c r="E4905" s="72"/>
      <c r="F4905" s="73" t="n">
        <v>9593</v>
      </c>
      <c r="G4905" s="73" t="n">
        <v>6836</v>
      </c>
      <c r="H4905" s="73" t="n">
        <v>2757</v>
      </c>
      <c r="I4905" s="74" t="n">
        <f aca="false">H4905/F4905</f>
        <v>0.28739706035651</v>
      </c>
      <c r="J4905" s="73" t="n">
        <v>6526</v>
      </c>
      <c r="K4905" s="73" t="n">
        <v>113</v>
      </c>
      <c r="L4905" s="73" t="n">
        <v>197</v>
      </c>
      <c r="M4905" s="73" t="n">
        <v>3590</v>
      </c>
      <c r="N4905" s="73" t="n">
        <v>2603</v>
      </c>
      <c r="O4905" s="73" t="n">
        <f aca="false">J4905-M4905-N4905</f>
        <v>333</v>
      </c>
      <c r="P4905" s="74" t="n">
        <f aca="false">M4905/J4905</f>
        <v>0.550107263254674</v>
      </c>
      <c r="Q4905" s="74" t="n">
        <f aca="false">N4905/J4905</f>
        <v>0.398866074164879</v>
      </c>
      <c r="R4905" s="75" t="n">
        <f aca="false">ABS(P4905-Q4905)*100</f>
        <v>15.1241189089795</v>
      </c>
      <c r="S4905" s="72" t="str">
        <f aca="false">IF(M4905&gt;N4905,"Flávio Bolsonaro",IF(N4905&gt;M4905,"Lula","Empate"))</f>
        <v>Flávio Bolsonaro</v>
      </c>
      <c r="T4905" s="74" t="n">
        <v>0.452202091618795</v>
      </c>
      <c r="U4905" s="74" t="n">
        <v>0.492561496538518</v>
      </c>
      <c r="V4905" s="72" t="str">
        <f aca="false">IF(S4905="Empate","—",IF((N4905&gt;M4905)&lt;&gt;(T4905&gt;U4905),"Sim","Não"))</f>
        <v>Não</v>
      </c>
    </row>
    <row r="4906" customFormat="false" ht="15" hidden="false" customHeight="false" outlineLevel="0" collapsed="false">
      <c r="A4906" s="72" t="s">
        <v>9928</v>
      </c>
      <c r="B4906" s="72" t="s">
        <v>9929</v>
      </c>
      <c r="C4906" s="72" t="s">
        <v>280</v>
      </c>
      <c r="D4906" s="72" t="s">
        <v>282</v>
      </c>
      <c r="E4906" s="72"/>
      <c r="F4906" s="73" t="n">
        <v>19558</v>
      </c>
      <c r="G4906" s="73" t="n">
        <v>14620</v>
      </c>
      <c r="H4906" s="73" t="n">
        <v>4938</v>
      </c>
      <c r="I4906" s="74" t="n">
        <f aca="false">H4906/F4906</f>
        <v>0.252479803660906</v>
      </c>
      <c r="J4906" s="73" t="n">
        <v>13693</v>
      </c>
      <c r="K4906" s="73" t="n">
        <v>437</v>
      </c>
      <c r="L4906" s="73" t="n">
        <v>490</v>
      </c>
      <c r="M4906" s="73" t="n">
        <v>8681</v>
      </c>
      <c r="N4906" s="73" t="n">
        <v>3836</v>
      </c>
      <c r="O4906" s="73" t="n">
        <f aca="false">J4906-M4906-N4906</f>
        <v>1176</v>
      </c>
      <c r="P4906" s="74" t="n">
        <f aca="false">M4906/J4906</f>
        <v>0.633973563134448</v>
      </c>
      <c r="Q4906" s="74" t="n">
        <f aca="false">N4906/J4906</f>
        <v>0.280143138830059</v>
      </c>
      <c r="R4906" s="75" t="n">
        <f aca="false">ABS(P4906-Q4906)*100</f>
        <v>35.3830424304389</v>
      </c>
      <c r="S4906" s="72" t="str">
        <f aca="false">IF(M4906&gt;N4906,"Flávio Bolsonaro",IF(N4906&gt;M4906,"Lula","Empate"))</f>
        <v>Flávio Bolsonaro</v>
      </c>
      <c r="T4906" s="74" t="n">
        <v>0.310825815405968</v>
      </c>
      <c r="U4906" s="74" t="n">
        <v>0.606384455239417</v>
      </c>
      <c r="V4906" s="72" t="str">
        <f aca="false">IF(S4906="Empate","—",IF((N4906&gt;M4906)&lt;&gt;(T4906&gt;U4906),"Sim","Não"))</f>
        <v>Não</v>
      </c>
    </row>
    <row r="4907" customFormat="false" ht="15" hidden="false" customHeight="false" outlineLevel="0" collapsed="false">
      <c r="A4907" s="72" t="s">
        <v>9930</v>
      </c>
      <c r="B4907" s="72" t="s">
        <v>9931</v>
      </c>
      <c r="C4907" s="72" t="s">
        <v>280</v>
      </c>
      <c r="D4907" s="72" t="s">
        <v>282</v>
      </c>
      <c r="E4907" s="72"/>
      <c r="F4907" s="73" t="n">
        <v>15377</v>
      </c>
      <c r="G4907" s="73" t="n">
        <v>11741</v>
      </c>
      <c r="H4907" s="73" t="n">
        <v>3636</v>
      </c>
      <c r="I4907" s="74" t="n">
        <f aca="false">H4907/F4907</f>
        <v>0.236457046237888</v>
      </c>
      <c r="J4907" s="73" t="n">
        <v>11224</v>
      </c>
      <c r="K4907" s="73" t="n">
        <v>226</v>
      </c>
      <c r="L4907" s="73" t="n">
        <v>291</v>
      </c>
      <c r="M4907" s="73" t="n">
        <v>5179</v>
      </c>
      <c r="N4907" s="73" t="n">
        <v>5417</v>
      </c>
      <c r="O4907" s="73" t="n">
        <f aca="false">J4907-M4907-N4907</f>
        <v>628</v>
      </c>
      <c r="P4907" s="74" t="n">
        <f aca="false">M4907/J4907</f>
        <v>0.461421952957947</v>
      </c>
      <c r="Q4907" s="74" t="n">
        <f aca="false">N4907/J4907</f>
        <v>0.482626514611547</v>
      </c>
      <c r="R4907" s="75" t="n">
        <f aca="false">ABS(P4907-Q4907)*100</f>
        <v>2.12045616535995</v>
      </c>
      <c r="S4907" s="72" t="str">
        <f aca="false">IF(M4907&gt;N4907,"Flávio Bolsonaro",IF(N4907&gt;M4907,"Lula","Empate"))</f>
        <v>Lula</v>
      </c>
      <c r="T4907" s="74" t="n">
        <v>0.534243003650269</v>
      </c>
      <c r="U4907" s="74" t="n">
        <v>0.395793499043977</v>
      </c>
      <c r="V4907" s="72" t="str">
        <f aca="false">IF(S4907="Empate","—",IF((N4907&gt;M4907)&lt;&gt;(T4907&gt;U4907),"Sim","Não"))</f>
        <v>Não</v>
      </c>
    </row>
    <row r="4908" customFormat="false" ht="15" hidden="false" customHeight="false" outlineLevel="0" collapsed="false">
      <c r="A4908" s="72" t="s">
        <v>9932</v>
      </c>
      <c r="B4908" s="72" t="s">
        <v>9933</v>
      </c>
      <c r="C4908" s="72" t="s">
        <v>280</v>
      </c>
      <c r="D4908" s="72" t="s">
        <v>282</v>
      </c>
      <c r="E4908" s="72"/>
      <c r="F4908" s="73" t="n">
        <v>86119</v>
      </c>
      <c r="G4908" s="73" t="n">
        <v>66332</v>
      </c>
      <c r="H4908" s="73" t="n">
        <v>19787</v>
      </c>
      <c r="I4908" s="74" t="n">
        <f aca="false">H4908/F4908</f>
        <v>0.229763466830781</v>
      </c>
      <c r="J4908" s="73" t="n">
        <v>62839</v>
      </c>
      <c r="K4908" s="73" t="n">
        <v>1332</v>
      </c>
      <c r="L4908" s="73" t="n">
        <v>2161</v>
      </c>
      <c r="M4908" s="73" t="n">
        <v>42040</v>
      </c>
      <c r="N4908" s="73" t="n">
        <v>16022</v>
      </c>
      <c r="O4908" s="73" t="n">
        <f aca="false">J4908-M4908-N4908</f>
        <v>4777</v>
      </c>
      <c r="P4908" s="74" t="n">
        <f aca="false">M4908/J4908</f>
        <v>0.669011282802082</v>
      </c>
      <c r="Q4908" s="74" t="n">
        <f aca="false">N4908/J4908</f>
        <v>0.254969047884276</v>
      </c>
      <c r="R4908" s="75" t="n">
        <f aca="false">ABS(P4908-Q4908)*100</f>
        <v>41.4042234917806</v>
      </c>
      <c r="S4908" s="72" t="str">
        <f aca="false">IF(M4908&gt;N4908,"Flávio Bolsonaro",IF(N4908&gt;M4908,"Lula","Empate"))</f>
        <v>Flávio Bolsonaro</v>
      </c>
      <c r="T4908" s="74" t="n">
        <v>0.288703056568647</v>
      </c>
      <c r="U4908" s="74" t="n">
        <v>0.628816895820299</v>
      </c>
      <c r="V4908" s="72" t="str">
        <f aca="false">IF(S4908="Empate","—",IF((N4908&gt;M4908)&lt;&gt;(T4908&gt;U4908),"Sim","Não"))</f>
        <v>Não</v>
      </c>
    </row>
    <row r="4909" customFormat="false" ht="15" hidden="false" customHeight="false" outlineLevel="0" collapsed="false">
      <c r="A4909" s="72" t="s">
        <v>9934</v>
      </c>
      <c r="B4909" s="72" t="s">
        <v>9935</v>
      </c>
      <c r="C4909" s="72" t="s">
        <v>280</v>
      </c>
      <c r="D4909" s="72" t="s">
        <v>282</v>
      </c>
      <c r="E4909" s="72"/>
      <c r="F4909" s="73" t="n">
        <v>5688</v>
      </c>
      <c r="G4909" s="73" t="n">
        <v>4653</v>
      </c>
      <c r="H4909" s="73" t="n">
        <v>1035</v>
      </c>
      <c r="I4909" s="74" t="n">
        <f aca="false">H4909/F4909</f>
        <v>0.181962025316456</v>
      </c>
      <c r="J4909" s="73" t="n">
        <v>4320</v>
      </c>
      <c r="K4909" s="73" t="n">
        <v>109</v>
      </c>
      <c r="L4909" s="73" t="n">
        <v>224</v>
      </c>
      <c r="M4909" s="73" t="n">
        <v>2825</v>
      </c>
      <c r="N4909" s="73" t="n">
        <v>1282</v>
      </c>
      <c r="O4909" s="73" t="n">
        <f aca="false">J4909-M4909-N4909</f>
        <v>213</v>
      </c>
      <c r="P4909" s="74" t="n">
        <f aca="false">M4909/J4909</f>
        <v>0.653935185185185</v>
      </c>
      <c r="Q4909" s="74" t="n">
        <f aca="false">N4909/J4909</f>
        <v>0.296759259259259</v>
      </c>
      <c r="R4909" s="75" t="n">
        <f aca="false">ABS(P4909-Q4909)*100</f>
        <v>35.7175925925926</v>
      </c>
      <c r="S4909" s="72" t="str">
        <f aca="false">IF(M4909&gt;N4909,"Flávio Bolsonaro",IF(N4909&gt;M4909,"Lula","Empate"))</f>
        <v>Flávio Bolsonaro</v>
      </c>
      <c r="T4909" s="74" t="n">
        <v>0.325342465753425</v>
      </c>
      <c r="U4909" s="74" t="n">
        <v>0.622374429223744</v>
      </c>
      <c r="V4909" s="72" t="str">
        <f aca="false">IF(S4909="Empate","—",IF((N4909&gt;M4909)&lt;&gt;(T4909&gt;U4909),"Sim","Não"))</f>
        <v>Não</v>
      </c>
    </row>
    <row r="4910" customFormat="false" ht="15" hidden="false" customHeight="false" outlineLevel="0" collapsed="false">
      <c r="A4910" s="72" t="s">
        <v>9936</v>
      </c>
      <c r="B4910" s="72" t="s">
        <v>9937</v>
      </c>
      <c r="C4910" s="72" t="s">
        <v>280</v>
      </c>
      <c r="D4910" s="72" t="s">
        <v>282</v>
      </c>
      <c r="E4910" s="72"/>
      <c r="F4910" s="73" t="n">
        <v>72595</v>
      </c>
      <c r="G4910" s="73" t="n">
        <v>58092</v>
      </c>
      <c r="H4910" s="73" t="n">
        <v>14503</v>
      </c>
      <c r="I4910" s="74" t="n">
        <f aca="false">H4910/F4910</f>
        <v>0.199779599145947</v>
      </c>
      <c r="J4910" s="73" t="n">
        <v>54696</v>
      </c>
      <c r="K4910" s="73" t="n">
        <v>1485</v>
      </c>
      <c r="L4910" s="73" t="n">
        <v>1911</v>
      </c>
      <c r="M4910" s="73" t="n">
        <v>33129</v>
      </c>
      <c r="N4910" s="73" t="n">
        <v>16135</v>
      </c>
      <c r="O4910" s="73" t="n">
        <f aca="false">J4910-M4910-N4910</f>
        <v>5432</v>
      </c>
      <c r="P4910" s="74" t="n">
        <f aca="false">M4910/J4910</f>
        <v>0.605693286529179</v>
      </c>
      <c r="Q4910" s="74" t="n">
        <f aca="false">N4910/J4910</f>
        <v>0.294994149480766</v>
      </c>
      <c r="R4910" s="75" t="n">
        <f aca="false">ABS(P4910-Q4910)*100</f>
        <v>31.0699137048413</v>
      </c>
      <c r="S4910" s="72" t="str">
        <f aca="false">IF(M4910&gt;N4910,"Flávio Bolsonaro",IF(N4910&gt;M4910,"Lula","Empate"))</f>
        <v>Flávio Bolsonaro</v>
      </c>
      <c r="T4910" s="74" t="n">
        <v>0.300787657035742</v>
      </c>
      <c r="U4910" s="74" t="n">
        <v>0.585173302572052</v>
      </c>
      <c r="V4910" s="72" t="str">
        <f aca="false">IF(S4910="Empate","—",IF((N4910&gt;M4910)&lt;&gt;(T4910&gt;U4910),"Sim","Não"))</f>
        <v>Não</v>
      </c>
    </row>
    <row r="4911" customFormat="false" ht="15" hidden="false" customHeight="false" outlineLevel="0" collapsed="false">
      <c r="A4911" s="72" t="s">
        <v>9938</v>
      </c>
      <c r="B4911" s="72" t="s">
        <v>2700</v>
      </c>
      <c r="C4911" s="72" t="s">
        <v>280</v>
      </c>
      <c r="D4911" s="72" t="s">
        <v>282</v>
      </c>
      <c r="E4911" s="72"/>
      <c r="F4911" s="73" t="n">
        <v>8582</v>
      </c>
      <c r="G4911" s="73" t="n">
        <v>6771</v>
      </c>
      <c r="H4911" s="73" t="n">
        <v>1811</v>
      </c>
      <c r="I4911" s="74" t="n">
        <f aca="false">H4911/F4911</f>
        <v>0.211023071545094</v>
      </c>
      <c r="J4911" s="73" t="n">
        <v>6497</v>
      </c>
      <c r="K4911" s="73" t="n">
        <v>110</v>
      </c>
      <c r="L4911" s="73" t="n">
        <v>164</v>
      </c>
      <c r="M4911" s="73" t="n">
        <v>4391</v>
      </c>
      <c r="N4911" s="73" t="n">
        <v>1580</v>
      </c>
      <c r="O4911" s="73" t="n">
        <f aca="false">J4911-M4911-N4911</f>
        <v>526</v>
      </c>
      <c r="P4911" s="74" t="n">
        <f aca="false">M4911/J4911</f>
        <v>0.675850392488841</v>
      </c>
      <c r="Q4911" s="74" t="n">
        <f aca="false">N4911/J4911</f>
        <v>0.243189164229644</v>
      </c>
      <c r="R4911" s="75" t="n">
        <f aca="false">ABS(P4911-Q4911)*100</f>
        <v>43.2661228259197</v>
      </c>
      <c r="S4911" s="72" t="str">
        <f aca="false">IF(M4911&gt;N4911,"Flávio Bolsonaro",IF(N4911&gt;M4911,"Lula","Empate"))</f>
        <v>Flávio Bolsonaro</v>
      </c>
      <c r="T4911" s="74" t="n">
        <v>0.26722660267398</v>
      </c>
      <c r="U4911" s="74" t="n">
        <v>0.655810764484059</v>
      </c>
      <c r="V4911" s="72" t="str">
        <f aca="false">IF(S4911="Empate","—",IF((N4911&gt;M4911)&lt;&gt;(T4911&gt;U4911),"Sim","Não"))</f>
        <v>Não</v>
      </c>
    </row>
    <row r="4912" customFormat="false" ht="15" hidden="false" customHeight="false" outlineLevel="0" collapsed="false">
      <c r="A4912" s="72" t="s">
        <v>9939</v>
      </c>
      <c r="B4912" s="72" t="s">
        <v>9940</v>
      </c>
      <c r="C4912" s="72" t="s">
        <v>280</v>
      </c>
      <c r="D4912" s="72" t="s">
        <v>282</v>
      </c>
      <c r="E4912" s="72"/>
      <c r="F4912" s="73" t="n">
        <v>14958</v>
      </c>
      <c r="G4912" s="73" t="n">
        <v>10939</v>
      </c>
      <c r="H4912" s="73" t="n">
        <v>4019</v>
      </c>
      <c r="I4912" s="74" t="n">
        <f aca="false">H4912/F4912</f>
        <v>0.268685653162187</v>
      </c>
      <c r="J4912" s="73" t="n">
        <v>10281</v>
      </c>
      <c r="K4912" s="73" t="n">
        <v>354</v>
      </c>
      <c r="L4912" s="73" t="n">
        <v>304</v>
      </c>
      <c r="M4912" s="73" t="n">
        <v>6301</v>
      </c>
      <c r="N4912" s="73" t="n">
        <v>3052</v>
      </c>
      <c r="O4912" s="73" t="n">
        <f aca="false">J4912-M4912-N4912</f>
        <v>928</v>
      </c>
      <c r="P4912" s="74" t="n">
        <f aca="false">M4912/J4912</f>
        <v>0.612878124696041</v>
      </c>
      <c r="Q4912" s="74" t="n">
        <f aca="false">N4912/J4912</f>
        <v>0.296858282268262</v>
      </c>
      <c r="R4912" s="75" t="n">
        <f aca="false">ABS(P4912-Q4912)*100</f>
        <v>31.6019842427779</v>
      </c>
      <c r="S4912" s="72" t="str">
        <f aca="false">IF(M4912&gt;N4912,"Flávio Bolsonaro",IF(N4912&gt;M4912,"Lula","Empate"))</f>
        <v>Flávio Bolsonaro</v>
      </c>
      <c r="T4912" s="74" t="n">
        <v>0.373897058823529</v>
      </c>
      <c r="U4912" s="74" t="n">
        <v>0.531433823529412</v>
      </c>
      <c r="V4912" s="72" t="str">
        <f aca="false">IF(S4912="Empate","—",IF((N4912&gt;M4912)&lt;&gt;(T4912&gt;U4912),"Sim","Não"))</f>
        <v>Não</v>
      </c>
    </row>
    <row r="4913" customFormat="false" ht="15" hidden="false" customHeight="false" outlineLevel="0" collapsed="false">
      <c r="A4913" s="72" t="s">
        <v>9941</v>
      </c>
      <c r="B4913" s="72" t="s">
        <v>9942</v>
      </c>
      <c r="C4913" s="72" t="s">
        <v>280</v>
      </c>
      <c r="D4913" s="72" t="s">
        <v>282</v>
      </c>
      <c r="E4913" s="72"/>
      <c r="F4913" s="73" t="n">
        <v>36003</v>
      </c>
      <c r="G4913" s="73" t="n">
        <v>28281</v>
      </c>
      <c r="H4913" s="73" t="n">
        <v>7722</v>
      </c>
      <c r="I4913" s="74" t="n">
        <f aca="false">H4913/F4913</f>
        <v>0.214482126489459</v>
      </c>
      <c r="J4913" s="73" t="n">
        <v>26625</v>
      </c>
      <c r="K4913" s="73" t="n">
        <v>622</v>
      </c>
      <c r="L4913" s="73" t="n">
        <v>1034</v>
      </c>
      <c r="M4913" s="73" t="n">
        <v>18458</v>
      </c>
      <c r="N4913" s="73" t="n">
        <v>5950</v>
      </c>
      <c r="O4913" s="73" t="n">
        <f aca="false">J4913-M4913-N4913</f>
        <v>2217</v>
      </c>
      <c r="P4913" s="74" t="n">
        <f aca="false">M4913/J4913</f>
        <v>0.693258215962441</v>
      </c>
      <c r="Q4913" s="74" t="n">
        <f aca="false">N4913/J4913</f>
        <v>0.223474178403756</v>
      </c>
      <c r="R4913" s="75" t="n">
        <f aca="false">ABS(P4913-Q4913)*100</f>
        <v>46.9784037558686</v>
      </c>
      <c r="S4913" s="72" t="str">
        <f aca="false">IF(M4913&gt;N4913,"Flávio Bolsonaro",IF(N4913&gt;M4913,"Lula","Empate"))</f>
        <v>Flávio Bolsonaro</v>
      </c>
      <c r="T4913" s="74" t="n">
        <v>0.256823031709783</v>
      </c>
      <c r="U4913" s="74" t="n">
        <v>0.654075100146007</v>
      </c>
      <c r="V4913" s="72" t="str">
        <f aca="false">IF(S4913="Empate","—",IF((N4913&gt;M4913)&lt;&gt;(T4913&gt;U4913),"Sim","Não"))</f>
        <v>Não</v>
      </c>
    </row>
    <row r="4914" customFormat="false" ht="15" hidden="false" customHeight="false" outlineLevel="0" collapsed="false">
      <c r="A4914" s="72" t="s">
        <v>9943</v>
      </c>
      <c r="B4914" s="72" t="s">
        <v>9944</v>
      </c>
      <c r="C4914" s="72" t="s">
        <v>280</v>
      </c>
      <c r="D4914" s="72" t="s">
        <v>282</v>
      </c>
      <c r="E4914" s="72"/>
      <c r="F4914" s="73" t="n">
        <v>13804</v>
      </c>
      <c r="G4914" s="73" t="n">
        <v>10658</v>
      </c>
      <c r="H4914" s="73" t="n">
        <v>3146</v>
      </c>
      <c r="I4914" s="74" t="n">
        <f aca="false">H4914/F4914</f>
        <v>0.227904955085482</v>
      </c>
      <c r="J4914" s="73" t="n">
        <v>9767</v>
      </c>
      <c r="K4914" s="73" t="n">
        <v>379</v>
      </c>
      <c r="L4914" s="73" t="n">
        <v>512</v>
      </c>
      <c r="M4914" s="73" t="n">
        <v>6790</v>
      </c>
      <c r="N4914" s="73" t="n">
        <v>2390</v>
      </c>
      <c r="O4914" s="73" t="n">
        <f aca="false">J4914-M4914-N4914</f>
        <v>587</v>
      </c>
      <c r="P4914" s="74" t="n">
        <f aca="false">M4914/J4914</f>
        <v>0.695198116105252</v>
      </c>
      <c r="Q4914" s="74" t="n">
        <f aca="false">N4914/J4914</f>
        <v>0.24470154602232</v>
      </c>
      <c r="R4914" s="75" t="n">
        <f aca="false">ABS(P4914-Q4914)*100</f>
        <v>45.0496570082932</v>
      </c>
      <c r="S4914" s="72" t="str">
        <f aca="false">IF(M4914&gt;N4914,"Flávio Bolsonaro",IF(N4914&gt;M4914,"Lula","Empate"))</f>
        <v>Flávio Bolsonaro</v>
      </c>
      <c r="T4914" s="74" t="n">
        <v>0.28414442700157</v>
      </c>
      <c r="U4914" s="74" t="n">
        <v>0.640607012035584</v>
      </c>
      <c r="V4914" s="72" t="str">
        <f aca="false">IF(S4914="Empate","—",IF((N4914&gt;M4914)&lt;&gt;(T4914&gt;U4914),"Sim","Não"))</f>
        <v>Não</v>
      </c>
    </row>
    <row r="4915" customFormat="false" ht="15" hidden="false" customHeight="false" outlineLevel="0" collapsed="false">
      <c r="A4915" s="72" t="s">
        <v>9945</v>
      </c>
      <c r="B4915" s="72" t="s">
        <v>9946</v>
      </c>
      <c r="C4915" s="72" t="s">
        <v>280</v>
      </c>
      <c r="D4915" s="72" t="s">
        <v>282</v>
      </c>
      <c r="E4915" s="72"/>
      <c r="F4915" s="73" t="n">
        <v>13212</v>
      </c>
      <c r="G4915" s="73" t="n">
        <v>10348</v>
      </c>
      <c r="H4915" s="73" t="n">
        <v>2864</v>
      </c>
      <c r="I4915" s="74" t="n">
        <f aca="false">H4915/F4915</f>
        <v>0.216772630941568</v>
      </c>
      <c r="J4915" s="73" t="n">
        <v>9855</v>
      </c>
      <c r="K4915" s="73" t="n">
        <v>209</v>
      </c>
      <c r="L4915" s="73" t="n">
        <v>284</v>
      </c>
      <c r="M4915" s="73" t="n">
        <v>6708</v>
      </c>
      <c r="N4915" s="73" t="n">
        <v>2525</v>
      </c>
      <c r="O4915" s="73" t="n">
        <f aca="false">J4915-M4915-N4915</f>
        <v>622</v>
      </c>
      <c r="P4915" s="74" t="n">
        <f aca="false">M4915/J4915</f>
        <v>0.680669710806697</v>
      </c>
      <c r="Q4915" s="74" t="n">
        <f aca="false">N4915/J4915</f>
        <v>0.256215119228818</v>
      </c>
      <c r="R4915" s="75" t="n">
        <f aca="false">ABS(P4915-Q4915)*100</f>
        <v>42.4454591577879</v>
      </c>
      <c r="S4915" s="72" t="str">
        <f aca="false">IF(M4915&gt;N4915,"Flávio Bolsonaro",IF(N4915&gt;M4915,"Lula","Empate"))</f>
        <v>Flávio Bolsonaro</v>
      </c>
      <c r="T4915" s="74" t="n">
        <v>0.292251742600263</v>
      </c>
      <c r="U4915" s="74" t="n">
        <v>0.640064652995252</v>
      </c>
      <c r="V4915" s="72" t="str">
        <f aca="false">IF(S4915="Empate","—",IF((N4915&gt;M4915)&lt;&gt;(T4915&gt;U4915),"Sim","Não"))</f>
        <v>Não</v>
      </c>
    </row>
    <row r="4916" customFormat="false" ht="15" hidden="false" customHeight="false" outlineLevel="0" collapsed="false">
      <c r="A4916" s="72" t="s">
        <v>9947</v>
      </c>
      <c r="B4916" s="72" t="s">
        <v>9948</v>
      </c>
      <c r="C4916" s="72" t="s">
        <v>280</v>
      </c>
      <c r="D4916" s="72" t="s">
        <v>282</v>
      </c>
      <c r="E4916" s="72"/>
      <c r="F4916" s="73" t="n">
        <v>8675</v>
      </c>
      <c r="G4916" s="73" t="n">
        <v>6860</v>
      </c>
      <c r="H4916" s="73" t="n">
        <v>1815</v>
      </c>
      <c r="I4916" s="74" t="n">
        <f aca="false">H4916/F4916</f>
        <v>0.209221902017291</v>
      </c>
      <c r="J4916" s="73" t="n">
        <v>6518</v>
      </c>
      <c r="K4916" s="73" t="n">
        <v>170</v>
      </c>
      <c r="L4916" s="73" t="n">
        <v>172</v>
      </c>
      <c r="M4916" s="73" t="n">
        <v>3907</v>
      </c>
      <c r="N4916" s="73" t="n">
        <v>2135</v>
      </c>
      <c r="O4916" s="73" t="n">
        <f aca="false">J4916-M4916-N4916</f>
        <v>476</v>
      </c>
      <c r="P4916" s="74" t="n">
        <f aca="false">M4916/J4916</f>
        <v>0.599416999079472</v>
      </c>
      <c r="Q4916" s="74" t="n">
        <f aca="false">N4916/J4916</f>
        <v>0.327554464559681</v>
      </c>
      <c r="R4916" s="75" t="n">
        <f aca="false">ABS(P4916-Q4916)*100</f>
        <v>27.1862534519791</v>
      </c>
      <c r="S4916" s="72" t="str">
        <f aca="false">IF(M4916&gt;N4916,"Flávio Bolsonaro",IF(N4916&gt;M4916,"Lula","Empate"))</f>
        <v>Flávio Bolsonaro</v>
      </c>
      <c r="T4916" s="74" t="n">
        <v>0.378187581040196</v>
      </c>
      <c r="U4916" s="74" t="n">
        <v>0.547183402967872</v>
      </c>
      <c r="V4916" s="72" t="str">
        <f aca="false">IF(S4916="Empate","—",IF((N4916&gt;M4916)&lt;&gt;(T4916&gt;U4916),"Sim","Não"))</f>
        <v>Não</v>
      </c>
    </row>
    <row r="4917" customFormat="false" ht="15" hidden="false" customHeight="false" outlineLevel="0" collapsed="false">
      <c r="A4917" s="72" t="s">
        <v>9949</v>
      </c>
      <c r="B4917" s="72" t="s">
        <v>9950</v>
      </c>
      <c r="C4917" s="72" t="s">
        <v>280</v>
      </c>
      <c r="D4917" s="72" t="s">
        <v>282</v>
      </c>
      <c r="E4917" s="72"/>
      <c r="F4917" s="73" t="n">
        <v>5273</v>
      </c>
      <c r="G4917" s="73" t="n">
        <v>4258</v>
      </c>
      <c r="H4917" s="73" t="n">
        <v>1015</v>
      </c>
      <c r="I4917" s="74" t="n">
        <f aca="false">H4917/F4917</f>
        <v>0.192490043618434</v>
      </c>
      <c r="J4917" s="73" t="n">
        <v>4098</v>
      </c>
      <c r="K4917" s="73" t="n">
        <v>55</v>
      </c>
      <c r="L4917" s="73" t="n">
        <v>105</v>
      </c>
      <c r="M4917" s="73" t="n">
        <v>2675</v>
      </c>
      <c r="N4917" s="73" t="n">
        <v>1217</v>
      </c>
      <c r="O4917" s="73" t="n">
        <f aca="false">J4917-M4917-N4917</f>
        <v>206</v>
      </c>
      <c r="P4917" s="74" t="n">
        <f aca="false">M4917/J4917</f>
        <v>0.652757442654954</v>
      </c>
      <c r="Q4917" s="74" t="n">
        <f aca="false">N4917/J4917</f>
        <v>0.296974133723768</v>
      </c>
      <c r="R4917" s="75" t="n">
        <f aca="false">ABS(P4917-Q4917)*100</f>
        <v>35.5783308931186</v>
      </c>
      <c r="S4917" s="72" t="str">
        <f aca="false">IF(M4917&gt;N4917,"Flávio Bolsonaro",IF(N4917&gt;M4917,"Lula","Empate"))</f>
        <v>Flávio Bolsonaro</v>
      </c>
      <c r="T4917" s="74" t="n">
        <v>0.35357657225156</v>
      </c>
      <c r="U4917" s="74" t="n">
        <v>0.595535285645703</v>
      </c>
      <c r="V4917" s="72" t="str">
        <f aca="false">IF(S4917="Empate","—",IF((N4917&gt;M4917)&lt;&gt;(T4917&gt;U4917),"Sim","Não"))</f>
        <v>Não</v>
      </c>
    </row>
    <row r="4918" customFormat="false" ht="15" hidden="false" customHeight="false" outlineLevel="0" collapsed="false">
      <c r="A4918" s="72" t="s">
        <v>9951</v>
      </c>
      <c r="B4918" s="72" t="s">
        <v>9952</v>
      </c>
      <c r="C4918" s="72" t="s">
        <v>280</v>
      </c>
      <c r="D4918" s="72" t="s">
        <v>282</v>
      </c>
      <c r="E4918" s="72"/>
      <c r="F4918" s="73" t="n">
        <v>14048</v>
      </c>
      <c r="G4918" s="73" t="n">
        <v>10829</v>
      </c>
      <c r="H4918" s="73" t="n">
        <v>3219</v>
      </c>
      <c r="I4918" s="74" t="n">
        <f aca="false">H4918/F4918</f>
        <v>0.229142938496583</v>
      </c>
      <c r="J4918" s="73" t="n">
        <v>10306</v>
      </c>
      <c r="K4918" s="73" t="n">
        <v>225</v>
      </c>
      <c r="L4918" s="73" t="n">
        <v>298</v>
      </c>
      <c r="M4918" s="73" t="n">
        <v>5023</v>
      </c>
      <c r="N4918" s="73" t="n">
        <v>3238</v>
      </c>
      <c r="O4918" s="73" t="n">
        <f aca="false">J4918-M4918-N4918</f>
        <v>2045</v>
      </c>
      <c r="P4918" s="74" t="n">
        <f aca="false">M4918/J4918</f>
        <v>0.487385988744421</v>
      </c>
      <c r="Q4918" s="74" t="n">
        <f aca="false">N4918/J4918</f>
        <v>0.314185911119736</v>
      </c>
      <c r="R4918" s="75" t="n">
        <f aca="false">ABS(P4918-Q4918)*100</f>
        <v>17.3200077624685</v>
      </c>
      <c r="S4918" s="72" t="str">
        <f aca="false">IF(M4918&gt;N4918,"Flávio Bolsonaro",IF(N4918&gt;M4918,"Lula","Empate"))</f>
        <v>Flávio Bolsonaro</v>
      </c>
      <c r="T4918" s="74" t="n">
        <v>0.446065512048193</v>
      </c>
      <c r="U4918" s="74" t="n">
        <v>0.467526355421687</v>
      </c>
      <c r="V4918" s="72" t="str">
        <f aca="false">IF(S4918="Empate","—",IF((N4918&gt;M4918)&lt;&gt;(T4918&gt;U4918),"Sim","Não"))</f>
        <v>Não</v>
      </c>
    </row>
    <row r="4919" customFormat="false" ht="15" hidden="false" customHeight="false" outlineLevel="0" collapsed="false">
      <c r="A4919" s="72" t="s">
        <v>9953</v>
      </c>
      <c r="B4919" s="72" t="s">
        <v>9954</v>
      </c>
      <c r="C4919" s="72" t="s">
        <v>280</v>
      </c>
      <c r="D4919" s="72" t="s">
        <v>282</v>
      </c>
      <c r="E4919" s="72"/>
      <c r="F4919" s="73" t="n">
        <v>5800</v>
      </c>
      <c r="G4919" s="73" t="n">
        <v>4336</v>
      </c>
      <c r="H4919" s="73" t="n">
        <v>1464</v>
      </c>
      <c r="I4919" s="74" t="n">
        <f aca="false">H4919/F4919</f>
        <v>0.252413793103448</v>
      </c>
      <c r="J4919" s="73" t="n">
        <v>4143</v>
      </c>
      <c r="K4919" s="73" t="n">
        <v>63</v>
      </c>
      <c r="L4919" s="73" t="n">
        <v>130</v>
      </c>
      <c r="M4919" s="73" t="n">
        <v>2161</v>
      </c>
      <c r="N4919" s="73" t="n">
        <v>1753</v>
      </c>
      <c r="O4919" s="73" t="n">
        <f aca="false">J4919-M4919-N4919</f>
        <v>229</v>
      </c>
      <c r="P4919" s="74" t="n">
        <f aca="false">M4919/J4919</f>
        <v>0.521602703355057</v>
      </c>
      <c r="Q4919" s="74" t="n">
        <f aca="false">N4919/J4919</f>
        <v>0.423123340574463</v>
      </c>
      <c r="R4919" s="75" t="n">
        <f aca="false">ABS(P4919-Q4919)*100</f>
        <v>9.84793627805938</v>
      </c>
      <c r="S4919" s="72" t="str">
        <f aca="false">IF(M4919&gt;N4919,"Flávio Bolsonaro",IF(N4919&gt;M4919,"Lula","Empate"))</f>
        <v>Flávio Bolsonaro</v>
      </c>
      <c r="T4919" s="74" t="n">
        <v>0.465421014316913</v>
      </c>
      <c r="U4919" s="74" t="n">
        <v>0.474399417617083</v>
      </c>
      <c r="V4919" s="72" t="str">
        <f aca="false">IF(S4919="Empate","—",IF((N4919&gt;M4919)&lt;&gt;(T4919&gt;U4919),"Sim","Não"))</f>
        <v>Não</v>
      </c>
    </row>
    <row r="4920" customFormat="false" ht="15" hidden="false" customHeight="false" outlineLevel="0" collapsed="false">
      <c r="A4920" s="72" t="s">
        <v>9955</v>
      </c>
      <c r="B4920" s="72" t="s">
        <v>9956</v>
      </c>
      <c r="C4920" s="72" t="s">
        <v>280</v>
      </c>
      <c r="D4920" s="72" t="s">
        <v>282</v>
      </c>
      <c r="E4920" s="72"/>
      <c r="F4920" s="73" t="n">
        <v>20926</v>
      </c>
      <c r="G4920" s="73" t="n">
        <v>17362</v>
      </c>
      <c r="H4920" s="73" t="n">
        <v>3564</v>
      </c>
      <c r="I4920" s="74" t="n">
        <f aca="false">H4920/F4920</f>
        <v>0.170314441364809</v>
      </c>
      <c r="J4920" s="73" t="n">
        <v>16458</v>
      </c>
      <c r="K4920" s="73" t="n">
        <v>458</v>
      </c>
      <c r="L4920" s="73" t="n">
        <v>446</v>
      </c>
      <c r="M4920" s="73" t="n">
        <v>11709</v>
      </c>
      <c r="N4920" s="73" t="n">
        <v>3897</v>
      </c>
      <c r="O4920" s="73" t="n">
        <f aca="false">J4920-M4920-N4920</f>
        <v>852</v>
      </c>
      <c r="P4920" s="74" t="n">
        <f aca="false">M4920/J4920</f>
        <v>0.71144732045206</v>
      </c>
      <c r="Q4920" s="74" t="n">
        <f aca="false">N4920/J4920</f>
        <v>0.236784542471746</v>
      </c>
      <c r="R4920" s="75" t="n">
        <f aca="false">ABS(P4920-Q4920)*100</f>
        <v>47.4662777980314</v>
      </c>
      <c r="S4920" s="72" t="str">
        <f aca="false">IF(M4920&gt;N4920,"Flávio Bolsonaro",IF(N4920&gt;M4920,"Lula","Empate"))</f>
        <v>Flávio Bolsonaro</v>
      </c>
      <c r="T4920" s="74" t="n">
        <v>0.264791927876291</v>
      </c>
      <c r="U4920" s="74" t="n">
        <v>0.682010866320377</v>
      </c>
      <c r="V4920" s="72" t="str">
        <f aca="false">IF(S4920="Empate","—",IF((N4920&gt;M4920)&lt;&gt;(T4920&gt;U4920),"Sim","Não"))</f>
        <v>Não</v>
      </c>
    </row>
    <row r="4921" customFormat="false" ht="15" hidden="false" customHeight="false" outlineLevel="0" collapsed="false">
      <c r="A4921" s="72" t="s">
        <v>9957</v>
      </c>
      <c r="B4921" s="72" t="s">
        <v>9958</v>
      </c>
      <c r="C4921" s="72" t="s">
        <v>280</v>
      </c>
      <c r="D4921" s="72" t="s">
        <v>282</v>
      </c>
      <c r="E4921" s="72"/>
      <c r="F4921" s="73" t="n">
        <v>12626</v>
      </c>
      <c r="G4921" s="73" t="n">
        <v>9081</v>
      </c>
      <c r="H4921" s="73" t="n">
        <v>3545</v>
      </c>
      <c r="I4921" s="74" t="n">
        <f aca="false">H4921/F4921</f>
        <v>0.280769840012672</v>
      </c>
      <c r="J4921" s="73" t="n">
        <v>8667</v>
      </c>
      <c r="K4921" s="73" t="n">
        <v>187</v>
      </c>
      <c r="L4921" s="73" t="n">
        <v>227</v>
      </c>
      <c r="M4921" s="73" t="n">
        <v>5863</v>
      </c>
      <c r="N4921" s="73" t="n">
        <v>2184</v>
      </c>
      <c r="O4921" s="73" t="n">
        <f aca="false">J4921-M4921-N4921</f>
        <v>620</v>
      </c>
      <c r="P4921" s="74" t="n">
        <f aca="false">M4921/J4921</f>
        <v>0.676473981769932</v>
      </c>
      <c r="Q4921" s="74" t="n">
        <f aca="false">N4921/J4921</f>
        <v>0.251990308065074</v>
      </c>
      <c r="R4921" s="75" t="n">
        <f aca="false">ABS(P4921-Q4921)*100</f>
        <v>42.4483673704858</v>
      </c>
      <c r="S4921" s="72" t="str">
        <f aca="false">IF(M4921&gt;N4921,"Flávio Bolsonaro",IF(N4921&gt;M4921,"Lula","Empate"))</f>
        <v>Flávio Bolsonaro</v>
      </c>
      <c r="T4921" s="74" t="n">
        <v>0.279144729773289</v>
      </c>
      <c r="U4921" s="74" t="n">
        <v>0.630385731170087</v>
      </c>
      <c r="V4921" s="72" t="str">
        <f aca="false">IF(S4921="Empate","—",IF((N4921&gt;M4921)&lt;&gt;(T4921&gt;U4921),"Sim","Não"))</f>
        <v>Não</v>
      </c>
    </row>
    <row r="4922" customFormat="false" ht="15" hidden="false" customHeight="false" outlineLevel="0" collapsed="false">
      <c r="A4922" s="72" t="s">
        <v>9959</v>
      </c>
      <c r="B4922" s="72" t="s">
        <v>9960</v>
      </c>
      <c r="C4922" s="72" t="s">
        <v>280</v>
      </c>
      <c r="D4922" s="72" t="s">
        <v>282</v>
      </c>
      <c r="E4922" s="72"/>
      <c r="F4922" s="73" t="n">
        <v>19567</v>
      </c>
      <c r="G4922" s="73" t="n">
        <v>15826</v>
      </c>
      <c r="H4922" s="73" t="n">
        <v>3741</v>
      </c>
      <c r="I4922" s="74" t="n">
        <f aca="false">H4922/F4922</f>
        <v>0.191189247201922</v>
      </c>
      <c r="J4922" s="73" t="n">
        <v>15031</v>
      </c>
      <c r="K4922" s="73" t="n">
        <v>327</v>
      </c>
      <c r="L4922" s="73" t="n">
        <v>468</v>
      </c>
      <c r="M4922" s="73" t="n">
        <v>9796</v>
      </c>
      <c r="N4922" s="73" t="n">
        <v>4002</v>
      </c>
      <c r="O4922" s="73" t="n">
        <f aca="false">J4922-M4922-N4922</f>
        <v>1233</v>
      </c>
      <c r="P4922" s="74" t="n">
        <f aca="false">M4922/J4922</f>
        <v>0.651719779123146</v>
      </c>
      <c r="Q4922" s="74" t="n">
        <f aca="false">N4922/J4922</f>
        <v>0.266249750515601</v>
      </c>
      <c r="R4922" s="75" t="n">
        <f aca="false">ABS(P4922-Q4922)*100</f>
        <v>38.5470028607544</v>
      </c>
      <c r="S4922" s="72" t="str">
        <f aca="false">IF(M4922&gt;N4922,"Flávio Bolsonaro",IF(N4922&gt;M4922,"Lula","Empate"))</f>
        <v>Flávio Bolsonaro</v>
      </c>
      <c r="T4922" s="74" t="n">
        <v>0.320080187103241</v>
      </c>
      <c r="U4922" s="74" t="n">
        <v>0.591914467089876</v>
      </c>
      <c r="V4922" s="72" t="str">
        <f aca="false">IF(S4922="Empate","—",IF((N4922&gt;M4922)&lt;&gt;(T4922&gt;U4922),"Sim","Não"))</f>
        <v>Não</v>
      </c>
    </row>
    <row r="4923" customFormat="false" ht="15" hidden="false" customHeight="false" outlineLevel="0" collapsed="false">
      <c r="A4923" s="72" t="s">
        <v>9961</v>
      </c>
      <c r="B4923" s="72" t="s">
        <v>9962</v>
      </c>
      <c r="C4923" s="72" t="s">
        <v>280</v>
      </c>
      <c r="D4923" s="72" t="s">
        <v>282</v>
      </c>
      <c r="E4923" s="72"/>
      <c r="F4923" s="73" t="n">
        <v>4020</v>
      </c>
      <c r="G4923" s="73" t="n">
        <v>3234</v>
      </c>
      <c r="H4923" s="73" t="n">
        <v>786</v>
      </c>
      <c r="I4923" s="74" t="n">
        <f aca="false">H4923/F4923</f>
        <v>0.195522388059701</v>
      </c>
      <c r="J4923" s="73" t="n">
        <v>3102</v>
      </c>
      <c r="K4923" s="73" t="n">
        <v>57</v>
      </c>
      <c r="L4923" s="73" t="n">
        <v>75</v>
      </c>
      <c r="M4923" s="73" t="n">
        <v>2118</v>
      </c>
      <c r="N4923" s="73" t="n">
        <v>840</v>
      </c>
      <c r="O4923" s="73" t="n">
        <f aca="false">J4923-M4923-N4923</f>
        <v>144</v>
      </c>
      <c r="P4923" s="74" t="n">
        <f aca="false">M4923/J4923</f>
        <v>0.682785299806576</v>
      </c>
      <c r="Q4923" s="74" t="n">
        <f aca="false">N4923/J4923</f>
        <v>0.270793036750484</v>
      </c>
      <c r="R4923" s="75" t="n">
        <f aca="false">ABS(P4923-Q4923)*100</f>
        <v>41.1992263056093</v>
      </c>
      <c r="S4923" s="72" t="str">
        <f aca="false">IF(M4923&gt;N4923,"Flávio Bolsonaro",IF(N4923&gt;M4923,"Lula","Empate"))</f>
        <v>Flávio Bolsonaro</v>
      </c>
      <c r="T4923" s="74" t="n">
        <v>0.306281094527363</v>
      </c>
      <c r="U4923" s="74" t="n">
        <v>0.644589552238806</v>
      </c>
      <c r="V4923" s="72" t="str">
        <f aca="false">IF(S4923="Empate","—",IF((N4923&gt;M4923)&lt;&gt;(T4923&gt;U4923),"Sim","Não"))</f>
        <v>Não</v>
      </c>
    </row>
    <row r="4924" customFormat="false" ht="15" hidden="false" customHeight="false" outlineLevel="0" collapsed="false">
      <c r="A4924" s="72" t="s">
        <v>9963</v>
      </c>
      <c r="B4924" s="72" t="s">
        <v>9964</v>
      </c>
      <c r="C4924" s="72" t="s">
        <v>280</v>
      </c>
      <c r="D4924" s="72" t="s">
        <v>282</v>
      </c>
      <c r="E4924" s="72"/>
      <c r="F4924" s="73" t="n">
        <v>3793</v>
      </c>
      <c r="G4924" s="73" t="n">
        <v>3042</v>
      </c>
      <c r="H4924" s="73" t="n">
        <v>751</v>
      </c>
      <c r="I4924" s="74" t="n">
        <f aca="false">H4924/F4924</f>
        <v>0.197996308990245</v>
      </c>
      <c r="J4924" s="73" t="n">
        <v>2905</v>
      </c>
      <c r="K4924" s="73" t="n">
        <v>73</v>
      </c>
      <c r="L4924" s="73" t="n">
        <v>64</v>
      </c>
      <c r="M4924" s="73" t="n">
        <v>1242</v>
      </c>
      <c r="N4924" s="73" t="n">
        <v>1534</v>
      </c>
      <c r="O4924" s="73" t="n">
        <f aca="false">J4924-M4924-N4924</f>
        <v>129</v>
      </c>
      <c r="P4924" s="74" t="n">
        <f aca="false">M4924/J4924</f>
        <v>0.427538726333907</v>
      </c>
      <c r="Q4924" s="74" t="n">
        <f aca="false">N4924/J4924</f>
        <v>0.528055077452668</v>
      </c>
      <c r="R4924" s="75" t="n">
        <f aca="false">ABS(P4924-Q4924)*100</f>
        <v>10.0516351118761</v>
      </c>
      <c r="S4924" s="72" t="str">
        <f aca="false">IF(M4924&gt;N4924,"Flávio Bolsonaro",IF(N4924&gt;M4924,"Lula","Empate"))</f>
        <v>Lula</v>
      </c>
      <c r="T4924" s="74" t="n">
        <v>0.598264931598265</v>
      </c>
      <c r="U4924" s="74" t="n">
        <v>0.344344344344344</v>
      </c>
      <c r="V4924" s="72" t="str">
        <f aca="false">IF(S4924="Empate","—",IF((N4924&gt;M4924)&lt;&gt;(T4924&gt;U4924),"Sim","Não"))</f>
        <v>Não</v>
      </c>
    </row>
    <row r="4925" customFormat="false" ht="15" hidden="false" customHeight="false" outlineLevel="0" collapsed="false">
      <c r="A4925" s="72" t="s">
        <v>9965</v>
      </c>
      <c r="B4925" s="72" t="s">
        <v>9966</v>
      </c>
      <c r="C4925" s="72" t="s">
        <v>280</v>
      </c>
      <c r="D4925" s="72" t="s">
        <v>282</v>
      </c>
      <c r="E4925" s="72"/>
      <c r="F4925" s="73" t="n">
        <v>3523</v>
      </c>
      <c r="G4925" s="73" t="n">
        <v>2690</v>
      </c>
      <c r="H4925" s="73" t="n">
        <v>833</v>
      </c>
      <c r="I4925" s="74" t="n">
        <f aca="false">H4925/F4925</f>
        <v>0.236446210615952</v>
      </c>
      <c r="J4925" s="73" t="n">
        <v>2525</v>
      </c>
      <c r="K4925" s="73" t="n">
        <v>63</v>
      </c>
      <c r="L4925" s="73" t="n">
        <v>102</v>
      </c>
      <c r="M4925" s="73" t="n">
        <v>1735</v>
      </c>
      <c r="N4925" s="73" t="n">
        <v>587</v>
      </c>
      <c r="O4925" s="73" t="n">
        <f aca="false">J4925-M4925-N4925</f>
        <v>203</v>
      </c>
      <c r="P4925" s="74" t="n">
        <f aca="false">M4925/J4925</f>
        <v>0.687128712871287</v>
      </c>
      <c r="Q4925" s="74" t="n">
        <f aca="false">N4925/J4925</f>
        <v>0.232475247524753</v>
      </c>
      <c r="R4925" s="75" t="n">
        <f aca="false">ABS(P4925-Q4925)*100</f>
        <v>45.4653465346535</v>
      </c>
      <c r="S4925" s="72" t="str">
        <f aca="false">IF(M4925&gt;N4925,"Flávio Bolsonaro",IF(N4925&gt;M4925,"Lula","Empate"))</f>
        <v>Flávio Bolsonaro</v>
      </c>
      <c r="T4925" s="74" t="n">
        <v>0.274449168921531</v>
      </c>
      <c r="U4925" s="74" t="n">
        <v>0.636644762272903</v>
      </c>
      <c r="V4925" s="72" t="str">
        <f aca="false">IF(S4925="Empate","—",IF((N4925&gt;M4925)&lt;&gt;(T4925&gt;U4925),"Sim","Não"))</f>
        <v>Não</v>
      </c>
    </row>
    <row r="4926" customFormat="false" ht="15" hidden="false" customHeight="false" outlineLevel="0" collapsed="false">
      <c r="A4926" s="72" t="s">
        <v>9967</v>
      </c>
      <c r="B4926" s="72" t="s">
        <v>9968</v>
      </c>
      <c r="C4926" s="72" t="s">
        <v>280</v>
      </c>
      <c r="D4926" s="72" t="s">
        <v>282</v>
      </c>
      <c r="E4926" s="72"/>
      <c r="F4926" s="73" t="n">
        <v>7030</v>
      </c>
      <c r="G4926" s="73" t="n">
        <v>5573</v>
      </c>
      <c r="H4926" s="73" t="n">
        <v>1457</v>
      </c>
      <c r="I4926" s="74" t="n">
        <f aca="false">H4926/F4926</f>
        <v>0.207254623044097</v>
      </c>
      <c r="J4926" s="73" t="n">
        <v>5352</v>
      </c>
      <c r="K4926" s="73" t="n">
        <v>112</v>
      </c>
      <c r="L4926" s="73" t="n">
        <v>109</v>
      </c>
      <c r="M4926" s="73" t="n">
        <v>3341</v>
      </c>
      <c r="N4926" s="73" t="n">
        <v>1770</v>
      </c>
      <c r="O4926" s="73" t="n">
        <f aca="false">J4926-M4926-N4926</f>
        <v>241</v>
      </c>
      <c r="P4926" s="74" t="n">
        <f aca="false">M4926/J4926</f>
        <v>0.624252615844544</v>
      </c>
      <c r="Q4926" s="74" t="n">
        <f aca="false">N4926/J4926</f>
        <v>0.330717488789238</v>
      </c>
      <c r="R4926" s="75" t="n">
        <f aca="false">ABS(P4926-Q4926)*100</f>
        <v>29.3535127055306</v>
      </c>
      <c r="S4926" s="72" t="str">
        <f aca="false">IF(M4926&gt;N4926,"Flávio Bolsonaro",IF(N4926&gt;M4926,"Lula","Empate"))</f>
        <v>Flávio Bolsonaro</v>
      </c>
      <c r="T4926" s="74" t="n">
        <v>0.382309400444116</v>
      </c>
      <c r="U4926" s="74" t="n">
        <v>0.56939304219097</v>
      </c>
      <c r="V4926" s="72" t="str">
        <f aca="false">IF(S4926="Empate","—",IF((N4926&gt;M4926)&lt;&gt;(T4926&gt;U4926),"Sim","Não"))</f>
        <v>Não</v>
      </c>
    </row>
    <row r="4927" customFormat="false" ht="15" hidden="false" customHeight="false" outlineLevel="0" collapsed="false">
      <c r="A4927" s="72" t="s">
        <v>9969</v>
      </c>
      <c r="B4927" s="72" t="s">
        <v>9970</v>
      </c>
      <c r="C4927" s="72" t="s">
        <v>280</v>
      </c>
      <c r="D4927" s="72" t="s">
        <v>282</v>
      </c>
      <c r="E4927" s="72"/>
      <c r="F4927" s="73" t="n">
        <v>44573</v>
      </c>
      <c r="G4927" s="73" t="n">
        <v>34897</v>
      </c>
      <c r="H4927" s="73" t="n">
        <v>9676</v>
      </c>
      <c r="I4927" s="74" t="n">
        <f aca="false">H4927/F4927</f>
        <v>0.217082090054517</v>
      </c>
      <c r="J4927" s="73" t="n">
        <v>32819</v>
      </c>
      <c r="K4927" s="73" t="n">
        <v>829</v>
      </c>
      <c r="L4927" s="73" t="n">
        <v>1249</v>
      </c>
      <c r="M4927" s="73" t="n">
        <v>18023</v>
      </c>
      <c r="N4927" s="73" t="n">
        <v>12237</v>
      </c>
      <c r="O4927" s="73" t="n">
        <f aca="false">J4927-M4927-N4927</f>
        <v>2559</v>
      </c>
      <c r="P4927" s="74" t="n">
        <f aca="false">M4927/J4927</f>
        <v>0.549163594259423</v>
      </c>
      <c r="Q4927" s="74" t="n">
        <f aca="false">N4927/J4927</f>
        <v>0.372863280416832</v>
      </c>
      <c r="R4927" s="75" t="n">
        <f aca="false">ABS(P4927-Q4927)*100</f>
        <v>17.6300313842591</v>
      </c>
      <c r="S4927" s="72" t="str">
        <f aca="false">IF(M4927&gt;N4927,"Flávio Bolsonaro",IF(N4927&gt;M4927,"Lula","Empate"))</f>
        <v>Flávio Bolsonaro</v>
      </c>
      <c r="T4927" s="74" t="n">
        <v>0.401134473746733</v>
      </c>
      <c r="U4927" s="74" t="n">
        <v>0.526431456402946</v>
      </c>
      <c r="V4927" s="72" t="str">
        <f aca="false">IF(S4927="Empate","—",IF((N4927&gt;M4927)&lt;&gt;(T4927&gt;U4927),"Sim","Não"))</f>
        <v>Não</v>
      </c>
    </row>
    <row r="4928" customFormat="false" ht="15" hidden="false" customHeight="false" outlineLevel="0" collapsed="false">
      <c r="A4928" s="72" t="s">
        <v>9971</v>
      </c>
      <c r="B4928" s="72" t="s">
        <v>9972</v>
      </c>
      <c r="C4928" s="72" t="s">
        <v>280</v>
      </c>
      <c r="D4928" s="72" t="s">
        <v>282</v>
      </c>
      <c r="E4928" s="72"/>
      <c r="F4928" s="73" t="n">
        <v>194159</v>
      </c>
      <c r="G4928" s="73" t="n">
        <v>150089</v>
      </c>
      <c r="H4928" s="73" t="n">
        <v>44070</v>
      </c>
      <c r="I4928" s="74" t="n">
        <f aca="false">H4928/F4928</f>
        <v>0.226978919339304</v>
      </c>
      <c r="J4928" s="73" t="n">
        <v>141376</v>
      </c>
      <c r="K4928" s="73" t="n">
        <v>4030</v>
      </c>
      <c r="L4928" s="73" t="n">
        <v>4683</v>
      </c>
      <c r="M4928" s="73" t="n">
        <v>65331</v>
      </c>
      <c r="N4928" s="73" t="n">
        <v>59084</v>
      </c>
      <c r="O4928" s="73" t="n">
        <f aca="false">J4928-M4928-N4928</f>
        <v>16961</v>
      </c>
      <c r="P4928" s="74" t="n">
        <f aca="false">M4928/J4928</f>
        <v>0.462108137166139</v>
      </c>
      <c r="Q4928" s="74" t="n">
        <f aca="false">N4928/J4928</f>
        <v>0.417921004979629</v>
      </c>
      <c r="R4928" s="75" t="n">
        <f aca="false">ABS(P4928-Q4928)*100</f>
        <v>4.41871321865097</v>
      </c>
      <c r="S4928" s="72" t="str">
        <f aca="false">IF(M4928&gt;N4928,"Flávio Bolsonaro",IF(N4928&gt;M4928,"Lula","Empate"))</f>
        <v>Flávio Bolsonaro</v>
      </c>
      <c r="T4928" s="74" t="n">
        <v>0.460449566585086</v>
      </c>
      <c r="U4928" s="74" t="n">
        <v>0.406119296661753</v>
      </c>
      <c r="V4928" s="72" t="str">
        <f aca="false">IF(S4928="Empate","—",IF((N4928&gt;M4928)&lt;&gt;(T4928&gt;U4928),"Sim","Não"))</f>
        <v>Sim</v>
      </c>
    </row>
    <row r="4929" customFormat="false" ht="15" hidden="false" customHeight="false" outlineLevel="0" collapsed="false">
      <c r="A4929" s="72" t="s">
        <v>9973</v>
      </c>
      <c r="B4929" s="72" t="s">
        <v>9974</v>
      </c>
      <c r="C4929" s="72" t="s">
        <v>280</v>
      </c>
      <c r="D4929" s="72" t="s">
        <v>282</v>
      </c>
      <c r="E4929" s="72"/>
      <c r="F4929" s="73" t="n">
        <v>27124</v>
      </c>
      <c r="G4929" s="73" t="n">
        <v>20416</v>
      </c>
      <c r="H4929" s="73" t="n">
        <v>6708</v>
      </c>
      <c r="I4929" s="74" t="n">
        <f aca="false">H4929/F4929</f>
        <v>0.247308656540333</v>
      </c>
      <c r="J4929" s="73" t="n">
        <v>19091</v>
      </c>
      <c r="K4929" s="73" t="n">
        <v>533</v>
      </c>
      <c r="L4929" s="73" t="n">
        <v>792</v>
      </c>
      <c r="M4929" s="73" t="n">
        <v>12009</v>
      </c>
      <c r="N4929" s="73" t="n">
        <v>5301</v>
      </c>
      <c r="O4929" s="73" t="n">
        <f aca="false">J4929-M4929-N4929</f>
        <v>1781</v>
      </c>
      <c r="P4929" s="74" t="n">
        <f aca="false">M4929/J4929</f>
        <v>0.629039861714944</v>
      </c>
      <c r="Q4929" s="74" t="n">
        <f aca="false">N4929/J4929</f>
        <v>0.277670106332827</v>
      </c>
      <c r="R4929" s="75" t="n">
        <f aca="false">ABS(P4929-Q4929)*100</f>
        <v>35.1369755382117</v>
      </c>
      <c r="S4929" s="72" t="str">
        <f aca="false">IF(M4929&gt;N4929,"Flávio Bolsonaro",IF(N4929&gt;M4929,"Lula","Empate"))</f>
        <v>Flávio Bolsonaro</v>
      </c>
      <c r="T4929" s="74" t="n">
        <v>0.309857697283312</v>
      </c>
      <c r="U4929" s="74" t="n">
        <v>0.599172056921087</v>
      </c>
      <c r="V4929" s="72" t="str">
        <f aca="false">IF(S4929="Empate","—",IF((N4929&gt;M4929)&lt;&gt;(T4929&gt;U4929),"Sim","Não"))</f>
        <v>Não</v>
      </c>
    </row>
    <row r="4930" customFormat="false" ht="15" hidden="false" customHeight="false" outlineLevel="0" collapsed="false">
      <c r="A4930" s="72" t="s">
        <v>9975</v>
      </c>
      <c r="B4930" s="72" t="s">
        <v>9976</v>
      </c>
      <c r="C4930" s="72" t="s">
        <v>280</v>
      </c>
      <c r="D4930" s="72" t="s">
        <v>282</v>
      </c>
      <c r="E4930" s="72"/>
      <c r="F4930" s="73" t="n">
        <v>7311</v>
      </c>
      <c r="G4930" s="73" t="n">
        <v>5630</v>
      </c>
      <c r="H4930" s="73" t="n">
        <v>1681</v>
      </c>
      <c r="I4930" s="74" t="n">
        <f aca="false">H4930/F4930</f>
        <v>0.229927506497059</v>
      </c>
      <c r="J4930" s="73" t="n">
        <v>5362</v>
      </c>
      <c r="K4930" s="73" t="n">
        <v>108</v>
      </c>
      <c r="L4930" s="73" t="n">
        <v>160</v>
      </c>
      <c r="M4930" s="73" t="n">
        <v>3118</v>
      </c>
      <c r="N4930" s="73" t="n">
        <v>1798</v>
      </c>
      <c r="O4930" s="73" t="n">
        <f aca="false">J4930-M4930-N4930</f>
        <v>446</v>
      </c>
      <c r="P4930" s="74" t="n">
        <f aca="false">M4930/J4930</f>
        <v>0.581499440507273</v>
      </c>
      <c r="Q4930" s="74" t="n">
        <f aca="false">N4930/J4930</f>
        <v>0.33532264080567</v>
      </c>
      <c r="R4930" s="75" t="n">
        <f aca="false">ABS(P4930-Q4930)*100</f>
        <v>24.6176799701604</v>
      </c>
      <c r="S4930" s="72" t="str">
        <f aca="false">IF(M4930&gt;N4930,"Flávio Bolsonaro",IF(N4930&gt;M4930,"Lula","Empate"))</f>
        <v>Flávio Bolsonaro</v>
      </c>
      <c r="T4930" s="74" t="n">
        <v>0.39909008189263</v>
      </c>
      <c r="U4930" s="74" t="n">
        <v>0.521019108280255</v>
      </c>
      <c r="V4930" s="72" t="str">
        <f aca="false">IF(S4930="Empate","—",IF((N4930&gt;M4930)&lt;&gt;(T4930&gt;U4930),"Sim","Não"))</f>
        <v>Não</v>
      </c>
    </row>
    <row r="4931" customFormat="false" ht="15" hidden="false" customHeight="false" outlineLevel="0" collapsed="false">
      <c r="A4931" s="72" t="s">
        <v>9977</v>
      </c>
      <c r="B4931" s="72" t="s">
        <v>9978</v>
      </c>
      <c r="C4931" s="72" t="s">
        <v>280</v>
      </c>
      <c r="D4931" s="72" t="s">
        <v>282</v>
      </c>
      <c r="E4931" s="72"/>
      <c r="F4931" s="73" t="n">
        <v>56188</v>
      </c>
      <c r="G4931" s="73" t="n">
        <v>44461</v>
      </c>
      <c r="H4931" s="73" t="n">
        <v>11727</v>
      </c>
      <c r="I4931" s="74" t="n">
        <f aca="false">H4931/F4931</f>
        <v>0.208710044849434</v>
      </c>
      <c r="J4931" s="73" t="n">
        <v>41807</v>
      </c>
      <c r="K4931" s="73" t="n">
        <v>1047</v>
      </c>
      <c r="L4931" s="73" t="n">
        <v>1607</v>
      </c>
      <c r="M4931" s="73" t="n">
        <v>23478</v>
      </c>
      <c r="N4931" s="73" t="n">
        <v>13867</v>
      </c>
      <c r="O4931" s="73" t="n">
        <f aca="false">J4931-M4931-N4931</f>
        <v>4462</v>
      </c>
      <c r="P4931" s="74" t="n">
        <f aca="false">M4931/J4931</f>
        <v>0.561580596550817</v>
      </c>
      <c r="Q4931" s="74" t="n">
        <f aca="false">N4931/J4931</f>
        <v>0.331690865166121</v>
      </c>
      <c r="R4931" s="75" t="n">
        <f aca="false">ABS(P4931-Q4931)*100</f>
        <v>22.9889731384696</v>
      </c>
      <c r="S4931" s="72" t="str">
        <f aca="false">IF(M4931&gt;N4931,"Flávio Bolsonaro",IF(N4931&gt;M4931,"Lula","Empate"))</f>
        <v>Flávio Bolsonaro</v>
      </c>
      <c r="T4931" s="74" t="n">
        <v>0.369764832497538</v>
      </c>
      <c r="U4931" s="74" t="n">
        <v>0.515147351789517</v>
      </c>
      <c r="V4931" s="72" t="str">
        <f aca="false">IF(S4931="Empate","—",IF((N4931&gt;M4931)&lt;&gt;(T4931&gt;U4931),"Sim","Não"))</f>
        <v>Não</v>
      </c>
    </row>
    <row r="4932" customFormat="false" ht="15" hidden="false" customHeight="false" outlineLevel="0" collapsed="false">
      <c r="A4932" s="72" t="s">
        <v>9979</v>
      </c>
      <c r="B4932" s="72" t="s">
        <v>9980</v>
      </c>
      <c r="C4932" s="72" t="s">
        <v>280</v>
      </c>
      <c r="D4932" s="72" t="s">
        <v>282</v>
      </c>
      <c r="E4932" s="72"/>
      <c r="F4932" s="73" t="n">
        <v>1966</v>
      </c>
      <c r="G4932" s="73" t="n">
        <v>1641</v>
      </c>
      <c r="H4932" s="73" t="n">
        <v>325</v>
      </c>
      <c r="I4932" s="74" t="n">
        <f aca="false">H4932/F4932</f>
        <v>0.165310274669379</v>
      </c>
      <c r="J4932" s="73" t="n">
        <v>1572</v>
      </c>
      <c r="K4932" s="73" t="n">
        <v>41</v>
      </c>
      <c r="L4932" s="73" t="n">
        <v>28</v>
      </c>
      <c r="M4932" s="73" t="n">
        <v>1051</v>
      </c>
      <c r="N4932" s="73" t="n">
        <v>446</v>
      </c>
      <c r="O4932" s="73" t="n">
        <f aca="false">J4932-M4932-N4932</f>
        <v>75</v>
      </c>
      <c r="P4932" s="74" t="n">
        <f aca="false">M4932/J4932</f>
        <v>0.668575063613232</v>
      </c>
      <c r="Q4932" s="74" t="n">
        <f aca="false">N4932/J4932</f>
        <v>0.283715012722646</v>
      </c>
      <c r="R4932" s="75" t="n">
        <f aca="false">ABS(P4932-Q4932)*100</f>
        <v>38.4860050890585</v>
      </c>
      <c r="S4932" s="72" t="str">
        <f aca="false">IF(M4932&gt;N4932,"Flávio Bolsonaro",IF(N4932&gt;M4932,"Lula","Empate"))</f>
        <v>Flávio Bolsonaro</v>
      </c>
      <c r="T4932" s="74" t="n">
        <v>0.350657482780213</v>
      </c>
      <c r="U4932" s="74" t="n">
        <v>0.574201628052599</v>
      </c>
      <c r="V4932" s="72" t="str">
        <f aca="false">IF(S4932="Empate","—",IF((N4932&gt;M4932)&lt;&gt;(T4932&gt;U4932),"Sim","Não"))</f>
        <v>Não</v>
      </c>
    </row>
    <row r="4933" customFormat="false" ht="15" hidden="false" customHeight="false" outlineLevel="0" collapsed="false">
      <c r="A4933" s="72" t="s">
        <v>9981</v>
      </c>
      <c r="B4933" s="72" t="s">
        <v>9982</v>
      </c>
      <c r="C4933" s="72" t="s">
        <v>280</v>
      </c>
      <c r="D4933" s="72" t="s">
        <v>282</v>
      </c>
      <c r="E4933" s="72"/>
      <c r="F4933" s="73" t="n">
        <v>90311</v>
      </c>
      <c r="G4933" s="73" t="n">
        <v>71956</v>
      </c>
      <c r="H4933" s="73" t="n">
        <v>18355</v>
      </c>
      <c r="I4933" s="74" t="n">
        <f aca="false">H4933/F4933</f>
        <v>0.203242129973093</v>
      </c>
      <c r="J4933" s="73" t="n">
        <v>68407</v>
      </c>
      <c r="K4933" s="73" t="n">
        <v>1493</v>
      </c>
      <c r="L4933" s="73" t="n">
        <v>2056</v>
      </c>
      <c r="M4933" s="73" t="n">
        <v>30373</v>
      </c>
      <c r="N4933" s="73" t="n">
        <v>31652</v>
      </c>
      <c r="O4933" s="73" t="n">
        <f aca="false">J4933-M4933-N4933</f>
        <v>6382</v>
      </c>
      <c r="P4933" s="74" t="n">
        <f aca="false">M4933/J4933</f>
        <v>0.444004268569006</v>
      </c>
      <c r="Q4933" s="74" t="n">
        <f aca="false">N4933/J4933</f>
        <v>0.462701185551186</v>
      </c>
      <c r="R4933" s="75" t="n">
        <f aca="false">ABS(P4933-Q4933)*100</f>
        <v>1.86969169821802</v>
      </c>
      <c r="S4933" s="72" t="str">
        <f aca="false">IF(M4933&gt;N4933,"Flávio Bolsonaro",IF(N4933&gt;M4933,"Lula","Empate"))</f>
        <v>Lula</v>
      </c>
      <c r="T4933" s="74" t="n">
        <v>0.490319675821702</v>
      </c>
      <c r="U4933" s="74" t="n">
        <v>0.414748424133273</v>
      </c>
      <c r="V4933" s="72" t="str">
        <f aca="false">IF(S4933="Empate","—",IF((N4933&gt;M4933)&lt;&gt;(T4933&gt;U4933),"Sim","Não"))</f>
        <v>Não</v>
      </c>
    </row>
    <row r="4934" customFormat="false" ht="15" hidden="false" customHeight="false" outlineLevel="0" collapsed="false">
      <c r="A4934" s="72" t="s">
        <v>9983</v>
      </c>
      <c r="B4934" s="72" t="s">
        <v>9984</v>
      </c>
      <c r="C4934" s="72" t="s">
        <v>280</v>
      </c>
      <c r="D4934" s="72" t="s">
        <v>282</v>
      </c>
      <c r="E4934" s="72"/>
      <c r="F4934" s="73" t="n">
        <v>18135</v>
      </c>
      <c r="G4934" s="73" t="n">
        <v>14157</v>
      </c>
      <c r="H4934" s="73" t="n">
        <v>3978</v>
      </c>
      <c r="I4934" s="74" t="n">
        <f aca="false">H4934/F4934</f>
        <v>0.219354838709677</v>
      </c>
      <c r="J4934" s="73" t="n">
        <v>13318</v>
      </c>
      <c r="K4934" s="73" t="n">
        <v>394</v>
      </c>
      <c r="L4934" s="73" t="n">
        <v>445</v>
      </c>
      <c r="M4934" s="73" t="n">
        <v>7621</v>
      </c>
      <c r="N4934" s="73" t="n">
        <v>4850</v>
      </c>
      <c r="O4934" s="73" t="n">
        <f aca="false">J4934-M4934-N4934</f>
        <v>847</v>
      </c>
      <c r="P4934" s="74" t="n">
        <f aca="false">M4934/J4934</f>
        <v>0.572233068028233</v>
      </c>
      <c r="Q4934" s="74" t="n">
        <f aca="false">N4934/J4934</f>
        <v>0.36416879411323</v>
      </c>
      <c r="R4934" s="75" t="n">
        <f aca="false">ABS(P4934-Q4934)*100</f>
        <v>20.8064273915002</v>
      </c>
      <c r="S4934" s="72" t="str">
        <f aca="false">IF(M4934&gt;N4934,"Flávio Bolsonaro",IF(N4934&gt;M4934,"Lula","Empate"))</f>
        <v>Flávio Bolsonaro</v>
      </c>
      <c r="T4934" s="74" t="n">
        <v>0.425137517896165</v>
      </c>
      <c r="U4934" s="74" t="n">
        <v>0.489488358073996</v>
      </c>
      <c r="V4934" s="72" t="str">
        <f aca="false">IF(S4934="Empate","—",IF((N4934&gt;M4934)&lt;&gt;(T4934&gt;U4934),"Sim","Não"))</f>
        <v>Não</v>
      </c>
    </row>
    <row r="4935" customFormat="false" ht="15" hidden="false" customHeight="false" outlineLevel="0" collapsed="false">
      <c r="A4935" s="72" t="s">
        <v>9985</v>
      </c>
      <c r="B4935" s="72" t="s">
        <v>9986</v>
      </c>
      <c r="C4935" s="72" t="s">
        <v>280</v>
      </c>
      <c r="D4935" s="72" t="s">
        <v>282</v>
      </c>
      <c r="E4935" s="72"/>
      <c r="F4935" s="73" t="n">
        <v>2667</v>
      </c>
      <c r="G4935" s="73" t="n">
        <v>2089</v>
      </c>
      <c r="H4935" s="73" t="n">
        <v>578</v>
      </c>
      <c r="I4935" s="74" t="n">
        <f aca="false">H4935/F4935</f>
        <v>0.216722909636295</v>
      </c>
      <c r="J4935" s="73" t="n">
        <v>1946</v>
      </c>
      <c r="K4935" s="73" t="n">
        <v>45</v>
      </c>
      <c r="L4935" s="73" t="n">
        <v>98</v>
      </c>
      <c r="M4935" s="73" t="n">
        <v>1045</v>
      </c>
      <c r="N4935" s="73" t="n">
        <v>765</v>
      </c>
      <c r="O4935" s="73" t="n">
        <f aca="false">J4935-M4935-N4935</f>
        <v>136</v>
      </c>
      <c r="P4935" s="74" t="n">
        <f aca="false">M4935/J4935</f>
        <v>0.536998972250771</v>
      </c>
      <c r="Q4935" s="74" t="n">
        <f aca="false">N4935/J4935</f>
        <v>0.39311408016444</v>
      </c>
      <c r="R4935" s="75" t="n">
        <f aca="false">ABS(P4935-Q4935)*100</f>
        <v>14.3884892086331</v>
      </c>
      <c r="S4935" s="72" t="str">
        <f aca="false">IF(M4935&gt;N4935,"Flávio Bolsonaro",IF(N4935&gt;M4935,"Lula","Empate"))</f>
        <v>Flávio Bolsonaro</v>
      </c>
      <c r="T4935" s="74" t="n">
        <v>0.447643979057592</v>
      </c>
      <c r="U4935" s="74" t="n">
        <v>0.475916230366492</v>
      </c>
      <c r="V4935" s="72" t="str">
        <f aca="false">IF(S4935="Empate","—",IF((N4935&gt;M4935)&lt;&gt;(T4935&gt;U4935),"Sim","Não"))</f>
        <v>Não</v>
      </c>
    </row>
    <row r="4936" customFormat="false" ht="15" hidden="false" customHeight="false" outlineLevel="0" collapsed="false">
      <c r="A4936" s="72" t="s">
        <v>9987</v>
      </c>
      <c r="B4936" s="72" t="s">
        <v>9988</v>
      </c>
      <c r="C4936" s="72" t="s">
        <v>280</v>
      </c>
      <c r="D4936" s="72" t="s">
        <v>282</v>
      </c>
      <c r="E4936" s="72"/>
      <c r="F4936" s="73" t="n">
        <v>22894</v>
      </c>
      <c r="G4936" s="73" t="n">
        <v>18047</v>
      </c>
      <c r="H4936" s="73" t="n">
        <v>4847</v>
      </c>
      <c r="I4936" s="74" t="n">
        <f aca="false">H4936/F4936</f>
        <v>0.211714859788591</v>
      </c>
      <c r="J4936" s="73" t="n">
        <v>17085</v>
      </c>
      <c r="K4936" s="73" t="n">
        <v>450</v>
      </c>
      <c r="L4936" s="73" t="n">
        <v>512</v>
      </c>
      <c r="M4936" s="73" t="n">
        <v>11608</v>
      </c>
      <c r="N4936" s="73" t="n">
        <v>4340</v>
      </c>
      <c r="O4936" s="73" t="n">
        <f aca="false">J4936-M4936-N4936</f>
        <v>1137</v>
      </c>
      <c r="P4936" s="74" t="n">
        <f aca="false">M4936/J4936</f>
        <v>0.679426397424642</v>
      </c>
      <c r="Q4936" s="74" t="n">
        <f aca="false">N4936/J4936</f>
        <v>0.254023997658765</v>
      </c>
      <c r="R4936" s="75" t="n">
        <f aca="false">ABS(P4936-Q4936)*100</f>
        <v>42.5402399765877</v>
      </c>
      <c r="S4936" s="72" t="str">
        <f aca="false">IF(M4936&gt;N4936,"Flávio Bolsonaro",IF(N4936&gt;M4936,"Lula","Empate"))</f>
        <v>Flávio Bolsonaro</v>
      </c>
      <c r="T4936" s="74" t="n">
        <v>0.295826490741265</v>
      </c>
      <c r="U4936" s="74" t="n">
        <v>0.637408686788606</v>
      </c>
      <c r="V4936" s="72" t="str">
        <f aca="false">IF(S4936="Empate","—",IF((N4936&gt;M4936)&lt;&gt;(T4936&gt;U4936),"Sim","Não"))</f>
        <v>Não</v>
      </c>
    </row>
    <row r="4937" customFormat="false" ht="15" hidden="false" customHeight="false" outlineLevel="0" collapsed="false">
      <c r="A4937" s="72" t="s">
        <v>9989</v>
      </c>
      <c r="B4937" s="72" t="s">
        <v>9990</v>
      </c>
      <c r="C4937" s="72" t="s">
        <v>280</v>
      </c>
      <c r="D4937" s="72" t="s">
        <v>282</v>
      </c>
      <c r="E4937" s="72"/>
      <c r="F4937" s="73" t="n">
        <v>2853</v>
      </c>
      <c r="G4937" s="73" t="n">
        <v>2165</v>
      </c>
      <c r="H4937" s="73" t="n">
        <v>688</v>
      </c>
      <c r="I4937" s="74" t="n">
        <f aca="false">H4937/F4937</f>
        <v>0.241149667017175</v>
      </c>
      <c r="J4937" s="73" t="n">
        <v>2063</v>
      </c>
      <c r="K4937" s="73" t="n">
        <v>55</v>
      </c>
      <c r="L4937" s="73" t="n">
        <v>47</v>
      </c>
      <c r="M4937" s="73" t="n">
        <v>1435</v>
      </c>
      <c r="N4937" s="73" t="n">
        <v>526</v>
      </c>
      <c r="O4937" s="73" t="n">
        <f aca="false">J4937-M4937-N4937</f>
        <v>102</v>
      </c>
      <c r="P4937" s="74" t="n">
        <f aca="false">M4937/J4937</f>
        <v>0.695588948133786</v>
      </c>
      <c r="Q4937" s="74" t="n">
        <f aca="false">N4937/J4937</f>
        <v>0.25496849248667</v>
      </c>
      <c r="R4937" s="75" t="n">
        <f aca="false">ABS(P4937-Q4937)*100</f>
        <v>44.0620455647116</v>
      </c>
      <c r="S4937" s="72" t="str">
        <f aca="false">IF(M4937&gt;N4937,"Flávio Bolsonaro",IF(N4937&gt;M4937,"Lula","Empate"))</f>
        <v>Flávio Bolsonaro</v>
      </c>
      <c r="T4937" s="74" t="n">
        <v>0.320337197049526</v>
      </c>
      <c r="U4937" s="74" t="n">
        <v>0.612223393045311</v>
      </c>
      <c r="V4937" s="72" t="str">
        <f aca="false">IF(S4937="Empate","—",IF((N4937&gt;M4937)&lt;&gt;(T4937&gt;U4937),"Sim","Não"))</f>
        <v>Não</v>
      </c>
    </row>
    <row r="4938" customFormat="false" ht="15" hidden="false" customHeight="false" outlineLevel="0" collapsed="false">
      <c r="A4938" s="72" t="s">
        <v>9991</v>
      </c>
      <c r="B4938" s="72" t="s">
        <v>9992</v>
      </c>
      <c r="C4938" s="72" t="s">
        <v>280</v>
      </c>
      <c r="D4938" s="72" t="s">
        <v>282</v>
      </c>
      <c r="E4938" s="72"/>
      <c r="F4938" s="73" t="n">
        <v>24907</v>
      </c>
      <c r="G4938" s="73" t="n">
        <v>18448</v>
      </c>
      <c r="H4938" s="73" t="n">
        <v>6459</v>
      </c>
      <c r="I4938" s="74" t="n">
        <f aca="false">H4938/F4938</f>
        <v>0.25932468783876</v>
      </c>
      <c r="J4938" s="73" t="n">
        <v>17124</v>
      </c>
      <c r="K4938" s="73" t="n">
        <v>564</v>
      </c>
      <c r="L4938" s="73" t="n">
        <v>760</v>
      </c>
      <c r="M4938" s="73" t="n">
        <v>11312</v>
      </c>
      <c r="N4938" s="73" t="n">
        <v>4177</v>
      </c>
      <c r="O4938" s="73" t="n">
        <f aca="false">J4938-M4938-N4938</f>
        <v>1635</v>
      </c>
      <c r="P4938" s="74" t="n">
        <f aca="false">M4938/J4938</f>
        <v>0.660593319317916</v>
      </c>
      <c r="Q4938" s="74" t="n">
        <f aca="false">N4938/J4938</f>
        <v>0.24392665265125</v>
      </c>
      <c r="R4938" s="75" t="n">
        <f aca="false">ABS(P4938-Q4938)*100</f>
        <v>41.6666666666667</v>
      </c>
      <c r="S4938" s="72" t="str">
        <f aca="false">IF(M4938&gt;N4938,"Flávio Bolsonaro",IF(N4938&gt;M4938,"Lula","Empate"))</f>
        <v>Flávio Bolsonaro</v>
      </c>
      <c r="T4938" s="74" t="n">
        <v>0.287685004188774</v>
      </c>
      <c r="U4938" s="74" t="n">
        <v>0.612175370008378</v>
      </c>
      <c r="V4938" s="72" t="str">
        <f aca="false">IF(S4938="Empate","—",IF((N4938&gt;M4938)&lt;&gt;(T4938&gt;U4938),"Sim","Não"))</f>
        <v>Não</v>
      </c>
    </row>
    <row r="4939" customFormat="false" ht="15" hidden="false" customHeight="false" outlineLevel="0" collapsed="false">
      <c r="A4939" s="72" t="s">
        <v>9993</v>
      </c>
      <c r="B4939" s="72" t="s">
        <v>9994</v>
      </c>
      <c r="C4939" s="72" t="s">
        <v>280</v>
      </c>
      <c r="D4939" s="72" t="s">
        <v>282</v>
      </c>
      <c r="E4939" s="72"/>
      <c r="F4939" s="73" t="n">
        <v>331016</v>
      </c>
      <c r="G4939" s="73" t="n">
        <v>256159</v>
      </c>
      <c r="H4939" s="73" t="n">
        <v>74857</v>
      </c>
      <c r="I4939" s="74" t="n">
        <f aca="false">H4939/F4939</f>
        <v>0.22614314715905</v>
      </c>
      <c r="J4939" s="73" t="n">
        <v>239565</v>
      </c>
      <c r="K4939" s="73" t="n">
        <v>6592</v>
      </c>
      <c r="L4939" s="73" t="n">
        <v>10002</v>
      </c>
      <c r="M4939" s="73" t="n">
        <v>89832</v>
      </c>
      <c r="N4939" s="73" t="n">
        <v>125594</v>
      </c>
      <c r="O4939" s="73" t="n">
        <f aca="false">J4939-M4939-N4939</f>
        <v>24139</v>
      </c>
      <c r="P4939" s="74" t="n">
        <f aca="false">M4939/J4939</f>
        <v>0.374979650616743</v>
      </c>
      <c r="Q4939" s="74" t="n">
        <f aca="false">N4939/J4939</f>
        <v>0.524258551958759</v>
      </c>
      <c r="R4939" s="75" t="n">
        <f aca="false">ABS(P4939-Q4939)*100</f>
        <v>14.9278901342016</v>
      </c>
      <c r="S4939" s="72" t="str">
        <f aca="false">IF(M4939&gt;N4939,"Flávio Bolsonaro",IF(N4939&gt;M4939,"Lula","Empate"))</f>
        <v>Lula</v>
      </c>
      <c r="T4939" s="74" t="n">
        <v>0.563371222752362</v>
      </c>
      <c r="U4939" s="74" t="n">
        <v>0.329462531574516</v>
      </c>
      <c r="V4939" s="72" t="str">
        <f aca="false">IF(S4939="Empate","—",IF((N4939&gt;M4939)&lt;&gt;(T4939&gt;U4939),"Sim","Não"))</f>
        <v>Não</v>
      </c>
    </row>
    <row r="4940" customFormat="false" ht="15" hidden="false" customHeight="false" outlineLevel="0" collapsed="false">
      <c r="A4940" s="72" t="s">
        <v>9995</v>
      </c>
      <c r="B4940" s="72" t="s">
        <v>9996</v>
      </c>
      <c r="C4940" s="72" t="s">
        <v>280</v>
      </c>
      <c r="D4940" s="72" t="s">
        <v>282</v>
      </c>
      <c r="E4940" s="72"/>
      <c r="F4940" s="73" t="n">
        <v>1702</v>
      </c>
      <c r="G4940" s="73" t="n">
        <v>1354</v>
      </c>
      <c r="H4940" s="73" t="n">
        <v>348</v>
      </c>
      <c r="I4940" s="74" t="n">
        <f aca="false">H4940/F4940</f>
        <v>0.204465334900118</v>
      </c>
      <c r="J4940" s="73" t="n">
        <v>1301</v>
      </c>
      <c r="K4940" s="73" t="n">
        <v>25</v>
      </c>
      <c r="L4940" s="73" t="n">
        <v>28</v>
      </c>
      <c r="M4940" s="73" t="n">
        <v>694</v>
      </c>
      <c r="N4940" s="73" t="n">
        <v>522</v>
      </c>
      <c r="O4940" s="73" t="n">
        <f aca="false">J4940-M4940-N4940</f>
        <v>85</v>
      </c>
      <c r="P4940" s="74" t="n">
        <f aca="false">M4940/J4940</f>
        <v>0.533435818601076</v>
      </c>
      <c r="Q4940" s="74" t="n">
        <f aca="false">N4940/J4940</f>
        <v>0.401229823212913</v>
      </c>
      <c r="R4940" s="75" t="n">
        <f aca="false">ABS(P4940-Q4940)*100</f>
        <v>13.2205995388163</v>
      </c>
      <c r="S4940" s="72" t="str">
        <f aca="false">IF(M4940&gt;N4940,"Flávio Bolsonaro",IF(N4940&gt;M4940,"Lula","Empate"))</f>
        <v>Flávio Bolsonaro</v>
      </c>
      <c r="T4940" s="74" t="n">
        <v>0.466773418734988</v>
      </c>
      <c r="U4940" s="74" t="n">
        <v>0.451561248999199</v>
      </c>
      <c r="V4940" s="72" t="str">
        <f aca="false">IF(S4940="Empate","—",IF((N4940&gt;M4940)&lt;&gt;(T4940&gt;U4940),"Sim","Não"))</f>
        <v>Sim</v>
      </c>
    </row>
    <row r="4941" customFormat="false" ht="15" hidden="false" customHeight="false" outlineLevel="0" collapsed="false">
      <c r="A4941" s="72" t="s">
        <v>9997</v>
      </c>
      <c r="B4941" s="72" t="s">
        <v>9998</v>
      </c>
      <c r="C4941" s="72" t="s">
        <v>280</v>
      </c>
      <c r="D4941" s="72" t="s">
        <v>282</v>
      </c>
      <c r="E4941" s="72"/>
      <c r="F4941" s="73" t="n">
        <v>9543</v>
      </c>
      <c r="G4941" s="73" t="n">
        <v>7570</v>
      </c>
      <c r="H4941" s="73" t="n">
        <v>1973</v>
      </c>
      <c r="I4941" s="74" t="n">
        <f aca="false">H4941/F4941</f>
        <v>0.20674840197003</v>
      </c>
      <c r="J4941" s="73" t="n">
        <v>7042</v>
      </c>
      <c r="K4941" s="73" t="n">
        <v>178</v>
      </c>
      <c r="L4941" s="73" t="n">
        <v>350</v>
      </c>
      <c r="M4941" s="73" t="n">
        <v>4814</v>
      </c>
      <c r="N4941" s="73" t="n">
        <v>1763</v>
      </c>
      <c r="O4941" s="73" t="n">
        <f aca="false">J4941-M4941-N4941</f>
        <v>465</v>
      </c>
      <c r="P4941" s="74" t="n">
        <f aca="false">M4941/J4941</f>
        <v>0.683612610053962</v>
      </c>
      <c r="Q4941" s="74" t="n">
        <f aca="false">N4941/J4941</f>
        <v>0.25035501278046</v>
      </c>
      <c r="R4941" s="75" t="n">
        <f aca="false">ABS(P4941-Q4941)*100</f>
        <v>43.3257597273502</v>
      </c>
      <c r="S4941" s="72" t="str">
        <f aca="false">IF(M4941&gt;N4941,"Flávio Bolsonaro",IF(N4941&gt;M4941,"Lula","Empate"))</f>
        <v>Flávio Bolsonaro</v>
      </c>
      <c r="T4941" s="74" t="n">
        <v>0.302708740575258</v>
      </c>
      <c r="U4941" s="74" t="n">
        <v>0.620636693660989</v>
      </c>
      <c r="V4941" s="72" t="str">
        <f aca="false">IF(S4941="Empate","—",IF((N4941&gt;M4941)&lt;&gt;(T4941&gt;U4941),"Sim","Não"))</f>
        <v>Não</v>
      </c>
    </row>
    <row r="4942" customFormat="false" ht="15" hidden="false" customHeight="false" outlineLevel="0" collapsed="false">
      <c r="A4942" s="72" t="s">
        <v>9999</v>
      </c>
      <c r="B4942" s="72" t="s">
        <v>10000</v>
      </c>
      <c r="C4942" s="72" t="s">
        <v>280</v>
      </c>
      <c r="D4942" s="72" t="s">
        <v>282</v>
      </c>
      <c r="E4942" s="72"/>
      <c r="F4942" s="73" t="n">
        <v>6727</v>
      </c>
      <c r="G4942" s="73" t="n">
        <v>5229</v>
      </c>
      <c r="H4942" s="73" t="n">
        <v>1498</v>
      </c>
      <c r="I4942" s="74" t="n">
        <f aca="false">H4942/F4942</f>
        <v>0.222684703433923</v>
      </c>
      <c r="J4942" s="73" t="n">
        <v>4936</v>
      </c>
      <c r="K4942" s="73" t="n">
        <v>115</v>
      </c>
      <c r="L4942" s="73" t="n">
        <v>178</v>
      </c>
      <c r="M4942" s="73" t="n">
        <v>2329</v>
      </c>
      <c r="N4942" s="73" t="n">
        <v>2273</v>
      </c>
      <c r="O4942" s="73" t="n">
        <f aca="false">J4942-M4942-N4942</f>
        <v>334</v>
      </c>
      <c r="P4942" s="74" t="n">
        <f aca="false">M4942/J4942</f>
        <v>0.471839546191248</v>
      </c>
      <c r="Q4942" s="74" t="n">
        <f aca="false">N4942/J4942</f>
        <v>0.4604943273906</v>
      </c>
      <c r="R4942" s="75" t="n">
        <f aca="false">ABS(P4942-Q4942)*100</f>
        <v>1.13452188006483</v>
      </c>
      <c r="S4942" s="72" t="str">
        <f aca="false">IF(M4942&gt;N4942,"Flávio Bolsonaro",IF(N4942&gt;M4942,"Lula","Empate"))</f>
        <v>Flávio Bolsonaro</v>
      </c>
      <c r="T4942" s="74" t="n">
        <v>0.539643515673018</v>
      </c>
      <c r="U4942" s="74" t="n">
        <v>0.393157139930342</v>
      </c>
      <c r="V4942" s="72" t="str">
        <f aca="false">IF(S4942="Empate","—",IF((N4942&gt;M4942)&lt;&gt;(T4942&gt;U4942),"Sim","Não"))</f>
        <v>Sim</v>
      </c>
    </row>
    <row r="4943" customFormat="false" ht="15" hidden="false" customHeight="false" outlineLevel="0" collapsed="false">
      <c r="A4943" s="72" t="s">
        <v>10001</v>
      </c>
      <c r="B4943" s="72" t="s">
        <v>10002</v>
      </c>
      <c r="C4943" s="72" t="s">
        <v>280</v>
      </c>
      <c r="D4943" s="72" t="s">
        <v>282</v>
      </c>
      <c r="E4943" s="72"/>
      <c r="F4943" s="73" t="n">
        <v>18565</v>
      </c>
      <c r="G4943" s="73" t="n">
        <v>14011</v>
      </c>
      <c r="H4943" s="73" t="n">
        <v>4554</v>
      </c>
      <c r="I4943" s="74" t="n">
        <f aca="false">H4943/F4943</f>
        <v>0.245300296256396</v>
      </c>
      <c r="J4943" s="73" t="n">
        <v>13198</v>
      </c>
      <c r="K4943" s="73" t="n">
        <v>375</v>
      </c>
      <c r="L4943" s="73" t="n">
        <v>438</v>
      </c>
      <c r="M4943" s="73" t="n">
        <v>8674</v>
      </c>
      <c r="N4943" s="73" t="n">
        <v>3689</v>
      </c>
      <c r="O4943" s="73" t="n">
        <f aca="false">J4943-M4943-N4943</f>
        <v>835</v>
      </c>
      <c r="P4943" s="74" t="n">
        <f aca="false">M4943/J4943</f>
        <v>0.657220791028944</v>
      </c>
      <c r="Q4943" s="74" t="n">
        <f aca="false">N4943/J4943</f>
        <v>0.279512047279891</v>
      </c>
      <c r="R4943" s="75" t="n">
        <f aca="false">ABS(P4943-Q4943)*100</f>
        <v>37.7708743749053</v>
      </c>
      <c r="S4943" s="72" t="str">
        <f aca="false">IF(M4943&gt;N4943,"Flávio Bolsonaro",IF(N4943&gt;M4943,"Lula","Empate"))</f>
        <v>Flávio Bolsonaro</v>
      </c>
      <c r="T4943" s="74" t="n">
        <v>0.323684596218672</v>
      </c>
      <c r="U4943" s="74" t="n">
        <v>0.600981972739264</v>
      </c>
      <c r="V4943" s="72" t="str">
        <f aca="false">IF(S4943="Empate","—",IF((N4943&gt;M4943)&lt;&gt;(T4943&gt;U4943),"Sim","Não"))</f>
        <v>Não</v>
      </c>
    </row>
    <row r="4944" customFormat="false" ht="15" hidden="false" customHeight="false" outlineLevel="0" collapsed="false">
      <c r="A4944" s="72" t="s">
        <v>10003</v>
      </c>
      <c r="B4944" s="72" t="s">
        <v>10004</v>
      </c>
      <c r="C4944" s="72" t="s">
        <v>280</v>
      </c>
      <c r="D4944" s="72" t="s">
        <v>282</v>
      </c>
      <c r="E4944" s="72"/>
      <c r="F4944" s="73" t="n">
        <v>2355</v>
      </c>
      <c r="G4944" s="73" t="n">
        <v>1902</v>
      </c>
      <c r="H4944" s="73" t="n">
        <v>453</v>
      </c>
      <c r="I4944" s="74" t="n">
        <f aca="false">H4944/F4944</f>
        <v>0.192356687898089</v>
      </c>
      <c r="J4944" s="73" t="n">
        <v>1806</v>
      </c>
      <c r="K4944" s="73" t="n">
        <v>42</v>
      </c>
      <c r="L4944" s="73" t="n">
        <v>54</v>
      </c>
      <c r="M4944" s="73" t="n">
        <v>736</v>
      </c>
      <c r="N4944" s="73" t="n">
        <v>972</v>
      </c>
      <c r="O4944" s="73" t="n">
        <f aca="false">J4944-M4944-N4944</f>
        <v>98</v>
      </c>
      <c r="P4944" s="74" t="n">
        <f aca="false">M4944/J4944</f>
        <v>0.407530454042082</v>
      </c>
      <c r="Q4944" s="74" t="n">
        <f aca="false">N4944/J4944</f>
        <v>0.538205980066445</v>
      </c>
      <c r="R4944" s="75" t="n">
        <f aca="false">ABS(P4944-Q4944)*100</f>
        <v>13.0675526024363</v>
      </c>
      <c r="S4944" s="72" t="str">
        <f aca="false">IF(M4944&gt;N4944,"Flávio Bolsonaro",IF(N4944&gt;M4944,"Lula","Empate"))</f>
        <v>Lula</v>
      </c>
      <c r="T4944" s="74" t="n">
        <v>0.595923261390887</v>
      </c>
      <c r="U4944" s="74" t="n">
        <v>0.351318944844125</v>
      </c>
      <c r="V4944" s="72" t="str">
        <f aca="false">IF(S4944="Empate","—",IF((N4944&gt;M4944)&lt;&gt;(T4944&gt;U4944),"Sim","Não"))</f>
        <v>Não</v>
      </c>
    </row>
    <row r="4945" customFormat="false" ht="15" hidden="false" customHeight="false" outlineLevel="0" collapsed="false">
      <c r="A4945" s="72" t="s">
        <v>10005</v>
      </c>
      <c r="B4945" s="72" t="s">
        <v>10006</v>
      </c>
      <c r="C4945" s="72" t="s">
        <v>280</v>
      </c>
      <c r="D4945" s="72" t="s">
        <v>282</v>
      </c>
      <c r="E4945" s="72"/>
      <c r="F4945" s="73" t="n">
        <v>6798</v>
      </c>
      <c r="G4945" s="73" t="n">
        <v>5418</v>
      </c>
      <c r="H4945" s="73" t="n">
        <v>1380</v>
      </c>
      <c r="I4945" s="74" t="n">
        <f aca="false">H4945/F4945</f>
        <v>0.203000882612533</v>
      </c>
      <c r="J4945" s="73" t="n">
        <v>4939</v>
      </c>
      <c r="K4945" s="73" t="n">
        <v>192</v>
      </c>
      <c r="L4945" s="73" t="n">
        <v>287</v>
      </c>
      <c r="M4945" s="73" t="n">
        <v>2967</v>
      </c>
      <c r="N4945" s="73" t="n">
        <v>1578</v>
      </c>
      <c r="O4945" s="73" t="n">
        <f aca="false">J4945-M4945-N4945</f>
        <v>394</v>
      </c>
      <c r="P4945" s="74" t="n">
        <f aca="false">M4945/J4945</f>
        <v>0.600728892488358</v>
      </c>
      <c r="Q4945" s="74" t="n">
        <f aca="false">N4945/J4945</f>
        <v>0.319497874063576</v>
      </c>
      <c r="R4945" s="75" t="n">
        <f aca="false">ABS(P4945-Q4945)*100</f>
        <v>28.1231018424782</v>
      </c>
      <c r="S4945" s="72" t="str">
        <f aca="false">IF(M4945&gt;N4945,"Flávio Bolsonaro",IF(N4945&gt;M4945,"Lula","Empate"))</f>
        <v>Flávio Bolsonaro</v>
      </c>
      <c r="T4945" s="74" t="n">
        <v>0.40587084148728</v>
      </c>
      <c r="U4945" s="74" t="n">
        <v>0.508414872798434</v>
      </c>
      <c r="V4945" s="72" t="str">
        <f aca="false">IF(S4945="Empate","—",IF((N4945&gt;M4945)&lt;&gt;(T4945&gt;U4945),"Sim","Não"))</f>
        <v>Não</v>
      </c>
    </row>
    <row r="4946" customFormat="false" ht="15" hidden="false" customHeight="false" outlineLevel="0" collapsed="false">
      <c r="A4946" s="72" t="s">
        <v>10007</v>
      </c>
      <c r="B4946" s="72" t="s">
        <v>10008</v>
      </c>
      <c r="C4946" s="72" t="s">
        <v>280</v>
      </c>
      <c r="D4946" s="72" t="s">
        <v>282</v>
      </c>
      <c r="E4946" s="72"/>
      <c r="F4946" s="73" t="n">
        <v>33614</v>
      </c>
      <c r="G4946" s="73" t="n">
        <v>25385</v>
      </c>
      <c r="H4946" s="73" t="n">
        <v>8229</v>
      </c>
      <c r="I4946" s="74" t="n">
        <f aca="false">H4946/F4946</f>
        <v>0.244808710656274</v>
      </c>
      <c r="J4946" s="73" t="n">
        <v>24428</v>
      </c>
      <c r="K4946" s="73" t="n">
        <v>432</v>
      </c>
      <c r="L4946" s="73" t="n">
        <v>525</v>
      </c>
      <c r="M4946" s="73" t="n">
        <v>17378</v>
      </c>
      <c r="N4946" s="73" t="n">
        <v>5457</v>
      </c>
      <c r="O4946" s="73" t="n">
        <f aca="false">J4946-M4946-N4946</f>
        <v>1593</v>
      </c>
      <c r="P4946" s="74" t="n">
        <f aca="false">M4946/J4946</f>
        <v>0.711396757818896</v>
      </c>
      <c r="Q4946" s="74" t="n">
        <f aca="false">N4946/J4946</f>
        <v>0.223391190437203</v>
      </c>
      <c r="R4946" s="75" t="n">
        <f aca="false">ABS(P4946-Q4946)*100</f>
        <v>48.8005567381693</v>
      </c>
      <c r="S4946" s="72" t="str">
        <f aca="false">IF(M4946&gt;N4946,"Flávio Bolsonaro",IF(N4946&gt;M4946,"Lula","Empate"))</f>
        <v>Flávio Bolsonaro</v>
      </c>
      <c r="T4946" s="74" t="n">
        <v>0.271095644013451</v>
      </c>
      <c r="U4946" s="74" t="n">
        <v>0.655079377492766</v>
      </c>
      <c r="V4946" s="72" t="str">
        <f aca="false">IF(S4946="Empate","—",IF((N4946&gt;M4946)&lt;&gt;(T4946&gt;U4946),"Sim","Não"))</f>
        <v>Não</v>
      </c>
    </row>
    <row r="4947" customFormat="false" ht="15" hidden="false" customHeight="false" outlineLevel="0" collapsed="false">
      <c r="A4947" s="72" t="s">
        <v>10009</v>
      </c>
      <c r="B4947" s="72" t="s">
        <v>10010</v>
      </c>
      <c r="C4947" s="72" t="s">
        <v>280</v>
      </c>
      <c r="D4947" s="72" t="s">
        <v>282</v>
      </c>
      <c r="E4947" s="72"/>
      <c r="F4947" s="73" t="n">
        <v>9858</v>
      </c>
      <c r="G4947" s="73" t="n">
        <v>7522</v>
      </c>
      <c r="H4947" s="73" t="n">
        <v>2336</v>
      </c>
      <c r="I4947" s="74" t="n">
        <f aca="false">H4947/F4947</f>
        <v>0.236964901602759</v>
      </c>
      <c r="J4947" s="73" t="n">
        <v>7118</v>
      </c>
      <c r="K4947" s="73" t="n">
        <v>161</v>
      </c>
      <c r="L4947" s="73" t="n">
        <v>243</v>
      </c>
      <c r="M4947" s="73" t="n">
        <v>4219</v>
      </c>
      <c r="N4947" s="73" t="n">
        <v>2362</v>
      </c>
      <c r="O4947" s="73" t="n">
        <f aca="false">J4947-M4947-N4947</f>
        <v>537</v>
      </c>
      <c r="P4947" s="74" t="n">
        <f aca="false">M4947/J4947</f>
        <v>0.592722674908682</v>
      </c>
      <c r="Q4947" s="74" t="n">
        <f aca="false">N4947/J4947</f>
        <v>0.331834785051981</v>
      </c>
      <c r="R4947" s="75" t="n">
        <f aca="false">ABS(P4947-Q4947)*100</f>
        <v>26.0887889856701</v>
      </c>
      <c r="S4947" s="72" t="str">
        <f aca="false">IF(M4947&gt;N4947,"Flávio Bolsonaro",IF(N4947&gt;M4947,"Lula","Empate"))</f>
        <v>Flávio Bolsonaro</v>
      </c>
      <c r="T4947" s="74" t="n">
        <v>0.389237548404326</v>
      </c>
      <c r="U4947" s="74" t="n">
        <v>0.537187875550808</v>
      </c>
      <c r="V4947" s="72" t="str">
        <f aca="false">IF(S4947="Empate","—",IF((N4947&gt;M4947)&lt;&gt;(T4947&gt;U4947),"Sim","Não"))</f>
        <v>Não</v>
      </c>
    </row>
    <row r="4948" customFormat="false" ht="15" hidden="false" customHeight="false" outlineLevel="0" collapsed="false">
      <c r="A4948" s="72" t="s">
        <v>10011</v>
      </c>
      <c r="B4948" s="72" t="s">
        <v>10012</v>
      </c>
      <c r="C4948" s="72" t="s">
        <v>280</v>
      </c>
      <c r="D4948" s="72" t="s">
        <v>282</v>
      </c>
      <c r="E4948" s="72"/>
      <c r="F4948" s="73" t="n">
        <v>7337</v>
      </c>
      <c r="G4948" s="73" t="n">
        <v>5907</v>
      </c>
      <c r="H4948" s="73" t="n">
        <v>1430</v>
      </c>
      <c r="I4948" s="74" t="n">
        <f aca="false">H4948/F4948</f>
        <v>0.194902548725637</v>
      </c>
      <c r="J4948" s="73" t="n">
        <v>5601</v>
      </c>
      <c r="K4948" s="73" t="n">
        <v>125</v>
      </c>
      <c r="L4948" s="73" t="n">
        <v>181</v>
      </c>
      <c r="M4948" s="73" t="n">
        <v>3615</v>
      </c>
      <c r="N4948" s="73" t="n">
        <v>1523</v>
      </c>
      <c r="O4948" s="73" t="n">
        <f aca="false">J4948-M4948-N4948</f>
        <v>463</v>
      </c>
      <c r="P4948" s="74" t="n">
        <f aca="false">M4948/J4948</f>
        <v>0.64542046063203</v>
      </c>
      <c r="Q4948" s="74" t="n">
        <f aca="false">N4948/J4948</f>
        <v>0.271915729334048</v>
      </c>
      <c r="R4948" s="75" t="n">
        <f aca="false">ABS(P4948-Q4948)*100</f>
        <v>37.3504731297982</v>
      </c>
      <c r="S4948" s="72" t="str">
        <f aca="false">IF(M4948&gt;N4948,"Flávio Bolsonaro",IF(N4948&gt;M4948,"Lula","Empate"))</f>
        <v>Flávio Bolsonaro</v>
      </c>
      <c r="T4948" s="74" t="n">
        <v>0.346995037676898</v>
      </c>
      <c r="U4948" s="74" t="n">
        <v>0.594008454328248</v>
      </c>
      <c r="V4948" s="72" t="str">
        <f aca="false">IF(S4948="Empate","—",IF((N4948&gt;M4948)&lt;&gt;(T4948&gt;U4948),"Sim","Não"))</f>
        <v>Não</v>
      </c>
    </row>
    <row r="4949" customFormat="false" ht="15" hidden="false" customHeight="false" outlineLevel="0" collapsed="false">
      <c r="A4949" s="72" t="s">
        <v>10013</v>
      </c>
      <c r="B4949" s="72" t="s">
        <v>10014</v>
      </c>
      <c r="C4949" s="72" t="s">
        <v>280</v>
      </c>
      <c r="D4949" s="72" t="s">
        <v>282</v>
      </c>
      <c r="E4949" s="72"/>
      <c r="F4949" s="73" t="n">
        <v>5070</v>
      </c>
      <c r="G4949" s="73" t="n">
        <v>3856</v>
      </c>
      <c r="H4949" s="73" t="n">
        <v>1214</v>
      </c>
      <c r="I4949" s="74" t="n">
        <f aca="false">H4949/F4949</f>
        <v>0.239447731755424</v>
      </c>
      <c r="J4949" s="73" t="n">
        <v>3700</v>
      </c>
      <c r="K4949" s="73" t="n">
        <v>48</v>
      </c>
      <c r="L4949" s="73" t="n">
        <v>108</v>
      </c>
      <c r="M4949" s="73" t="n">
        <v>2418</v>
      </c>
      <c r="N4949" s="73" t="n">
        <v>1108</v>
      </c>
      <c r="O4949" s="73" t="n">
        <f aca="false">J4949-M4949-N4949</f>
        <v>174</v>
      </c>
      <c r="P4949" s="74" t="n">
        <f aca="false">M4949/J4949</f>
        <v>0.653513513513514</v>
      </c>
      <c r="Q4949" s="74" t="n">
        <f aca="false">N4949/J4949</f>
        <v>0.299459459459459</v>
      </c>
      <c r="R4949" s="75" t="n">
        <f aca="false">ABS(P4949-Q4949)*100</f>
        <v>35.4054054054054</v>
      </c>
      <c r="S4949" s="72" t="str">
        <f aca="false">IF(M4949&gt;N4949,"Flávio Bolsonaro",IF(N4949&gt;M4949,"Lula","Empate"))</f>
        <v>Flávio Bolsonaro</v>
      </c>
      <c r="T4949" s="74" t="n">
        <v>0.356735751295337</v>
      </c>
      <c r="U4949" s="74" t="n">
        <v>0.582383419689119</v>
      </c>
      <c r="V4949" s="72" t="str">
        <f aca="false">IF(S4949="Empate","—",IF((N4949&gt;M4949)&lt;&gt;(T4949&gt;U4949),"Sim","Não"))</f>
        <v>Não</v>
      </c>
    </row>
    <row r="4950" customFormat="false" ht="15" hidden="false" customHeight="false" outlineLevel="0" collapsed="false">
      <c r="A4950" s="72" t="s">
        <v>10015</v>
      </c>
      <c r="B4950" s="72" t="s">
        <v>4781</v>
      </c>
      <c r="C4950" s="72" t="s">
        <v>280</v>
      </c>
      <c r="D4950" s="72" t="s">
        <v>282</v>
      </c>
      <c r="E4950" s="72"/>
      <c r="F4950" s="73" t="n">
        <v>10787</v>
      </c>
      <c r="G4950" s="73" t="n">
        <v>7758</v>
      </c>
      <c r="H4950" s="73" t="n">
        <v>3029</v>
      </c>
      <c r="I4950" s="74" t="n">
        <f aca="false">H4950/F4950</f>
        <v>0.280800964123482</v>
      </c>
      <c r="J4950" s="73" t="n">
        <v>7375</v>
      </c>
      <c r="K4950" s="73" t="n">
        <v>168</v>
      </c>
      <c r="L4950" s="73" t="n">
        <v>215</v>
      </c>
      <c r="M4950" s="73" t="n">
        <v>3950</v>
      </c>
      <c r="N4950" s="73" t="n">
        <v>3061</v>
      </c>
      <c r="O4950" s="73" t="n">
        <f aca="false">J4950-M4950-N4950</f>
        <v>364</v>
      </c>
      <c r="P4950" s="74" t="n">
        <f aca="false">M4950/J4950</f>
        <v>0.535593220338983</v>
      </c>
      <c r="Q4950" s="74" t="n">
        <f aca="false">N4950/J4950</f>
        <v>0.415050847457627</v>
      </c>
      <c r="R4950" s="75" t="n">
        <f aca="false">ABS(P4950-Q4950)*100</f>
        <v>12.0542372881356</v>
      </c>
      <c r="S4950" s="72" t="str">
        <f aca="false">IF(M4950&gt;N4950,"Flávio Bolsonaro",IF(N4950&gt;M4950,"Lula","Empate"))</f>
        <v>Flávio Bolsonaro</v>
      </c>
      <c r="T4950" s="74" t="n">
        <v>0.444120997342109</v>
      </c>
      <c r="U4950" s="74" t="n">
        <v>0.503100873307176</v>
      </c>
      <c r="V4950" s="72" t="str">
        <f aca="false">IF(S4950="Empate","—",IF((N4950&gt;M4950)&lt;&gt;(T4950&gt;U4950),"Sim","Não"))</f>
        <v>Não</v>
      </c>
    </row>
    <row r="4951" customFormat="false" ht="15" hidden="false" customHeight="false" outlineLevel="0" collapsed="false">
      <c r="A4951" s="72" t="s">
        <v>10016</v>
      </c>
      <c r="B4951" s="72" t="s">
        <v>10017</v>
      </c>
      <c r="C4951" s="72" t="s">
        <v>280</v>
      </c>
      <c r="D4951" s="72" t="s">
        <v>282</v>
      </c>
      <c r="E4951" s="72"/>
      <c r="F4951" s="73" t="n">
        <v>13526</v>
      </c>
      <c r="G4951" s="73" t="n">
        <v>10995</v>
      </c>
      <c r="H4951" s="73" t="n">
        <v>2531</v>
      </c>
      <c r="I4951" s="74" t="n">
        <f aca="false">H4951/F4951</f>
        <v>0.187121100103504</v>
      </c>
      <c r="J4951" s="73" t="n">
        <v>10259</v>
      </c>
      <c r="K4951" s="73" t="n">
        <v>290</v>
      </c>
      <c r="L4951" s="73" t="n">
        <v>446</v>
      </c>
      <c r="M4951" s="73" t="n">
        <v>6844</v>
      </c>
      <c r="N4951" s="73" t="n">
        <v>2714</v>
      </c>
      <c r="O4951" s="73" t="n">
        <f aca="false">J4951-M4951-N4951</f>
        <v>701</v>
      </c>
      <c r="P4951" s="74" t="n">
        <f aca="false">M4951/J4951</f>
        <v>0.667121551808169</v>
      </c>
      <c r="Q4951" s="74" t="n">
        <f aca="false">N4951/J4951</f>
        <v>0.264548201579101</v>
      </c>
      <c r="R4951" s="75" t="n">
        <f aca="false">ABS(P4951-Q4951)*100</f>
        <v>40.2573350229067</v>
      </c>
      <c r="S4951" s="72" t="str">
        <f aca="false">IF(M4951&gt;N4951,"Flávio Bolsonaro",IF(N4951&gt;M4951,"Lula","Empate"))</f>
        <v>Flávio Bolsonaro</v>
      </c>
      <c r="T4951" s="74" t="n">
        <v>0.311317110853611</v>
      </c>
      <c r="U4951" s="74" t="n">
        <v>0.627945152568559</v>
      </c>
      <c r="V4951" s="72" t="str">
        <f aca="false">IF(S4951="Empate","—",IF((N4951&gt;M4951)&lt;&gt;(T4951&gt;U4951),"Sim","Não"))</f>
        <v>Não</v>
      </c>
    </row>
    <row r="4952" customFormat="false" ht="15" hidden="false" customHeight="false" outlineLevel="0" collapsed="false">
      <c r="A4952" s="72" t="s">
        <v>10018</v>
      </c>
      <c r="B4952" s="72" t="s">
        <v>10019</v>
      </c>
      <c r="C4952" s="72" t="s">
        <v>280</v>
      </c>
      <c r="D4952" s="72" t="s">
        <v>282</v>
      </c>
      <c r="E4952" s="72"/>
      <c r="F4952" s="73" t="n">
        <v>2737</v>
      </c>
      <c r="G4952" s="73" t="n">
        <v>2185</v>
      </c>
      <c r="H4952" s="73" t="n">
        <v>552</v>
      </c>
      <c r="I4952" s="74" t="n">
        <f aca="false">H4952/F4952</f>
        <v>0.201680672268908</v>
      </c>
      <c r="J4952" s="73" t="n">
        <v>2085</v>
      </c>
      <c r="K4952" s="73" t="n">
        <v>40</v>
      </c>
      <c r="L4952" s="73" t="n">
        <v>60</v>
      </c>
      <c r="M4952" s="73" t="n">
        <v>1414</v>
      </c>
      <c r="N4952" s="73" t="n">
        <v>548</v>
      </c>
      <c r="O4952" s="73" t="n">
        <f aca="false">J4952-M4952-N4952</f>
        <v>123</v>
      </c>
      <c r="P4952" s="74" t="n">
        <f aca="false">M4952/J4952</f>
        <v>0.678177458033573</v>
      </c>
      <c r="Q4952" s="74" t="n">
        <f aca="false">N4952/J4952</f>
        <v>0.262829736211031</v>
      </c>
      <c r="R4952" s="75" t="n">
        <f aca="false">ABS(P4952-Q4952)*100</f>
        <v>41.5347721822542</v>
      </c>
      <c r="S4952" s="72" t="str">
        <f aca="false">IF(M4952&gt;N4952,"Flávio Bolsonaro",IF(N4952&gt;M4952,"Lula","Empate"))</f>
        <v>Flávio Bolsonaro</v>
      </c>
      <c r="T4952" s="74" t="n">
        <v>0.310491493383743</v>
      </c>
      <c r="U4952" s="74" t="n">
        <v>0.624291115311909</v>
      </c>
      <c r="V4952" s="72" t="str">
        <f aca="false">IF(S4952="Empate","—",IF((N4952&gt;M4952)&lt;&gt;(T4952&gt;U4952),"Sim","Não"))</f>
        <v>Não</v>
      </c>
    </row>
    <row r="4953" customFormat="false" ht="15" hidden="false" customHeight="false" outlineLevel="0" collapsed="false">
      <c r="A4953" s="72" t="s">
        <v>10020</v>
      </c>
      <c r="B4953" s="72" t="s">
        <v>10021</v>
      </c>
      <c r="C4953" s="72" t="s">
        <v>280</v>
      </c>
      <c r="D4953" s="72" t="s">
        <v>282</v>
      </c>
      <c r="E4953" s="72"/>
      <c r="F4953" s="73" t="n">
        <v>2448</v>
      </c>
      <c r="G4953" s="73" t="n">
        <v>2014</v>
      </c>
      <c r="H4953" s="73" t="n">
        <v>434</v>
      </c>
      <c r="I4953" s="74" t="n">
        <f aca="false">H4953/F4953</f>
        <v>0.177287581699346</v>
      </c>
      <c r="J4953" s="73" t="n">
        <v>1910</v>
      </c>
      <c r="K4953" s="73" t="n">
        <v>43</v>
      </c>
      <c r="L4953" s="73" t="n">
        <v>61</v>
      </c>
      <c r="M4953" s="73" t="n">
        <v>1170</v>
      </c>
      <c r="N4953" s="73" t="n">
        <v>655</v>
      </c>
      <c r="O4953" s="73" t="n">
        <f aca="false">J4953-M4953-N4953</f>
        <v>85</v>
      </c>
      <c r="P4953" s="74" t="n">
        <f aca="false">M4953/J4953</f>
        <v>0.612565445026178</v>
      </c>
      <c r="Q4953" s="74" t="n">
        <f aca="false">N4953/J4953</f>
        <v>0.342931937172775</v>
      </c>
      <c r="R4953" s="75" t="n">
        <f aca="false">ABS(P4953-Q4953)*100</f>
        <v>26.9633507853403</v>
      </c>
      <c r="S4953" s="72" t="str">
        <f aca="false">IF(M4953&gt;N4953,"Flávio Bolsonaro",IF(N4953&gt;M4953,"Lula","Empate"))</f>
        <v>Flávio Bolsonaro</v>
      </c>
      <c r="T4953" s="74" t="n">
        <v>0.414174972314507</v>
      </c>
      <c r="U4953" s="74" t="n">
        <v>0.534330011074197</v>
      </c>
      <c r="V4953" s="72" t="str">
        <f aca="false">IF(S4953="Empate","—",IF((N4953&gt;M4953)&lt;&gt;(T4953&gt;U4953),"Sim","Não"))</f>
        <v>Não</v>
      </c>
    </row>
    <row r="4954" customFormat="false" ht="15" hidden="false" customHeight="false" outlineLevel="0" collapsed="false">
      <c r="A4954" s="72" t="s">
        <v>10022</v>
      </c>
      <c r="B4954" s="72" t="s">
        <v>10023</v>
      </c>
      <c r="C4954" s="72" t="s">
        <v>280</v>
      </c>
      <c r="D4954" s="72" t="s">
        <v>282</v>
      </c>
      <c r="E4954" s="72"/>
      <c r="F4954" s="73" t="n">
        <v>206389</v>
      </c>
      <c r="G4954" s="73" t="n">
        <v>161385</v>
      </c>
      <c r="H4954" s="73" t="n">
        <v>45004</v>
      </c>
      <c r="I4954" s="74" t="n">
        <f aca="false">H4954/F4954</f>
        <v>0.21805425676756</v>
      </c>
      <c r="J4954" s="73" t="n">
        <v>150338</v>
      </c>
      <c r="K4954" s="73" t="n">
        <v>4870</v>
      </c>
      <c r="L4954" s="73" t="n">
        <v>6177</v>
      </c>
      <c r="M4954" s="73" t="n">
        <v>61194</v>
      </c>
      <c r="N4954" s="73" t="n">
        <v>73774</v>
      </c>
      <c r="O4954" s="73" t="n">
        <f aca="false">J4954-M4954-N4954</f>
        <v>15370</v>
      </c>
      <c r="P4954" s="74" t="n">
        <f aca="false">M4954/J4954</f>
        <v>0.407042796897657</v>
      </c>
      <c r="Q4954" s="74" t="n">
        <f aca="false">N4954/J4954</f>
        <v>0.490720908885312</v>
      </c>
      <c r="R4954" s="75" t="n">
        <f aca="false">ABS(P4954-Q4954)*100</f>
        <v>8.36781119876545</v>
      </c>
      <c r="S4954" s="72" t="str">
        <f aca="false">IF(M4954&gt;N4954,"Flávio Bolsonaro",IF(N4954&gt;M4954,"Lula","Empate"))</f>
        <v>Lula</v>
      </c>
      <c r="T4954" s="74" t="n">
        <v>0.539020175149032</v>
      </c>
      <c r="U4954" s="74" t="n">
        <v>0.349087684550509</v>
      </c>
      <c r="V4954" s="72" t="str">
        <f aca="false">IF(S4954="Empate","—",IF((N4954&gt;M4954)&lt;&gt;(T4954&gt;U4954),"Sim","Não"))</f>
        <v>Não</v>
      </c>
    </row>
    <row r="4955" customFormat="false" ht="15" hidden="false" customHeight="false" outlineLevel="0" collapsed="false">
      <c r="A4955" s="72" t="s">
        <v>10024</v>
      </c>
      <c r="B4955" s="72" t="s">
        <v>10025</v>
      </c>
      <c r="C4955" s="72" t="s">
        <v>280</v>
      </c>
      <c r="D4955" s="72" t="s">
        <v>282</v>
      </c>
      <c r="E4955" s="72"/>
      <c r="F4955" s="73" t="n">
        <v>53717</v>
      </c>
      <c r="G4955" s="73" t="n">
        <v>40136</v>
      </c>
      <c r="H4955" s="73" t="n">
        <v>13581</v>
      </c>
      <c r="I4955" s="74" t="n">
        <f aca="false">H4955/F4955</f>
        <v>0.252824990226558</v>
      </c>
      <c r="J4955" s="73" t="n">
        <v>37288</v>
      </c>
      <c r="K4955" s="73" t="n">
        <v>1213</v>
      </c>
      <c r="L4955" s="73" t="n">
        <v>1635</v>
      </c>
      <c r="M4955" s="73" t="n">
        <v>17338</v>
      </c>
      <c r="N4955" s="73" t="n">
        <v>15697</v>
      </c>
      <c r="O4955" s="73" t="n">
        <f aca="false">J4955-M4955-N4955</f>
        <v>4253</v>
      </c>
      <c r="P4955" s="74" t="n">
        <f aca="false">M4955/J4955</f>
        <v>0.464975327183008</v>
      </c>
      <c r="Q4955" s="74" t="n">
        <f aca="false">N4955/J4955</f>
        <v>0.420966530787385</v>
      </c>
      <c r="R4955" s="75" t="n">
        <f aca="false">ABS(P4955-Q4955)*100</f>
        <v>4.40087963956233</v>
      </c>
      <c r="S4955" s="72" t="str">
        <f aca="false">IF(M4955&gt;N4955,"Flávio Bolsonaro",IF(N4955&gt;M4955,"Lula","Empate"))</f>
        <v>Flávio Bolsonaro</v>
      </c>
      <c r="T4955" s="74" t="n">
        <v>0.469657260629501</v>
      </c>
      <c r="U4955" s="74" t="n">
        <v>0.403170402788733</v>
      </c>
      <c r="V4955" s="72" t="str">
        <f aca="false">IF(S4955="Empate","—",IF((N4955&gt;M4955)&lt;&gt;(T4955&gt;U4955),"Sim","Não"))</f>
        <v>Sim</v>
      </c>
    </row>
    <row r="4956" customFormat="false" ht="15" hidden="false" customHeight="false" outlineLevel="0" collapsed="false">
      <c r="A4956" s="72" t="s">
        <v>10026</v>
      </c>
      <c r="B4956" s="72" t="s">
        <v>10027</v>
      </c>
      <c r="C4956" s="72" t="s">
        <v>280</v>
      </c>
      <c r="D4956" s="72" t="s">
        <v>282</v>
      </c>
      <c r="E4956" s="72"/>
      <c r="F4956" s="73" t="n">
        <v>2716</v>
      </c>
      <c r="G4956" s="73" t="n">
        <v>2057</v>
      </c>
      <c r="H4956" s="73" t="n">
        <v>659</v>
      </c>
      <c r="I4956" s="74" t="n">
        <f aca="false">H4956/F4956</f>
        <v>0.242636229749632</v>
      </c>
      <c r="J4956" s="73" t="n">
        <v>1969</v>
      </c>
      <c r="K4956" s="73" t="n">
        <v>36</v>
      </c>
      <c r="L4956" s="73" t="n">
        <v>52</v>
      </c>
      <c r="M4956" s="73" t="n">
        <v>1108</v>
      </c>
      <c r="N4956" s="73" t="n">
        <v>790</v>
      </c>
      <c r="O4956" s="73" t="n">
        <f aca="false">J4956-M4956-N4956</f>
        <v>71</v>
      </c>
      <c r="P4956" s="74" t="n">
        <f aca="false">M4956/J4956</f>
        <v>0.56272219400711</v>
      </c>
      <c r="Q4956" s="74" t="n">
        <f aca="false">N4956/J4956</f>
        <v>0.401218892839005</v>
      </c>
      <c r="R4956" s="75" t="n">
        <f aca="false">ABS(P4956-Q4956)*100</f>
        <v>16.1503301168106</v>
      </c>
      <c r="S4956" s="72" t="str">
        <f aca="false">IF(M4956&gt;N4956,"Flávio Bolsonaro",IF(N4956&gt;M4956,"Lula","Empate"))</f>
        <v>Flávio Bolsonaro</v>
      </c>
      <c r="T4956" s="74" t="n">
        <v>0.473910962182863</v>
      </c>
      <c r="U4956" s="74" t="n">
        <v>0.489229296314026</v>
      </c>
      <c r="V4956" s="72" t="str">
        <f aca="false">IF(S4956="Empate","—",IF((N4956&gt;M4956)&lt;&gt;(T4956&gt;U4956),"Sim","Não"))</f>
        <v>Não</v>
      </c>
    </row>
    <row r="4957" customFormat="false" ht="15" hidden="false" customHeight="false" outlineLevel="0" collapsed="false">
      <c r="A4957" s="72" t="s">
        <v>10028</v>
      </c>
      <c r="B4957" s="72" t="s">
        <v>10029</v>
      </c>
      <c r="C4957" s="72" t="s">
        <v>280</v>
      </c>
      <c r="D4957" s="72" t="s">
        <v>282</v>
      </c>
      <c r="E4957" s="72"/>
      <c r="F4957" s="73" t="n">
        <v>14967</v>
      </c>
      <c r="G4957" s="73" t="n">
        <v>11751</v>
      </c>
      <c r="H4957" s="73" t="n">
        <v>3216</v>
      </c>
      <c r="I4957" s="74" t="n">
        <f aca="false">H4957/F4957</f>
        <v>0.214872719983965</v>
      </c>
      <c r="J4957" s="73" t="n">
        <v>11233</v>
      </c>
      <c r="K4957" s="73" t="n">
        <v>212</v>
      </c>
      <c r="L4957" s="73" t="n">
        <v>306</v>
      </c>
      <c r="M4957" s="73" t="n">
        <v>7129</v>
      </c>
      <c r="N4957" s="73" t="n">
        <v>3287</v>
      </c>
      <c r="O4957" s="73" t="n">
        <f aca="false">J4957-M4957-N4957</f>
        <v>817</v>
      </c>
      <c r="P4957" s="74" t="n">
        <f aca="false">M4957/J4957</f>
        <v>0.634647912400961</v>
      </c>
      <c r="Q4957" s="74" t="n">
        <f aca="false">N4957/J4957</f>
        <v>0.29261995904923</v>
      </c>
      <c r="R4957" s="75" t="n">
        <f aca="false">ABS(P4957-Q4957)*100</f>
        <v>34.2027953351732</v>
      </c>
      <c r="S4957" s="72" t="str">
        <f aca="false">IF(M4957&gt;N4957,"Flávio Bolsonaro",IF(N4957&gt;M4957,"Lula","Empate"))</f>
        <v>Flávio Bolsonaro</v>
      </c>
      <c r="T4957" s="74" t="n">
        <v>0.348306466219888</v>
      </c>
      <c r="U4957" s="74" t="n">
        <v>0.588208657851838</v>
      </c>
      <c r="V4957" s="72" t="str">
        <f aca="false">IF(S4957="Empate","—",IF((N4957&gt;M4957)&lt;&gt;(T4957&gt;U4957),"Sim","Não"))</f>
        <v>Não</v>
      </c>
    </row>
    <row r="4958" customFormat="false" ht="15" hidden="false" customHeight="false" outlineLevel="0" collapsed="false">
      <c r="A4958" s="72" t="s">
        <v>10030</v>
      </c>
      <c r="B4958" s="72" t="s">
        <v>10031</v>
      </c>
      <c r="C4958" s="72" t="s">
        <v>280</v>
      </c>
      <c r="D4958" s="72" t="s">
        <v>282</v>
      </c>
      <c r="E4958" s="72"/>
      <c r="F4958" s="73" t="n">
        <v>30946</v>
      </c>
      <c r="G4958" s="73" t="n">
        <v>23615</v>
      </c>
      <c r="H4958" s="73" t="n">
        <v>7331</v>
      </c>
      <c r="I4958" s="74" t="n">
        <f aca="false">H4958/F4958</f>
        <v>0.236896529438377</v>
      </c>
      <c r="J4958" s="73" t="n">
        <v>22143</v>
      </c>
      <c r="K4958" s="73" t="n">
        <v>688</v>
      </c>
      <c r="L4958" s="73" t="n">
        <v>784</v>
      </c>
      <c r="M4958" s="73" t="n">
        <v>13097</v>
      </c>
      <c r="N4958" s="73" t="n">
        <v>6613</v>
      </c>
      <c r="O4958" s="73" t="n">
        <f aca="false">J4958-M4958-N4958</f>
        <v>2433</v>
      </c>
      <c r="P4958" s="74" t="n">
        <f aca="false">M4958/J4958</f>
        <v>0.591473603396107</v>
      </c>
      <c r="Q4958" s="74" t="n">
        <f aca="false">N4958/J4958</f>
        <v>0.298649686131057</v>
      </c>
      <c r="R4958" s="75" t="n">
        <f aca="false">ABS(P4958-Q4958)*100</f>
        <v>29.282391726505</v>
      </c>
      <c r="S4958" s="72" t="str">
        <f aca="false">IF(M4958&gt;N4958,"Flávio Bolsonaro",IF(N4958&gt;M4958,"Lula","Empate"))</f>
        <v>Flávio Bolsonaro</v>
      </c>
      <c r="T4958" s="74" t="n">
        <v>0.338748880644749</v>
      </c>
      <c r="U4958" s="74" t="n">
        <v>0.561042173041661</v>
      </c>
      <c r="V4958" s="72" t="str">
        <f aca="false">IF(S4958="Empate","—",IF((N4958&gt;M4958)&lt;&gt;(T4958&gt;U4958),"Sim","Não"))</f>
        <v>Não</v>
      </c>
    </row>
    <row r="4959" customFormat="false" ht="15" hidden="false" customHeight="false" outlineLevel="0" collapsed="false">
      <c r="A4959" s="72" t="s">
        <v>10032</v>
      </c>
      <c r="B4959" s="72" t="s">
        <v>10033</v>
      </c>
      <c r="C4959" s="72" t="s">
        <v>280</v>
      </c>
      <c r="D4959" s="72" t="s">
        <v>282</v>
      </c>
      <c r="E4959" s="72"/>
      <c r="F4959" s="73" t="n">
        <v>3546</v>
      </c>
      <c r="G4959" s="73" t="n">
        <v>2622</v>
      </c>
      <c r="H4959" s="73" t="n">
        <v>924</v>
      </c>
      <c r="I4959" s="74" t="n">
        <f aca="false">H4959/F4959</f>
        <v>0.260575296108291</v>
      </c>
      <c r="J4959" s="73" t="n">
        <v>2509</v>
      </c>
      <c r="K4959" s="73" t="n">
        <v>43</v>
      </c>
      <c r="L4959" s="73" t="n">
        <v>70</v>
      </c>
      <c r="M4959" s="73" t="n">
        <v>1408</v>
      </c>
      <c r="N4959" s="73" t="n">
        <v>953</v>
      </c>
      <c r="O4959" s="73" t="n">
        <f aca="false">J4959-M4959-N4959</f>
        <v>148</v>
      </c>
      <c r="P4959" s="74" t="n">
        <f aca="false">M4959/J4959</f>
        <v>0.561179752889597</v>
      </c>
      <c r="Q4959" s="74" t="n">
        <f aca="false">N4959/J4959</f>
        <v>0.37983260263053</v>
      </c>
      <c r="R4959" s="75" t="n">
        <f aca="false">ABS(P4959-Q4959)*100</f>
        <v>18.1347150259067</v>
      </c>
      <c r="S4959" s="72" t="str">
        <f aca="false">IF(M4959&gt;N4959,"Flávio Bolsonaro",IF(N4959&gt;M4959,"Lula","Empate"))</f>
        <v>Flávio Bolsonaro</v>
      </c>
      <c r="T4959" s="74" t="n">
        <v>0.470541716093318</v>
      </c>
      <c r="U4959" s="74" t="n">
        <v>0.470146302886516</v>
      </c>
      <c r="V4959" s="72" t="str">
        <f aca="false">IF(S4959="Empate","—",IF((N4959&gt;M4959)&lt;&gt;(T4959&gt;U4959),"Sim","Não"))</f>
        <v>Sim</v>
      </c>
    </row>
    <row r="4960" customFormat="false" ht="15" hidden="false" customHeight="false" outlineLevel="0" collapsed="false">
      <c r="A4960" s="72" t="s">
        <v>10034</v>
      </c>
      <c r="B4960" s="72" t="s">
        <v>10035</v>
      </c>
      <c r="C4960" s="72" t="s">
        <v>280</v>
      </c>
      <c r="D4960" s="72" t="s">
        <v>282</v>
      </c>
      <c r="E4960" s="72"/>
      <c r="F4960" s="73" t="n">
        <v>9490</v>
      </c>
      <c r="G4960" s="73" t="n">
        <v>7618</v>
      </c>
      <c r="H4960" s="73" t="n">
        <v>1872</v>
      </c>
      <c r="I4960" s="74" t="n">
        <f aca="false">H4960/F4960</f>
        <v>0.197260273972603</v>
      </c>
      <c r="J4960" s="73" t="n">
        <v>7206</v>
      </c>
      <c r="K4960" s="73" t="n">
        <v>113</v>
      </c>
      <c r="L4960" s="73" t="n">
        <v>299</v>
      </c>
      <c r="M4960" s="73" t="n">
        <v>4753</v>
      </c>
      <c r="N4960" s="73" t="n">
        <v>1990</v>
      </c>
      <c r="O4960" s="73" t="n">
        <f aca="false">J4960-M4960-N4960</f>
        <v>463</v>
      </c>
      <c r="P4960" s="74" t="n">
        <f aca="false">M4960/J4960</f>
        <v>0.659589231196225</v>
      </c>
      <c r="Q4960" s="74" t="n">
        <f aca="false">N4960/J4960</f>
        <v>0.276158756591729</v>
      </c>
      <c r="R4960" s="75" t="n">
        <f aca="false">ABS(P4960-Q4960)*100</f>
        <v>38.3430474604496</v>
      </c>
      <c r="S4960" s="72" t="str">
        <f aca="false">IF(M4960&gt;N4960,"Flávio Bolsonaro",IF(N4960&gt;M4960,"Lula","Empate"))</f>
        <v>Flávio Bolsonaro</v>
      </c>
      <c r="T4960" s="74" t="n">
        <v>0.329271669897535</v>
      </c>
      <c r="U4960" s="74" t="n">
        <v>0.592356687898089</v>
      </c>
      <c r="V4960" s="72" t="str">
        <f aca="false">IF(S4960="Empate","—",IF((N4960&gt;M4960)&lt;&gt;(T4960&gt;U4960),"Sim","Não"))</f>
        <v>Não</v>
      </c>
    </row>
    <row r="4961" customFormat="false" ht="15" hidden="false" customHeight="false" outlineLevel="0" collapsed="false">
      <c r="A4961" s="72" t="s">
        <v>10036</v>
      </c>
      <c r="B4961" s="72" t="s">
        <v>10037</v>
      </c>
      <c r="C4961" s="72" t="s">
        <v>280</v>
      </c>
      <c r="D4961" s="72" t="s">
        <v>282</v>
      </c>
      <c r="E4961" s="72"/>
      <c r="F4961" s="73" t="n">
        <v>7128</v>
      </c>
      <c r="G4961" s="73" t="n">
        <v>5558</v>
      </c>
      <c r="H4961" s="73" t="n">
        <v>1570</v>
      </c>
      <c r="I4961" s="74" t="n">
        <f aca="false">H4961/F4961</f>
        <v>0.220258136924804</v>
      </c>
      <c r="J4961" s="73" t="n">
        <v>5284</v>
      </c>
      <c r="K4961" s="73" t="n">
        <v>130</v>
      </c>
      <c r="L4961" s="73" t="n">
        <v>144</v>
      </c>
      <c r="M4961" s="73" t="n">
        <v>3592</v>
      </c>
      <c r="N4961" s="73" t="n">
        <v>1352</v>
      </c>
      <c r="O4961" s="73" t="n">
        <f aca="false">J4961-M4961-N4961</f>
        <v>340</v>
      </c>
      <c r="P4961" s="74" t="n">
        <f aca="false">M4961/J4961</f>
        <v>0.679788039364118</v>
      </c>
      <c r="Q4961" s="74" t="n">
        <f aca="false">N4961/J4961</f>
        <v>0.255866767600303</v>
      </c>
      <c r="R4961" s="75" t="n">
        <f aca="false">ABS(P4961-Q4961)*100</f>
        <v>42.3921271763815</v>
      </c>
      <c r="S4961" s="72" t="str">
        <f aca="false">IF(M4961&gt;N4961,"Flávio Bolsonaro",IF(N4961&gt;M4961,"Lula","Empate"))</f>
        <v>Flávio Bolsonaro</v>
      </c>
      <c r="T4961" s="74" t="n">
        <v>0.31523609252533</v>
      </c>
      <c r="U4961" s="74" t="n">
        <v>0.607914356719557</v>
      </c>
      <c r="V4961" s="72" t="str">
        <f aca="false">IF(S4961="Empate","—",IF((N4961&gt;M4961)&lt;&gt;(T4961&gt;U4961),"Sim","Não"))</f>
        <v>Não</v>
      </c>
    </row>
    <row r="4962" customFormat="false" ht="15" hidden="false" customHeight="false" outlineLevel="0" collapsed="false">
      <c r="A4962" s="72" t="s">
        <v>10038</v>
      </c>
      <c r="B4962" s="72" t="s">
        <v>2275</v>
      </c>
      <c r="C4962" s="72" t="s">
        <v>280</v>
      </c>
      <c r="D4962" s="72" t="s">
        <v>282</v>
      </c>
      <c r="E4962" s="72"/>
      <c r="F4962" s="73" t="n">
        <v>2464</v>
      </c>
      <c r="G4962" s="73" t="n">
        <v>1912</v>
      </c>
      <c r="H4962" s="73" t="n">
        <v>552</v>
      </c>
      <c r="I4962" s="74" t="n">
        <f aca="false">H4962/F4962</f>
        <v>0.224025974025974</v>
      </c>
      <c r="J4962" s="73" t="n">
        <v>1851</v>
      </c>
      <c r="K4962" s="73" t="n">
        <v>18</v>
      </c>
      <c r="L4962" s="73" t="n">
        <v>43</v>
      </c>
      <c r="M4962" s="73" t="n">
        <v>881</v>
      </c>
      <c r="N4962" s="73" t="n">
        <v>869</v>
      </c>
      <c r="O4962" s="73" t="n">
        <f aca="false">J4962-M4962-N4962</f>
        <v>101</v>
      </c>
      <c r="P4962" s="74" t="n">
        <f aca="false">M4962/J4962</f>
        <v>0.475958941112912</v>
      </c>
      <c r="Q4962" s="74" t="n">
        <f aca="false">N4962/J4962</f>
        <v>0.469475958941113</v>
      </c>
      <c r="R4962" s="75" t="n">
        <f aca="false">ABS(P4962-Q4962)*100</f>
        <v>0.648298217179899</v>
      </c>
      <c r="S4962" s="72" t="str">
        <f aca="false">IF(M4962&gt;N4962,"Flávio Bolsonaro",IF(N4962&gt;M4962,"Lula","Empate"))</f>
        <v>Flávio Bolsonaro</v>
      </c>
      <c r="T4962" s="74" t="n">
        <v>0.529804727646454</v>
      </c>
      <c r="U4962" s="74" t="n">
        <v>0.397738951695786</v>
      </c>
      <c r="V4962" s="72" t="str">
        <f aca="false">IF(S4962="Empate","—",IF((N4962&gt;M4962)&lt;&gt;(T4962&gt;U4962),"Sim","Não"))</f>
        <v>Sim</v>
      </c>
    </row>
    <row r="4963" customFormat="false" ht="15" hidden="false" customHeight="false" outlineLevel="0" collapsed="false">
      <c r="A4963" s="72" t="s">
        <v>10039</v>
      </c>
      <c r="B4963" s="72" t="s">
        <v>10040</v>
      </c>
      <c r="C4963" s="72" t="s">
        <v>280</v>
      </c>
      <c r="D4963" s="72" t="s">
        <v>282</v>
      </c>
      <c r="E4963" s="72"/>
      <c r="F4963" s="73" t="n">
        <v>6336</v>
      </c>
      <c r="G4963" s="73" t="n">
        <v>4525</v>
      </c>
      <c r="H4963" s="73" t="n">
        <v>1811</v>
      </c>
      <c r="I4963" s="74" t="n">
        <f aca="false">H4963/F4963</f>
        <v>0.28582702020202</v>
      </c>
      <c r="J4963" s="73" t="n">
        <v>4368</v>
      </c>
      <c r="K4963" s="73" t="n">
        <v>66</v>
      </c>
      <c r="L4963" s="73" t="n">
        <v>91</v>
      </c>
      <c r="M4963" s="73" t="n">
        <v>1614</v>
      </c>
      <c r="N4963" s="73" t="n">
        <v>2581</v>
      </c>
      <c r="O4963" s="73" t="n">
        <f aca="false">J4963-M4963-N4963</f>
        <v>173</v>
      </c>
      <c r="P4963" s="74" t="n">
        <f aca="false">M4963/J4963</f>
        <v>0.369505494505495</v>
      </c>
      <c r="Q4963" s="74" t="n">
        <f aca="false">N4963/J4963</f>
        <v>0.590888278388278</v>
      </c>
      <c r="R4963" s="75" t="n">
        <f aca="false">ABS(P4963-Q4963)*100</f>
        <v>22.1382783882784</v>
      </c>
      <c r="S4963" s="72" t="str">
        <f aca="false">IF(M4963&gt;N4963,"Flávio Bolsonaro",IF(N4963&gt;M4963,"Lula","Empate"))</f>
        <v>Lula</v>
      </c>
      <c r="T4963" s="74" t="n">
        <v>0.628108108108108</v>
      </c>
      <c r="U4963" s="74" t="n">
        <v>0.317405405405405</v>
      </c>
      <c r="V4963" s="72" t="str">
        <f aca="false">IF(S4963="Empate","—",IF((N4963&gt;M4963)&lt;&gt;(T4963&gt;U4963),"Sim","Não"))</f>
        <v>Não</v>
      </c>
    </row>
    <row r="4964" customFormat="false" ht="15" hidden="false" customHeight="false" outlineLevel="0" collapsed="false">
      <c r="A4964" s="72" t="s">
        <v>10041</v>
      </c>
      <c r="B4964" s="72" t="s">
        <v>10042</v>
      </c>
      <c r="C4964" s="72" t="s">
        <v>280</v>
      </c>
      <c r="D4964" s="72" t="s">
        <v>282</v>
      </c>
      <c r="E4964" s="72"/>
      <c r="F4964" s="73" t="n">
        <v>12518</v>
      </c>
      <c r="G4964" s="73" t="n">
        <v>9599</v>
      </c>
      <c r="H4964" s="73" t="n">
        <v>2919</v>
      </c>
      <c r="I4964" s="74" t="n">
        <f aca="false">H4964/F4964</f>
        <v>0.233184214730788</v>
      </c>
      <c r="J4964" s="73" t="n">
        <v>9119</v>
      </c>
      <c r="K4964" s="73" t="n">
        <v>220</v>
      </c>
      <c r="L4964" s="73" t="n">
        <v>260</v>
      </c>
      <c r="M4964" s="73" t="n">
        <v>5029</v>
      </c>
      <c r="N4964" s="73" t="n">
        <v>3335</v>
      </c>
      <c r="O4964" s="73" t="n">
        <f aca="false">J4964-M4964-N4964</f>
        <v>755</v>
      </c>
      <c r="P4964" s="74" t="n">
        <f aca="false">M4964/J4964</f>
        <v>0.551485908542603</v>
      </c>
      <c r="Q4964" s="74" t="n">
        <f aca="false">N4964/J4964</f>
        <v>0.36571992543042</v>
      </c>
      <c r="R4964" s="75" t="n">
        <f aca="false">ABS(P4964-Q4964)*100</f>
        <v>18.5765983112183</v>
      </c>
      <c r="S4964" s="72" t="str">
        <f aca="false">IF(M4964&gt;N4964,"Flávio Bolsonaro",IF(N4964&gt;M4964,"Lula","Empate"))</f>
        <v>Flávio Bolsonaro</v>
      </c>
      <c r="T4964" s="74" t="n">
        <v>0.435784159040707</v>
      </c>
      <c r="U4964" s="74" t="n">
        <v>0.474808036183865</v>
      </c>
      <c r="V4964" s="72" t="str">
        <f aca="false">IF(S4964="Empate","—",IF((N4964&gt;M4964)&lt;&gt;(T4964&gt;U4964),"Sim","Não"))</f>
        <v>Não</v>
      </c>
    </row>
    <row r="4965" customFormat="false" ht="15" hidden="false" customHeight="false" outlineLevel="0" collapsed="false">
      <c r="A4965" s="72" t="s">
        <v>10043</v>
      </c>
      <c r="B4965" s="72" t="s">
        <v>10044</v>
      </c>
      <c r="C4965" s="72" t="s">
        <v>280</v>
      </c>
      <c r="D4965" s="72" t="s">
        <v>282</v>
      </c>
      <c r="E4965" s="72"/>
      <c r="F4965" s="73" t="n">
        <v>5086</v>
      </c>
      <c r="G4965" s="73" t="n">
        <v>3961</v>
      </c>
      <c r="H4965" s="73" t="n">
        <v>1125</v>
      </c>
      <c r="I4965" s="74" t="n">
        <f aca="false">H4965/F4965</f>
        <v>0.221195438458514</v>
      </c>
      <c r="J4965" s="73" t="n">
        <v>3712</v>
      </c>
      <c r="K4965" s="73" t="n">
        <v>124</v>
      </c>
      <c r="L4965" s="73" t="n">
        <v>125</v>
      </c>
      <c r="M4965" s="73" t="n">
        <v>2465</v>
      </c>
      <c r="N4965" s="73" t="n">
        <v>995</v>
      </c>
      <c r="O4965" s="73" t="n">
        <f aca="false">J4965-M4965-N4965</f>
        <v>252</v>
      </c>
      <c r="P4965" s="74" t="n">
        <f aca="false">M4965/J4965</f>
        <v>0.6640625</v>
      </c>
      <c r="Q4965" s="74" t="n">
        <f aca="false">N4965/J4965</f>
        <v>0.268049568965517</v>
      </c>
      <c r="R4965" s="75" t="n">
        <f aca="false">ABS(P4965-Q4965)*100</f>
        <v>39.6012931034483</v>
      </c>
      <c r="S4965" s="72" t="str">
        <f aca="false">IF(M4965&gt;N4965,"Flávio Bolsonaro",IF(N4965&gt;M4965,"Lula","Empate"))</f>
        <v>Flávio Bolsonaro</v>
      </c>
      <c r="T4965" s="74" t="n">
        <v>0.327471356248335</v>
      </c>
      <c r="U4965" s="74" t="n">
        <v>0.606714628297362</v>
      </c>
      <c r="V4965" s="72" t="str">
        <f aca="false">IF(S4965="Empate","—",IF((N4965&gt;M4965)&lt;&gt;(T4965&gt;U4965),"Sim","Não"))</f>
        <v>Não</v>
      </c>
    </row>
    <row r="4966" customFormat="false" ht="15" hidden="false" customHeight="false" outlineLevel="0" collapsed="false">
      <c r="A4966" s="72" t="s">
        <v>10045</v>
      </c>
      <c r="B4966" s="72" t="s">
        <v>10046</v>
      </c>
      <c r="C4966" s="72" t="s">
        <v>280</v>
      </c>
      <c r="D4966" s="72" t="s">
        <v>282</v>
      </c>
      <c r="E4966" s="72"/>
      <c r="F4966" s="73" t="n">
        <v>50193</v>
      </c>
      <c r="G4966" s="73" t="n">
        <v>38284</v>
      </c>
      <c r="H4966" s="73" t="n">
        <v>11909</v>
      </c>
      <c r="I4966" s="74" t="n">
        <f aca="false">H4966/F4966</f>
        <v>0.237264160341083</v>
      </c>
      <c r="J4966" s="73" t="n">
        <v>36645</v>
      </c>
      <c r="K4966" s="73" t="n">
        <v>757</v>
      </c>
      <c r="L4966" s="73" t="n">
        <v>882</v>
      </c>
      <c r="M4966" s="73" t="n">
        <v>22834</v>
      </c>
      <c r="N4966" s="73" t="n">
        <v>11144</v>
      </c>
      <c r="O4966" s="73" t="n">
        <f aca="false">J4966-M4966-N4966</f>
        <v>2667</v>
      </c>
      <c r="P4966" s="74" t="n">
        <f aca="false">M4966/J4966</f>
        <v>0.623113658070678</v>
      </c>
      <c r="Q4966" s="74" t="n">
        <f aca="false">N4966/J4966</f>
        <v>0.304106972301815</v>
      </c>
      <c r="R4966" s="75" t="n">
        <f aca="false">ABS(P4966-Q4966)*100</f>
        <v>31.9006685768863</v>
      </c>
      <c r="S4966" s="72" t="str">
        <f aca="false">IF(M4966&gt;N4966,"Flávio Bolsonaro",IF(N4966&gt;M4966,"Lula","Empate"))</f>
        <v>Flávio Bolsonaro</v>
      </c>
      <c r="T4966" s="74" t="n">
        <v>0.356865522850097</v>
      </c>
      <c r="U4966" s="74" t="n">
        <v>0.564352799202477</v>
      </c>
      <c r="V4966" s="72" t="str">
        <f aca="false">IF(S4966="Empate","—",IF((N4966&gt;M4966)&lt;&gt;(T4966&gt;U4966),"Sim","Não"))</f>
        <v>Não</v>
      </c>
    </row>
    <row r="4967" customFormat="false" ht="15" hidden="false" customHeight="false" outlineLevel="0" collapsed="false">
      <c r="A4967" s="72" t="s">
        <v>10047</v>
      </c>
      <c r="B4967" s="72" t="s">
        <v>10048</v>
      </c>
      <c r="C4967" s="72" t="s">
        <v>280</v>
      </c>
      <c r="D4967" s="72" t="s">
        <v>282</v>
      </c>
      <c r="E4967" s="72"/>
      <c r="F4967" s="73" t="n">
        <v>1689</v>
      </c>
      <c r="G4967" s="73" t="n">
        <v>1319</v>
      </c>
      <c r="H4967" s="73" t="n">
        <v>370</v>
      </c>
      <c r="I4967" s="74" t="n">
        <f aca="false">H4967/F4967</f>
        <v>0.219064535227946</v>
      </c>
      <c r="J4967" s="73" t="n">
        <v>1257</v>
      </c>
      <c r="K4967" s="73" t="n">
        <v>30</v>
      </c>
      <c r="L4967" s="73" t="n">
        <v>32</v>
      </c>
      <c r="M4967" s="73" t="n">
        <v>854</v>
      </c>
      <c r="N4967" s="73" t="n">
        <v>335</v>
      </c>
      <c r="O4967" s="73" t="n">
        <f aca="false">J4967-M4967-N4967</f>
        <v>68</v>
      </c>
      <c r="P4967" s="74" t="n">
        <f aca="false">M4967/J4967</f>
        <v>0.6793953858393</v>
      </c>
      <c r="Q4967" s="74" t="n">
        <f aca="false">N4967/J4967</f>
        <v>0.266507557677009</v>
      </c>
      <c r="R4967" s="75" t="n">
        <f aca="false">ABS(P4967-Q4967)*100</f>
        <v>41.2887828162291</v>
      </c>
      <c r="S4967" s="72" t="str">
        <f aca="false">IF(M4967&gt;N4967,"Flávio Bolsonaro",IF(N4967&gt;M4967,"Lula","Empate"))</f>
        <v>Flávio Bolsonaro</v>
      </c>
      <c r="T4967" s="74" t="n">
        <v>0.340949033391916</v>
      </c>
      <c r="U4967" s="74" t="n">
        <v>0.597539543057997</v>
      </c>
      <c r="V4967" s="72" t="str">
        <f aca="false">IF(S4967="Empate","—",IF((N4967&gt;M4967)&lt;&gt;(T4967&gt;U4967),"Sim","Não"))</f>
        <v>Não</v>
      </c>
    </row>
    <row r="4968" customFormat="false" ht="15" hidden="false" customHeight="false" outlineLevel="0" collapsed="false">
      <c r="A4968" s="72" t="s">
        <v>10049</v>
      </c>
      <c r="B4968" s="72" t="s">
        <v>10050</v>
      </c>
      <c r="C4968" s="72" t="s">
        <v>280</v>
      </c>
      <c r="D4968" s="72" t="s">
        <v>282</v>
      </c>
      <c r="E4968" s="72"/>
      <c r="F4968" s="73" t="n">
        <v>128931</v>
      </c>
      <c r="G4968" s="73" t="n">
        <v>103663</v>
      </c>
      <c r="H4968" s="73" t="n">
        <v>25268</v>
      </c>
      <c r="I4968" s="74" t="n">
        <f aca="false">H4968/F4968</f>
        <v>0.195980795929606</v>
      </c>
      <c r="J4968" s="73" t="n">
        <v>96271</v>
      </c>
      <c r="K4968" s="73" t="n">
        <v>3124</v>
      </c>
      <c r="L4968" s="73" t="n">
        <v>4268</v>
      </c>
      <c r="M4968" s="73" t="n">
        <v>39648</v>
      </c>
      <c r="N4968" s="73" t="n">
        <v>46739</v>
      </c>
      <c r="O4968" s="73" t="n">
        <f aca="false">J4968-M4968-N4968</f>
        <v>9884</v>
      </c>
      <c r="P4968" s="74" t="n">
        <f aca="false">M4968/J4968</f>
        <v>0.411837417290773</v>
      </c>
      <c r="Q4968" s="74" t="n">
        <f aca="false">N4968/J4968</f>
        <v>0.485494074020214</v>
      </c>
      <c r="R4968" s="75" t="n">
        <f aca="false">ABS(P4968-Q4968)*100</f>
        <v>7.36566567294408</v>
      </c>
      <c r="S4968" s="72" t="str">
        <f aca="false">IF(M4968&gt;N4968,"Flávio Bolsonaro",IF(N4968&gt;M4968,"Lula","Empate"))</f>
        <v>Lula</v>
      </c>
      <c r="T4968" s="74" t="n">
        <v>0.519998400927462</v>
      </c>
      <c r="U4968" s="74" t="n">
        <v>0.371564492594295</v>
      </c>
      <c r="V4968" s="72" t="str">
        <f aca="false">IF(S4968="Empate","—",IF((N4968&gt;M4968)&lt;&gt;(T4968&gt;U4968),"Sim","Não"))</f>
        <v>Não</v>
      </c>
    </row>
    <row r="4969" customFormat="false" ht="15" hidden="false" customHeight="false" outlineLevel="0" collapsed="false">
      <c r="A4969" s="72" t="s">
        <v>10051</v>
      </c>
      <c r="B4969" s="72" t="s">
        <v>10052</v>
      </c>
      <c r="C4969" s="72" t="s">
        <v>280</v>
      </c>
      <c r="D4969" s="72" t="s">
        <v>282</v>
      </c>
      <c r="E4969" s="72"/>
      <c r="F4969" s="73" t="n">
        <v>1428</v>
      </c>
      <c r="G4969" s="73" t="n">
        <v>1058</v>
      </c>
      <c r="H4969" s="73" t="n">
        <v>370</v>
      </c>
      <c r="I4969" s="74" t="n">
        <f aca="false">H4969/F4969</f>
        <v>0.259103641456583</v>
      </c>
      <c r="J4969" s="73" t="n">
        <v>1014</v>
      </c>
      <c r="K4969" s="73" t="n">
        <v>19</v>
      </c>
      <c r="L4969" s="73" t="n">
        <v>25</v>
      </c>
      <c r="M4969" s="73" t="n">
        <v>543</v>
      </c>
      <c r="N4969" s="73" t="n">
        <v>431</v>
      </c>
      <c r="O4969" s="73" t="n">
        <f aca="false">J4969-M4969-N4969</f>
        <v>40</v>
      </c>
      <c r="P4969" s="74" t="n">
        <f aca="false">M4969/J4969</f>
        <v>0.535502958579882</v>
      </c>
      <c r="Q4969" s="74" t="n">
        <f aca="false">N4969/J4969</f>
        <v>0.425049309664694</v>
      </c>
      <c r="R4969" s="75" t="n">
        <f aca="false">ABS(P4969-Q4969)*100</f>
        <v>11.0453648915187</v>
      </c>
      <c r="S4969" s="72" t="str">
        <f aca="false">IF(M4969&gt;N4969,"Flávio Bolsonaro",IF(N4969&gt;M4969,"Lula","Empate"))</f>
        <v>Flávio Bolsonaro</v>
      </c>
      <c r="T4969" s="74" t="n">
        <v>0.504932735426009</v>
      </c>
      <c r="U4969" s="74" t="n">
        <v>0.456502242152466</v>
      </c>
      <c r="V4969" s="72" t="str">
        <f aca="false">IF(S4969="Empate","—",IF((N4969&gt;M4969)&lt;&gt;(T4969&gt;U4969),"Sim","Não"))</f>
        <v>Sim</v>
      </c>
    </row>
    <row r="4970" customFormat="false" ht="15" hidden="false" customHeight="false" outlineLevel="0" collapsed="false">
      <c r="A4970" s="72" t="s">
        <v>10053</v>
      </c>
      <c r="B4970" s="72" t="s">
        <v>10054</v>
      </c>
      <c r="C4970" s="72" t="s">
        <v>280</v>
      </c>
      <c r="D4970" s="72" t="s">
        <v>282</v>
      </c>
      <c r="E4970" s="72"/>
      <c r="F4970" s="73" t="n">
        <v>2670</v>
      </c>
      <c r="G4970" s="73" t="n">
        <v>2044</v>
      </c>
      <c r="H4970" s="73" t="n">
        <v>626</v>
      </c>
      <c r="I4970" s="74" t="n">
        <f aca="false">H4970/F4970</f>
        <v>0.234456928838951</v>
      </c>
      <c r="J4970" s="73" t="n">
        <v>1941</v>
      </c>
      <c r="K4970" s="73" t="n">
        <v>42</v>
      </c>
      <c r="L4970" s="73" t="n">
        <v>61</v>
      </c>
      <c r="M4970" s="73" t="n">
        <v>1105</v>
      </c>
      <c r="N4970" s="73" t="n">
        <v>707</v>
      </c>
      <c r="O4970" s="73" t="n">
        <f aca="false">J4970-M4970-N4970</f>
        <v>129</v>
      </c>
      <c r="P4970" s="74" t="n">
        <f aca="false">M4970/J4970</f>
        <v>0.56929417825863</v>
      </c>
      <c r="Q4970" s="74" t="n">
        <f aca="false">N4970/J4970</f>
        <v>0.36424523441525</v>
      </c>
      <c r="R4970" s="75" t="n">
        <f aca="false">ABS(P4970-Q4970)*100</f>
        <v>20.504894384338</v>
      </c>
      <c r="S4970" s="72" t="str">
        <f aca="false">IF(M4970&gt;N4970,"Flávio Bolsonaro",IF(N4970&gt;M4970,"Lula","Empate"))</f>
        <v>Flávio Bolsonaro</v>
      </c>
      <c r="T4970" s="74" t="n">
        <v>0.423171330387825</v>
      </c>
      <c r="U4970" s="74" t="n">
        <v>0.513009327442317</v>
      </c>
      <c r="V4970" s="72" t="str">
        <f aca="false">IF(S4970="Empate","—",IF((N4970&gt;M4970)&lt;&gt;(T4970&gt;U4970),"Sim","Não"))</f>
        <v>Não</v>
      </c>
    </row>
    <row r="4971" customFormat="false" ht="15" hidden="false" customHeight="false" outlineLevel="0" collapsed="false">
      <c r="A4971" s="72" t="s">
        <v>10055</v>
      </c>
      <c r="B4971" s="72" t="s">
        <v>10056</v>
      </c>
      <c r="C4971" s="72" t="s">
        <v>280</v>
      </c>
      <c r="D4971" s="72" t="s">
        <v>282</v>
      </c>
      <c r="E4971" s="72"/>
      <c r="F4971" s="73" t="n">
        <v>2673</v>
      </c>
      <c r="G4971" s="73" t="n">
        <v>2076</v>
      </c>
      <c r="H4971" s="73" t="n">
        <v>597</v>
      </c>
      <c r="I4971" s="74" t="n">
        <f aca="false">H4971/F4971</f>
        <v>0.22334455667789</v>
      </c>
      <c r="J4971" s="73" t="n">
        <v>2006</v>
      </c>
      <c r="K4971" s="73" t="n">
        <v>40</v>
      </c>
      <c r="L4971" s="73" t="n">
        <v>30</v>
      </c>
      <c r="M4971" s="73" t="n">
        <v>1017</v>
      </c>
      <c r="N4971" s="73" t="n">
        <v>843</v>
      </c>
      <c r="O4971" s="73" t="n">
        <f aca="false">J4971-M4971-N4971</f>
        <v>146</v>
      </c>
      <c r="P4971" s="74" t="n">
        <f aca="false">M4971/J4971</f>
        <v>0.506979062811565</v>
      </c>
      <c r="Q4971" s="74" t="n">
        <f aca="false">N4971/J4971</f>
        <v>0.420239282153539</v>
      </c>
      <c r="R4971" s="75" t="n">
        <f aca="false">ABS(P4971-Q4971)*100</f>
        <v>8.6739780658026</v>
      </c>
      <c r="S4971" s="72" t="str">
        <f aca="false">IF(M4971&gt;N4971,"Flávio Bolsonaro",IF(N4971&gt;M4971,"Lula","Empate"))</f>
        <v>Flávio Bolsonaro</v>
      </c>
      <c r="T4971" s="74" t="n">
        <v>0.497805948317894</v>
      </c>
      <c r="U4971" s="74" t="n">
        <v>0.441248171623598</v>
      </c>
      <c r="V4971" s="72" t="str">
        <f aca="false">IF(S4971="Empate","—",IF((N4971&gt;M4971)&lt;&gt;(T4971&gt;U4971),"Sim","Não"))</f>
        <v>Sim</v>
      </c>
    </row>
    <row r="4972" customFormat="false" ht="15" hidden="false" customHeight="false" outlineLevel="0" collapsed="false">
      <c r="A4972" s="72" t="s">
        <v>10057</v>
      </c>
      <c r="B4972" s="72" t="s">
        <v>10058</v>
      </c>
      <c r="C4972" s="72" t="s">
        <v>280</v>
      </c>
      <c r="D4972" s="72" t="s">
        <v>282</v>
      </c>
      <c r="E4972" s="72"/>
      <c r="F4972" s="73" t="n">
        <v>7407</v>
      </c>
      <c r="G4972" s="73" t="n">
        <v>5701</v>
      </c>
      <c r="H4972" s="73" t="n">
        <v>1706</v>
      </c>
      <c r="I4972" s="74" t="n">
        <f aca="false">H4972/F4972</f>
        <v>0.230322667746726</v>
      </c>
      <c r="J4972" s="73" t="n">
        <v>5449</v>
      </c>
      <c r="K4972" s="73" t="n">
        <v>118</v>
      </c>
      <c r="L4972" s="73" t="n">
        <v>134</v>
      </c>
      <c r="M4972" s="73" t="n">
        <v>3552</v>
      </c>
      <c r="N4972" s="73" t="n">
        <v>1651</v>
      </c>
      <c r="O4972" s="73" t="n">
        <f aca="false">J4972-M4972-N4972</f>
        <v>246</v>
      </c>
      <c r="P4972" s="74" t="n">
        <f aca="false">M4972/J4972</f>
        <v>0.651862727105891</v>
      </c>
      <c r="Q4972" s="74" t="n">
        <f aca="false">N4972/J4972</f>
        <v>0.30299137456414</v>
      </c>
      <c r="R4972" s="75" t="n">
        <f aca="false">ABS(P4972-Q4972)*100</f>
        <v>34.8871352541751</v>
      </c>
      <c r="S4972" s="72" t="str">
        <f aca="false">IF(M4972&gt;N4972,"Flávio Bolsonaro",IF(N4972&gt;M4972,"Lula","Empate"))</f>
        <v>Flávio Bolsonaro</v>
      </c>
      <c r="T4972" s="74" t="n">
        <v>0.367142371729528</v>
      </c>
      <c r="U4972" s="74" t="n">
        <v>0.581209650016989</v>
      </c>
      <c r="V4972" s="72" t="str">
        <f aca="false">IF(S4972="Empate","—",IF((N4972&gt;M4972)&lt;&gt;(T4972&gt;U4972),"Sim","Não"))</f>
        <v>Não</v>
      </c>
    </row>
    <row r="4973" customFormat="false" ht="15" hidden="false" customHeight="false" outlineLevel="0" collapsed="false">
      <c r="A4973" s="72" t="s">
        <v>10059</v>
      </c>
      <c r="B4973" s="72" t="s">
        <v>10060</v>
      </c>
      <c r="C4973" s="72" t="s">
        <v>280</v>
      </c>
      <c r="D4973" s="72" t="s">
        <v>282</v>
      </c>
      <c r="E4973" s="72"/>
      <c r="F4973" s="73" t="n">
        <v>241902</v>
      </c>
      <c r="G4973" s="73" t="n">
        <v>189925</v>
      </c>
      <c r="H4973" s="73" t="n">
        <v>51977</v>
      </c>
      <c r="I4973" s="74" t="n">
        <f aca="false">H4973/F4973</f>
        <v>0.214868004398475</v>
      </c>
      <c r="J4973" s="73" t="n">
        <v>180447</v>
      </c>
      <c r="K4973" s="73" t="n">
        <v>3989</v>
      </c>
      <c r="L4973" s="73" t="n">
        <v>5489</v>
      </c>
      <c r="M4973" s="73" t="n">
        <v>108462</v>
      </c>
      <c r="N4973" s="73" t="n">
        <v>54199</v>
      </c>
      <c r="O4973" s="73" t="n">
        <f aca="false">J4973-M4973-N4973</f>
        <v>17786</v>
      </c>
      <c r="P4973" s="74" t="n">
        <f aca="false">M4973/J4973</f>
        <v>0.60107399956774</v>
      </c>
      <c r="Q4973" s="74" t="n">
        <f aca="false">N4973/J4973</f>
        <v>0.300359662393944</v>
      </c>
      <c r="R4973" s="75" t="n">
        <f aca="false">ABS(P4973-Q4973)*100</f>
        <v>30.0714337173796</v>
      </c>
      <c r="S4973" s="72" t="str">
        <f aca="false">IF(M4973&gt;N4973,"Flávio Bolsonaro",IF(N4973&gt;M4973,"Lula","Empate"))</f>
        <v>Flávio Bolsonaro</v>
      </c>
      <c r="T4973" s="74" t="n">
        <v>0.336072357851119</v>
      </c>
      <c r="U4973" s="74" t="n">
        <v>0.565971902909785</v>
      </c>
      <c r="V4973" s="72" t="str">
        <f aca="false">IF(S4973="Empate","—",IF((N4973&gt;M4973)&lt;&gt;(T4973&gt;U4973),"Sim","Não"))</f>
        <v>Não</v>
      </c>
    </row>
    <row r="4974" customFormat="false" ht="15" hidden="false" customHeight="false" outlineLevel="0" collapsed="false">
      <c r="A4974" s="72" t="s">
        <v>10061</v>
      </c>
      <c r="B4974" s="72" t="s">
        <v>10062</v>
      </c>
      <c r="C4974" s="72" t="s">
        <v>280</v>
      </c>
      <c r="D4974" s="72" t="s">
        <v>282</v>
      </c>
      <c r="E4974" s="72"/>
      <c r="F4974" s="73" t="n">
        <v>126796</v>
      </c>
      <c r="G4974" s="73" t="n">
        <v>95350</v>
      </c>
      <c r="H4974" s="73" t="n">
        <v>31446</v>
      </c>
      <c r="I4974" s="74" t="n">
        <f aca="false">H4974/F4974</f>
        <v>0.248004668917001</v>
      </c>
      <c r="J4974" s="73" t="n">
        <v>88167</v>
      </c>
      <c r="K4974" s="73" t="n">
        <v>3256</v>
      </c>
      <c r="L4974" s="73" t="n">
        <v>3927</v>
      </c>
      <c r="M4974" s="73" t="n">
        <v>33873</v>
      </c>
      <c r="N4974" s="73" t="n">
        <v>46068</v>
      </c>
      <c r="O4974" s="73" t="n">
        <f aca="false">J4974-M4974-N4974</f>
        <v>8226</v>
      </c>
      <c r="P4974" s="74" t="n">
        <f aca="false">M4974/J4974</f>
        <v>0.384191364115826</v>
      </c>
      <c r="Q4974" s="74" t="n">
        <f aca="false">N4974/J4974</f>
        <v>0.522508421518255</v>
      </c>
      <c r="R4974" s="75" t="n">
        <f aca="false">ABS(P4974-Q4974)*100</f>
        <v>13.8317057402429</v>
      </c>
      <c r="S4974" s="72" t="str">
        <f aca="false">IF(M4974&gt;N4974,"Flávio Bolsonaro",IF(N4974&gt;M4974,"Lula","Empate"))</f>
        <v>Lula</v>
      </c>
      <c r="T4974" s="74" t="n">
        <v>0.579072059039353</v>
      </c>
      <c r="U4974" s="74" t="n">
        <v>0.334811413715747</v>
      </c>
      <c r="V4974" s="72" t="str">
        <f aca="false">IF(S4974="Empate","—",IF((N4974&gt;M4974)&lt;&gt;(T4974&gt;U4974),"Sim","Não"))</f>
        <v>Não</v>
      </c>
    </row>
    <row r="4975" customFormat="false" ht="15" hidden="false" customHeight="false" outlineLevel="0" collapsed="false">
      <c r="A4975" s="72" t="s">
        <v>10063</v>
      </c>
      <c r="B4975" s="72" t="s">
        <v>10064</v>
      </c>
      <c r="C4975" s="72" t="s">
        <v>280</v>
      </c>
      <c r="D4975" s="72" t="s">
        <v>282</v>
      </c>
      <c r="E4975" s="72"/>
      <c r="F4975" s="73" t="n">
        <v>107865</v>
      </c>
      <c r="G4975" s="73" t="n">
        <v>79907</v>
      </c>
      <c r="H4975" s="73" t="n">
        <v>27958</v>
      </c>
      <c r="I4975" s="74" t="n">
        <f aca="false">H4975/F4975</f>
        <v>0.259194363324526</v>
      </c>
      <c r="J4975" s="73" t="n">
        <v>73611</v>
      </c>
      <c r="K4975" s="73" t="n">
        <v>2521</v>
      </c>
      <c r="L4975" s="73" t="n">
        <v>3775</v>
      </c>
      <c r="M4975" s="73" t="n">
        <v>31599</v>
      </c>
      <c r="N4975" s="73" t="n">
        <v>34732</v>
      </c>
      <c r="O4975" s="73" t="n">
        <f aca="false">J4975-M4975-N4975</f>
        <v>7280</v>
      </c>
      <c r="P4975" s="74" t="n">
        <f aca="false">M4975/J4975</f>
        <v>0.429270081917105</v>
      </c>
      <c r="Q4975" s="74" t="n">
        <f aca="false">N4975/J4975</f>
        <v>0.471831655594952</v>
      </c>
      <c r="R4975" s="75" t="n">
        <f aca="false">ABS(P4975-Q4975)*100</f>
        <v>4.2561573677847</v>
      </c>
      <c r="S4975" s="72" t="str">
        <f aca="false">IF(M4975&gt;N4975,"Flávio Bolsonaro",IF(N4975&gt;M4975,"Lula","Empate"))</f>
        <v>Lula</v>
      </c>
      <c r="T4975" s="74" t="n">
        <v>0.522405890067653</v>
      </c>
      <c r="U4975" s="74" t="n">
        <v>0.385892924387425</v>
      </c>
      <c r="V4975" s="72" t="str">
        <f aca="false">IF(S4975="Empate","—",IF((N4975&gt;M4975)&lt;&gt;(T4975&gt;U4975),"Sim","Não"))</f>
        <v>Não</v>
      </c>
    </row>
    <row r="4976" customFormat="false" ht="15" hidden="false" customHeight="false" outlineLevel="0" collapsed="false">
      <c r="A4976" s="72" t="s">
        <v>10065</v>
      </c>
      <c r="B4976" s="72" t="s">
        <v>10066</v>
      </c>
      <c r="C4976" s="72" t="s">
        <v>280</v>
      </c>
      <c r="D4976" s="72" t="s">
        <v>282</v>
      </c>
      <c r="E4976" s="72"/>
      <c r="F4976" s="73" t="n">
        <v>2682</v>
      </c>
      <c r="G4976" s="73" t="n">
        <v>2183</v>
      </c>
      <c r="H4976" s="73" t="n">
        <v>499</v>
      </c>
      <c r="I4976" s="74" t="n">
        <f aca="false">H4976/F4976</f>
        <v>0.186055182699478</v>
      </c>
      <c r="J4976" s="73" t="n">
        <v>2082</v>
      </c>
      <c r="K4976" s="73" t="n">
        <v>25</v>
      </c>
      <c r="L4976" s="73" t="n">
        <v>76</v>
      </c>
      <c r="M4976" s="73" t="n">
        <v>1497</v>
      </c>
      <c r="N4976" s="73" t="n">
        <v>483</v>
      </c>
      <c r="O4976" s="73" t="n">
        <f aca="false">J4976-M4976-N4976</f>
        <v>102</v>
      </c>
      <c r="P4976" s="74" t="n">
        <f aca="false">M4976/J4976</f>
        <v>0.719020172910663</v>
      </c>
      <c r="Q4976" s="74" t="n">
        <f aca="false">N4976/J4976</f>
        <v>0.231988472622478</v>
      </c>
      <c r="R4976" s="75" t="n">
        <f aca="false">ABS(P4976-Q4976)*100</f>
        <v>48.7031700288184</v>
      </c>
      <c r="S4976" s="72" t="str">
        <f aca="false">IF(M4976&gt;N4976,"Flávio Bolsonaro",IF(N4976&gt;M4976,"Lula","Empate"))</f>
        <v>Flávio Bolsonaro</v>
      </c>
      <c r="T4976" s="74" t="n">
        <v>0.274786109713135</v>
      </c>
      <c r="U4976" s="74" t="n">
        <v>0.658278812279819</v>
      </c>
      <c r="V4976" s="72" t="str">
        <f aca="false">IF(S4976="Empate","—",IF((N4976&gt;M4976)&lt;&gt;(T4976&gt;U4976),"Sim","Não"))</f>
        <v>Não</v>
      </c>
    </row>
    <row r="4977" customFormat="false" ht="15" hidden="false" customHeight="false" outlineLevel="0" collapsed="false">
      <c r="A4977" s="72" t="s">
        <v>10067</v>
      </c>
      <c r="B4977" s="72" t="s">
        <v>10068</v>
      </c>
      <c r="C4977" s="72" t="s">
        <v>280</v>
      </c>
      <c r="D4977" s="72" t="s">
        <v>282</v>
      </c>
      <c r="E4977" s="72"/>
      <c r="F4977" s="73" t="n">
        <v>32368</v>
      </c>
      <c r="G4977" s="73" t="n">
        <v>24892</v>
      </c>
      <c r="H4977" s="73" t="n">
        <v>7476</v>
      </c>
      <c r="I4977" s="74" t="n">
        <f aca="false">H4977/F4977</f>
        <v>0.230968858131488</v>
      </c>
      <c r="J4977" s="73" t="n">
        <v>23153</v>
      </c>
      <c r="K4977" s="73" t="n">
        <v>837</v>
      </c>
      <c r="L4977" s="73" t="n">
        <v>902</v>
      </c>
      <c r="M4977" s="73" t="n">
        <v>14942</v>
      </c>
      <c r="N4977" s="73" t="n">
        <v>6384</v>
      </c>
      <c r="O4977" s="73" t="n">
        <f aca="false">J4977-M4977-N4977</f>
        <v>1827</v>
      </c>
      <c r="P4977" s="74" t="n">
        <f aca="false">M4977/J4977</f>
        <v>0.645359132725781</v>
      </c>
      <c r="Q4977" s="74" t="n">
        <f aca="false">N4977/J4977</f>
        <v>0.275731006780979</v>
      </c>
      <c r="R4977" s="75" t="n">
        <f aca="false">ABS(P4977-Q4977)*100</f>
        <v>36.9628125944802</v>
      </c>
      <c r="S4977" s="72" t="str">
        <f aca="false">IF(M4977&gt;N4977,"Flávio Bolsonaro",IF(N4977&gt;M4977,"Lula","Empate"))</f>
        <v>Flávio Bolsonaro</v>
      </c>
      <c r="T4977" s="74" t="n">
        <v>0.303659423216738</v>
      </c>
      <c r="U4977" s="74" t="n">
        <v>0.617416592616528</v>
      </c>
      <c r="V4977" s="72" t="str">
        <f aca="false">IF(S4977="Empate","—",IF((N4977&gt;M4977)&lt;&gt;(T4977&gt;U4977),"Sim","Não"))</f>
        <v>Não</v>
      </c>
    </row>
    <row r="4978" customFormat="false" ht="15" hidden="false" customHeight="false" outlineLevel="0" collapsed="false">
      <c r="A4978" s="72" t="s">
        <v>10069</v>
      </c>
      <c r="B4978" s="72" t="s">
        <v>10070</v>
      </c>
      <c r="C4978" s="72" t="s">
        <v>280</v>
      </c>
      <c r="D4978" s="72" t="s">
        <v>282</v>
      </c>
      <c r="E4978" s="72"/>
      <c r="F4978" s="73" t="n">
        <v>2869</v>
      </c>
      <c r="G4978" s="73" t="n">
        <v>2288</v>
      </c>
      <c r="H4978" s="73" t="n">
        <v>581</v>
      </c>
      <c r="I4978" s="74" t="n">
        <f aca="false">H4978/F4978</f>
        <v>0.202509585221331</v>
      </c>
      <c r="J4978" s="73" t="n">
        <v>2202</v>
      </c>
      <c r="K4978" s="73" t="n">
        <v>48</v>
      </c>
      <c r="L4978" s="73" t="n">
        <v>38</v>
      </c>
      <c r="M4978" s="73" t="n">
        <v>987</v>
      </c>
      <c r="N4978" s="73" t="n">
        <v>1077</v>
      </c>
      <c r="O4978" s="73" t="n">
        <f aca="false">J4978-M4978-N4978</f>
        <v>138</v>
      </c>
      <c r="P4978" s="74" t="n">
        <f aca="false">M4978/J4978</f>
        <v>0.448228882833788</v>
      </c>
      <c r="Q4978" s="74" t="n">
        <f aca="false">N4978/J4978</f>
        <v>0.489100817438692</v>
      </c>
      <c r="R4978" s="75" t="n">
        <f aca="false">ABS(P4978-Q4978)*100</f>
        <v>4.08719346049046</v>
      </c>
      <c r="S4978" s="72" t="str">
        <f aca="false">IF(M4978&gt;N4978,"Flávio Bolsonaro",IF(N4978&gt;M4978,"Lula","Empate"))</f>
        <v>Lula</v>
      </c>
      <c r="T4978" s="74" t="n">
        <v>0.547195013357079</v>
      </c>
      <c r="U4978" s="74" t="n">
        <v>0.391362422083704</v>
      </c>
      <c r="V4978" s="72" t="str">
        <f aca="false">IF(S4978="Empate","—",IF((N4978&gt;M4978)&lt;&gt;(T4978&gt;U4978),"Sim","Não"))</f>
        <v>Não</v>
      </c>
    </row>
    <row r="4979" customFormat="false" ht="15" hidden="false" customHeight="false" outlineLevel="0" collapsed="false">
      <c r="A4979" s="72" t="s">
        <v>10071</v>
      </c>
      <c r="B4979" s="72" t="s">
        <v>10072</v>
      </c>
      <c r="C4979" s="72" t="s">
        <v>280</v>
      </c>
      <c r="D4979" s="72" t="s">
        <v>282</v>
      </c>
      <c r="E4979" s="72"/>
      <c r="F4979" s="73" t="n">
        <v>4165</v>
      </c>
      <c r="G4979" s="73" t="n">
        <v>3257</v>
      </c>
      <c r="H4979" s="73" t="n">
        <v>908</v>
      </c>
      <c r="I4979" s="74" t="n">
        <f aca="false">H4979/F4979</f>
        <v>0.218007202881152</v>
      </c>
      <c r="J4979" s="73" t="n">
        <v>3064</v>
      </c>
      <c r="K4979" s="73" t="n">
        <v>93</v>
      </c>
      <c r="L4979" s="73" t="n">
        <v>100</v>
      </c>
      <c r="M4979" s="73" t="n">
        <v>1395</v>
      </c>
      <c r="N4979" s="73" t="n">
        <v>1455</v>
      </c>
      <c r="O4979" s="73" t="n">
        <f aca="false">J4979-M4979-N4979</f>
        <v>214</v>
      </c>
      <c r="P4979" s="74" t="n">
        <f aca="false">M4979/J4979</f>
        <v>0.455287206266319</v>
      </c>
      <c r="Q4979" s="74" t="n">
        <f aca="false">N4979/J4979</f>
        <v>0.474869451697128</v>
      </c>
      <c r="R4979" s="75" t="n">
        <f aca="false">ABS(P4979-Q4979)*100</f>
        <v>1.95822454308094</v>
      </c>
      <c r="S4979" s="72" t="str">
        <f aca="false">IF(M4979&gt;N4979,"Flávio Bolsonaro",IF(N4979&gt;M4979,"Lula","Empate"))</f>
        <v>Lula</v>
      </c>
      <c r="T4979" s="74" t="n">
        <v>0.552127314063008</v>
      </c>
      <c r="U4979" s="74" t="n">
        <v>0.37089964274115</v>
      </c>
      <c r="V4979" s="72" t="str">
        <f aca="false">IF(S4979="Empate","—",IF((N4979&gt;M4979)&lt;&gt;(T4979&gt;U4979),"Sim","Não"))</f>
        <v>Não</v>
      </c>
    </row>
    <row r="4980" customFormat="false" ht="15" hidden="false" customHeight="false" outlineLevel="0" collapsed="false">
      <c r="A4980" s="72" t="s">
        <v>10073</v>
      </c>
      <c r="B4980" s="72" t="s">
        <v>10074</v>
      </c>
      <c r="C4980" s="72" t="s">
        <v>280</v>
      </c>
      <c r="D4980" s="72" t="s">
        <v>282</v>
      </c>
      <c r="E4980" s="72"/>
      <c r="F4980" s="73" t="n">
        <v>7966</v>
      </c>
      <c r="G4980" s="73" t="n">
        <v>6001</v>
      </c>
      <c r="H4980" s="73" t="n">
        <v>1965</v>
      </c>
      <c r="I4980" s="74" t="n">
        <f aca="false">H4980/F4980</f>
        <v>0.246673361787597</v>
      </c>
      <c r="J4980" s="73" t="n">
        <v>5760</v>
      </c>
      <c r="K4980" s="73" t="n">
        <v>108</v>
      </c>
      <c r="L4980" s="73" t="n">
        <v>133</v>
      </c>
      <c r="M4980" s="73" t="n">
        <v>3732</v>
      </c>
      <c r="N4980" s="73" t="n">
        <v>1723</v>
      </c>
      <c r="O4980" s="73" t="n">
        <f aca="false">J4980-M4980-N4980</f>
        <v>305</v>
      </c>
      <c r="P4980" s="74" t="n">
        <f aca="false">M4980/J4980</f>
        <v>0.647916666666667</v>
      </c>
      <c r="Q4980" s="74" t="n">
        <f aca="false">N4980/J4980</f>
        <v>0.299131944444444</v>
      </c>
      <c r="R4980" s="75" t="n">
        <f aca="false">ABS(P4980-Q4980)*100</f>
        <v>34.8784722222222</v>
      </c>
      <c r="S4980" s="72" t="str">
        <f aca="false">IF(M4980&gt;N4980,"Flávio Bolsonaro",IF(N4980&gt;M4980,"Lula","Empate"))</f>
        <v>Flávio Bolsonaro</v>
      </c>
      <c r="T4980" s="74" t="n">
        <v>0.344492964580301</v>
      </c>
      <c r="U4980" s="74" t="n">
        <v>0.587417111434579</v>
      </c>
      <c r="V4980" s="72" t="str">
        <f aca="false">IF(S4980="Empate","—",IF((N4980&gt;M4980)&lt;&gt;(T4980&gt;U4980),"Sim","Não"))</f>
        <v>Não</v>
      </c>
    </row>
    <row r="4981" customFormat="false" ht="15" hidden="false" customHeight="false" outlineLevel="0" collapsed="false">
      <c r="A4981" s="72" t="s">
        <v>10075</v>
      </c>
      <c r="B4981" s="72" t="s">
        <v>10076</v>
      </c>
      <c r="C4981" s="72" t="s">
        <v>280</v>
      </c>
      <c r="D4981" s="72" t="s">
        <v>282</v>
      </c>
      <c r="E4981" s="72"/>
      <c r="F4981" s="73" t="n">
        <v>7043</v>
      </c>
      <c r="G4981" s="73" t="n">
        <v>5012</v>
      </c>
      <c r="H4981" s="73" t="n">
        <v>2031</v>
      </c>
      <c r="I4981" s="74" t="n">
        <f aca="false">H4981/F4981</f>
        <v>0.288371432628141</v>
      </c>
      <c r="J4981" s="73" t="n">
        <v>4697</v>
      </c>
      <c r="K4981" s="73" t="n">
        <v>152</v>
      </c>
      <c r="L4981" s="73" t="n">
        <v>163</v>
      </c>
      <c r="M4981" s="73" t="n">
        <v>2684</v>
      </c>
      <c r="N4981" s="73" t="n">
        <v>1708</v>
      </c>
      <c r="O4981" s="73" t="n">
        <f aca="false">J4981-M4981-N4981</f>
        <v>305</v>
      </c>
      <c r="P4981" s="74" t="n">
        <f aca="false">M4981/J4981</f>
        <v>0.571428571428571</v>
      </c>
      <c r="Q4981" s="74" t="n">
        <f aca="false">N4981/J4981</f>
        <v>0.363636363636364</v>
      </c>
      <c r="R4981" s="75" t="n">
        <f aca="false">ABS(P4981-Q4981)*100</f>
        <v>20.7792207792208</v>
      </c>
      <c r="S4981" s="72" t="str">
        <f aca="false">IF(M4981&gt;N4981,"Flávio Bolsonaro",IF(N4981&gt;M4981,"Lula","Empate"))</f>
        <v>Flávio Bolsonaro</v>
      </c>
      <c r="T4981" s="74" t="n">
        <v>0.422828972317027</v>
      </c>
      <c r="U4981" s="74" t="n">
        <v>0.514410314751612</v>
      </c>
      <c r="V4981" s="72" t="str">
        <f aca="false">IF(S4981="Empate","—",IF((N4981&gt;M4981)&lt;&gt;(T4981&gt;U4981),"Sim","Não"))</f>
        <v>Não</v>
      </c>
    </row>
    <row r="4982" customFormat="false" ht="15" hidden="false" customHeight="false" outlineLevel="0" collapsed="false">
      <c r="A4982" s="72" t="s">
        <v>10077</v>
      </c>
      <c r="B4982" s="72" t="s">
        <v>10078</v>
      </c>
      <c r="C4982" s="72" t="s">
        <v>280</v>
      </c>
      <c r="D4982" s="72" t="s">
        <v>282</v>
      </c>
      <c r="E4982" s="72"/>
      <c r="F4982" s="73" t="n">
        <v>3987</v>
      </c>
      <c r="G4982" s="73" t="n">
        <v>3077</v>
      </c>
      <c r="H4982" s="73" t="n">
        <v>910</v>
      </c>
      <c r="I4982" s="74" t="n">
        <f aca="false">H4982/F4982</f>
        <v>0.228241785803863</v>
      </c>
      <c r="J4982" s="73" t="n">
        <v>2942</v>
      </c>
      <c r="K4982" s="73" t="n">
        <v>47</v>
      </c>
      <c r="L4982" s="73" t="n">
        <v>88</v>
      </c>
      <c r="M4982" s="73" t="n">
        <v>1818</v>
      </c>
      <c r="N4982" s="73" t="n">
        <v>969</v>
      </c>
      <c r="O4982" s="73" t="n">
        <f aca="false">J4982-M4982-N4982</f>
        <v>155</v>
      </c>
      <c r="P4982" s="74" t="n">
        <f aca="false">M4982/J4982</f>
        <v>0.617946974847043</v>
      </c>
      <c r="Q4982" s="74" t="n">
        <f aca="false">N4982/J4982</f>
        <v>0.329367777022434</v>
      </c>
      <c r="R4982" s="75" t="n">
        <f aca="false">ABS(P4982-Q4982)*100</f>
        <v>28.8579197824609</v>
      </c>
      <c r="S4982" s="72" t="str">
        <f aca="false">IF(M4982&gt;N4982,"Flávio Bolsonaro",IF(N4982&gt;M4982,"Lula","Empate"))</f>
        <v>Flávio Bolsonaro</v>
      </c>
      <c r="T4982" s="74" t="n">
        <v>0.410024364775496</v>
      </c>
      <c r="U4982" s="74" t="n">
        <v>0.541594152453881</v>
      </c>
      <c r="V4982" s="72" t="str">
        <f aca="false">IF(S4982="Empate","—",IF((N4982&gt;M4982)&lt;&gt;(T4982&gt;U4982),"Sim","Não"))</f>
        <v>Não</v>
      </c>
    </row>
    <row r="4983" customFormat="false" ht="15" hidden="false" customHeight="false" outlineLevel="0" collapsed="false">
      <c r="A4983" s="72" t="s">
        <v>10079</v>
      </c>
      <c r="B4983" s="72" t="s">
        <v>10080</v>
      </c>
      <c r="C4983" s="72" t="s">
        <v>280</v>
      </c>
      <c r="D4983" s="72" t="s">
        <v>282</v>
      </c>
      <c r="E4983" s="72"/>
      <c r="F4983" s="73" t="n">
        <v>4479</v>
      </c>
      <c r="G4983" s="73" t="n">
        <v>3379</v>
      </c>
      <c r="H4983" s="73" t="n">
        <v>1100</v>
      </c>
      <c r="I4983" s="74" t="n">
        <f aca="false">H4983/F4983</f>
        <v>0.24559053360125</v>
      </c>
      <c r="J4983" s="73" t="n">
        <v>3178</v>
      </c>
      <c r="K4983" s="73" t="n">
        <v>86</v>
      </c>
      <c r="L4983" s="73" t="n">
        <v>115</v>
      </c>
      <c r="M4983" s="73" t="n">
        <v>1750</v>
      </c>
      <c r="N4983" s="73" t="n">
        <v>1247</v>
      </c>
      <c r="O4983" s="73" t="n">
        <f aca="false">J4983-M4983-N4983</f>
        <v>181</v>
      </c>
      <c r="P4983" s="74" t="n">
        <f aca="false">M4983/J4983</f>
        <v>0.550660792951542</v>
      </c>
      <c r="Q4983" s="74" t="n">
        <f aca="false">N4983/J4983</f>
        <v>0.392385147891756</v>
      </c>
      <c r="R4983" s="75" t="n">
        <f aca="false">ABS(P4983-Q4983)*100</f>
        <v>15.8275645059786</v>
      </c>
      <c r="S4983" s="72" t="str">
        <f aca="false">IF(M4983&gt;N4983,"Flávio Bolsonaro",IF(N4983&gt;M4983,"Lula","Empate"))</f>
        <v>Flávio Bolsonaro</v>
      </c>
      <c r="T4983" s="74" t="n">
        <v>0.463595839524517</v>
      </c>
      <c r="U4983" s="74" t="n">
        <v>0.460326894502229</v>
      </c>
      <c r="V4983" s="72" t="str">
        <f aca="false">IF(S4983="Empate","—",IF((N4983&gt;M4983)&lt;&gt;(T4983&gt;U4983),"Sim","Não"))</f>
        <v>Sim</v>
      </c>
    </row>
    <row r="4984" customFormat="false" ht="15" hidden="false" customHeight="false" outlineLevel="0" collapsed="false">
      <c r="A4984" s="72" t="s">
        <v>10081</v>
      </c>
      <c r="B4984" s="72" t="s">
        <v>10082</v>
      </c>
      <c r="C4984" s="72" t="s">
        <v>280</v>
      </c>
      <c r="D4984" s="72" t="s">
        <v>282</v>
      </c>
      <c r="E4984" s="72"/>
      <c r="F4984" s="73" t="n">
        <v>8162</v>
      </c>
      <c r="G4984" s="73" t="n">
        <v>6085</v>
      </c>
      <c r="H4984" s="73" t="n">
        <v>2077</v>
      </c>
      <c r="I4984" s="74" t="n">
        <f aca="false">H4984/F4984</f>
        <v>0.254471943151188</v>
      </c>
      <c r="J4984" s="73" t="n">
        <v>5722</v>
      </c>
      <c r="K4984" s="73" t="n">
        <v>179</v>
      </c>
      <c r="L4984" s="73" t="n">
        <v>184</v>
      </c>
      <c r="M4984" s="73" t="n">
        <v>3502</v>
      </c>
      <c r="N4984" s="73" t="n">
        <v>1835</v>
      </c>
      <c r="O4984" s="73" t="n">
        <f aca="false">J4984-M4984-N4984</f>
        <v>385</v>
      </c>
      <c r="P4984" s="74" t="n">
        <f aca="false">M4984/J4984</f>
        <v>0.612023767913317</v>
      </c>
      <c r="Q4984" s="74" t="n">
        <f aca="false">N4984/J4984</f>
        <v>0.32069206571129</v>
      </c>
      <c r="R4984" s="75" t="n">
        <f aca="false">ABS(P4984-Q4984)*100</f>
        <v>29.1331702202027</v>
      </c>
      <c r="S4984" s="72" t="str">
        <f aca="false">IF(M4984&gt;N4984,"Flávio Bolsonaro",IF(N4984&gt;M4984,"Lula","Empate"))</f>
        <v>Flávio Bolsonaro</v>
      </c>
      <c r="T4984" s="74" t="n">
        <v>0.393659180977543</v>
      </c>
      <c r="U4984" s="74" t="n">
        <v>0.544583883751651</v>
      </c>
      <c r="V4984" s="72" t="str">
        <f aca="false">IF(S4984="Empate","—",IF((N4984&gt;M4984)&lt;&gt;(T4984&gt;U4984),"Sim","Não"))</f>
        <v>Não</v>
      </c>
    </row>
    <row r="4985" customFormat="false" ht="15" hidden="false" customHeight="false" outlineLevel="0" collapsed="false">
      <c r="A4985" s="72" t="s">
        <v>10083</v>
      </c>
      <c r="B4985" s="72" t="s">
        <v>10084</v>
      </c>
      <c r="C4985" s="72" t="s">
        <v>280</v>
      </c>
      <c r="D4985" s="72" t="s">
        <v>282</v>
      </c>
      <c r="E4985" s="72"/>
      <c r="F4985" s="73" t="n">
        <v>13629</v>
      </c>
      <c r="G4985" s="73" t="n">
        <v>10424</v>
      </c>
      <c r="H4985" s="73" t="n">
        <v>3205</v>
      </c>
      <c r="I4985" s="74" t="n">
        <f aca="false">H4985/F4985</f>
        <v>0.235160319906083</v>
      </c>
      <c r="J4985" s="73" t="n">
        <v>9789</v>
      </c>
      <c r="K4985" s="73" t="n">
        <v>279</v>
      </c>
      <c r="L4985" s="73" t="n">
        <v>356</v>
      </c>
      <c r="M4985" s="73" t="n">
        <v>4437</v>
      </c>
      <c r="N4985" s="73" t="n">
        <v>4821</v>
      </c>
      <c r="O4985" s="73" t="n">
        <f aca="false">J4985-M4985-N4985</f>
        <v>531</v>
      </c>
      <c r="P4985" s="74" t="n">
        <f aca="false">M4985/J4985</f>
        <v>0.453263867606497</v>
      </c>
      <c r="Q4985" s="74" t="n">
        <f aca="false">N4985/J4985</f>
        <v>0.492491572172847</v>
      </c>
      <c r="R4985" s="75" t="n">
        <f aca="false">ABS(P4985-Q4985)*100</f>
        <v>3.922770456635</v>
      </c>
      <c r="S4985" s="72" t="str">
        <f aca="false">IF(M4985&gt;N4985,"Flávio Bolsonaro",IF(N4985&gt;M4985,"Lula","Empate"))</f>
        <v>Lula</v>
      </c>
      <c r="T4985" s="74" t="n">
        <v>0.556650246305419</v>
      </c>
      <c r="U4985" s="74" t="n">
        <v>0.389645513377765</v>
      </c>
      <c r="V4985" s="72" t="str">
        <f aca="false">IF(S4985="Empate","—",IF((N4985&gt;M4985)&lt;&gt;(T4985&gt;U4985),"Sim","Não"))</f>
        <v>Não</v>
      </c>
    </row>
    <row r="4986" customFormat="false" ht="15" hidden="false" customHeight="false" outlineLevel="0" collapsed="false">
      <c r="A4986" s="72" t="s">
        <v>10085</v>
      </c>
      <c r="B4986" s="72" t="s">
        <v>10086</v>
      </c>
      <c r="C4986" s="72" t="s">
        <v>280</v>
      </c>
      <c r="D4986" s="72" t="s">
        <v>282</v>
      </c>
      <c r="E4986" s="72"/>
      <c r="F4986" s="73" t="n">
        <v>15943</v>
      </c>
      <c r="G4986" s="73" t="n">
        <v>12311</v>
      </c>
      <c r="H4986" s="73" t="n">
        <v>3632</v>
      </c>
      <c r="I4986" s="74" t="n">
        <f aca="false">H4986/F4986</f>
        <v>0.227811578749294</v>
      </c>
      <c r="J4986" s="73" t="n">
        <v>11648</v>
      </c>
      <c r="K4986" s="73" t="n">
        <v>285</v>
      </c>
      <c r="L4986" s="73" t="n">
        <v>378</v>
      </c>
      <c r="M4986" s="73" t="n">
        <v>7292</v>
      </c>
      <c r="N4986" s="73" t="n">
        <v>3511</v>
      </c>
      <c r="O4986" s="73" t="n">
        <f aca="false">J4986-M4986-N4986</f>
        <v>845</v>
      </c>
      <c r="P4986" s="74" t="n">
        <f aca="false">M4986/J4986</f>
        <v>0.62603021978022</v>
      </c>
      <c r="Q4986" s="74" t="n">
        <f aca="false">N4986/J4986</f>
        <v>0.301425137362637</v>
      </c>
      <c r="R4986" s="75" t="n">
        <f aca="false">ABS(P4986-Q4986)*100</f>
        <v>32.4605082417582</v>
      </c>
      <c r="S4986" s="72" t="str">
        <f aca="false">IF(M4986&gt;N4986,"Flávio Bolsonaro",IF(N4986&gt;M4986,"Lula","Empate"))</f>
        <v>Flávio Bolsonaro</v>
      </c>
      <c r="T4986" s="74" t="n">
        <v>0.346391573082615</v>
      </c>
      <c r="U4986" s="74" t="n">
        <v>0.580395229389745</v>
      </c>
      <c r="V4986" s="72" t="str">
        <f aca="false">IF(S4986="Empate","—",IF((N4986&gt;M4986)&lt;&gt;(T4986&gt;U4986),"Sim","Não"))</f>
        <v>Não</v>
      </c>
    </row>
    <row r="4987" customFormat="false" ht="15" hidden="false" customHeight="false" outlineLevel="0" collapsed="false">
      <c r="A4987" s="72" t="s">
        <v>10087</v>
      </c>
      <c r="B4987" s="72" t="s">
        <v>6908</v>
      </c>
      <c r="C4987" s="72" t="s">
        <v>280</v>
      </c>
      <c r="D4987" s="72" t="s">
        <v>282</v>
      </c>
      <c r="E4987" s="72"/>
      <c r="F4987" s="73" t="n">
        <v>8095</v>
      </c>
      <c r="G4987" s="73" t="n">
        <v>6363</v>
      </c>
      <c r="H4987" s="73" t="n">
        <v>1732</v>
      </c>
      <c r="I4987" s="74" t="n">
        <f aca="false">H4987/F4987</f>
        <v>0.21395923409512</v>
      </c>
      <c r="J4987" s="73" t="n">
        <v>6050</v>
      </c>
      <c r="K4987" s="73" t="n">
        <v>122</v>
      </c>
      <c r="L4987" s="73" t="n">
        <v>191</v>
      </c>
      <c r="M4987" s="73" t="n">
        <v>3064</v>
      </c>
      <c r="N4987" s="73" t="n">
        <v>2620</v>
      </c>
      <c r="O4987" s="73" t="n">
        <f aca="false">J4987-M4987-N4987</f>
        <v>366</v>
      </c>
      <c r="P4987" s="74" t="n">
        <f aca="false">M4987/J4987</f>
        <v>0.506446280991736</v>
      </c>
      <c r="Q4987" s="74" t="n">
        <f aca="false">N4987/J4987</f>
        <v>0.433057851239669</v>
      </c>
      <c r="R4987" s="75" t="n">
        <f aca="false">ABS(P4987-Q4987)*100</f>
        <v>7.33884297520661</v>
      </c>
      <c r="S4987" s="72" t="str">
        <f aca="false">IF(M4987&gt;N4987,"Flávio Bolsonaro",IF(N4987&gt;M4987,"Lula","Empate"))</f>
        <v>Flávio Bolsonaro</v>
      </c>
      <c r="T4987" s="74" t="n">
        <v>0.50154145708259</v>
      </c>
      <c r="U4987" s="74" t="n">
        <v>0.435177673211099</v>
      </c>
      <c r="V4987" s="72" t="str">
        <f aca="false">IF(S4987="Empate","—",IF((N4987&gt;M4987)&lt;&gt;(T4987&gt;U4987),"Sim","Não"))</f>
        <v>Sim</v>
      </c>
    </row>
    <row r="4988" customFormat="false" ht="15" hidden="false" customHeight="false" outlineLevel="0" collapsed="false">
      <c r="A4988" s="72" t="s">
        <v>10088</v>
      </c>
      <c r="B4988" s="72" t="s">
        <v>10089</v>
      </c>
      <c r="C4988" s="72" t="s">
        <v>280</v>
      </c>
      <c r="D4988" s="72" t="s">
        <v>282</v>
      </c>
      <c r="E4988" s="72"/>
      <c r="F4988" s="73" t="n">
        <v>1783</v>
      </c>
      <c r="G4988" s="73" t="n">
        <v>1366</v>
      </c>
      <c r="H4988" s="73" t="n">
        <v>417</v>
      </c>
      <c r="I4988" s="74" t="n">
        <f aca="false">H4988/F4988</f>
        <v>0.233875490745934</v>
      </c>
      <c r="J4988" s="73" t="n">
        <v>1308</v>
      </c>
      <c r="K4988" s="73" t="n">
        <v>19</v>
      </c>
      <c r="L4988" s="73" t="n">
        <v>39</v>
      </c>
      <c r="M4988" s="73" t="n">
        <v>625</v>
      </c>
      <c r="N4988" s="73" t="n">
        <v>605</v>
      </c>
      <c r="O4988" s="73" t="n">
        <f aca="false">J4988-M4988-N4988</f>
        <v>78</v>
      </c>
      <c r="P4988" s="74" t="n">
        <f aca="false">M4988/J4988</f>
        <v>0.47782874617737</v>
      </c>
      <c r="Q4988" s="74" t="n">
        <f aca="false">N4988/J4988</f>
        <v>0.462538226299694</v>
      </c>
      <c r="R4988" s="75" t="n">
        <f aca="false">ABS(P4988-Q4988)*100</f>
        <v>1.52905198776758</v>
      </c>
      <c r="S4988" s="72" t="str">
        <f aca="false">IF(M4988&gt;N4988,"Flávio Bolsonaro",IF(N4988&gt;M4988,"Lula","Empate"))</f>
        <v>Flávio Bolsonaro</v>
      </c>
      <c r="T4988" s="74" t="n">
        <v>0.509637625289129</v>
      </c>
      <c r="U4988" s="74" t="n">
        <v>0.417116422513493</v>
      </c>
      <c r="V4988" s="72" t="str">
        <f aca="false">IF(S4988="Empate","—",IF((N4988&gt;M4988)&lt;&gt;(T4988&gt;U4988),"Sim","Não"))</f>
        <v>Sim</v>
      </c>
    </row>
    <row r="4989" customFormat="false" ht="15" hidden="false" customHeight="false" outlineLevel="0" collapsed="false">
      <c r="A4989" s="72" t="s">
        <v>10090</v>
      </c>
      <c r="B4989" s="72" t="s">
        <v>10091</v>
      </c>
      <c r="C4989" s="72" t="s">
        <v>280</v>
      </c>
      <c r="D4989" s="72" t="s">
        <v>282</v>
      </c>
      <c r="E4989" s="72"/>
      <c r="F4989" s="73" t="n">
        <v>4765</v>
      </c>
      <c r="G4989" s="73" t="n">
        <v>3625</v>
      </c>
      <c r="H4989" s="73" t="n">
        <v>1140</v>
      </c>
      <c r="I4989" s="74" t="n">
        <f aca="false">H4989/F4989</f>
        <v>0.239244491080797</v>
      </c>
      <c r="J4989" s="73" t="n">
        <v>3438</v>
      </c>
      <c r="K4989" s="73" t="n">
        <v>104</v>
      </c>
      <c r="L4989" s="73" t="n">
        <v>83</v>
      </c>
      <c r="M4989" s="73" t="n">
        <v>2126</v>
      </c>
      <c r="N4989" s="73" t="n">
        <v>1095</v>
      </c>
      <c r="O4989" s="73" t="n">
        <f aca="false">J4989-M4989-N4989</f>
        <v>217</v>
      </c>
      <c r="P4989" s="74" t="n">
        <f aca="false">M4989/J4989</f>
        <v>0.618382780686446</v>
      </c>
      <c r="Q4989" s="74" t="n">
        <f aca="false">N4989/J4989</f>
        <v>0.318499127399651</v>
      </c>
      <c r="R4989" s="75" t="n">
        <f aca="false">ABS(P4989-Q4989)*100</f>
        <v>29.9883653286795</v>
      </c>
      <c r="S4989" s="72" t="str">
        <f aca="false">IF(M4989&gt;N4989,"Flávio Bolsonaro",IF(N4989&gt;M4989,"Lula","Empate"))</f>
        <v>Flávio Bolsonaro</v>
      </c>
      <c r="T4989" s="74" t="n">
        <v>0.380605078336035</v>
      </c>
      <c r="U4989" s="74" t="n">
        <v>0.567801188546732</v>
      </c>
      <c r="V4989" s="72" t="str">
        <f aca="false">IF(S4989="Empate","—",IF((N4989&gt;M4989)&lt;&gt;(T4989&gt;U4989),"Sim","Não"))</f>
        <v>Não</v>
      </c>
    </row>
    <row r="4990" customFormat="false" ht="15" hidden="false" customHeight="false" outlineLevel="0" collapsed="false">
      <c r="A4990" s="72" t="s">
        <v>10092</v>
      </c>
      <c r="B4990" s="72" t="s">
        <v>10093</v>
      </c>
      <c r="C4990" s="72" t="s">
        <v>280</v>
      </c>
      <c r="D4990" s="72" t="s">
        <v>282</v>
      </c>
      <c r="E4990" s="72"/>
      <c r="F4990" s="73" t="n">
        <v>23595</v>
      </c>
      <c r="G4990" s="73" t="n">
        <v>17719</v>
      </c>
      <c r="H4990" s="73" t="n">
        <v>5876</v>
      </c>
      <c r="I4990" s="74" t="n">
        <f aca="false">H4990/F4990</f>
        <v>0.249035812672176</v>
      </c>
      <c r="J4990" s="73" t="n">
        <v>16901</v>
      </c>
      <c r="K4990" s="73" t="n">
        <v>345</v>
      </c>
      <c r="L4990" s="73" t="n">
        <v>473</v>
      </c>
      <c r="M4990" s="73" t="n">
        <v>11131</v>
      </c>
      <c r="N4990" s="73" t="n">
        <v>4633</v>
      </c>
      <c r="O4990" s="73" t="n">
        <f aca="false">J4990-M4990-N4990</f>
        <v>1137</v>
      </c>
      <c r="P4990" s="74" t="n">
        <f aca="false">M4990/J4990</f>
        <v>0.658600082835335</v>
      </c>
      <c r="Q4990" s="74" t="n">
        <f aca="false">N4990/J4990</f>
        <v>0.274125791373292</v>
      </c>
      <c r="R4990" s="75" t="n">
        <f aca="false">ABS(P4990-Q4990)*100</f>
        <v>38.4474291462044</v>
      </c>
      <c r="S4990" s="72" t="str">
        <f aca="false">IF(M4990&gt;N4990,"Flávio Bolsonaro",IF(N4990&gt;M4990,"Lula","Empate"))</f>
        <v>Flávio Bolsonaro</v>
      </c>
      <c r="T4990" s="74" t="n">
        <v>0.30805342871514</v>
      </c>
      <c r="U4990" s="74" t="n">
        <v>0.61610685743028</v>
      </c>
      <c r="V4990" s="72" t="str">
        <f aca="false">IF(S4990="Empate","—",IF((N4990&gt;M4990)&lt;&gt;(T4990&gt;U4990),"Sim","Não"))</f>
        <v>Não</v>
      </c>
    </row>
    <row r="4991" customFormat="false" ht="15" hidden="false" customHeight="false" outlineLevel="0" collapsed="false">
      <c r="A4991" s="72" t="s">
        <v>10094</v>
      </c>
      <c r="B4991" s="72" t="s">
        <v>10095</v>
      </c>
      <c r="C4991" s="72" t="s">
        <v>280</v>
      </c>
      <c r="D4991" s="72" t="s">
        <v>282</v>
      </c>
      <c r="E4991" s="72"/>
      <c r="F4991" s="73" t="n">
        <v>26373</v>
      </c>
      <c r="G4991" s="73" t="n">
        <v>20623</v>
      </c>
      <c r="H4991" s="73" t="n">
        <v>5750</v>
      </c>
      <c r="I4991" s="74" t="n">
        <f aca="false">H4991/F4991</f>
        <v>0.218026011451105</v>
      </c>
      <c r="J4991" s="73" t="n">
        <v>19490</v>
      </c>
      <c r="K4991" s="73" t="n">
        <v>534</v>
      </c>
      <c r="L4991" s="73" t="n">
        <v>599</v>
      </c>
      <c r="M4991" s="73" t="n">
        <v>12347</v>
      </c>
      <c r="N4991" s="73" t="n">
        <v>5752</v>
      </c>
      <c r="O4991" s="73" t="n">
        <f aca="false">J4991-M4991-N4991</f>
        <v>1391</v>
      </c>
      <c r="P4991" s="74" t="n">
        <f aca="false">M4991/J4991</f>
        <v>0.633504361210877</v>
      </c>
      <c r="Q4991" s="74" t="n">
        <f aca="false">N4991/J4991</f>
        <v>0.295125705489995</v>
      </c>
      <c r="R4991" s="75" t="n">
        <f aca="false">ABS(P4991-Q4991)*100</f>
        <v>33.8378655720883</v>
      </c>
      <c r="S4991" s="72" t="str">
        <f aca="false">IF(M4991&gt;N4991,"Flávio Bolsonaro",IF(N4991&gt;M4991,"Lula","Empate"))</f>
        <v>Flávio Bolsonaro</v>
      </c>
      <c r="T4991" s="74" t="n">
        <v>0.337409846346817</v>
      </c>
      <c r="U4991" s="74" t="n">
        <v>0.570555032925682</v>
      </c>
      <c r="V4991" s="72" t="str">
        <f aca="false">IF(S4991="Empate","—",IF((N4991&gt;M4991)&lt;&gt;(T4991&gt;U4991),"Sim","Não"))</f>
        <v>Não</v>
      </c>
    </row>
    <row r="4992" customFormat="false" ht="15" hidden="false" customHeight="false" outlineLevel="0" collapsed="false">
      <c r="A4992" s="72" t="s">
        <v>10096</v>
      </c>
      <c r="B4992" s="72" t="s">
        <v>10097</v>
      </c>
      <c r="C4992" s="72" t="s">
        <v>280</v>
      </c>
      <c r="D4992" s="72" t="s">
        <v>282</v>
      </c>
      <c r="E4992" s="72"/>
      <c r="F4992" s="73" t="n">
        <v>90805</v>
      </c>
      <c r="G4992" s="73" t="n">
        <v>72520</v>
      </c>
      <c r="H4992" s="73" t="n">
        <v>18285</v>
      </c>
      <c r="I4992" s="74" t="n">
        <f aca="false">H4992/F4992</f>
        <v>0.201365563570288</v>
      </c>
      <c r="J4992" s="73" t="n">
        <v>69219</v>
      </c>
      <c r="K4992" s="73" t="n">
        <v>1741</v>
      </c>
      <c r="L4992" s="73" t="n">
        <v>1560</v>
      </c>
      <c r="M4992" s="73" t="n">
        <v>41429</v>
      </c>
      <c r="N4992" s="73" t="n">
        <v>20859</v>
      </c>
      <c r="O4992" s="73" t="n">
        <f aca="false">J4992-M4992-N4992</f>
        <v>6931</v>
      </c>
      <c r="P4992" s="74" t="n">
        <f aca="false">M4992/J4992</f>
        <v>0.598520637397246</v>
      </c>
      <c r="Q4992" s="74" t="n">
        <f aca="false">N4992/J4992</f>
        <v>0.301347895808954</v>
      </c>
      <c r="R4992" s="75" t="n">
        <f aca="false">ABS(P4992-Q4992)*100</f>
        <v>29.7172741588292</v>
      </c>
      <c r="S4992" s="72" t="str">
        <f aca="false">IF(M4992&gt;N4992,"Flávio Bolsonaro",IF(N4992&gt;M4992,"Lula","Empate"))</f>
        <v>Flávio Bolsonaro</v>
      </c>
      <c r="T4992" s="74" t="n">
        <v>0.309034907597536</v>
      </c>
      <c r="U4992" s="74" t="n">
        <v>0.578847327820634</v>
      </c>
      <c r="V4992" s="72" t="str">
        <f aca="false">IF(S4992="Empate","—",IF((N4992&gt;M4992)&lt;&gt;(T4992&gt;U4992),"Sim","Não"))</f>
        <v>Não</v>
      </c>
    </row>
    <row r="4993" customFormat="false" ht="15" hidden="false" customHeight="false" outlineLevel="0" collapsed="false">
      <c r="A4993" s="72" t="s">
        <v>10098</v>
      </c>
      <c r="B4993" s="72" t="s">
        <v>10099</v>
      </c>
      <c r="C4993" s="72" t="s">
        <v>280</v>
      </c>
      <c r="D4993" s="72" t="s">
        <v>282</v>
      </c>
      <c r="E4993" s="72"/>
      <c r="F4993" s="73" t="n">
        <v>6153</v>
      </c>
      <c r="G4993" s="73" t="n">
        <v>4657</v>
      </c>
      <c r="H4993" s="73" t="n">
        <v>1496</v>
      </c>
      <c r="I4993" s="74" t="n">
        <f aca="false">H4993/F4993</f>
        <v>0.243133430846741</v>
      </c>
      <c r="J4993" s="73" t="n">
        <v>4437</v>
      </c>
      <c r="K4993" s="73" t="n">
        <v>90</v>
      </c>
      <c r="L4993" s="73" t="n">
        <v>130</v>
      </c>
      <c r="M4993" s="73" t="n">
        <v>2866</v>
      </c>
      <c r="N4993" s="73" t="n">
        <v>1314</v>
      </c>
      <c r="O4993" s="73" t="n">
        <f aca="false">J4993-M4993-N4993</f>
        <v>257</v>
      </c>
      <c r="P4993" s="74" t="n">
        <f aca="false">M4993/J4993</f>
        <v>0.645931935992788</v>
      </c>
      <c r="Q4993" s="74" t="n">
        <f aca="false">N4993/J4993</f>
        <v>0.296146044624747</v>
      </c>
      <c r="R4993" s="75" t="n">
        <f aca="false">ABS(P4993-Q4993)*100</f>
        <v>34.9785891368041</v>
      </c>
      <c r="S4993" s="72" t="str">
        <f aca="false">IF(M4993&gt;N4993,"Flávio Bolsonaro",IF(N4993&gt;M4993,"Lula","Empate"))</f>
        <v>Flávio Bolsonaro</v>
      </c>
      <c r="T4993" s="74" t="n">
        <v>0.345428156748912</v>
      </c>
      <c r="U4993" s="74" t="n">
        <v>0.596516690856314</v>
      </c>
      <c r="V4993" s="72" t="str">
        <f aca="false">IF(S4993="Empate","—",IF((N4993&gt;M4993)&lt;&gt;(T4993&gt;U4993),"Sim","Não"))</f>
        <v>Não</v>
      </c>
    </row>
    <row r="4994" customFormat="false" ht="15" hidden="false" customHeight="false" outlineLevel="0" collapsed="false">
      <c r="A4994" s="72" t="s">
        <v>10100</v>
      </c>
      <c r="B4994" s="72" t="s">
        <v>10101</v>
      </c>
      <c r="C4994" s="72" t="s">
        <v>280</v>
      </c>
      <c r="D4994" s="72" t="s">
        <v>282</v>
      </c>
      <c r="E4994" s="72"/>
      <c r="F4994" s="73" t="n">
        <v>8903</v>
      </c>
      <c r="G4994" s="73" t="n">
        <v>7197</v>
      </c>
      <c r="H4994" s="73" t="n">
        <v>1706</v>
      </c>
      <c r="I4994" s="74" t="n">
        <f aca="false">H4994/F4994</f>
        <v>0.191620801976862</v>
      </c>
      <c r="J4994" s="73" t="n">
        <v>6523</v>
      </c>
      <c r="K4994" s="73" t="n">
        <v>339</v>
      </c>
      <c r="L4994" s="73" t="n">
        <v>335</v>
      </c>
      <c r="M4994" s="73" t="n">
        <v>4369</v>
      </c>
      <c r="N4994" s="73" t="n">
        <v>1731</v>
      </c>
      <c r="O4994" s="73" t="n">
        <f aca="false">J4994-M4994-N4994</f>
        <v>423</v>
      </c>
      <c r="P4994" s="74" t="n">
        <f aca="false">M4994/J4994</f>
        <v>0.669783841790587</v>
      </c>
      <c r="Q4994" s="74" t="n">
        <f aca="false">N4994/J4994</f>
        <v>0.265368695385559</v>
      </c>
      <c r="R4994" s="75" t="n">
        <f aca="false">ABS(P4994-Q4994)*100</f>
        <v>40.4415146405028</v>
      </c>
      <c r="S4994" s="72" t="str">
        <f aca="false">IF(M4994&gt;N4994,"Flávio Bolsonaro",IF(N4994&gt;M4994,"Lula","Empate"))</f>
        <v>Flávio Bolsonaro</v>
      </c>
      <c r="T4994" s="74" t="n">
        <v>0.338864628820961</v>
      </c>
      <c r="U4994" s="74" t="n">
        <v>0.586317321688501</v>
      </c>
      <c r="V4994" s="72" t="str">
        <f aca="false">IF(S4994="Empate","—",IF((N4994&gt;M4994)&lt;&gt;(T4994&gt;U4994),"Sim","Não"))</f>
        <v>Não</v>
      </c>
    </row>
    <row r="4995" customFormat="false" ht="15" hidden="false" customHeight="false" outlineLevel="0" collapsed="false">
      <c r="A4995" s="72" t="s">
        <v>10102</v>
      </c>
      <c r="B4995" s="72" t="s">
        <v>10103</v>
      </c>
      <c r="C4995" s="72" t="s">
        <v>280</v>
      </c>
      <c r="D4995" s="72" t="s">
        <v>282</v>
      </c>
      <c r="E4995" s="72"/>
      <c r="F4995" s="73" t="n">
        <v>28368</v>
      </c>
      <c r="G4995" s="73" t="n">
        <v>22553</v>
      </c>
      <c r="H4995" s="73" t="n">
        <v>5815</v>
      </c>
      <c r="I4995" s="74" t="n">
        <f aca="false">H4995/F4995</f>
        <v>0.204984489565708</v>
      </c>
      <c r="J4995" s="73" t="n">
        <v>21364</v>
      </c>
      <c r="K4995" s="73" t="n">
        <v>582</v>
      </c>
      <c r="L4995" s="73" t="n">
        <v>607</v>
      </c>
      <c r="M4995" s="73" t="n">
        <v>11439</v>
      </c>
      <c r="N4995" s="73" t="n">
        <v>8112</v>
      </c>
      <c r="O4995" s="73" t="n">
        <f aca="false">J4995-M4995-N4995</f>
        <v>1813</v>
      </c>
      <c r="P4995" s="74" t="n">
        <f aca="false">M4995/J4995</f>
        <v>0.535433439430818</v>
      </c>
      <c r="Q4995" s="74" t="n">
        <f aca="false">N4995/J4995</f>
        <v>0.379704175248081</v>
      </c>
      <c r="R4995" s="75" t="n">
        <f aca="false">ABS(P4995-Q4995)*100</f>
        <v>15.5729264182737</v>
      </c>
      <c r="S4995" s="72" t="str">
        <f aca="false">IF(M4995&gt;N4995,"Flávio Bolsonaro",IF(N4995&gt;M4995,"Lula","Empate"))</f>
        <v>Flávio Bolsonaro</v>
      </c>
      <c r="T4995" s="74" t="n">
        <v>0.437795420127576</v>
      </c>
      <c r="U4995" s="74" t="n">
        <v>0.484190720939838</v>
      </c>
      <c r="V4995" s="72" t="str">
        <f aca="false">IF(S4995="Empate","—",IF((N4995&gt;M4995)&lt;&gt;(T4995&gt;U4995),"Sim","Não"))</f>
        <v>Não</v>
      </c>
    </row>
    <row r="4996" customFormat="false" ht="15" hidden="false" customHeight="false" outlineLevel="0" collapsed="false">
      <c r="A4996" s="72" t="s">
        <v>10104</v>
      </c>
      <c r="B4996" s="72" t="s">
        <v>10105</v>
      </c>
      <c r="C4996" s="72" t="s">
        <v>280</v>
      </c>
      <c r="D4996" s="72" t="s">
        <v>282</v>
      </c>
      <c r="E4996" s="72"/>
      <c r="F4996" s="73" t="n">
        <v>238913</v>
      </c>
      <c r="G4996" s="73" t="n">
        <v>183440</v>
      </c>
      <c r="H4996" s="73" t="n">
        <v>55473</v>
      </c>
      <c r="I4996" s="74" t="n">
        <f aca="false">H4996/F4996</f>
        <v>0.232189123237329</v>
      </c>
      <c r="J4996" s="73" t="n">
        <v>172442</v>
      </c>
      <c r="K4996" s="73" t="n">
        <v>5001</v>
      </c>
      <c r="L4996" s="73" t="n">
        <v>5997</v>
      </c>
      <c r="M4996" s="73" t="n">
        <v>89532</v>
      </c>
      <c r="N4996" s="73" t="n">
        <v>66023</v>
      </c>
      <c r="O4996" s="73" t="n">
        <f aca="false">J4996-M4996-N4996</f>
        <v>16887</v>
      </c>
      <c r="P4996" s="74" t="n">
        <f aca="false">M4996/J4996</f>
        <v>0.519200658772225</v>
      </c>
      <c r="Q4996" s="74" t="n">
        <f aca="false">N4996/J4996</f>
        <v>0.382870762343281</v>
      </c>
      <c r="R4996" s="75" t="n">
        <f aca="false">ABS(P4996-Q4996)*100</f>
        <v>13.6329896428944</v>
      </c>
      <c r="S4996" s="72" t="str">
        <f aca="false">IF(M4996&gt;N4996,"Flávio Bolsonaro",IF(N4996&gt;M4996,"Lula","Empate"))</f>
        <v>Flávio Bolsonaro</v>
      </c>
      <c r="T4996" s="74" t="n">
        <v>0.406787926347356</v>
      </c>
      <c r="U4996" s="74" t="n">
        <v>0.492760853115103</v>
      </c>
      <c r="V4996" s="72" t="str">
        <f aca="false">IF(S4996="Empate","—",IF((N4996&gt;M4996)&lt;&gt;(T4996&gt;U4996),"Sim","Não"))</f>
        <v>Não</v>
      </c>
    </row>
    <row r="4997" customFormat="false" ht="15" hidden="false" customHeight="false" outlineLevel="0" collapsed="false">
      <c r="A4997" s="72" t="s">
        <v>10106</v>
      </c>
      <c r="B4997" s="72" t="s">
        <v>10107</v>
      </c>
      <c r="C4997" s="72" t="s">
        <v>280</v>
      </c>
      <c r="D4997" s="72" t="s">
        <v>282</v>
      </c>
      <c r="E4997" s="72"/>
      <c r="F4997" s="73" t="n">
        <v>948908</v>
      </c>
      <c r="G4997" s="73" t="n">
        <v>766248</v>
      </c>
      <c r="H4997" s="73" t="n">
        <v>182660</v>
      </c>
      <c r="I4997" s="74" t="n">
        <f aca="false">H4997/F4997</f>
        <v>0.1924949520923</v>
      </c>
      <c r="J4997" s="73" t="n">
        <v>713469</v>
      </c>
      <c r="K4997" s="73" t="n">
        <v>19732</v>
      </c>
      <c r="L4997" s="73" t="n">
        <v>33047</v>
      </c>
      <c r="M4997" s="73" t="n">
        <v>351178</v>
      </c>
      <c r="N4997" s="73" t="n">
        <v>286898</v>
      </c>
      <c r="O4997" s="73" t="n">
        <f aca="false">J4997-M4997-N4997</f>
        <v>75393</v>
      </c>
      <c r="P4997" s="74" t="n">
        <f aca="false">M4997/J4997</f>
        <v>0.492211995195306</v>
      </c>
      <c r="Q4997" s="74" t="n">
        <f aca="false">N4997/J4997</f>
        <v>0.402116980555567</v>
      </c>
      <c r="R4997" s="75" t="n">
        <f aca="false">ABS(P4997-Q4997)*100</f>
        <v>9.00950146397391</v>
      </c>
      <c r="S4997" s="72" t="str">
        <f aca="false">IF(M4997&gt;N4997,"Flávio Bolsonaro",IF(N4997&gt;M4997,"Lula","Empate"))</f>
        <v>Flávio Bolsonaro</v>
      </c>
      <c r="T4997" s="74" t="n">
        <v>0.427912977832681</v>
      </c>
      <c r="U4997" s="74" t="n">
        <v>0.454571408963009</v>
      </c>
      <c r="V4997" s="72" t="str">
        <f aca="false">IF(S4997="Empate","—",IF((N4997&gt;M4997)&lt;&gt;(T4997&gt;U4997),"Sim","Não"))</f>
        <v>Não</v>
      </c>
    </row>
    <row r="4998" customFormat="false" ht="15" hidden="false" customHeight="false" outlineLevel="0" collapsed="false">
      <c r="A4998" s="72" t="s">
        <v>10108</v>
      </c>
      <c r="B4998" s="72" t="s">
        <v>10109</v>
      </c>
      <c r="C4998" s="72" t="s">
        <v>280</v>
      </c>
      <c r="D4998" s="72" t="s">
        <v>282</v>
      </c>
      <c r="E4998" s="72"/>
      <c r="F4998" s="73" t="n">
        <v>14159</v>
      </c>
      <c r="G4998" s="73" t="n">
        <v>11255</v>
      </c>
      <c r="H4998" s="73" t="n">
        <v>2904</v>
      </c>
      <c r="I4998" s="74" t="n">
        <f aca="false">H4998/F4998</f>
        <v>0.205099230171622</v>
      </c>
      <c r="J4998" s="73" t="n">
        <v>10724</v>
      </c>
      <c r="K4998" s="73" t="n">
        <v>227</v>
      </c>
      <c r="L4998" s="73" t="n">
        <v>304</v>
      </c>
      <c r="M4998" s="73" t="n">
        <v>5566</v>
      </c>
      <c r="N4998" s="73" t="n">
        <v>4428</v>
      </c>
      <c r="O4998" s="73" t="n">
        <f aca="false">J4998-M4998-N4998</f>
        <v>730</v>
      </c>
      <c r="P4998" s="74" t="n">
        <f aca="false">M4998/J4998</f>
        <v>0.519022752704215</v>
      </c>
      <c r="Q4998" s="74" t="n">
        <f aca="false">N4998/J4998</f>
        <v>0.412905632226781</v>
      </c>
      <c r="R4998" s="75" t="n">
        <f aca="false">ABS(P4998-Q4998)*100</f>
        <v>10.6117120477434</v>
      </c>
      <c r="S4998" s="72" t="str">
        <f aca="false">IF(M4998&gt;N4998,"Flávio Bolsonaro",IF(N4998&gt;M4998,"Lula","Empate"))</f>
        <v>Flávio Bolsonaro</v>
      </c>
      <c r="T4998" s="74" t="n">
        <v>0.496897244022632</v>
      </c>
      <c r="U4998" s="74" t="n">
        <v>0.43858368315386</v>
      </c>
      <c r="V4998" s="72" t="str">
        <f aca="false">IF(S4998="Empate","—",IF((N4998&gt;M4998)&lt;&gt;(T4998&gt;U4998),"Sim","Não"))</f>
        <v>Sim</v>
      </c>
    </row>
    <row r="4999" customFormat="false" ht="15" hidden="false" customHeight="false" outlineLevel="0" collapsed="false">
      <c r="A4999" s="72" t="s">
        <v>10110</v>
      </c>
      <c r="B4999" s="72" t="s">
        <v>10111</v>
      </c>
      <c r="C4999" s="72" t="s">
        <v>280</v>
      </c>
      <c r="D4999" s="72" t="s">
        <v>282</v>
      </c>
      <c r="E4999" s="72"/>
      <c r="F4999" s="73" t="n">
        <v>5765</v>
      </c>
      <c r="G4999" s="73" t="n">
        <v>4284</v>
      </c>
      <c r="H4999" s="73" t="n">
        <v>1481</v>
      </c>
      <c r="I4999" s="74" t="n">
        <f aca="false">H4999/F4999</f>
        <v>0.256895056374675</v>
      </c>
      <c r="J4999" s="73" t="n">
        <v>4008</v>
      </c>
      <c r="K4999" s="73" t="n">
        <v>136</v>
      </c>
      <c r="L4999" s="73" t="n">
        <v>140</v>
      </c>
      <c r="M4999" s="73" t="n">
        <v>2020</v>
      </c>
      <c r="N4999" s="73" t="n">
        <v>1705</v>
      </c>
      <c r="O4999" s="73" t="n">
        <f aca="false">J4999-M4999-N4999</f>
        <v>283</v>
      </c>
      <c r="P4999" s="74" t="n">
        <f aca="false">M4999/J4999</f>
        <v>0.503992015968064</v>
      </c>
      <c r="Q4999" s="74" t="n">
        <f aca="false">N4999/J4999</f>
        <v>0.425399201596806</v>
      </c>
      <c r="R4999" s="75" t="n">
        <f aca="false">ABS(P4999-Q4999)*100</f>
        <v>7.85928143712575</v>
      </c>
      <c r="S4999" s="72" t="str">
        <f aca="false">IF(M4999&gt;N4999,"Flávio Bolsonaro",IF(N4999&gt;M4999,"Lula","Empate"))</f>
        <v>Flávio Bolsonaro</v>
      </c>
      <c r="T4999" s="74" t="n">
        <v>0.524165304692972</v>
      </c>
      <c r="U4999" s="74" t="n">
        <v>0.408125145925753</v>
      </c>
      <c r="V4999" s="72" t="str">
        <f aca="false">IF(S4999="Empate","—",IF((N4999&gt;M4999)&lt;&gt;(T4999&gt;U4999),"Sim","Não"))</f>
        <v>Sim</v>
      </c>
    </row>
    <row r="5000" customFormat="false" ht="15" hidden="false" customHeight="false" outlineLevel="0" collapsed="false">
      <c r="A5000" s="72" t="s">
        <v>10112</v>
      </c>
      <c r="B5000" s="72" t="s">
        <v>6918</v>
      </c>
      <c r="C5000" s="72" t="s">
        <v>280</v>
      </c>
      <c r="D5000" s="72" t="s">
        <v>282</v>
      </c>
      <c r="E5000" s="72"/>
      <c r="F5000" s="73" t="n">
        <v>28555</v>
      </c>
      <c r="G5000" s="73" t="n">
        <v>21044</v>
      </c>
      <c r="H5000" s="73" t="n">
        <v>7511</v>
      </c>
      <c r="I5000" s="74" t="n">
        <f aca="false">H5000/F5000</f>
        <v>0.263036245841359</v>
      </c>
      <c r="J5000" s="73" t="n">
        <v>19924</v>
      </c>
      <c r="K5000" s="73" t="n">
        <v>493</v>
      </c>
      <c r="L5000" s="73" t="n">
        <v>627</v>
      </c>
      <c r="M5000" s="73" t="n">
        <v>12619</v>
      </c>
      <c r="N5000" s="73" t="n">
        <v>5830</v>
      </c>
      <c r="O5000" s="73" t="n">
        <f aca="false">J5000-M5000-N5000</f>
        <v>1475</v>
      </c>
      <c r="P5000" s="74" t="n">
        <f aca="false">M5000/J5000</f>
        <v>0.633356755671552</v>
      </c>
      <c r="Q5000" s="74" t="n">
        <f aca="false">N5000/J5000</f>
        <v>0.292611925316202</v>
      </c>
      <c r="R5000" s="75" t="n">
        <f aca="false">ABS(P5000-Q5000)*100</f>
        <v>34.074483035535</v>
      </c>
      <c r="S5000" s="72" t="str">
        <f aca="false">IF(M5000&gt;N5000,"Flávio Bolsonaro",IF(N5000&gt;M5000,"Lula","Empate"))</f>
        <v>Flávio Bolsonaro</v>
      </c>
      <c r="T5000" s="74" t="n">
        <v>0.360227386057644</v>
      </c>
      <c r="U5000" s="74" t="n">
        <v>0.56083574349257</v>
      </c>
      <c r="V5000" s="72" t="str">
        <f aca="false">IF(S5000="Empate","—",IF((N5000&gt;M5000)&lt;&gt;(T5000&gt;U5000),"Sim","Não"))</f>
        <v>Não</v>
      </c>
    </row>
    <row r="5001" customFormat="false" ht="15" hidden="false" customHeight="false" outlineLevel="0" collapsed="false">
      <c r="A5001" s="72" t="s">
        <v>10113</v>
      </c>
      <c r="B5001" s="72" t="s">
        <v>10114</v>
      </c>
      <c r="C5001" s="72" t="s">
        <v>280</v>
      </c>
      <c r="D5001" s="72" t="s">
        <v>282</v>
      </c>
      <c r="E5001" s="72"/>
      <c r="F5001" s="73" t="n">
        <v>3558</v>
      </c>
      <c r="G5001" s="73" t="n">
        <v>2668</v>
      </c>
      <c r="H5001" s="73" t="n">
        <v>890</v>
      </c>
      <c r="I5001" s="74" t="n">
        <f aca="false">H5001/F5001</f>
        <v>0.250140528386734</v>
      </c>
      <c r="J5001" s="73" t="n">
        <v>2532</v>
      </c>
      <c r="K5001" s="73" t="n">
        <v>64</v>
      </c>
      <c r="L5001" s="73" t="n">
        <v>72</v>
      </c>
      <c r="M5001" s="73" t="n">
        <v>1286</v>
      </c>
      <c r="N5001" s="73" t="n">
        <v>1121</v>
      </c>
      <c r="O5001" s="73" t="n">
        <f aca="false">J5001-M5001-N5001</f>
        <v>125</v>
      </c>
      <c r="P5001" s="74" t="n">
        <f aca="false">M5001/J5001</f>
        <v>0.507898894154818</v>
      </c>
      <c r="Q5001" s="74" t="n">
        <f aca="false">N5001/J5001</f>
        <v>0.442733017377567</v>
      </c>
      <c r="R5001" s="75" t="n">
        <f aca="false">ABS(P5001-Q5001)*100</f>
        <v>6.51658767772512</v>
      </c>
      <c r="S5001" s="72" t="str">
        <f aca="false">IF(M5001&gt;N5001,"Flávio Bolsonaro",IF(N5001&gt;M5001,"Lula","Empate"))</f>
        <v>Flávio Bolsonaro</v>
      </c>
      <c r="T5001" s="74" t="n">
        <v>0.490530303030303</v>
      </c>
      <c r="U5001" s="74" t="n">
        <v>0.438257575757576</v>
      </c>
      <c r="V5001" s="72" t="str">
        <f aca="false">IF(S5001="Empate","—",IF((N5001&gt;M5001)&lt;&gt;(T5001&gt;U5001),"Sim","Não"))</f>
        <v>Sim</v>
      </c>
    </row>
    <row r="5002" customFormat="false" ht="15" hidden="false" customHeight="false" outlineLevel="0" collapsed="false">
      <c r="A5002" s="72" t="s">
        <v>10115</v>
      </c>
      <c r="B5002" s="72" t="s">
        <v>10116</v>
      </c>
      <c r="C5002" s="72" t="s">
        <v>280</v>
      </c>
      <c r="D5002" s="72" t="s">
        <v>282</v>
      </c>
      <c r="E5002" s="72"/>
      <c r="F5002" s="73" t="n">
        <v>4626</v>
      </c>
      <c r="G5002" s="73" t="n">
        <v>3580</v>
      </c>
      <c r="H5002" s="73" t="n">
        <v>1046</v>
      </c>
      <c r="I5002" s="74" t="n">
        <f aca="false">H5002/F5002</f>
        <v>0.22611327280588</v>
      </c>
      <c r="J5002" s="73" t="n">
        <v>3355</v>
      </c>
      <c r="K5002" s="73" t="n">
        <v>90</v>
      </c>
      <c r="L5002" s="73" t="n">
        <v>135</v>
      </c>
      <c r="M5002" s="73" t="n">
        <v>1702</v>
      </c>
      <c r="N5002" s="73" t="n">
        <v>1424</v>
      </c>
      <c r="O5002" s="73" t="n">
        <f aca="false">J5002-M5002-N5002</f>
        <v>229</v>
      </c>
      <c r="P5002" s="74" t="n">
        <f aca="false">M5002/J5002</f>
        <v>0.507302533532042</v>
      </c>
      <c r="Q5002" s="74" t="n">
        <f aca="false">N5002/J5002</f>
        <v>0.424441132637854</v>
      </c>
      <c r="R5002" s="75" t="n">
        <f aca="false">ABS(P5002-Q5002)*100</f>
        <v>8.28614008941878</v>
      </c>
      <c r="S5002" s="72" t="str">
        <f aca="false">IF(M5002&gt;N5002,"Flávio Bolsonaro",IF(N5002&gt;M5002,"Lula","Empate"))</f>
        <v>Flávio Bolsonaro</v>
      </c>
      <c r="T5002" s="74" t="n">
        <v>0.497025419145484</v>
      </c>
      <c r="U5002" s="74" t="n">
        <v>0.435100054083288</v>
      </c>
      <c r="V5002" s="72" t="str">
        <f aca="false">IF(S5002="Empate","—",IF((N5002&gt;M5002)&lt;&gt;(T5002&gt;U5002),"Sim","Não"))</f>
        <v>Sim</v>
      </c>
    </row>
    <row r="5003" customFormat="false" ht="15" hidden="false" customHeight="false" outlineLevel="0" collapsed="false">
      <c r="A5003" s="72" t="s">
        <v>10117</v>
      </c>
      <c r="B5003" s="72" t="s">
        <v>10118</v>
      </c>
      <c r="C5003" s="72" t="s">
        <v>280</v>
      </c>
      <c r="D5003" s="72" t="s">
        <v>282</v>
      </c>
      <c r="E5003" s="72"/>
      <c r="F5003" s="73" t="n">
        <v>6937</v>
      </c>
      <c r="G5003" s="73" t="n">
        <v>5231</v>
      </c>
      <c r="H5003" s="73" t="n">
        <v>1706</v>
      </c>
      <c r="I5003" s="74" t="n">
        <f aca="false">H5003/F5003</f>
        <v>0.245927634424103</v>
      </c>
      <c r="J5003" s="73" t="n">
        <v>4947</v>
      </c>
      <c r="K5003" s="73" t="n">
        <v>112</v>
      </c>
      <c r="L5003" s="73" t="n">
        <v>172</v>
      </c>
      <c r="M5003" s="73" t="n">
        <v>3281</v>
      </c>
      <c r="N5003" s="73" t="n">
        <v>1452</v>
      </c>
      <c r="O5003" s="73" t="n">
        <f aca="false">J5003-M5003-N5003</f>
        <v>214</v>
      </c>
      <c r="P5003" s="74" t="n">
        <f aca="false">M5003/J5003</f>
        <v>0.663230240549828</v>
      </c>
      <c r="Q5003" s="74" t="n">
        <f aca="false">N5003/J5003</f>
        <v>0.293511218920558</v>
      </c>
      <c r="R5003" s="75" t="n">
        <f aca="false">ABS(P5003-Q5003)*100</f>
        <v>36.971902162927</v>
      </c>
      <c r="S5003" s="72" t="str">
        <f aca="false">IF(M5003&gt;N5003,"Flávio Bolsonaro",IF(N5003&gt;M5003,"Lula","Empate"))</f>
        <v>Flávio Bolsonaro</v>
      </c>
      <c r="T5003" s="74" t="n">
        <v>0.385569765222371</v>
      </c>
      <c r="U5003" s="74" t="n">
        <v>0.562130177514793</v>
      </c>
      <c r="V5003" s="72" t="str">
        <f aca="false">IF(S5003="Empate","—",IF((N5003&gt;M5003)&lt;&gt;(T5003&gt;U5003),"Sim","Não"))</f>
        <v>Não</v>
      </c>
    </row>
    <row r="5004" customFormat="false" ht="15" hidden="false" customHeight="false" outlineLevel="0" collapsed="false">
      <c r="A5004" s="72" t="s">
        <v>10119</v>
      </c>
      <c r="B5004" s="72" t="s">
        <v>10120</v>
      </c>
      <c r="C5004" s="72" t="s">
        <v>280</v>
      </c>
      <c r="D5004" s="72" t="s">
        <v>282</v>
      </c>
      <c r="E5004" s="72"/>
      <c r="F5004" s="73" t="n">
        <v>12570</v>
      </c>
      <c r="G5004" s="73" t="n">
        <v>10185</v>
      </c>
      <c r="H5004" s="73" t="n">
        <v>2385</v>
      </c>
      <c r="I5004" s="74" t="n">
        <f aca="false">H5004/F5004</f>
        <v>0.189737470167064</v>
      </c>
      <c r="J5004" s="73" t="n">
        <v>9703</v>
      </c>
      <c r="K5004" s="73" t="n">
        <v>209</v>
      </c>
      <c r="L5004" s="73" t="n">
        <v>273</v>
      </c>
      <c r="M5004" s="73" t="n">
        <v>6538</v>
      </c>
      <c r="N5004" s="73" t="n">
        <v>2335</v>
      </c>
      <c r="O5004" s="73" t="n">
        <f aca="false">J5004-M5004-N5004</f>
        <v>830</v>
      </c>
      <c r="P5004" s="74" t="n">
        <f aca="false">M5004/J5004</f>
        <v>0.673812223023807</v>
      </c>
      <c r="Q5004" s="74" t="n">
        <f aca="false">N5004/J5004</f>
        <v>0.240647222508503</v>
      </c>
      <c r="R5004" s="75" t="n">
        <f aca="false">ABS(P5004-Q5004)*100</f>
        <v>43.3165000515305</v>
      </c>
      <c r="S5004" s="72" t="str">
        <f aca="false">IF(M5004&gt;N5004,"Flávio Bolsonaro",IF(N5004&gt;M5004,"Lula","Empate"))</f>
        <v>Flávio Bolsonaro</v>
      </c>
      <c r="T5004" s="74" t="n">
        <v>0.296031499326495</v>
      </c>
      <c r="U5004" s="74" t="n">
        <v>0.615998342140711</v>
      </c>
      <c r="V5004" s="72" t="str">
        <f aca="false">IF(S5004="Empate","—",IF((N5004&gt;M5004)&lt;&gt;(T5004&gt;U5004),"Sim","Não"))</f>
        <v>Não</v>
      </c>
    </row>
    <row r="5005" customFormat="false" ht="15" hidden="false" customHeight="false" outlineLevel="0" collapsed="false">
      <c r="A5005" s="72" t="s">
        <v>10121</v>
      </c>
      <c r="B5005" s="72" t="s">
        <v>10122</v>
      </c>
      <c r="C5005" s="72" t="s">
        <v>280</v>
      </c>
      <c r="D5005" s="72" t="s">
        <v>282</v>
      </c>
      <c r="E5005" s="72"/>
      <c r="F5005" s="73" t="n">
        <v>164481</v>
      </c>
      <c r="G5005" s="73" t="n">
        <v>132760</v>
      </c>
      <c r="H5005" s="73" t="n">
        <v>31721</v>
      </c>
      <c r="I5005" s="74" t="n">
        <f aca="false">H5005/F5005</f>
        <v>0.192855101805072</v>
      </c>
      <c r="J5005" s="73" t="n">
        <v>125800</v>
      </c>
      <c r="K5005" s="73" t="n">
        <v>3045</v>
      </c>
      <c r="L5005" s="73" t="n">
        <v>3915</v>
      </c>
      <c r="M5005" s="73" t="n">
        <v>66202</v>
      </c>
      <c r="N5005" s="73" t="n">
        <v>47873</v>
      </c>
      <c r="O5005" s="73" t="n">
        <f aca="false">J5005-M5005-N5005</f>
        <v>11725</v>
      </c>
      <c r="P5005" s="74" t="n">
        <f aca="false">M5005/J5005</f>
        <v>0.526248012718601</v>
      </c>
      <c r="Q5005" s="74" t="n">
        <f aca="false">N5005/J5005</f>
        <v>0.380548489666137</v>
      </c>
      <c r="R5005" s="75" t="n">
        <f aca="false">ABS(P5005-Q5005)*100</f>
        <v>14.5699523052464</v>
      </c>
      <c r="S5005" s="72" t="str">
        <f aca="false">IF(M5005&gt;N5005,"Flávio Bolsonaro",IF(N5005&gt;M5005,"Lula","Empate"))</f>
        <v>Flávio Bolsonaro</v>
      </c>
      <c r="T5005" s="74" t="n">
        <v>0.432284238217489</v>
      </c>
      <c r="U5005" s="74" t="n">
        <v>0.483249342334633</v>
      </c>
      <c r="V5005" s="72" t="str">
        <f aca="false">IF(S5005="Empate","—",IF((N5005&gt;M5005)&lt;&gt;(T5005&gt;U5005),"Sim","Não"))</f>
        <v>Não</v>
      </c>
    </row>
    <row r="5006" customFormat="false" ht="15" hidden="false" customHeight="false" outlineLevel="0" collapsed="false">
      <c r="A5006" s="72" t="s">
        <v>10123</v>
      </c>
      <c r="B5006" s="72" t="s">
        <v>10124</v>
      </c>
      <c r="C5006" s="72" t="s">
        <v>280</v>
      </c>
      <c r="D5006" s="72" t="s">
        <v>282</v>
      </c>
      <c r="E5006" s="72"/>
      <c r="F5006" s="73" t="n">
        <v>8269</v>
      </c>
      <c r="G5006" s="73" t="n">
        <v>6532</v>
      </c>
      <c r="H5006" s="73" t="n">
        <v>1737</v>
      </c>
      <c r="I5006" s="74" t="n">
        <f aca="false">H5006/F5006</f>
        <v>0.210061676139799</v>
      </c>
      <c r="J5006" s="73" t="n">
        <v>6235</v>
      </c>
      <c r="K5006" s="73" t="n">
        <v>130</v>
      </c>
      <c r="L5006" s="73" t="n">
        <v>167</v>
      </c>
      <c r="M5006" s="73" t="n">
        <v>4188</v>
      </c>
      <c r="N5006" s="73" t="n">
        <v>1660</v>
      </c>
      <c r="O5006" s="73" t="n">
        <f aca="false">J5006-M5006-N5006</f>
        <v>387</v>
      </c>
      <c r="P5006" s="74" t="n">
        <f aca="false">M5006/J5006</f>
        <v>0.671692060946271</v>
      </c>
      <c r="Q5006" s="74" t="n">
        <f aca="false">N5006/J5006</f>
        <v>0.266238973536488</v>
      </c>
      <c r="R5006" s="75" t="n">
        <f aca="false">ABS(P5006-Q5006)*100</f>
        <v>40.5453087409784</v>
      </c>
      <c r="S5006" s="72" t="str">
        <f aca="false">IF(M5006&gt;N5006,"Flávio Bolsonaro",IF(N5006&gt;M5006,"Lula","Empate"))</f>
        <v>Flávio Bolsonaro</v>
      </c>
      <c r="T5006" s="74" t="n">
        <v>0.325725818972209</v>
      </c>
      <c r="U5006" s="74" t="n">
        <v>0.612172022977799</v>
      </c>
      <c r="V5006" s="72" t="str">
        <f aca="false">IF(S5006="Empate","—",IF((N5006&gt;M5006)&lt;&gt;(T5006&gt;U5006),"Sim","Não"))</f>
        <v>Não</v>
      </c>
    </row>
    <row r="5007" customFormat="false" ht="15" hidden="false" customHeight="false" outlineLevel="0" collapsed="false">
      <c r="A5007" s="72" t="s">
        <v>10125</v>
      </c>
      <c r="B5007" s="72" t="s">
        <v>10126</v>
      </c>
      <c r="C5007" s="72" t="s">
        <v>280</v>
      </c>
      <c r="D5007" s="72" t="s">
        <v>282</v>
      </c>
      <c r="E5007" s="72"/>
      <c r="F5007" s="73" t="n">
        <v>4766</v>
      </c>
      <c r="G5007" s="73" t="n">
        <v>3554</v>
      </c>
      <c r="H5007" s="73" t="n">
        <v>1212</v>
      </c>
      <c r="I5007" s="74" t="n">
        <f aca="false">H5007/F5007</f>
        <v>0.254301300881242</v>
      </c>
      <c r="J5007" s="73" t="n">
        <v>3389</v>
      </c>
      <c r="K5007" s="73" t="n">
        <v>70</v>
      </c>
      <c r="L5007" s="73" t="n">
        <v>95</v>
      </c>
      <c r="M5007" s="73" t="n">
        <v>2338</v>
      </c>
      <c r="N5007" s="73" t="n">
        <v>892</v>
      </c>
      <c r="O5007" s="73" t="n">
        <f aca="false">J5007-M5007-N5007</f>
        <v>159</v>
      </c>
      <c r="P5007" s="74" t="n">
        <f aca="false">M5007/J5007</f>
        <v>0.689879020359988</v>
      </c>
      <c r="Q5007" s="74" t="n">
        <f aca="false">N5007/J5007</f>
        <v>0.263204485098849</v>
      </c>
      <c r="R5007" s="75" t="n">
        <f aca="false">ABS(P5007-Q5007)*100</f>
        <v>42.6674535261139</v>
      </c>
      <c r="S5007" s="72" t="str">
        <f aca="false">IF(M5007&gt;N5007,"Flávio Bolsonaro",IF(N5007&gt;M5007,"Lula","Empate"))</f>
        <v>Flávio Bolsonaro</v>
      </c>
      <c r="T5007" s="74" t="n">
        <v>0.323130157040192</v>
      </c>
      <c r="U5007" s="74" t="n">
        <v>0.6215065211605</v>
      </c>
      <c r="V5007" s="72" t="str">
        <f aca="false">IF(S5007="Empate","—",IF((N5007&gt;M5007)&lt;&gt;(T5007&gt;U5007),"Sim","Não"))</f>
        <v>Não</v>
      </c>
    </row>
    <row r="5008" customFormat="false" ht="15" hidden="false" customHeight="false" outlineLevel="0" collapsed="false">
      <c r="A5008" s="72" t="s">
        <v>10127</v>
      </c>
      <c r="B5008" s="72" t="s">
        <v>10128</v>
      </c>
      <c r="C5008" s="72" t="s">
        <v>280</v>
      </c>
      <c r="D5008" s="72" t="s">
        <v>282</v>
      </c>
      <c r="E5008" s="72"/>
      <c r="F5008" s="73" t="n">
        <v>4414</v>
      </c>
      <c r="G5008" s="73" t="n">
        <v>3086</v>
      </c>
      <c r="H5008" s="73" t="n">
        <v>1328</v>
      </c>
      <c r="I5008" s="74" t="n">
        <f aca="false">H5008/F5008</f>
        <v>0.300860897145446</v>
      </c>
      <c r="J5008" s="73" t="n">
        <v>2929</v>
      </c>
      <c r="K5008" s="73" t="n">
        <v>69</v>
      </c>
      <c r="L5008" s="73" t="n">
        <v>88</v>
      </c>
      <c r="M5008" s="73" t="n">
        <v>1407</v>
      </c>
      <c r="N5008" s="73" t="n">
        <v>1335</v>
      </c>
      <c r="O5008" s="73" t="n">
        <f aca="false">J5008-M5008-N5008</f>
        <v>187</v>
      </c>
      <c r="P5008" s="74" t="n">
        <f aca="false">M5008/J5008</f>
        <v>0.480368726527825</v>
      </c>
      <c r="Q5008" s="74" t="n">
        <f aca="false">N5008/J5008</f>
        <v>0.455786958006145</v>
      </c>
      <c r="R5008" s="75" t="n">
        <f aca="false">ABS(P5008-Q5008)*100</f>
        <v>2.45817685216798</v>
      </c>
      <c r="S5008" s="72" t="str">
        <f aca="false">IF(M5008&gt;N5008,"Flávio Bolsonaro",IF(N5008&gt;M5008,"Lula","Empate"))</f>
        <v>Flávio Bolsonaro</v>
      </c>
      <c r="T5008" s="74" t="n">
        <v>0.528257978723404</v>
      </c>
      <c r="U5008" s="74" t="n">
        <v>0.416223404255319</v>
      </c>
      <c r="V5008" s="72" t="str">
        <f aca="false">IF(S5008="Empate","—",IF((N5008&gt;M5008)&lt;&gt;(T5008&gt;U5008),"Sim","Não"))</f>
        <v>Sim</v>
      </c>
    </row>
    <row r="5009" customFormat="false" ht="15" hidden="false" customHeight="false" outlineLevel="0" collapsed="false">
      <c r="A5009" s="72" t="s">
        <v>10129</v>
      </c>
      <c r="B5009" s="72" t="s">
        <v>10130</v>
      </c>
      <c r="C5009" s="72" t="s">
        <v>280</v>
      </c>
      <c r="D5009" s="72" t="s">
        <v>282</v>
      </c>
      <c r="E5009" s="72"/>
      <c r="F5009" s="73" t="n">
        <v>26265</v>
      </c>
      <c r="G5009" s="73" t="n">
        <v>20188</v>
      </c>
      <c r="H5009" s="73" t="n">
        <v>6077</v>
      </c>
      <c r="I5009" s="74" t="n">
        <f aca="false">H5009/F5009</f>
        <v>0.231372549019608</v>
      </c>
      <c r="J5009" s="73" t="n">
        <v>18686</v>
      </c>
      <c r="K5009" s="73" t="n">
        <v>734</v>
      </c>
      <c r="L5009" s="73" t="n">
        <v>768</v>
      </c>
      <c r="M5009" s="73" t="n">
        <v>10283</v>
      </c>
      <c r="N5009" s="73" t="n">
        <v>6914</v>
      </c>
      <c r="O5009" s="73" t="n">
        <f aca="false">J5009-M5009-N5009</f>
        <v>1489</v>
      </c>
      <c r="P5009" s="74" t="n">
        <f aca="false">M5009/J5009</f>
        <v>0.550305041207321</v>
      </c>
      <c r="Q5009" s="74" t="n">
        <f aca="false">N5009/J5009</f>
        <v>0.370009632880231</v>
      </c>
      <c r="R5009" s="75" t="n">
        <f aca="false">ABS(P5009-Q5009)*100</f>
        <v>18.029540832709</v>
      </c>
      <c r="S5009" s="72" t="str">
        <f aca="false">IF(M5009&gt;N5009,"Flávio Bolsonaro",IF(N5009&gt;M5009,"Lula","Empate"))</f>
        <v>Flávio Bolsonaro</v>
      </c>
      <c r="T5009" s="74" t="n">
        <v>0.447605902962098</v>
      </c>
      <c r="U5009" s="74" t="n">
        <v>0.458965919949039</v>
      </c>
      <c r="V5009" s="72" t="str">
        <f aca="false">IF(S5009="Empate","—",IF((N5009&gt;M5009)&lt;&gt;(T5009&gt;U5009),"Sim","Não"))</f>
        <v>Não</v>
      </c>
    </row>
    <row r="5010" customFormat="false" ht="15" hidden="false" customHeight="false" outlineLevel="0" collapsed="false">
      <c r="A5010" s="72" t="s">
        <v>10131</v>
      </c>
      <c r="B5010" s="72" t="s">
        <v>10132</v>
      </c>
      <c r="C5010" s="72" t="s">
        <v>280</v>
      </c>
      <c r="D5010" s="72" t="s">
        <v>282</v>
      </c>
      <c r="E5010" s="72"/>
      <c r="F5010" s="73" t="n">
        <v>5070</v>
      </c>
      <c r="G5010" s="73" t="n">
        <v>4018</v>
      </c>
      <c r="H5010" s="73" t="n">
        <v>1052</v>
      </c>
      <c r="I5010" s="74" t="n">
        <f aca="false">H5010/F5010</f>
        <v>0.207495069033531</v>
      </c>
      <c r="J5010" s="73" t="n">
        <v>3783</v>
      </c>
      <c r="K5010" s="73" t="n">
        <v>122</v>
      </c>
      <c r="L5010" s="73" t="n">
        <v>113</v>
      </c>
      <c r="M5010" s="73" t="n">
        <v>2605</v>
      </c>
      <c r="N5010" s="73" t="n">
        <v>981</v>
      </c>
      <c r="O5010" s="73" t="n">
        <f aca="false">J5010-M5010-N5010</f>
        <v>197</v>
      </c>
      <c r="P5010" s="74" t="n">
        <f aca="false">M5010/J5010</f>
        <v>0.688606925720328</v>
      </c>
      <c r="Q5010" s="74" t="n">
        <f aca="false">N5010/J5010</f>
        <v>0.259318001586043</v>
      </c>
      <c r="R5010" s="75" t="n">
        <f aca="false">ABS(P5010-Q5010)*100</f>
        <v>42.9288924134285</v>
      </c>
      <c r="S5010" s="72" t="str">
        <f aca="false">IF(M5010&gt;N5010,"Flávio Bolsonaro",IF(N5010&gt;M5010,"Lula","Empate"))</f>
        <v>Flávio Bolsonaro</v>
      </c>
      <c r="T5010" s="74" t="n">
        <v>0.294102498068504</v>
      </c>
      <c r="U5010" s="74" t="n">
        <v>0.645119752768478</v>
      </c>
      <c r="V5010" s="72" t="str">
        <f aca="false">IF(S5010="Empate","—",IF((N5010&gt;M5010)&lt;&gt;(T5010&gt;U5010),"Sim","Não"))</f>
        <v>Não</v>
      </c>
    </row>
    <row r="5011" customFormat="false" ht="15" hidden="false" customHeight="false" outlineLevel="0" collapsed="false">
      <c r="A5011" s="72" t="s">
        <v>10133</v>
      </c>
      <c r="B5011" s="72" t="s">
        <v>10134</v>
      </c>
      <c r="C5011" s="72" t="s">
        <v>280</v>
      </c>
      <c r="D5011" s="72" t="s">
        <v>282</v>
      </c>
      <c r="E5011" s="72"/>
      <c r="F5011" s="73" t="n">
        <v>9094</v>
      </c>
      <c r="G5011" s="73" t="n">
        <v>7401</v>
      </c>
      <c r="H5011" s="73" t="n">
        <v>1693</v>
      </c>
      <c r="I5011" s="74" t="n">
        <f aca="false">H5011/F5011</f>
        <v>0.186166703320871</v>
      </c>
      <c r="J5011" s="73" t="n">
        <v>7081</v>
      </c>
      <c r="K5011" s="73" t="n">
        <v>125</v>
      </c>
      <c r="L5011" s="73" t="n">
        <v>195</v>
      </c>
      <c r="M5011" s="73" t="n">
        <v>4868</v>
      </c>
      <c r="N5011" s="73" t="n">
        <v>1828</v>
      </c>
      <c r="O5011" s="73" t="n">
        <f aca="false">J5011-M5011-N5011</f>
        <v>385</v>
      </c>
      <c r="P5011" s="74" t="n">
        <f aca="false">M5011/J5011</f>
        <v>0.687473520689168</v>
      </c>
      <c r="Q5011" s="74" t="n">
        <f aca="false">N5011/J5011</f>
        <v>0.258155627736195</v>
      </c>
      <c r="R5011" s="75" t="n">
        <f aca="false">ABS(P5011-Q5011)*100</f>
        <v>42.9317892952973</v>
      </c>
      <c r="S5011" s="72" t="str">
        <f aca="false">IF(M5011&gt;N5011,"Flávio Bolsonaro",IF(N5011&gt;M5011,"Lula","Empate"))</f>
        <v>Flávio Bolsonaro</v>
      </c>
      <c r="T5011" s="74" t="n">
        <v>0.305765870704718</v>
      </c>
      <c r="U5011" s="74" t="n">
        <v>0.636138613861386</v>
      </c>
      <c r="V5011" s="72" t="str">
        <f aca="false">IF(S5011="Empate","—",IF((N5011&gt;M5011)&lt;&gt;(T5011&gt;U5011),"Sim","Não"))</f>
        <v>Não</v>
      </c>
    </row>
    <row r="5012" customFormat="false" ht="15" hidden="false" customHeight="false" outlineLevel="0" collapsed="false">
      <c r="A5012" s="72" t="s">
        <v>10135</v>
      </c>
      <c r="B5012" s="72" t="s">
        <v>10136</v>
      </c>
      <c r="C5012" s="72" t="s">
        <v>280</v>
      </c>
      <c r="D5012" s="72" t="s">
        <v>282</v>
      </c>
      <c r="E5012" s="72"/>
      <c r="F5012" s="73" t="n">
        <v>41272</v>
      </c>
      <c r="G5012" s="73" t="n">
        <v>32544</v>
      </c>
      <c r="H5012" s="73" t="n">
        <v>8728</v>
      </c>
      <c r="I5012" s="74" t="n">
        <f aca="false">H5012/F5012</f>
        <v>0.211475092072107</v>
      </c>
      <c r="J5012" s="73" t="n">
        <v>30660</v>
      </c>
      <c r="K5012" s="73" t="n">
        <v>919</v>
      </c>
      <c r="L5012" s="73" t="n">
        <v>965</v>
      </c>
      <c r="M5012" s="73" t="n">
        <v>19795</v>
      </c>
      <c r="N5012" s="73" t="n">
        <v>8698</v>
      </c>
      <c r="O5012" s="73" t="n">
        <f aca="false">J5012-M5012-N5012</f>
        <v>2167</v>
      </c>
      <c r="P5012" s="74" t="n">
        <f aca="false">M5012/J5012</f>
        <v>0.645629484670581</v>
      </c>
      <c r="Q5012" s="74" t="n">
        <f aca="false">N5012/J5012</f>
        <v>0.283692106979778</v>
      </c>
      <c r="R5012" s="75" t="n">
        <f aca="false">ABS(P5012-Q5012)*100</f>
        <v>36.1937377690802</v>
      </c>
      <c r="S5012" s="72" t="str">
        <f aca="false">IF(M5012&gt;N5012,"Flávio Bolsonaro",IF(N5012&gt;M5012,"Lula","Empate"))</f>
        <v>Flávio Bolsonaro</v>
      </c>
      <c r="T5012" s="74" t="n">
        <v>0.331450980392157</v>
      </c>
      <c r="U5012" s="74" t="n">
        <v>0.597678431372549</v>
      </c>
      <c r="V5012" s="72" t="str">
        <f aca="false">IF(S5012="Empate","—",IF((N5012&gt;M5012)&lt;&gt;(T5012&gt;U5012),"Sim","Não"))</f>
        <v>Não</v>
      </c>
    </row>
    <row r="5013" customFormat="false" ht="15" hidden="false" customHeight="false" outlineLevel="0" collapsed="false">
      <c r="A5013" s="72" t="s">
        <v>10137</v>
      </c>
      <c r="B5013" s="72" t="s">
        <v>10138</v>
      </c>
      <c r="C5013" s="72" t="s">
        <v>280</v>
      </c>
      <c r="D5013" s="72" t="s">
        <v>282</v>
      </c>
      <c r="E5013" s="72"/>
      <c r="F5013" s="73" t="n">
        <v>61951</v>
      </c>
      <c r="G5013" s="73" t="n">
        <v>47665</v>
      </c>
      <c r="H5013" s="73" t="n">
        <v>14286</v>
      </c>
      <c r="I5013" s="74" t="n">
        <f aca="false">H5013/F5013</f>
        <v>0.230601604493874</v>
      </c>
      <c r="J5013" s="73" t="n">
        <v>44498</v>
      </c>
      <c r="K5013" s="73" t="n">
        <v>1349</v>
      </c>
      <c r="L5013" s="73" t="n">
        <v>1818</v>
      </c>
      <c r="M5013" s="73" t="n">
        <v>28049</v>
      </c>
      <c r="N5013" s="73" t="n">
        <v>12381</v>
      </c>
      <c r="O5013" s="73" t="n">
        <f aca="false">J5013-M5013-N5013</f>
        <v>4068</v>
      </c>
      <c r="P5013" s="74" t="n">
        <f aca="false">M5013/J5013</f>
        <v>0.630342936761203</v>
      </c>
      <c r="Q5013" s="74" t="n">
        <f aca="false">N5013/J5013</f>
        <v>0.278237224144905</v>
      </c>
      <c r="R5013" s="75" t="n">
        <f aca="false">ABS(P5013-Q5013)*100</f>
        <v>35.2105712616297</v>
      </c>
      <c r="S5013" s="72" t="str">
        <f aca="false">IF(M5013&gt;N5013,"Flávio Bolsonaro",IF(N5013&gt;M5013,"Lula","Empate"))</f>
        <v>Flávio Bolsonaro</v>
      </c>
      <c r="T5013" s="74" t="n">
        <v>0.307495626429821</v>
      </c>
      <c r="U5013" s="74" t="n">
        <v>0.575202978513435</v>
      </c>
      <c r="V5013" s="72" t="str">
        <f aca="false">IF(S5013="Empate","—",IF((N5013&gt;M5013)&lt;&gt;(T5013&gt;U5013),"Sim","Não"))</f>
        <v>Não</v>
      </c>
    </row>
    <row r="5014" customFormat="false" ht="15" hidden="false" customHeight="false" outlineLevel="0" collapsed="false">
      <c r="A5014" s="72" t="s">
        <v>10139</v>
      </c>
      <c r="B5014" s="72" t="s">
        <v>10140</v>
      </c>
      <c r="C5014" s="72" t="s">
        <v>280</v>
      </c>
      <c r="D5014" s="72" t="s">
        <v>282</v>
      </c>
      <c r="E5014" s="72"/>
      <c r="F5014" s="73" t="n">
        <v>6049</v>
      </c>
      <c r="G5014" s="73" t="n">
        <v>4739</v>
      </c>
      <c r="H5014" s="73" t="n">
        <v>1310</v>
      </c>
      <c r="I5014" s="74" t="n">
        <f aca="false">H5014/F5014</f>
        <v>0.216564721441561</v>
      </c>
      <c r="J5014" s="73" t="n">
        <v>4556</v>
      </c>
      <c r="K5014" s="73" t="n">
        <v>53</v>
      </c>
      <c r="L5014" s="73" t="n">
        <v>130</v>
      </c>
      <c r="M5014" s="73" t="n">
        <v>2435</v>
      </c>
      <c r="N5014" s="73" t="n">
        <v>1843</v>
      </c>
      <c r="O5014" s="73" t="n">
        <f aca="false">J5014-M5014-N5014</f>
        <v>278</v>
      </c>
      <c r="P5014" s="74" t="n">
        <f aca="false">M5014/J5014</f>
        <v>0.534460052677788</v>
      </c>
      <c r="Q5014" s="74" t="n">
        <f aca="false">N5014/J5014</f>
        <v>0.404521510096576</v>
      </c>
      <c r="R5014" s="75" t="n">
        <f aca="false">ABS(P5014-Q5014)*100</f>
        <v>12.9938542581212</v>
      </c>
      <c r="S5014" s="72" t="str">
        <f aca="false">IF(M5014&gt;N5014,"Flávio Bolsonaro",IF(N5014&gt;M5014,"Lula","Empate"))</f>
        <v>Flávio Bolsonaro</v>
      </c>
      <c r="T5014" s="74" t="n">
        <v>0.457471754423364</v>
      </c>
      <c r="U5014" s="74" t="n">
        <v>0.473246642506928</v>
      </c>
      <c r="V5014" s="72" t="str">
        <f aca="false">IF(S5014="Empate","—",IF((N5014&gt;M5014)&lt;&gt;(T5014&gt;U5014),"Sim","Não"))</f>
        <v>Não</v>
      </c>
    </row>
    <row r="5015" customFormat="false" ht="15" hidden="false" customHeight="false" outlineLevel="0" collapsed="false">
      <c r="A5015" s="72" t="s">
        <v>10141</v>
      </c>
      <c r="B5015" s="72" t="s">
        <v>10142</v>
      </c>
      <c r="C5015" s="72" t="s">
        <v>280</v>
      </c>
      <c r="D5015" s="72" t="s">
        <v>282</v>
      </c>
      <c r="E5015" s="72"/>
      <c r="F5015" s="73" t="n">
        <v>5971</v>
      </c>
      <c r="G5015" s="73" t="n">
        <v>4758</v>
      </c>
      <c r="H5015" s="73" t="n">
        <v>1213</v>
      </c>
      <c r="I5015" s="74" t="n">
        <f aca="false">H5015/F5015</f>
        <v>0.203148551331435</v>
      </c>
      <c r="J5015" s="73" t="n">
        <v>4576</v>
      </c>
      <c r="K5015" s="73" t="n">
        <v>64</v>
      </c>
      <c r="L5015" s="73" t="n">
        <v>118</v>
      </c>
      <c r="M5015" s="73" t="n">
        <v>2823</v>
      </c>
      <c r="N5015" s="73" t="n">
        <v>1494</v>
      </c>
      <c r="O5015" s="73" t="n">
        <f aca="false">J5015-M5015-N5015</f>
        <v>259</v>
      </c>
      <c r="P5015" s="74" t="n">
        <f aca="false">M5015/J5015</f>
        <v>0.616914335664336</v>
      </c>
      <c r="Q5015" s="74" t="n">
        <f aca="false">N5015/J5015</f>
        <v>0.326486013986014</v>
      </c>
      <c r="R5015" s="75" t="n">
        <f aca="false">ABS(P5015-Q5015)*100</f>
        <v>29.0428321678322</v>
      </c>
      <c r="S5015" s="72" t="str">
        <f aca="false">IF(M5015&gt;N5015,"Flávio Bolsonaro",IF(N5015&gt;M5015,"Lula","Empate"))</f>
        <v>Flávio Bolsonaro</v>
      </c>
      <c r="T5015" s="74" t="n">
        <v>0.382952182952183</v>
      </c>
      <c r="U5015" s="74" t="n">
        <v>0.555093555093555</v>
      </c>
      <c r="V5015" s="72" t="str">
        <f aca="false">IF(S5015="Empate","—",IF((N5015&gt;M5015)&lt;&gt;(T5015&gt;U5015),"Sim","Não"))</f>
        <v>Não</v>
      </c>
    </row>
    <row r="5016" customFormat="false" ht="15" hidden="false" customHeight="false" outlineLevel="0" collapsed="false">
      <c r="A5016" s="72" t="s">
        <v>10143</v>
      </c>
      <c r="B5016" s="72" t="s">
        <v>10144</v>
      </c>
      <c r="C5016" s="72" t="s">
        <v>280</v>
      </c>
      <c r="D5016" s="72" t="s">
        <v>282</v>
      </c>
      <c r="E5016" s="72"/>
      <c r="F5016" s="73" t="n">
        <v>19718</v>
      </c>
      <c r="G5016" s="73" t="n">
        <v>14828</v>
      </c>
      <c r="H5016" s="73" t="n">
        <v>4890</v>
      </c>
      <c r="I5016" s="74" t="n">
        <f aca="false">H5016/F5016</f>
        <v>0.247996754234709</v>
      </c>
      <c r="J5016" s="73" t="n">
        <v>14138</v>
      </c>
      <c r="K5016" s="73" t="n">
        <v>319</v>
      </c>
      <c r="L5016" s="73" t="n">
        <v>371</v>
      </c>
      <c r="M5016" s="73" t="n">
        <v>7253</v>
      </c>
      <c r="N5016" s="73" t="n">
        <v>5687</v>
      </c>
      <c r="O5016" s="73" t="n">
        <f aca="false">J5016-M5016-N5016</f>
        <v>1198</v>
      </c>
      <c r="P5016" s="74" t="n">
        <f aca="false">M5016/J5016</f>
        <v>0.513014570660631</v>
      </c>
      <c r="Q5016" s="74" t="n">
        <f aca="false">N5016/J5016</f>
        <v>0.402249257320696</v>
      </c>
      <c r="R5016" s="75" t="n">
        <f aca="false">ABS(P5016-Q5016)*100</f>
        <v>11.0765313339935</v>
      </c>
      <c r="S5016" s="72" t="str">
        <f aca="false">IF(M5016&gt;N5016,"Flávio Bolsonaro",IF(N5016&gt;M5016,"Lula","Empate"))</f>
        <v>Flávio Bolsonaro</v>
      </c>
      <c r="T5016" s="74" t="n">
        <v>0.47708986772126</v>
      </c>
      <c r="U5016" s="74" t="n">
        <v>0.438565389335879</v>
      </c>
      <c r="V5016" s="72" t="str">
        <f aca="false">IF(S5016="Empate","—",IF((N5016&gt;M5016)&lt;&gt;(T5016&gt;U5016),"Sim","Não"))</f>
        <v>Sim</v>
      </c>
    </row>
    <row r="5017" customFormat="false" ht="15" hidden="false" customHeight="false" outlineLevel="0" collapsed="false">
      <c r="A5017" s="72" t="s">
        <v>10145</v>
      </c>
      <c r="B5017" s="72" t="s">
        <v>10146</v>
      </c>
      <c r="C5017" s="72" t="s">
        <v>280</v>
      </c>
      <c r="D5017" s="72" t="s">
        <v>282</v>
      </c>
      <c r="E5017" s="72"/>
      <c r="F5017" s="73" t="n">
        <v>9443</v>
      </c>
      <c r="G5017" s="73" t="n">
        <v>7353</v>
      </c>
      <c r="H5017" s="73" t="n">
        <v>2090</v>
      </c>
      <c r="I5017" s="74" t="n">
        <f aca="false">H5017/F5017</f>
        <v>0.221327967806841</v>
      </c>
      <c r="J5017" s="73" t="n">
        <v>6945</v>
      </c>
      <c r="K5017" s="73" t="n">
        <v>158</v>
      </c>
      <c r="L5017" s="73" t="n">
        <v>250</v>
      </c>
      <c r="M5017" s="73" t="n">
        <v>4241</v>
      </c>
      <c r="N5017" s="73" t="n">
        <v>2078</v>
      </c>
      <c r="O5017" s="73" t="n">
        <f aca="false">J5017-M5017-N5017</f>
        <v>626</v>
      </c>
      <c r="P5017" s="74" t="n">
        <f aca="false">M5017/J5017</f>
        <v>0.610655147588193</v>
      </c>
      <c r="Q5017" s="74" t="n">
        <f aca="false">N5017/J5017</f>
        <v>0.299208063354932</v>
      </c>
      <c r="R5017" s="75" t="n">
        <f aca="false">ABS(P5017-Q5017)*100</f>
        <v>31.1447084233261</v>
      </c>
      <c r="S5017" s="72" t="str">
        <f aca="false">IF(M5017&gt;N5017,"Flávio Bolsonaro",IF(N5017&gt;M5017,"Lula","Empate"))</f>
        <v>Flávio Bolsonaro</v>
      </c>
      <c r="T5017" s="74" t="n">
        <v>0.346331988644853</v>
      </c>
      <c r="U5017" s="74" t="n">
        <v>0.546690572239653</v>
      </c>
      <c r="V5017" s="72" t="str">
        <f aca="false">IF(S5017="Empate","—",IF((N5017&gt;M5017)&lt;&gt;(T5017&gt;U5017),"Sim","Não"))</f>
        <v>Não</v>
      </c>
    </row>
    <row r="5018" customFormat="false" ht="15" hidden="false" customHeight="false" outlineLevel="0" collapsed="false">
      <c r="A5018" s="72" t="s">
        <v>10147</v>
      </c>
      <c r="B5018" s="72" t="s">
        <v>10148</v>
      </c>
      <c r="C5018" s="72" t="s">
        <v>280</v>
      </c>
      <c r="D5018" s="72" t="s">
        <v>282</v>
      </c>
      <c r="E5018" s="72"/>
      <c r="F5018" s="73" t="n">
        <v>17539</v>
      </c>
      <c r="G5018" s="73" t="n">
        <v>14099</v>
      </c>
      <c r="H5018" s="73" t="n">
        <v>3440</v>
      </c>
      <c r="I5018" s="74" t="n">
        <f aca="false">H5018/F5018</f>
        <v>0.196134329209191</v>
      </c>
      <c r="J5018" s="73" t="n">
        <v>12897</v>
      </c>
      <c r="K5018" s="73" t="n">
        <v>556</v>
      </c>
      <c r="L5018" s="73" t="n">
        <v>646</v>
      </c>
      <c r="M5018" s="73" t="n">
        <v>7652</v>
      </c>
      <c r="N5018" s="73" t="n">
        <v>4316</v>
      </c>
      <c r="O5018" s="73" t="n">
        <f aca="false">J5018-M5018-N5018</f>
        <v>929</v>
      </c>
      <c r="P5018" s="74" t="n">
        <f aca="false">M5018/J5018</f>
        <v>0.593316275102737</v>
      </c>
      <c r="Q5018" s="74" t="n">
        <f aca="false">N5018/J5018</f>
        <v>0.334651469333954</v>
      </c>
      <c r="R5018" s="75" t="n">
        <f aca="false">ABS(P5018-Q5018)*100</f>
        <v>25.8664805768784</v>
      </c>
      <c r="S5018" s="72" t="str">
        <f aca="false">IF(M5018&gt;N5018,"Flávio Bolsonaro",IF(N5018&gt;M5018,"Lula","Empate"))</f>
        <v>Flávio Bolsonaro</v>
      </c>
      <c r="T5018" s="74" t="n">
        <v>0.394713394713395</v>
      </c>
      <c r="U5018" s="74" t="n">
        <v>0.525542025542026</v>
      </c>
      <c r="V5018" s="72" t="str">
        <f aca="false">IF(S5018="Empate","—",IF((N5018&gt;M5018)&lt;&gt;(T5018&gt;U5018),"Sim","Não"))</f>
        <v>Não</v>
      </c>
    </row>
    <row r="5019" customFormat="false" ht="15" hidden="false" customHeight="false" outlineLevel="0" collapsed="false">
      <c r="A5019" s="72" t="s">
        <v>10149</v>
      </c>
      <c r="B5019" s="72" t="s">
        <v>10150</v>
      </c>
      <c r="C5019" s="72" t="s">
        <v>280</v>
      </c>
      <c r="D5019" s="72" t="s">
        <v>282</v>
      </c>
      <c r="E5019" s="72"/>
      <c r="F5019" s="73" t="n">
        <v>22106</v>
      </c>
      <c r="G5019" s="73" t="n">
        <v>16551</v>
      </c>
      <c r="H5019" s="73" t="n">
        <v>5555</v>
      </c>
      <c r="I5019" s="74" t="n">
        <f aca="false">H5019/F5019</f>
        <v>0.251289242739528</v>
      </c>
      <c r="J5019" s="73" t="n">
        <v>15736</v>
      </c>
      <c r="K5019" s="73" t="n">
        <v>366</v>
      </c>
      <c r="L5019" s="73" t="n">
        <v>449</v>
      </c>
      <c r="M5019" s="73" t="n">
        <v>8806</v>
      </c>
      <c r="N5019" s="73" t="n">
        <v>6014</v>
      </c>
      <c r="O5019" s="73" t="n">
        <f aca="false">J5019-M5019-N5019</f>
        <v>916</v>
      </c>
      <c r="P5019" s="74" t="n">
        <f aca="false">M5019/J5019</f>
        <v>0.559608540925267</v>
      </c>
      <c r="Q5019" s="74" t="n">
        <f aca="false">N5019/J5019</f>
        <v>0.382180986273513</v>
      </c>
      <c r="R5019" s="75" t="n">
        <f aca="false">ABS(P5019-Q5019)*100</f>
        <v>17.7427554651754</v>
      </c>
      <c r="S5019" s="72" t="str">
        <f aca="false">IF(M5019&gt;N5019,"Flávio Bolsonaro",IF(N5019&gt;M5019,"Lula","Empate"))</f>
        <v>Flávio Bolsonaro</v>
      </c>
      <c r="T5019" s="74" t="n">
        <v>0.388585077629015</v>
      </c>
      <c r="U5019" s="74" t="n">
        <v>0.533660192343956</v>
      </c>
      <c r="V5019" s="72" t="str">
        <f aca="false">IF(S5019="Empate","—",IF((N5019&gt;M5019)&lt;&gt;(T5019&gt;U5019),"Sim","Não"))</f>
        <v>Não</v>
      </c>
    </row>
    <row r="5020" customFormat="false" ht="15" hidden="false" customHeight="false" outlineLevel="0" collapsed="false">
      <c r="A5020" s="72" t="s">
        <v>10151</v>
      </c>
      <c r="B5020" s="72" t="s">
        <v>10152</v>
      </c>
      <c r="C5020" s="72" t="s">
        <v>280</v>
      </c>
      <c r="D5020" s="72" t="s">
        <v>282</v>
      </c>
      <c r="E5020" s="72"/>
      <c r="F5020" s="73" t="n">
        <v>13297</v>
      </c>
      <c r="G5020" s="73" t="n">
        <v>8942</v>
      </c>
      <c r="H5020" s="73" t="n">
        <v>4355</v>
      </c>
      <c r="I5020" s="74" t="n">
        <f aca="false">H5020/F5020</f>
        <v>0.327517485147026</v>
      </c>
      <c r="J5020" s="73" t="n">
        <v>8448</v>
      </c>
      <c r="K5020" s="73" t="n">
        <v>171</v>
      </c>
      <c r="L5020" s="73" t="n">
        <v>323</v>
      </c>
      <c r="M5020" s="73" t="n">
        <v>4498</v>
      </c>
      <c r="N5020" s="73" t="n">
        <v>3332</v>
      </c>
      <c r="O5020" s="73" t="n">
        <f aca="false">J5020-M5020-N5020</f>
        <v>618</v>
      </c>
      <c r="P5020" s="74" t="n">
        <f aca="false">M5020/J5020</f>
        <v>0.532433712121212</v>
      </c>
      <c r="Q5020" s="74" t="n">
        <f aca="false">N5020/J5020</f>
        <v>0.394412878787879</v>
      </c>
      <c r="R5020" s="75" t="n">
        <f aca="false">ABS(P5020-Q5020)*100</f>
        <v>13.8020833333333</v>
      </c>
      <c r="S5020" s="72" t="str">
        <f aca="false">IF(M5020&gt;N5020,"Flávio Bolsonaro",IF(N5020&gt;M5020,"Lula","Empate"))</f>
        <v>Flávio Bolsonaro</v>
      </c>
      <c r="T5020" s="74" t="n">
        <v>0.405356496561708</v>
      </c>
      <c r="U5020" s="74" t="n">
        <v>0.509591024249005</v>
      </c>
      <c r="V5020" s="72" t="str">
        <f aca="false">IF(S5020="Empate","—",IF((N5020&gt;M5020)&lt;&gt;(T5020&gt;U5020),"Sim","Não"))</f>
        <v>Não</v>
      </c>
    </row>
    <row r="5021" customFormat="false" ht="15" hidden="false" customHeight="false" outlineLevel="0" collapsed="false">
      <c r="A5021" s="72" t="s">
        <v>10153</v>
      </c>
      <c r="B5021" s="72" t="s">
        <v>10154</v>
      </c>
      <c r="C5021" s="72" t="s">
        <v>280</v>
      </c>
      <c r="D5021" s="72" t="s">
        <v>282</v>
      </c>
      <c r="E5021" s="72"/>
      <c r="F5021" s="73" t="n">
        <v>20245</v>
      </c>
      <c r="G5021" s="73" t="n">
        <v>14197</v>
      </c>
      <c r="H5021" s="73" t="n">
        <v>6048</v>
      </c>
      <c r="I5021" s="74" t="n">
        <f aca="false">H5021/F5021</f>
        <v>0.298740429735737</v>
      </c>
      <c r="J5021" s="73" t="n">
        <v>13435</v>
      </c>
      <c r="K5021" s="73" t="n">
        <v>256</v>
      </c>
      <c r="L5021" s="73" t="n">
        <v>506</v>
      </c>
      <c r="M5021" s="73" t="n">
        <v>7282</v>
      </c>
      <c r="N5021" s="73" t="n">
        <v>5065</v>
      </c>
      <c r="O5021" s="73" t="n">
        <f aca="false">J5021-M5021-N5021</f>
        <v>1088</v>
      </c>
      <c r="P5021" s="74" t="n">
        <f aca="false">M5021/J5021</f>
        <v>0.542017119464086</v>
      </c>
      <c r="Q5021" s="74" t="n">
        <f aca="false">N5021/J5021</f>
        <v>0.377000372162263</v>
      </c>
      <c r="R5021" s="75" t="n">
        <f aca="false">ABS(P5021-Q5021)*100</f>
        <v>16.5016747301824</v>
      </c>
      <c r="S5021" s="72" t="str">
        <f aca="false">IF(M5021&gt;N5021,"Flávio Bolsonaro",IF(N5021&gt;M5021,"Lula","Empate"))</f>
        <v>Flávio Bolsonaro</v>
      </c>
      <c r="T5021" s="74" t="n">
        <v>0.39746344167995</v>
      </c>
      <c r="U5021" s="74" t="n">
        <v>0.497123847806501</v>
      </c>
      <c r="V5021" s="72" t="str">
        <f aca="false">IF(S5021="Empate","—",IF((N5021&gt;M5021)&lt;&gt;(T5021&gt;U5021),"Sim","Não"))</f>
        <v>Não</v>
      </c>
    </row>
    <row r="5022" customFormat="false" ht="15" hidden="false" customHeight="false" outlineLevel="0" collapsed="false">
      <c r="A5022" s="72" t="s">
        <v>10155</v>
      </c>
      <c r="B5022" s="72" t="s">
        <v>10156</v>
      </c>
      <c r="C5022" s="72" t="s">
        <v>280</v>
      </c>
      <c r="D5022" s="72" t="s">
        <v>282</v>
      </c>
      <c r="E5022" s="72"/>
      <c r="F5022" s="73" t="n">
        <v>31086</v>
      </c>
      <c r="G5022" s="73" t="n">
        <v>23512</v>
      </c>
      <c r="H5022" s="73" t="n">
        <v>7574</v>
      </c>
      <c r="I5022" s="74" t="n">
        <f aca="false">H5022/F5022</f>
        <v>0.243646657659397</v>
      </c>
      <c r="J5022" s="73" t="n">
        <v>22426</v>
      </c>
      <c r="K5022" s="73" t="n">
        <v>477</v>
      </c>
      <c r="L5022" s="73" t="n">
        <v>609</v>
      </c>
      <c r="M5022" s="73" t="n">
        <v>12001</v>
      </c>
      <c r="N5022" s="73" t="n">
        <v>8385</v>
      </c>
      <c r="O5022" s="73" t="n">
        <f aca="false">J5022-M5022-N5022</f>
        <v>2040</v>
      </c>
      <c r="P5022" s="74" t="n">
        <f aca="false">M5022/J5022</f>
        <v>0.535137786497815</v>
      </c>
      <c r="Q5022" s="74" t="n">
        <f aca="false">N5022/J5022</f>
        <v>0.373896370284491</v>
      </c>
      <c r="R5022" s="75" t="n">
        <f aca="false">ABS(P5022-Q5022)*100</f>
        <v>16.1241416213324</v>
      </c>
      <c r="S5022" s="72" t="str">
        <f aca="false">IF(M5022&gt;N5022,"Flávio Bolsonaro",IF(N5022&gt;M5022,"Lula","Empate"))</f>
        <v>Flávio Bolsonaro</v>
      </c>
      <c r="T5022" s="74" t="n">
        <v>0.397681428240204</v>
      </c>
      <c r="U5022" s="74" t="n">
        <v>0.503130071875725</v>
      </c>
      <c r="V5022" s="72" t="str">
        <f aca="false">IF(S5022="Empate","—",IF((N5022&gt;M5022)&lt;&gt;(T5022&gt;U5022),"Sim","Não"))</f>
        <v>Não</v>
      </c>
    </row>
    <row r="5023" customFormat="false" ht="15" hidden="false" customHeight="false" outlineLevel="0" collapsed="false">
      <c r="A5023" s="72" t="s">
        <v>10157</v>
      </c>
      <c r="B5023" s="72" t="s">
        <v>10158</v>
      </c>
      <c r="C5023" s="72" t="s">
        <v>280</v>
      </c>
      <c r="D5023" s="72" t="s">
        <v>282</v>
      </c>
      <c r="E5023" s="72"/>
      <c r="F5023" s="73" t="n">
        <v>192534</v>
      </c>
      <c r="G5023" s="73" t="n">
        <v>156644</v>
      </c>
      <c r="H5023" s="73" t="n">
        <v>35890</v>
      </c>
      <c r="I5023" s="74" t="n">
        <f aca="false">H5023/F5023</f>
        <v>0.186408634319133</v>
      </c>
      <c r="J5023" s="73" t="n">
        <v>148473</v>
      </c>
      <c r="K5023" s="73" t="n">
        <v>3196</v>
      </c>
      <c r="L5023" s="73" t="n">
        <v>4975</v>
      </c>
      <c r="M5023" s="73" t="n">
        <v>89515</v>
      </c>
      <c r="N5023" s="73" t="n">
        <v>43398</v>
      </c>
      <c r="O5023" s="73" t="n">
        <f aca="false">J5023-M5023-N5023</f>
        <v>15560</v>
      </c>
      <c r="P5023" s="74" t="n">
        <f aca="false">M5023/J5023</f>
        <v>0.602904231745839</v>
      </c>
      <c r="Q5023" s="74" t="n">
        <f aca="false">N5023/J5023</f>
        <v>0.292295568891314</v>
      </c>
      <c r="R5023" s="75" t="n">
        <f aca="false">ABS(P5023-Q5023)*100</f>
        <v>31.0608662854526</v>
      </c>
      <c r="S5023" s="72" t="str">
        <f aca="false">IF(M5023&gt;N5023,"Flávio Bolsonaro",IF(N5023&gt;M5023,"Lula","Empate"))</f>
        <v>Flávio Bolsonaro</v>
      </c>
      <c r="T5023" s="74" t="n">
        <v>0.322092729720633</v>
      </c>
      <c r="U5023" s="74" t="n">
        <v>0.562009143947044</v>
      </c>
      <c r="V5023" s="72" t="str">
        <f aca="false">IF(S5023="Empate","—",IF((N5023&gt;M5023)&lt;&gt;(T5023&gt;U5023),"Sim","Não"))</f>
        <v>Não</v>
      </c>
    </row>
    <row r="5024" customFormat="false" ht="15" hidden="false" customHeight="false" outlineLevel="0" collapsed="false">
      <c r="A5024" s="72" t="s">
        <v>10159</v>
      </c>
      <c r="B5024" s="72" t="s">
        <v>10160</v>
      </c>
      <c r="C5024" s="72" t="s">
        <v>280</v>
      </c>
      <c r="D5024" s="72" t="s">
        <v>282</v>
      </c>
      <c r="E5024" s="72"/>
      <c r="F5024" s="73" t="n">
        <v>4063</v>
      </c>
      <c r="G5024" s="73" t="n">
        <v>3295</v>
      </c>
      <c r="H5024" s="73" t="n">
        <v>768</v>
      </c>
      <c r="I5024" s="74" t="n">
        <f aca="false">H5024/F5024</f>
        <v>0.189022889490524</v>
      </c>
      <c r="J5024" s="73" t="n">
        <v>3142</v>
      </c>
      <c r="K5024" s="73" t="n">
        <v>68</v>
      </c>
      <c r="L5024" s="73" t="n">
        <v>85</v>
      </c>
      <c r="M5024" s="73" t="n">
        <v>2042</v>
      </c>
      <c r="N5024" s="73" t="n">
        <v>939</v>
      </c>
      <c r="O5024" s="73" t="n">
        <f aca="false">J5024-M5024-N5024</f>
        <v>161</v>
      </c>
      <c r="P5024" s="74" t="n">
        <f aca="false">M5024/J5024</f>
        <v>0.649904519414386</v>
      </c>
      <c r="Q5024" s="74" t="n">
        <f aca="false">N5024/J5024</f>
        <v>0.298854232972629</v>
      </c>
      <c r="R5024" s="75" t="n">
        <f aca="false">ABS(P5024-Q5024)*100</f>
        <v>35.1050286441757</v>
      </c>
      <c r="S5024" s="72" t="str">
        <f aca="false">IF(M5024&gt;N5024,"Flávio Bolsonaro",IF(N5024&gt;M5024,"Lula","Empate"))</f>
        <v>Flávio Bolsonaro</v>
      </c>
      <c r="T5024" s="74" t="n">
        <v>0.347812401636764</v>
      </c>
      <c r="U5024" s="74" t="n">
        <v>0.588605602769909</v>
      </c>
      <c r="V5024" s="72" t="str">
        <f aca="false">IF(S5024="Empate","—",IF((N5024&gt;M5024)&lt;&gt;(T5024&gt;U5024),"Sim","Não"))</f>
        <v>Não</v>
      </c>
    </row>
    <row r="5025" customFormat="false" ht="15" hidden="false" customHeight="false" outlineLevel="0" collapsed="false">
      <c r="A5025" s="72" t="s">
        <v>10161</v>
      </c>
      <c r="B5025" s="72" t="s">
        <v>10162</v>
      </c>
      <c r="C5025" s="72" t="s">
        <v>280</v>
      </c>
      <c r="D5025" s="72" t="s">
        <v>282</v>
      </c>
      <c r="E5025" s="72"/>
      <c r="F5025" s="73" t="n">
        <v>3164</v>
      </c>
      <c r="G5025" s="73" t="n">
        <v>2452</v>
      </c>
      <c r="H5025" s="73" t="n">
        <v>712</v>
      </c>
      <c r="I5025" s="74" t="n">
        <f aca="false">H5025/F5025</f>
        <v>0.225031605562579</v>
      </c>
      <c r="J5025" s="73" t="n">
        <v>2360</v>
      </c>
      <c r="K5025" s="73" t="n">
        <v>39</v>
      </c>
      <c r="L5025" s="73" t="n">
        <v>53</v>
      </c>
      <c r="M5025" s="73" t="n">
        <v>1219</v>
      </c>
      <c r="N5025" s="73" t="n">
        <v>997</v>
      </c>
      <c r="O5025" s="73" t="n">
        <f aca="false">J5025-M5025-N5025</f>
        <v>144</v>
      </c>
      <c r="P5025" s="74" t="n">
        <f aca="false">M5025/J5025</f>
        <v>0.516525423728814</v>
      </c>
      <c r="Q5025" s="74" t="n">
        <f aca="false">N5025/J5025</f>
        <v>0.422457627118644</v>
      </c>
      <c r="R5025" s="75" t="n">
        <f aca="false">ABS(P5025-Q5025)*100</f>
        <v>9.40677966101696</v>
      </c>
      <c r="S5025" s="72" t="str">
        <f aca="false">IF(M5025&gt;N5025,"Flávio Bolsonaro",IF(N5025&gt;M5025,"Lula","Empate"))</f>
        <v>Flávio Bolsonaro</v>
      </c>
      <c r="T5025" s="74" t="n">
        <v>0.476608187134503</v>
      </c>
      <c r="U5025" s="74" t="n">
        <v>0.45906432748538</v>
      </c>
      <c r="V5025" s="72" t="str">
        <f aca="false">IF(S5025="Empate","—",IF((N5025&gt;M5025)&lt;&gt;(T5025&gt;U5025),"Sim","Não"))</f>
        <v>Sim</v>
      </c>
    </row>
    <row r="5026" customFormat="false" ht="15" hidden="false" customHeight="false" outlineLevel="0" collapsed="false">
      <c r="A5026" s="72" t="s">
        <v>10163</v>
      </c>
      <c r="B5026" s="72" t="s">
        <v>10164</v>
      </c>
      <c r="C5026" s="72" t="s">
        <v>280</v>
      </c>
      <c r="D5026" s="72" t="s">
        <v>282</v>
      </c>
      <c r="E5026" s="72"/>
      <c r="F5026" s="73" t="n">
        <v>3159</v>
      </c>
      <c r="G5026" s="73" t="n">
        <v>2551</v>
      </c>
      <c r="H5026" s="73" t="n">
        <v>608</v>
      </c>
      <c r="I5026" s="74" t="n">
        <f aca="false">H5026/F5026</f>
        <v>0.192465970243748</v>
      </c>
      <c r="J5026" s="73" t="n">
        <v>2412</v>
      </c>
      <c r="K5026" s="73" t="n">
        <v>59</v>
      </c>
      <c r="L5026" s="73" t="n">
        <v>80</v>
      </c>
      <c r="M5026" s="73" t="n">
        <v>1750</v>
      </c>
      <c r="N5026" s="73" t="n">
        <v>551</v>
      </c>
      <c r="O5026" s="73" t="n">
        <f aca="false">J5026-M5026-N5026</f>
        <v>111</v>
      </c>
      <c r="P5026" s="74" t="n">
        <f aca="false">M5026/J5026</f>
        <v>0.725538971807629</v>
      </c>
      <c r="Q5026" s="74" t="n">
        <f aca="false">N5026/J5026</f>
        <v>0.228441127694859</v>
      </c>
      <c r="R5026" s="75" t="n">
        <f aca="false">ABS(P5026-Q5026)*100</f>
        <v>49.709784411277</v>
      </c>
      <c r="S5026" s="72" t="str">
        <f aca="false">IF(M5026&gt;N5026,"Flávio Bolsonaro",IF(N5026&gt;M5026,"Lula","Empate"))</f>
        <v>Flávio Bolsonaro</v>
      </c>
      <c r="T5026" s="74" t="n">
        <v>0.252724224643755</v>
      </c>
      <c r="U5026" s="74" t="n">
        <v>0.694048616932104</v>
      </c>
      <c r="V5026" s="72" t="str">
        <f aca="false">IF(S5026="Empate","—",IF((N5026&gt;M5026)&lt;&gt;(T5026&gt;U5026),"Sim","Não"))</f>
        <v>Não</v>
      </c>
    </row>
    <row r="5027" customFormat="false" ht="15" hidden="false" customHeight="false" outlineLevel="0" collapsed="false">
      <c r="A5027" s="72" t="s">
        <v>10165</v>
      </c>
      <c r="B5027" s="72" t="s">
        <v>10166</v>
      </c>
      <c r="C5027" s="72" t="s">
        <v>280</v>
      </c>
      <c r="D5027" s="72" t="s">
        <v>282</v>
      </c>
      <c r="E5027" s="72"/>
      <c r="F5027" s="73" t="n">
        <v>9987</v>
      </c>
      <c r="G5027" s="73" t="n">
        <v>7964</v>
      </c>
      <c r="H5027" s="73" t="n">
        <v>2023</v>
      </c>
      <c r="I5027" s="74" t="n">
        <f aca="false">H5027/F5027</f>
        <v>0.202563332332032</v>
      </c>
      <c r="J5027" s="73" t="n">
        <v>7555</v>
      </c>
      <c r="K5027" s="73" t="n">
        <v>225</v>
      </c>
      <c r="L5027" s="73" t="n">
        <v>184</v>
      </c>
      <c r="M5027" s="73" t="n">
        <v>4762</v>
      </c>
      <c r="N5027" s="73" t="n">
        <v>2163</v>
      </c>
      <c r="O5027" s="73" t="n">
        <f aca="false">J5027-M5027-N5027</f>
        <v>630</v>
      </c>
      <c r="P5027" s="74" t="n">
        <f aca="false">M5027/J5027</f>
        <v>0.630311052283256</v>
      </c>
      <c r="Q5027" s="74" t="n">
        <f aca="false">N5027/J5027</f>
        <v>0.286300463269358</v>
      </c>
      <c r="R5027" s="75" t="n">
        <f aca="false">ABS(P5027-Q5027)*100</f>
        <v>34.4010589013898</v>
      </c>
      <c r="S5027" s="72" t="str">
        <f aca="false">IF(M5027&gt;N5027,"Flávio Bolsonaro",IF(N5027&gt;M5027,"Lula","Empate"))</f>
        <v>Flávio Bolsonaro</v>
      </c>
      <c r="T5027" s="74" t="n">
        <v>0.354859253598268</v>
      </c>
      <c r="U5027" s="74" t="n">
        <v>0.562348745382754</v>
      </c>
      <c r="V5027" s="72" t="str">
        <f aca="false">IF(S5027="Empate","—",IF((N5027&gt;M5027)&lt;&gt;(T5027&gt;U5027),"Sim","Não"))</f>
        <v>Não</v>
      </c>
    </row>
    <row r="5028" customFormat="false" ht="15" hidden="false" customHeight="false" outlineLevel="0" collapsed="false">
      <c r="A5028" s="72" t="s">
        <v>10167</v>
      </c>
      <c r="B5028" s="72" t="s">
        <v>10168</v>
      </c>
      <c r="C5028" s="72" t="s">
        <v>280</v>
      </c>
      <c r="D5028" s="72" t="s">
        <v>282</v>
      </c>
      <c r="E5028" s="72"/>
      <c r="F5028" s="73" t="n">
        <v>21605</v>
      </c>
      <c r="G5028" s="73" t="n">
        <v>16363</v>
      </c>
      <c r="H5028" s="73" t="n">
        <v>5242</v>
      </c>
      <c r="I5028" s="74" t="n">
        <f aca="false">H5028/F5028</f>
        <v>0.24262902105994</v>
      </c>
      <c r="J5028" s="73" t="n">
        <v>15206</v>
      </c>
      <c r="K5028" s="73" t="n">
        <v>498</v>
      </c>
      <c r="L5028" s="73" t="n">
        <v>659</v>
      </c>
      <c r="M5028" s="73" t="n">
        <v>7950</v>
      </c>
      <c r="N5028" s="73" t="n">
        <v>5940</v>
      </c>
      <c r="O5028" s="73" t="n">
        <f aca="false">J5028-M5028-N5028</f>
        <v>1316</v>
      </c>
      <c r="P5028" s="74" t="n">
        <f aca="false">M5028/J5028</f>
        <v>0.522819939497567</v>
      </c>
      <c r="Q5028" s="74" t="n">
        <f aca="false">N5028/J5028</f>
        <v>0.390635275549125</v>
      </c>
      <c r="R5028" s="75" t="n">
        <f aca="false">ABS(P5028-Q5028)*100</f>
        <v>13.2184663948441</v>
      </c>
      <c r="S5028" s="72" t="str">
        <f aca="false">IF(M5028&gt;N5028,"Flávio Bolsonaro",IF(N5028&gt;M5028,"Lula","Empate"))</f>
        <v>Flávio Bolsonaro</v>
      </c>
      <c r="T5028" s="74" t="n">
        <v>0.45118237771299</v>
      </c>
      <c r="U5028" s="74" t="n">
        <v>0.46064139941691</v>
      </c>
      <c r="V5028" s="72" t="str">
        <f aca="false">IF(S5028="Empate","—",IF((N5028&gt;M5028)&lt;&gt;(T5028&gt;U5028),"Sim","Não"))</f>
        <v>Não</v>
      </c>
    </row>
    <row r="5029" customFormat="false" ht="15" hidden="false" customHeight="false" outlineLevel="0" collapsed="false">
      <c r="A5029" s="72" t="s">
        <v>10169</v>
      </c>
      <c r="B5029" s="72" t="s">
        <v>10170</v>
      </c>
      <c r="C5029" s="72" t="s">
        <v>280</v>
      </c>
      <c r="D5029" s="72" t="s">
        <v>282</v>
      </c>
      <c r="E5029" s="72"/>
      <c r="F5029" s="73" t="n">
        <v>5852</v>
      </c>
      <c r="G5029" s="73" t="n">
        <v>4469</v>
      </c>
      <c r="H5029" s="73" t="n">
        <v>1383</v>
      </c>
      <c r="I5029" s="74" t="n">
        <f aca="false">H5029/F5029</f>
        <v>0.236329460013671</v>
      </c>
      <c r="J5029" s="73" t="n">
        <v>4268</v>
      </c>
      <c r="K5029" s="73" t="n">
        <v>72</v>
      </c>
      <c r="L5029" s="73" t="n">
        <v>129</v>
      </c>
      <c r="M5029" s="73" t="n">
        <v>2967</v>
      </c>
      <c r="N5029" s="73" t="n">
        <v>1047</v>
      </c>
      <c r="O5029" s="73" t="n">
        <f aca="false">J5029-M5029-N5029</f>
        <v>254</v>
      </c>
      <c r="P5029" s="74" t="n">
        <f aca="false">M5029/J5029</f>
        <v>0.695173383317713</v>
      </c>
      <c r="Q5029" s="74" t="n">
        <f aca="false">N5029/J5029</f>
        <v>0.245313964386129</v>
      </c>
      <c r="R5029" s="75" t="n">
        <f aca="false">ABS(P5029-Q5029)*100</f>
        <v>44.9859418931584</v>
      </c>
      <c r="S5029" s="72" t="str">
        <f aca="false">IF(M5029&gt;N5029,"Flávio Bolsonaro",IF(N5029&gt;M5029,"Lula","Empate"))</f>
        <v>Flávio Bolsonaro</v>
      </c>
      <c r="T5029" s="74" t="n">
        <v>0.286531585220501</v>
      </c>
      <c r="U5029" s="74" t="n">
        <v>0.647437425506556</v>
      </c>
      <c r="V5029" s="72" t="str">
        <f aca="false">IF(S5029="Empate","—",IF((N5029&gt;M5029)&lt;&gt;(T5029&gt;U5029),"Sim","Não"))</f>
        <v>Não</v>
      </c>
    </row>
    <row r="5030" customFormat="false" ht="15" hidden="false" customHeight="false" outlineLevel="0" collapsed="false">
      <c r="A5030" s="72" t="s">
        <v>10171</v>
      </c>
      <c r="B5030" s="72" t="s">
        <v>10172</v>
      </c>
      <c r="C5030" s="72" t="s">
        <v>280</v>
      </c>
      <c r="D5030" s="72" t="s">
        <v>282</v>
      </c>
      <c r="E5030" s="72"/>
      <c r="F5030" s="73" t="n">
        <v>4916</v>
      </c>
      <c r="G5030" s="73" t="n">
        <v>3695</v>
      </c>
      <c r="H5030" s="73" t="n">
        <v>1221</v>
      </c>
      <c r="I5030" s="74" t="n">
        <f aca="false">H5030/F5030</f>
        <v>0.248372660699756</v>
      </c>
      <c r="J5030" s="73" t="n">
        <v>3549</v>
      </c>
      <c r="K5030" s="73" t="n">
        <v>67</v>
      </c>
      <c r="L5030" s="73" t="n">
        <v>79</v>
      </c>
      <c r="M5030" s="73" t="n">
        <v>2432</v>
      </c>
      <c r="N5030" s="73" t="n">
        <v>915</v>
      </c>
      <c r="O5030" s="73" t="n">
        <f aca="false">J5030-M5030-N5030</f>
        <v>202</v>
      </c>
      <c r="P5030" s="74" t="n">
        <f aca="false">M5030/J5030</f>
        <v>0.685263454494224</v>
      </c>
      <c r="Q5030" s="74" t="n">
        <f aca="false">N5030/J5030</f>
        <v>0.25781910397295</v>
      </c>
      <c r="R5030" s="75" t="n">
        <f aca="false">ABS(P5030-Q5030)*100</f>
        <v>42.7444350521274</v>
      </c>
      <c r="S5030" s="72" t="str">
        <f aca="false">IF(M5030&gt;N5030,"Flávio Bolsonaro",IF(N5030&gt;M5030,"Lula","Empate"))</f>
        <v>Flávio Bolsonaro</v>
      </c>
      <c r="T5030" s="74" t="n">
        <v>0.29195751138088</v>
      </c>
      <c r="U5030" s="74" t="n">
        <v>0.644916540212443</v>
      </c>
      <c r="V5030" s="72" t="str">
        <f aca="false">IF(S5030="Empate","—",IF((N5030&gt;M5030)&lt;&gt;(T5030&gt;U5030),"Sim","Não"))</f>
        <v>Não</v>
      </c>
    </row>
    <row r="5031" customFormat="false" ht="15" hidden="false" customHeight="false" outlineLevel="0" collapsed="false">
      <c r="A5031" s="72" t="s">
        <v>10173</v>
      </c>
      <c r="B5031" s="72" t="s">
        <v>10174</v>
      </c>
      <c r="C5031" s="72" t="s">
        <v>280</v>
      </c>
      <c r="D5031" s="72" t="s">
        <v>282</v>
      </c>
      <c r="E5031" s="72"/>
      <c r="F5031" s="73" t="n">
        <v>3303</v>
      </c>
      <c r="G5031" s="73" t="n">
        <v>2515</v>
      </c>
      <c r="H5031" s="73" t="n">
        <v>788</v>
      </c>
      <c r="I5031" s="74" t="n">
        <f aca="false">H5031/F5031</f>
        <v>0.238570996064184</v>
      </c>
      <c r="J5031" s="73" t="n">
        <v>2386</v>
      </c>
      <c r="K5031" s="73" t="n">
        <v>53</v>
      </c>
      <c r="L5031" s="73" t="n">
        <v>76</v>
      </c>
      <c r="M5031" s="73" t="n">
        <v>957</v>
      </c>
      <c r="N5031" s="73" t="n">
        <v>1298</v>
      </c>
      <c r="O5031" s="73" t="n">
        <f aca="false">J5031-M5031-N5031</f>
        <v>131</v>
      </c>
      <c r="P5031" s="74" t="n">
        <f aca="false">M5031/J5031</f>
        <v>0.401089689857502</v>
      </c>
      <c r="Q5031" s="74" t="n">
        <f aca="false">N5031/J5031</f>
        <v>0.544006705783738</v>
      </c>
      <c r="R5031" s="75" t="n">
        <f aca="false">ABS(P5031-Q5031)*100</f>
        <v>14.2917015926236</v>
      </c>
      <c r="S5031" s="72" t="str">
        <f aca="false">IF(M5031&gt;N5031,"Flávio Bolsonaro",IF(N5031&gt;M5031,"Lula","Empate"))</f>
        <v>Lula</v>
      </c>
      <c r="T5031" s="74" t="n">
        <v>0.552722558340536</v>
      </c>
      <c r="U5031" s="74" t="n">
        <v>0.368625756266206</v>
      </c>
      <c r="V5031" s="72" t="str">
        <f aca="false">IF(S5031="Empate","—",IF((N5031&gt;M5031)&lt;&gt;(T5031&gt;U5031),"Sim","Não"))</f>
        <v>Não</v>
      </c>
    </row>
    <row r="5032" customFormat="false" ht="15" hidden="false" customHeight="false" outlineLevel="0" collapsed="false">
      <c r="A5032" s="72" t="s">
        <v>10175</v>
      </c>
      <c r="B5032" s="72" t="s">
        <v>10176</v>
      </c>
      <c r="C5032" s="72" t="s">
        <v>280</v>
      </c>
      <c r="D5032" s="72" t="s">
        <v>282</v>
      </c>
      <c r="E5032" s="72"/>
      <c r="F5032" s="73" t="n">
        <v>11207</v>
      </c>
      <c r="G5032" s="73" t="n">
        <v>8788</v>
      </c>
      <c r="H5032" s="73" t="n">
        <v>2419</v>
      </c>
      <c r="I5032" s="74" t="n">
        <f aca="false">H5032/F5032</f>
        <v>0.215847238333185</v>
      </c>
      <c r="J5032" s="73" t="n">
        <v>8366</v>
      </c>
      <c r="K5032" s="73" t="n">
        <v>211</v>
      </c>
      <c r="L5032" s="73" t="n">
        <v>211</v>
      </c>
      <c r="M5032" s="73" t="n">
        <v>4115</v>
      </c>
      <c r="N5032" s="73" t="n">
        <v>3636</v>
      </c>
      <c r="O5032" s="73" t="n">
        <f aca="false">J5032-M5032-N5032</f>
        <v>615</v>
      </c>
      <c r="P5032" s="74" t="n">
        <f aca="false">M5032/J5032</f>
        <v>0.491871862299785</v>
      </c>
      <c r="Q5032" s="74" t="n">
        <f aca="false">N5032/J5032</f>
        <v>0.434616304087975</v>
      </c>
      <c r="R5032" s="75" t="n">
        <f aca="false">ABS(P5032-Q5032)*100</f>
        <v>5.72555582118097</v>
      </c>
      <c r="S5032" s="72" t="str">
        <f aca="false">IF(M5032&gt;N5032,"Flávio Bolsonaro",IF(N5032&gt;M5032,"Lula","Empate"))</f>
        <v>Flávio Bolsonaro</v>
      </c>
      <c r="T5032" s="74" t="n">
        <v>0.531042382588774</v>
      </c>
      <c r="U5032" s="74" t="n">
        <v>0.416953035509737</v>
      </c>
      <c r="V5032" s="72" t="str">
        <f aca="false">IF(S5032="Empate","—",IF((N5032&gt;M5032)&lt;&gt;(T5032&gt;U5032),"Sim","Não"))</f>
        <v>Sim</v>
      </c>
    </row>
    <row r="5033" customFormat="false" ht="15" hidden="false" customHeight="false" outlineLevel="0" collapsed="false">
      <c r="A5033" s="72" t="s">
        <v>10177</v>
      </c>
      <c r="B5033" s="72" t="s">
        <v>10178</v>
      </c>
      <c r="C5033" s="72" t="s">
        <v>280</v>
      </c>
      <c r="D5033" s="72" t="s">
        <v>282</v>
      </c>
      <c r="E5033" s="72"/>
      <c r="F5033" s="73" t="n">
        <v>17617</v>
      </c>
      <c r="G5033" s="73" t="n">
        <v>14686</v>
      </c>
      <c r="H5033" s="73" t="n">
        <v>2931</v>
      </c>
      <c r="I5033" s="74" t="n">
        <f aca="false">H5033/F5033</f>
        <v>0.166373389339842</v>
      </c>
      <c r="J5033" s="73" t="n">
        <v>14007</v>
      </c>
      <c r="K5033" s="73" t="n">
        <v>289</v>
      </c>
      <c r="L5033" s="73" t="n">
        <v>390</v>
      </c>
      <c r="M5033" s="73" t="n">
        <v>9319</v>
      </c>
      <c r="N5033" s="73" t="n">
        <v>3687</v>
      </c>
      <c r="O5033" s="73" t="n">
        <f aca="false">J5033-M5033-N5033</f>
        <v>1001</v>
      </c>
      <c r="P5033" s="74" t="n">
        <f aca="false">M5033/J5033</f>
        <v>0.665310202041836</v>
      </c>
      <c r="Q5033" s="74" t="n">
        <f aca="false">N5033/J5033</f>
        <v>0.263225530092097</v>
      </c>
      <c r="R5033" s="75" t="n">
        <f aca="false">ABS(P5033-Q5033)*100</f>
        <v>40.2084671949739</v>
      </c>
      <c r="S5033" s="72" t="str">
        <f aca="false">IF(M5033&gt;N5033,"Flávio Bolsonaro",IF(N5033&gt;M5033,"Lula","Empate"))</f>
        <v>Flávio Bolsonaro</v>
      </c>
      <c r="T5033" s="74" t="n">
        <v>0.295572733661279</v>
      </c>
      <c r="U5033" s="74" t="n">
        <v>0.63829936753338</v>
      </c>
      <c r="V5033" s="72" t="str">
        <f aca="false">IF(S5033="Empate","—",IF((N5033&gt;M5033)&lt;&gt;(T5033&gt;U5033),"Sim","Não"))</f>
        <v>Não</v>
      </c>
    </row>
    <row r="5034" customFormat="false" ht="15" hidden="false" customHeight="false" outlineLevel="0" collapsed="false">
      <c r="A5034" s="72" t="s">
        <v>10179</v>
      </c>
      <c r="B5034" s="72" t="s">
        <v>10180</v>
      </c>
      <c r="C5034" s="72" t="s">
        <v>280</v>
      </c>
      <c r="D5034" s="72" t="s">
        <v>282</v>
      </c>
      <c r="E5034" s="72"/>
      <c r="F5034" s="73" t="n">
        <v>4556</v>
      </c>
      <c r="G5034" s="73" t="n">
        <v>3469</v>
      </c>
      <c r="H5034" s="73" t="n">
        <v>1087</v>
      </c>
      <c r="I5034" s="74" t="n">
        <f aca="false">H5034/F5034</f>
        <v>0.238586479367867</v>
      </c>
      <c r="J5034" s="73" t="n">
        <v>3253</v>
      </c>
      <c r="K5034" s="73" t="n">
        <v>101</v>
      </c>
      <c r="L5034" s="73" t="n">
        <v>115</v>
      </c>
      <c r="M5034" s="73" t="n">
        <v>1984</v>
      </c>
      <c r="N5034" s="73" t="n">
        <v>1088</v>
      </c>
      <c r="O5034" s="73" t="n">
        <f aca="false">J5034-M5034-N5034</f>
        <v>181</v>
      </c>
      <c r="P5034" s="74" t="n">
        <f aca="false">M5034/J5034</f>
        <v>0.609898555179834</v>
      </c>
      <c r="Q5034" s="74" t="n">
        <f aca="false">N5034/J5034</f>
        <v>0.334460498001844</v>
      </c>
      <c r="R5034" s="75" t="n">
        <f aca="false">ABS(P5034-Q5034)*100</f>
        <v>27.543805717799</v>
      </c>
      <c r="S5034" s="72" t="str">
        <f aca="false">IF(M5034&gt;N5034,"Flávio Bolsonaro",IF(N5034&gt;M5034,"Lula","Empate"))</f>
        <v>Flávio Bolsonaro</v>
      </c>
      <c r="T5034" s="74" t="n">
        <v>0.378706580062129</v>
      </c>
      <c r="U5034" s="74" t="n">
        <v>0.555210392544479</v>
      </c>
      <c r="V5034" s="72" t="str">
        <f aca="false">IF(S5034="Empate","—",IF((N5034&gt;M5034)&lt;&gt;(T5034&gt;U5034),"Sim","Não"))</f>
        <v>Não</v>
      </c>
    </row>
    <row r="5035" customFormat="false" ht="15" hidden="false" customHeight="false" outlineLevel="0" collapsed="false">
      <c r="A5035" s="72" t="s">
        <v>10181</v>
      </c>
      <c r="B5035" s="72" t="s">
        <v>10182</v>
      </c>
      <c r="C5035" s="72" t="s">
        <v>280</v>
      </c>
      <c r="D5035" s="72" t="s">
        <v>282</v>
      </c>
      <c r="E5035" s="72"/>
      <c r="F5035" s="73" t="n">
        <v>5489</v>
      </c>
      <c r="G5035" s="73" t="n">
        <v>4217</v>
      </c>
      <c r="H5035" s="73" t="n">
        <v>1272</v>
      </c>
      <c r="I5035" s="74" t="n">
        <f aca="false">H5035/F5035</f>
        <v>0.231736199672071</v>
      </c>
      <c r="J5035" s="73" t="n">
        <v>4008</v>
      </c>
      <c r="K5035" s="73" t="n">
        <v>105</v>
      </c>
      <c r="L5035" s="73" t="n">
        <v>104</v>
      </c>
      <c r="M5035" s="73" t="n">
        <v>2885</v>
      </c>
      <c r="N5035" s="73" t="n">
        <v>990</v>
      </c>
      <c r="O5035" s="73" t="n">
        <f aca="false">J5035-M5035-N5035</f>
        <v>133</v>
      </c>
      <c r="P5035" s="74" t="n">
        <f aca="false">M5035/J5035</f>
        <v>0.719810379241517</v>
      </c>
      <c r="Q5035" s="74" t="n">
        <f aca="false">N5035/J5035</f>
        <v>0.247005988023952</v>
      </c>
      <c r="R5035" s="75" t="n">
        <f aca="false">ABS(P5035-Q5035)*100</f>
        <v>47.2804391217565</v>
      </c>
      <c r="S5035" s="72" t="str">
        <f aca="false">IF(M5035&gt;N5035,"Flávio Bolsonaro",IF(N5035&gt;M5035,"Lula","Empate"))</f>
        <v>Flávio Bolsonaro</v>
      </c>
      <c r="T5035" s="74" t="n">
        <v>0.288012063332496</v>
      </c>
      <c r="U5035" s="74" t="n">
        <v>0.680070369439558</v>
      </c>
      <c r="V5035" s="72" t="str">
        <f aca="false">IF(S5035="Empate","—",IF((N5035&gt;M5035)&lt;&gt;(T5035&gt;U5035),"Sim","Não"))</f>
        <v>Não</v>
      </c>
    </row>
    <row r="5036" customFormat="false" ht="15" hidden="false" customHeight="false" outlineLevel="0" collapsed="false">
      <c r="A5036" s="72" t="s">
        <v>10183</v>
      </c>
      <c r="B5036" s="72" t="s">
        <v>10184</v>
      </c>
      <c r="C5036" s="72" t="s">
        <v>280</v>
      </c>
      <c r="D5036" s="72" t="s">
        <v>282</v>
      </c>
      <c r="E5036" s="72"/>
      <c r="F5036" s="73" t="n">
        <v>13507</v>
      </c>
      <c r="G5036" s="73" t="n">
        <v>10754</v>
      </c>
      <c r="H5036" s="73" t="n">
        <v>2753</v>
      </c>
      <c r="I5036" s="74" t="n">
        <f aca="false">H5036/F5036</f>
        <v>0.203820241356334</v>
      </c>
      <c r="J5036" s="73" t="n">
        <v>10242</v>
      </c>
      <c r="K5036" s="73" t="n">
        <v>300</v>
      </c>
      <c r="L5036" s="73" t="n">
        <v>212</v>
      </c>
      <c r="M5036" s="73" t="n">
        <v>5931</v>
      </c>
      <c r="N5036" s="73" t="n">
        <v>3744</v>
      </c>
      <c r="O5036" s="73" t="n">
        <f aca="false">J5036-M5036-N5036</f>
        <v>567</v>
      </c>
      <c r="P5036" s="74" t="n">
        <f aca="false">M5036/J5036</f>
        <v>0.57908611599297</v>
      </c>
      <c r="Q5036" s="74" t="n">
        <f aca="false">N5036/J5036</f>
        <v>0.365553602811951</v>
      </c>
      <c r="R5036" s="75" t="n">
        <f aca="false">ABS(P5036-Q5036)*100</f>
        <v>21.3532513181019</v>
      </c>
      <c r="S5036" s="72" t="str">
        <f aca="false">IF(M5036&gt;N5036,"Flávio Bolsonaro",IF(N5036&gt;M5036,"Lula","Empate"))</f>
        <v>Flávio Bolsonaro</v>
      </c>
      <c r="T5036" s="74" t="n">
        <v>0.4561850802644</v>
      </c>
      <c r="U5036" s="74" t="n">
        <v>0.485835694050992</v>
      </c>
      <c r="V5036" s="72" t="str">
        <f aca="false">IF(S5036="Empate","—",IF((N5036&gt;M5036)&lt;&gt;(T5036&gt;U5036),"Sim","Não"))</f>
        <v>Não</v>
      </c>
    </row>
    <row r="5037" customFormat="false" ht="15" hidden="false" customHeight="false" outlineLevel="0" collapsed="false">
      <c r="A5037" s="72" t="s">
        <v>10185</v>
      </c>
      <c r="B5037" s="72" t="s">
        <v>10186</v>
      </c>
      <c r="C5037" s="72" t="s">
        <v>280</v>
      </c>
      <c r="D5037" s="72" t="s">
        <v>282</v>
      </c>
      <c r="E5037" s="72"/>
      <c r="F5037" s="73" t="n">
        <v>12328</v>
      </c>
      <c r="G5037" s="73" t="n">
        <v>9945</v>
      </c>
      <c r="H5037" s="73" t="n">
        <v>2383</v>
      </c>
      <c r="I5037" s="74" t="n">
        <f aca="false">H5037/F5037</f>
        <v>0.19329980532122</v>
      </c>
      <c r="J5037" s="73" t="n">
        <v>9467</v>
      </c>
      <c r="K5037" s="73" t="n">
        <v>179</v>
      </c>
      <c r="L5037" s="73" t="n">
        <v>299</v>
      </c>
      <c r="M5037" s="73" t="n">
        <v>6929</v>
      </c>
      <c r="N5037" s="73" t="n">
        <v>2044</v>
      </c>
      <c r="O5037" s="73" t="n">
        <f aca="false">J5037-M5037-N5037</f>
        <v>494</v>
      </c>
      <c r="P5037" s="74" t="n">
        <f aca="false">M5037/J5037</f>
        <v>0.73191084820957</v>
      </c>
      <c r="Q5037" s="74" t="n">
        <f aca="false">N5037/J5037</f>
        <v>0.215907890567234</v>
      </c>
      <c r="R5037" s="75" t="n">
        <f aca="false">ABS(P5037-Q5037)*100</f>
        <v>51.6002957642337</v>
      </c>
      <c r="S5037" s="72" t="str">
        <f aca="false">IF(M5037&gt;N5037,"Flávio Bolsonaro",IF(N5037&gt;M5037,"Lula","Empate"))</f>
        <v>Flávio Bolsonaro</v>
      </c>
      <c r="T5037" s="74" t="n">
        <v>0.24577621931782</v>
      </c>
      <c r="U5037" s="74" t="n">
        <v>0.697694187652747</v>
      </c>
      <c r="V5037" s="72" t="str">
        <f aca="false">IF(S5037="Empate","—",IF((N5037&gt;M5037)&lt;&gt;(T5037&gt;U5037),"Sim","Não"))</f>
        <v>Não</v>
      </c>
    </row>
    <row r="5038" customFormat="false" ht="15" hidden="false" customHeight="false" outlineLevel="0" collapsed="false">
      <c r="A5038" s="72" t="s">
        <v>10187</v>
      </c>
      <c r="B5038" s="72" t="s">
        <v>10188</v>
      </c>
      <c r="C5038" s="72" t="s">
        <v>280</v>
      </c>
      <c r="D5038" s="72" t="s">
        <v>282</v>
      </c>
      <c r="E5038" s="72"/>
      <c r="F5038" s="73" t="n">
        <v>3176</v>
      </c>
      <c r="G5038" s="73" t="n">
        <v>2438</v>
      </c>
      <c r="H5038" s="73" t="n">
        <v>738</v>
      </c>
      <c r="I5038" s="74" t="n">
        <f aca="false">H5038/F5038</f>
        <v>0.232367758186398</v>
      </c>
      <c r="J5038" s="73" t="n">
        <v>2329</v>
      </c>
      <c r="K5038" s="73" t="n">
        <v>53</v>
      </c>
      <c r="L5038" s="73" t="n">
        <v>56</v>
      </c>
      <c r="M5038" s="73" t="n">
        <v>1406</v>
      </c>
      <c r="N5038" s="73" t="n">
        <v>774</v>
      </c>
      <c r="O5038" s="73" t="n">
        <f aca="false">J5038-M5038-N5038</f>
        <v>149</v>
      </c>
      <c r="P5038" s="74" t="n">
        <f aca="false">M5038/J5038</f>
        <v>0.603692571919279</v>
      </c>
      <c r="Q5038" s="74" t="n">
        <f aca="false">N5038/J5038</f>
        <v>0.332331472735079</v>
      </c>
      <c r="R5038" s="75" t="n">
        <f aca="false">ABS(P5038-Q5038)*100</f>
        <v>27.1361099184199</v>
      </c>
      <c r="S5038" s="72" t="str">
        <f aca="false">IF(M5038&gt;N5038,"Flávio Bolsonaro",IF(N5038&gt;M5038,"Lula","Empate"))</f>
        <v>Flávio Bolsonaro</v>
      </c>
      <c r="T5038" s="74" t="n">
        <v>0.353852967227635</v>
      </c>
      <c r="U5038" s="74" t="n">
        <v>0.58414526129318</v>
      </c>
      <c r="V5038" s="72" t="str">
        <f aca="false">IF(S5038="Empate","—",IF((N5038&gt;M5038)&lt;&gt;(T5038&gt;U5038),"Sim","Não"))</f>
        <v>Não</v>
      </c>
    </row>
    <row r="5039" customFormat="false" ht="15" hidden="false" customHeight="false" outlineLevel="0" collapsed="false">
      <c r="A5039" s="72" t="s">
        <v>10189</v>
      </c>
      <c r="B5039" s="72" t="s">
        <v>10190</v>
      </c>
      <c r="C5039" s="72" t="s">
        <v>280</v>
      </c>
      <c r="D5039" s="72" t="s">
        <v>282</v>
      </c>
      <c r="E5039" s="72"/>
      <c r="F5039" s="73" t="n">
        <v>85052</v>
      </c>
      <c r="G5039" s="73" t="n">
        <v>61240</v>
      </c>
      <c r="H5039" s="73" t="n">
        <v>23812</v>
      </c>
      <c r="I5039" s="74" t="n">
        <f aca="false">H5039/F5039</f>
        <v>0.27996990076659</v>
      </c>
      <c r="J5039" s="73" t="n">
        <v>57629</v>
      </c>
      <c r="K5039" s="73" t="n">
        <v>1498</v>
      </c>
      <c r="L5039" s="73" t="n">
        <v>2113</v>
      </c>
      <c r="M5039" s="73" t="n">
        <v>29274</v>
      </c>
      <c r="N5039" s="73" t="n">
        <v>23188</v>
      </c>
      <c r="O5039" s="73" t="n">
        <f aca="false">J5039-M5039-N5039</f>
        <v>5167</v>
      </c>
      <c r="P5039" s="74" t="n">
        <f aca="false">M5039/J5039</f>
        <v>0.507973416162002</v>
      </c>
      <c r="Q5039" s="74" t="n">
        <f aca="false">N5039/J5039</f>
        <v>0.402366863905325</v>
      </c>
      <c r="R5039" s="75" t="n">
        <f aca="false">ABS(P5039-Q5039)*100</f>
        <v>10.5606552256676</v>
      </c>
      <c r="S5039" s="72" t="str">
        <f aca="false">IF(M5039&gt;N5039,"Flávio Bolsonaro",IF(N5039&gt;M5039,"Lula","Empate"))</f>
        <v>Flávio Bolsonaro</v>
      </c>
      <c r="T5039" s="74" t="n">
        <v>0.419100811767155</v>
      </c>
      <c r="U5039" s="74" t="n">
        <v>0.484805384028308</v>
      </c>
      <c r="V5039" s="72" t="str">
        <f aca="false">IF(S5039="Empate","—",IF((N5039&gt;M5039)&lt;&gt;(T5039&gt;U5039),"Sim","Não"))</f>
        <v>Não</v>
      </c>
    </row>
    <row r="5040" customFormat="false" ht="15" hidden="false" customHeight="false" outlineLevel="0" collapsed="false">
      <c r="A5040" s="72" t="s">
        <v>10191</v>
      </c>
      <c r="B5040" s="72" t="s">
        <v>10192</v>
      </c>
      <c r="C5040" s="72" t="s">
        <v>280</v>
      </c>
      <c r="D5040" s="72" t="s">
        <v>282</v>
      </c>
      <c r="E5040" s="72"/>
      <c r="F5040" s="73" t="n">
        <v>3039</v>
      </c>
      <c r="G5040" s="73" t="n">
        <v>2286</v>
      </c>
      <c r="H5040" s="73" t="n">
        <v>753</v>
      </c>
      <c r="I5040" s="74" t="n">
        <f aca="false">H5040/F5040</f>
        <v>0.247778874629812</v>
      </c>
      <c r="J5040" s="73" t="n">
        <v>2197</v>
      </c>
      <c r="K5040" s="73" t="n">
        <v>35</v>
      </c>
      <c r="L5040" s="73" t="n">
        <v>54</v>
      </c>
      <c r="M5040" s="73" t="n">
        <v>964</v>
      </c>
      <c r="N5040" s="73" t="n">
        <v>1144</v>
      </c>
      <c r="O5040" s="73" t="n">
        <f aca="false">J5040-M5040-N5040</f>
        <v>89</v>
      </c>
      <c r="P5040" s="74" t="n">
        <f aca="false">M5040/J5040</f>
        <v>0.438780154756486</v>
      </c>
      <c r="Q5040" s="74" t="n">
        <f aca="false">N5040/J5040</f>
        <v>0.520710059171598</v>
      </c>
      <c r="R5040" s="75" t="n">
        <f aca="false">ABS(P5040-Q5040)*100</f>
        <v>8.19299044151115</v>
      </c>
      <c r="S5040" s="72" t="str">
        <f aca="false">IF(M5040&gt;N5040,"Flávio Bolsonaro",IF(N5040&gt;M5040,"Lula","Empate"))</f>
        <v>Lula</v>
      </c>
      <c r="T5040" s="74" t="n">
        <v>0.542492917847026</v>
      </c>
      <c r="U5040" s="74" t="n">
        <v>0.405571293673277</v>
      </c>
      <c r="V5040" s="72" t="str">
        <f aca="false">IF(S5040="Empate","—",IF((N5040&gt;M5040)&lt;&gt;(T5040&gt;U5040),"Sim","Não"))</f>
        <v>Não</v>
      </c>
    </row>
    <row r="5041" customFormat="false" ht="15" hidden="false" customHeight="false" outlineLevel="0" collapsed="false">
      <c r="A5041" s="72" t="s">
        <v>10193</v>
      </c>
      <c r="B5041" s="72" t="s">
        <v>10194</v>
      </c>
      <c r="C5041" s="72" t="s">
        <v>280</v>
      </c>
      <c r="D5041" s="72" t="s">
        <v>282</v>
      </c>
      <c r="E5041" s="72"/>
      <c r="F5041" s="73" t="n">
        <v>124081</v>
      </c>
      <c r="G5041" s="73" t="n">
        <v>97109</v>
      </c>
      <c r="H5041" s="73" t="n">
        <v>26972</v>
      </c>
      <c r="I5041" s="74" t="n">
        <f aca="false">H5041/F5041</f>
        <v>0.217374134637858</v>
      </c>
      <c r="J5041" s="73" t="n">
        <v>90833</v>
      </c>
      <c r="K5041" s="73" t="n">
        <v>2824</v>
      </c>
      <c r="L5041" s="73" t="n">
        <v>3452</v>
      </c>
      <c r="M5041" s="73" t="n">
        <v>37068</v>
      </c>
      <c r="N5041" s="73" t="n">
        <v>44540</v>
      </c>
      <c r="O5041" s="73" t="n">
        <f aca="false">J5041-M5041-N5041</f>
        <v>9225</v>
      </c>
      <c r="P5041" s="74" t="n">
        <f aca="false">M5041/J5041</f>
        <v>0.408089570970903</v>
      </c>
      <c r="Q5041" s="74" t="n">
        <f aca="false">N5041/J5041</f>
        <v>0.490350423304306</v>
      </c>
      <c r="R5041" s="75" t="n">
        <f aca="false">ABS(P5041-Q5041)*100</f>
        <v>8.22608523334031</v>
      </c>
      <c r="S5041" s="72" t="str">
        <f aca="false">IF(M5041&gt;N5041,"Flávio Bolsonaro",IF(N5041&gt;M5041,"Lula","Empate"))</f>
        <v>Lula</v>
      </c>
      <c r="T5041" s="74" t="n">
        <v>0.538390709968152</v>
      </c>
      <c r="U5041" s="74" t="n">
        <v>0.350846025521589</v>
      </c>
      <c r="V5041" s="72" t="str">
        <f aca="false">IF(S5041="Empate","—",IF((N5041&gt;M5041)&lt;&gt;(T5041&gt;U5041),"Sim","Não"))</f>
        <v>Não</v>
      </c>
    </row>
    <row r="5042" customFormat="false" ht="15" hidden="false" customHeight="false" outlineLevel="0" collapsed="false">
      <c r="A5042" s="72" t="s">
        <v>10195</v>
      </c>
      <c r="B5042" s="72" t="s">
        <v>10196</v>
      </c>
      <c r="C5042" s="72" t="s">
        <v>280</v>
      </c>
      <c r="D5042" s="72" t="s">
        <v>282</v>
      </c>
      <c r="E5042" s="72"/>
      <c r="F5042" s="73" t="n">
        <v>114451</v>
      </c>
      <c r="G5042" s="73" t="n">
        <v>89745</v>
      </c>
      <c r="H5042" s="73" t="n">
        <v>24706</v>
      </c>
      <c r="I5042" s="74" t="n">
        <f aca="false">H5042/F5042</f>
        <v>0.215865304802929</v>
      </c>
      <c r="J5042" s="73" t="n">
        <v>84328</v>
      </c>
      <c r="K5042" s="73" t="n">
        <v>2465</v>
      </c>
      <c r="L5042" s="73" t="n">
        <v>2952</v>
      </c>
      <c r="M5042" s="73" t="n">
        <v>55271</v>
      </c>
      <c r="N5042" s="73" t="n">
        <v>22147</v>
      </c>
      <c r="O5042" s="73" t="n">
        <f aca="false">J5042-M5042-N5042</f>
        <v>6910</v>
      </c>
      <c r="P5042" s="74" t="n">
        <f aca="false">M5042/J5042</f>
        <v>0.655428801821459</v>
      </c>
      <c r="Q5042" s="74" t="n">
        <f aca="false">N5042/J5042</f>
        <v>0.262629257186225</v>
      </c>
      <c r="R5042" s="75" t="n">
        <f aca="false">ABS(P5042-Q5042)*100</f>
        <v>39.2799544635234</v>
      </c>
      <c r="S5042" s="72" t="str">
        <f aca="false">IF(M5042&gt;N5042,"Flávio Bolsonaro",IF(N5042&gt;M5042,"Lula","Empate"))</f>
        <v>Flávio Bolsonaro</v>
      </c>
      <c r="T5042" s="74" t="n">
        <v>0.300377745651262</v>
      </c>
      <c r="U5042" s="74" t="n">
        <v>0.601466679102738</v>
      </c>
      <c r="V5042" s="72" t="str">
        <f aca="false">IF(S5042="Empate","—",IF((N5042&gt;M5042)&lt;&gt;(T5042&gt;U5042),"Sim","Não"))</f>
        <v>Não</v>
      </c>
    </row>
    <row r="5043" customFormat="false" ht="15" hidden="false" customHeight="false" outlineLevel="0" collapsed="false">
      <c r="A5043" s="72" t="s">
        <v>10197</v>
      </c>
      <c r="B5043" s="72" t="s">
        <v>3773</v>
      </c>
      <c r="C5043" s="72" t="s">
        <v>280</v>
      </c>
      <c r="D5043" s="72" t="s">
        <v>282</v>
      </c>
      <c r="E5043" s="72"/>
      <c r="F5043" s="73" t="n">
        <v>68478</v>
      </c>
      <c r="G5043" s="73" t="n">
        <v>52193</v>
      </c>
      <c r="H5043" s="73" t="n">
        <v>16285</v>
      </c>
      <c r="I5043" s="74" t="n">
        <f aca="false">H5043/F5043</f>
        <v>0.237813604369286</v>
      </c>
      <c r="J5043" s="73" t="n">
        <v>49293</v>
      </c>
      <c r="K5043" s="73" t="n">
        <v>1514</v>
      </c>
      <c r="L5043" s="73" t="n">
        <v>1386</v>
      </c>
      <c r="M5043" s="73" t="n">
        <v>30581</v>
      </c>
      <c r="N5043" s="73" t="n">
        <v>15240</v>
      </c>
      <c r="O5043" s="73" t="n">
        <f aca="false">J5043-M5043-N5043</f>
        <v>3472</v>
      </c>
      <c r="P5043" s="74" t="n">
        <f aca="false">M5043/J5043</f>
        <v>0.620392347797862</v>
      </c>
      <c r="Q5043" s="74" t="n">
        <f aca="false">N5043/J5043</f>
        <v>0.309171687663563</v>
      </c>
      <c r="R5043" s="75" t="n">
        <f aca="false">ABS(P5043-Q5043)*100</f>
        <v>31.1220660134299</v>
      </c>
      <c r="S5043" s="72" t="str">
        <f aca="false">IF(M5043&gt;N5043,"Flávio Bolsonaro",IF(N5043&gt;M5043,"Lula","Empate"))</f>
        <v>Flávio Bolsonaro</v>
      </c>
      <c r="T5043" s="74" t="n">
        <v>0.351277425362277</v>
      </c>
      <c r="U5043" s="74" t="n">
        <v>0.564802420997498</v>
      </c>
      <c r="V5043" s="72" t="str">
        <f aca="false">IF(S5043="Empate","—",IF((N5043&gt;M5043)&lt;&gt;(T5043&gt;U5043),"Sim","Não"))</f>
        <v>Não</v>
      </c>
    </row>
    <row r="5044" customFormat="false" ht="15" hidden="false" customHeight="false" outlineLevel="0" collapsed="false">
      <c r="A5044" s="72" t="s">
        <v>10198</v>
      </c>
      <c r="B5044" s="72" t="s">
        <v>10199</v>
      </c>
      <c r="C5044" s="72" t="s">
        <v>280</v>
      </c>
      <c r="D5044" s="72" t="s">
        <v>282</v>
      </c>
      <c r="E5044" s="72"/>
      <c r="F5044" s="73" t="n">
        <v>168609</v>
      </c>
      <c r="G5044" s="73" t="n">
        <v>127450</v>
      </c>
      <c r="H5044" s="73" t="n">
        <v>41159</v>
      </c>
      <c r="I5044" s="74" t="n">
        <f aca="false">H5044/F5044</f>
        <v>0.244109151943253</v>
      </c>
      <c r="J5044" s="73" t="n">
        <v>118929</v>
      </c>
      <c r="K5044" s="73" t="n">
        <v>4218</v>
      </c>
      <c r="L5044" s="73" t="n">
        <v>4303</v>
      </c>
      <c r="M5044" s="73" t="n">
        <v>49798</v>
      </c>
      <c r="N5044" s="73" t="n">
        <v>56175</v>
      </c>
      <c r="O5044" s="73" t="n">
        <f aca="false">J5044-M5044-N5044</f>
        <v>12956</v>
      </c>
      <c r="P5044" s="74" t="n">
        <f aca="false">M5044/J5044</f>
        <v>0.418720413019533</v>
      </c>
      <c r="Q5044" s="74" t="n">
        <f aca="false">N5044/J5044</f>
        <v>0.472340640213909</v>
      </c>
      <c r="R5044" s="75" t="n">
        <f aca="false">ABS(P5044-Q5044)*100</f>
        <v>5.36202271943765</v>
      </c>
      <c r="S5044" s="72" t="str">
        <f aca="false">IF(M5044&gt;N5044,"Flávio Bolsonaro",IF(N5044&gt;M5044,"Lula","Empate"))</f>
        <v>Lula</v>
      </c>
      <c r="T5044" s="74" t="n">
        <v>0.532360323358759</v>
      </c>
      <c r="U5044" s="74" t="n">
        <v>0.361896147076081</v>
      </c>
      <c r="V5044" s="72" t="str">
        <f aca="false">IF(S5044="Empate","—",IF((N5044&gt;M5044)&lt;&gt;(T5044&gt;U5044),"Sim","Não"))</f>
        <v>Não</v>
      </c>
    </row>
    <row r="5045" customFormat="false" ht="15" hidden="false" customHeight="false" outlineLevel="0" collapsed="false">
      <c r="A5045" s="72" t="s">
        <v>10200</v>
      </c>
      <c r="B5045" s="72" t="s">
        <v>10201</v>
      </c>
      <c r="C5045" s="72" t="s">
        <v>280</v>
      </c>
      <c r="D5045" s="72" t="s">
        <v>282</v>
      </c>
      <c r="E5045" s="72"/>
      <c r="F5045" s="73" t="n">
        <v>53362</v>
      </c>
      <c r="G5045" s="73" t="n">
        <v>42746</v>
      </c>
      <c r="H5045" s="73" t="n">
        <v>10616</v>
      </c>
      <c r="I5045" s="74" t="n">
        <f aca="false">H5045/F5045</f>
        <v>0.198943068100896</v>
      </c>
      <c r="J5045" s="73" t="n">
        <v>39488</v>
      </c>
      <c r="K5045" s="73" t="n">
        <v>1395</v>
      </c>
      <c r="L5045" s="73" t="n">
        <v>1863</v>
      </c>
      <c r="M5045" s="73" t="n">
        <v>25885</v>
      </c>
      <c r="N5045" s="73" t="n">
        <v>10212</v>
      </c>
      <c r="O5045" s="73" t="n">
        <f aca="false">J5045-M5045-N5045</f>
        <v>3391</v>
      </c>
      <c r="P5045" s="74" t="n">
        <f aca="false">M5045/J5045</f>
        <v>0.655515599675851</v>
      </c>
      <c r="Q5045" s="74" t="n">
        <f aca="false">N5045/J5045</f>
        <v>0.258610210696921</v>
      </c>
      <c r="R5045" s="75" t="n">
        <f aca="false">ABS(P5045-Q5045)*100</f>
        <v>39.690538897893</v>
      </c>
      <c r="S5045" s="72" t="str">
        <f aca="false">IF(M5045&gt;N5045,"Flávio Bolsonaro",IF(N5045&gt;M5045,"Lula","Empate"))</f>
        <v>Flávio Bolsonaro</v>
      </c>
      <c r="T5045" s="74" t="n">
        <v>0.298359610622073</v>
      </c>
      <c r="U5045" s="74" t="n">
        <v>0.604124267464385</v>
      </c>
      <c r="V5045" s="72" t="str">
        <f aca="false">IF(S5045="Empate","—",IF((N5045&gt;M5045)&lt;&gt;(T5045&gt;U5045),"Sim","Não"))</f>
        <v>Não</v>
      </c>
    </row>
    <row r="5046" customFormat="false" ht="15" hidden="false" customHeight="false" outlineLevel="0" collapsed="false">
      <c r="A5046" s="72" t="s">
        <v>10202</v>
      </c>
      <c r="B5046" s="72" t="s">
        <v>10203</v>
      </c>
      <c r="C5046" s="72" t="s">
        <v>280</v>
      </c>
      <c r="D5046" s="72" t="s">
        <v>282</v>
      </c>
      <c r="E5046" s="72"/>
      <c r="F5046" s="73" t="n">
        <v>3305</v>
      </c>
      <c r="G5046" s="73" t="n">
        <v>2564</v>
      </c>
      <c r="H5046" s="73" t="n">
        <v>741</v>
      </c>
      <c r="I5046" s="74" t="n">
        <f aca="false">H5046/F5046</f>
        <v>0.224205748865356</v>
      </c>
      <c r="J5046" s="73" t="n">
        <v>2404</v>
      </c>
      <c r="K5046" s="73" t="n">
        <v>81</v>
      </c>
      <c r="L5046" s="73" t="n">
        <v>79</v>
      </c>
      <c r="M5046" s="73" t="n">
        <v>1315</v>
      </c>
      <c r="N5046" s="73" t="n">
        <v>990</v>
      </c>
      <c r="O5046" s="73" t="n">
        <f aca="false">J5046-M5046-N5046</f>
        <v>99</v>
      </c>
      <c r="P5046" s="74" t="n">
        <f aca="false">M5046/J5046</f>
        <v>0.547004991680532</v>
      </c>
      <c r="Q5046" s="74" t="n">
        <f aca="false">N5046/J5046</f>
        <v>0.411813643926789</v>
      </c>
      <c r="R5046" s="75" t="n">
        <f aca="false">ABS(P5046-Q5046)*100</f>
        <v>13.5191347753744</v>
      </c>
      <c r="S5046" s="72" t="str">
        <f aca="false">IF(M5046&gt;N5046,"Flávio Bolsonaro",IF(N5046&gt;M5046,"Lula","Empate"))</f>
        <v>Flávio Bolsonaro</v>
      </c>
      <c r="T5046" s="74" t="n">
        <v>0.573884568153909</v>
      </c>
      <c r="U5046" s="74" t="n">
        <v>0.373720835038887</v>
      </c>
      <c r="V5046" s="72" t="str">
        <f aca="false">IF(S5046="Empate","—",IF((N5046&gt;M5046)&lt;&gt;(T5046&gt;U5046),"Sim","Não"))</f>
        <v>Sim</v>
      </c>
    </row>
    <row r="5047" customFormat="false" ht="15" hidden="false" customHeight="false" outlineLevel="0" collapsed="false">
      <c r="A5047" s="72" t="s">
        <v>10204</v>
      </c>
      <c r="B5047" s="72" t="s">
        <v>5609</v>
      </c>
      <c r="C5047" s="72" t="s">
        <v>280</v>
      </c>
      <c r="D5047" s="72" t="s">
        <v>282</v>
      </c>
      <c r="E5047" s="72"/>
      <c r="F5047" s="73" t="n">
        <v>11006</v>
      </c>
      <c r="G5047" s="73" t="n">
        <v>8332</v>
      </c>
      <c r="H5047" s="73" t="n">
        <v>2674</v>
      </c>
      <c r="I5047" s="74" t="n">
        <f aca="false">H5047/F5047</f>
        <v>0.242958386334727</v>
      </c>
      <c r="J5047" s="73" t="n">
        <v>7948</v>
      </c>
      <c r="K5047" s="73" t="n">
        <v>177</v>
      </c>
      <c r="L5047" s="73" t="n">
        <v>207</v>
      </c>
      <c r="M5047" s="73" t="n">
        <v>4862</v>
      </c>
      <c r="N5047" s="73" t="n">
        <v>2636</v>
      </c>
      <c r="O5047" s="73" t="n">
        <f aca="false">J5047-M5047-N5047</f>
        <v>450</v>
      </c>
      <c r="P5047" s="74" t="n">
        <f aca="false">M5047/J5047</f>
        <v>0.611726220432813</v>
      </c>
      <c r="Q5047" s="74" t="n">
        <f aca="false">N5047/J5047</f>
        <v>0.331655762455964</v>
      </c>
      <c r="R5047" s="75" t="n">
        <f aca="false">ABS(P5047-Q5047)*100</f>
        <v>28.007045797685</v>
      </c>
      <c r="S5047" s="72" t="str">
        <f aca="false">IF(M5047&gt;N5047,"Flávio Bolsonaro",IF(N5047&gt;M5047,"Lula","Empate"))</f>
        <v>Flávio Bolsonaro</v>
      </c>
      <c r="T5047" s="74" t="n">
        <v>0.3984</v>
      </c>
      <c r="U5047" s="74" t="n">
        <v>0.529353846153846</v>
      </c>
      <c r="V5047" s="72" t="str">
        <f aca="false">IF(S5047="Empate","—",IF((N5047&gt;M5047)&lt;&gt;(T5047&gt;U5047),"Sim","Não"))</f>
        <v>Não</v>
      </c>
    </row>
    <row r="5048" customFormat="false" ht="15" hidden="false" customHeight="false" outlineLevel="0" collapsed="false">
      <c r="A5048" s="72" t="s">
        <v>10205</v>
      </c>
      <c r="B5048" s="72" t="s">
        <v>10206</v>
      </c>
      <c r="C5048" s="72" t="s">
        <v>280</v>
      </c>
      <c r="D5048" s="72" t="s">
        <v>282</v>
      </c>
      <c r="E5048" s="72"/>
      <c r="F5048" s="73" t="n">
        <v>3647</v>
      </c>
      <c r="G5048" s="73" t="n">
        <v>2655</v>
      </c>
      <c r="H5048" s="73" t="n">
        <v>992</v>
      </c>
      <c r="I5048" s="74" t="n">
        <f aca="false">H5048/F5048</f>
        <v>0.272004387167535</v>
      </c>
      <c r="J5048" s="73" t="n">
        <v>2530</v>
      </c>
      <c r="K5048" s="73" t="n">
        <v>41</v>
      </c>
      <c r="L5048" s="73" t="n">
        <v>84</v>
      </c>
      <c r="M5048" s="73" t="n">
        <v>793</v>
      </c>
      <c r="N5048" s="73" t="n">
        <v>1583</v>
      </c>
      <c r="O5048" s="73" t="n">
        <f aca="false">J5048-M5048-N5048</f>
        <v>154</v>
      </c>
      <c r="P5048" s="74" t="n">
        <f aca="false">M5048/J5048</f>
        <v>0.313438735177866</v>
      </c>
      <c r="Q5048" s="74" t="n">
        <f aca="false">N5048/J5048</f>
        <v>0.625691699604743</v>
      </c>
      <c r="R5048" s="75" t="n">
        <f aca="false">ABS(P5048-Q5048)*100</f>
        <v>31.2252964426878</v>
      </c>
      <c r="S5048" s="72" t="str">
        <f aca="false">IF(M5048&gt;N5048,"Flávio Bolsonaro",IF(N5048&gt;M5048,"Lula","Empate"))</f>
        <v>Lula</v>
      </c>
      <c r="T5048" s="74" t="n">
        <v>0.686477861986438</v>
      </c>
      <c r="U5048" s="74" t="n">
        <v>0.23494216194655</v>
      </c>
      <c r="V5048" s="72" t="str">
        <f aca="false">IF(S5048="Empate","—",IF((N5048&gt;M5048)&lt;&gt;(T5048&gt;U5048),"Sim","Não"))</f>
        <v>Não</v>
      </c>
    </row>
    <row r="5049" customFormat="false" ht="15" hidden="false" customHeight="false" outlineLevel="0" collapsed="false">
      <c r="A5049" s="72" t="s">
        <v>10207</v>
      </c>
      <c r="B5049" s="72" t="s">
        <v>10208</v>
      </c>
      <c r="C5049" s="72" t="s">
        <v>280</v>
      </c>
      <c r="D5049" s="72" t="s">
        <v>282</v>
      </c>
      <c r="E5049" s="72"/>
      <c r="F5049" s="73" t="n">
        <v>9473</v>
      </c>
      <c r="G5049" s="73" t="n">
        <v>7622</v>
      </c>
      <c r="H5049" s="73" t="n">
        <v>1851</v>
      </c>
      <c r="I5049" s="74" t="n">
        <f aca="false">H5049/F5049</f>
        <v>0.195397445371055</v>
      </c>
      <c r="J5049" s="73" t="n">
        <v>7125</v>
      </c>
      <c r="K5049" s="73" t="n">
        <v>272</v>
      </c>
      <c r="L5049" s="73" t="n">
        <v>225</v>
      </c>
      <c r="M5049" s="73" t="n">
        <v>4349</v>
      </c>
      <c r="N5049" s="73" t="n">
        <v>2256</v>
      </c>
      <c r="O5049" s="73" t="n">
        <f aca="false">J5049-M5049-N5049</f>
        <v>520</v>
      </c>
      <c r="P5049" s="74" t="n">
        <f aca="false">M5049/J5049</f>
        <v>0.610385964912281</v>
      </c>
      <c r="Q5049" s="74" t="n">
        <f aca="false">N5049/J5049</f>
        <v>0.316631578947368</v>
      </c>
      <c r="R5049" s="75" t="n">
        <f aca="false">ABS(P5049-Q5049)*100</f>
        <v>29.3754385964912</v>
      </c>
      <c r="S5049" s="72" t="str">
        <f aca="false">IF(M5049&gt;N5049,"Flávio Bolsonaro",IF(N5049&gt;M5049,"Lula","Empate"))</f>
        <v>Flávio Bolsonaro</v>
      </c>
      <c r="T5049" s="74" t="n">
        <v>0.392555897710537</v>
      </c>
      <c r="U5049" s="74" t="n">
        <v>0.529254250903736</v>
      </c>
      <c r="V5049" s="72" t="str">
        <f aca="false">IF(S5049="Empate","—",IF((N5049&gt;M5049)&lt;&gt;(T5049&gt;U5049),"Sim","Não"))</f>
        <v>Não</v>
      </c>
    </row>
    <row r="5050" customFormat="false" ht="15" hidden="false" customHeight="false" outlineLevel="0" collapsed="false">
      <c r="A5050" s="72" t="s">
        <v>10209</v>
      </c>
      <c r="B5050" s="72" t="s">
        <v>10210</v>
      </c>
      <c r="C5050" s="72" t="s">
        <v>280</v>
      </c>
      <c r="D5050" s="72" t="s">
        <v>282</v>
      </c>
      <c r="E5050" s="72"/>
      <c r="F5050" s="73" t="n">
        <v>258019</v>
      </c>
      <c r="G5050" s="73" t="n">
        <v>196053</v>
      </c>
      <c r="H5050" s="73" t="n">
        <v>61966</v>
      </c>
      <c r="I5050" s="74" t="n">
        <f aca="false">H5050/F5050</f>
        <v>0.240160608327294</v>
      </c>
      <c r="J5050" s="73" t="n">
        <v>181377</v>
      </c>
      <c r="K5050" s="73" t="n">
        <v>6463</v>
      </c>
      <c r="L5050" s="73" t="n">
        <v>8213</v>
      </c>
      <c r="M5050" s="73" t="n">
        <v>79910</v>
      </c>
      <c r="N5050" s="73" t="n">
        <v>83516</v>
      </c>
      <c r="O5050" s="73" t="n">
        <f aca="false">J5050-M5050-N5050</f>
        <v>17951</v>
      </c>
      <c r="P5050" s="74" t="n">
        <f aca="false">M5050/J5050</f>
        <v>0.440574052939458</v>
      </c>
      <c r="Q5050" s="74" t="n">
        <f aca="false">N5050/J5050</f>
        <v>0.460455294772766</v>
      </c>
      <c r="R5050" s="75" t="n">
        <f aca="false">ABS(P5050-Q5050)*100</f>
        <v>1.98812418333085</v>
      </c>
      <c r="S5050" s="72" t="str">
        <f aca="false">IF(M5050&gt;N5050,"Flávio Bolsonaro",IF(N5050&gt;M5050,"Lula","Empate"))</f>
        <v>Lula</v>
      </c>
      <c r="T5050" s="74" t="n">
        <v>0.505239621777431</v>
      </c>
      <c r="U5050" s="74" t="n">
        <v>0.39259718218798</v>
      </c>
      <c r="V5050" s="72" t="str">
        <f aca="false">IF(S5050="Empate","—",IF((N5050&gt;M5050)&lt;&gt;(T5050&gt;U5050),"Sim","Não"))</f>
        <v>Não</v>
      </c>
    </row>
    <row r="5051" customFormat="false" ht="15" hidden="false" customHeight="false" outlineLevel="0" collapsed="false">
      <c r="A5051" s="72" t="s">
        <v>10211</v>
      </c>
      <c r="B5051" s="72" t="s">
        <v>10212</v>
      </c>
      <c r="C5051" s="72" t="s">
        <v>280</v>
      </c>
      <c r="D5051" s="72" t="s">
        <v>282</v>
      </c>
      <c r="E5051" s="72"/>
      <c r="F5051" s="73" t="n">
        <v>33780</v>
      </c>
      <c r="G5051" s="73" t="n">
        <v>25369</v>
      </c>
      <c r="H5051" s="73" t="n">
        <v>8411</v>
      </c>
      <c r="I5051" s="74" t="n">
        <f aca="false">H5051/F5051</f>
        <v>0.248993487270574</v>
      </c>
      <c r="J5051" s="73" t="n">
        <v>24027</v>
      </c>
      <c r="K5051" s="73" t="n">
        <v>710</v>
      </c>
      <c r="L5051" s="73" t="n">
        <v>632</v>
      </c>
      <c r="M5051" s="73" t="n">
        <v>15088</v>
      </c>
      <c r="N5051" s="73" t="n">
        <v>7095</v>
      </c>
      <c r="O5051" s="73" t="n">
        <f aca="false">J5051-M5051-N5051</f>
        <v>1844</v>
      </c>
      <c r="P5051" s="74" t="n">
        <f aca="false">M5051/J5051</f>
        <v>0.627960211428809</v>
      </c>
      <c r="Q5051" s="74" t="n">
        <f aca="false">N5051/J5051</f>
        <v>0.295292795604944</v>
      </c>
      <c r="R5051" s="75" t="n">
        <f aca="false">ABS(P5051-Q5051)*100</f>
        <v>33.2667415823865</v>
      </c>
      <c r="S5051" s="72" t="str">
        <f aca="false">IF(M5051&gt;N5051,"Flávio Bolsonaro",IF(N5051&gt;M5051,"Lula","Empate"))</f>
        <v>Flávio Bolsonaro</v>
      </c>
      <c r="T5051" s="74" t="n">
        <v>0.34534042298005</v>
      </c>
      <c r="U5051" s="74" t="n">
        <v>0.556550593691281</v>
      </c>
      <c r="V5051" s="72" t="str">
        <f aca="false">IF(S5051="Empate","—",IF((N5051&gt;M5051)&lt;&gt;(T5051&gt;U5051),"Sim","Não"))</f>
        <v>Não</v>
      </c>
    </row>
    <row r="5052" customFormat="false" ht="15" hidden="false" customHeight="false" outlineLevel="0" collapsed="false">
      <c r="A5052" s="72" t="s">
        <v>10213</v>
      </c>
      <c r="B5052" s="72" t="s">
        <v>10214</v>
      </c>
      <c r="C5052" s="72" t="s">
        <v>280</v>
      </c>
      <c r="D5052" s="72" t="s">
        <v>282</v>
      </c>
      <c r="E5052" s="72"/>
      <c r="F5052" s="73" t="n">
        <v>9789</v>
      </c>
      <c r="G5052" s="73" t="n">
        <v>7164</v>
      </c>
      <c r="H5052" s="73" t="n">
        <v>2625</v>
      </c>
      <c r="I5052" s="74" t="n">
        <f aca="false">H5052/F5052</f>
        <v>0.268158136684033</v>
      </c>
      <c r="J5052" s="73" t="n">
        <v>6831</v>
      </c>
      <c r="K5052" s="73" t="n">
        <v>123</v>
      </c>
      <c r="L5052" s="73" t="n">
        <v>210</v>
      </c>
      <c r="M5052" s="73" t="n">
        <v>4051</v>
      </c>
      <c r="N5052" s="73" t="n">
        <v>2381</v>
      </c>
      <c r="O5052" s="73" t="n">
        <f aca="false">J5052-M5052-N5052</f>
        <v>399</v>
      </c>
      <c r="P5052" s="74" t="n">
        <f aca="false">M5052/J5052</f>
        <v>0.59303176694481</v>
      </c>
      <c r="Q5052" s="74" t="n">
        <f aca="false">N5052/J5052</f>
        <v>0.348558044210218</v>
      </c>
      <c r="R5052" s="75" t="n">
        <f aca="false">ABS(P5052-Q5052)*100</f>
        <v>24.4473722734592</v>
      </c>
      <c r="S5052" s="72" t="str">
        <f aca="false">IF(M5052&gt;N5052,"Flávio Bolsonaro",IF(N5052&gt;M5052,"Lula","Empate"))</f>
        <v>Flávio Bolsonaro</v>
      </c>
      <c r="T5052" s="74" t="n">
        <v>0.363936393639364</v>
      </c>
      <c r="U5052" s="74" t="n">
        <v>0.564206420642064</v>
      </c>
      <c r="V5052" s="72" t="str">
        <f aca="false">IF(S5052="Empate","—",IF((N5052&gt;M5052)&lt;&gt;(T5052&gt;U5052),"Sim","Não"))</f>
        <v>Não</v>
      </c>
    </row>
    <row r="5053" customFormat="false" ht="15" hidden="false" customHeight="false" outlineLevel="0" collapsed="false">
      <c r="A5053" s="72" t="s">
        <v>10215</v>
      </c>
      <c r="B5053" s="72" t="s">
        <v>10216</v>
      </c>
      <c r="C5053" s="72" t="s">
        <v>280</v>
      </c>
      <c r="D5053" s="72" t="s">
        <v>282</v>
      </c>
      <c r="E5053" s="72"/>
      <c r="F5053" s="73" t="n">
        <v>85162</v>
      </c>
      <c r="G5053" s="73" t="n">
        <v>68525</v>
      </c>
      <c r="H5053" s="73" t="n">
        <v>16637</v>
      </c>
      <c r="I5053" s="74" t="n">
        <f aca="false">H5053/F5053</f>
        <v>0.195357084145511</v>
      </c>
      <c r="J5053" s="73" t="n">
        <v>65048</v>
      </c>
      <c r="K5053" s="73" t="n">
        <v>1459</v>
      </c>
      <c r="L5053" s="73" t="n">
        <v>2018</v>
      </c>
      <c r="M5053" s="73" t="n">
        <v>40307</v>
      </c>
      <c r="N5053" s="73" t="n">
        <v>18113</v>
      </c>
      <c r="O5053" s="73" t="n">
        <f aca="false">J5053-M5053-N5053</f>
        <v>6628</v>
      </c>
      <c r="P5053" s="74" t="n">
        <f aca="false">M5053/J5053</f>
        <v>0.619650104538187</v>
      </c>
      <c r="Q5053" s="74" t="n">
        <f aca="false">N5053/J5053</f>
        <v>0.278455909482229</v>
      </c>
      <c r="R5053" s="75" t="n">
        <f aca="false">ABS(P5053-Q5053)*100</f>
        <v>34.1194195055959</v>
      </c>
      <c r="S5053" s="72" t="str">
        <f aca="false">IF(M5053&gt;N5053,"Flávio Bolsonaro",IF(N5053&gt;M5053,"Lula","Empate"))</f>
        <v>Flávio Bolsonaro</v>
      </c>
      <c r="T5053" s="74" t="n">
        <v>0.300330801845036</v>
      </c>
      <c r="U5053" s="74" t="n">
        <v>0.580984329621519</v>
      </c>
      <c r="V5053" s="72" t="str">
        <f aca="false">IF(S5053="Empate","—",IF((N5053&gt;M5053)&lt;&gt;(T5053&gt;U5053),"Sim","Não"))</f>
        <v>Não</v>
      </c>
    </row>
    <row r="5054" customFormat="false" ht="15" hidden="false" customHeight="false" outlineLevel="0" collapsed="false">
      <c r="A5054" s="72" t="s">
        <v>10217</v>
      </c>
      <c r="B5054" s="72" t="s">
        <v>10218</v>
      </c>
      <c r="C5054" s="72" t="s">
        <v>280</v>
      </c>
      <c r="D5054" s="72" t="s">
        <v>282</v>
      </c>
      <c r="E5054" s="72"/>
      <c r="F5054" s="73" t="n">
        <v>14071</v>
      </c>
      <c r="G5054" s="73" t="n">
        <v>10707</v>
      </c>
      <c r="H5054" s="73" t="n">
        <v>3364</v>
      </c>
      <c r="I5054" s="74" t="n">
        <f aca="false">H5054/F5054</f>
        <v>0.239073271267145</v>
      </c>
      <c r="J5054" s="73" t="n">
        <v>9981</v>
      </c>
      <c r="K5054" s="73" t="n">
        <v>328</v>
      </c>
      <c r="L5054" s="73" t="n">
        <v>398</v>
      </c>
      <c r="M5054" s="73" t="n">
        <v>5954</v>
      </c>
      <c r="N5054" s="73" t="n">
        <v>3203</v>
      </c>
      <c r="O5054" s="73" t="n">
        <f aca="false">J5054-M5054-N5054</f>
        <v>824</v>
      </c>
      <c r="P5054" s="74" t="n">
        <f aca="false">M5054/J5054</f>
        <v>0.596533413485623</v>
      </c>
      <c r="Q5054" s="74" t="n">
        <f aca="false">N5054/J5054</f>
        <v>0.32090972848412</v>
      </c>
      <c r="R5054" s="75" t="n">
        <f aca="false">ABS(P5054-Q5054)*100</f>
        <v>27.5623685001503</v>
      </c>
      <c r="S5054" s="72" t="str">
        <f aca="false">IF(M5054&gt;N5054,"Flávio Bolsonaro",IF(N5054&gt;M5054,"Lula","Empate"))</f>
        <v>Flávio Bolsonaro</v>
      </c>
      <c r="T5054" s="74" t="n">
        <v>0.391112419070041</v>
      </c>
      <c r="U5054" s="74" t="n">
        <v>0.528546203649206</v>
      </c>
      <c r="V5054" s="72" t="str">
        <f aca="false">IF(S5054="Empate","—",IF((N5054&gt;M5054)&lt;&gt;(T5054&gt;U5054),"Sim","Não"))</f>
        <v>Não</v>
      </c>
    </row>
    <row r="5055" customFormat="false" ht="15" hidden="false" customHeight="false" outlineLevel="0" collapsed="false">
      <c r="A5055" s="72" t="s">
        <v>10219</v>
      </c>
      <c r="B5055" s="72" t="s">
        <v>10220</v>
      </c>
      <c r="C5055" s="72" t="s">
        <v>280</v>
      </c>
      <c r="D5055" s="72" t="s">
        <v>282</v>
      </c>
      <c r="E5055" s="72"/>
      <c r="F5055" s="73" t="n">
        <v>16732</v>
      </c>
      <c r="G5055" s="73" t="n">
        <v>12980</v>
      </c>
      <c r="H5055" s="73" t="n">
        <v>3752</v>
      </c>
      <c r="I5055" s="74" t="n">
        <f aca="false">H5055/F5055</f>
        <v>0.224240975376524</v>
      </c>
      <c r="J5055" s="73" t="n">
        <v>12244</v>
      </c>
      <c r="K5055" s="73" t="n">
        <v>354</v>
      </c>
      <c r="L5055" s="73" t="n">
        <v>382</v>
      </c>
      <c r="M5055" s="73" t="n">
        <v>6532</v>
      </c>
      <c r="N5055" s="73" t="n">
        <v>4939</v>
      </c>
      <c r="O5055" s="73" t="n">
        <f aca="false">J5055-M5055-N5055</f>
        <v>773</v>
      </c>
      <c r="P5055" s="74" t="n">
        <f aca="false">M5055/J5055</f>
        <v>0.533485788957857</v>
      </c>
      <c r="Q5055" s="74" t="n">
        <f aca="false">N5055/J5055</f>
        <v>0.403381247958184</v>
      </c>
      <c r="R5055" s="75" t="n">
        <f aca="false">ABS(P5055-Q5055)*100</f>
        <v>13.0104540999673</v>
      </c>
      <c r="S5055" s="72" t="str">
        <f aca="false">IF(M5055&gt;N5055,"Flávio Bolsonaro",IF(N5055&gt;M5055,"Lula","Empate"))</f>
        <v>Flávio Bolsonaro</v>
      </c>
      <c r="T5055" s="74" t="n">
        <v>0.492110062643724</v>
      </c>
      <c r="U5055" s="74" t="n">
        <v>0.43216239790659</v>
      </c>
      <c r="V5055" s="72" t="str">
        <f aca="false">IF(S5055="Empate","—",IF((N5055&gt;M5055)&lt;&gt;(T5055&gt;U5055),"Sim","Não"))</f>
        <v>Sim</v>
      </c>
    </row>
    <row r="5056" customFormat="false" ht="15" hidden="false" customHeight="false" outlineLevel="0" collapsed="false">
      <c r="A5056" s="72" t="s">
        <v>10221</v>
      </c>
      <c r="B5056" s="72" t="s">
        <v>10222</v>
      </c>
      <c r="C5056" s="72" t="s">
        <v>280</v>
      </c>
      <c r="D5056" s="72" t="s">
        <v>282</v>
      </c>
      <c r="E5056" s="72"/>
      <c r="F5056" s="73" t="n">
        <v>10400</v>
      </c>
      <c r="G5056" s="73" t="n">
        <v>7821</v>
      </c>
      <c r="H5056" s="73" t="n">
        <v>2579</v>
      </c>
      <c r="I5056" s="74" t="n">
        <f aca="false">H5056/F5056</f>
        <v>0.247980769230769</v>
      </c>
      <c r="J5056" s="73" t="n">
        <v>7342</v>
      </c>
      <c r="K5056" s="73" t="n">
        <v>216</v>
      </c>
      <c r="L5056" s="73" t="n">
        <v>263</v>
      </c>
      <c r="M5056" s="73" t="n">
        <v>4246</v>
      </c>
      <c r="N5056" s="73" t="n">
        <v>2573</v>
      </c>
      <c r="O5056" s="73" t="n">
        <f aca="false">J5056-M5056-N5056</f>
        <v>523</v>
      </c>
      <c r="P5056" s="74" t="n">
        <f aca="false">M5056/J5056</f>
        <v>0.578316535004086</v>
      </c>
      <c r="Q5056" s="74" t="n">
        <f aca="false">N5056/J5056</f>
        <v>0.350449468809589</v>
      </c>
      <c r="R5056" s="75" t="n">
        <f aca="false">ABS(P5056-Q5056)*100</f>
        <v>22.7867066194497</v>
      </c>
      <c r="S5056" s="72" t="str">
        <f aca="false">IF(M5056&gt;N5056,"Flávio Bolsonaro",IF(N5056&gt;M5056,"Lula","Empate"))</f>
        <v>Flávio Bolsonaro</v>
      </c>
      <c r="T5056" s="74" t="n">
        <v>0.396067415730337</v>
      </c>
      <c r="U5056" s="74" t="n">
        <v>0.534376672017122</v>
      </c>
      <c r="V5056" s="72" t="str">
        <f aca="false">IF(S5056="Empate","—",IF((N5056&gt;M5056)&lt;&gt;(T5056&gt;U5056),"Sim","Não"))</f>
        <v>Não</v>
      </c>
    </row>
    <row r="5057" customFormat="false" ht="15" hidden="false" customHeight="false" outlineLevel="0" collapsed="false">
      <c r="A5057" s="72" t="s">
        <v>10223</v>
      </c>
      <c r="B5057" s="72" t="s">
        <v>10224</v>
      </c>
      <c r="C5057" s="72" t="s">
        <v>280</v>
      </c>
      <c r="D5057" s="72" t="s">
        <v>282</v>
      </c>
      <c r="E5057" s="72"/>
      <c r="F5057" s="73" t="n">
        <v>5150</v>
      </c>
      <c r="G5057" s="73" t="n">
        <v>3797</v>
      </c>
      <c r="H5057" s="73" t="n">
        <v>1353</v>
      </c>
      <c r="I5057" s="74" t="n">
        <f aca="false">H5057/F5057</f>
        <v>0.262718446601942</v>
      </c>
      <c r="J5057" s="73" t="n">
        <v>3639</v>
      </c>
      <c r="K5057" s="73" t="n">
        <v>67</v>
      </c>
      <c r="L5057" s="73" t="n">
        <v>91</v>
      </c>
      <c r="M5057" s="73" t="n">
        <v>1709</v>
      </c>
      <c r="N5057" s="73" t="n">
        <v>1685</v>
      </c>
      <c r="O5057" s="73" t="n">
        <f aca="false">J5057-M5057-N5057</f>
        <v>245</v>
      </c>
      <c r="P5057" s="74" t="n">
        <f aca="false">M5057/J5057</f>
        <v>0.469634514976642</v>
      </c>
      <c r="Q5057" s="74" t="n">
        <f aca="false">N5057/J5057</f>
        <v>0.46303929651003</v>
      </c>
      <c r="R5057" s="75" t="n">
        <f aca="false">ABS(P5057-Q5057)*100</f>
        <v>0.659521846661171</v>
      </c>
      <c r="S5057" s="72" t="str">
        <f aca="false">IF(M5057&gt;N5057,"Flávio Bolsonaro",IF(N5057&gt;M5057,"Lula","Empate"))</f>
        <v>Flávio Bolsonaro</v>
      </c>
      <c r="T5057" s="74" t="n">
        <v>0.520907351735447</v>
      </c>
      <c r="U5057" s="74" t="n">
        <v>0.419786827001913</v>
      </c>
      <c r="V5057" s="72" t="str">
        <f aca="false">IF(S5057="Empate","—",IF((N5057&gt;M5057)&lt;&gt;(T5057&gt;U5057),"Sim","Não"))</f>
        <v>Sim</v>
      </c>
    </row>
    <row r="5058" customFormat="false" ht="15" hidden="false" customHeight="false" outlineLevel="0" collapsed="false">
      <c r="A5058" s="72" t="s">
        <v>10225</v>
      </c>
      <c r="B5058" s="72" t="s">
        <v>10226</v>
      </c>
      <c r="C5058" s="72" t="s">
        <v>280</v>
      </c>
      <c r="D5058" s="72" t="s">
        <v>282</v>
      </c>
      <c r="E5058" s="72"/>
      <c r="F5058" s="73" t="n">
        <v>6007</v>
      </c>
      <c r="G5058" s="73" t="n">
        <v>4736</v>
      </c>
      <c r="H5058" s="73" t="n">
        <v>1271</v>
      </c>
      <c r="I5058" s="74" t="n">
        <f aca="false">H5058/F5058</f>
        <v>0.211586482437157</v>
      </c>
      <c r="J5058" s="73" t="n">
        <v>4447</v>
      </c>
      <c r="K5058" s="73" t="n">
        <v>160</v>
      </c>
      <c r="L5058" s="73" t="n">
        <v>129</v>
      </c>
      <c r="M5058" s="73" t="n">
        <v>2606</v>
      </c>
      <c r="N5058" s="73" t="n">
        <v>1516</v>
      </c>
      <c r="O5058" s="73" t="n">
        <f aca="false">J5058-M5058-N5058</f>
        <v>325</v>
      </c>
      <c r="P5058" s="74" t="n">
        <f aca="false">M5058/J5058</f>
        <v>0.586013042500562</v>
      </c>
      <c r="Q5058" s="74" t="n">
        <f aca="false">N5058/J5058</f>
        <v>0.340903980211378</v>
      </c>
      <c r="R5058" s="75" t="n">
        <f aca="false">ABS(P5058-Q5058)*100</f>
        <v>24.5109062289184</v>
      </c>
      <c r="S5058" s="72" t="str">
        <f aca="false">IF(M5058&gt;N5058,"Flávio Bolsonaro",IF(N5058&gt;M5058,"Lula","Empate"))</f>
        <v>Flávio Bolsonaro</v>
      </c>
      <c r="T5058" s="74" t="n">
        <v>0.435025817555938</v>
      </c>
      <c r="U5058" s="74" t="n">
        <v>0.49526678141136</v>
      </c>
      <c r="V5058" s="72" t="str">
        <f aca="false">IF(S5058="Empate","—",IF((N5058&gt;M5058)&lt;&gt;(T5058&gt;U5058),"Sim","Não"))</f>
        <v>Não</v>
      </c>
    </row>
    <row r="5059" customFormat="false" ht="15" hidden="false" customHeight="false" outlineLevel="0" collapsed="false">
      <c r="A5059" s="72" t="s">
        <v>10227</v>
      </c>
      <c r="B5059" s="72" t="s">
        <v>10228</v>
      </c>
      <c r="C5059" s="72" t="s">
        <v>280</v>
      </c>
      <c r="D5059" s="72" t="s">
        <v>282</v>
      </c>
      <c r="E5059" s="72"/>
      <c r="F5059" s="73" t="n">
        <v>128825</v>
      </c>
      <c r="G5059" s="73" t="n">
        <v>97582</v>
      </c>
      <c r="H5059" s="73" t="n">
        <v>31243</v>
      </c>
      <c r="I5059" s="74" t="n">
        <f aca="false">H5059/F5059</f>
        <v>0.242522802251116</v>
      </c>
      <c r="J5059" s="73" t="n">
        <v>91935</v>
      </c>
      <c r="K5059" s="73" t="n">
        <v>2273</v>
      </c>
      <c r="L5059" s="73" t="n">
        <v>3374</v>
      </c>
      <c r="M5059" s="73" t="n">
        <v>55736</v>
      </c>
      <c r="N5059" s="73" t="n">
        <v>26916</v>
      </c>
      <c r="O5059" s="73" t="n">
        <f aca="false">J5059-M5059-N5059</f>
        <v>9283</v>
      </c>
      <c r="P5059" s="74" t="n">
        <f aca="false">M5059/J5059</f>
        <v>0.606254418882906</v>
      </c>
      <c r="Q5059" s="74" t="n">
        <f aca="false">N5059/J5059</f>
        <v>0.292772067221406</v>
      </c>
      <c r="R5059" s="75" t="n">
        <f aca="false">ABS(P5059-Q5059)*100</f>
        <v>31.34823516615</v>
      </c>
      <c r="S5059" s="72" t="str">
        <f aca="false">IF(M5059&gt;N5059,"Flávio Bolsonaro",IF(N5059&gt;M5059,"Lula","Empate"))</f>
        <v>Flávio Bolsonaro</v>
      </c>
      <c r="T5059" s="74" t="n">
        <v>0.326716497597437</v>
      </c>
      <c r="U5059" s="74" t="n">
        <v>0.566801922050187</v>
      </c>
      <c r="V5059" s="72" t="str">
        <f aca="false">IF(S5059="Empate","—",IF((N5059&gt;M5059)&lt;&gt;(T5059&gt;U5059),"Sim","Não"))</f>
        <v>Não</v>
      </c>
    </row>
    <row r="5060" customFormat="false" ht="15" hidden="false" customHeight="false" outlineLevel="0" collapsed="false">
      <c r="A5060" s="72" t="s">
        <v>10229</v>
      </c>
      <c r="B5060" s="72" t="s">
        <v>10230</v>
      </c>
      <c r="C5060" s="72" t="s">
        <v>280</v>
      </c>
      <c r="D5060" s="72" t="s">
        <v>282</v>
      </c>
      <c r="E5060" s="72"/>
      <c r="F5060" s="73" t="n">
        <v>48390</v>
      </c>
      <c r="G5060" s="73" t="n">
        <v>37573</v>
      </c>
      <c r="H5060" s="73" t="n">
        <v>10817</v>
      </c>
      <c r="I5060" s="74" t="n">
        <f aca="false">H5060/F5060</f>
        <v>0.22353792105807</v>
      </c>
      <c r="J5060" s="73" t="n">
        <v>35534</v>
      </c>
      <c r="K5060" s="73" t="n">
        <v>831</v>
      </c>
      <c r="L5060" s="73" t="n">
        <v>1208</v>
      </c>
      <c r="M5060" s="73" t="n">
        <v>21462</v>
      </c>
      <c r="N5060" s="73" t="n">
        <v>10639</v>
      </c>
      <c r="O5060" s="73" t="n">
        <f aca="false">J5060-M5060-N5060</f>
        <v>3433</v>
      </c>
      <c r="P5060" s="74" t="n">
        <f aca="false">M5060/J5060</f>
        <v>0.603984915855237</v>
      </c>
      <c r="Q5060" s="74" t="n">
        <f aca="false">N5060/J5060</f>
        <v>0.299403388304159</v>
      </c>
      <c r="R5060" s="75" t="n">
        <f aca="false">ABS(P5060-Q5060)*100</f>
        <v>30.4581527551078</v>
      </c>
      <c r="S5060" s="72" t="str">
        <f aca="false">IF(M5060&gt;N5060,"Flávio Bolsonaro",IF(N5060&gt;M5060,"Lula","Empate"))</f>
        <v>Flávio Bolsonaro</v>
      </c>
      <c r="T5060" s="74" t="n">
        <v>0.340428044280443</v>
      </c>
      <c r="U5060" s="74" t="n">
        <v>0.561889298892989</v>
      </c>
      <c r="V5060" s="72" t="str">
        <f aca="false">IF(S5060="Empate","—",IF((N5060&gt;M5060)&lt;&gt;(T5060&gt;U5060),"Sim","Não"))</f>
        <v>Não</v>
      </c>
    </row>
    <row r="5061" customFormat="false" ht="15" hidden="false" customHeight="false" outlineLevel="0" collapsed="false">
      <c r="A5061" s="72" t="s">
        <v>10231</v>
      </c>
      <c r="B5061" s="72" t="s">
        <v>10232</v>
      </c>
      <c r="C5061" s="72" t="s">
        <v>280</v>
      </c>
      <c r="D5061" s="72" t="s">
        <v>282</v>
      </c>
      <c r="E5061" s="72"/>
      <c r="F5061" s="73" t="n">
        <v>27366</v>
      </c>
      <c r="G5061" s="73" t="n">
        <v>20862</v>
      </c>
      <c r="H5061" s="73" t="n">
        <v>6504</v>
      </c>
      <c r="I5061" s="74" t="n">
        <f aca="false">H5061/F5061</f>
        <v>0.237667178250384</v>
      </c>
      <c r="J5061" s="73" t="n">
        <v>19855</v>
      </c>
      <c r="K5061" s="73" t="n">
        <v>452</v>
      </c>
      <c r="L5061" s="73" t="n">
        <v>555</v>
      </c>
      <c r="M5061" s="73" t="n">
        <v>11847</v>
      </c>
      <c r="N5061" s="73" t="n">
        <v>6613</v>
      </c>
      <c r="O5061" s="73" t="n">
        <f aca="false">J5061-M5061-N5061</f>
        <v>1395</v>
      </c>
      <c r="P5061" s="74" t="n">
        <f aca="false">M5061/J5061</f>
        <v>0.596675900277008</v>
      </c>
      <c r="Q5061" s="74" t="n">
        <f aca="false">N5061/J5061</f>
        <v>0.333064719214304</v>
      </c>
      <c r="R5061" s="75" t="n">
        <f aca="false">ABS(P5061-Q5061)*100</f>
        <v>26.3611181062705</v>
      </c>
      <c r="S5061" s="72" t="str">
        <f aca="false">IF(M5061&gt;N5061,"Flávio Bolsonaro",IF(N5061&gt;M5061,"Lula","Empate"))</f>
        <v>Flávio Bolsonaro</v>
      </c>
      <c r="T5061" s="74" t="n">
        <v>0.381126448944255</v>
      </c>
      <c r="U5061" s="74" t="n">
        <v>0.546534558222308</v>
      </c>
      <c r="V5061" s="72" t="str">
        <f aca="false">IF(S5061="Empate","—",IF((N5061&gt;M5061)&lt;&gt;(T5061&gt;U5061),"Sim","Não"))</f>
        <v>Não</v>
      </c>
    </row>
    <row r="5062" customFormat="false" ht="15" hidden="false" customHeight="false" outlineLevel="0" collapsed="false">
      <c r="A5062" s="72" t="s">
        <v>10233</v>
      </c>
      <c r="B5062" s="72" t="s">
        <v>10234</v>
      </c>
      <c r="C5062" s="72" t="s">
        <v>280</v>
      </c>
      <c r="D5062" s="72" t="s">
        <v>282</v>
      </c>
      <c r="E5062" s="72"/>
      <c r="F5062" s="73" t="n">
        <v>28904</v>
      </c>
      <c r="G5062" s="73" t="n">
        <v>22621</v>
      </c>
      <c r="H5062" s="73" t="n">
        <v>6283</v>
      </c>
      <c r="I5062" s="74" t="n">
        <f aca="false">H5062/F5062</f>
        <v>0.217374757818987</v>
      </c>
      <c r="J5062" s="73" t="n">
        <v>21513</v>
      </c>
      <c r="K5062" s="73" t="n">
        <v>541</v>
      </c>
      <c r="L5062" s="73" t="n">
        <v>567</v>
      </c>
      <c r="M5062" s="73" t="n">
        <v>14916</v>
      </c>
      <c r="N5062" s="73" t="n">
        <v>5184</v>
      </c>
      <c r="O5062" s="73" t="n">
        <f aca="false">J5062-M5062-N5062</f>
        <v>1413</v>
      </c>
      <c r="P5062" s="74" t="n">
        <f aca="false">M5062/J5062</f>
        <v>0.693348208060243</v>
      </c>
      <c r="Q5062" s="74" t="n">
        <f aca="false">N5062/J5062</f>
        <v>0.240970575930833</v>
      </c>
      <c r="R5062" s="75" t="n">
        <f aca="false">ABS(P5062-Q5062)*100</f>
        <v>45.237763212941</v>
      </c>
      <c r="S5062" s="72" t="str">
        <f aca="false">IF(M5062&gt;N5062,"Flávio Bolsonaro",IF(N5062&gt;M5062,"Lula","Empate"))</f>
        <v>Flávio Bolsonaro</v>
      </c>
      <c r="T5062" s="74" t="n">
        <v>0.288994385356279</v>
      </c>
      <c r="U5062" s="74" t="n">
        <v>0.643127767380289</v>
      </c>
      <c r="V5062" s="72" t="str">
        <f aca="false">IF(S5062="Empate","—",IF((N5062&gt;M5062)&lt;&gt;(T5062&gt;U5062),"Sim","Não"))</f>
        <v>Não</v>
      </c>
    </row>
    <row r="5063" customFormat="false" ht="15" hidden="false" customHeight="false" outlineLevel="0" collapsed="false">
      <c r="A5063" s="72" t="s">
        <v>10235</v>
      </c>
      <c r="B5063" s="72" t="s">
        <v>1164</v>
      </c>
      <c r="C5063" s="72" t="s">
        <v>280</v>
      </c>
      <c r="D5063" s="72" t="s">
        <v>282</v>
      </c>
      <c r="E5063" s="72"/>
      <c r="F5063" s="73" t="n">
        <v>5006</v>
      </c>
      <c r="G5063" s="73" t="n">
        <v>4025</v>
      </c>
      <c r="H5063" s="73" t="n">
        <v>981</v>
      </c>
      <c r="I5063" s="74" t="n">
        <f aca="false">H5063/F5063</f>
        <v>0.195964842189373</v>
      </c>
      <c r="J5063" s="73" t="n">
        <v>3789</v>
      </c>
      <c r="K5063" s="73" t="n">
        <v>100</v>
      </c>
      <c r="L5063" s="73" t="n">
        <v>136</v>
      </c>
      <c r="M5063" s="73" t="n">
        <v>2035</v>
      </c>
      <c r="N5063" s="73" t="n">
        <v>1469</v>
      </c>
      <c r="O5063" s="73" t="n">
        <f aca="false">J5063-M5063-N5063</f>
        <v>285</v>
      </c>
      <c r="P5063" s="74" t="n">
        <f aca="false">M5063/J5063</f>
        <v>0.537081024016891</v>
      </c>
      <c r="Q5063" s="74" t="n">
        <f aca="false">N5063/J5063</f>
        <v>0.387701240432832</v>
      </c>
      <c r="R5063" s="75" t="n">
        <f aca="false">ABS(P5063-Q5063)*100</f>
        <v>14.9379783584059</v>
      </c>
      <c r="S5063" s="72" t="str">
        <f aca="false">IF(M5063&gt;N5063,"Flávio Bolsonaro",IF(N5063&gt;M5063,"Lula","Empate"))</f>
        <v>Flávio Bolsonaro</v>
      </c>
      <c r="T5063" s="74" t="n">
        <v>0.471712345989439</v>
      </c>
      <c r="U5063" s="74" t="n">
        <v>0.482775961780236</v>
      </c>
      <c r="V5063" s="72" t="str">
        <f aca="false">IF(S5063="Empate","—",IF((N5063&gt;M5063)&lt;&gt;(T5063&gt;U5063),"Sim","Não"))</f>
        <v>Não</v>
      </c>
    </row>
    <row r="5064" customFormat="false" ht="15" hidden="false" customHeight="false" outlineLevel="0" collapsed="false">
      <c r="A5064" s="72" t="s">
        <v>10236</v>
      </c>
      <c r="B5064" s="72" t="s">
        <v>10237</v>
      </c>
      <c r="C5064" s="72" t="s">
        <v>280</v>
      </c>
      <c r="D5064" s="72" t="s">
        <v>282</v>
      </c>
      <c r="E5064" s="72"/>
      <c r="F5064" s="73" t="n">
        <v>50931</v>
      </c>
      <c r="G5064" s="73" t="n">
        <v>39215</v>
      </c>
      <c r="H5064" s="73" t="n">
        <v>11716</v>
      </c>
      <c r="I5064" s="74" t="n">
        <f aca="false">H5064/F5064</f>
        <v>0.230036716341717</v>
      </c>
      <c r="J5064" s="73" t="n">
        <v>37446</v>
      </c>
      <c r="K5064" s="73" t="n">
        <v>832</v>
      </c>
      <c r="L5064" s="73" t="n">
        <v>937</v>
      </c>
      <c r="M5064" s="73" t="n">
        <v>22901</v>
      </c>
      <c r="N5064" s="73" t="n">
        <v>11143</v>
      </c>
      <c r="O5064" s="73" t="n">
        <f aca="false">J5064-M5064-N5064</f>
        <v>3402</v>
      </c>
      <c r="P5064" s="74" t="n">
        <f aca="false">M5064/J5064</f>
        <v>0.61157399989318</v>
      </c>
      <c r="Q5064" s="74" t="n">
        <f aca="false">N5064/J5064</f>
        <v>0.297575174918549</v>
      </c>
      <c r="R5064" s="75" t="n">
        <f aca="false">ABS(P5064-Q5064)*100</f>
        <v>31.399882497463</v>
      </c>
      <c r="S5064" s="72" t="str">
        <f aca="false">IF(M5064&gt;N5064,"Flávio Bolsonaro",IF(N5064&gt;M5064,"Lula","Empate"))</f>
        <v>Flávio Bolsonaro</v>
      </c>
      <c r="T5064" s="74" t="n">
        <v>0.327216102131164</v>
      </c>
      <c r="U5064" s="74" t="n">
        <v>0.571862452383404</v>
      </c>
      <c r="V5064" s="72" t="str">
        <f aca="false">IF(S5064="Empate","—",IF((N5064&gt;M5064)&lt;&gt;(T5064&gt;U5064),"Sim","Não"))</f>
        <v>Não</v>
      </c>
    </row>
    <row r="5065" customFormat="false" ht="15" hidden="false" customHeight="false" outlineLevel="0" collapsed="false">
      <c r="A5065" s="72" t="s">
        <v>10238</v>
      </c>
      <c r="B5065" s="72" t="s">
        <v>10239</v>
      </c>
      <c r="C5065" s="72" t="s">
        <v>280</v>
      </c>
      <c r="D5065" s="72" t="s">
        <v>282</v>
      </c>
      <c r="E5065" s="72"/>
      <c r="F5065" s="73" t="n">
        <v>171394</v>
      </c>
      <c r="G5065" s="73" t="n">
        <v>136930</v>
      </c>
      <c r="H5065" s="73" t="n">
        <v>34464</v>
      </c>
      <c r="I5065" s="74" t="n">
        <f aca="false">H5065/F5065</f>
        <v>0.201080551244501</v>
      </c>
      <c r="J5065" s="73" t="n">
        <v>130039</v>
      </c>
      <c r="K5065" s="73" t="n">
        <v>2880</v>
      </c>
      <c r="L5065" s="73" t="n">
        <v>4011</v>
      </c>
      <c r="M5065" s="73" t="n">
        <v>75767</v>
      </c>
      <c r="N5065" s="73" t="n">
        <v>41901</v>
      </c>
      <c r="O5065" s="73" t="n">
        <f aca="false">J5065-M5065-N5065</f>
        <v>12371</v>
      </c>
      <c r="P5065" s="74" t="n">
        <f aca="false">M5065/J5065</f>
        <v>0.582648282438345</v>
      </c>
      <c r="Q5065" s="74" t="n">
        <f aca="false">N5065/J5065</f>
        <v>0.322218718999685</v>
      </c>
      <c r="R5065" s="75" t="n">
        <f aca="false">ABS(P5065-Q5065)*100</f>
        <v>26.0429563438661</v>
      </c>
      <c r="S5065" s="72" t="str">
        <f aca="false">IF(M5065&gt;N5065,"Flávio Bolsonaro",IF(N5065&gt;M5065,"Lula","Empate"))</f>
        <v>Flávio Bolsonaro</v>
      </c>
      <c r="T5065" s="74" t="n">
        <v>0.336261605804038</v>
      </c>
      <c r="U5065" s="74" t="n">
        <v>0.542318585947321</v>
      </c>
      <c r="V5065" s="72" t="str">
        <f aca="false">IF(S5065="Empate","—",IF((N5065&gt;M5065)&lt;&gt;(T5065&gt;U5065),"Sim","Não"))</f>
        <v>Não</v>
      </c>
    </row>
    <row r="5066" customFormat="false" ht="15" hidden="false" customHeight="false" outlineLevel="0" collapsed="false">
      <c r="A5066" s="72" t="s">
        <v>10240</v>
      </c>
      <c r="B5066" s="72" t="s">
        <v>10241</v>
      </c>
      <c r="C5066" s="72" t="s">
        <v>280</v>
      </c>
      <c r="D5066" s="72" t="s">
        <v>282</v>
      </c>
      <c r="E5066" s="72"/>
      <c r="F5066" s="73" t="n">
        <v>5828</v>
      </c>
      <c r="G5066" s="73" t="n">
        <v>4526</v>
      </c>
      <c r="H5066" s="73" t="n">
        <v>1302</v>
      </c>
      <c r="I5066" s="74" t="n">
        <f aca="false">H5066/F5066</f>
        <v>0.223404255319149</v>
      </c>
      <c r="J5066" s="73" t="n">
        <v>4294</v>
      </c>
      <c r="K5066" s="73" t="n">
        <v>91</v>
      </c>
      <c r="L5066" s="73" t="n">
        <v>141</v>
      </c>
      <c r="M5066" s="73" t="n">
        <v>2553</v>
      </c>
      <c r="N5066" s="73" t="n">
        <v>1439</v>
      </c>
      <c r="O5066" s="73" t="n">
        <f aca="false">J5066-M5066-N5066</f>
        <v>302</v>
      </c>
      <c r="P5066" s="74" t="n">
        <f aca="false">M5066/J5066</f>
        <v>0.594550535631113</v>
      </c>
      <c r="Q5066" s="74" t="n">
        <f aca="false">N5066/J5066</f>
        <v>0.335118770377271</v>
      </c>
      <c r="R5066" s="75" t="n">
        <f aca="false">ABS(P5066-Q5066)*100</f>
        <v>25.9431765253843</v>
      </c>
      <c r="S5066" s="72" t="str">
        <f aca="false">IF(M5066&gt;N5066,"Flávio Bolsonaro",IF(N5066&gt;M5066,"Lula","Empate"))</f>
        <v>Flávio Bolsonaro</v>
      </c>
      <c r="T5066" s="74" t="n">
        <v>0.382093023255814</v>
      </c>
      <c r="U5066" s="74" t="n">
        <v>0.538372093023256</v>
      </c>
      <c r="V5066" s="72" t="str">
        <f aca="false">IF(S5066="Empate","—",IF((N5066&gt;M5066)&lt;&gt;(T5066&gt;U5066),"Sim","Não"))</f>
        <v>Não</v>
      </c>
    </row>
    <row r="5067" customFormat="false" ht="15" hidden="false" customHeight="false" outlineLevel="0" collapsed="false">
      <c r="A5067" s="72" t="s">
        <v>10242</v>
      </c>
      <c r="B5067" s="72" t="s">
        <v>10243</v>
      </c>
      <c r="C5067" s="72" t="s">
        <v>280</v>
      </c>
      <c r="D5067" s="72" t="s">
        <v>282</v>
      </c>
      <c r="E5067" s="72"/>
      <c r="F5067" s="73" t="n">
        <v>12334</v>
      </c>
      <c r="G5067" s="73" t="n">
        <v>9302</v>
      </c>
      <c r="H5067" s="73" t="n">
        <v>3032</v>
      </c>
      <c r="I5067" s="74" t="n">
        <f aca="false">H5067/F5067</f>
        <v>0.245824550024323</v>
      </c>
      <c r="J5067" s="73" t="n">
        <v>8924</v>
      </c>
      <c r="K5067" s="73" t="n">
        <v>159</v>
      </c>
      <c r="L5067" s="73" t="n">
        <v>219</v>
      </c>
      <c r="M5067" s="73" t="n">
        <v>5889</v>
      </c>
      <c r="N5067" s="73" t="n">
        <v>2404</v>
      </c>
      <c r="O5067" s="73" t="n">
        <f aca="false">J5067-M5067-N5067</f>
        <v>631</v>
      </c>
      <c r="P5067" s="74" t="n">
        <f aca="false">M5067/J5067</f>
        <v>0.659905871806365</v>
      </c>
      <c r="Q5067" s="74" t="n">
        <f aca="false">N5067/J5067</f>
        <v>0.269385925593904</v>
      </c>
      <c r="R5067" s="75" t="n">
        <f aca="false">ABS(P5067-Q5067)*100</f>
        <v>39.0519946212461</v>
      </c>
      <c r="S5067" s="72" t="str">
        <f aca="false">IF(M5067&gt;N5067,"Flávio Bolsonaro",IF(N5067&gt;M5067,"Lula","Empate"))</f>
        <v>Flávio Bolsonaro</v>
      </c>
      <c r="T5067" s="74" t="n">
        <v>0.303645042308527</v>
      </c>
      <c r="U5067" s="74" t="n">
        <v>0.626166196571925</v>
      </c>
      <c r="V5067" s="72" t="str">
        <f aca="false">IF(S5067="Empate","—",IF((N5067&gt;M5067)&lt;&gt;(T5067&gt;U5067),"Sim","Não"))</f>
        <v>Não</v>
      </c>
    </row>
    <row r="5068" customFormat="false" ht="15" hidden="false" customHeight="false" outlineLevel="0" collapsed="false">
      <c r="A5068" s="72" t="s">
        <v>10244</v>
      </c>
      <c r="B5068" s="72" t="s">
        <v>10245</v>
      </c>
      <c r="C5068" s="72" t="s">
        <v>280</v>
      </c>
      <c r="D5068" s="72" t="s">
        <v>282</v>
      </c>
      <c r="E5068" s="72"/>
      <c r="F5068" s="73" t="n">
        <v>45186</v>
      </c>
      <c r="G5068" s="73" t="n">
        <v>35856</v>
      </c>
      <c r="H5068" s="73" t="n">
        <v>9330</v>
      </c>
      <c r="I5068" s="74" t="n">
        <f aca="false">H5068/F5068</f>
        <v>0.206479883149648</v>
      </c>
      <c r="J5068" s="73" t="n">
        <v>33993</v>
      </c>
      <c r="K5068" s="73" t="n">
        <v>832</v>
      </c>
      <c r="L5068" s="73" t="n">
        <v>1031</v>
      </c>
      <c r="M5068" s="73" t="n">
        <v>21186</v>
      </c>
      <c r="N5068" s="73" t="n">
        <v>9461</v>
      </c>
      <c r="O5068" s="73" t="n">
        <f aca="false">J5068-M5068-N5068</f>
        <v>3346</v>
      </c>
      <c r="P5068" s="74" t="n">
        <f aca="false">M5068/J5068</f>
        <v>0.623245962404024</v>
      </c>
      <c r="Q5068" s="74" t="n">
        <f aca="false">N5068/J5068</f>
        <v>0.278322007472127</v>
      </c>
      <c r="R5068" s="75" t="n">
        <f aca="false">ABS(P5068-Q5068)*100</f>
        <v>34.4923954931898</v>
      </c>
      <c r="S5068" s="72" t="str">
        <f aca="false">IF(M5068&gt;N5068,"Flávio Bolsonaro",IF(N5068&gt;M5068,"Lula","Empate"))</f>
        <v>Flávio Bolsonaro</v>
      </c>
      <c r="T5068" s="74" t="n">
        <v>0.320995036775698</v>
      </c>
      <c r="U5068" s="74" t="n">
        <v>0.566375650301979</v>
      </c>
      <c r="V5068" s="72" t="str">
        <f aca="false">IF(S5068="Empate","—",IF((N5068&gt;M5068)&lt;&gt;(T5068&gt;U5068),"Sim","Não"))</f>
        <v>Não</v>
      </c>
    </row>
    <row r="5069" customFormat="false" ht="15" hidden="false" customHeight="false" outlineLevel="0" collapsed="false">
      <c r="A5069" s="72" t="s">
        <v>10246</v>
      </c>
      <c r="B5069" s="72" t="s">
        <v>10247</v>
      </c>
      <c r="C5069" s="72" t="s">
        <v>280</v>
      </c>
      <c r="D5069" s="72" t="s">
        <v>282</v>
      </c>
      <c r="E5069" s="72"/>
      <c r="F5069" s="73" t="n">
        <v>36025</v>
      </c>
      <c r="G5069" s="73" t="n">
        <v>28481</v>
      </c>
      <c r="H5069" s="73" t="n">
        <v>7544</v>
      </c>
      <c r="I5069" s="74" t="n">
        <f aca="false">H5069/F5069</f>
        <v>0.20941013185288</v>
      </c>
      <c r="J5069" s="73" t="n">
        <v>26958</v>
      </c>
      <c r="K5069" s="73" t="n">
        <v>628</v>
      </c>
      <c r="L5069" s="73" t="n">
        <v>895</v>
      </c>
      <c r="M5069" s="73" t="n">
        <v>18113</v>
      </c>
      <c r="N5069" s="73" t="n">
        <v>7063</v>
      </c>
      <c r="O5069" s="73" t="n">
        <f aca="false">J5069-M5069-N5069</f>
        <v>1782</v>
      </c>
      <c r="P5069" s="74" t="n">
        <f aca="false">M5069/J5069</f>
        <v>0.671897025001855</v>
      </c>
      <c r="Q5069" s="74" t="n">
        <f aca="false">N5069/J5069</f>
        <v>0.26200014837896</v>
      </c>
      <c r="R5069" s="75" t="n">
        <f aca="false">ABS(P5069-Q5069)*100</f>
        <v>40.9896876622895</v>
      </c>
      <c r="S5069" s="72" t="str">
        <f aca="false">IF(M5069&gt;N5069,"Flávio Bolsonaro",IF(N5069&gt;M5069,"Lula","Empate"))</f>
        <v>Flávio Bolsonaro</v>
      </c>
      <c r="T5069" s="74" t="n">
        <v>0.296337682935621</v>
      </c>
      <c r="U5069" s="74" t="n">
        <v>0.624143897339774</v>
      </c>
      <c r="V5069" s="72" t="str">
        <f aca="false">IF(S5069="Empate","—",IF((N5069&gt;M5069)&lt;&gt;(T5069&gt;U5069),"Sim","Não"))</f>
        <v>Não</v>
      </c>
    </row>
    <row r="5070" customFormat="false" ht="15" hidden="false" customHeight="false" outlineLevel="0" collapsed="false">
      <c r="A5070" s="72" t="s">
        <v>10248</v>
      </c>
      <c r="B5070" s="72" t="s">
        <v>10249</v>
      </c>
      <c r="C5070" s="72" t="s">
        <v>280</v>
      </c>
      <c r="D5070" s="72" t="s">
        <v>282</v>
      </c>
      <c r="E5070" s="72"/>
      <c r="F5070" s="73" t="n">
        <v>4996</v>
      </c>
      <c r="G5070" s="73" t="n">
        <v>3951</v>
      </c>
      <c r="H5070" s="73" t="n">
        <v>1045</v>
      </c>
      <c r="I5070" s="74" t="n">
        <f aca="false">H5070/F5070</f>
        <v>0.209167333867094</v>
      </c>
      <c r="J5070" s="73" t="n">
        <v>3766</v>
      </c>
      <c r="K5070" s="73" t="n">
        <v>72</v>
      </c>
      <c r="L5070" s="73" t="n">
        <v>113</v>
      </c>
      <c r="M5070" s="73" t="n">
        <v>2255</v>
      </c>
      <c r="N5070" s="73" t="n">
        <v>1191</v>
      </c>
      <c r="O5070" s="73" t="n">
        <f aca="false">J5070-M5070-N5070</f>
        <v>320</v>
      </c>
      <c r="P5070" s="74" t="n">
        <f aca="false">M5070/J5070</f>
        <v>0.598778544875199</v>
      </c>
      <c r="Q5070" s="74" t="n">
        <f aca="false">N5070/J5070</f>
        <v>0.316250663834307</v>
      </c>
      <c r="R5070" s="75" t="n">
        <f aca="false">ABS(P5070-Q5070)*100</f>
        <v>28.2527881040892</v>
      </c>
      <c r="S5070" s="72" t="str">
        <f aca="false">IF(M5070&gt;N5070,"Flávio Bolsonaro",IF(N5070&gt;M5070,"Lula","Empate"))</f>
        <v>Flávio Bolsonaro</v>
      </c>
      <c r="T5070" s="74" t="n">
        <v>0.35438689217759</v>
      </c>
      <c r="U5070" s="74" t="n">
        <v>0.548361522198732</v>
      </c>
      <c r="V5070" s="72" t="str">
        <f aca="false">IF(S5070="Empate","—",IF((N5070&gt;M5070)&lt;&gt;(T5070&gt;U5070),"Sim","Não"))</f>
        <v>Não</v>
      </c>
    </row>
    <row r="5071" customFormat="false" ht="15" hidden="false" customHeight="false" outlineLevel="0" collapsed="false">
      <c r="A5071" s="72" t="s">
        <v>10250</v>
      </c>
      <c r="B5071" s="72" t="s">
        <v>10251</v>
      </c>
      <c r="C5071" s="72" t="s">
        <v>280</v>
      </c>
      <c r="D5071" s="72" t="s">
        <v>282</v>
      </c>
      <c r="E5071" s="72"/>
      <c r="F5071" s="73" t="n">
        <v>76022</v>
      </c>
      <c r="G5071" s="73" t="n">
        <v>59943</v>
      </c>
      <c r="H5071" s="73" t="n">
        <v>16079</v>
      </c>
      <c r="I5071" s="74" t="n">
        <f aca="false">H5071/F5071</f>
        <v>0.21150456446818</v>
      </c>
      <c r="J5071" s="73" t="n">
        <v>56217</v>
      </c>
      <c r="K5071" s="73" t="n">
        <v>1783</v>
      </c>
      <c r="L5071" s="73" t="n">
        <v>1943</v>
      </c>
      <c r="M5071" s="73" t="n">
        <v>25516</v>
      </c>
      <c r="N5071" s="73" t="n">
        <v>24546</v>
      </c>
      <c r="O5071" s="73" t="n">
        <f aca="false">J5071-M5071-N5071</f>
        <v>6155</v>
      </c>
      <c r="P5071" s="74" t="n">
        <f aca="false">M5071/J5071</f>
        <v>0.453884056424213</v>
      </c>
      <c r="Q5071" s="74" t="n">
        <f aca="false">N5071/J5071</f>
        <v>0.43662948930039</v>
      </c>
      <c r="R5071" s="75" t="n">
        <f aca="false">ABS(P5071-Q5071)*100</f>
        <v>1.72545671238237</v>
      </c>
      <c r="S5071" s="72" t="str">
        <f aca="false">IF(M5071&gt;N5071,"Flávio Bolsonaro",IF(N5071&gt;M5071,"Lula","Empate"))</f>
        <v>Flávio Bolsonaro</v>
      </c>
      <c r="T5071" s="74" t="n">
        <v>0.473260844532908</v>
      </c>
      <c r="U5071" s="74" t="n">
        <v>0.412528170288365</v>
      </c>
      <c r="V5071" s="72" t="str">
        <f aca="false">IF(S5071="Empate","—",IF((N5071&gt;M5071)&lt;&gt;(T5071&gt;U5071),"Sim","Não"))</f>
        <v>Sim</v>
      </c>
    </row>
    <row r="5072" customFormat="false" ht="15" hidden="false" customHeight="false" outlineLevel="0" collapsed="false">
      <c r="A5072" s="72" t="s">
        <v>10252</v>
      </c>
      <c r="B5072" s="72" t="s">
        <v>9260</v>
      </c>
      <c r="C5072" s="72" t="s">
        <v>280</v>
      </c>
      <c r="D5072" s="72" t="s">
        <v>282</v>
      </c>
      <c r="E5072" s="72"/>
      <c r="F5072" s="73" t="n">
        <v>29784</v>
      </c>
      <c r="G5072" s="73" t="n">
        <v>22642</v>
      </c>
      <c r="H5072" s="73" t="n">
        <v>7142</v>
      </c>
      <c r="I5072" s="74" t="n">
        <f aca="false">H5072/F5072</f>
        <v>0.239793177544991</v>
      </c>
      <c r="J5072" s="73" t="n">
        <v>21180</v>
      </c>
      <c r="K5072" s="73" t="n">
        <v>723</v>
      </c>
      <c r="L5072" s="73" t="n">
        <v>739</v>
      </c>
      <c r="M5072" s="73" t="n">
        <v>13263</v>
      </c>
      <c r="N5072" s="73" t="n">
        <v>6140</v>
      </c>
      <c r="O5072" s="73" t="n">
        <f aca="false">J5072-M5072-N5072</f>
        <v>1777</v>
      </c>
      <c r="P5072" s="74" t="n">
        <f aca="false">M5072/J5072</f>
        <v>0.626203966005666</v>
      </c>
      <c r="Q5072" s="74" t="n">
        <f aca="false">N5072/J5072</f>
        <v>0.289896128423041</v>
      </c>
      <c r="R5072" s="75" t="n">
        <f aca="false">ABS(P5072-Q5072)*100</f>
        <v>33.6307837582625</v>
      </c>
      <c r="S5072" s="72" t="str">
        <f aca="false">IF(M5072&gt;N5072,"Flávio Bolsonaro",IF(N5072&gt;M5072,"Lula","Empate"))</f>
        <v>Flávio Bolsonaro</v>
      </c>
      <c r="T5072" s="74" t="n">
        <v>0.322858903265558</v>
      </c>
      <c r="U5072" s="74" t="n">
        <v>0.602682591592019</v>
      </c>
      <c r="V5072" s="72" t="str">
        <f aca="false">IF(S5072="Empate","—",IF((N5072&gt;M5072)&lt;&gt;(T5072&gt;U5072),"Sim","Não"))</f>
        <v>Não</v>
      </c>
    </row>
    <row r="5073" customFormat="false" ht="15" hidden="false" customHeight="false" outlineLevel="0" collapsed="false">
      <c r="A5073" s="72" t="s">
        <v>10253</v>
      </c>
      <c r="B5073" s="72" t="s">
        <v>10254</v>
      </c>
      <c r="C5073" s="72" t="s">
        <v>280</v>
      </c>
      <c r="D5073" s="72" t="s">
        <v>282</v>
      </c>
      <c r="E5073" s="72"/>
      <c r="F5073" s="73" t="n">
        <v>26768</v>
      </c>
      <c r="G5073" s="73" t="n">
        <v>20168</v>
      </c>
      <c r="H5073" s="73" t="n">
        <v>6600</v>
      </c>
      <c r="I5073" s="74" t="n">
        <f aca="false">H5073/F5073</f>
        <v>0.246563060370592</v>
      </c>
      <c r="J5073" s="73" t="n">
        <v>19000</v>
      </c>
      <c r="K5073" s="73" t="n">
        <v>497</v>
      </c>
      <c r="L5073" s="73" t="n">
        <v>671</v>
      </c>
      <c r="M5073" s="73" t="n">
        <v>11454</v>
      </c>
      <c r="N5073" s="73" t="n">
        <v>5802</v>
      </c>
      <c r="O5073" s="73" t="n">
        <f aca="false">J5073-M5073-N5073</f>
        <v>1744</v>
      </c>
      <c r="P5073" s="74" t="n">
        <f aca="false">M5073/J5073</f>
        <v>0.602842105263158</v>
      </c>
      <c r="Q5073" s="74" t="n">
        <f aca="false">N5073/J5073</f>
        <v>0.305368421052632</v>
      </c>
      <c r="R5073" s="75" t="n">
        <f aca="false">ABS(P5073-Q5073)*100</f>
        <v>29.7473684210526</v>
      </c>
      <c r="S5073" s="72" t="str">
        <f aca="false">IF(M5073&gt;N5073,"Flávio Bolsonaro",IF(N5073&gt;M5073,"Lula","Empate"))</f>
        <v>Flávio Bolsonaro</v>
      </c>
      <c r="T5073" s="74" t="n">
        <v>0.344853253934496</v>
      </c>
      <c r="U5073" s="74" t="n">
        <v>0.573160357294768</v>
      </c>
      <c r="V5073" s="72" t="str">
        <f aca="false">IF(S5073="Empate","—",IF((N5073&gt;M5073)&lt;&gt;(T5073&gt;U5073),"Sim","Não"))</f>
        <v>Não</v>
      </c>
    </row>
    <row r="5074" customFormat="false" ht="15" hidden="false" customHeight="false" outlineLevel="0" collapsed="false">
      <c r="A5074" s="72" t="s">
        <v>10255</v>
      </c>
      <c r="B5074" s="72" t="s">
        <v>10256</v>
      </c>
      <c r="C5074" s="72" t="s">
        <v>280</v>
      </c>
      <c r="D5074" s="72" t="s">
        <v>282</v>
      </c>
      <c r="E5074" s="72"/>
      <c r="F5074" s="73" t="n">
        <v>98725</v>
      </c>
      <c r="G5074" s="73" t="n">
        <v>79752</v>
      </c>
      <c r="H5074" s="73" t="n">
        <v>18973</v>
      </c>
      <c r="I5074" s="74" t="n">
        <f aca="false">H5074/F5074</f>
        <v>0.192180298809825</v>
      </c>
      <c r="J5074" s="73" t="n">
        <v>75344</v>
      </c>
      <c r="K5074" s="73" t="n">
        <v>2088</v>
      </c>
      <c r="L5074" s="73" t="n">
        <v>2320</v>
      </c>
      <c r="M5074" s="73" t="n">
        <v>51878</v>
      </c>
      <c r="N5074" s="73" t="n">
        <v>17705</v>
      </c>
      <c r="O5074" s="73" t="n">
        <f aca="false">J5074-M5074-N5074</f>
        <v>5761</v>
      </c>
      <c r="P5074" s="74" t="n">
        <f aca="false">M5074/J5074</f>
        <v>0.688548524102782</v>
      </c>
      <c r="Q5074" s="74" t="n">
        <f aca="false">N5074/J5074</f>
        <v>0.234988851136122</v>
      </c>
      <c r="R5074" s="75" t="n">
        <f aca="false">ABS(P5074-Q5074)*100</f>
        <v>45.355967296666</v>
      </c>
      <c r="S5074" s="72" t="str">
        <f aca="false">IF(M5074&gt;N5074,"Flávio Bolsonaro",IF(N5074&gt;M5074,"Lula","Empate"))</f>
        <v>Flávio Bolsonaro</v>
      </c>
      <c r="T5074" s="74" t="n">
        <v>0.257092152979604</v>
      </c>
      <c r="U5074" s="74" t="n">
        <v>0.656194542321442</v>
      </c>
      <c r="V5074" s="72" t="str">
        <f aca="false">IF(S5074="Empate","—",IF((N5074&gt;M5074)&lt;&gt;(T5074&gt;U5074),"Sim","Não"))</f>
        <v>Não</v>
      </c>
    </row>
    <row r="5075" customFormat="false" ht="15" hidden="false" customHeight="false" outlineLevel="0" collapsed="false">
      <c r="A5075" s="72" t="s">
        <v>10257</v>
      </c>
      <c r="B5075" s="72" t="s">
        <v>10258</v>
      </c>
      <c r="C5075" s="72" t="s">
        <v>280</v>
      </c>
      <c r="D5075" s="72" t="s">
        <v>282</v>
      </c>
      <c r="E5075" s="72"/>
      <c r="F5075" s="73" t="n">
        <v>3344</v>
      </c>
      <c r="G5075" s="73" t="n">
        <v>2653</v>
      </c>
      <c r="H5075" s="73" t="n">
        <v>691</v>
      </c>
      <c r="I5075" s="74" t="n">
        <f aca="false">H5075/F5075</f>
        <v>0.206638755980861</v>
      </c>
      <c r="J5075" s="73" t="n">
        <v>2549</v>
      </c>
      <c r="K5075" s="73" t="n">
        <v>32</v>
      </c>
      <c r="L5075" s="73" t="n">
        <v>72</v>
      </c>
      <c r="M5075" s="73" t="n">
        <v>1270</v>
      </c>
      <c r="N5075" s="73" t="n">
        <v>1060</v>
      </c>
      <c r="O5075" s="73" t="n">
        <f aca="false">J5075-M5075-N5075</f>
        <v>219</v>
      </c>
      <c r="P5075" s="74" t="n">
        <f aca="false">M5075/J5075</f>
        <v>0.498234601804629</v>
      </c>
      <c r="Q5075" s="74" t="n">
        <f aca="false">N5075/J5075</f>
        <v>0.415849352687328</v>
      </c>
      <c r="R5075" s="75" t="n">
        <f aca="false">ABS(P5075-Q5075)*100</f>
        <v>8.23852491173009</v>
      </c>
      <c r="S5075" s="72" t="str">
        <f aca="false">IF(M5075&gt;N5075,"Flávio Bolsonaro",IF(N5075&gt;M5075,"Lula","Empate"))</f>
        <v>Flávio Bolsonaro</v>
      </c>
      <c r="T5075" s="74" t="n">
        <v>0.507903494176373</v>
      </c>
      <c r="U5075" s="74" t="n">
        <v>0.435524126455907</v>
      </c>
      <c r="V5075" s="72" t="str">
        <f aca="false">IF(S5075="Empate","—",IF((N5075&gt;M5075)&lt;&gt;(T5075&gt;U5075),"Sim","Não"))</f>
        <v>Sim</v>
      </c>
    </row>
    <row r="5076" customFormat="false" ht="15" hidden="false" customHeight="false" outlineLevel="0" collapsed="false">
      <c r="A5076" s="72" t="s">
        <v>10259</v>
      </c>
      <c r="B5076" s="72" t="s">
        <v>10260</v>
      </c>
      <c r="C5076" s="72" t="s">
        <v>280</v>
      </c>
      <c r="D5076" s="72" t="s">
        <v>282</v>
      </c>
      <c r="E5076" s="72"/>
      <c r="F5076" s="73" t="n">
        <v>9451</v>
      </c>
      <c r="G5076" s="73" t="n">
        <v>7657</v>
      </c>
      <c r="H5076" s="73" t="n">
        <v>1794</v>
      </c>
      <c r="I5076" s="74" t="n">
        <f aca="false">H5076/F5076</f>
        <v>0.189821182943604</v>
      </c>
      <c r="J5076" s="73" t="n">
        <v>7188</v>
      </c>
      <c r="K5076" s="73" t="n">
        <v>212</v>
      </c>
      <c r="L5076" s="73" t="n">
        <v>257</v>
      </c>
      <c r="M5076" s="73" t="n">
        <v>4751</v>
      </c>
      <c r="N5076" s="73" t="n">
        <v>1865</v>
      </c>
      <c r="O5076" s="73" t="n">
        <f aca="false">J5076-M5076-N5076</f>
        <v>572</v>
      </c>
      <c r="P5076" s="74" t="n">
        <f aca="false">M5076/J5076</f>
        <v>0.660962715637173</v>
      </c>
      <c r="Q5076" s="74" t="n">
        <f aca="false">N5076/J5076</f>
        <v>0.25946021146355</v>
      </c>
      <c r="R5076" s="75" t="n">
        <f aca="false">ABS(P5076-Q5076)*100</f>
        <v>40.1502504173623</v>
      </c>
      <c r="S5076" s="72" t="str">
        <f aca="false">IF(M5076&gt;N5076,"Flávio Bolsonaro",IF(N5076&gt;M5076,"Lula","Empate"))</f>
        <v>Flávio Bolsonaro</v>
      </c>
      <c r="T5076" s="74" t="n">
        <v>0.30650920076902</v>
      </c>
      <c r="U5076" s="74" t="n">
        <v>0.607662730019225</v>
      </c>
      <c r="V5076" s="72" t="str">
        <f aca="false">IF(S5076="Empate","—",IF((N5076&gt;M5076)&lt;&gt;(T5076&gt;U5076),"Sim","Não"))</f>
        <v>Não</v>
      </c>
    </row>
    <row r="5077" customFormat="false" ht="15" hidden="false" customHeight="false" outlineLevel="0" collapsed="false">
      <c r="A5077" s="72" t="s">
        <v>10261</v>
      </c>
      <c r="B5077" s="72" t="s">
        <v>10262</v>
      </c>
      <c r="C5077" s="72" t="s">
        <v>280</v>
      </c>
      <c r="D5077" s="72" t="s">
        <v>282</v>
      </c>
      <c r="E5077" s="72"/>
      <c r="F5077" s="73" t="n">
        <v>27281</v>
      </c>
      <c r="G5077" s="73" t="n">
        <v>21248</v>
      </c>
      <c r="H5077" s="73" t="n">
        <v>6033</v>
      </c>
      <c r="I5077" s="74" t="n">
        <f aca="false">H5077/F5077</f>
        <v>0.221142919980939</v>
      </c>
      <c r="J5077" s="73" t="n">
        <v>20273</v>
      </c>
      <c r="K5077" s="73" t="n">
        <v>480</v>
      </c>
      <c r="L5077" s="73" t="n">
        <v>495</v>
      </c>
      <c r="M5077" s="73" t="n">
        <v>13238</v>
      </c>
      <c r="N5077" s="73" t="n">
        <v>5461</v>
      </c>
      <c r="O5077" s="73" t="n">
        <f aca="false">J5077-M5077-N5077</f>
        <v>1574</v>
      </c>
      <c r="P5077" s="74" t="n">
        <f aca="false">M5077/J5077</f>
        <v>0.652986731120209</v>
      </c>
      <c r="Q5077" s="74" t="n">
        <f aca="false">N5077/J5077</f>
        <v>0.269373057761555</v>
      </c>
      <c r="R5077" s="75" t="n">
        <f aca="false">ABS(P5077-Q5077)*100</f>
        <v>38.3613673358654</v>
      </c>
      <c r="S5077" s="72" t="str">
        <f aca="false">IF(M5077&gt;N5077,"Flávio Bolsonaro",IF(N5077&gt;M5077,"Lula","Empate"))</f>
        <v>Flávio Bolsonaro</v>
      </c>
      <c r="T5077" s="74" t="n">
        <v>0.328703479649615</v>
      </c>
      <c r="U5077" s="74" t="n">
        <v>0.599186952523835</v>
      </c>
      <c r="V5077" s="72" t="str">
        <f aca="false">IF(S5077="Empate","—",IF((N5077&gt;M5077)&lt;&gt;(T5077&gt;U5077),"Sim","Não"))</f>
        <v>Não</v>
      </c>
    </row>
    <row r="5078" customFormat="false" ht="15" hidden="false" customHeight="false" outlineLevel="0" collapsed="false">
      <c r="A5078" s="72" t="s">
        <v>10263</v>
      </c>
      <c r="B5078" s="72" t="s">
        <v>10264</v>
      </c>
      <c r="C5078" s="72" t="s">
        <v>280</v>
      </c>
      <c r="D5078" s="72" t="s">
        <v>282</v>
      </c>
      <c r="E5078" s="72"/>
      <c r="F5078" s="73" t="n">
        <v>3518</v>
      </c>
      <c r="G5078" s="73" t="n">
        <v>2606</v>
      </c>
      <c r="H5078" s="73" t="n">
        <v>912</v>
      </c>
      <c r="I5078" s="74" t="n">
        <f aca="false">H5078/F5078</f>
        <v>0.25923820352473</v>
      </c>
      <c r="J5078" s="73" t="n">
        <v>2438</v>
      </c>
      <c r="K5078" s="73" t="n">
        <v>57</v>
      </c>
      <c r="L5078" s="73" t="n">
        <v>111</v>
      </c>
      <c r="M5078" s="73" t="n">
        <v>1369</v>
      </c>
      <c r="N5078" s="73" t="n">
        <v>949</v>
      </c>
      <c r="O5078" s="73" t="n">
        <f aca="false">J5078-M5078-N5078</f>
        <v>120</v>
      </c>
      <c r="P5078" s="74" t="n">
        <f aca="false">M5078/J5078</f>
        <v>0.561525840853158</v>
      </c>
      <c r="Q5078" s="74" t="n">
        <f aca="false">N5078/J5078</f>
        <v>0.389253486464315</v>
      </c>
      <c r="R5078" s="75" t="n">
        <f aca="false">ABS(P5078-Q5078)*100</f>
        <v>17.2272354388843</v>
      </c>
      <c r="S5078" s="72" t="str">
        <f aca="false">IF(M5078&gt;N5078,"Flávio Bolsonaro",IF(N5078&gt;M5078,"Lula","Empate"))</f>
        <v>Flávio Bolsonaro</v>
      </c>
      <c r="T5078" s="74" t="n">
        <v>0.446297014346646</v>
      </c>
      <c r="U5078" s="74" t="n">
        <v>0.499418379216751</v>
      </c>
      <c r="V5078" s="72" t="str">
        <f aca="false">IF(S5078="Empate","—",IF((N5078&gt;M5078)&lt;&gt;(T5078&gt;U5078),"Sim","Não"))</f>
        <v>Não</v>
      </c>
    </row>
    <row r="5079" customFormat="false" ht="15" hidden="false" customHeight="false" outlineLevel="0" collapsed="false">
      <c r="A5079" s="72" t="s">
        <v>10265</v>
      </c>
      <c r="B5079" s="72" t="s">
        <v>10266</v>
      </c>
      <c r="C5079" s="72" t="s">
        <v>280</v>
      </c>
      <c r="D5079" s="72" t="s">
        <v>282</v>
      </c>
      <c r="E5079" s="72"/>
      <c r="F5079" s="73" t="n">
        <v>2457</v>
      </c>
      <c r="G5079" s="73" t="n">
        <v>1933</v>
      </c>
      <c r="H5079" s="73" t="n">
        <v>524</v>
      </c>
      <c r="I5079" s="74" t="n">
        <f aca="false">H5079/F5079</f>
        <v>0.213268213268213</v>
      </c>
      <c r="J5079" s="73" t="n">
        <v>1841</v>
      </c>
      <c r="K5079" s="73" t="n">
        <v>51</v>
      </c>
      <c r="L5079" s="73" t="n">
        <v>41</v>
      </c>
      <c r="M5079" s="73" t="n">
        <v>1218</v>
      </c>
      <c r="N5079" s="73" t="n">
        <v>491</v>
      </c>
      <c r="O5079" s="73" t="n">
        <f aca="false">J5079-M5079-N5079</f>
        <v>132</v>
      </c>
      <c r="P5079" s="74" t="n">
        <f aca="false">M5079/J5079</f>
        <v>0.661596958174905</v>
      </c>
      <c r="Q5079" s="74" t="n">
        <f aca="false">N5079/J5079</f>
        <v>0.266702878870179</v>
      </c>
      <c r="R5079" s="75" t="n">
        <f aca="false">ABS(P5079-Q5079)*100</f>
        <v>39.4894079304726</v>
      </c>
      <c r="S5079" s="72" t="str">
        <f aca="false">IF(M5079&gt;N5079,"Flávio Bolsonaro",IF(N5079&gt;M5079,"Lula","Empate"))</f>
        <v>Flávio Bolsonaro</v>
      </c>
      <c r="T5079" s="74" t="n">
        <v>0.334078212290503</v>
      </c>
      <c r="U5079" s="74" t="n">
        <v>0.591620111731844</v>
      </c>
      <c r="V5079" s="72" t="str">
        <f aca="false">IF(S5079="Empate","—",IF((N5079&gt;M5079)&lt;&gt;(T5079&gt;U5079),"Sim","Não"))</f>
        <v>Não</v>
      </c>
    </row>
    <row r="5080" customFormat="false" ht="15" hidden="false" customHeight="false" outlineLevel="0" collapsed="false">
      <c r="A5080" s="72" t="s">
        <v>10267</v>
      </c>
      <c r="B5080" s="72" t="s">
        <v>10268</v>
      </c>
      <c r="C5080" s="72" t="s">
        <v>280</v>
      </c>
      <c r="D5080" s="72" t="s">
        <v>282</v>
      </c>
      <c r="E5080" s="72"/>
      <c r="F5080" s="73" t="n">
        <v>337851</v>
      </c>
      <c r="G5080" s="73" t="n">
        <v>266331</v>
      </c>
      <c r="H5080" s="73" t="n">
        <v>71520</v>
      </c>
      <c r="I5080" s="74" t="n">
        <f aca="false">H5080/F5080</f>
        <v>0.21169095252049</v>
      </c>
      <c r="J5080" s="73" t="n">
        <v>251832</v>
      </c>
      <c r="K5080" s="73" t="n">
        <v>5158</v>
      </c>
      <c r="L5080" s="73" t="n">
        <v>9341</v>
      </c>
      <c r="M5080" s="73" t="n">
        <v>145880</v>
      </c>
      <c r="N5080" s="73" t="n">
        <v>76564</v>
      </c>
      <c r="O5080" s="73" t="n">
        <f aca="false">J5080-M5080-N5080</f>
        <v>29388</v>
      </c>
      <c r="P5080" s="74" t="n">
        <f aca="false">M5080/J5080</f>
        <v>0.579275072270403</v>
      </c>
      <c r="Q5080" s="74" t="n">
        <f aca="false">N5080/J5080</f>
        <v>0.304028082213539</v>
      </c>
      <c r="R5080" s="75" t="n">
        <f aca="false">ABS(P5080-Q5080)*100</f>
        <v>27.5246990056863</v>
      </c>
      <c r="S5080" s="72" t="str">
        <f aca="false">IF(M5080&gt;N5080,"Flávio Bolsonaro",IF(N5080&gt;M5080,"Lula","Empate"))</f>
        <v>Flávio Bolsonaro</v>
      </c>
      <c r="T5080" s="74" t="n">
        <v>0.318514410220858</v>
      </c>
      <c r="U5080" s="74" t="n">
        <v>0.549050212934535</v>
      </c>
      <c r="V5080" s="72" t="str">
        <f aca="false">IF(S5080="Empate","—",IF((N5080&gt;M5080)&lt;&gt;(T5080&gt;U5080),"Sim","Não"))</f>
        <v>Não</v>
      </c>
    </row>
    <row r="5081" customFormat="false" ht="15" hidden="false" customHeight="false" outlineLevel="0" collapsed="false">
      <c r="A5081" s="72" t="s">
        <v>10269</v>
      </c>
      <c r="B5081" s="72" t="s">
        <v>10270</v>
      </c>
      <c r="C5081" s="72" t="s">
        <v>280</v>
      </c>
      <c r="D5081" s="72" t="s">
        <v>282</v>
      </c>
      <c r="E5081" s="72"/>
      <c r="F5081" s="73" t="n">
        <v>14112</v>
      </c>
      <c r="G5081" s="73" t="n">
        <v>10703</v>
      </c>
      <c r="H5081" s="73" t="n">
        <v>3409</v>
      </c>
      <c r="I5081" s="74" t="n">
        <f aca="false">H5081/F5081</f>
        <v>0.24156746031746</v>
      </c>
      <c r="J5081" s="73" t="n">
        <v>10173</v>
      </c>
      <c r="K5081" s="73" t="n">
        <v>237</v>
      </c>
      <c r="L5081" s="73" t="n">
        <v>293</v>
      </c>
      <c r="M5081" s="73" t="n">
        <v>6784</v>
      </c>
      <c r="N5081" s="73" t="n">
        <v>2679</v>
      </c>
      <c r="O5081" s="73" t="n">
        <f aca="false">J5081-M5081-N5081</f>
        <v>710</v>
      </c>
      <c r="P5081" s="74" t="n">
        <f aca="false">M5081/J5081</f>
        <v>0.666863265506734</v>
      </c>
      <c r="Q5081" s="74" t="n">
        <f aca="false">N5081/J5081</f>
        <v>0.263344146269537</v>
      </c>
      <c r="R5081" s="75" t="n">
        <f aca="false">ABS(P5081-Q5081)*100</f>
        <v>40.3519119237197</v>
      </c>
      <c r="S5081" s="72" t="str">
        <f aca="false">IF(M5081&gt;N5081,"Flávio Bolsonaro",IF(N5081&gt;M5081,"Lula","Empate"))</f>
        <v>Flávio Bolsonaro</v>
      </c>
      <c r="T5081" s="74" t="n">
        <v>0.318315089913995</v>
      </c>
      <c r="U5081" s="74" t="n">
        <v>0.612685691946833</v>
      </c>
      <c r="V5081" s="72" t="str">
        <f aca="false">IF(S5081="Empate","—",IF((N5081&gt;M5081)&lt;&gt;(T5081&gt;U5081),"Sim","Não"))</f>
        <v>Não</v>
      </c>
    </row>
    <row r="5082" customFormat="false" ht="15" hidden="false" customHeight="false" outlineLevel="0" collapsed="false">
      <c r="A5082" s="72" t="s">
        <v>10271</v>
      </c>
      <c r="B5082" s="72" t="s">
        <v>10272</v>
      </c>
      <c r="C5082" s="72" t="s">
        <v>280</v>
      </c>
      <c r="D5082" s="72" t="s">
        <v>282</v>
      </c>
      <c r="E5082" s="72"/>
      <c r="F5082" s="73" t="n">
        <v>22815</v>
      </c>
      <c r="G5082" s="73" t="n">
        <v>17904</v>
      </c>
      <c r="H5082" s="73" t="n">
        <v>4911</v>
      </c>
      <c r="I5082" s="74" t="n">
        <f aca="false">H5082/F5082</f>
        <v>0.215253122945431</v>
      </c>
      <c r="J5082" s="73" t="n">
        <v>16845</v>
      </c>
      <c r="K5082" s="73" t="n">
        <v>448</v>
      </c>
      <c r="L5082" s="73" t="n">
        <v>611</v>
      </c>
      <c r="M5082" s="73" t="n">
        <v>8344</v>
      </c>
      <c r="N5082" s="73" t="n">
        <v>6972</v>
      </c>
      <c r="O5082" s="73" t="n">
        <f aca="false">J5082-M5082-N5082</f>
        <v>1529</v>
      </c>
      <c r="P5082" s="74" t="n">
        <f aca="false">M5082/J5082</f>
        <v>0.495339863460968</v>
      </c>
      <c r="Q5082" s="74" t="n">
        <f aca="false">N5082/J5082</f>
        <v>0.413891362422084</v>
      </c>
      <c r="R5082" s="75" t="n">
        <f aca="false">ABS(P5082-Q5082)*100</f>
        <v>8.1448501038884</v>
      </c>
      <c r="S5082" s="72" t="str">
        <f aca="false">IF(M5082&gt;N5082,"Flávio Bolsonaro",IF(N5082&gt;M5082,"Lula","Empate"))</f>
        <v>Flávio Bolsonaro</v>
      </c>
      <c r="T5082" s="74" t="n">
        <v>0.466972636960437</v>
      </c>
      <c r="U5082" s="74" t="n">
        <v>0.429617149828618</v>
      </c>
      <c r="V5082" s="72" t="str">
        <f aca="false">IF(S5082="Empate","—",IF((N5082&gt;M5082)&lt;&gt;(T5082&gt;U5082),"Sim","Não"))</f>
        <v>Sim</v>
      </c>
    </row>
    <row r="5083" customFormat="false" ht="15" hidden="false" customHeight="false" outlineLevel="0" collapsed="false">
      <c r="A5083" s="72" t="s">
        <v>10273</v>
      </c>
      <c r="B5083" s="72" t="s">
        <v>10274</v>
      </c>
      <c r="C5083" s="72" t="s">
        <v>280</v>
      </c>
      <c r="D5083" s="72" t="s">
        <v>282</v>
      </c>
      <c r="E5083" s="72"/>
      <c r="F5083" s="73" t="n">
        <v>15229</v>
      </c>
      <c r="G5083" s="73" t="n">
        <v>10975</v>
      </c>
      <c r="H5083" s="73" t="n">
        <v>4254</v>
      </c>
      <c r="I5083" s="74" t="n">
        <f aca="false">H5083/F5083</f>
        <v>0.279335478363648</v>
      </c>
      <c r="J5083" s="73" t="n">
        <v>10433</v>
      </c>
      <c r="K5083" s="73" t="n">
        <v>207</v>
      </c>
      <c r="L5083" s="73" t="n">
        <v>335</v>
      </c>
      <c r="M5083" s="73" t="n">
        <v>6200</v>
      </c>
      <c r="N5083" s="73" t="n">
        <v>3585</v>
      </c>
      <c r="O5083" s="73" t="n">
        <f aca="false">J5083-M5083-N5083</f>
        <v>648</v>
      </c>
      <c r="P5083" s="74" t="n">
        <f aca="false">M5083/J5083</f>
        <v>0.594268187482028</v>
      </c>
      <c r="Q5083" s="74" t="n">
        <f aca="false">N5083/J5083</f>
        <v>0.343621201955334</v>
      </c>
      <c r="R5083" s="75" t="n">
        <f aca="false">ABS(P5083-Q5083)*100</f>
        <v>25.0646985526694</v>
      </c>
      <c r="S5083" s="72" t="str">
        <f aca="false">IF(M5083&gt;N5083,"Flávio Bolsonaro",IF(N5083&gt;M5083,"Lula","Empate"))</f>
        <v>Flávio Bolsonaro</v>
      </c>
      <c r="T5083" s="74" t="n">
        <v>0.362674760853569</v>
      </c>
      <c r="U5083" s="74" t="n">
        <v>0.565581309786608</v>
      </c>
      <c r="V5083" s="72" t="str">
        <f aca="false">IF(S5083="Empate","—",IF((N5083&gt;M5083)&lt;&gt;(T5083&gt;U5083),"Sim","Não"))</f>
        <v>Não</v>
      </c>
    </row>
    <row r="5084" customFormat="false" ht="15" hidden="false" customHeight="false" outlineLevel="0" collapsed="false">
      <c r="A5084" s="72" t="s">
        <v>10275</v>
      </c>
      <c r="B5084" s="72" t="s">
        <v>10276</v>
      </c>
      <c r="C5084" s="72" t="s">
        <v>280</v>
      </c>
      <c r="D5084" s="72" t="s">
        <v>282</v>
      </c>
      <c r="E5084" s="72"/>
      <c r="F5084" s="73" t="n">
        <v>3690</v>
      </c>
      <c r="G5084" s="73" t="n">
        <v>2791</v>
      </c>
      <c r="H5084" s="73" t="n">
        <v>899</v>
      </c>
      <c r="I5084" s="74" t="n">
        <f aca="false">H5084/F5084</f>
        <v>0.243631436314363</v>
      </c>
      <c r="J5084" s="73" t="n">
        <v>2611</v>
      </c>
      <c r="K5084" s="73" t="n">
        <v>90</v>
      </c>
      <c r="L5084" s="73" t="n">
        <v>90</v>
      </c>
      <c r="M5084" s="73" t="n">
        <v>1281</v>
      </c>
      <c r="N5084" s="73" t="n">
        <v>1188</v>
      </c>
      <c r="O5084" s="73" t="n">
        <f aca="false">J5084-M5084-N5084</f>
        <v>142</v>
      </c>
      <c r="P5084" s="74" t="n">
        <f aca="false">M5084/J5084</f>
        <v>0.490616621983914</v>
      </c>
      <c r="Q5084" s="74" t="n">
        <f aca="false">N5084/J5084</f>
        <v>0.454998085024895</v>
      </c>
      <c r="R5084" s="75" t="n">
        <f aca="false">ABS(P5084-Q5084)*100</f>
        <v>3.56185369590195</v>
      </c>
      <c r="S5084" s="72" t="str">
        <f aca="false">IF(M5084&gt;N5084,"Flávio Bolsonaro",IF(N5084&gt;M5084,"Lula","Empate"))</f>
        <v>Flávio Bolsonaro</v>
      </c>
      <c r="T5084" s="74" t="n">
        <v>0.535813630041725</v>
      </c>
      <c r="U5084" s="74" t="n">
        <v>0.41307371349096</v>
      </c>
      <c r="V5084" s="72" t="str">
        <f aca="false">IF(S5084="Empate","—",IF((N5084&gt;M5084)&lt;&gt;(T5084&gt;U5084),"Sim","Não"))</f>
        <v>Sim</v>
      </c>
    </row>
    <row r="5085" customFormat="false" ht="15" hidden="false" customHeight="false" outlineLevel="0" collapsed="false">
      <c r="A5085" s="72" t="s">
        <v>10277</v>
      </c>
      <c r="B5085" s="72" t="s">
        <v>10278</v>
      </c>
      <c r="C5085" s="72" t="s">
        <v>280</v>
      </c>
      <c r="D5085" s="72" t="s">
        <v>282</v>
      </c>
      <c r="E5085" s="72"/>
      <c r="F5085" s="73" t="n">
        <v>5475</v>
      </c>
      <c r="G5085" s="73" t="n">
        <v>4282</v>
      </c>
      <c r="H5085" s="73" t="n">
        <v>1193</v>
      </c>
      <c r="I5085" s="74" t="n">
        <f aca="false">H5085/F5085</f>
        <v>0.217899543378995</v>
      </c>
      <c r="J5085" s="73" t="n">
        <v>4054</v>
      </c>
      <c r="K5085" s="73" t="n">
        <v>106</v>
      </c>
      <c r="L5085" s="73" t="n">
        <v>122</v>
      </c>
      <c r="M5085" s="73" t="n">
        <v>2298</v>
      </c>
      <c r="N5085" s="73" t="n">
        <v>1392</v>
      </c>
      <c r="O5085" s="73" t="n">
        <f aca="false">J5085-M5085-N5085</f>
        <v>364</v>
      </c>
      <c r="P5085" s="74" t="n">
        <f aca="false">M5085/J5085</f>
        <v>0.56684755796744</v>
      </c>
      <c r="Q5085" s="74" t="n">
        <f aca="false">N5085/J5085</f>
        <v>0.343364578194376</v>
      </c>
      <c r="R5085" s="75" t="n">
        <f aca="false">ABS(P5085-Q5085)*100</f>
        <v>22.3482979773064</v>
      </c>
      <c r="S5085" s="72" t="str">
        <f aca="false">IF(M5085&gt;N5085,"Flávio Bolsonaro",IF(N5085&gt;M5085,"Lula","Empate"))</f>
        <v>Flávio Bolsonaro</v>
      </c>
      <c r="T5085" s="74" t="n">
        <v>0.384056154424668</v>
      </c>
      <c r="U5085" s="74" t="n">
        <v>0.470042617197293</v>
      </c>
      <c r="V5085" s="72" t="str">
        <f aca="false">IF(S5085="Empate","—",IF((N5085&gt;M5085)&lt;&gt;(T5085&gt;U5085),"Sim","Não"))</f>
        <v>Não</v>
      </c>
    </row>
    <row r="5086" customFormat="false" ht="15" hidden="false" customHeight="false" outlineLevel="0" collapsed="false">
      <c r="A5086" s="72" t="s">
        <v>10279</v>
      </c>
      <c r="B5086" s="72" t="s">
        <v>10280</v>
      </c>
      <c r="C5086" s="72" t="s">
        <v>280</v>
      </c>
      <c r="D5086" s="72" t="s">
        <v>282</v>
      </c>
      <c r="E5086" s="72"/>
      <c r="F5086" s="73" t="n">
        <v>20780</v>
      </c>
      <c r="G5086" s="73" t="n">
        <v>15961</v>
      </c>
      <c r="H5086" s="73" t="n">
        <v>4819</v>
      </c>
      <c r="I5086" s="74" t="n">
        <f aca="false">H5086/F5086</f>
        <v>0.231905678537055</v>
      </c>
      <c r="J5086" s="73" t="n">
        <v>15167</v>
      </c>
      <c r="K5086" s="73" t="n">
        <v>345</v>
      </c>
      <c r="L5086" s="73" t="n">
        <v>449</v>
      </c>
      <c r="M5086" s="73" t="n">
        <v>10912</v>
      </c>
      <c r="N5086" s="73" t="n">
        <v>3192</v>
      </c>
      <c r="O5086" s="73" t="n">
        <f aca="false">J5086-M5086-N5086</f>
        <v>1063</v>
      </c>
      <c r="P5086" s="74" t="n">
        <f aca="false">M5086/J5086</f>
        <v>0.719456715237028</v>
      </c>
      <c r="Q5086" s="74" t="n">
        <f aca="false">N5086/J5086</f>
        <v>0.210456913034878</v>
      </c>
      <c r="R5086" s="75" t="n">
        <f aca="false">ABS(P5086-Q5086)*100</f>
        <v>50.899980220215</v>
      </c>
      <c r="S5086" s="72" t="str">
        <f aca="false">IF(M5086&gt;N5086,"Flávio Bolsonaro",IF(N5086&gt;M5086,"Lula","Empate"))</f>
        <v>Flávio Bolsonaro</v>
      </c>
      <c r="T5086" s="74" t="n">
        <v>0.266472377090725</v>
      </c>
      <c r="U5086" s="74" t="n">
        <v>0.661302584896097</v>
      </c>
      <c r="V5086" s="72" t="str">
        <f aca="false">IF(S5086="Empate","—",IF((N5086&gt;M5086)&lt;&gt;(T5086&gt;U5086),"Sim","Não"))</f>
        <v>Não</v>
      </c>
    </row>
    <row r="5087" customFormat="false" ht="15" hidden="false" customHeight="false" outlineLevel="0" collapsed="false">
      <c r="A5087" s="72" t="s">
        <v>10281</v>
      </c>
      <c r="B5087" s="72" t="s">
        <v>10282</v>
      </c>
      <c r="C5087" s="72" t="s">
        <v>280</v>
      </c>
      <c r="D5087" s="72" t="s">
        <v>282</v>
      </c>
      <c r="E5087" s="72"/>
      <c r="F5087" s="73" t="n">
        <v>6102</v>
      </c>
      <c r="G5087" s="73" t="n">
        <v>5026</v>
      </c>
      <c r="H5087" s="73" t="n">
        <v>1076</v>
      </c>
      <c r="I5087" s="74" t="n">
        <f aca="false">H5087/F5087</f>
        <v>0.176335627663061</v>
      </c>
      <c r="J5087" s="73" t="n">
        <v>4703</v>
      </c>
      <c r="K5087" s="73" t="n">
        <v>127</v>
      </c>
      <c r="L5087" s="73" t="n">
        <v>196</v>
      </c>
      <c r="M5087" s="73" t="n">
        <v>2430</v>
      </c>
      <c r="N5087" s="73" t="n">
        <v>1822</v>
      </c>
      <c r="O5087" s="73" t="n">
        <f aca="false">J5087-M5087-N5087</f>
        <v>451</v>
      </c>
      <c r="P5087" s="74" t="n">
        <f aca="false">M5087/J5087</f>
        <v>0.516691473527536</v>
      </c>
      <c r="Q5087" s="74" t="n">
        <f aca="false">N5087/J5087</f>
        <v>0.387412290027642</v>
      </c>
      <c r="R5087" s="75" t="n">
        <f aca="false">ABS(P5087-Q5087)*100</f>
        <v>12.9279183499894</v>
      </c>
      <c r="S5087" s="72" t="str">
        <f aca="false">IF(M5087&gt;N5087,"Flávio Bolsonaro",IF(N5087&gt;M5087,"Lula","Empate"))</f>
        <v>Flávio Bolsonaro</v>
      </c>
      <c r="T5087" s="74" t="n">
        <v>0.466972285892894</v>
      </c>
      <c r="U5087" s="74" t="n">
        <v>0.43696603459054</v>
      </c>
      <c r="V5087" s="72" t="str">
        <f aca="false">IF(S5087="Empate","—",IF((N5087&gt;M5087)&lt;&gt;(T5087&gt;U5087),"Sim","Não"))</f>
        <v>Sim</v>
      </c>
    </row>
    <row r="5088" customFormat="false" ht="15" hidden="false" customHeight="false" outlineLevel="0" collapsed="false">
      <c r="A5088" s="72" t="s">
        <v>10283</v>
      </c>
      <c r="B5088" s="72" t="s">
        <v>10284</v>
      </c>
      <c r="C5088" s="72" t="s">
        <v>280</v>
      </c>
      <c r="D5088" s="72" t="s">
        <v>282</v>
      </c>
      <c r="E5088" s="72"/>
      <c r="F5088" s="73" t="n">
        <v>3884</v>
      </c>
      <c r="G5088" s="73" t="n">
        <v>3010</v>
      </c>
      <c r="H5088" s="73" t="n">
        <v>874</v>
      </c>
      <c r="I5088" s="74" t="n">
        <f aca="false">H5088/F5088</f>
        <v>0.225025746652935</v>
      </c>
      <c r="J5088" s="73" t="n">
        <v>2839</v>
      </c>
      <c r="K5088" s="73" t="n">
        <v>67</v>
      </c>
      <c r="L5088" s="73" t="n">
        <v>104</v>
      </c>
      <c r="M5088" s="73" t="n">
        <v>1604</v>
      </c>
      <c r="N5088" s="73" t="n">
        <v>1062</v>
      </c>
      <c r="O5088" s="73" t="n">
        <f aca="false">J5088-M5088-N5088</f>
        <v>173</v>
      </c>
      <c r="P5088" s="74" t="n">
        <f aca="false">M5088/J5088</f>
        <v>0.564987671715393</v>
      </c>
      <c r="Q5088" s="74" t="n">
        <f aca="false">N5088/J5088</f>
        <v>0.374075378654456</v>
      </c>
      <c r="R5088" s="75" t="n">
        <f aca="false">ABS(P5088-Q5088)*100</f>
        <v>19.0912293060937</v>
      </c>
      <c r="S5088" s="72" t="str">
        <f aca="false">IF(M5088&gt;N5088,"Flávio Bolsonaro",IF(N5088&gt;M5088,"Lula","Empate"))</f>
        <v>Flávio Bolsonaro</v>
      </c>
      <c r="T5088" s="74" t="n">
        <v>0.447095435684647</v>
      </c>
      <c r="U5088" s="74" t="n">
        <v>0.491355463347165</v>
      </c>
      <c r="V5088" s="72" t="str">
        <f aca="false">IF(S5088="Empate","—",IF((N5088&gt;M5088)&lt;&gt;(T5088&gt;U5088),"Sim","Não"))</f>
        <v>Não</v>
      </c>
    </row>
    <row r="5089" customFormat="false" ht="15" hidden="false" customHeight="false" outlineLevel="0" collapsed="false">
      <c r="A5089" s="72" t="s">
        <v>10285</v>
      </c>
      <c r="B5089" s="72" t="s">
        <v>10286</v>
      </c>
      <c r="C5089" s="72" t="s">
        <v>280</v>
      </c>
      <c r="D5089" s="72" t="s">
        <v>282</v>
      </c>
      <c r="E5089" s="72"/>
      <c r="F5089" s="73" t="n">
        <v>72901</v>
      </c>
      <c r="G5089" s="73" t="n">
        <v>57445</v>
      </c>
      <c r="H5089" s="73" t="n">
        <v>15456</v>
      </c>
      <c r="I5089" s="74" t="n">
        <f aca="false">H5089/F5089</f>
        <v>0.212013552626164</v>
      </c>
      <c r="J5089" s="73" t="n">
        <v>53762</v>
      </c>
      <c r="K5089" s="73" t="n">
        <v>1622</v>
      </c>
      <c r="L5089" s="73" t="n">
        <v>2061</v>
      </c>
      <c r="M5089" s="73" t="n">
        <v>34155</v>
      </c>
      <c r="N5089" s="73" t="n">
        <v>15762</v>
      </c>
      <c r="O5089" s="73" t="n">
        <f aca="false">J5089-M5089-N5089</f>
        <v>3845</v>
      </c>
      <c r="P5089" s="74" t="n">
        <f aca="false">M5089/J5089</f>
        <v>0.635300026040698</v>
      </c>
      <c r="Q5089" s="74" t="n">
        <f aca="false">N5089/J5089</f>
        <v>0.293181057252334</v>
      </c>
      <c r="R5089" s="75" t="n">
        <f aca="false">ABS(P5089-Q5089)*100</f>
        <v>34.2118968788364</v>
      </c>
      <c r="S5089" s="72" t="str">
        <f aca="false">IF(M5089&gt;N5089,"Flávio Bolsonaro",IF(N5089&gt;M5089,"Lula","Empate"))</f>
        <v>Flávio Bolsonaro</v>
      </c>
      <c r="T5089" s="74" t="n">
        <v>0.32335699981795</v>
      </c>
      <c r="U5089" s="74" t="n">
        <v>0.58798470780994</v>
      </c>
      <c r="V5089" s="72" t="str">
        <f aca="false">IF(S5089="Empate","—",IF((N5089&gt;M5089)&lt;&gt;(T5089&gt;U5089),"Sim","Não"))</f>
        <v>Não</v>
      </c>
    </row>
    <row r="5090" customFormat="false" ht="15" hidden="false" customHeight="false" outlineLevel="0" collapsed="false">
      <c r="A5090" s="72" t="s">
        <v>10287</v>
      </c>
      <c r="B5090" s="72" t="s">
        <v>10288</v>
      </c>
      <c r="C5090" s="72" t="s">
        <v>280</v>
      </c>
      <c r="D5090" s="72" t="s">
        <v>282</v>
      </c>
      <c r="E5090" s="72"/>
      <c r="F5090" s="73" t="n">
        <v>50784</v>
      </c>
      <c r="G5090" s="73" t="n">
        <v>40096</v>
      </c>
      <c r="H5090" s="73" t="n">
        <v>10688</v>
      </c>
      <c r="I5090" s="74" t="n">
        <f aca="false">H5090/F5090</f>
        <v>0.210459987397606</v>
      </c>
      <c r="J5090" s="73" t="n">
        <v>37997</v>
      </c>
      <c r="K5090" s="73" t="n">
        <v>956</v>
      </c>
      <c r="L5090" s="73" t="n">
        <v>1143</v>
      </c>
      <c r="M5090" s="73" t="n">
        <v>26942</v>
      </c>
      <c r="N5090" s="73" t="n">
        <v>8014</v>
      </c>
      <c r="O5090" s="73" t="n">
        <f aca="false">J5090-M5090-N5090</f>
        <v>3041</v>
      </c>
      <c r="P5090" s="74" t="n">
        <f aca="false">M5090/J5090</f>
        <v>0.709055978103535</v>
      </c>
      <c r="Q5090" s="74" t="n">
        <f aca="false">N5090/J5090</f>
        <v>0.210911387741137</v>
      </c>
      <c r="R5090" s="75" t="n">
        <f aca="false">ABS(P5090-Q5090)*100</f>
        <v>49.8144590362397</v>
      </c>
      <c r="S5090" s="72" t="str">
        <f aca="false">IF(M5090&gt;N5090,"Flávio Bolsonaro",IF(N5090&gt;M5090,"Lula","Empate"))</f>
        <v>Flávio Bolsonaro</v>
      </c>
      <c r="T5090" s="74" t="n">
        <v>0.238831927319922</v>
      </c>
      <c r="U5090" s="74" t="n">
        <v>0.677560025957171</v>
      </c>
      <c r="V5090" s="72" t="str">
        <f aca="false">IF(S5090="Empate","—",IF((N5090&gt;M5090)&lt;&gt;(T5090&gt;U5090),"Sim","Não"))</f>
        <v>Não</v>
      </c>
    </row>
    <row r="5091" customFormat="false" ht="15" hidden="false" customHeight="false" outlineLevel="0" collapsed="false">
      <c r="A5091" s="72" t="s">
        <v>10289</v>
      </c>
      <c r="B5091" s="72" t="s">
        <v>10290</v>
      </c>
      <c r="C5091" s="72" t="s">
        <v>280</v>
      </c>
      <c r="D5091" s="72" t="s">
        <v>282</v>
      </c>
      <c r="E5091" s="72"/>
      <c r="F5091" s="73" t="n">
        <v>219483</v>
      </c>
      <c r="G5091" s="73" t="n">
        <v>180045</v>
      </c>
      <c r="H5091" s="73" t="n">
        <v>39438</v>
      </c>
      <c r="I5091" s="74" t="n">
        <f aca="false">H5091/F5091</f>
        <v>0.179685898224464</v>
      </c>
      <c r="J5091" s="73" t="n">
        <v>171450</v>
      </c>
      <c r="K5091" s="73" t="n">
        <v>3339</v>
      </c>
      <c r="L5091" s="73" t="n">
        <v>5256</v>
      </c>
      <c r="M5091" s="73" t="n">
        <v>118783</v>
      </c>
      <c r="N5091" s="73" t="n">
        <v>39100</v>
      </c>
      <c r="O5091" s="73" t="n">
        <f aca="false">J5091-M5091-N5091</f>
        <v>13567</v>
      </c>
      <c r="P5091" s="74" t="n">
        <f aca="false">M5091/J5091</f>
        <v>0.692814231554389</v>
      </c>
      <c r="Q5091" s="74" t="n">
        <f aca="false">N5091/J5091</f>
        <v>0.228054826480023</v>
      </c>
      <c r="R5091" s="75" t="n">
        <f aca="false">ABS(P5091-Q5091)*100</f>
        <v>46.4759405074366</v>
      </c>
      <c r="S5091" s="72" t="str">
        <f aca="false">IF(M5091&gt;N5091,"Flávio Bolsonaro",IF(N5091&gt;M5091,"Lula","Empate"))</f>
        <v>Flávio Bolsonaro</v>
      </c>
      <c r="T5091" s="74" t="n">
        <v>0.246440722851337</v>
      </c>
      <c r="U5091" s="74" t="n">
        <v>0.67281132520826</v>
      </c>
      <c r="V5091" s="72" t="str">
        <f aca="false">IF(S5091="Empate","—",IF((N5091&gt;M5091)&lt;&gt;(T5091&gt;U5091),"Sim","Não"))</f>
        <v>Não</v>
      </c>
    </row>
    <row r="5092" customFormat="false" ht="15" hidden="false" customHeight="false" outlineLevel="0" collapsed="false">
      <c r="A5092" s="72" t="s">
        <v>10291</v>
      </c>
      <c r="B5092" s="72" t="s">
        <v>10292</v>
      </c>
      <c r="C5092" s="72" t="s">
        <v>280</v>
      </c>
      <c r="D5092" s="72" t="s">
        <v>282</v>
      </c>
      <c r="E5092" s="72"/>
      <c r="F5092" s="73" t="n">
        <v>5869</v>
      </c>
      <c r="G5092" s="73" t="n">
        <v>4717</v>
      </c>
      <c r="H5092" s="73" t="n">
        <v>1152</v>
      </c>
      <c r="I5092" s="74" t="n">
        <f aca="false">H5092/F5092</f>
        <v>0.196285568239905</v>
      </c>
      <c r="J5092" s="73" t="n">
        <v>4486</v>
      </c>
      <c r="K5092" s="73" t="n">
        <v>59</v>
      </c>
      <c r="L5092" s="73" t="n">
        <v>172</v>
      </c>
      <c r="M5092" s="73" t="n">
        <v>3103</v>
      </c>
      <c r="N5092" s="73" t="n">
        <v>1095</v>
      </c>
      <c r="O5092" s="73" t="n">
        <f aca="false">J5092-M5092-N5092</f>
        <v>288</v>
      </c>
      <c r="P5092" s="74" t="n">
        <f aca="false">M5092/J5092</f>
        <v>0.691707534551939</v>
      </c>
      <c r="Q5092" s="74" t="n">
        <f aca="false">N5092/J5092</f>
        <v>0.244092732946946</v>
      </c>
      <c r="R5092" s="75" t="n">
        <f aca="false">ABS(P5092-Q5092)*100</f>
        <v>44.7614801604993</v>
      </c>
      <c r="S5092" s="72" t="str">
        <f aca="false">IF(M5092&gt;N5092,"Flávio Bolsonaro",IF(N5092&gt;M5092,"Lula","Empate"))</f>
        <v>Flávio Bolsonaro</v>
      </c>
      <c r="T5092" s="74" t="n">
        <v>0.283535217586362</v>
      </c>
      <c r="U5092" s="74" t="n">
        <v>0.64535666218035</v>
      </c>
      <c r="V5092" s="72" t="str">
        <f aca="false">IF(S5092="Empate","—",IF((N5092&gt;M5092)&lt;&gt;(T5092&gt;U5092),"Sim","Não"))</f>
        <v>Não</v>
      </c>
    </row>
    <row r="5093" customFormat="false" ht="15" hidden="false" customHeight="false" outlineLevel="0" collapsed="false">
      <c r="A5093" s="72" t="s">
        <v>10293</v>
      </c>
      <c r="B5093" s="72" t="s">
        <v>10294</v>
      </c>
      <c r="C5093" s="72" t="s">
        <v>280</v>
      </c>
      <c r="D5093" s="72" t="s">
        <v>282</v>
      </c>
      <c r="E5093" s="72"/>
      <c r="F5093" s="73" t="n">
        <v>53771</v>
      </c>
      <c r="G5093" s="73" t="n">
        <v>40399</v>
      </c>
      <c r="H5093" s="73" t="n">
        <v>13372</v>
      </c>
      <c r="I5093" s="74" t="n">
        <f aca="false">H5093/F5093</f>
        <v>0.248684234996559</v>
      </c>
      <c r="J5093" s="73" t="n">
        <v>38363</v>
      </c>
      <c r="K5093" s="73" t="n">
        <v>912</v>
      </c>
      <c r="L5093" s="73" t="n">
        <v>1124</v>
      </c>
      <c r="M5093" s="73" t="n">
        <v>26053</v>
      </c>
      <c r="N5093" s="73" t="n">
        <v>9307</v>
      </c>
      <c r="O5093" s="73" t="n">
        <f aca="false">J5093-M5093-N5093</f>
        <v>3003</v>
      </c>
      <c r="P5093" s="74" t="n">
        <f aca="false">M5093/J5093</f>
        <v>0.679117900059954</v>
      </c>
      <c r="Q5093" s="74" t="n">
        <f aca="false">N5093/J5093</f>
        <v>0.242603550295858</v>
      </c>
      <c r="R5093" s="75" t="n">
        <f aca="false">ABS(P5093-Q5093)*100</f>
        <v>43.6514349764096</v>
      </c>
      <c r="S5093" s="72" t="str">
        <f aca="false">IF(M5093&gt;N5093,"Flávio Bolsonaro",IF(N5093&gt;M5093,"Lula","Empate"))</f>
        <v>Flávio Bolsonaro</v>
      </c>
      <c r="T5093" s="74" t="n">
        <v>0.263271461148027</v>
      </c>
      <c r="U5093" s="74" t="n">
        <v>0.65877939337469</v>
      </c>
      <c r="V5093" s="72" t="str">
        <f aca="false">IF(S5093="Empate","—",IF((N5093&gt;M5093)&lt;&gt;(T5093&gt;U5093),"Sim","Não"))</f>
        <v>Não</v>
      </c>
    </row>
    <row r="5094" customFormat="false" ht="15" hidden="false" customHeight="false" outlineLevel="0" collapsed="false">
      <c r="A5094" s="72" t="s">
        <v>10295</v>
      </c>
      <c r="B5094" s="72" t="s">
        <v>10296</v>
      </c>
      <c r="C5094" s="72" t="s">
        <v>280</v>
      </c>
      <c r="D5094" s="72" t="s">
        <v>282</v>
      </c>
      <c r="E5094" s="72"/>
      <c r="F5094" s="73" t="n">
        <v>61172</v>
      </c>
      <c r="G5094" s="73" t="n">
        <v>49285</v>
      </c>
      <c r="H5094" s="73" t="n">
        <v>11887</v>
      </c>
      <c r="I5094" s="74" t="n">
        <f aca="false">H5094/F5094</f>
        <v>0.194320931144968</v>
      </c>
      <c r="J5094" s="73" t="n">
        <v>46998</v>
      </c>
      <c r="K5094" s="73" t="n">
        <v>1079</v>
      </c>
      <c r="L5094" s="73" t="n">
        <v>1208</v>
      </c>
      <c r="M5094" s="73" t="n">
        <v>28205</v>
      </c>
      <c r="N5094" s="73" t="n">
        <v>14475</v>
      </c>
      <c r="O5094" s="73" t="n">
        <f aca="false">J5094-M5094-N5094</f>
        <v>4318</v>
      </c>
      <c r="P5094" s="74" t="n">
        <f aca="false">M5094/J5094</f>
        <v>0.600131920507256</v>
      </c>
      <c r="Q5094" s="74" t="n">
        <f aca="false">N5094/J5094</f>
        <v>0.307991829439551</v>
      </c>
      <c r="R5094" s="75" t="n">
        <f aca="false">ABS(P5094-Q5094)*100</f>
        <v>29.2140091067705</v>
      </c>
      <c r="S5094" s="72" t="str">
        <f aca="false">IF(M5094&gt;N5094,"Flávio Bolsonaro",IF(N5094&gt;M5094,"Lula","Empate"))</f>
        <v>Flávio Bolsonaro</v>
      </c>
      <c r="T5094" s="74" t="n">
        <v>0.313039858466021</v>
      </c>
      <c r="U5094" s="74" t="n">
        <v>0.577417004891248</v>
      </c>
      <c r="V5094" s="72" t="str">
        <f aca="false">IF(S5094="Empate","—",IF((N5094&gt;M5094)&lt;&gt;(T5094&gt;U5094),"Sim","Não"))</f>
        <v>Não</v>
      </c>
    </row>
    <row r="5095" customFormat="false" ht="15" hidden="false" customHeight="false" outlineLevel="0" collapsed="false">
      <c r="A5095" s="72" t="s">
        <v>10297</v>
      </c>
      <c r="B5095" s="72" t="s">
        <v>10298</v>
      </c>
      <c r="C5095" s="72" t="s">
        <v>280</v>
      </c>
      <c r="D5095" s="72" t="s">
        <v>282</v>
      </c>
      <c r="E5095" s="72"/>
      <c r="F5095" s="73" t="n">
        <v>1877</v>
      </c>
      <c r="G5095" s="73" t="n">
        <v>1478</v>
      </c>
      <c r="H5095" s="73" t="n">
        <v>399</v>
      </c>
      <c r="I5095" s="74" t="n">
        <f aca="false">H5095/F5095</f>
        <v>0.212573255194459</v>
      </c>
      <c r="J5095" s="73" t="n">
        <v>1430</v>
      </c>
      <c r="K5095" s="73" t="n">
        <v>17</v>
      </c>
      <c r="L5095" s="73" t="n">
        <v>31</v>
      </c>
      <c r="M5095" s="73" t="n">
        <v>850</v>
      </c>
      <c r="N5095" s="73" t="n">
        <v>438</v>
      </c>
      <c r="O5095" s="73" t="n">
        <f aca="false">J5095-M5095-N5095</f>
        <v>142</v>
      </c>
      <c r="P5095" s="74" t="n">
        <f aca="false">M5095/J5095</f>
        <v>0.594405594405594</v>
      </c>
      <c r="Q5095" s="74" t="n">
        <f aca="false">N5095/J5095</f>
        <v>0.306293706293706</v>
      </c>
      <c r="R5095" s="75" t="n">
        <f aca="false">ABS(P5095-Q5095)*100</f>
        <v>28.8111888111888</v>
      </c>
      <c r="S5095" s="72" t="str">
        <f aca="false">IF(M5095&gt;N5095,"Flávio Bolsonaro",IF(N5095&gt;M5095,"Lula","Empate"))</f>
        <v>Flávio Bolsonaro</v>
      </c>
      <c r="T5095" s="74" t="n">
        <v>0.372535211267606</v>
      </c>
      <c r="U5095" s="74" t="n">
        <v>0.565492957746479</v>
      </c>
      <c r="V5095" s="72" t="str">
        <f aca="false">IF(S5095="Empate","—",IF((N5095&gt;M5095)&lt;&gt;(T5095&gt;U5095),"Sim","Não"))</f>
        <v>Não</v>
      </c>
    </row>
    <row r="5096" customFormat="false" ht="15" hidden="false" customHeight="false" outlineLevel="0" collapsed="false">
      <c r="A5096" s="72" t="s">
        <v>10299</v>
      </c>
      <c r="B5096" s="72" t="s">
        <v>10300</v>
      </c>
      <c r="C5096" s="72" t="s">
        <v>280</v>
      </c>
      <c r="D5096" s="72" t="s">
        <v>282</v>
      </c>
      <c r="E5096" s="72"/>
      <c r="F5096" s="73" t="n">
        <v>39253</v>
      </c>
      <c r="G5096" s="73" t="n">
        <v>31018</v>
      </c>
      <c r="H5096" s="73" t="n">
        <v>8235</v>
      </c>
      <c r="I5096" s="74" t="n">
        <f aca="false">H5096/F5096</f>
        <v>0.209792882072708</v>
      </c>
      <c r="J5096" s="73" t="n">
        <v>29690</v>
      </c>
      <c r="K5096" s="73" t="n">
        <v>566</v>
      </c>
      <c r="L5096" s="73" t="n">
        <v>762</v>
      </c>
      <c r="M5096" s="73" t="n">
        <v>18102</v>
      </c>
      <c r="N5096" s="73" t="n">
        <v>8855</v>
      </c>
      <c r="O5096" s="73" t="n">
        <f aca="false">J5096-M5096-N5096</f>
        <v>2733</v>
      </c>
      <c r="P5096" s="74" t="n">
        <f aca="false">M5096/J5096</f>
        <v>0.609700235769619</v>
      </c>
      <c r="Q5096" s="74" t="n">
        <f aca="false">N5096/J5096</f>
        <v>0.298248568541597</v>
      </c>
      <c r="R5096" s="75" t="n">
        <f aca="false">ABS(P5096-Q5096)*100</f>
        <v>31.1451667228023</v>
      </c>
      <c r="S5096" s="72" t="str">
        <f aca="false">IF(M5096&gt;N5096,"Flávio Bolsonaro",IF(N5096&gt;M5096,"Lula","Empate"))</f>
        <v>Flávio Bolsonaro</v>
      </c>
      <c r="T5096" s="74" t="n">
        <v>0.33485987696514</v>
      </c>
      <c r="U5096" s="74" t="n">
        <v>0.570847573479152</v>
      </c>
      <c r="V5096" s="72" t="str">
        <f aca="false">IF(S5096="Empate","—",IF((N5096&gt;M5096)&lt;&gt;(T5096&gt;U5096),"Sim","Não"))</f>
        <v>Não</v>
      </c>
    </row>
    <row r="5097" customFormat="false" ht="15" hidden="false" customHeight="false" outlineLevel="0" collapsed="false">
      <c r="A5097" s="72" t="s">
        <v>10301</v>
      </c>
      <c r="B5097" s="72" t="s">
        <v>10302</v>
      </c>
      <c r="C5097" s="72" t="s">
        <v>280</v>
      </c>
      <c r="D5097" s="72" t="s">
        <v>282</v>
      </c>
      <c r="E5097" s="72"/>
      <c r="F5097" s="73" t="n">
        <v>2146</v>
      </c>
      <c r="G5097" s="73" t="n">
        <v>1647</v>
      </c>
      <c r="H5097" s="73" t="n">
        <v>499</v>
      </c>
      <c r="I5097" s="74" t="n">
        <f aca="false">H5097/F5097</f>
        <v>0.232525629077353</v>
      </c>
      <c r="J5097" s="73" t="n">
        <v>1580</v>
      </c>
      <c r="K5097" s="73" t="n">
        <v>29</v>
      </c>
      <c r="L5097" s="73" t="n">
        <v>38</v>
      </c>
      <c r="M5097" s="73" t="n">
        <v>843</v>
      </c>
      <c r="N5097" s="73" t="n">
        <v>657</v>
      </c>
      <c r="O5097" s="73" t="n">
        <f aca="false">J5097-M5097-N5097</f>
        <v>80</v>
      </c>
      <c r="P5097" s="74" t="n">
        <f aca="false">M5097/J5097</f>
        <v>0.533544303797468</v>
      </c>
      <c r="Q5097" s="74" t="n">
        <f aca="false">N5097/J5097</f>
        <v>0.415822784810127</v>
      </c>
      <c r="R5097" s="75" t="n">
        <f aca="false">ABS(P5097-Q5097)*100</f>
        <v>11.7721518987342</v>
      </c>
      <c r="S5097" s="72" t="str">
        <f aca="false">IF(M5097&gt;N5097,"Flávio Bolsonaro",IF(N5097&gt;M5097,"Lula","Empate"))</f>
        <v>Flávio Bolsonaro</v>
      </c>
      <c r="T5097" s="74" t="n">
        <v>0.480591497227357</v>
      </c>
      <c r="U5097" s="74" t="n">
        <v>0.472581638940234</v>
      </c>
      <c r="V5097" s="72" t="str">
        <f aca="false">IF(S5097="Empate","—",IF((N5097&gt;M5097)&lt;&gt;(T5097&gt;U5097),"Sim","Não"))</f>
        <v>Sim</v>
      </c>
    </row>
    <row r="5098" customFormat="false" ht="15" hidden="false" customHeight="false" outlineLevel="0" collapsed="false">
      <c r="A5098" s="72" t="s">
        <v>10303</v>
      </c>
      <c r="B5098" s="72" t="s">
        <v>10304</v>
      </c>
      <c r="C5098" s="72" t="s">
        <v>280</v>
      </c>
      <c r="D5098" s="72" t="s">
        <v>282</v>
      </c>
      <c r="E5098" s="72"/>
      <c r="F5098" s="73" t="n">
        <v>13549</v>
      </c>
      <c r="G5098" s="73" t="n">
        <v>9986</v>
      </c>
      <c r="H5098" s="73" t="n">
        <v>3563</v>
      </c>
      <c r="I5098" s="74" t="n">
        <f aca="false">H5098/F5098</f>
        <v>0.262971437006421</v>
      </c>
      <c r="J5098" s="73" t="n">
        <v>9502</v>
      </c>
      <c r="K5098" s="73" t="n">
        <v>210</v>
      </c>
      <c r="L5098" s="73" t="n">
        <v>274</v>
      </c>
      <c r="M5098" s="73" t="n">
        <v>6101</v>
      </c>
      <c r="N5098" s="73" t="n">
        <v>2762</v>
      </c>
      <c r="O5098" s="73" t="n">
        <f aca="false">J5098-M5098-N5098</f>
        <v>639</v>
      </c>
      <c r="P5098" s="74" t="n">
        <f aca="false">M5098/J5098</f>
        <v>0.642075352557356</v>
      </c>
      <c r="Q5098" s="74" t="n">
        <f aca="false">N5098/J5098</f>
        <v>0.290675647232162</v>
      </c>
      <c r="R5098" s="75" t="n">
        <f aca="false">ABS(P5098-Q5098)*100</f>
        <v>35.1399705325195</v>
      </c>
      <c r="S5098" s="72" t="str">
        <f aca="false">IF(M5098&gt;N5098,"Flávio Bolsonaro",IF(N5098&gt;M5098,"Lula","Empate"))</f>
        <v>Flávio Bolsonaro</v>
      </c>
      <c r="T5098" s="74" t="n">
        <v>0.341254657134226</v>
      </c>
      <c r="U5098" s="74" t="n">
        <v>0.577585338837982</v>
      </c>
      <c r="V5098" s="72" t="str">
        <f aca="false">IF(S5098="Empate","—",IF((N5098&gt;M5098)&lt;&gt;(T5098&gt;U5098),"Sim","Não"))</f>
        <v>Não</v>
      </c>
    </row>
    <row r="5099" customFormat="false" ht="15" hidden="false" customHeight="false" outlineLevel="0" collapsed="false">
      <c r="A5099" s="72" t="s">
        <v>10305</v>
      </c>
      <c r="B5099" s="72" t="s">
        <v>10306</v>
      </c>
      <c r="C5099" s="72" t="s">
        <v>280</v>
      </c>
      <c r="D5099" s="72" t="s">
        <v>282</v>
      </c>
      <c r="E5099" s="72"/>
      <c r="F5099" s="73" t="n">
        <v>3792</v>
      </c>
      <c r="G5099" s="73" t="n">
        <v>3025</v>
      </c>
      <c r="H5099" s="73" t="n">
        <v>767</v>
      </c>
      <c r="I5099" s="74" t="n">
        <f aca="false">H5099/F5099</f>
        <v>0.202267932489451</v>
      </c>
      <c r="J5099" s="73" t="n">
        <v>2897</v>
      </c>
      <c r="K5099" s="73" t="n">
        <v>50</v>
      </c>
      <c r="L5099" s="73" t="n">
        <v>78</v>
      </c>
      <c r="M5099" s="73" t="n">
        <v>1719</v>
      </c>
      <c r="N5099" s="73" t="n">
        <v>1050</v>
      </c>
      <c r="O5099" s="73" t="n">
        <f aca="false">J5099-M5099-N5099</f>
        <v>128</v>
      </c>
      <c r="P5099" s="74" t="n">
        <f aca="false">M5099/J5099</f>
        <v>0.593372454263031</v>
      </c>
      <c r="Q5099" s="74" t="n">
        <f aca="false">N5099/J5099</f>
        <v>0.362443907490507</v>
      </c>
      <c r="R5099" s="75" t="n">
        <f aca="false">ABS(P5099-Q5099)*100</f>
        <v>23.0928546772523</v>
      </c>
      <c r="S5099" s="72" t="str">
        <f aca="false">IF(M5099&gt;N5099,"Flávio Bolsonaro",IF(N5099&gt;M5099,"Lula","Empate"))</f>
        <v>Flávio Bolsonaro</v>
      </c>
      <c r="T5099" s="74" t="n">
        <v>0.4265565875473</v>
      </c>
      <c r="U5099" s="74" t="n">
        <v>0.516683866529068</v>
      </c>
      <c r="V5099" s="72" t="str">
        <f aca="false">IF(S5099="Empate","—",IF((N5099&gt;M5099)&lt;&gt;(T5099&gt;U5099),"Sim","Não"))</f>
        <v>Não</v>
      </c>
    </row>
    <row r="5100" customFormat="false" ht="15" hidden="false" customHeight="false" outlineLevel="0" collapsed="false">
      <c r="A5100" s="72" t="s">
        <v>10307</v>
      </c>
      <c r="B5100" s="72" t="s">
        <v>10308</v>
      </c>
      <c r="C5100" s="72" t="s">
        <v>280</v>
      </c>
      <c r="D5100" s="72" t="s">
        <v>282</v>
      </c>
      <c r="E5100" s="72"/>
      <c r="F5100" s="73" t="n">
        <v>3317</v>
      </c>
      <c r="G5100" s="73" t="n">
        <v>2529</v>
      </c>
      <c r="H5100" s="73" t="n">
        <v>788</v>
      </c>
      <c r="I5100" s="74" t="n">
        <f aca="false">H5100/F5100</f>
        <v>0.237564063913175</v>
      </c>
      <c r="J5100" s="73" t="n">
        <v>2398</v>
      </c>
      <c r="K5100" s="73" t="n">
        <v>57</v>
      </c>
      <c r="L5100" s="73" t="n">
        <v>74</v>
      </c>
      <c r="M5100" s="73" t="n">
        <v>1280</v>
      </c>
      <c r="N5100" s="73" t="n">
        <v>993</v>
      </c>
      <c r="O5100" s="73" t="n">
        <f aca="false">J5100-M5100-N5100</f>
        <v>125</v>
      </c>
      <c r="P5100" s="74" t="n">
        <f aca="false">M5100/J5100</f>
        <v>0.533778148457048</v>
      </c>
      <c r="Q5100" s="74" t="n">
        <f aca="false">N5100/J5100</f>
        <v>0.414095079232694</v>
      </c>
      <c r="R5100" s="75" t="n">
        <f aca="false">ABS(P5100-Q5100)*100</f>
        <v>11.9683069224354</v>
      </c>
      <c r="S5100" s="72" t="str">
        <f aca="false">IF(M5100&gt;N5100,"Flávio Bolsonaro",IF(N5100&gt;M5100,"Lula","Empate"))</f>
        <v>Flávio Bolsonaro</v>
      </c>
      <c r="T5100" s="74" t="n">
        <v>0.46420233463035</v>
      </c>
      <c r="U5100" s="74" t="n">
        <v>0.478210116731518</v>
      </c>
      <c r="V5100" s="72" t="str">
        <f aca="false">IF(S5100="Empate","—",IF((N5100&gt;M5100)&lt;&gt;(T5100&gt;U5100),"Sim","Não"))</f>
        <v>Não</v>
      </c>
    </row>
    <row r="5101" customFormat="false" ht="15" hidden="false" customHeight="false" outlineLevel="0" collapsed="false">
      <c r="A5101" s="72" t="s">
        <v>10309</v>
      </c>
      <c r="B5101" s="72" t="s">
        <v>10310</v>
      </c>
      <c r="C5101" s="72" t="s">
        <v>280</v>
      </c>
      <c r="D5101" s="72" t="s">
        <v>282</v>
      </c>
      <c r="E5101" s="72"/>
      <c r="F5101" s="73" t="n">
        <v>2380</v>
      </c>
      <c r="G5101" s="73" t="n">
        <v>1872</v>
      </c>
      <c r="H5101" s="73" t="n">
        <v>508</v>
      </c>
      <c r="I5101" s="74" t="n">
        <f aca="false">H5101/F5101</f>
        <v>0.213445378151261</v>
      </c>
      <c r="J5101" s="73" t="n">
        <v>1804</v>
      </c>
      <c r="K5101" s="73" t="n">
        <v>28</v>
      </c>
      <c r="L5101" s="73" t="n">
        <v>40</v>
      </c>
      <c r="M5101" s="73" t="n">
        <v>968</v>
      </c>
      <c r="N5101" s="73" t="n">
        <v>747</v>
      </c>
      <c r="O5101" s="73" t="n">
        <f aca="false">J5101-M5101-N5101</f>
        <v>89</v>
      </c>
      <c r="P5101" s="74" t="n">
        <f aca="false">M5101/J5101</f>
        <v>0.536585365853659</v>
      </c>
      <c r="Q5101" s="74" t="n">
        <f aca="false">N5101/J5101</f>
        <v>0.414079822616408</v>
      </c>
      <c r="R5101" s="75" t="n">
        <f aca="false">ABS(P5101-Q5101)*100</f>
        <v>12.2505543237251</v>
      </c>
      <c r="S5101" s="72" t="str">
        <f aca="false">IF(M5101&gt;N5101,"Flávio Bolsonaro",IF(N5101&gt;M5101,"Lula","Empate"))</f>
        <v>Flávio Bolsonaro</v>
      </c>
      <c r="T5101" s="74" t="n">
        <v>0.465303926842388</v>
      </c>
      <c r="U5101" s="74" t="n">
        <v>0.49435180204411</v>
      </c>
      <c r="V5101" s="72" t="str">
        <f aca="false">IF(S5101="Empate","—",IF((N5101&gt;M5101)&lt;&gt;(T5101&gt;U5101),"Sim","Não"))</f>
        <v>Não</v>
      </c>
    </row>
    <row r="5102" customFormat="false" ht="15" hidden="false" customHeight="false" outlineLevel="0" collapsed="false">
      <c r="A5102" s="72" t="s">
        <v>10311</v>
      </c>
      <c r="B5102" s="72" t="s">
        <v>10312</v>
      </c>
      <c r="C5102" s="72" t="s">
        <v>280</v>
      </c>
      <c r="D5102" s="72" t="s">
        <v>282</v>
      </c>
      <c r="E5102" s="72"/>
      <c r="F5102" s="73" t="n">
        <v>10065</v>
      </c>
      <c r="G5102" s="73" t="n">
        <v>7584</v>
      </c>
      <c r="H5102" s="73" t="n">
        <v>2481</v>
      </c>
      <c r="I5102" s="74" t="n">
        <f aca="false">H5102/F5102</f>
        <v>0.246497764530551</v>
      </c>
      <c r="J5102" s="73" t="n">
        <v>7170</v>
      </c>
      <c r="K5102" s="73" t="n">
        <v>158</v>
      </c>
      <c r="L5102" s="73" t="n">
        <v>256</v>
      </c>
      <c r="M5102" s="73" t="n">
        <v>3859</v>
      </c>
      <c r="N5102" s="73" t="n">
        <v>2706</v>
      </c>
      <c r="O5102" s="73" t="n">
        <f aca="false">J5102-M5102-N5102</f>
        <v>605</v>
      </c>
      <c r="P5102" s="74" t="n">
        <f aca="false">M5102/J5102</f>
        <v>0.538214783821478</v>
      </c>
      <c r="Q5102" s="74" t="n">
        <f aca="false">N5102/J5102</f>
        <v>0.377405857740586</v>
      </c>
      <c r="R5102" s="75" t="n">
        <f aca="false">ABS(P5102-Q5102)*100</f>
        <v>16.0808926080893</v>
      </c>
      <c r="S5102" s="72" t="str">
        <f aca="false">IF(M5102&gt;N5102,"Flávio Bolsonaro",IF(N5102&gt;M5102,"Lula","Empate"))</f>
        <v>Flávio Bolsonaro</v>
      </c>
      <c r="T5102" s="74" t="n">
        <v>0.454633071733444</v>
      </c>
      <c r="U5102" s="74" t="n">
        <v>0.465923172242875</v>
      </c>
      <c r="V5102" s="72" t="str">
        <f aca="false">IF(S5102="Empate","—",IF((N5102&gt;M5102)&lt;&gt;(T5102&gt;U5102),"Sim","Não"))</f>
        <v>Não</v>
      </c>
    </row>
    <row r="5103" customFormat="false" ht="15" hidden="false" customHeight="false" outlineLevel="0" collapsed="false">
      <c r="A5103" s="72" t="s">
        <v>10313</v>
      </c>
      <c r="B5103" s="72" t="s">
        <v>10314</v>
      </c>
      <c r="C5103" s="72" t="s">
        <v>280</v>
      </c>
      <c r="D5103" s="72" t="s">
        <v>282</v>
      </c>
      <c r="E5103" s="72"/>
      <c r="F5103" s="73" t="n">
        <v>12402</v>
      </c>
      <c r="G5103" s="73" t="n">
        <v>10061</v>
      </c>
      <c r="H5103" s="73" t="n">
        <v>2341</v>
      </c>
      <c r="I5103" s="74" t="n">
        <f aca="false">H5103/F5103</f>
        <v>0.188759877439123</v>
      </c>
      <c r="J5103" s="73" t="n">
        <v>9492</v>
      </c>
      <c r="K5103" s="73" t="n">
        <v>301</v>
      </c>
      <c r="L5103" s="73" t="n">
        <v>268</v>
      </c>
      <c r="M5103" s="73" t="n">
        <v>6232</v>
      </c>
      <c r="N5103" s="73" t="n">
        <v>2586</v>
      </c>
      <c r="O5103" s="73" t="n">
        <f aca="false">J5103-M5103-N5103</f>
        <v>674</v>
      </c>
      <c r="P5103" s="74" t="n">
        <f aca="false">M5103/J5103</f>
        <v>0.656552886641382</v>
      </c>
      <c r="Q5103" s="74" t="n">
        <f aca="false">N5103/J5103</f>
        <v>0.2724399494311</v>
      </c>
      <c r="R5103" s="75" t="n">
        <f aca="false">ABS(P5103-Q5103)*100</f>
        <v>38.4112937210282</v>
      </c>
      <c r="S5103" s="72" t="str">
        <f aca="false">IF(M5103&gt;N5103,"Flávio Bolsonaro",IF(N5103&gt;M5103,"Lula","Empate"))</f>
        <v>Flávio Bolsonaro</v>
      </c>
      <c r="T5103" s="74" t="n">
        <v>0.300270243218897</v>
      </c>
      <c r="U5103" s="74" t="n">
        <v>0.623661295165649</v>
      </c>
      <c r="V5103" s="72" t="str">
        <f aca="false">IF(S5103="Empate","—",IF((N5103&gt;M5103)&lt;&gt;(T5103&gt;U5103),"Sim","Não"))</f>
        <v>Não</v>
      </c>
    </row>
    <row r="5104" customFormat="false" ht="15" hidden="false" customHeight="false" outlineLevel="0" collapsed="false">
      <c r="A5104" s="72" t="s">
        <v>10315</v>
      </c>
      <c r="B5104" s="72" t="s">
        <v>10316</v>
      </c>
      <c r="C5104" s="72" t="s">
        <v>280</v>
      </c>
      <c r="D5104" s="72" t="s">
        <v>282</v>
      </c>
      <c r="E5104" s="72"/>
      <c r="F5104" s="73" t="n">
        <v>5924</v>
      </c>
      <c r="G5104" s="73" t="n">
        <v>4871</v>
      </c>
      <c r="H5104" s="73" t="n">
        <v>1053</v>
      </c>
      <c r="I5104" s="74" t="n">
        <f aca="false">H5104/F5104</f>
        <v>0.177751519243754</v>
      </c>
      <c r="J5104" s="73" t="n">
        <v>4614</v>
      </c>
      <c r="K5104" s="73" t="n">
        <v>129</v>
      </c>
      <c r="L5104" s="73" t="n">
        <v>128</v>
      </c>
      <c r="M5104" s="73" t="n">
        <v>3176</v>
      </c>
      <c r="N5104" s="73" t="n">
        <v>1161</v>
      </c>
      <c r="O5104" s="73" t="n">
        <f aca="false">J5104-M5104-N5104</f>
        <v>277</v>
      </c>
      <c r="P5104" s="74" t="n">
        <f aca="false">M5104/J5104</f>
        <v>0.688339835283919</v>
      </c>
      <c r="Q5104" s="74" t="n">
        <f aca="false">N5104/J5104</f>
        <v>0.251625487646294</v>
      </c>
      <c r="R5104" s="75" t="n">
        <f aca="false">ABS(P5104-Q5104)*100</f>
        <v>43.6714347637625</v>
      </c>
      <c r="S5104" s="72" t="str">
        <f aca="false">IF(M5104&gt;N5104,"Flávio Bolsonaro",IF(N5104&gt;M5104,"Lula","Empate"))</f>
        <v>Flávio Bolsonaro</v>
      </c>
      <c r="T5104" s="74" t="n">
        <v>0.275988761616598</v>
      </c>
      <c r="U5104" s="74" t="n">
        <v>0.642316835962827</v>
      </c>
      <c r="V5104" s="72" t="str">
        <f aca="false">IF(S5104="Empate","—",IF((N5104&gt;M5104)&lt;&gt;(T5104&gt;U5104),"Sim","Não"))</f>
        <v>Não</v>
      </c>
    </row>
    <row r="5105" customFormat="false" ht="15" hidden="false" customHeight="false" outlineLevel="0" collapsed="false">
      <c r="A5105" s="72" t="s">
        <v>10317</v>
      </c>
      <c r="B5105" s="72" t="s">
        <v>10318</v>
      </c>
      <c r="C5105" s="72" t="s">
        <v>280</v>
      </c>
      <c r="D5105" s="72" t="s">
        <v>282</v>
      </c>
      <c r="E5105" s="72"/>
      <c r="F5105" s="73" t="n">
        <v>4105</v>
      </c>
      <c r="G5105" s="73" t="n">
        <v>3059</v>
      </c>
      <c r="H5105" s="73" t="n">
        <v>1046</v>
      </c>
      <c r="I5105" s="74" t="n">
        <f aca="false">H5105/F5105</f>
        <v>0.254811205846529</v>
      </c>
      <c r="J5105" s="73" t="n">
        <v>2923</v>
      </c>
      <c r="K5105" s="73" t="n">
        <v>59</v>
      </c>
      <c r="L5105" s="73" t="n">
        <v>77</v>
      </c>
      <c r="M5105" s="73" t="n">
        <v>1827</v>
      </c>
      <c r="N5105" s="73" t="n">
        <v>898</v>
      </c>
      <c r="O5105" s="73" t="n">
        <f aca="false">J5105-M5105-N5105</f>
        <v>198</v>
      </c>
      <c r="P5105" s="74" t="n">
        <f aca="false">M5105/J5105</f>
        <v>0.625042764283271</v>
      </c>
      <c r="Q5105" s="74" t="n">
        <f aca="false">N5105/J5105</f>
        <v>0.307218611016079</v>
      </c>
      <c r="R5105" s="75" t="n">
        <f aca="false">ABS(P5105-Q5105)*100</f>
        <v>31.7824153267191</v>
      </c>
      <c r="S5105" s="72" t="str">
        <f aca="false">IF(M5105&gt;N5105,"Flávio Bolsonaro",IF(N5105&gt;M5105,"Lula","Empate"))</f>
        <v>Flávio Bolsonaro</v>
      </c>
      <c r="T5105" s="74" t="n">
        <v>0.389981447124304</v>
      </c>
      <c r="U5105" s="74" t="n">
        <v>0.55139146567718</v>
      </c>
      <c r="V5105" s="72" t="str">
        <f aca="false">IF(S5105="Empate","—",IF((N5105&gt;M5105)&lt;&gt;(T5105&gt;U5105),"Sim","Não"))</f>
        <v>Não</v>
      </c>
    </row>
    <row r="5106" customFormat="false" ht="15" hidden="false" customHeight="false" outlineLevel="0" collapsed="false">
      <c r="A5106" s="72" t="s">
        <v>10319</v>
      </c>
      <c r="B5106" s="72" t="s">
        <v>10320</v>
      </c>
      <c r="C5106" s="72" t="s">
        <v>280</v>
      </c>
      <c r="D5106" s="72" t="s">
        <v>282</v>
      </c>
      <c r="E5106" s="72"/>
      <c r="F5106" s="73" t="n">
        <v>2793</v>
      </c>
      <c r="G5106" s="73" t="n">
        <v>2215</v>
      </c>
      <c r="H5106" s="73" t="n">
        <v>578</v>
      </c>
      <c r="I5106" s="74" t="n">
        <f aca="false">H5106/F5106</f>
        <v>0.206945936269245</v>
      </c>
      <c r="J5106" s="73" t="n">
        <v>2117</v>
      </c>
      <c r="K5106" s="73" t="n">
        <v>49</v>
      </c>
      <c r="L5106" s="73" t="n">
        <v>49</v>
      </c>
      <c r="M5106" s="73" t="n">
        <v>1225</v>
      </c>
      <c r="N5106" s="73" t="n">
        <v>789</v>
      </c>
      <c r="O5106" s="73" t="n">
        <f aca="false">J5106-M5106-N5106</f>
        <v>103</v>
      </c>
      <c r="P5106" s="74" t="n">
        <f aca="false">M5106/J5106</f>
        <v>0.578649031648559</v>
      </c>
      <c r="Q5106" s="74" t="n">
        <f aca="false">N5106/J5106</f>
        <v>0.372697213037317</v>
      </c>
      <c r="R5106" s="75" t="n">
        <f aca="false">ABS(P5106-Q5106)*100</f>
        <v>20.5951818611242</v>
      </c>
      <c r="S5106" s="72" t="str">
        <f aca="false">IF(M5106&gt;N5106,"Flávio Bolsonaro",IF(N5106&gt;M5106,"Lula","Empate"))</f>
        <v>Flávio Bolsonaro</v>
      </c>
      <c r="T5106" s="74" t="n">
        <v>0.415442918048318</v>
      </c>
      <c r="U5106" s="74" t="n">
        <v>0.519658929417338</v>
      </c>
      <c r="V5106" s="72" t="str">
        <f aca="false">IF(S5106="Empate","—",IF((N5106&gt;M5106)&lt;&gt;(T5106&gt;U5106),"Sim","Não"))</f>
        <v>Não</v>
      </c>
    </row>
    <row r="5107" customFormat="false" ht="15" hidden="false" customHeight="false" outlineLevel="0" collapsed="false">
      <c r="A5107" s="72" t="s">
        <v>10321</v>
      </c>
      <c r="B5107" s="72" t="s">
        <v>10322</v>
      </c>
      <c r="C5107" s="72" t="s">
        <v>280</v>
      </c>
      <c r="D5107" s="72" t="s">
        <v>282</v>
      </c>
      <c r="E5107" s="72"/>
      <c r="F5107" s="73" t="n">
        <v>38466</v>
      </c>
      <c r="G5107" s="73" t="n">
        <v>30221</v>
      </c>
      <c r="H5107" s="73" t="n">
        <v>8245</v>
      </c>
      <c r="I5107" s="74" t="n">
        <f aca="false">H5107/F5107</f>
        <v>0.214345135964228</v>
      </c>
      <c r="J5107" s="73" t="n">
        <v>28137</v>
      </c>
      <c r="K5107" s="73" t="n">
        <v>900</v>
      </c>
      <c r="L5107" s="73" t="n">
        <v>1184</v>
      </c>
      <c r="M5107" s="73" t="n">
        <v>14763</v>
      </c>
      <c r="N5107" s="73" t="n">
        <v>10289</v>
      </c>
      <c r="O5107" s="73" t="n">
        <f aca="false">J5107-M5107-N5107</f>
        <v>3085</v>
      </c>
      <c r="P5107" s="74" t="n">
        <f aca="false">M5107/J5107</f>
        <v>0.524682802004478</v>
      </c>
      <c r="Q5107" s="74" t="n">
        <f aca="false">N5107/J5107</f>
        <v>0.365675089739489</v>
      </c>
      <c r="R5107" s="75" t="n">
        <f aca="false">ABS(P5107-Q5107)*100</f>
        <v>15.9007712264989</v>
      </c>
      <c r="S5107" s="72" t="str">
        <f aca="false">IF(M5107&gt;N5107,"Flávio Bolsonaro",IF(N5107&gt;M5107,"Lula","Empate"))</f>
        <v>Flávio Bolsonaro</v>
      </c>
      <c r="T5107" s="74" t="n">
        <v>0.412762603242058</v>
      </c>
      <c r="U5107" s="74" t="n">
        <v>0.468624695842901</v>
      </c>
      <c r="V5107" s="72" t="str">
        <f aca="false">IF(S5107="Empate","—",IF((N5107&gt;M5107)&lt;&gt;(T5107&gt;U5107),"Sim","Não"))</f>
        <v>Não</v>
      </c>
    </row>
    <row r="5108" customFormat="false" ht="15" hidden="false" customHeight="false" outlineLevel="0" collapsed="false">
      <c r="A5108" s="72" t="s">
        <v>10323</v>
      </c>
      <c r="B5108" s="72" t="s">
        <v>10324</v>
      </c>
      <c r="C5108" s="72" t="s">
        <v>280</v>
      </c>
      <c r="D5108" s="72" t="s">
        <v>282</v>
      </c>
      <c r="E5108" s="72"/>
      <c r="F5108" s="73" t="n">
        <v>65733</v>
      </c>
      <c r="G5108" s="73" t="n">
        <v>51202</v>
      </c>
      <c r="H5108" s="73" t="n">
        <v>14531</v>
      </c>
      <c r="I5108" s="74" t="n">
        <f aca="false">H5108/F5108</f>
        <v>0.221060958726971</v>
      </c>
      <c r="J5108" s="73" t="n">
        <v>48131</v>
      </c>
      <c r="K5108" s="73" t="n">
        <v>1289</v>
      </c>
      <c r="L5108" s="73" t="n">
        <v>1782</v>
      </c>
      <c r="M5108" s="73" t="n">
        <v>27633</v>
      </c>
      <c r="N5108" s="73" t="n">
        <v>16105</v>
      </c>
      <c r="O5108" s="73" t="n">
        <f aca="false">J5108-M5108-N5108</f>
        <v>4393</v>
      </c>
      <c r="P5108" s="74" t="n">
        <f aca="false">M5108/J5108</f>
        <v>0.57412062911637</v>
      </c>
      <c r="Q5108" s="74" t="n">
        <f aca="false">N5108/J5108</f>
        <v>0.334607633334026</v>
      </c>
      <c r="R5108" s="75" t="n">
        <f aca="false">ABS(P5108-Q5108)*100</f>
        <v>23.9512995782344</v>
      </c>
      <c r="S5108" s="72" t="str">
        <f aca="false">IF(M5108&gt;N5108,"Flávio Bolsonaro",IF(N5108&gt;M5108,"Lula","Empate"))</f>
        <v>Flávio Bolsonaro</v>
      </c>
      <c r="T5108" s="74" t="n">
        <v>0.365587419056429</v>
      </c>
      <c r="U5108" s="74" t="n">
        <v>0.532284921369103</v>
      </c>
      <c r="V5108" s="72" t="str">
        <f aca="false">IF(S5108="Empate","—",IF((N5108&gt;M5108)&lt;&gt;(T5108&gt;U5108),"Sim","Não"))</f>
        <v>Não</v>
      </c>
    </row>
    <row r="5109" customFormat="false" ht="15" hidden="false" customHeight="false" outlineLevel="0" collapsed="false">
      <c r="A5109" s="72" t="s">
        <v>10325</v>
      </c>
      <c r="B5109" s="72" t="s">
        <v>10326</v>
      </c>
      <c r="C5109" s="72" t="s">
        <v>280</v>
      </c>
      <c r="D5109" s="72" t="s">
        <v>282</v>
      </c>
      <c r="E5109" s="72"/>
      <c r="F5109" s="73" t="n">
        <v>7096</v>
      </c>
      <c r="G5109" s="73" t="n">
        <v>5593</v>
      </c>
      <c r="H5109" s="73" t="n">
        <v>1503</v>
      </c>
      <c r="I5109" s="74" t="n">
        <f aca="false">H5109/F5109</f>
        <v>0.211809470124014</v>
      </c>
      <c r="J5109" s="73" t="n">
        <v>5234</v>
      </c>
      <c r="K5109" s="73" t="n">
        <v>177</v>
      </c>
      <c r="L5109" s="73" t="n">
        <v>182</v>
      </c>
      <c r="M5109" s="73" t="n">
        <v>3140</v>
      </c>
      <c r="N5109" s="73" t="n">
        <v>1603</v>
      </c>
      <c r="O5109" s="73" t="n">
        <f aca="false">J5109-M5109-N5109</f>
        <v>491</v>
      </c>
      <c r="P5109" s="74" t="n">
        <f aca="false">M5109/J5109</f>
        <v>0.599923576614444</v>
      </c>
      <c r="Q5109" s="74" t="n">
        <f aca="false">N5109/J5109</f>
        <v>0.30626671761559</v>
      </c>
      <c r="R5109" s="75" t="n">
        <f aca="false">ABS(P5109-Q5109)*100</f>
        <v>29.3656858998854</v>
      </c>
      <c r="S5109" s="72" t="str">
        <f aca="false">IF(M5109&gt;N5109,"Flávio Bolsonaro",IF(N5109&gt;M5109,"Lula","Empate"))</f>
        <v>Flávio Bolsonaro</v>
      </c>
      <c r="T5109" s="74" t="n">
        <v>0.370226895406752</v>
      </c>
      <c r="U5109" s="74" t="n">
        <v>0.52628666297731</v>
      </c>
      <c r="V5109" s="72" t="str">
        <f aca="false">IF(S5109="Empate","—",IF((N5109&gt;M5109)&lt;&gt;(T5109&gt;U5109),"Sim","Não"))</f>
        <v>Não</v>
      </c>
    </row>
    <row r="5110" customFormat="false" ht="15" hidden="false" customHeight="false" outlineLevel="0" collapsed="false">
      <c r="A5110" s="72" t="s">
        <v>10327</v>
      </c>
      <c r="B5110" s="72" t="s">
        <v>10328</v>
      </c>
      <c r="C5110" s="72" t="s">
        <v>280</v>
      </c>
      <c r="D5110" s="72" t="s">
        <v>282</v>
      </c>
      <c r="E5110" s="72"/>
      <c r="F5110" s="73" t="n">
        <v>3188</v>
      </c>
      <c r="G5110" s="73" t="n">
        <v>2248</v>
      </c>
      <c r="H5110" s="73" t="n">
        <v>940</v>
      </c>
      <c r="I5110" s="74" t="n">
        <f aca="false">H5110/F5110</f>
        <v>0.294855708908407</v>
      </c>
      <c r="J5110" s="73" t="n">
        <v>2168</v>
      </c>
      <c r="K5110" s="73" t="n">
        <v>30</v>
      </c>
      <c r="L5110" s="73" t="n">
        <v>50</v>
      </c>
      <c r="M5110" s="73" t="n">
        <v>998</v>
      </c>
      <c r="N5110" s="73" t="n">
        <v>1071</v>
      </c>
      <c r="O5110" s="73" t="n">
        <f aca="false">J5110-M5110-N5110</f>
        <v>99</v>
      </c>
      <c r="P5110" s="74" t="n">
        <f aca="false">M5110/J5110</f>
        <v>0.460332103321033</v>
      </c>
      <c r="Q5110" s="74" t="n">
        <f aca="false">N5110/J5110</f>
        <v>0.4940036900369</v>
      </c>
      <c r="R5110" s="75" t="n">
        <f aca="false">ABS(P5110-Q5110)*100</f>
        <v>3.36715867158672</v>
      </c>
      <c r="S5110" s="72" t="str">
        <f aca="false">IF(M5110&gt;N5110,"Flávio Bolsonaro",IF(N5110&gt;M5110,"Lula","Empate"))</f>
        <v>Lula</v>
      </c>
      <c r="T5110" s="74" t="n">
        <v>0.584677419354839</v>
      </c>
      <c r="U5110" s="74" t="n">
        <v>0.3584229390681</v>
      </c>
      <c r="V5110" s="72" t="str">
        <f aca="false">IF(S5110="Empate","—",IF((N5110&gt;M5110)&lt;&gt;(T5110&gt;U5110),"Sim","Não"))</f>
        <v>Não</v>
      </c>
    </row>
    <row r="5111" customFormat="false" ht="15" hidden="false" customHeight="false" outlineLevel="0" collapsed="false">
      <c r="A5111" s="72" t="s">
        <v>10329</v>
      </c>
      <c r="B5111" s="72" t="s">
        <v>10330</v>
      </c>
      <c r="C5111" s="72" t="s">
        <v>280</v>
      </c>
      <c r="D5111" s="72" t="s">
        <v>282</v>
      </c>
      <c r="E5111" s="72"/>
      <c r="F5111" s="73" t="n">
        <v>10406</v>
      </c>
      <c r="G5111" s="73" t="n">
        <v>8368</v>
      </c>
      <c r="H5111" s="73" t="n">
        <v>2038</v>
      </c>
      <c r="I5111" s="74" t="n">
        <f aca="false">H5111/F5111</f>
        <v>0.195848548914088</v>
      </c>
      <c r="J5111" s="73" t="n">
        <v>8027</v>
      </c>
      <c r="K5111" s="73" t="n">
        <v>153</v>
      </c>
      <c r="L5111" s="73" t="n">
        <v>188</v>
      </c>
      <c r="M5111" s="73" t="n">
        <v>5095</v>
      </c>
      <c r="N5111" s="73" t="n">
        <v>2450</v>
      </c>
      <c r="O5111" s="73" t="n">
        <f aca="false">J5111-M5111-N5111</f>
        <v>482</v>
      </c>
      <c r="P5111" s="74" t="n">
        <f aca="false">M5111/J5111</f>
        <v>0.634732776878037</v>
      </c>
      <c r="Q5111" s="74" t="n">
        <f aca="false">N5111/J5111</f>
        <v>0.305219882895229</v>
      </c>
      <c r="R5111" s="75" t="n">
        <f aca="false">ABS(P5111-Q5111)*100</f>
        <v>32.9512893982808</v>
      </c>
      <c r="S5111" s="72" t="str">
        <f aca="false">IF(M5111&gt;N5111,"Flávio Bolsonaro",IF(N5111&gt;M5111,"Lula","Empate"))</f>
        <v>Flávio Bolsonaro</v>
      </c>
      <c r="T5111" s="74" t="n">
        <v>0.355048859934853</v>
      </c>
      <c r="U5111" s="74" t="n">
        <v>0.583061889250814</v>
      </c>
      <c r="V5111" s="72" t="str">
        <f aca="false">IF(S5111="Empate","—",IF((N5111&gt;M5111)&lt;&gt;(T5111&gt;U5111),"Sim","Não"))</f>
        <v>Não</v>
      </c>
    </row>
    <row r="5112" customFormat="false" ht="15" hidden="false" customHeight="false" outlineLevel="0" collapsed="false">
      <c r="A5112" s="72" t="s">
        <v>10331</v>
      </c>
      <c r="B5112" s="72" t="s">
        <v>10332</v>
      </c>
      <c r="C5112" s="72" t="s">
        <v>280</v>
      </c>
      <c r="D5112" s="72" t="s">
        <v>282</v>
      </c>
      <c r="E5112" s="72"/>
      <c r="F5112" s="73" t="n">
        <v>2797</v>
      </c>
      <c r="G5112" s="73" t="n">
        <v>2283</v>
      </c>
      <c r="H5112" s="73" t="n">
        <v>514</v>
      </c>
      <c r="I5112" s="74" t="n">
        <f aca="false">H5112/F5112</f>
        <v>0.183768323203432</v>
      </c>
      <c r="J5112" s="73" t="n">
        <v>2202</v>
      </c>
      <c r="K5112" s="73" t="n">
        <v>30</v>
      </c>
      <c r="L5112" s="73" t="n">
        <v>51</v>
      </c>
      <c r="M5112" s="73" t="n">
        <v>1646</v>
      </c>
      <c r="N5112" s="73" t="n">
        <v>440</v>
      </c>
      <c r="O5112" s="73" t="n">
        <f aca="false">J5112-M5112-N5112</f>
        <v>116</v>
      </c>
      <c r="P5112" s="74" t="n">
        <f aca="false">M5112/J5112</f>
        <v>0.747502270663034</v>
      </c>
      <c r="Q5112" s="74" t="n">
        <f aca="false">N5112/J5112</f>
        <v>0.199818346957312</v>
      </c>
      <c r="R5112" s="75" t="n">
        <f aca="false">ABS(P5112-Q5112)*100</f>
        <v>54.7683923705722</v>
      </c>
      <c r="S5112" s="72" t="str">
        <f aca="false">IF(M5112&gt;N5112,"Flávio Bolsonaro",IF(N5112&gt;M5112,"Lula","Empate"))</f>
        <v>Flávio Bolsonaro</v>
      </c>
      <c r="T5112" s="74" t="n">
        <v>0.235491606714628</v>
      </c>
      <c r="U5112" s="74" t="n">
        <v>0.705995203836931</v>
      </c>
      <c r="V5112" s="72" t="str">
        <f aca="false">IF(S5112="Empate","—",IF((N5112&gt;M5112)&lt;&gt;(T5112&gt;U5112),"Sim","Não"))</f>
        <v>Não</v>
      </c>
    </row>
    <row r="5113" customFormat="false" ht="15" hidden="false" customHeight="false" outlineLevel="0" collapsed="false">
      <c r="A5113" s="72" t="s">
        <v>10333</v>
      </c>
      <c r="B5113" s="72" t="s">
        <v>10334</v>
      </c>
      <c r="C5113" s="72" t="s">
        <v>280</v>
      </c>
      <c r="D5113" s="72" t="s">
        <v>282</v>
      </c>
      <c r="E5113" s="72"/>
      <c r="F5113" s="73" t="n">
        <v>1754</v>
      </c>
      <c r="G5113" s="73" t="n">
        <v>1445</v>
      </c>
      <c r="H5113" s="73" t="n">
        <v>309</v>
      </c>
      <c r="I5113" s="74" t="n">
        <f aca="false">H5113/F5113</f>
        <v>0.176168757126568</v>
      </c>
      <c r="J5113" s="73" t="n">
        <v>1377</v>
      </c>
      <c r="K5113" s="73" t="n">
        <v>29</v>
      </c>
      <c r="L5113" s="73" t="n">
        <v>39</v>
      </c>
      <c r="M5113" s="73" t="n">
        <v>749</v>
      </c>
      <c r="N5113" s="73" t="n">
        <v>562</v>
      </c>
      <c r="O5113" s="73" t="n">
        <f aca="false">J5113-M5113-N5113</f>
        <v>66</v>
      </c>
      <c r="P5113" s="74" t="n">
        <f aca="false">M5113/J5113</f>
        <v>0.543936092955701</v>
      </c>
      <c r="Q5113" s="74" t="n">
        <f aca="false">N5113/J5113</f>
        <v>0.408133623819898</v>
      </c>
      <c r="R5113" s="75" t="n">
        <f aca="false">ABS(P5113-Q5113)*100</f>
        <v>13.5802469135802</v>
      </c>
      <c r="S5113" s="72" t="str">
        <f aca="false">IF(M5113&gt;N5113,"Flávio Bolsonaro",IF(N5113&gt;M5113,"Lula","Empate"))</f>
        <v>Flávio Bolsonaro</v>
      </c>
      <c r="T5113" s="74" t="n">
        <v>0.445095168374817</v>
      </c>
      <c r="U5113" s="74" t="n">
        <v>0.489019033674963</v>
      </c>
      <c r="V5113" s="72" t="str">
        <f aca="false">IF(S5113="Empate","—",IF((N5113&gt;M5113)&lt;&gt;(T5113&gt;U5113),"Sim","Não"))</f>
        <v>Não</v>
      </c>
    </row>
    <row r="5114" customFormat="false" ht="15" hidden="false" customHeight="false" outlineLevel="0" collapsed="false">
      <c r="A5114" s="72" t="s">
        <v>10335</v>
      </c>
      <c r="B5114" s="72" t="s">
        <v>10336</v>
      </c>
      <c r="C5114" s="72" t="s">
        <v>280</v>
      </c>
      <c r="D5114" s="72" t="s">
        <v>282</v>
      </c>
      <c r="E5114" s="72"/>
      <c r="F5114" s="73" t="n">
        <v>2872</v>
      </c>
      <c r="G5114" s="73" t="n">
        <v>2336</v>
      </c>
      <c r="H5114" s="73" t="n">
        <v>536</v>
      </c>
      <c r="I5114" s="74" t="n">
        <f aca="false">H5114/F5114</f>
        <v>0.186629526462396</v>
      </c>
      <c r="J5114" s="73" t="n">
        <v>2208</v>
      </c>
      <c r="K5114" s="73" t="n">
        <v>63</v>
      </c>
      <c r="L5114" s="73" t="n">
        <v>65</v>
      </c>
      <c r="M5114" s="73" t="n">
        <v>1273</v>
      </c>
      <c r="N5114" s="73" t="n">
        <v>784</v>
      </c>
      <c r="O5114" s="73" t="n">
        <f aca="false">J5114-M5114-N5114</f>
        <v>151</v>
      </c>
      <c r="P5114" s="74" t="n">
        <f aca="false">M5114/J5114</f>
        <v>0.576539855072464</v>
      </c>
      <c r="Q5114" s="74" t="n">
        <f aca="false">N5114/J5114</f>
        <v>0.355072463768116</v>
      </c>
      <c r="R5114" s="75" t="n">
        <f aca="false">ABS(P5114-Q5114)*100</f>
        <v>22.1467391304348</v>
      </c>
      <c r="S5114" s="72" t="str">
        <f aca="false">IF(M5114&gt;N5114,"Flávio Bolsonaro",IF(N5114&gt;M5114,"Lula","Empate"))</f>
        <v>Flávio Bolsonaro</v>
      </c>
      <c r="T5114" s="74" t="n">
        <v>0.406824146981627</v>
      </c>
      <c r="U5114" s="74" t="n">
        <v>0.522747156605424</v>
      </c>
      <c r="V5114" s="72" t="str">
        <f aca="false">IF(S5114="Empate","—",IF((N5114&gt;M5114)&lt;&gt;(T5114&gt;U5114),"Sim","Não"))</f>
        <v>Não</v>
      </c>
    </row>
    <row r="5115" customFormat="false" ht="15" hidden="false" customHeight="false" outlineLevel="0" collapsed="false">
      <c r="A5115" s="72" t="s">
        <v>10337</v>
      </c>
      <c r="B5115" s="72" t="s">
        <v>10338</v>
      </c>
      <c r="C5115" s="72" t="s">
        <v>280</v>
      </c>
      <c r="D5115" s="72" t="s">
        <v>282</v>
      </c>
      <c r="E5115" s="72"/>
      <c r="F5115" s="73" t="n">
        <v>18046</v>
      </c>
      <c r="G5115" s="73" t="n">
        <v>13829</v>
      </c>
      <c r="H5115" s="73" t="n">
        <v>4217</v>
      </c>
      <c r="I5115" s="74" t="n">
        <f aca="false">H5115/F5115</f>
        <v>0.23368059403746</v>
      </c>
      <c r="J5115" s="73" t="n">
        <v>13175</v>
      </c>
      <c r="K5115" s="73" t="n">
        <v>286</v>
      </c>
      <c r="L5115" s="73" t="n">
        <v>368</v>
      </c>
      <c r="M5115" s="73" t="n">
        <v>8092</v>
      </c>
      <c r="N5115" s="73" t="n">
        <v>4223</v>
      </c>
      <c r="O5115" s="73" t="n">
        <f aca="false">J5115-M5115-N5115</f>
        <v>860</v>
      </c>
      <c r="P5115" s="74" t="n">
        <f aca="false">M5115/J5115</f>
        <v>0.614193548387097</v>
      </c>
      <c r="Q5115" s="74" t="n">
        <f aca="false">N5115/J5115</f>
        <v>0.320531309297913</v>
      </c>
      <c r="R5115" s="75" t="n">
        <f aca="false">ABS(P5115-Q5115)*100</f>
        <v>29.3662239089184</v>
      </c>
      <c r="S5115" s="72" t="str">
        <f aca="false">IF(M5115&gt;N5115,"Flávio Bolsonaro",IF(N5115&gt;M5115,"Lula","Empate"))</f>
        <v>Flávio Bolsonaro</v>
      </c>
      <c r="T5115" s="74" t="n">
        <v>0.357044847259334</v>
      </c>
      <c r="U5115" s="74" t="n">
        <v>0.569437423268578</v>
      </c>
      <c r="V5115" s="72" t="str">
        <f aca="false">IF(S5115="Empate","—",IF((N5115&gt;M5115)&lt;&gt;(T5115&gt;U5115),"Sim","Não"))</f>
        <v>Não</v>
      </c>
    </row>
    <row r="5116" customFormat="false" ht="15" hidden="false" customHeight="false" outlineLevel="0" collapsed="false">
      <c r="A5116" s="72" t="s">
        <v>10339</v>
      </c>
      <c r="B5116" s="72" t="s">
        <v>10340</v>
      </c>
      <c r="C5116" s="72" t="s">
        <v>280</v>
      </c>
      <c r="D5116" s="72" t="s">
        <v>282</v>
      </c>
      <c r="E5116" s="72"/>
      <c r="F5116" s="73" t="n">
        <v>172936</v>
      </c>
      <c r="G5116" s="73" t="n">
        <v>132416</v>
      </c>
      <c r="H5116" s="73" t="n">
        <v>40520</v>
      </c>
      <c r="I5116" s="74" t="n">
        <f aca="false">H5116/F5116</f>
        <v>0.234306332978674</v>
      </c>
      <c r="J5116" s="73" t="n">
        <v>125352</v>
      </c>
      <c r="K5116" s="73" t="n">
        <v>2971</v>
      </c>
      <c r="L5116" s="73" t="n">
        <v>4093</v>
      </c>
      <c r="M5116" s="73" t="n">
        <v>83178</v>
      </c>
      <c r="N5116" s="73" t="n">
        <v>32441</v>
      </c>
      <c r="O5116" s="73" t="n">
        <f aca="false">J5116-M5116-N5116</f>
        <v>9733</v>
      </c>
      <c r="P5116" s="74" t="n">
        <f aca="false">M5116/J5116</f>
        <v>0.663555427914991</v>
      </c>
      <c r="Q5116" s="74" t="n">
        <f aca="false">N5116/J5116</f>
        <v>0.258799221392559</v>
      </c>
      <c r="R5116" s="75" t="n">
        <f aca="false">ABS(P5116-Q5116)*100</f>
        <v>40.4756206522433</v>
      </c>
      <c r="S5116" s="72" t="str">
        <f aca="false">IF(M5116&gt;N5116,"Flávio Bolsonaro",IF(N5116&gt;M5116,"Lula","Empate"))</f>
        <v>Flávio Bolsonaro</v>
      </c>
      <c r="T5116" s="74" t="n">
        <v>0.285012730528336</v>
      </c>
      <c r="U5116" s="74" t="n">
        <v>0.628684109127449</v>
      </c>
      <c r="V5116" s="72" t="str">
        <f aca="false">IF(S5116="Empate","—",IF((N5116&gt;M5116)&lt;&gt;(T5116&gt;U5116),"Sim","Não"))</f>
        <v>Não</v>
      </c>
    </row>
    <row r="5117" customFormat="false" ht="15" hidden="false" customHeight="false" outlineLevel="0" collapsed="false">
      <c r="A5117" s="72" t="s">
        <v>10341</v>
      </c>
      <c r="B5117" s="72" t="s">
        <v>10342</v>
      </c>
      <c r="C5117" s="72" t="s">
        <v>280</v>
      </c>
      <c r="D5117" s="72" t="s">
        <v>282</v>
      </c>
      <c r="E5117" s="72"/>
      <c r="F5117" s="73" t="n">
        <v>63725</v>
      </c>
      <c r="G5117" s="73" t="n">
        <v>50300</v>
      </c>
      <c r="H5117" s="73" t="n">
        <v>13425</v>
      </c>
      <c r="I5117" s="74" t="n">
        <f aca="false">H5117/F5117</f>
        <v>0.210670851314241</v>
      </c>
      <c r="J5117" s="73" t="n">
        <v>47318</v>
      </c>
      <c r="K5117" s="73" t="n">
        <v>1285</v>
      </c>
      <c r="L5117" s="73" t="n">
        <v>1697</v>
      </c>
      <c r="M5117" s="73" t="n">
        <v>28421</v>
      </c>
      <c r="N5117" s="73" t="n">
        <v>15256</v>
      </c>
      <c r="O5117" s="73" t="n">
        <f aca="false">J5117-M5117-N5117</f>
        <v>3641</v>
      </c>
      <c r="P5117" s="74" t="n">
        <f aca="false">M5117/J5117</f>
        <v>0.600638234921172</v>
      </c>
      <c r="Q5117" s="74" t="n">
        <f aca="false">N5117/J5117</f>
        <v>0.322414303224988</v>
      </c>
      <c r="R5117" s="75" t="n">
        <f aca="false">ABS(P5117-Q5117)*100</f>
        <v>27.8223931696183</v>
      </c>
      <c r="S5117" s="72" t="str">
        <f aca="false">IF(M5117&gt;N5117,"Flávio Bolsonaro",IF(N5117&gt;M5117,"Lula","Empate"))</f>
        <v>Flávio Bolsonaro</v>
      </c>
      <c r="T5117" s="74" t="n">
        <v>0.371455402894882</v>
      </c>
      <c r="U5117" s="74" t="n">
        <v>0.542126860339301</v>
      </c>
      <c r="V5117" s="72" t="str">
        <f aca="false">IF(S5117="Empate","—",IF((N5117&gt;M5117)&lt;&gt;(T5117&gt;U5117),"Sim","Não"))</f>
        <v>Não</v>
      </c>
    </row>
    <row r="5118" customFormat="false" ht="15" hidden="false" customHeight="false" outlineLevel="0" collapsed="false">
      <c r="A5118" s="72" t="s">
        <v>10343</v>
      </c>
      <c r="B5118" s="72" t="s">
        <v>10344</v>
      </c>
      <c r="C5118" s="72" t="s">
        <v>280</v>
      </c>
      <c r="D5118" s="72" t="s">
        <v>282</v>
      </c>
      <c r="E5118" s="72"/>
      <c r="F5118" s="73" t="n">
        <v>310407</v>
      </c>
      <c r="G5118" s="73" t="n">
        <v>240003</v>
      </c>
      <c r="H5118" s="73" t="n">
        <v>70404</v>
      </c>
      <c r="I5118" s="74" t="n">
        <f aca="false">H5118/F5118</f>
        <v>0.226811895350298</v>
      </c>
      <c r="J5118" s="73" t="n">
        <v>222687</v>
      </c>
      <c r="K5118" s="73" t="n">
        <v>6344</v>
      </c>
      <c r="L5118" s="73" t="n">
        <v>10972</v>
      </c>
      <c r="M5118" s="73" t="n">
        <v>95900</v>
      </c>
      <c r="N5118" s="73" t="n">
        <v>102086</v>
      </c>
      <c r="O5118" s="73" t="n">
        <f aca="false">J5118-M5118-N5118</f>
        <v>24701</v>
      </c>
      <c r="P5118" s="74" t="n">
        <f aca="false">M5118/J5118</f>
        <v>0.430649296995334</v>
      </c>
      <c r="Q5118" s="74" t="n">
        <f aca="false">N5118/J5118</f>
        <v>0.458428197425085</v>
      </c>
      <c r="R5118" s="75" t="n">
        <f aca="false">ABS(P5118-Q5118)*100</f>
        <v>2.77789004297512</v>
      </c>
      <c r="S5118" s="72" t="str">
        <f aca="false">IF(M5118&gt;N5118,"Flávio Bolsonaro",IF(N5118&gt;M5118,"Lula","Empate"))</f>
        <v>Lula</v>
      </c>
      <c r="T5118" s="74" t="n">
        <v>0.49269118131103</v>
      </c>
      <c r="U5118" s="74" t="n">
        <v>0.389055339404323</v>
      </c>
      <c r="V5118" s="72" t="str">
        <f aca="false">IF(S5118="Empate","—",IF((N5118&gt;M5118)&lt;&gt;(T5118&gt;U5118),"Sim","Não"))</f>
        <v>Não</v>
      </c>
    </row>
    <row r="5119" customFormat="false" ht="15" hidden="false" customHeight="false" outlineLevel="0" collapsed="false">
      <c r="A5119" s="72" t="s">
        <v>10345</v>
      </c>
      <c r="B5119" s="72" t="s">
        <v>10346</v>
      </c>
      <c r="C5119" s="72" t="s">
        <v>280</v>
      </c>
      <c r="D5119" s="72" t="s">
        <v>282</v>
      </c>
      <c r="E5119" s="72"/>
      <c r="F5119" s="73" t="n">
        <v>5260</v>
      </c>
      <c r="G5119" s="73" t="n">
        <v>4092</v>
      </c>
      <c r="H5119" s="73" t="n">
        <v>1168</v>
      </c>
      <c r="I5119" s="74" t="n">
        <f aca="false">H5119/F5119</f>
        <v>0.222053231939164</v>
      </c>
      <c r="J5119" s="73" t="n">
        <v>3891</v>
      </c>
      <c r="K5119" s="73" t="n">
        <v>72</v>
      </c>
      <c r="L5119" s="73" t="n">
        <v>129</v>
      </c>
      <c r="M5119" s="73" t="n">
        <v>2407</v>
      </c>
      <c r="N5119" s="73" t="n">
        <v>1301</v>
      </c>
      <c r="O5119" s="73" t="n">
        <f aca="false">J5119-M5119-N5119</f>
        <v>183</v>
      </c>
      <c r="P5119" s="74" t="n">
        <f aca="false">M5119/J5119</f>
        <v>0.618607041891545</v>
      </c>
      <c r="Q5119" s="74" t="n">
        <f aca="false">N5119/J5119</f>
        <v>0.334361346697507</v>
      </c>
      <c r="R5119" s="75" t="n">
        <f aca="false">ABS(P5119-Q5119)*100</f>
        <v>28.4245695194038</v>
      </c>
      <c r="S5119" s="72" t="str">
        <f aca="false">IF(M5119&gt;N5119,"Flávio Bolsonaro",IF(N5119&gt;M5119,"Lula","Empate"))</f>
        <v>Flávio Bolsonaro</v>
      </c>
      <c r="T5119" s="74" t="n">
        <v>0.393963675213675</v>
      </c>
      <c r="U5119" s="74" t="n">
        <v>0.552350427350427</v>
      </c>
      <c r="V5119" s="72" t="str">
        <f aca="false">IF(S5119="Empate","—",IF((N5119&gt;M5119)&lt;&gt;(T5119&gt;U5119),"Sim","Não"))</f>
        <v>Não</v>
      </c>
    </row>
    <row r="5120" customFormat="false" ht="15" hidden="false" customHeight="false" outlineLevel="0" collapsed="false">
      <c r="A5120" s="72" t="s">
        <v>10347</v>
      </c>
      <c r="B5120" s="72" t="s">
        <v>10348</v>
      </c>
      <c r="C5120" s="72" t="s">
        <v>280</v>
      </c>
      <c r="D5120" s="72" t="s">
        <v>282</v>
      </c>
      <c r="E5120" s="72"/>
      <c r="F5120" s="73" t="n">
        <v>3765</v>
      </c>
      <c r="G5120" s="73" t="n">
        <v>2975</v>
      </c>
      <c r="H5120" s="73" t="n">
        <v>790</v>
      </c>
      <c r="I5120" s="74" t="n">
        <f aca="false">H5120/F5120</f>
        <v>0.209827357237716</v>
      </c>
      <c r="J5120" s="73" t="n">
        <v>2839</v>
      </c>
      <c r="K5120" s="73" t="n">
        <v>53</v>
      </c>
      <c r="L5120" s="73" t="n">
        <v>83</v>
      </c>
      <c r="M5120" s="73" t="n">
        <v>1683</v>
      </c>
      <c r="N5120" s="73" t="n">
        <v>958</v>
      </c>
      <c r="O5120" s="73" t="n">
        <f aca="false">J5120-M5120-N5120</f>
        <v>198</v>
      </c>
      <c r="P5120" s="74" t="n">
        <f aca="false">M5120/J5120</f>
        <v>0.592814371257485</v>
      </c>
      <c r="Q5120" s="74" t="n">
        <f aca="false">N5120/J5120</f>
        <v>0.337442761535752</v>
      </c>
      <c r="R5120" s="75" t="n">
        <f aca="false">ABS(P5120-Q5120)*100</f>
        <v>25.5371609721733</v>
      </c>
      <c r="S5120" s="72" t="str">
        <f aca="false">IF(M5120&gt;N5120,"Flávio Bolsonaro",IF(N5120&gt;M5120,"Lula","Empate"))</f>
        <v>Flávio Bolsonaro</v>
      </c>
      <c r="T5120" s="74" t="n">
        <v>0.402836879432624</v>
      </c>
      <c r="U5120" s="74" t="n">
        <v>0.513475177304965</v>
      </c>
      <c r="V5120" s="72" t="str">
        <f aca="false">IF(S5120="Empate","—",IF((N5120&gt;M5120)&lt;&gt;(T5120&gt;U5120),"Sim","Não"))</f>
        <v>Não</v>
      </c>
    </row>
    <row r="5121" customFormat="false" ht="15" hidden="false" customHeight="false" outlineLevel="0" collapsed="false">
      <c r="A5121" s="72" t="s">
        <v>10349</v>
      </c>
      <c r="B5121" s="72" t="s">
        <v>10350</v>
      </c>
      <c r="C5121" s="72" t="s">
        <v>280</v>
      </c>
      <c r="D5121" s="72" t="s">
        <v>282</v>
      </c>
      <c r="E5121" s="72"/>
      <c r="F5121" s="73" t="n">
        <v>1887</v>
      </c>
      <c r="G5121" s="73" t="n">
        <v>1440</v>
      </c>
      <c r="H5121" s="73" t="n">
        <v>447</v>
      </c>
      <c r="I5121" s="74" t="n">
        <f aca="false">H5121/F5121</f>
        <v>0.236883942766296</v>
      </c>
      <c r="J5121" s="73" t="n">
        <v>1391</v>
      </c>
      <c r="K5121" s="73" t="n">
        <v>28</v>
      </c>
      <c r="L5121" s="73" t="n">
        <v>21</v>
      </c>
      <c r="M5121" s="73" t="n">
        <v>818</v>
      </c>
      <c r="N5121" s="73" t="n">
        <v>513</v>
      </c>
      <c r="O5121" s="73" t="n">
        <f aca="false">J5121-M5121-N5121</f>
        <v>60</v>
      </c>
      <c r="P5121" s="74" t="n">
        <f aca="false">M5121/J5121</f>
        <v>0.588066139468009</v>
      </c>
      <c r="Q5121" s="74" t="n">
        <f aca="false">N5121/J5121</f>
        <v>0.368799424874191</v>
      </c>
      <c r="R5121" s="75" t="n">
        <f aca="false">ABS(P5121-Q5121)*100</f>
        <v>21.9266714593817</v>
      </c>
      <c r="S5121" s="72" t="str">
        <f aca="false">IF(M5121&gt;N5121,"Flávio Bolsonaro",IF(N5121&gt;M5121,"Lula","Empate"))</f>
        <v>Flávio Bolsonaro</v>
      </c>
      <c r="T5121" s="74" t="n">
        <v>0.429101707498144</v>
      </c>
      <c r="U5121" s="74" t="n">
        <v>0.512991833704529</v>
      </c>
      <c r="V5121" s="72" t="str">
        <f aca="false">IF(S5121="Empate","—",IF((N5121&gt;M5121)&lt;&gt;(T5121&gt;U5121),"Sim","Não"))</f>
        <v>Não</v>
      </c>
    </row>
    <row r="5122" customFormat="false" ht="15" hidden="false" customHeight="false" outlineLevel="0" collapsed="false">
      <c r="A5122" s="72" t="s">
        <v>10351</v>
      </c>
      <c r="B5122" s="72" t="s">
        <v>10352</v>
      </c>
      <c r="C5122" s="72" t="s">
        <v>280</v>
      </c>
      <c r="D5122" s="72" t="s">
        <v>282</v>
      </c>
      <c r="E5122" s="72"/>
      <c r="F5122" s="73" t="n">
        <v>15123</v>
      </c>
      <c r="G5122" s="73" t="n">
        <v>11605</v>
      </c>
      <c r="H5122" s="73" t="n">
        <v>3518</v>
      </c>
      <c r="I5122" s="74" t="n">
        <f aca="false">H5122/F5122</f>
        <v>0.23262580175891</v>
      </c>
      <c r="J5122" s="73" t="n">
        <v>11147</v>
      </c>
      <c r="K5122" s="73" t="n">
        <v>202</v>
      </c>
      <c r="L5122" s="73" t="n">
        <v>256</v>
      </c>
      <c r="M5122" s="73" t="n">
        <v>6124</v>
      </c>
      <c r="N5122" s="73" t="n">
        <v>4441</v>
      </c>
      <c r="O5122" s="73" t="n">
        <f aca="false">J5122-M5122-N5122</f>
        <v>582</v>
      </c>
      <c r="P5122" s="74" t="n">
        <f aca="false">M5122/J5122</f>
        <v>0.549385484883825</v>
      </c>
      <c r="Q5122" s="74" t="n">
        <f aca="false">N5122/J5122</f>
        <v>0.398403157800305</v>
      </c>
      <c r="R5122" s="75" t="n">
        <f aca="false">ABS(P5122-Q5122)*100</f>
        <v>15.098232708352</v>
      </c>
      <c r="S5122" s="72" t="str">
        <f aca="false">IF(M5122&gt;N5122,"Flávio Bolsonaro",IF(N5122&gt;M5122,"Lula","Empate"))</f>
        <v>Flávio Bolsonaro</v>
      </c>
      <c r="T5122" s="74" t="n">
        <v>0.483779219624922</v>
      </c>
      <c r="U5122" s="74" t="n">
        <v>0.469380499511155</v>
      </c>
      <c r="V5122" s="72" t="str">
        <f aca="false">IF(S5122="Empate","—",IF((N5122&gt;M5122)&lt;&gt;(T5122&gt;U5122),"Sim","Não"))</f>
        <v>Sim</v>
      </c>
    </row>
    <row r="5123" customFormat="false" ht="15" hidden="false" customHeight="false" outlineLevel="0" collapsed="false">
      <c r="A5123" s="72" t="s">
        <v>10353</v>
      </c>
      <c r="B5123" s="72" t="s">
        <v>10354</v>
      </c>
      <c r="C5123" s="72" t="s">
        <v>280</v>
      </c>
      <c r="D5123" s="72" t="s">
        <v>282</v>
      </c>
      <c r="E5123" s="72"/>
      <c r="F5123" s="73" t="n">
        <v>8683</v>
      </c>
      <c r="G5123" s="73" t="n">
        <v>6804</v>
      </c>
      <c r="H5123" s="73" t="n">
        <v>1879</v>
      </c>
      <c r="I5123" s="74" t="n">
        <f aca="false">H5123/F5123</f>
        <v>0.216399861798917</v>
      </c>
      <c r="J5123" s="73" t="n">
        <v>6313</v>
      </c>
      <c r="K5123" s="73" t="n">
        <v>253</v>
      </c>
      <c r="L5123" s="73" t="n">
        <v>238</v>
      </c>
      <c r="M5123" s="73" t="n">
        <v>4286</v>
      </c>
      <c r="N5123" s="73" t="n">
        <v>1592</v>
      </c>
      <c r="O5123" s="73" t="n">
        <f aca="false">J5123-M5123-N5123</f>
        <v>435</v>
      </c>
      <c r="P5123" s="74" t="n">
        <f aca="false">M5123/J5123</f>
        <v>0.678916521463646</v>
      </c>
      <c r="Q5123" s="74" t="n">
        <f aca="false">N5123/J5123</f>
        <v>0.252178045303342</v>
      </c>
      <c r="R5123" s="75" t="n">
        <f aca="false">ABS(P5123-Q5123)*100</f>
        <v>42.6738476160304</v>
      </c>
      <c r="S5123" s="72" t="str">
        <f aca="false">IF(M5123&gt;N5123,"Flávio Bolsonaro",IF(N5123&gt;M5123,"Lula","Empate"))</f>
        <v>Flávio Bolsonaro</v>
      </c>
      <c r="T5123" s="74" t="n">
        <v>0.288716649277091</v>
      </c>
      <c r="U5123" s="74" t="n">
        <v>0.628111492025637</v>
      </c>
      <c r="V5123" s="72" t="str">
        <f aca="false">IF(S5123="Empate","—",IF((N5123&gt;M5123)&lt;&gt;(T5123&gt;U5123),"Sim","Não"))</f>
        <v>Não</v>
      </c>
    </row>
    <row r="5124" customFormat="false" ht="15" hidden="false" customHeight="false" outlineLevel="0" collapsed="false">
      <c r="A5124" s="72" t="s">
        <v>10355</v>
      </c>
      <c r="B5124" s="72" t="s">
        <v>10356</v>
      </c>
      <c r="C5124" s="72" t="s">
        <v>280</v>
      </c>
      <c r="D5124" s="72" t="s">
        <v>282</v>
      </c>
      <c r="E5124" s="72"/>
      <c r="F5124" s="73" t="n">
        <v>2892</v>
      </c>
      <c r="G5124" s="73" t="n">
        <v>2216</v>
      </c>
      <c r="H5124" s="73" t="n">
        <v>676</v>
      </c>
      <c r="I5124" s="74" t="n">
        <f aca="false">H5124/F5124</f>
        <v>0.233748271092669</v>
      </c>
      <c r="J5124" s="73" t="n">
        <v>2125</v>
      </c>
      <c r="K5124" s="73" t="n">
        <v>33</v>
      </c>
      <c r="L5124" s="73" t="n">
        <v>58</v>
      </c>
      <c r="M5124" s="73" t="n">
        <v>1237</v>
      </c>
      <c r="N5124" s="73" t="n">
        <v>785</v>
      </c>
      <c r="O5124" s="73" t="n">
        <f aca="false">J5124-M5124-N5124</f>
        <v>103</v>
      </c>
      <c r="P5124" s="74" t="n">
        <f aca="false">M5124/J5124</f>
        <v>0.582117647058824</v>
      </c>
      <c r="Q5124" s="74" t="n">
        <f aca="false">N5124/J5124</f>
        <v>0.369411764705882</v>
      </c>
      <c r="R5124" s="75" t="n">
        <f aca="false">ABS(P5124-Q5124)*100</f>
        <v>21.2705882352941</v>
      </c>
      <c r="S5124" s="72" t="str">
        <f aca="false">IF(M5124&gt;N5124,"Flávio Bolsonaro",IF(N5124&gt;M5124,"Lula","Empate"))</f>
        <v>Flávio Bolsonaro</v>
      </c>
      <c r="T5124" s="74" t="n">
        <v>0.424471299093656</v>
      </c>
      <c r="U5124" s="74" t="n">
        <v>0.514098690835851</v>
      </c>
      <c r="V5124" s="72" t="str">
        <f aca="false">IF(S5124="Empate","—",IF((N5124&gt;M5124)&lt;&gt;(T5124&gt;U5124),"Sim","Não"))</f>
        <v>Não</v>
      </c>
    </row>
    <row r="5125" customFormat="false" ht="15" hidden="false" customHeight="false" outlineLevel="0" collapsed="false">
      <c r="A5125" s="72" t="s">
        <v>10357</v>
      </c>
      <c r="B5125" s="72" t="s">
        <v>10358</v>
      </c>
      <c r="C5125" s="72" t="s">
        <v>280</v>
      </c>
      <c r="D5125" s="72" t="s">
        <v>282</v>
      </c>
      <c r="E5125" s="72"/>
      <c r="F5125" s="73" t="n">
        <v>15311</v>
      </c>
      <c r="G5125" s="73" t="n">
        <v>11182</v>
      </c>
      <c r="H5125" s="73" t="n">
        <v>4129</v>
      </c>
      <c r="I5125" s="74" t="n">
        <f aca="false">H5125/F5125</f>
        <v>0.269675396773562</v>
      </c>
      <c r="J5125" s="73" t="n">
        <v>10630</v>
      </c>
      <c r="K5125" s="73" t="n">
        <v>212</v>
      </c>
      <c r="L5125" s="73" t="n">
        <v>340</v>
      </c>
      <c r="M5125" s="73" t="n">
        <v>6295</v>
      </c>
      <c r="N5125" s="73" t="n">
        <v>3758</v>
      </c>
      <c r="O5125" s="73" t="n">
        <f aca="false">J5125-M5125-N5125</f>
        <v>577</v>
      </c>
      <c r="P5125" s="74" t="n">
        <f aca="false">M5125/J5125</f>
        <v>0.592191909689558</v>
      </c>
      <c r="Q5125" s="74" t="n">
        <f aca="false">N5125/J5125</f>
        <v>0.353527751646284</v>
      </c>
      <c r="R5125" s="75" t="n">
        <f aca="false">ABS(P5125-Q5125)*100</f>
        <v>23.8664158043274</v>
      </c>
      <c r="S5125" s="72" t="str">
        <f aca="false">IF(M5125&gt;N5125,"Flávio Bolsonaro",IF(N5125&gt;M5125,"Lula","Empate"))</f>
        <v>Flávio Bolsonaro</v>
      </c>
      <c r="T5125" s="74" t="n">
        <v>0.352844788347747</v>
      </c>
      <c r="U5125" s="74" t="n">
        <v>0.577605826126536</v>
      </c>
      <c r="V5125" s="72" t="str">
        <f aca="false">IF(S5125="Empate","—",IF((N5125&gt;M5125)&lt;&gt;(T5125&gt;U5125),"Sim","Não"))</f>
        <v>Não</v>
      </c>
    </row>
    <row r="5126" customFormat="false" ht="15" hidden="false" customHeight="false" outlineLevel="0" collapsed="false">
      <c r="A5126" s="72" t="s">
        <v>10359</v>
      </c>
      <c r="B5126" s="72" t="s">
        <v>10360</v>
      </c>
      <c r="C5126" s="72" t="s">
        <v>280</v>
      </c>
      <c r="D5126" s="72" t="s">
        <v>282</v>
      </c>
      <c r="E5126" s="72"/>
      <c r="F5126" s="73" t="n">
        <v>17999</v>
      </c>
      <c r="G5126" s="73" t="n">
        <v>13323</v>
      </c>
      <c r="H5126" s="73" t="n">
        <v>4676</v>
      </c>
      <c r="I5126" s="74" t="n">
        <f aca="false">H5126/F5126</f>
        <v>0.259792210678371</v>
      </c>
      <c r="J5126" s="73" t="n">
        <v>12534</v>
      </c>
      <c r="K5126" s="73" t="n">
        <v>313</v>
      </c>
      <c r="L5126" s="73" t="n">
        <v>476</v>
      </c>
      <c r="M5126" s="73" t="n">
        <v>8475</v>
      </c>
      <c r="N5126" s="73" t="n">
        <v>3216</v>
      </c>
      <c r="O5126" s="73" t="n">
        <f aca="false">J5126-M5126-N5126</f>
        <v>843</v>
      </c>
      <c r="P5126" s="74" t="n">
        <f aca="false">M5126/J5126</f>
        <v>0.676160842508377</v>
      </c>
      <c r="Q5126" s="74" t="n">
        <f aca="false">N5126/J5126</f>
        <v>0.256582096696984</v>
      </c>
      <c r="R5126" s="75" t="n">
        <f aca="false">ABS(P5126-Q5126)*100</f>
        <v>41.9578745811393</v>
      </c>
      <c r="S5126" s="72" t="str">
        <f aca="false">IF(M5126&gt;N5126,"Flávio Bolsonaro",IF(N5126&gt;M5126,"Lula","Empate"))</f>
        <v>Flávio Bolsonaro</v>
      </c>
      <c r="T5126" s="74" t="n">
        <v>0.296097201767305</v>
      </c>
      <c r="U5126" s="74" t="n">
        <v>0.634388807069219</v>
      </c>
      <c r="V5126" s="72" t="str">
        <f aca="false">IF(S5126="Empate","—",IF((N5126&gt;M5126)&lt;&gt;(T5126&gt;U5126),"Sim","Não"))</f>
        <v>Não</v>
      </c>
    </row>
    <row r="5127" customFormat="false" ht="15" hidden="false" customHeight="false" outlineLevel="0" collapsed="false">
      <c r="A5127" s="72" t="s">
        <v>10361</v>
      </c>
      <c r="B5127" s="72" t="s">
        <v>10362</v>
      </c>
      <c r="C5127" s="72" t="s">
        <v>280</v>
      </c>
      <c r="D5127" s="72" t="s">
        <v>282</v>
      </c>
      <c r="E5127" s="72"/>
      <c r="F5127" s="73" t="n">
        <v>12713</v>
      </c>
      <c r="G5127" s="73" t="n">
        <v>9202</v>
      </c>
      <c r="H5127" s="73" t="n">
        <v>3511</v>
      </c>
      <c r="I5127" s="74" t="n">
        <f aca="false">H5127/F5127</f>
        <v>0.276173995123102</v>
      </c>
      <c r="J5127" s="73" t="n">
        <v>8848</v>
      </c>
      <c r="K5127" s="73" t="n">
        <v>161</v>
      </c>
      <c r="L5127" s="73" t="n">
        <v>193</v>
      </c>
      <c r="M5127" s="73" t="n">
        <v>3937</v>
      </c>
      <c r="N5127" s="73" t="n">
        <v>4500</v>
      </c>
      <c r="O5127" s="73" t="n">
        <f aca="false">J5127-M5127-N5127</f>
        <v>411</v>
      </c>
      <c r="P5127" s="74" t="n">
        <f aca="false">M5127/J5127</f>
        <v>0.44495931283906</v>
      </c>
      <c r="Q5127" s="74" t="n">
        <f aca="false">N5127/J5127</f>
        <v>0.508589511754069</v>
      </c>
      <c r="R5127" s="75" t="n">
        <f aca="false">ABS(P5127-Q5127)*100</f>
        <v>6.36301989150091</v>
      </c>
      <c r="S5127" s="72" t="str">
        <f aca="false">IF(M5127&gt;N5127,"Flávio Bolsonaro",IF(N5127&gt;M5127,"Lula","Empate"))</f>
        <v>Lula</v>
      </c>
      <c r="T5127" s="74" t="n">
        <v>0.577507282563462</v>
      </c>
      <c r="U5127" s="74" t="n">
        <v>0.367145235122763</v>
      </c>
      <c r="V5127" s="72" t="str">
        <f aca="false">IF(S5127="Empate","—",IF((N5127&gt;M5127)&lt;&gt;(T5127&gt;U5127),"Sim","Não"))</f>
        <v>Não</v>
      </c>
    </row>
    <row r="5128" customFormat="false" ht="15" hidden="false" customHeight="false" outlineLevel="0" collapsed="false">
      <c r="A5128" s="72" t="s">
        <v>10363</v>
      </c>
      <c r="B5128" s="72" t="s">
        <v>10364</v>
      </c>
      <c r="C5128" s="72" t="s">
        <v>280</v>
      </c>
      <c r="D5128" s="72" t="s">
        <v>282</v>
      </c>
      <c r="E5128" s="72"/>
      <c r="F5128" s="73" t="n">
        <v>43661</v>
      </c>
      <c r="G5128" s="73" t="n">
        <v>34490</v>
      </c>
      <c r="H5128" s="73" t="n">
        <v>9171</v>
      </c>
      <c r="I5128" s="74" t="n">
        <f aca="false">H5128/F5128</f>
        <v>0.210050159180962</v>
      </c>
      <c r="J5128" s="73" t="n">
        <v>32754</v>
      </c>
      <c r="K5128" s="73" t="n">
        <v>799</v>
      </c>
      <c r="L5128" s="73" t="n">
        <v>937</v>
      </c>
      <c r="M5128" s="73" t="n">
        <v>21179</v>
      </c>
      <c r="N5128" s="73" t="n">
        <v>8899</v>
      </c>
      <c r="O5128" s="73" t="n">
        <f aca="false">J5128-M5128-N5128</f>
        <v>2676</v>
      </c>
      <c r="P5128" s="74" t="n">
        <f aca="false">M5128/J5128</f>
        <v>0.646608047872016</v>
      </c>
      <c r="Q5128" s="74" t="n">
        <f aca="false">N5128/J5128</f>
        <v>0.271692007083104</v>
      </c>
      <c r="R5128" s="75" t="n">
        <f aca="false">ABS(P5128-Q5128)*100</f>
        <v>37.4916040788911</v>
      </c>
      <c r="S5128" s="72" t="str">
        <f aca="false">IF(M5128&gt;N5128,"Flávio Bolsonaro",IF(N5128&gt;M5128,"Lula","Empate"))</f>
        <v>Flávio Bolsonaro</v>
      </c>
      <c r="T5128" s="74" t="n">
        <v>0.29973594190722</v>
      </c>
      <c r="U5128" s="74" t="n">
        <v>0.614475184540599</v>
      </c>
      <c r="V5128" s="72" t="str">
        <f aca="false">IF(S5128="Empate","—",IF((N5128&gt;M5128)&lt;&gt;(T5128&gt;U5128),"Sim","Não"))</f>
        <v>Não</v>
      </c>
    </row>
    <row r="5129" customFormat="false" ht="15" hidden="false" customHeight="false" outlineLevel="0" collapsed="false">
      <c r="A5129" s="72" t="s">
        <v>10365</v>
      </c>
      <c r="B5129" s="72" t="s">
        <v>10366</v>
      </c>
      <c r="C5129" s="72" t="s">
        <v>280</v>
      </c>
      <c r="D5129" s="72" t="s">
        <v>282</v>
      </c>
      <c r="E5129" s="72"/>
      <c r="F5129" s="73" t="n">
        <v>4130</v>
      </c>
      <c r="G5129" s="73" t="n">
        <v>3209</v>
      </c>
      <c r="H5129" s="73" t="n">
        <v>921</v>
      </c>
      <c r="I5129" s="74" t="n">
        <f aca="false">H5129/F5129</f>
        <v>0.223002421307506</v>
      </c>
      <c r="J5129" s="73" t="n">
        <v>3061</v>
      </c>
      <c r="K5129" s="73" t="n">
        <v>60</v>
      </c>
      <c r="L5129" s="73" t="n">
        <v>88</v>
      </c>
      <c r="M5129" s="73" t="n">
        <v>1892</v>
      </c>
      <c r="N5129" s="73" t="n">
        <v>986</v>
      </c>
      <c r="O5129" s="73" t="n">
        <f aca="false">J5129-M5129-N5129</f>
        <v>183</v>
      </c>
      <c r="P5129" s="74" t="n">
        <f aca="false">M5129/J5129</f>
        <v>0.618098660568442</v>
      </c>
      <c r="Q5129" s="74" t="n">
        <f aca="false">N5129/J5129</f>
        <v>0.322116955243385</v>
      </c>
      <c r="R5129" s="75" t="n">
        <f aca="false">ABS(P5129-Q5129)*100</f>
        <v>29.5981705325057</v>
      </c>
      <c r="S5129" s="72" t="str">
        <f aca="false">IF(M5129&gt;N5129,"Flávio Bolsonaro",IF(N5129&gt;M5129,"Lula","Empate"))</f>
        <v>Flávio Bolsonaro</v>
      </c>
      <c r="T5129" s="74" t="n">
        <v>0.349806201550388</v>
      </c>
      <c r="U5129" s="74" t="n">
        <v>0.578165374677003</v>
      </c>
      <c r="V5129" s="72" t="str">
        <f aca="false">IF(S5129="Empate","—",IF((N5129&gt;M5129)&lt;&gt;(T5129&gt;U5129),"Sim","Não"))</f>
        <v>Não</v>
      </c>
    </row>
    <row r="5130" customFormat="false" ht="15" hidden="false" customHeight="false" outlineLevel="0" collapsed="false">
      <c r="A5130" s="72" t="s">
        <v>10367</v>
      </c>
      <c r="B5130" s="72" t="s">
        <v>10368</v>
      </c>
      <c r="C5130" s="72" t="s">
        <v>280</v>
      </c>
      <c r="D5130" s="72" t="s">
        <v>282</v>
      </c>
      <c r="E5130" s="72"/>
      <c r="F5130" s="73" t="n">
        <v>49126</v>
      </c>
      <c r="G5130" s="73" t="n">
        <v>37333</v>
      </c>
      <c r="H5130" s="73" t="n">
        <v>11793</v>
      </c>
      <c r="I5130" s="74" t="n">
        <f aca="false">H5130/F5130</f>
        <v>0.240056182062452</v>
      </c>
      <c r="J5130" s="73" t="n">
        <v>34715</v>
      </c>
      <c r="K5130" s="73" t="n">
        <v>1166</v>
      </c>
      <c r="L5130" s="73" t="n">
        <v>1452</v>
      </c>
      <c r="M5130" s="73" t="n">
        <v>21848</v>
      </c>
      <c r="N5130" s="73" t="n">
        <v>9944</v>
      </c>
      <c r="O5130" s="73" t="n">
        <f aca="false">J5130-M5130-N5130</f>
        <v>2923</v>
      </c>
      <c r="P5130" s="74" t="n">
        <f aca="false">M5130/J5130</f>
        <v>0.629353305487541</v>
      </c>
      <c r="Q5130" s="74" t="n">
        <f aca="false">N5130/J5130</f>
        <v>0.286446780930434</v>
      </c>
      <c r="R5130" s="75" t="n">
        <f aca="false">ABS(P5130-Q5130)*100</f>
        <v>34.2906524557108</v>
      </c>
      <c r="S5130" s="72" t="str">
        <f aca="false">IF(M5130&gt;N5130,"Flávio Bolsonaro",IF(N5130&gt;M5130,"Lula","Empate"))</f>
        <v>Flávio Bolsonaro</v>
      </c>
      <c r="T5130" s="74" t="n">
        <v>0.32189460825143</v>
      </c>
      <c r="U5130" s="74" t="n">
        <v>0.581709145427286</v>
      </c>
      <c r="V5130" s="72" t="str">
        <f aca="false">IF(S5130="Empate","—",IF((N5130&gt;M5130)&lt;&gt;(T5130&gt;U5130),"Sim","Não"))</f>
        <v>Não</v>
      </c>
    </row>
    <row r="5131" customFormat="false" ht="15" hidden="false" customHeight="false" outlineLevel="0" collapsed="false">
      <c r="A5131" s="72" t="s">
        <v>10369</v>
      </c>
      <c r="B5131" s="72" t="s">
        <v>10370</v>
      </c>
      <c r="C5131" s="72" t="s">
        <v>280</v>
      </c>
      <c r="D5131" s="72" t="s">
        <v>282</v>
      </c>
      <c r="E5131" s="72"/>
      <c r="F5131" s="73" t="n">
        <v>114358</v>
      </c>
      <c r="G5131" s="73" t="n">
        <v>91795</v>
      </c>
      <c r="H5131" s="73" t="n">
        <v>22563</v>
      </c>
      <c r="I5131" s="74" t="n">
        <f aca="false">H5131/F5131</f>
        <v>0.197301456828556</v>
      </c>
      <c r="J5131" s="73" t="n">
        <v>86540</v>
      </c>
      <c r="K5131" s="73" t="n">
        <v>2146</v>
      </c>
      <c r="L5131" s="73" t="n">
        <v>3109</v>
      </c>
      <c r="M5131" s="73" t="n">
        <v>57443</v>
      </c>
      <c r="N5131" s="73" t="n">
        <v>21740</v>
      </c>
      <c r="O5131" s="73" t="n">
        <f aca="false">J5131-M5131-N5131</f>
        <v>7357</v>
      </c>
      <c r="P5131" s="74" t="n">
        <f aca="false">M5131/J5131</f>
        <v>0.663773977351514</v>
      </c>
      <c r="Q5131" s="74" t="n">
        <f aca="false">N5131/J5131</f>
        <v>0.251213311763346</v>
      </c>
      <c r="R5131" s="75" t="n">
        <f aca="false">ABS(P5131-Q5131)*100</f>
        <v>41.2560665588167</v>
      </c>
      <c r="S5131" s="72" t="str">
        <f aca="false">IF(M5131&gt;N5131,"Flávio Bolsonaro",IF(N5131&gt;M5131,"Lula","Empate"))</f>
        <v>Flávio Bolsonaro</v>
      </c>
      <c r="T5131" s="74" t="n">
        <v>0.271252726882255</v>
      </c>
      <c r="U5131" s="74" t="n">
        <v>0.643453787116682</v>
      </c>
      <c r="V5131" s="72" t="str">
        <f aca="false">IF(S5131="Empate","—",IF((N5131&gt;M5131)&lt;&gt;(T5131&gt;U5131),"Sim","Não"))</f>
        <v>Não</v>
      </c>
    </row>
    <row r="5132" customFormat="false" ht="15" hidden="false" customHeight="false" outlineLevel="0" collapsed="false">
      <c r="A5132" s="72" t="s">
        <v>10371</v>
      </c>
      <c r="B5132" s="72" t="s">
        <v>10372</v>
      </c>
      <c r="C5132" s="72" t="s">
        <v>280</v>
      </c>
      <c r="D5132" s="72" t="s">
        <v>282</v>
      </c>
      <c r="E5132" s="72"/>
      <c r="F5132" s="73" t="n">
        <v>67646</v>
      </c>
      <c r="G5132" s="73" t="n">
        <v>54055</v>
      </c>
      <c r="H5132" s="73" t="n">
        <v>13591</v>
      </c>
      <c r="I5132" s="74" t="n">
        <f aca="false">H5132/F5132</f>
        <v>0.200913579516897</v>
      </c>
      <c r="J5132" s="73" t="n">
        <v>50976</v>
      </c>
      <c r="K5132" s="73" t="n">
        <v>1320</v>
      </c>
      <c r="L5132" s="73" t="n">
        <v>1759</v>
      </c>
      <c r="M5132" s="73" t="n">
        <v>33902</v>
      </c>
      <c r="N5132" s="73" t="n">
        <v>12646</v>
      </c>
      <c r="O5132" s="73" t="n">
        <f aca="false">J5132-M5132-N5132</f>
        <v>4428</v>
      </c>
      <c r="P5132" s="74" t="n">
        <f aca="false">M5132/J5132</f>
        <v>0.665058066541117</v>
      </c>
      <c r="Q5132" s="74" t="n">
        <f aca="false">N5132/J5132</f>
        <v>0.248077526679222</v>
      </c>
      <c r="R5132" s="75" t="n">
        <f aca="false">ABS(P5132-Q5132)*100</f>
        <v>41.6980539861896</v>
      </c>
      <c r="S5132" s="72" t="str">
        <f aca="false">IF(M5132&gt;N5132,"Flávio Bolsonaro",IF(N5132&gt;M5132,"Lula","Empate"))</f>
        <v>Flávio Bolsonaro</v>
      </c>
      <c r="T5132" s="74" t="n">
        <v>0.268127966657662</v>
      </c>
      <c r="U5132" s="74" t="n">
        <v>0.636398718789797</v>
      </c>
      <c r="V5132" s="72" t="str">
        <f aca="false">IF(S5132="Empate","—",IF((N5132&gt;M5132)&lt;&gt;(T5132&gt;U5132),"Sim","Não"))</f>
        <v>Não</v>
      </c>
    </row>
    <row r="5133" customFormat="false" ht="15" hidden="false" customHeight="false" outlineLevel="0" collapsed="false">
      <c r="A5133" s="72" t="s">
        <v>10373</v>
      </c>
      <c r="B5133" s="72" t="s">
        <v>10374</v>
      </c>
      <c r="C5133" s="72" t="s">
        <v>280</v>
      </c>
      <c r="D5133" s="72" t="s">
        <v>282</v>
      </c>
      <c r="E5133" s="72"/>
      <c r="F5133" s="73" t="n">
        <v>334039</v>
      </c>
      <c r="G5133" s="73" t="n">
        <v>256542</v>
      </c>
      <c r="H5133" s="73" t="n">
        <v>77497</v>
      </c>
      <c r="I5133" s="74" t="n">
        <f aca="false">H5133/F5133</f>
        <v>0.231999856304204</v>
      </c>
      <c r="J5133" s="73" t="n">
        <v>239938</v>
      </c>
      <c r="K5133" s="73" t="n">
        <v>7368</v>
      </c>
      <c r="L5133" s="73" t="n">
        <v>9236</v>
      </c>
      <c r="M5133" s="73" t="n">
        <v>124249</v>
      </c>
      <c r="N5133" s="73" t="n">
        <v>88346</v>
      </c>
      <c r="O5133" s="73" t="n">
        <f aca="false">J5133-M5133-N5133</f>
        <v>27343</v>
      </c>
      <c r="P5133" s="74" t="n">
        <f aca="false">M5133/J5133</f>
        <v>0.517837941468213</v>
      </c>
      <c r="Q5133" s="74" t="n">
        <f aca="false">N5133/J5133</f>
        <v>0.368203452558578</v>
      </c>
      <c r="R5133" s="75" t="n">
        <f aca="false">ABS(P5133-Q5133)*100</f>
        <v>14.9634488909635</v>
      </c>
      <c r="S5133" s="72" t="str">
        <f aca="false">IF(M5133&gt;N5133,"Flávio Bolsonaro",IF(N5133&gt;M5133,"Lula","Empate"))</f>
        <v>Flávio Bolsonaro</v>
      </c>
      <c r="T5133" s="74" t="n">
        <v>0.387797826333436</v>
      </c>
      <c r="U5133" s="74" t="n">
        <v>0.476550478627772</v>
      </c>
      <c r="V5133" s="72" t="str">
        <f aca="false">IF(S5133="Empate","—",IF((N5133&gt;M5133)&lt;&gt;(T5133&gt;U5133),"Sim","Não"))</f>
        <v>Não</v>
      </c>
    </row>
    <row r="5134" customFormat="false" ht="15" hidden="false" customHeight="false" outlineLevel="0" collapsed="false">
      <c r="A5134" s="72" t="s">
        <v>10375</v>
      </c>
      <c r="B5134" s="72" t="s">
        <v>10376</v>
      </c>
      <c r="C5134" s="72" t="s">
        <v>280</v>
      </c>
      <c r="D5134" s="72" t="s">
        <v>282</v>
      </c>
      <c r="E5134" s="72"/>
      <c r="F5134" s="73" t="n">
        <v>3151</v>
      </c>
      <c r="G5134" s="73" t="n">
        <v>2498</v>
      </c>
      <c r="H5134" s="73" t="n">
        <v>653</v>
      </c>
      <c r="I5134" s="74" t="n">
        <f aca="false">H5134/F5134</f>
        <v>0.207235798159315</v>
      </c>
      <c r="J5134" s="73" t="n">
        <v>2344</v>
      </c>
      <c r="K5134" s="73" t="n">
        <v>56</v>
      </c>
      <c r="L5134" s="73" t="n">
        <v>98</v>
      </c>
      <c r="M5134" s="73" t="n">
        <v>1613</v>
      </c>
      <c r="N5134" s="73" t="n">
        <v>577</v>
      </c>
      <c r="O5134" s="73" t="n">
        <f aca="false">J5134-M5134-N5134</f>
        <v>154</v>
      </c>
      <c r="P5134" s="74" t="n">
        <f aca="false">M5134/J5134</f>
        <v>0.688139931740614</v>
      </c>
      <c r="Q5134" s="74" t="n">
        <f aca="false">N5134/J5134</f>
        <v>0.246160409556314</v>
      </c>
      <c r="R5134" s="75" t="n">
        <f aca="false">ABS(P5134-Q5134)*100</f>
        <v>44.19795221843</v>
      </c>
      <c r="S5134" s="72" t="str">
        <f aca="false">IF(M5134&gt;N5134,"Flávio Bolsonaro",IF(N5134&gt;M5134,"Lula","Empate"))</f>
        <v>Flávio Bolsonaro</v>
      </c>
      <c r="T5134" s="74" t="n">
        <v>0.30826140567201</v>
      </c>
      <c r="U5134" s="74" t="n">
        <v>0.621043978627209</v>
      </c>
      <c r="V5134" s="72" t="str">
        <f aca="false">IF(S5134="Empate","—",IF((N5134&gt;M5134)&lt;&gt;(T5134&gt;U5134),"Sim","Não"))</f>
        <v>Não</v>
      </c>
    </row>
    <row r="5135" customFormat="false" ht="15" hidden="false" customHeight="false" outlineLevel="0" collapsed="false">
      <c r="A5135" s="72" t="s">
        <v>10377</v>
      </c>
      <c r="B5135" s="72" t="s">
        <v>10378</v>
      </c>
      <c r="C5135" s="72" t="s">
        <v>280</v>
      </c>
      <c r="D5135" s="72" t="s">
        <v>282</v>
      </c>
      <c r="E5135" s="72"/>
      <c r="F5135" s="73" t="n">
        <v>50491</v>
      </c>
      <c r="G5135" s="73" t="n">
        <v>34990</v>
      </c>
      <c r="H5135" s="73" t="n">
        <v>15501</v>
      </c>
      <c r="I5135" s="74" t="n">
        <f aca="false">H5135/F5135</f>
        <v>0.307005208849102</v>
      </c>
      <c r="J5135" s="73" t="n">
        <v>32905</v>
      </c>
      <c r="K5135" s="73" t="n">
        <v>863</v>
      </c>
      <c r="L5135" s="73" t="n">
        <v>1222</v>
      </c>
      <c r="M5135" s="73" t="n">
        <v>15684</v>
      </c>
      <c r="N5135" s="73" t="n">
        <v>14198</v>
      </c>
      <c r="O5135" s="73" t="n">
        <f aca="false">J5135-M5135-N5135</f>
        <v>3023</v>
      </c>
      <c r="P5135" s="74" t="n">
        <f aca="false">M5135/J5135</f>
        <v>0.47664488679532</v>
      </c>
      <c r="Q5135" s="74" t="n">
        <f aca="false">N5135/J5135</f>
        <v>0.431484576812035</v>
      </c>
      <c r="R5135" s="75" t="n">
        <f aca="false">ABS(P5135-Q5135)*100</f>
        <v>4.51603099832852</v>
      </c>
      <c r="S5135" s="72" t="str">
        <f aca="false">IF(M5135&gt;N5135,"Flávio Bolsonaro",IF(N5135&gt;M5135,"Lula","Empate"))</f>
        <v>Flávio Bolsonaro</v>
      </c>
      <c r="T5135" s="74" t="n">
        <v>0.450450450450451</v>
      </c>
      <c r="U5135" s="74" t="n">
        <v>0.449973151959907</v>
      </c>
      <c r="V5135" s="72" t="str">
        <f aca="false">IF(S5135="Empate","—",IF((N5135&gt;M5135)&lt;&gt;(T5135&gt;U5135),"Sim","Não"))</f>
        <v>Sim</v>
      </c>
    </row>
    <row r="5136" customFormat="false" ht="15" hidden="false" customHeight="false" outlineLevel="0" collapsed="false">
      <c r="A5136" s="72" t="s">
        <v>10379</v>
      </c>
      <c r="B5136" s="72" t="s">
        <v>10380</v>
      </c>
      <c r="C5136" s="72" t="s">
        <v>280</v>
      </c>
      <c r="D5136" s="72" t="s">
        <v>282</v>
      </c>
      <c r="E5136" s="72"/>
      <c r="F5136" s="73" t="n">
        <v>6336</v>
      </c>
      <c r="G5136" s="73" t="n">
        <v>5119</v>
      </c>
      <c r="H5136" s="73" t="n">
        <v>1217</v>
      </c>
      <c r="I5136" s="74" t="n">
        <f aca="false">H5136/F5136</f>
        <v>0.19207702020202</v>
      </c>
      <c r="J5136" s="73" t="n">
        <v>4764</v>
      </c>
      <c r="K5136" s="73" t="n">
        <v>125</v>
      </c>
      <c r="L5136" s="73" t="n">
        <v>230</v>
      </c>
      <c r="M5136" s="73" t="n">
        <v>3096</v>
      </c>
      <c r="N5136" s="73" t="n">
        <v>1270</v>
      </c>
      <c r="O5136" s="73" t="n">
        <f aca="false">J5136-M5136-N5136</f>
        <v>398</v>
      </c>
      <c r="P5136" s="74" t="n">
        <f aca="false">M5136/J5136</f>
        <v>0.649874055415617</v>
      </c>
      <c r="Q5136" s="74" t="n">
        <f aca="false">N5136/J5136</f>
        <v>0.266582703610411</v>
      </c>
      <c r="R5136" s="75" t="n">
        <f aca="false">ABS(P5136-Q5136)*100</f>
        <v>38.3291351805206</v>
      </c>
      <c r="S5136" s="72" t="str">
        <f aca="false">IF(M5136&gt;N5136,"Flávio Bolsonaro",IF(N5136&gt;M5136,"Lula","Empate"))</f>
        <v>Flávio Bolsonaro</v>
      </c>
      <c r="T5136" s="74" t="n">
        <v>0.29228855721393</v>
      </c>
      <c r="U5136" s="74" t="n">
        <v>0.604270315091211</v>
      </c>
      <c r="V5136" s="72" t="str">
        <f aca="false">IF(S5136="Empate","—",IF((N5136&gt;M5136)&lt;&gt;(T5136&gt;U5136),"Sim","Não"))</f>
        <v>Não</v>
      </c>
    </row>
    <row r="5137" customFormat="false" ht="15" hidden="false" customHeight="false" outlineLevel="0" collapsed="false">
      <c r="A5137" s="72" t="s">
        <v>10381</v>
      </c>
      <c r="B5137" s="72" t="s">
        <v>10382</v>
      </c>
      <c r="C5137" s="72" t="s">
        <v>280</v>
      </c>
      <c r="D5137" s="72" t="s">
        <v>282</v>
      </c>
      <c r="E5137" s="72"/>
      <c r="F5137" s="73" t="n">
        <v>36025</v>
      </c>
      <c r="G5137" s="73" t="n">
        <v>27876</v>
      </c>
      <c r="H5137" s="73" t="n">
        <v>8149</v>
      </c>
      <c r="I5137" s="74" t="n">
        <f aca="false">H5137/F5137</f>
        <v>0.226204024982651</v>
      </c>
      <c r="J5137" s="73" t="n">
        <v>26336</v>
      </c>
      <c r="K5137" s="73" t="n">
        <v>747</v>
      </c>
      <c r="L5137" s="73" t="n">
        <v>793</v>
      </c>
      <c r="M5137" s="73" t="n">
        <v>17490</v>
      </c>
      <c r="N5137" s="73" t="n">
        <v>6401</v>
      </c>
      <c r="O5137" s="73" t="n">
        <f aca="false">J5137-M5137-N5137</f>
        <v>2445</v>
      </c>
      <c r="P5137" s="74" t="n">
        <f aca="false">M5137/J5137</f>
        <v>0.664109963547995</v>
      </c>
      <c r="Q5137" s="74" t="n">
        <f aca="false">N5137/J5137</f>
        <v>0.243051336573512</v>
      </c>
      <c r="R5137" s="75" t="n">
        <f aca="false">ABS(P5137-Q5137)*100</f>
        <v>42.1058626974484</v>
      </c>
      <c r="S5137" s="72" t="str">
        <f aca="false">IF(M5137&gt;N5137,"Flávio Bolsonaro",IF(N5137&gt;M5137,"Lula","Empate"))</f>
        <v>Flávio Bolsonaro</v>
      </c>
      <c r="T5137" s="74" t="n">
        <v>0.281868009777054</v>
      </c>
      <c r="U5137" s="74" t="n">
        <v>0.622287237982372</v>
      </c>
      <c r="V5137" s="72" t="str">
        <f aca="false">IF(S5137="Empate","—",IF((N5137&gt;M5137)&lt;&gt;(T5137&gt;U5137),"Sim","Não"))</f>
        <v>Não</v>
      </c>
    </row>
    <row r="5138" customFormat="false" ht="15" hidden="false" customHeight="false" outlineLevel="0" collapsed="false">
      <c r="A5138" s="72" t="s">
        <v>10383</v>
      </c>
      <c r="B5138" s="72" t="s">
        <v>10384</v>
      </c>
      <c r="C5138" s="72" t="s">
        <v>280</v>
      </c>
      <c r="D5138" s="72" t="s">
        <v>282</v>
      </c>
      <c r="E5138" s="72"/>
      <c r="F5138" s="73" t="n">
        <v>16980</v>
      </c>
      <c r="G5138" s="73" t="n">
        <v>13147</v>
      </c>
      <c r="H5138" s="73" t="n">
        <v>3833</v>
      </c>
      <c r="I5138" s="74" t="n">
        <f aca="false">H5138/F5138</f>
        <v>0.225736160188457</v>
      </c>
      <c r="J5138" s="73" t="n">
        <v>12474</v>
      </c>
      <c r="K5138" s="73" t="n">
        <v>302</v>
      </c>
      <c r="L5138" s="73" t="n">
        <v>371</v>
      </c>
      <c r="M5138" s="73" t="n">
        <v>7723</v>
      </c>
      <c r="N5138" s="73" t="n">
        <v>3829</v>
      </c>
      <c r="O5138" s="73" t="n">
        <f aca="false">J5138-M5138-N5138</f>
        <v>922</v>
      </c>
      <c r="P5138" s="74" t="n">
        <f aca="false">M5138/J5138</f>
        <v>0.619127785794453</v>
      </c>
      <c r="Q5138" s="74" t="n">
        <f aca="false">N5138/J5138</f>
        <v>0.30695847362514</v>
      </c>
      <c r="R5138" s="75" t="n">
        <f aca="false">ABS(P5138-Q5138)*100</f>
        <v>31.2169312169312</v>
      </c>
      <c r="S5138" s="72" t="str">
        <f aca="false">IF(M5138&gt;N5138,"Flávio Bolsonaro",IF(N5138&gt;M5138,"Lula","Empate"))</f>
        <v>Flávio Bolsonaro</v>
      </c>
      <c r="T5138" s="74" t="n">
        <v>0.341398895199564</v>
      </c>
      <c r="U5138" s="74" t="n">
        <v>0.583443554034078</v>
      </c>
      <c r="V5138" s="72" t="str">
        <f aca="false">IF(S5138="Empate","—",IF((N5138&gt;M5138)&lt;&gt;(T5138&gt;U5138),"Sim","Não"))</f>
        <v>Não</v>
      </c>
    </row>
    <row r="5139" customFormat="false" ht="15" hidden="false" customHeight="false" outlineLevel="0" collapsed="false">
      <c r="A5139" s="72" t="s">
        <v>10385</v>
      </c>
      <c r="B5139" s="72" t="s">
        <v>10386</v>
      </c>
      <c r="C5139" s="72" t="s">
        <v>280</v>
      </c>
      <c r="D5139" s="72" t="s">
        <v>282</v>
      </c>
      <c r="E5139" s="72"/>
      <c r="F5139" s="73" t="n">
        <v>14242</v>
      </c>
      <c r="G5139" s="73" t="n">
        <v>11195</v>
      </c>
      <c r="H5139" s="73" t="n">
        <v>3047</v>
      </c>
      <c r="I5139" s="74" t="n">
        <f aca="false">H5139/F5139</f>
        <v>0.213944670692318</v>
      </c>
      <c r="J5139" s="73" t="n">
        <v>10609</v>
      </c>
      <c r="K5139" s="73" t="n">
        <v>267</v>
      </c>
      <c r="L5139" s="73" t="n">
        <v>319</v>
      </c>
      <c r="M5139" s="73" t="n">
        <v>7069</v>
      </c>
      <c r="N5139" s="73" t="n">
        <v>2763</v>
      </c>
      <c r="O5139" s="73" t="n">
        <f aca="false">J5139-M5139-N5139</f>
        <v>777</v>
      </c>
      <c r="P5139" s="74" t="n">
        <f aca="false">M5139/J5139</f>
        <v>0.666321048166651</v>
      </c>
      <c r="Q5139" s="74" t="n">
        <f aca="false">N5139/J5139</f>
        <v>0.260439249693656</v>
      </c>
      <c r="R5139" s="75" t="n">
        <f aca="false">ABS(P5139-Q5139)*100</f>
        <v>40.5881798472995</v>
      </c>
      <c r="S5139" s="72" t="str">
        <f aca="false">IF(M5139&gt;N5139,"Flávio Bolsonaro",IF(N5139&gt;M5139,"Lula","Empate"))</f>
        <v>Flávio Bolsonaro</v>
      </c>
      <c r="T5139" s="74" t="n">
        <v>0.324734165510865</v>
      </c>
      <c r="U5139" s="74" t="n">
        <v>0.595654184003699</v>
      </c>
      <c r="V5139" s="72" t="str">
        <f aca="false">IF(S5139="Empate","—",IF((N5139&gt;M5139)&lt;&gt;(T5139&gt;U5139),"Sim","Não"))</f>
        <v>Não</v>
      </c>
    </row>
    <row r="5140" customFormat="false" ht="15" hidden="false" customHeight="false" outlineLevel="0" collapsed="false">
      <c r="A5140" s="72" t="s">
        <v>10387</v>
      </c>
      <c r="B5140" s="72" t="s">
        <v>9320</v>
      </c>
      <c r="C5140" s="72" t="s">
        <v>280</v>
      </c>
      <c r="D5140" s="72" t="s">
        <v>282</v>
      </c>
      <c r="E5140" s="72"/>
      <c r="F5140" s="73" t="n">
        <v>3327</v>
      </c>
      <c r="G5140" s="73" t="n">
        <v>2631</v>
      </c>
      <c r="H5140" s="73" t="n">
        <v>696</v>
      </c>
      <c r="I5140" s="74" t="n">
        <f aca="false">H5140/F5140</f>
        <v>0.209197475202885</v>
      </c>
      <c r="J5140" s="73" t="n">
        <v>2521</v>
      </c>
      <c r="K5140" s="73" t="n">
        <v>41</v>
      </c>
      <c r="L5140" s="73" t="n">
        <v>69</v>
      </c>
      <c r="M5140" s="73" t="n">
        <v>1442</v>
      </c>
      <c r="N5140" s="73" t="n">
        <v>973</v>
      </c>
      <c r="O5140" s="73" t="n">
        <f aca="false">J5140-M5140-N5140</f>
        <v>106</v>
      </c>
      <c r="P5140" s="74" t="n">
        <f aca="false">M5140/J5140</f>
        <v>0.571995239984133</v>
      </c>
      <c r="Q5140" s="74" t="n">
        <f aca="false">N5140/J5140</f>
        <v>0.385957953193177</v>
      </c>
      <c r="R5140" s="75" t="n">
        <f aca="false">ABS(P5140-Q5140)*100</f>
        <v>18.6037286790956</v>
      </c>
      <c r="S5140" s="72" t="str">
        <f aca="false">IF(M5140&gt;N5140,"Flávio Bolsonaro",IF(N5140&gt;M5140,"Lula","Empate"))</f>
        <v>Flávio Bolsonaro</v>
      </c>
      <c r="T5140" s="74" t="n">
        <v>0.473355384049982</v>
      </c>
      <c r="U5140" s="74" t="n">
        <v>0.479970599044469</v>
      </c>
      <c r="V5140" s="72" t="str">
        <f aca="false">IF(S5140="Empate","—",IF((N5140&gt;M5140)&lt;&gt;(T5140&gt;U5140),"Sim","Não"))</f>
        <v>Não</v>
      </c>
    </row>
    <row r="5141" customFormat="false" ht="15" hidden="false" customHeight="false" outlineLevel="0" collapsed="false">
      <c r="A5141" s="72" t="s">
        <v>10388</v>
      </c>
      <c r="B5141" s="72" t="s">
        <v>10389</v>
      </c>
      <c r="C5141" s="72" t="s">
        <v>280</v>
      </c>
      <c r="D5141" s="72" t="s">
        <v>282</v>
      </c>
      <c r="E5141" s="72"/>
      <c r="F5141" s="73" t="n">
        <v>47316</v>
      </c>
      <c r="G5141" s="73" t="n">
        <v>36862</v>
      </c>
      <c r="H5141" s="73" t="n">
        <v>10454</v>
      </c>
      <c r="I5141" s="74" t="n">
        <f aca="false">H5141/F5141</f>
        <v>0.22094006255812</v>
      </c>
      <c r="J5141" s="73" t="n">
        <v>34526</v>
      </c>
      <c r="K5141" s="73" t="n">
        <v>1042</v>
      </c>
      <c r="L5141" s="73" t="n">
        <v>1294</v>
      </c>
      <c r="M5141" s="73" t="n">
        <v>18255</v>
      </c>
      <c r="N5141" s="73" t="n">
        <v>13140</v>
      </c>
      <c r="O5141" s="73" t="n">
        <f aca="false">J5141-M5141-N5141</f>
        <v>3131</v>
      </c>
      <c r="P5141" s="74" t="n">
        <f aca="false">M5141/J5141</f>
        <v>0.528731970109483</v>
      </c>
      <c r="Q5141" s="74" t="n">
        <f aca="false">N5141/J5141</f>
        <v>0.380582749232463</v>
      </c>
      <c r="R5141" s="75" t="n">
        <f aca="false">ABS(P5141-Q5141)*100</f>
        <v>14.814922087702</v>
      </c>
      <c r="S5141" s="72" t="str">
        <f aca="false">IF(M5141&gt;N5141,"Flávio Bolsonaro",IF(N5141&gt;M5141,"Lula","Empate"))</f>
        <v>Flávio Bolsonaro</v>
      </c>
      <c r="T5141" s="74" t="n">
        <v>0.430774633461122</v>
      </c>
      <c r="U5141" s="74" t="n">
        <v>0.484709256386995</v>
      </c>
      <c r="V5141" s="72" t="str">
        <f aca="false">IF(S5141="Empate","—",IF((N5141&gt;M5141)&lt;&gt;(T5141&gt;U5141),"Sim","Não"))</f>
        <v>Não</v>
      </c>
    </row>
    <row r="5142" customFormat="false" ht="15" hidden="false" customHeight="false" outlineLevel="0" collapsed="false">
      <c r="A5142" s="72" t="s">
        <v>10390</v>
      </c>
      <c r="B5142" s="72" t="s">
        <v>10391</v>
      </c>
      <c r="C5142" s="72" t="s">
        <v>280</v>
      </c>
      <c r="D5142" s="72" t="s">
        <v>282</v>
      </c>
      <c r="E5142" s="72"/>
      <c r="F5142" s="73" t="n">
        <v>3833</v>
      </c>
      <c r="G5142" s="73" t="n">
        <v>3083</v>
      </c>
      <c r="H5142" s="73" t="n">
        <v>750</v>
      </c>
      <c r="I5142" s="74" t="n">
        <f aca="false">H5142/F5142</f>
        <v>0.195669188625098</v>
      </c>
      <c r="J5142" s="73" t="n">
        <v>2930</v>
      </c>
      <c r="K5142" s="73" t="n">
        <v>53</v>
      </c>
      <c r="L5142" s="73" t="n">
        <v>100</v>
      </c>
      <c r="M5142" s="73" t="n">
        <v>1561</v>
      </c>
      <c r="N5142" s="73" t="n">
        <v>1179</v>
      </c>
      <c r="O5142" s="73" t="n">
        <f aca="false">J5142-M5142-N5142</f>
        <v>190</v>
      </c>
      <c r="P5142" s="74" t="n">
        <f aca="false">M5142/J5142</f>
        <v>0.532764505119454</v>
      </c>
      <c r="Q5142" s="74" t="n">
        <f aca="false">N5142/J5142</f>
        <v>0.402389078498294</v>
      </c>
      <c r="R5142" s="75" t="n">
        <f aca="false">ABS(P5142-Q5142)*100</f>
        <v>13.037542662116</v>
      </c>
      <c r="S5142" s="72" t="str">
        <f aca="false">IF(M5142&gt;N5142,"Flávio Bolsonaro",IF(N5142&gt;M5142,"Lula","Empate"))</f>
        <v>Flávio Bolsonaro</v>
      </c>
      <c r="T5142" s="74" t="n">
        <v>0.436969079170914</v>
      </c>
      <c r="U5142" s="74" t="n">
        <v>0.470948012232416</v>
      </c>
      <c r="V5142" s="72" t="str">
        <f aca="false">IF(S5142="Empate","—",IF((N5142&gt;M5142)&lt;&gt;(T5142&gt;U5142),"Sim","Não"))</f>
        <v>Não</v>
      </c>
    </row>
    <row r="5143" customFormat="false" ht="15" hidden="false" customHeight="false" outlineLevel="0" collapsed="false">
      <c r="A5143" s="72" t="s">
        <v>10392</v>
      </c>
      <c r="B5143" s="72" t="s">
        <v>10393</v>
      </c>
      <c r="C5143" s="72" t="s">
        <v>280</v>
      </c>
      <c r="D5143" s="72" t="s">
        <v>282</v>
      </c>
      <c r="E5143" s="72"/>
      <c r="F5143" s="73" t="n">
        <v>2121</v>
      </c>
      <c r="G5143" s="73" t="n">
        <v>1723</v>
      </c>
      <c r="H5143" s="73" t="n">
        <v>398</v>
      </c>
      <c r="I5143" s="74" t="n">
        <f aca="false">H5143/F5143</f>
        <v>0.187647336162188</v>
      </c>
      <c r="J5143" s="73" t="n">
        <v>1649</v>
      </c>
      <c r="K5143" s="73" t="n">
        <v>29</v>
      </c>
      <c r="L5143" s="73" t="n">
        <v>45</v>
      </c>
      <c r="M5143" s="73" t="n">
        <v>985</v>
      </c>
      <c r="N5143" s="73" t="n">
        <v>550</v>
      </c>
      <c r="O5143" s="73" t="n">
        <f aca="false">J5143-M5143-N5143</f>
        <v>114</v>
      </c>
      <c r="P5143" s="74" t="n">
        <f aca="false">M5143/J5143</f>
        <v>0.597331716191631</v>
      </c>
      <c r="Q5143" s="74" t="n">
        <f aca="false">N5143/J5143</f>
        <v>0.333535476046089</v>
      </c>
      <c r="R5143" s="75" t="n">
        <f aca="false">ABS(P5143-Q5143)*100</f>
        <v>26.3796240145543</v>
      </c>
      <c r="S5143" s="72" t="str">
        <f aca="false">IF(M5143&gt;N5143,"Flávio Bolsonaro",IF(N5143&gt;M5143,"Lula","Empate"))</f>
        <v>Flávio Bolsonaro</v>
      </c>
      <c r="T5143" s="74" t="n">
        <v>0.378698224852071</v>
      </c>
      <c r="U5143" s="74" t="n">
        <v>0.52991452991453</v>
      </c>
      <c r="V5143" s="72" t="str">
        <f aca="false">IF(S5143="Empate","—",IF((N5143&gt;M5143)&lt;&gt;(T5143&gt;U5143),"Sim","Não"))</f>
        <v>Não</v>
      </c>
    </row>
    <row r="5144" customFormat="false" ht="15" hidden="false" customHeight="false" outlineLevel="0" collapsed="false">
      <c r="A5144" s="72" t="s">
        <v>10394</v>
      </c>
      <c r="B5144" s="72" t="s">
        <v>10395</v>
      </c>
      <c r="C5144" s="72" t="s">
        <v>280</v>
      </c>
      <c r="D5144" s="72" t="s">
        <v>282</v>
      </c>
      <c r="E5144" s="72"/>
      <c r="F5144" s="73" t="n">
        <v>20181</v>
      </c>
      <c r="G5144" s="73" t="n">
        <v>15877</v>
      </c>
      <c r="H5144" s="73" t="n">
        <v>4304</v>
      </c>
      <c r="I5144" s="74" t="n">
        <f aca="false">H5144/F5144</f>
        <v>0.213269907338586</v>
      </c>
      <c r="J5144" s="73" t="n">
        <v>14917</v>
      </c>
      <c r="K5144" s="73" t="n">
        <v>388</v>
      </c>
      <c r="L5144" s="73" t="n">
        <v>572</v>
      </c>
      <c r="M5144" s="73" t="n">
        <v>8632</v>
      </c>
      <c r="N5144" s="73" t="n">
        <v>5236</v>
      </c>
      <c r="O5144" s="73" t="n">
        <f aca="false">J5144-M5144-N5144</f>
        <v>1049</v>
      </c>
      <c r="P5144" s="74" t="n">
        <f aca="false">M5144/J5144</f>
        <v>0.578668633103171</v>
      </c>
      <c r="Q5144" s="74" t="n">
        <f aca="false">N5144/J5144</f>
        <v>0.351008916001877</v>
      </c>
      <c r="R5144" s="75" t="n">
        <f aca="false">ABS(P5144-Q5144)*100</f>
        <v>22.7659717101294</v>
      </c>
      <c r="S5144" s="72" t="str">
        <f aca="false">IF(M5144&gt;N5144,"Flávio Bolsonaro",IF(N5144&gt;M5144,"Lula","Empate"))</f>
        <v>Flávio Bolsonaro</v>
      </c>
      <c r="T5144" s="74" t="n">
        <v>0.41803439482116</v>
      </c>
      <c r="U5144" s="74" t="n">
        <v>0.513045184071144</v>
      </c>
      <c r="V5144" s="72" t="str">
        <f aca="false">IF(S5144="Empate","—",IF((N5144&gt;M5144)&lt;&gt;(T5144&gt;U5144),"Sim","Não"))</f>
        <v>Não</v>
      </c>
    </row>
    <row r="5145" customFormat="false" ht="15" hidden="false" customHeight="false" outlineLevel="0" collapsed="false">
      <c r="A5145" s="72" t="s">
        <v>10396</v>
      </c>
      <c r="B5145" s="72" t="s">
        <v>10397</v>
      </c>
      <c r="C5145" s="72" t="s">
        <v>280</v>
      </c>
      <c r="D5145" s="72" t="s">
        <v>282</v>
      </c>
      <c r="E5145" s="72"/>
      <c r="F5145" s="73" t="n">
        <v>10613</v>
      </c>
      <c r="G5145" s="73" t="n">
        <v>8626</v>
      </c>
      <c r="H5145" s="73" t="n">
        <v>1987</v>
      </c>
      <c r="I5145" s="74" t="n">
        <f aca="false">H5145/F5145</f>
        <v>0.187223216809573</v>
      </c>
      <c r="J5145" s="73" t="n">
        <v>8141</v>
      </c>
      <c r="K5145" s="73" t="n">
        <v>174</v>
      </c>
      <c r="L5145" s="73" t="n">
        <v>311</v>
      </c>
      <c r="M5145" s="73" t="n">
        <v>5462</v>
      </c>
      <c r="N5145" s="73" t="n">
        <v>2073</v>
      </c>
      <c r="O5145" s="73" t="n">
        <f aca="false">J5145-M5145-N5145</f>
        <v>606</v>
      </c>
      <c r="P5145" s="74" t="n">
        <f aca="false">M5145/J5145</f>
        <v>0.670924947795111</v>
      </c>
      <c r="Q5145" s="74" t="n">
        <f aca="false">N5145/J5145</f>
        <v>0.254637022478811</v>
      </c>
      <c r="R5145" s="75" t="n">
        <f aca="false">ABS(P5145-Q5145)*100</f>
        <v>41.62879253163</v>
      </c>
      <c r="S5145" s="72" t="str">
        <f aca="false">IF(M5145&gt;N5145,"Flávio Bolsonaro",IF(N5145&gt;M5145,"Lula","Empate"))</f>
        <v>Flávio Bolsonaro</v>
      </c>
      <c r="T5145" s="74" t="n">
        <v>0.310043130006161</v>
      </c>
      <c r="U5145" s="74" t="n">
        <v>0.602711028958718</v>
      </c>
      <c r="V5145" s="72" t="str">
        <f aca="false">IF(S5145="Empate","—",IF((N5145&gt;M5145)&lt;&gt;(T5145&gt;U5145),"Sim","Não"))</f>
        <v>Não</v>
      </c>
    </row>
    <row r="5146" customFormat="false" ht="15" hidden="false" customHeight="false" outlineLevel="0" collapsed="false">
      <c r="A5146" s="72" t="s">
        <v>10398</v>
      </c>
      <c r="B5146" s="72" t="s">
        <v>10399</v>
      </c>
      <c r="C5146" s="72" t="s">
        <v>280</v>
      </c>
      <c r="D5146" s="72" t="s">
        <v>282</v>
      </c>
      <c r="E5146" s="72"/>
      <c r="F5146" s="73" t="n">
        <v>3384</v>
      </c>
      <c r="G5146" s="73" t="n">
        <v>2659</v>
      </c>
      <c r="H5146" s="73" t="n">
        <v>725</v>
      </c>
      <c r="I5146" s="74" t="n">
        <f aca="false">H5146/F5146</f>
        <v>0.214243498817967</v>
      </c>
      <c r="J5146" s="73" t="n">
        <v>2499</v>
      </c>
      <c r="K5146" s="73" t="n">
        <v>62</v>
      </c>
      <c r="L5146" s="73" t="n">
        <v>98</v>
      </c>
      <c r="M5146" s="73" t="n">
        <v>1244</v>
      </c>
      <c r="N5146" s="73" t="n">
        <v>1098</v>
      </c>
      <c r="O5146" s="73" t="n">
        <f aca="false">J5146-M5146-N5146</f>
        <v>157</v>
      </c>
      <c r="P5146" s="74" t="n">
        <f aca="false">M5146/J5146</f>
        <v>0.497799119647859</v>
      </c>
      <c r="Q5146" s="74" t="n">
        <f aca="false">N5146/J5146</f>
        <v>0.43937575030012</v>
      </c>
      <c r="R5146" s="75" t="n">
        <f aca="false">ABS(P5146-Q5146)*100</f>
        <v>5.84233693477391</v>
      </c>
      <c r="S5146" s="72" t="str">
        <f aca="false">IF(M5146&gt;N5146,"Flávio Bolsonaro",IF(N5146&gt;M5146,"Lula","Empate"))</f>
        <v>Flávio Bolsonaro</v>
      </c>
      <c r="T5146" s="74" t="n">
        <v>0.496051147047762</v>
      </c>
      <c r="U5146" s="74" t="n">
        <v>0.435125987213238</v>
      </c>
      <c r="V5146" s="72" t="str">
        <f aca="false">IF(S5146="Empate","—",IF((N5146&gt;M5146)&lt;&gt;(T5146&gt;U5146),"Sim","Não"))</f>
        <v>Sim</v>
      </c>
    </row>
    <row r="5147" customFormat="false" ht="15" hidden="false" customHeight="false" outlineLevel="0" collapsed="false">
      <c r="A5147" s="72" t="s">
        <v>10400</v>
      </c>
      <c r="B5147" s="72" t="s">
        <v>10401</v>
      </c>
      <c r="C5147" s="72" t="s">
        <v>280</v>
      </c>
      <c r="D5147" s="72" t="s">
        <v>282</v>
      </c>
      <c r="E5147" s="72"/>
      <c r="F5147" s="73" t="n">
        <v>3341</v>
      </c>
      <c r="G5147" s="73" t="n">
        <v>2578</v>
      </c>
      <c r="H5147" s="73" t="n">
        <v>763</v>
      </c>
      <c r="I5147" s="74" t="n">
        <f aca="false">H5147/F5147</f>
        <v>0.228374738102365</v>
      </c>
      <c r="J5147" s="73" t="n">
        <v>2452</v>
      </c>
      <c r="K5147" s="73" t="n">
        <v>51</v>
      </c>
      <c r="L5147" s="73" t="n">
        <v>75</v>
      </c>
      <c r="M5147" s="73" t="n">
        <v>1590</v>
      </c>
      <c r="N5147" s="73" t="n">
        <v>755</v>
      </c>
      <c r="O5147" s="73" t="n">
        <f aca="false">J5147-M5147-N5147</f>
        <v>107</v>
      </c>
      <c r="P5147" s="74" t="n">
        <f aca="false">M5147/J5147</f>
        <v>0.648450244698206</v>
      </c>
      <c r="Q5147" s="74" t="n">
        <f aca="false">N5147/J5147</f>
        <v>0.307911908646003</v>
      </c>
      <c r="R5147" s="75" t="n">
        <f aca="false">ABS(P5147-Q5147)*100</f>
        <v>34.0538336052202</v>
      </c>
      <c r="S5147" s="72" t="str">
        <f aca="false">IF(M5147&gt;N5147,"Flávio Bolsonaro",IF(N5147&gt;M5147,"Lula","Empate"))</f>
        <v>Flávio Bolsonaro</v>
      </c>
      <c r="T5147" s="74" t="n">
        <v>0.372057120802779</v>
      </c>
      <c r="U5147" s="74" t="n">
        <v>0.580084909301428</v>
      </c>
      <c r="V5147" s="72" t="str">
        <f aca="false">IF(S5147="Empate","—",IF((N5147&gt;M5147)&lt;&gt;(T5147&gt;U5147),"Sim","Não"))</f>
        <v>Não</v>
      </c>
    </row>
    <row r="5148" customFormat="false" ht="15" hidden="false" customHeight="false" outlineLevel="0" collapsed="false">
      <c r="A5148" s="72" t="s">
        <v>10402</v>
      </c>
      <c r="B5148" s="72" t="s">
        <v>10403</v>
      </c>
      <c r="C5148" s="72" t="s">
        <v>280</v>
      </c>
      <c r="D5148" s="72" t="s">
        <v>282</v>
      </c>
      <c r="E5148" s="72"/>
      <c r="F5148" s="73" t="n">
        <v>2206</v>
      </c>
      <c r="G5148" s="73" t="n">
        <v>1680</v>
      </c>
      <c r="H5148" s="73" t="n">
        <v>526</v>
      </c>
      <c r="I5148" s="74" t="n">
        <f aca="false">H5148/F5148</f>
        <v>0.238440616500453</v>
      </c>
      <c r="J5148" s="73" t="n">
        <v>1629</v>
      </c>
      <c r="K5148" s="73" t="n">
        <v>22</v>
      </c>
      <c r="L5148" s="73" t="n">
        <v>29</v>
      </c>
      <c r="M5148" s="73" t="n">
        <v>881</v>
      </c>
      <c r="N5148" s="73" t="n">
        <v>672</v>
      </c>
      <c r="O5148" s="73" t="n">
        <f aca="false">J5148-M5148-N5148</f>
        <v>76</v>
      </c>
      <c r="P5148" s="74" t="n">
        <f aca="false">M5148/J5148</f>
        <v>0.540822590546347</v>
      </c>
      <c r="Q5148" s="74" t="n">
        <f aca="false">N5148/J5148</f>
        <v>0.412523020257827</v>
      </c>
      <c r="R5148" s="75" t="n">
        <f aca="false">ABS(P5148-Q5148)*100</f>
        <v>12.8299570288521</v>
      </c>
      <c r="S5148" s="72" t="str">
        <f aca="false">IF(M5148&gt;N5148,"Flávio Bolsonaro",IF(N5148&gt;M5148,"Lula","Empate"))</f>
        <v>Flávio Bolsonaro</v>
      </c>
      <c r="T5148" s="74" t="n">
        <v>0.494785631517961</v>
      </c>
      <c r="U5148" s="74" t="n">
        <v>0.444380069524913</v>
      </c>
      <c r="V5148" s="72" t="str">
        <f aca="false">IF(S5148="Empate","—",IF((N5148&gt;M5148)&lt;&gt;(T5148&gt;U5148),"Sim","Não"))</f>
        <v>Sim</v>
      </c>
    </row>
    <row r="5149" customFormat="false" ht="15" hidden="false" customHeight="false" outlineLevel="0" collapsed="false">
      <c r="A5149" s="72" t="s">
        <v>10404</v>
      </c>
      <c r="B5149" s="72" t="s">
        <v>10405</v>
      </c>
      <c r="C5149" s="72" t="s">
        <v>280</v>
      </c>
      <c r="D5149" s="72" t="s">
        <v>282</v>
      </c>
      <c r="E5149" s="72"/>
      <c r="F5149" s="73" t="n">
        <v>4458</v>
      </c>
      <c r="G5149" s="73" t="n">
        <v>3572</v>
      </c>
      <c r="H5149" s="73" t="n">
        <v>886</v>
      </c>
      <c r="I5149" s="74" t="n">
        <f aca="false">H5149/F5149</f>
        <v>0.198743831314491</v>
      </c>
      <c r="J5149" s="73" t="n">
        <v>3437</v>
      </c>
      <c r="K5149" s="73" t="n">
        <v>63</v>
      </c>
      <c r="L5149" s="73" t="n">
        <v>72</v>
      </c>
      <c r="M5149" s="73" t="n">
        <v>1749</v>
      </c>
      <c r="N5149" s="73" t="n">
        <v>1459</v>
      </c>
      <c r="O5149" s="73" t="n">
        <f aca="false">J5149-M5149-N5149</f>
        <v>229</v>
      </c>
      <c r="P5149" s="74" t="n">
        <f aca="false">M5149/J5149</f>
        <v>0.508874018038988</v>
      </c>
      <c r="Q5149" s="74" t="n">
        <f aca="false">N5149/J5149</f>
        <v>0.424498108815828</v>
      </c>
      <c r="R5149" s="75" t="n">
        <f aca="false">ABS(P5149-Q5149)*100</f>
        <v>8.43759092231597</v>
      </c>
      <c r="S5149" s="72" t="str">
        <f aca="false">IF(M5149&gt;N5149,"Flávio Bolsonaro",IF(N5149&gt;M5149,"Lula","Empate"))</f>
        <v>Flávio Bolsonaro</v>
      </c>
      <c r="T5149" s="74" t="n">
        <v>0.518733662503631</v>
      </c>
      <c r="U5149" s="74" t="n">
        <v>0.415335463258786</v>
      </c>
      <c r="V5149" s="72" t="str">
        <f aca="false">IF(S5149="Empate","—",IF((N5149&gt;M5149)&lt;&gt;(T5149&gt;U5149),"Sim","Não"))</f>
        <v>Sim</v>
      </c>
    </row>
    <row r="5150" customFormat="false" ht="15" hidden="false" customHeight="false" outlineLevel="0" collapsed="false">
      <c r="A5150" s="72" t="s">
        <v>10406</v>
      </c>
      <c r="B5150" s="72" t="s">
        <v>10407</v>
      </c>
      <c r="C5150" s="72" t="s">
        <v>280</v>
      </c>
      <c r="D5150" s="72" t="s">
        <v>282</v>
      </c>
      <c r="E5150" s="72"/>
      <c r="F5150" s="73" t="n">
        <v>5669</v>
      </c>
      <c r="G5150" s="73" t="n">
        <v>4410</v>
      </c>
      <c r="H5150" s="73" t="n">
        <v>1259</v>
      </c>
      <c r="I5150" s="74" t="n">
        <f aca="false">H5150/F5150</f>
        <v>0.222085023813724</v>
      </c>
      <c r="J5150" s="73" t="n">
        <v>4176</v>
      </c>
      <c r="K5150" s="73" t="n">
        <v>76</v>
      </c>
      <c r="L5150" s="73" t="n">
        <v>158</v>
      </c>
      <c r="M5150" s="73" t="n">
        <v>2508</v>
      </c>
      <c r="N5150" s="73" t="n">
        <v>1341</v>
      </c>
      <c r="O5150" s="73" t="n">
        <f aca="false">J5150-M5150-N5150</f>
        <v>327</v>
      </c>
      <c r="P5150" s="74" t="n">
        <f aca="false">M5150/J5150</f>
        <v>0.600574712643678</v>
      </c>
      <c r="Q5150" s="74" t="n">
        <f aca="false">N5150/J5150</f>
        <v>0.321120689655172</v>
      </c>
      <c r="R5150" s="75" t="n">
        <f aca="false">ABS(P5150-Q5150)*100</f>
        <v>27.9454022988506</v>
      </c>
      <c r="S5150" s="72" t="str">
        <f aca="false">IF(M5150&gt;N5150,"Flávio Bolsonaro",IF(N5150&gt;M5150,"Lula","Empate"))</f>
        <v>Flávio Bolsonaro</v>
      </c>
      <c r="T5150" s="74" t="n">
        <v>0.37429895147525</v>
      </c>
      <c r="U5150" s="74" t="n">
        <v>0.537917581077786</v>
      </c>
      <c r="V5150" s="72" t="str">
        <f aca="false">IF(S5150="Empate","—",IF((N5150&gt;M5150)&lt;&gt;(T5150&gt;U5150),"Sim","Não"))</f>
        <v>Não</v>
      </c>
    </row>
    <row r="5151" customFormat="false" ht="15" hidden="false" customHeight="false" outlineLevel="0" collapsed="false">
      <c r="A5151" s="72" t="s">
        <v>10408</v>
      </c>
      <c r="B5151" s="72" t="s">
        <v>10409</v>
      </c>
      <c r="C5151" s="72" t="s">
        <v>280</v>
      </c>
      <c r="D5151" s="72" t="s">
        <v>282</v>
      </c>
      <c r="E5151" s="72"/>
      <c r="F5151" s="73" t="n">
        <v>14473</v>
      </c>
      <c r="G5151" s="73" t="n">
        <v>11394</v>
      </c>
      <c r="H5151" s="73" t="n">
        <v>3079</v>
      </c>
      <c r="I5151" s="74" t="n">
        <f aca="false">H5151/F5151</f>
        <v>0.212740965936572</v>
      </c>
      <c r="J5151" s="73" t="n">
        <v>10656</v>
      </c>
      <c r="K5151" s="73" t="n">
        <v>298</v>
      </c>
      <c r="L5151" s="73" t="n">
        <v>440</v>
      </c>
      <c r="M5151" s="73" t="n">
        <v>6534</v>
      </c>
      <c r="N5151" s="73" t="n">
        <v>3115</v>
      </c>
      <c r="O5151" s="73" t="n">
        <f aca="false">J5151-M5151-N5151</f>
        <v>1007</v>
      </c>
      <c r="P5151" s="74" t="n">
        <f aca="false">M5151/J5151</f>
        <v>0.613175675675676</v>
      </c>
      <c r="Q5151" s="74" t="n">
        <f aca="false">N5151/J5151</f>
        <v>0.292323573573574</v>
      </c>
      <c r="R5151" s="75" t="n">
        <f aca="false">ABS(P5151-Q5151)*100</f>
        <v>32.0852102102102</v>
      </c>
      <c r="S5151" s="72" t="str">
        <f aca="false">IF(M5151&gt;N5151,"Flávio Bolsonaro",IF(N5151&gt;M5151,"Lula","Empate"))</f>
        <v>Flávio Bolsonaro</v>
      </c>
      <c r="T5151" s="74" t="n">
        <v>0.355716027384413</v>
      </c>
      <c r="U5151" s="74" t="n">
        <v>0.544405889524524</v>
      </c>
      <c r="V5151" s="72" t="str">
        <f aca="false">IF(S5151="Empate","—",IF((N5151&gt;M5151)&lt;&gt;(T5151&gt;U5151),"Sim","Não"))</f>
        <v>Não</v>
      </c>
    </row>
    <row r="5152" customFormat="false" ht="15" hidden="false" customHeight="false" outlineLevel="0" collapsed="false">
      <c r="A5152" s="72" t="s">
        <v>10410</v>
      </c>
      <c r="B5152" s="72" t="s">
        <v>10411</v>
      </c>
      <c r="C5152" s="72" t="s">
        <v>280</v>
      </c>
      <c r="D5152" s="72" t="s">
        <v>282</v>
      </c>
      <c r="E5152" s="72"/>
      <c r="F5152" s="73" t="n">
        <v>7059</v>
      </c>
      <c r="G5152" s="73" t="n">
        <v>5640</v>
      </c>
      <c r="H5152" s="73" t="n">
        <v>1419</v>
      </c>
      <c r="I5152" s="74" t="n">
        <f aca="false">H5152/F5152</f>
        <v>0.201019974500638</v>
      </c>
      <c r="J5152" s="73" t="n">
        <v>5275</v>
      </c>
      <c r="K5152" s="73" t="n">
        <v>177</v>
      </c>
      <c r="L5152" s="73" t="n">
        <v>188</v>
      </c>
      <c r="M5152" s="73" t="n">
        <v>3180</v>
      </c>
      <c r="N5152" s="73" t="n">
        <v>1709</v>
      </c>
      <c r="O5152" s="73" t="n">
        <f aca="false">J5152-M5152-N5152</f>
        <v>386</v>
      </c>
      <c r="P5152" s="74" t="n">
        <f aca="false">M5152/J5152</f>
        <v>0.602843601895735</v>
      </c>
      <c r="Q5152" s="74" t="n">
        <f aca="false">N5152/J5152</f>
        <v>0.323981042654028</v>
      </c>
      <c r="R5152" s="75" t="n">
        <f aca="false">ABS(P5152-Q5152)*100</f>
        <v>27.8862559241706</v>
      </c>
      <c r="S5152" s="72" t="str">
        <f aca="false">IF(M5152&gt;N5152,"Flávio Bolsonaro",IF(N5152&gt;M5152,"Lula","Empate"))</f>
        <v>Flávio Bolsonaro</v>
      </c>
      <c r="T5152" s="74" t="n">
        <v>0.37636331128196</v>
      </c>
      <c r="U5152" s="74" t="n">
        <v>0.549973180761666</v>
      </c>
      <c r="V5152" s="72" t="str">
        <f aca="false">IF(S5152="Empate","—",IF((N5152&gt;M5152)&lt;&gt;(T5152&gt;U5152),"Sim","Não"))</f>
        <v>Não</v>
      </c>
    </row>
    <row r="5153" customFormat="false" ht="15" hidden="false" customHeight="false" outlineLevel="0" collapsed="false">
      <c r="A5153" s="72" t="s">
        <v>10412</v>
      </c>
      <c r="B5153" s="72" t="s">
        <v>10413</v>
      </c>
      <c r="C5153" s="72" t="s">
        <v>280</v>
      </c>
      <c r="D5153" s="72" t="s">
        <v>282</v>
      </c>
      <c r="E5153" s="72"/>
      <c r="F5153" s="73" t="n">
        <v>7745</v>
      </c>
      <c r="G5153" s="73" t="n">
        <v>5912</v>
      </c>
      <c r="H5153" s="73" t="n">
        <v>1833</v>
      </c>
      <c r="I5153" s="74" t="n">
        <f aca="false">H5153/F5153</f>
        <v>0.23666881859264</v>
      </c>
      <c r="J5153" s="73" t="n">
        <v>5666</v>
      </c>
      <c r="K5153" s="73" t="n">
        <v>121</v>
      </c>
      <c r="L5153" s="73" t="n">
        <v>125</v>
      </c>
      <c r="M5153" s="73" t="n">
        <v>3928</v>
      </c>
      <c r="N5153" s="73" t="n">
        <v>1384</v>
      </c>
      <c r="O5153" s="73" t="n">
        <f aca="false">J5153-M5153-N5153</f>
        <v>354</v>
      </c>
      <c r="P5153" s="74" t="n">
        <f aca="false">M5153/J5153</f>
        <v>0.693258030356513</v>
      </c>
      <c r="Q5153" s="74" t="n">
        <f aca="false">N5153/J5153</f>
        <v>0.244264031062478</v>
      </c>
      <c r="R5153" s="75" t="n">
        <f aca="false">ABS(P5153-Q5153)*100</f>
        <v>44.8993999294035</v>
      </c>
      <c r="S5153" s="72" t="str">
        <f aca="false">IF(M5153&gt;N5153,"Flávio Bolsonaro",IF(N5153&gt;M5153,"Lula","Empate"))</f>
        <v>Flávio Bolsonaro</v>
      </c>
      <c r="T5153" s="74" t="n">
        <v>0.293441514536849</v>
      </c>
      <c r="U5153" s="74" t="n">
        <v>0.634888438133874</v>
      </c>
      <c r="V5153" s="72" t="str">
        <f aca="false">IF(S5153="Empate","—",IF((N5153&gt;M5153)&lt;&gt;(T5153&gt;U5153),"Sim","Não"))</f>
        <v>Não</v>
      </c>
    </row>
    <row r="5154" customFormat="false" ht="15" hidden="false" customHeight="false" outlineLevel="0" collapsed="false">
      <c r="A5154" s="72" t="s">
        <v>10414</v>
      </c>
      <c r="B5154" s="72" t="s">
        <v>10415</v>
      </c>
      <c r="C5154" s="72" t="s">
        <v>280</v>
      </c>
      <c r="D5154" s="72" t="s">
        <v>282</v>
      </c>
      <c r="E5154" s="72"/>
      <c r="F5154" s="73" t="n">
        <v>3881</v>
      </c>
      <c r="G5154" s="73" t="n">
        <v>3015</v>
      </c>
      <c r="H5154" s="73" t="n">
        <v>866</v>
      </c>
      <c r="I5154" s="74" t="n">
        <f aca="false">H5154/F5154</f>
        <v>0.223138366400412</v>
      </c>
      <c r="J5154" s="73" t="n">
        <v>2882</v>
      </c>
      <c r="K5154" s="73" t="n">
        <v>54</v>
      </c>
      <c r="L5154" s="73" t="n">
        <v>79</v>
      </c>
      <c r="M5154" s="73" t="n">
        <v>1703</v>
      </c>
      <c r="N5154" s="73" t="n">
        <v>994</v>
      </c>
      <c r="O5154" s="73" t="n">
        <f aca="false">J5154-M5154-N5154</f>
        <v>185</v>
      </c>
      <c r="P5154" s="74" t="n">
        <f aca="false">M5154/J5154</f>
        <v>0.590909090909091</v>
      </c>
      <c r="Q5154" s="74" t="n">
        <f aca="false">N5154/J5154</f>
        <v>0.344899375433727</v>
      </c>
      <c r="R5154" s="75" t="n">
        <f aca="false">ABS(P5154-Q5154)*100</f>
        <v>24.6009715475364</v>
      </c>
      <c r="S5154" s="72" t="str">
        <f aca="false">IF(M5154&gt;N5154,"Flávio Bolsonaro",IF(N5154&gt;M5154,"Lula","Empate"))</f>
        <v>Flávio Bolsonaro</v>
      </c>
      <c r="T5154" s="74" t="n">
        <v>0.411558669001751</v>
      </c>
      <c r="U5154" s="74" t="n">
        <v>0.533450087565674</v>
      </c>
      <c r="V5154" s="72" t="str">
        <f aca="false">IF(S5154="Empate","—",IF((N5154&gt;M5154)&lt;&gt;(T5154&gt;U5154),"Sim","Não"))</f>
        <v>Não</v>
      </c>
    </row>
    <row r="5155" customFormat="false" ht="15" hidden="false" customHeight="false" outlineLevel="0" collapsed="false">
      <c r="A5155" s="72" t="s">
        <v>10416</v>
      </c>
      <c r="B5155" s="72" t="s">
        <v>10417</v>
      </c>
      <c r="C5155" s="72" t="s">
        <v>280</v>
      </c>
      <c r="D5155" s="72" t="s">
        <v>282</v>
      </c>
      <c r="E5155" s="72"/>
      <c r="F5155" s="73" t="n">
        <v>5431</v>
      </c>
      <c r="G5155" s="73" t="n">
        <v>4199</v>
      </c>
      <c r="H5155" s="73" t="n">
        <v>1232</v>
      </c>
      <c r="I5155" s="74" t="n">
        <f aca="false">H5155/F5155</f>
        <v>0.226845884735776</v>
      </c>
      <c r="J5155" s="73" t="n">
        <v>3978</v>
      </c>
      <c r="K5155" s="73" t="n">
        <v>77</v>
      </c>
      <c r="L5155" s="73" t="n">
        <v>144</v>
      </c>
      <c r="M5155" s="73" t="n">
        <v>2578</v>
      </c>
      <c r="N5155" s="73" t="n">
        <v>1156</v>
      </c>
      <c r="O5155" s="73" t="n">
        <f aca="false">J5155-M5155-N5155</f>
        <v>244</v>
      </c>
      <c r="P5155" s="74" t="n">
        <f aca="false">M5155/J5155</f>
        <v>0.648064353946707</v>
      </c>
      <c r="Q5155" s="74" t="n">
        <f aca="false">N5155/J5155</f>
        <v>0.290598290598291</v>
      </c>
      <c r="R5155" s="75" t="n">
        <f aca="false">ABS(P5155-Q5155)*100</f>
        <v>35.7466063348416</v>
      </c>
      <c r="S5155" s="72" t="str">
        <f aca="false">IF(M5155&gt;N5155,"Flávio Bolsonaro",IF(N5155&gt;M5155,"Lula","Empate"))</f>
        <v>Flávio Bolsonaro</v>
      </c>
      <c r="T5155" s="74" t="n">
        <v>0.330060422960725</v>
      </c>
      <c r="U5155" s="74" t="n">
        <v>0.598942598187311</v>
      </c>
      <c r="V5155" s="72" t="str">
        <f aca="false">IF(S5155="Empate","—",IF((N5155&gt;M5155)&lt;&gt;(T5155&gt;U5155),"Sim","Não"))</f>
        <v>Não</v>
      </c>
    </row>
    <row r="5156" customFormat="false" ht="15" hidden="false" customHeight="false" outlineLevel="0" collapsed="false">
      <c r="A5156" s="72" t="s">
        <v>10418</v>
      </c>
      <c r="B5156" s="72" t="s">
        <v>10419</v>
      </c>
      <c r="C5156" s="72" t="s">
        <v>280</v>
      </c>
      <c r="D5156" s="72" t="s">
        <v>282</v>
      </c>
      <c r="E5156" s="72"/>
      <c r="F5156" s="73" t="n">
        <v>6959</v>
      </c>
      <c r="G5156" s="73" t="n">
        <v>5460</v>
      </c>
      <c r="H5156" s="73" t="n">
        <v>1499</v>
      </c>
      <c r="I5156" s="74" t="n">
        <f aca="false">H5156/F5156</f>
        <v>0.215404512142549</v>
      </c>
      <c r="J5156" s="73" t="n">
        <v>5225</v>
      </c>
      <c r="K5156" s="73" t="n">
        <v>111</v>
      </c>
      <c r="L5156" s="73" t="n">
        <v>124</v>
      </c>
      <c r="M5156" s="73" t="n">
        <v>3031</v>
      </c>
      <c r="N5156" s="73" t="n">
        <v>1915</v>
      </c>
      <c r="O5156" s="73" t="n">
        <f aca="false">J5156-M5156-N5156</f>
        <v>279</v>
      </c>
      <c r="P5156" s="74" t="n">
        <f aca="false">M5156/J5156</f>
        <v>0.580095693779904</v>
      </c>
      <c r="Q5156" s="74" t="n">
        <f aca="false">N5156/J5156</f>
        <v>0.366507177033493</v>
      </c>
      <c r="R5156" s="75" t="n">
        <f aca="false">ABS(P5156-Q5156)*100</f>
        <v>21.3588516746411</v>
      </c>
      <c r="S5156" s="72" t="str">
        <f aca="false">IF(M5156&gt;N5156,"Flávio Bolsonaro",IF(N5156&gt;M5156,"Lula","Empate"))</f>
        <v>Flávio Bolsonaro</v>
      </c>
      <c r="T5156" s="74" t="n">
        <v>0.461509715994021</v>
      </c>
      <c r="U5156" s="74" t="n">
        <v>0.481128550074738</v>
      </c>
      <c r="V5156" s="72" t="str">
        <f aca="false">IF(S5156="Empate","—",IF((N5156&gt;M5156)&lt;&gt;(T5156&gt;U5156),"Sim","Não"))</f>
        <v>Não</v>
      </c>
    </row>
    <row r="5157" customFormat="false" ht="15" hidden="false" customHeight="false" outlineLevel="0" collapsed="false">
      <c r="A5157" s="72" t="s">
        <v>10420</v>
      </c>
      <c r="B5157" s="72" t="s">
        <v>10421</v>
      </c>
      <c r="C5157" s="72" t="s">
        <v>280</v>
      </c>
      <c r="D5157" s="72" t="s">
        <v>282</v>
      </c>
      <c r="E5157" s="72"/>
      <c r="F5157" s="73" t="n">
        <v>2275</v>
      </c>
      <c r="G5157" s="73" t="n">
        <v>1667</v>
      </c>
      <c r="H5157" s="73" t="n">
        <v>608</v>
      </c>
      <c r="I5157" s="74" t="n">
        <f aca="false">H5157/F5157</f>
        <v>0.267252747252747</v>
      </c>
      <c r="J5157" s="73" t="n">
        <v>1579</v>
      </c>
      <c r="K5157" s="73" t="n">
        <v>30</v>
      </c>
      <c r="L5157" s="73" t="n">
        <v>58</v>
      </c>
      <c r="M5157" s="73" t="n">
        <v>816</v>
      </c>
      <c r="N5157" s="73" t="n">
        <v>645</v>
      </c>
      <c r="O5157" s="73" t="n">
        <f aca="false">J5157-M5157-N5157</f>
        <v>118</v>
      </c>
      <c r="P5157" s="74" t="n">
        <f aca="false">M5157/J5157</f>
        <v>0.516782773907537</v>
      </c>
      <c r="Q5157" s="74" t="n">
        <f aca="false">N5157/J5157</f>
        <v>0.408486383787207</v>
      </c>
      <c r="R5157" s="75" t="n">
        <f aca="false">ABS(P5157-Q5157)*100</f>
        <v>10.8296390120329</v>
      </c>
      <c r="S5157" s="72" t="str">
        <f aca="false">IF(M5157&gt;N5157,"Flávio Bolsonaro",IF(N5157&gt;M5157,"Lula","Empate"))</f>
        <v>Flávio Bolsonaro</v>
      </c>
      <c r="T5157" s="74" t="n">
        <v>0.461048158640227</v>
      </c>
      <c r="U5157" s="74" t="n">
        <v>0.454674220963173</v>
      </c>
      <c r="V5157" s="72" t="str">
        <f aca="false">IF(S5157="Empate","—",IF((N5157&gt;M5157)&lt;&gt;(T5157&gt;U5157),"Sim","Não"))</f>
        <v>Sim</v>
      </c>
    </row>
    <row r="5158" customFormat="false" ht="15" hidden="false" customHeight="false" outlineLevel="0" collapsed="false">
      <c r="A5158" s="72" t="s">
        <v>10422</v>
      </c>
      <c r="B5158" s="72" t="s">
        <v>10423</v>
      </c>
      <c r="C5158" s="72" t="s">
        <v>280</v>
      </c>
      <c r="D5158" s="72" t="s">
        <v>282</v>
      </c>
      <c r="E5158" s="72"/>
      <c r="F5158" s="73" t="n">
        <v>1375</v>
      </c>
      <c r="G5158" s="73" t="n">
        <v>1077</v>
      </c>
      <c r="H5158" s="73" t="n">
        <v>298</v>
      </c>
      <c r="I5158" s="74" t="n">
        <f aca="false">H5158/F5158</f>
        <v>0.216727272727273</v>
      </c>
      <c r="J5158" s="73" t="n">
        <v>1046</v>
      </c>
      <c r="K5158" s="73" t="n">
        <v>12</v>
      </c>
      <c r="L5158" s="73" t="n">
        <v>19</v>
      </c>
      <c r="M5158" s="73" t="n">
        <v>659</v>
      </c>
      <c r="N5158" s="73" t="n">
        <v>324</v>
      </c>
      <c r="O5158" s="73" t="n">
        <f aca="false">J5158-M5158-N5158</f>
        <v>63</v>
      </c>
      <c r="P5158" s="74" t="n">
        <f aca="false">M5158/J5158</f>
        <v>0.630019120458891</v>
      </c>
      <c r="Q5158" s="74" t="n">
        <f aca="false">N5158/J5158</f>
        <v>0.309751434034417</v>
      </c>
      <c r="R5158" s="75" t="n">
        <f aca="false">ABS(P5158-Q5158)*100</f>
        <v>32.0267686424474</v>
      </c>
      <c r="S5158" s="72" t="str">
        <f aca="false">IF(M5158&gt;N5158,"Flávio Bolsonaro",IF(N5158&gt;M5158,"Lula","Empate"))</f>
        <v>Flávio Bolsonaro</v>
      </c>
      <c r="T5158" s="74" t="n">
        <v>0.360040567951318</v>
      </c>
      <c r="U5158" s="74" t="n">
        <v>0.579107505070994</v>
      </c>
      <c r="V5158" s="72" t="str">
        <f aca="false">IF(S5158="Empate","—",IF((N5158&gt;M5158)&lt;&gt;(T5158&gt;U5158),"Sim","Não"))</f>
        <v>Não</v>
      </c>
    </row>
    <row r="5159" customFormat="false" ht="15" hidden="false" customHeight="false" outlineLevel="0" collapsed="false">
      <c r="A5159" s="72" t="s">
        <v>10424</v>
      </c>
      <c r="B5159" s="72" t="s">
        <v>10425</v>
      </c>
      <c r="C5159" s="72" t="s">
        <v>280</v>
      </c>
      <c r="D5159" s="72" t="s">
        <v>282</v>
      </c>
      <c r="E5159" s="72"/>
      <c r="F5159" s="73" t="n">
        <v>7172</v>
      </c>
      <c r="G5159" s="73" t="n">
        <v>5645</v>
      </c>
      <c r="H5159" s="73" t="n">
        <v>1527</v>
      </c>
      <c r="I5159" s="74" t="n">
        <f aca="false">H5159/F5159</f>
        <v>0.212911321807027</v>
      </c>
      <c r="J5159" s="73" t="n">
        <v>5293</v>
      </c>
      <c r="K5159" s="73" t="n">
        <v>172</v>
      </c>
      <c r="L5159" s="73" t="n">
        <v>180</v>
      </c>
      <c r="M5159" s="73" t="n">
        <v>2485</v>
      </c>
      <c r="N5159" s="73" t="n">
        <v>2382</v>
      </c>
      <c r="O5159" s="73" t="n">
        <f aca="false">J5159-M5159-N5159</f>
        <v>426</v>
      </c>
      <c r="P5159" s="74" t="n">
        <f aca="false">M5159/J5159</f>
        <v>0.46948800302286</v>
      </c>
      <c r="Q5159" s="74" t="n">
        <f aca="false">N5159/J5159</f>
        <v>0.450028339316078</v>
      </c>
      <c r="R5159" s="75" t="n">
        <f aca="false">ABS(P5159-Q5159)*100</f>
        <v>1.94596637067825</v>
      </c>
      <c r="S5159" s="72" t="str">
        <f aca="false">IF(M5159&gt;N5159,"Flávio Bolsonaro",IF(N5159&gt;M5159,"Lula","Empate"))</f>
        <v>Flávio Bolsonaro</v>
      </c>
      <c r="T5159" s="74" t="n">
        <v>0.530965710286914</v>
      </c>
      <c r="U5159" s="74" t="n">
        <v>0.395381385584325</v>
      </c>
      <c r="V5159" s="72" t="str">
        <f aca="false">IF(S5159="Empate","—",IF((N5159&gt;M5159)&lt;&gt;(T5159&gt;U5159),"Sim","Não"))</f>
        <v>Sim</v>
      </c>
    </row>
    <row r="5160" customFormat="false" ht="15" hidden="false" customHeight="false" outlineLevel="0" collapsed="false">
      <c r="A5160" s="72" t="s">
        <v>10426</v>
      </c>
      <c r="B5160" s="72" t="s">
        <v>10427</v>
      </c>
      <c r="C5160" s="72" t="s">
        <v>280</v>
      </c>
      <c r="D5160" s="72" t="s">
        <v>282</v>
      </c>
      <c r="E5160" s="72"/>
      <c r="F5160" s="73" t="n">
        <v>14794</v>
      </c>
      <c r="G5160" s="73" t="n">
        <v>11257</v>
      </c>
      <c r="H5160" s="73" t="n">
        <v>3537</v>
      </c>
      <c r="I5160" s="74" t="n">
        <f aca="false">H5160/F5160</f>
        <v>0.239083412194133</v>
      </c>
      <c r="J5160" s="73" t="n">
        <v>10658</v>
      </c>
      <c r="K5160" s="73" t="n">
        <v>246</v>
      </c>
      <c r="L5160" s="73" t="n">
        <v>353</v>
      </c>
      <c r="M5160" s="73" t="n">
        <v>5963</v>
      </c>
      <c r="N5160" s="73" t="n">
        <v>4018</v>
      </c>
      <c r="O5160" s="73" t="n">
        <f aca="false">J5160-M5160-N5160</f>
        <v>677</v>
      </c>
      <c r="P5160" s="74" t="n">
        <f aca="false">M5160/J5160</f>
        <v>0.559485832238694</v>
      </c>
      <c r="Q5160" s="74" t="n">
        <f aca="false">N5160/J5160</f>
        <v>0.376993807468568</v>
      </c>
      <c r="R5160" s="75" t="n">
        <f aca="false">ABS(P5160-Q5160)*100</f>
        <v>18.2492024770126</v>
      </c>
      <c r="S5160" s="72" t="str">
        <f aca="false">IF(M5160&gt;N5160,"Flávio Bolsonaro",IF(N5160&gt;M5160,"Lula","Empate"))</f>
        <v>Flávio Bolsonaro</v>
      </c>
      <c r="T5160" s="74" t="n">
        <v>0.451505016722408</v>
      </c>
      <c r="U5160" s="74" t="n">
        <v>0.490582643900722</v>
      </c>
      <c r="V5160" s="72" t="str">
        <f aca="false">IF(S5160="Empate","—",IF((N5160&gt;M5160)&lt;&gt;(T5160&gt;U5160),"Sim","Não"))</f>
        <v>Não</v>
      </c>
    </row>
    <row r="5161" customFormat="false" ht="15" hidden="false" customHeight="false" outlineLevel="0" collapsed="false">
      <c r="A5161" s="72" t="s">
        <v>10428</v>
      </c>
      <c r="B5161" s="72" t="s">
        <v>10429</v>
      </c>
      <c r="C5161" s="72" t="s">
        <v>280</v>
      </c>
      <c r="D5161" s="72" t="s">
        <v>282</v>
      </c>
      <c r="E5161" s="72"/>
      <c r="F5161" s="73" t="n">
        <v>2019</v>
      </c>
      <c r="G5161" s="73" t="n">
        <v>1536</v>
      </c>
      <c r="H5161" s="73" t="n">
        <v>483</v>
      </c>
      <c r="I5161" s="74" t="n">
        <f aca="false">H5161/F5161</f>
        <v>0.239227340267459</v>
      </c>
      <c r="J5161" s="73" t="n">
        <v>1451</v>
      </c>
      <c r="K5161" s="73" t="n">
        <v>33</v>
      </c>
      <c r="L5161" s="73" t="n">
        <v>52</v>
      </c>
      <c r="M5161" s="73" t="n">
        <v>792</v>
      </c>
      <c r="N5161" s="73" t="n">
        <v>605</v>
      </c>
      <c r="O5161" s="73" t="n">
        <f aca="false">J5161-M5161-N5161</f>
        <v>54</v>
      </c>
      <c r="P5161" s="74" t="n">
        <f aca="false">M5161/J5161</f>
        <v>0.545830461750517</v>
      </c>
      <c r="Q5161" s="74" t="n">
        <f aca="false">N5161/J5161</f>
        <v>0.416953824948312</v>
      </c>
      <c r="R5161" s="75" t="n">
        <f aca="false">ABS(P5161-Q5161)*100</f>
        <v>12.8876636802205</v>
      </c>
      <c r="S5161" s="72" t="str">
        <f aca="false">IF(M5161&gt;N5161,"Flávio Bolsonaro",IF(N5161&gt;M5161,"Lula","Empate"))</f>
        <v>Flávio Bolsonaro</v>
      </c>
      <c r="T5161" s="74" t="n">
        <v>0.498252969951083</v>
      </c>
      <c r="U5161" s="74" t="n">
        <v>0.457023060796646</v>
      </c>
      <c r="V5161" s="72" t="str">
        <f aca="false">IF(S5161="Empate","—",IF((N5161&gt;M5161)&lt;&gt;(T5161&gt;U5161),"Sim","Não"))</f>
        <v>Sim</v>
      </c>
    </row>
    <row r="5162" customFormat="false" ht="15" hidden="false" customHeight="false" outlineLevel="0" collapsed="false">
      <c r="A5162" s="72" t="s">
        <v>10430</v>
      </c>
      <c r="B5162" s="72" t="s">
        <v>10431</v>
      </c>
      <c r="C5162" s="72" t="s">
        <v>280</v>
      </c>
      <c r="D5162" s="72" t="s">
        <v>282</v>
      </c>
      <c r="E5162" s="72"/>
      <c r="F5162" s="73" t="n">
        <v>3505</v>
      </c>
      <c r="G5162" s="73" t="n">
        <v>2637</v>
      </c>
      <c r="H5162" s="73" t="n">
        <v>868</v>
      </c>
      <c r="I5162" s="74" t="n">
        <f aca="false">H5162/F5162</f>
        <v>0.247646219686163</v>
      </c>
      <c r="J5162" s="73" t="n">
        <v>2509</v>
      </c>
      <c r="K5162" s="73" t="n">
        <v>49</v>
      </c>
      <c r="L5162" s="73" t="n">
        <v>79</v>
      </c>
      <c r="M5162" s="73" t="n">
        <v>1451</v>
      </c>
      <c r="N5162" s="73" t="n">
        <v>945</v>
      </c>
      <c r="O5162" s="73" t="n">
        <f aca="false">J5162-M5162-N5162</f>
        <v>113</v>
      </c>
      <c r="P5162" s="74" t="n">
        <f aca="false">M5162/J5162</f>
        <v>0.578318055001993</v>
      </c>
      <c r="Q5162" s="74" t="n">
        <f aca="false">N5162/J5162</f>
        <v>0.376644081307294</v>
      </c>
      <c r="R5162" s="75" t="n">
        <f aca="false">ABS(P5162-Q5162)*100</f>
        <v>20.1673973694699</v>
      </c>
      <c r="S5162" s="72" t="str">
        <f aca="false">IF(M5162&gt;N5162,"Flávio Bolsonaro",IF(N5162&gt;M5162,"Lula","Empate"))</f>
        <v>Flávio Bolsonaro</v>
      </c>
      <c r="T5162" s="74" t="n">
        <v>0.456539074960128</v>
      </c>
      <c r="U5162" s="74" t="n">
        <v>0.493620414673046</v>
      </c>
      <c r="V5162" s="72" t="str">
        <f aca="false">IF(S5162="Empate","—",IF((N5162&gt;M5162)&lt;&gt;(T5162&gt;U5162),"Sim","Não"))</f>
        <v>Não</v>
      </c>
    </row>
    <row r="5163" customFormat="false" ht="15" hidden="false" customHeight="false" outlineLevel="0" collapsed="false">
      <c r="A5163" s="72" t="s">
        <v>10432</v>
      </c>
      <c r="B5163" s="72" t="s">
        <v>10433</v>
      </c>
      <c r="C5163" s="72" t="s">
        <v>280</v>
      </c>
      <c r="D5163" s="72" t="s">
        <v>282</v>
      </c>
      <c r="E5163" s="72"/>
      <c r="F5163" s="73" t="n">
        <v>2635</v>
      </c>
      <c r="G5163" s="73" t="n">
        <v>2101</v>
      </c>
      <c r="H5163" s="73" t="n">
        <v>534</v>
      </c>
      <c r="I5163" s="74" t="n">
        <f aca="false">H5163/F5163</f>
        <v>0.202656546489564</v>
      </c>
      <c r="J5163" s="73" t="n">
        <v>2001</v>
      </c>
      <c r="K5163" s="73" t="n">
        <v>42</v>
      </c>
      <c r="L5163" s="73" t="n">
        <v>58</v>
      </c>
      <c r="M5163" s="73" t="n">
        <v>967</v>
      </c>
      <c r="N5163" s="73" t="n">
        <v>882</v>
      </c>
      <c r="O5163" s="73" t="n">
        <f aca="false">J5163-M5163-N5163</f>
        <v>152</v>
      </c>
      <c r="P5163" s="74" t="n">
        <f aca="false">M5163/J5163</f>
        <v>0.483258370814593</v>
      </c>
      <c r="Q5163" s="74" t="n">
        <f aca="false">N5163/J5163</f>
        <v>0.440779610194903</v>
      </c>
      <c r="R5163" s="75" t="n">
        <f aca="false">ABS(P5163-Q5163)*100</f>
        <v>4.24787606196902</v>
      </c>
      <c r="S5163" s="72" t="str">
        <f aca="false">IF(M5163&gt;N5163,"Flávio Bolsonaro",IF(N5163&gt;M5163,"Lula","Empate"))</f>
        <v>Flávio Bolsonaro</v>
      </c>
      <c r="T5163" s="74" t="n">
        <v>0.521241050119332</v>
      </c>
      <c r="U5163" s="74" t="n">
        <v>0.416229116945107</v>
      </c>
      <c r="V5163" s="72" t="str">
        <f aca="false">IF(S5163="Empate","—",IF((N5163&gt;M5163)&lt;&gt;(T5163&gt;U5163),"Sim","Não"))</f>
        <v>Sim</v>
      </c>
    </row>
    <row r="5164" customFormat="false" ht="15" hidden="false" customHeight="false" outlineLevel="0" collapsed="false">
      <c r="A5164" s="72" t="s">
        <v>10434</v>
      </c>
      <c r="B5164" s="72" t="s">
        <v>10435</v>
      </c>
      <c r="C5164" s="72" t="s">
        <v>280</v>
      </c>
      <c r="D5164" s="72" t="s">
        <v>282</v>
      </c>
      <c r="E5164" s="72"/>
      <c r="F5164" s="73" t="n">
        <v>47408</v>
      </c>
      <c r="G5164" s="73" t="n">
        <v>38977</v>
      </c>
      <c r="H5164" s="73" t="n">
        <v>8431</v>
      </c>
      <c r="I5164" s="74" t="n">
        <f aca="false">H5164/F5164</f>
        <v>0.177839183260209</v>
      </c>
      <c r="J5164" s="73" t="n">
        <v>37161</v>
      </c>
      <c r="K5164" s="73" t="n">
        <v>740</v>
      </c>
      <c r="L5164" s="73" t="n">
        <v>1076</v>
      </c>
      <c r="M5164" s="73" t="n">
        <v>22205</v>
      </c>
      <c r="N5164" s="73" t="n">
        <v>11562</v>
      </c>
      <c r="O5164" s="73" t="n">
        <f aca="false">J5164-M5164-N5164</f>
        <v>3394</v>
      </c>
      <c r="P5164" s="74" t="n">
        <f aca="false">M5164/J5164</f>
        <v>0.597535050187024</v>
      </c>
      <c r="Q5164" s="74" t="n">
        <f aca="false">N5164/J5164</f>
        <v>0.311132639057076</v>
      </c>
      <c r="R5164" s="75" t="n">
        <f aca="false">ABS(P5164-Q5164)*100</f>
        <v>28.6402411129948</v>
      </c>
      <c r="S5164" s="72" t="str">
        <f aca="false">IF(M5164&gt;N5164,"Flávio Bolsonaro",IF(N5164&gt;M5164,"Lula","Empate"))</f>
        <v>Flávio Bolsonaro</v>
      </c>
      <c r="T5164" s="74" t="n">
        <v>0.346095662458399</v>
      </c>
      <c r="U5164" s="74" t="n">
        <v>0.562945237505845</v>
      </c>
      <c r="V5164" s="72" t="str">
        <f aca="false">IF(S5164="Empate","—",IF((N5164&gt;M5164)&lt;&gt;(T5164&gt;U5164),"Sim","Não"))</f>
        <v>Não</v>
      </c>
    </row>
    <row r="5165" customFormat="false" ht="15" hidden="false" customHeight="false" outlineLevel="0" collapsed="false">
      <c r="A5165" s="72" t="s">
        <v>10436</v>
      </c>
      <c r="B5165" s="72" t="s">
        <v>10437</v>
      </c>
      <c r="C5165" s="72" t="s">
        <v>280</v>
      </c>
      <c r="D5165" s="72" t="s">
        <v>282</v>
      </c>
      <c r="E5165" s="72"/>
      <c r="F5165" s="73" t="n">
        <v>3922</v>
      </c>
      <c r="G5165" s="73" t="n">
        <v>3125</v>
      </c>
      <c r="H5165" s="73" t="n">
        <v>797</v>
      </c>
      <c r="I5165" s="74" t="n">
        <f aca="false">H5165/F5165</f>
        <v>0.203212646608873</v>
      </c>
      <c r="J5165" s="73" t="n">
        <v>2917</v>
      </c>
      <c r="K5165" s="73" t="n">
        <v>77</v>
      </c>
      <c r="L5165" s="73" t="n">
        <v>131</v>
      </c>
      <c r="M5165" s="73" t="n">
        <v>1781</v>
      </c>
      <c r="N5165" s="73" t="n">
        <v>996</v>
      </c>
      <c r="O5165" s="73" t="n">
        <f aca="false">J5165-M5165-N5165</f>
        <v>140</v>
      </c>
      <c r="P5165" s="74" t="n">
        <f aca="false">M5165/J5165</f>
        <v>0.610558793280768</v>
      </c>
      <c r="Q5165" s="74" t="n">
        <f aca="false">N5165/J5165</f>
        <v>0.341446691806651</v>
      </c>
      <c r="R5165" s="75" t="n">
        <f aca="false">ABS(P5165-Q5165)*100</f>
        <v>26.9112101474117</v>
      </c>
      <c r="S5165" s="72" t="str">
        <f aca="false">IF(M5165&gt;N5165,"Flávio Bolsonaro",IF(N5165&gt;M5165,"Lula","Empate"))</f>
        <v>Flávio Bolsonaro</v>
      </c>
      <c r="T5165" s="74" t="n">
        <v>0.385926731955024</v>
      </c>
      <c r="U5165" s="74" t="n">
        <v>0.566920565832427</v>
      </c>
      <c r="V5165" s="72" t="str">
        <f aca="false">IF(S5165="Empate","—",IF((N5165&gt;M5165)&lt;&gt;(T5165&gt;U5165),"Sim","Não"))</f>
        <v>Não</v>
      </c>
    </row>
    <row r="5166" customFormat="false" ht="15" hidden="false" customHeight="false" outlineLevel="0" collapsed="false">
      <c r="A5166" s="72" t="s">
        <v>10438</v>
      </c>
      <c r="B5166" s="72" t="s">
        <v>1316</v>
      </c>
      <c r="C5166" s="72" t="s">
        <v>280</v>
      </c>
      <c r="D5166" s="72" t="s">
        <v>282</v>
      </c>
      <c r="E5166" s="72"/>
      <c r="F5166" s="73" t="n">
        <v>28606</v>
      </c>
      <c r="G5166" s="73" t="n">
        <v>21686</v>
      </c>
      <c r="H5166" s="73" t="n">
        <v>6920</v>
      </c>
      <c r="I5166" s="74" t="n">
        <f aca="false">H5166/F5166</f>
        <v>0.241907292176466</v>
      </c>
      <c r="J5166" s="73" t="n">
        <v>20772</v>
      </c>
      <c r="K5166" s="73" t="n">
        <v>437</v>
      </c>
      <c r="L5166" s="73" t="n">
        <v>477</v>
      </c>
      <c r="M5166" s="73" t="n">
        <v>14302</v>
      </c>
      <c r="N5166" s="73" t="n">
        <v>5217</v>
      </c>
      <c r="O5166" s="73" t="n">
        <f aca="false">J5166-M5166-N5166</f>
        <v>1253</v>
      </c>
      <c r="P5166" s="74" t="n">
        <f aca="false">M5166/J5166</f>
        <v>0.688523011746582</v>
      </c>
      <c r="Q5166" s="74" t="n">
        <f aca="false">N5166/J5166</f>
        <v>0.251155401502022</v>
      </c>
      <c r="R5166" s="75" t="n">
        <f aca="false">ABS(P5166-Q5166)*100</f>
        <v>43.736761024456</v>
      </c>
      <c r="S5166" s="72" t="str">
        <f aca="false">IF(M5166&gt;N5166,"Flávio Bolsonaro",IF(N5166&gt;M5166,"Lula","Empate"))</f>
        <v>Flávio Bolsonaro</v>
      </c>
      <c r="T5166" s="74" t="n">
        <v>0.294651913324113</v>
      </c>
      <c r="U5166" s="74" t="n">
        <v>0.643061318579991</v>
      </c>
      <c r="V5166" s="72" t="str">
        <f aca="false">IF(S5166="Empate","—",IF((N5166&gt;M5166)&lt;&gt;(T5166&gt;U5166),"Sim","Não"))</f>
        <v>Não</v>
      </c>
    </row>
    <row r="5167" customFormat="false" ht="15" hidden="false" customHeight="false" outlineLevel="0" collapsed="false">
      <c r="A5167" s="72" t="s">
        <v>10439</v>
      </c>
      <c r="B5167" s="72" t="s">
        <v>10440</v>
      </c>
      <c r="C5167" s="72" t="s">
        <v>280</v>
      </c>
      <c r="D5167" s="72" t="s">
        <v>282</v>
      </c>
      <c r="E5167" s="72"/>
      <c r="F5167" s="73" t="n">
        <v>6023</v>
      </c>
      <c r="G5167" s="73" t="n">
        <v>4706</v>
      </c>
      <c r="H5167" s="73" t="n">
        <v>1317</v>
      </c>
      <c r="I5167" s="74" t="n">
        <f aca="false">H5167/F5167</f>
        <v>0.218661796446953</v>
      </c>
      <c r="J5167" s="73" t="n">
        <v>4437</v>
      </c>
      <c r="K5167" s="73" t="n">
        <v>111</v>
      </c>
      <c r="L5167" s="73" t="n">
        <v>158</v>
      </c>
      <c r="M5167" s="73" t="n">
        <v>2813</v>
      </c>
      <c r="N5167" s="73" t="n">
        <v>1305</v>
      </c>
      <c r="O5167" s="73" t="n">
        <f aca="false">J5167-M5167-N5167</f>
        <v>319</v>
      </c>
      <c r="P5167" s="74" t="n">
        <f aca="false">M5167/J5167</f>
        <v>0.633986928104575</v>
      </c>
      <c r="Q5167" s="74" t="n">
        <f aca="false">N5167/J5167</f>
        <v>0.294117647058824</v>
      </c>
      <c r="R5167" s="75" t="n">
        <f aca="false">ABS(P5167-Q5167)*100</f>
        <v>33.9869281045752</v>
      </c>
      <c r="S5167" s="72" t="str">
        <f aca="false">IF(M5167&gt;N5167,"Flávio Bolsonaro",IF(N5167&gt;M5167,"Lula","Empate"))</f>
        <v>Flávio Bolsonaro</v>
      </c>
      <c r="T5167" s="74" t="n">
        <v>0.355224554276687</v>
      </c>
      <c r="U5167" s="74" t="n">
        <v>0.570977206048296</v>
      </c>
      <c r="V5167" s="72" t="str">
        <f aca="false">IF(S5167="Empate","—",IF((N5167&gt;M5167)&lt;&gt;(T5167&gt;U5167),"Sim","Não"))</f>
        <v>Não</v>
      </c>
    </row>
    <row r="5168" customFormat="false" ht="15" hidden="false" customHeight="false" outlineLevel="0" collapsed="false">
      <c r="A5168" s="72" t="s">
        <v>10441</v>
      </c>
      <c r="B5168" s="72" t="s">
        <v>10442</v>
      </c>
      <c r="C5168" s="72" t="s">
        <v>280</v>
      </c>
      <c r="D5168" s="72" t="s">
        <v>282</v>
      </c>
      <c r="E5168" s="72"/>
      <c r="F5168" s="73" t="n">
        <v>3441</v>
      </c>
      <c r="G5168" s="73" t="n">
        <v>2626</v>
      </c>
      <c r="H5168" s="73" t="n">
        <v>815</v>
      </c>
      <c r="I5168" s="74" t="n">
        <f aca="false">H5168/F5168</f>
        <v>0.236849752978785</v>
      </c>
      <c r="J5168" s="73" t="n">
        <v>2516</v>
      </c>
      <c r="K5168" s="73" t="n">
        <v>43</v>
      </c>
      <c r="L5168" s="73" t="n">
        <v>67</v>
      </c>
      <c r="M5168" s="73" t="n">
        <v>1480</v>
      </c>
      <c r="N5168" s="73" t="n">
        <v>894</v>
      </c>
      <c r="O5168" s="73" t="n">
        <f aca="false">J5168-M5168-N5168</f>
        <v>142</v>
      </c>
      <c r="P5168" s="74" t="n">
        <f aca="false">M5168/J5168</f>
        <v>0.588235294117647</v>
      </c>
      <c r="Q5168" s="74" t="n">
        <f aca="false">N5168/J5168</f>
        <v>0.355325914149444</v>
      </c>
      <c r="R5168" s="75" t="n">
        <f aca="false">ABS(P5168-Q5168)*100</f>
        <v>23.2909379968204</v>
      </c>
      <c r="S5168" s="72" t="str">
        <f aca="false">IF(M5168&gt;N5168,"Flávio Bolsonaro",IF(N5168&gt;M5168,"Lula","Empate"))</f>
        <v>Flávio Bolsonaro</v>
      </c>
      <c r="T5168" s="74" t="n">
        <v>0.441869599371563</v>
      </c>
      <c r="U5168" s="74" t="n">
        <v>0.498036135113904</v>
      </c>
      <c r="V5168" s="72" t="str">
        <f aca="false">IF(S5168="Empate","—",IF((N5168&gt;M5168)&lt;&gt;(T5168&gt;U5168),"Sim","Não"))</f>
        <v>Não</v>
      </c>
    </row>
    <row r="5169" customFormat="false" ht="15" hidden="false" customHeight="false" outlineLevel="0" collapsed="false">
      <c r="A5169" s="72" t="s">
        <v>10443</v>
      </c>
      <c r="B5169" s="72" t="s">
        <v>10444</v>
      </c>
      <c r="C5169" s="72" t="s">
        <v>280</v>
      </c>
      <c r="D5169" s="72" t="s">
        <v>282</v>
      </c>
      <c r="E5169" s="72"/>
      <c r="F5169" s="73" t="n">
        <v>41874</v>
      </c>
      <c r="G5169" s="73" t="n">
        <v>32569</v>
      </c>
      <c r="H5169" s="73" t="n">
        <v>9305</v>
      </c>
      <c r="I5169" s="74" t="n">
        <f aca="false">H5169/F5169</f>
        <v>0.222214261833118</v>
      </c>
      <c r="J5169" s="73" t="n">
        <v>30932</v>
      </c>
      <c r="K5169" s="73" t="n">
        <v>765</v>
      </c>
      <c r="L5169" s="73" t="n">
        <v>872</v>
      </c>
      <c r="M5169" s="73" t="n">
        <v>19840</v>
      </c>
      <c r="N5169" s="73" t="n">
        <v>8606</v>
      </c>
      <c r="O5169" s="73" t="n">
        <f aca="false">J5169-M5169-N5169</f>
        <v>2486</v>
      </c>
      <c r="P5169" s="74" t="n">
        <f aca="false">M5169/J5169</f>
        <v>0.641406957196431</v>
      </c>
      <c r="Q5169" s="74" t="n">
        <f aca="false">N5169/J5169</f>
        <v>0.278223199275831</v>
      </c>
      <c r="R5169" s="75" t="n">
        <f aca="false">ABS(P5169-Q5169)*100</f>
        <v>36.31837579206</v>
      </c>
      <c r="S5169" s="72" t="str">
        <f aca="false">IF(M5169&gt;N5169,"Flávio Bolsonaro",IF(N5169&gt;M5169,"Lula","Empate"))</f>
        <v>Flávio Bolsonaro</v>
      </c>
      <c r="T5169" s="74" t="n">
        <v>0.331329154407062</v>
      </c>
      <c r="U5169" s="74" t="n">
        <v>0.594857362159396</v>
      </c>
      <c r="V5169" s="72" t="str">
        <f aca="false">IF(S5169="Empate","—",IF((N5169&gt;M5169)&lt;&gt;(T5169&gt;U5169),"Sim","Não"))</f>
        <v>Não</v>
      </c>
    </row>
    <row r="5170" customFormat="false" ht="15" hidden="false" customHeight="false" outlineLevel="0" collapsed="false">
      <c r="A5170" s="72" t="s">
        <v>10445</v>
      </c>
      <c r="B5170" s="72" t="s">
        <v>10446</v>
      </c>
      <c r="C5170" s="72" t="s">
        <v>280</v>
      </c>
      <c r="D5170" s="72" t="s">
        <v>282</v>
      </c>
      <c r="E5170" s="72"/>
      <c r="F5170" s="73" t="n">
        <v>4387</v>
      </c>
      <c r="G5170" s="73" t="n">
        <v>3374</v>
      </c>
      <c r="H5170" s="73" t="n">
        <v>1013</v>
      </c>
      <c r="I5170" s="74" t="n">
        <f aca="false">H5170/F5170</f>
        <v>0.230909505356736</v>
      </c>
      <c r="J5170" s="73" t="n">
        <v>3222</v>
      </c>
      <c r="K5170" s="73" t="n">
        <v>67</v>
      </c>
      <c r="L5170" s="73" t="n">
        <v>85</v>
      </c>
      <c r="M5170" s="73" t="n">
        <v>1826</v>
      </c>
      <c r="N5170" s="73" t="n">
        <v>1167</v>
      </c>
      <c r="O5170" s="73" t="n">
        <f aca="false">J5170-M5170-N5170</f>
        <v>229</v>
      </c>
      <c r="P5170" s="74" t="n">
        <f aca="false">M5170/J5170</f>
        <v>0.566728739913098</v>
      </c>
      <c r="Q5170" s="74" t="n">
        <f aca="false">N5170/J5170</f>
        <v>0.36219739292365</v>
      </c>
      <c r="R5170" s="75" t="n">
        <f aca="false">ABS(P5170-Q5170)*100</f>
        <v>20.4531346989448</v>
      </c>
      <c r="S5170" s="72" t="str">
        <f aca="false">IF(M5170&gt;N5170,"Flávio Bolsonaro",IF(N5170&gt;M5170,"Lula","Empate"))</f>
        <v>Flávio Bolsonaro</v>
      </c>
      <c r="T5170" s="74" t="n">
        <v>0.40536227258219</v>
      </c>
      <c r="U5170" s="74" t="n">
        <v>0.516437918927546</v>
      </c>
      <c r="V5170" s="72" t="str">
        <f aca="false">IF(S5170="Empate","—",IF((N5170&gt;M5170)&lt;&gt;(T5170&gt;U5170),"Sim","Não"))</f>
        <v>Não</v>
      </c>
    </row>
    <row r="5171" customFormat="false" ht="15" hidden="false" customHeight="false" outlineLevel="0" collapsed="false">
      <c r="A5171" s="72" t="s">
        <v>10447</v>
      </c>
      <c r="B5171" s="72" t="s">
        <v>10448</v>
      </c>
      <c r="C5171" s="72" t="s">
        <v>280</v>
      </c>
      <c r="D5171" s="72" t="s">
        <v>282</v>
      </c>
      <c r="E5171" s="72"/>
      <c r="F5171" s="73" t="n">
        <v>5159</v>
      </c>
      <c r="G5171" s="73" t="n">
        <v>3989</v>
      </c>
      <c r="H5171" s="73" t="n">
        <v>1170</v>
      </c>
      <c r="I5171" s="74" t="n">
        <f aca="false">H5171/F5171</f>
        <v>0.226788137235898</v>
      </c>
      <c r="J5171" s="73" t="n">
        <v>3766</v>
      </c>
      <c r="K5171" s="73" t="n">
        <v>88</v>
      </c>
      <c r="L5171" s="73" t="n">
        <v>135</v>
      </c>
      <c r="M5171" s="73" t="n">
        <v>2438</v>
      </c>
      <c r="N5171" s="73" t="n">
        <v>1135</v>
      </c>
      <c r="O5171" s="73" t="n">
        <f aca="false">J5171-M5171-N5171</f>
        <v>193</v>
      </c>
      <c r="P5171" s="74" t="n">
        <f aca="false">M5171/J5171</f>
        <v>0.64737121614445</v>
      </c>
      <c r="Q5171" s="74" t="n">
        <f aca="false">N5171/J5171</f>
        <v>0.301380775358471</v>
      </c>
      <c r="R5171" s="75" t="n">
        <f aca="false">ABS(P5171-Q5171)*100</f>
        <v>34.599044078598</v>
      </c>
      <c r="S5171" s="72" t="str">
        <f aca="false">IF(M5171&gt;N5171,"Flávio Bolsonaro",IF(N5171&gt;M5171,"Lula","Empate"))</f>
        <v>Flávio Bolsonaro</v>
      </c>
      <c r="T5171" s="74" t="n">
        <v>0.373217922606925</v>
      </c>
      <c r="U5171" s="74" t="n">
        <v>0.560336048879837</v>
      </c>
      <c r="V5171" s="72" t="str">
        <f aca="false">IF(S5171="Empate","—",IF((N5171&gt;M5171)&lt;&gt;(T5171&gt;U5171),"Sim","Não"))</f>
        <v>Não</v>
      </c>
    </row>
    <row r="5172" customFormat="false" ht="15" hidden="false" customHeight="false" outlineLevel="0" collapsed="false">
      <c r="A5172" s="72" t="s">
        <v>10449</v>
      </c>
      <c r="B5172" s="72" t="s">
        <v>10450</v>
      </c>
      <c r="C5172" s="72" t="s">
        <v>280</v>
      </c>
      <c r="D5172" s="72" t="s">
        <v>282</v>
      </c>
      <c r="E5172" s="72"/>
      <c r="F5172" s="73" t="n">
        <v>5003</v>
      </c>
      <c r="G5172" s="73" t="n">
        <v>3904</v>
      </c>
      <c r="H5172" s="73" t="n">
        <v>1099</v>
      </c>
      <c r="I5172" s="74" t="n">
        <f aca="false">H5172/F5172</f>
        <v>0.219668199080552</v>
      </c>
      <c r="J5172" s="73" t="n">
        <v>3709</v>
      </c>
      <c r="K5172" s="73" t="n">
        <v>62</v>
      </c>
      <c r="L5172" s="73" t="n">
        <v>133</v>
      </c>
      <c r="M5172" s="73" t="n">
        <v>1996</v>
      </c>
      <c r="N5172" s="73" t="n">
        <v>1445</v>
      </c>
      <c r="O5172" s="73" t="n">
        <f aca="false">J5172-M5172-N5172</f>
        <v>268</v>
      </c>
      <c r="P5172" s="74" t="n">
        <f aca="false">M5172/J5172</f>
        <v>0.538150444863845</v>
      </c>
      <c r="Q5172" s="74" t="n">
        <f aca="false">N5172/J5172</f>
        <v>0.389592882178485</v>
      </c>
      <c r="R5172" s="75" t="n">
        <f aca="false">ABS(P5172-Q5172)*100</f>
        <v>14.855756268536</v>
      </c>
      <c r="S5172" s="72" t="str">
        <f aca="false">IF(M5172&gt;N5172,"Flávio Bolsonaro",IF(N5172&gt;M5172,"Lula","Empate"))</f>
        <v>Flávio Bolsonaro</v>
      </c>
      <c r="T5172" s="74" t="n">
        <v>0.468367889420521</v>
      </c>
      <c r="U5172" s="74" t="n">
        <v>0.461190855927698</v>
      </c>
      <c r="V5172" s="72" t="str">
        <f aca="false">IF(S5172="Empate","—",IF((N5172&gt;M5172)&lt;&gt;(T5172&gt;U5172),"Sim","Não"))</f>
        <v>Sim</v>
      </c>
    </row>
    <row r="5173" customFormat="false" ht="15" hidden="false" customHeight="false" outlineLevel="0" collapsed="false">
      <c r="A5173" s="72" t="s">
        <v>10451</v>
      </c>
      <c r="B5173" s="72" t="s">
        <v>10452</v>
      </c>
      <c r="C5173" s="72" t="s">
        <v>280</v>
      </c>
      <c r="D5173" s="72" t="s">
        <v>282</v>
      </c>
      <c r="E5173" s="72"/>
      <c r="F5173" s="73" t="n">
        <v>29493</v>
      </c>
      <c r="G5173" s="73" t="n">
        <v>23307</v>
      </c>
      <c r="H5173" s="73" t="n">
        <v>6186</v>
      </c>
      <c r="I5173" s="74" t="n">
        <f aca="false">H5173/F5173</f>
        <v>0.209744685179534</v>
      </c>
      <c r="J5173" s="73" t="n">
        <v>21895</v>
      </c>
      <c r="K5173" s="73" t="n">
        <v>577</v>
      </c>
      <c r="L5173" s="73" t="n">
        <v>835</v>
      </c>
      <c r="M5173" s="73" t="n">
        <v>13024</v>
      </c>
      <c r="N5173" s="73" t="n">
        <v>6990</v>
      </c>
      <c r="O5173" s="73" t="n">
        <f aca="false">J5173-M5173-N5173</f>
        <v>1881</v>
      </c>
      <c r="P5173" s="74" t="n">
        <f aca="false">M5173/J5173</f>
        <v>0.59483900433889</v>
      </c>
      <c r="Q5173" s="74" t="n">
        <f aca="false">N5173/J5173</f>
        <v>0.31925097054122</v>
      </c>
      <c r="R5173" s="75" t="n">
        <f aca="false">ABS(P5173-Q5173)*100</f>
        <v>27.5588033797671</v>
      </c>
      <c r="S5173" s="72" t="str">
        <f aca="false">IF(M5173&gt;N5173,"Flávio Bolsonaro",IF(N5173&gt;M5173,"Lula","Empate"))</f>
        <v>Flávio Bolsonaro</v>
      </c>
      <c r="T5173" s="74" t="n">
        <v>0.356004439511654</v>
      </c>
      <c r="U5173" s="74" t="n">
        <v>0.551254162042175</v>
      </c>
      <c r="V5173" s="72" t="str">
        <f aca="false">IF(S5173="Empate","—",IF((N5173&gt;M5173)&lt;&gt;(T5173&gt;U5173),"Sim","Não"))</f>
        <v>Não</v>
      </c>
    </row>
    <row r="5174" customFormat="false" ht="15" hidden="false" customHeight="false" outlineLevel="0" collapsed="false">
      <c r="A5174" s="72" t="s">
        <v>10453</v>
      </c>
      <c r="B5174" s="72" t="s">
        <v>10454</v>
      </c>
      <c r="C5174" s="72" t="s">
        <v>280</v>
      </c>
      <c r="D5174" s="72" t="s">
        <v>282</v>
      </c>
      <c r="E5174" s="72"/>
      <c r="F5174" s="73" t="n">
        <v>583991</v>
      </c>
      <c r="G5174" s="73" t="n">
        <v>447953</v>
      </c>
      <c r="H5174" s="73" t="n">
        <v>136038</v>
      </c>
      <c r="I5174" s="74" t="n">
        <f aca="false">H5174/F5174</f>
        <v>0.232945370733453</v>
      </c>
      <c r="J5174" s="73" t="n">
        <v>421757</v>
      </c>
      <c r="K5174" s="73" t="n">
        <v>10881</v>
      </c>
      <c r="L5174" s="73" t="n">
        <v>15315</v>
      </c>
      <c r="M5174" s="73" t="n">
        <v>191726</v>
      </c>
      <c r="N5174" s="73" t="n">
        <v>182778</v>
      </c>
      <c r="O5174" s="73" t="n">
        <f aca="false">J5174-M5174-N5174</f>
        <v>47253</v>
      </c>
      <c r="P5174" s="74" t="n">
        <f aca="false">M5174/J5174</f>
        <v>0.454588779795</v>
      </c>
      <c r="Q5174" s="74" t="n">
        <f aca="false">N5174/J5174</f>
        <v>0.433372771524835</v>
      </c>
      <c r="R5174" s="75" t="n">
        <f aca="false">ABS(P5174-Q5174)*100</f>
        <v>2.12160082701651</v>
      </c>
      <c r="S5174" s="72" t="str">
        <f aca="false">IF(M5174&gt;N5174,"Flávio Bolsonaro",IF(N5174&gt;M5174,"Lula","Empate"))</f>
        <v>Flávio Bolsonaro</v>
      </c>
      <c r="T5174" s="74" t="n">
        <v>0.457398482769569</v>
      </c>
      <c r="U5174" s="74" t="n">
        <v>0.412471225917652</v>
      </c>
      <c r="V5174" s="72" t="str">
        <f aca="false">IF(S5174="Empate","—",IF((N5174&gt;M5174)&lt;&gt;(T5174&gt;U5174),"Sim","Não"))</f>
        <v>Sim</v>
      </c>
    </row>
    <row r="5175" customFormat="false" ht="15" hidden="false" customHeight="false" outlineLevel="0" collapsed="false">
      <c r="A5175" s="72" t="s">
        <v>10455</v>
      </c>
      <c r="B5175" s="72" t="s">
        <v>10456</v>
      </c>
      <c r="C5175" s="72" t="s">
        <v>280</v>
      </c>
      <c r="D5175" s="72" t="s">
        <v>282</v>
      </c>
      <c r="E5175" s="72"/>
      <c r="F5175" s="73" t="n">
        <v>2450</v>
      </c>
      <c r="G5175" s="73" t="n">
        <v>1867</v>
      </c>
      <c r="H5175" s="73" t="n">
        <v>583</v>
      </c>
      <c r="I5175" s="74" t="n">
        <f aca="false">H5175/F5175</f>
        <v>0.237959183673469</v>
      </c>
      <c r="J5175" s="73" t="n">
        <v>1815</v>
      </c>
      <c r="K5175" s="73" t="n">
        <v>23</v>
      </c>
      <c r="L5175" s="73" t="n">
        <v>29</v>
      </c>
      <c r="M5175" s="73" t="n">
        <v>1295</v>
      </c>
      <c r="N5175" s="73" t="n">
        <v>432</v>
      </c>
      <c r="O5175" s="73" t="n">
        <f aca="false">J5175-M5175-N5175</f>
        <v>88</v>
      </c>
      <c r="P5175" s="74" t="n">
        <f aca="false">M5175/J5175</f>
        <v>0.713498622589532</v>
      </c>
      <c r="Q5175" s="74" t="n">
        <f aca="false">N5175/J5175</f>
        <v>0.23801652892562</v>
      </c>
      <c r="R5175" s="75" t="n">
        <f aca="false">ABS(P5175-Q5175)*100</f>
        <v>47.5482093663912</v>
      </c>
      <c r="S5175" s="72" t="str">
        <f aca="false">IF(M5175&gt;N5175,"Flávio Bolsonaro",IF(N5175&gt;M5175,"Lula","Empate"))</f>
        <v>Flávio Bolsonaro</v>
      </c>
      <c r="T5175" s="74" t="n">
        <v>0.293866666666667</v>
      </c>
      <c r="U5175" s="74" t="n">
        <v>0.6304</v>
      </c>
      <c r="V5175" s="72" t="str">
        <f aca="false">IF(S5175="Empate","—",IF((N5175&gt;M5175)&lt;&gt;(T5175&gt;U5175),"Sim","Não"))</f>
        <v>Não</v>
      </c>
    </row>
    <row r="5176" customFormat="false" ht="15" hidden="false" customHeight="false" outlineLevel="0" collapsed="false">
      <c r="A5176" s="72" t="s">
        <v>10457</v>
      </c>
      <c r="B5176" s="72" t="s">
        <v>10458</v>
      </c>
      <c r="C5176" s="72" t="s">
        <v>280</v>
      </c>
      <c r="D5176" s="72" t="s">
        <v>282</v>
      </c>
      <c r="E5176" s="72"/>
      <c r="F5176" s="73" t="n">
        <v>22809</v>
      </c>
      <c r="G5176" s="73" t="n">
        <v>17277</v>
      </c>
      <c r="H5176" s="73" t="n">
        <v>5532</v>
      </c>
      <c r="I5176" s="74" t="n">
        <f aca="false">H5176/F5176</f>
        <v>0.242535841115349</v>
      </c>
      <c r="J5176" s="73" t="n">
        <v>16475</v>
      </c>
      <c r="K5176" s="73" t="n">
        <v>358</v>
      </c>
      <c r="L5176" s="73" t="n">
        <v>444</v>
      </c>
      <c r="M5176" s="73" t="n">
        <v>11605</v>
      </c>
      <c r="N5176" s="73" t="n">
        <v>3830</v>
      </c>
      <c r="O5176" s="73" t="n">
        <f aca="false">J5176-M5176-N5176</f>
        <v>1040</v>
      </c>
      <c r="P5176" s="74" t="n">
        <f aca="false">M5176/J5176</f>
        <v>0.704400606980273</v>
      </c>
      <c r="Q5176" s="74" t="n">
        <f aca="false">N5176/J5176</f>
        <v>0.23247344461305</v>
      </c>
      <c r="R5176" s="75" t="n">
        <f aca="false">ABS(P5176-Q5176)*100</f>
        <v>47.1927162367223</v>
      </c>
      <c r="S5176" s="72" t="str">
        <f aca="false">IF(M5176&gt;N5176,"Flávio Bolsonaro",IF(N5176&gt;M5176,"Lula","Empate"))</f>
        <v>Flávio Bolsonaro</v>
      </c>
      <c r="T5176" s="74" t="n">
        <v>0.27937170347186</v>
      </c>
      <c r="U5176" s="74" t="n">
        <v>0.644699472555498</v>
      </c>
      <c r="V5176" s="72" t="str">
        <f aca="false">IF(S5176="Empate","—",IF((N5176&gt;M5176)&lt;&gt;(T5176&gt;U5176),"Sim","Não"))</f>
        <v>Não</v>
      </c>
    </row>
    <row r="5177" customFormat="false" ht="15" hidden="false" customHeight="false" outlineLevel="0" collapsed="false">
      <c r="A5177" s="72" t="s">
        <v>10459</v>
      </c>
      <c r="B5177" s="72" t="s">
        <v>10460</v>
      </c>
      <c r="C5177" s="72" t="s">
        <v>280</v>
      </c>
      <c r="D5177" s="72" t="s">
        <v>282</v>
      </c>
      <c r="E5177" s="72"/>
      <c r="F5177" s="73" t="n">
        <v>76480</v>
      </c>
      <c r="G5177" s="73" t="n">
        <v>58680</v>
      </c>
      <c r="H5177" s="73" t="n">
        <v>17800</v>
      </c>
      <c r="I5177" s="74" t="n">
        <f aca="false">H5177/F5177</f>
        <v>0.232740585774059</v>
      </c>
      <c r="J5177" s="73" t="n">
        <v>55607</v>
      </c>
      <c r="K5177" s="73" t="n">
        <v>1426</v>
      </c>
      <c r="L5177" s="73" t="n">
        <v>1647</v>
      </c>
      <c r="M5177" s="73" t="n">
        <v>33838</v>
      </c>
      <c r="N5177" s="73" t="n">
        <v>17114</v>
      </c>
      <c r="O5177" s="73" t="n">
        <f aca="false">J5177-M5177-N5177</f>
        <v>4655</v>
      </c>
      <c r="P5177" s="74" t="n">
        <f aca="false">M5177/J5177</f>
        <v>0.608520510007733</v>
      </c>
      <c r="Q5177" s="74" t="n">
        <f aca="false">N5177/J5177</f>
        <v>0.307767007750823</v>
      </c>
      <c r="R5177" s="75" t="n">
        <f aca="false">ABS(P5177-Q5177)*100</f>
        <v>30.075350225691</v>
      </c>
      <c r="S5177" s="72" t="str">
        <f aca="false">IF(M5177&gt;N5177,"Flávio Bolsonaro",IF(N5177&gt;M5177,"Lula","Empate"))</f>
        <v>Flávio Bolsonaro</v>
      </c>
      <c r="T5177" s="74" t="n">
        <v>0.356185054357145</v>
      </c>
      <c r="U5177" s="74" t="n">
        <v>0.560650228059947</v>
      </c>
      <c r="V5177" s="72" t="str">
        <f aca="false">IF(S5177="Empate","—",IF((N5177&gt;M5177)&lt;&gt;(T5177&gt;U5177),"Sim","Não"))</f>
        <v>Não</v>
      </c>
    </row>
    <row r="5178" customFormat="false" ht="15" hidden="false" customHeight="false" outlineLevel="0" collapsed="false">
      <c r="A5178" s="72" t="s">
        <v>10461</v>
      </c>
      <c r="B5178" s="72" t="s">
        <v>9342</v>
      </c>
      <c r="C5178" s="72" t="s">
        <v>280</v>
      </c>
      <c r="D5178" s="72" t="s">
        <v>282</v>
      </c>
      <c r="E5178" s="72"/>
      <c r="F5178" s="73" t="n">
        <v>6097</v>
      </c>
      <c r="G5178" s="73" t="n">
        <v>4549</v>
      </c>
      <c r="H5178" s="73" t="n">
        <v>1548</v>
      </c>
      <c r="I5178" s="74" t="n">
        <f aca="false">H5178/F5178</f>
        <v>0.25389535837297</v>
      </c>
      <c r="J5178" s="73" t="n">
        <v>4355</v>
      </c>
      <c r="K5178" s="73" t="n">
        <v>94</v>
      </c>
      <c r="L5178" s="73" t="n">
        <v>100</v>
      </c>
      <c r="M5178" s="73" t="n">
        <v>2364</v>
      </c>
      <c r="N5178" s="73" t="n">
        <v>1796</v>
      </c>
      <c r="O5178" s="73" t="n">
        <f aca="false">J5178-M5178-N5178</f>
        <v>195</v>
      </c>
      <c r="P5178" s="74" t="n">
        <f aca="false">M5178/J5178</f>
        <v>0.542824339839265</v>
      </c>
      <c r="Q5178" s="74" t="n">
        <f aca="false">N5178/J5178</f>
        <v>0.41239954075775</v>
      </c>
      <c r="R5178" s="75" t="n">
        <f aca="false">ABS(P5178-Q5178)*100</f>
        <v>13.0424799081516</v>
      </c>
      <c r="S5178" s="72" t="str">
        <f aca="false">IF(M5178&gt;N5178,"Flávio Bolsonaro",IF(N5178&gt;M5178,"Lula","Empate"))</f>
        <v>Flávio Bolsonaro</v>
      </c>
      <c r="T5178" s="74" t="n">
        <v>0.491053677932406</v>
      </c>
      <c r="U5178" s="74" t="n">
        <v>0.458802739120831</v>
      </c>
      <c r="V5178" s="72" t="str">
        <f aca="false">IF(S5178="Empate","—",IF((N5178&gt;M5178)&lt;&gt;(T5178&gt;U5178),"Sim","Não"))</f>
        <v>Sim</v>
      </c>
    </row>
    <row r="5179" customFormat="false" ht="15" hidden="false" customHeight="false" outlineLevel="0" collapsed="false">
      <c r="A5179" s="72" t="s">
        <v>10462</v>
      </c>
      <c r="B5179" s="72" t="s">
        <v>10463</v>
      </c>
      <c r="C5179" s="72" t="s">
        <v>280</v>
      </c>
      <c r="D5179" s="72" t="s">
        <v>282</v>
      </c>
      <c r="E5179" s="72"/>
      <c r="F5179" s="73" t="n">
        <v>7997</v>
      </c>
      <c r="G5179" s="73" t="n">
        <v>6125</v>
      </c>
      <c r="H5179" s="73" t="n">
        <v>1872</v>
      </c>
      <c r="I5179" s="74" t="n">
        <f aca="false">H5179/F5179</f>
        <v>0.234087782918594</v>
      </c>
      <c r="J5179" s="73" t="n">
        <v>5848</v>
      </c>
      <c r="K5179" s="73" t="n">
        <v>97</v>
      </c>
      <c r="L5179" s="73" t="n">
        <v>180</v>
      </c>
      <c r="M5179" s="73" t="n">
        <v>3551</v>
      </c>
      <c r="N5179" s="73" t="n">
        <v>1964</v>
      </c>
      <c r="O5179" s="73" t="n">
        <f aca="false">J5179-M5179-N5179</f>
        <v>333</v>
      </c>
      <c r="P5179" s="74" t="n">
        <f aca="false">M5179/J5179</f>
        <v>0.607216142270862</v>
      </c>
      <c r="Q5179" s="74" t="n">
        <f aca="false">N5179/J5179</f>
        <v>0.335841313269494</v>
      </c>
      <c r="R5179" s="75" t="n">
        <f aca="false">ABS(P5179-Q5179)*100</f>
        <v>27.1374829001368</v>
      </c>
      <c r="S5179" s="72" t="str">
        <f aca="false">IF(M5179&gt;N5179,"Flávio Bolsonaro",IF(N5179&gt;M5179,"Lula","Empate"))</f>
        <v>Flávio Bolsonaro</v>
      </c>
      <c r="T5179" s="74" t="n">
        <v>0.405114638447972</v>
      </c>
      <c r="U5179" s="74" t="n">
        <v>0.536860670194004</v>
      </c>
      <c r="V5179" s="72" t="str">
        <f aca="false">IF(S5179="Empate","—",IF((N5179&gt;M5179)&lt;&gt;(T5179&gt;U5179),"Sim","Não"))</f>
        <v>Não</v>
      </c>
    </row>
    <row r="5180" customFormat="false" ht="15" hidden="false" customHeight="false" outlineLevel="0" collapsed="false">
      <c r="A5180" s="72" t="s">
        <v>10464</v>
      </c>
      <c r="B5180" s="72" t="s">
        <v>10465</v>
      </c>
      <c r="C5180" s="72" t="s">
        <v>280</v>
      </c>
      <c r="D5180" s="72" t="s">
        <v>282</v>
      </c>
      <c r="E5180" s="72"/>
      <c r="F5180" s="73" t="n">
        <v>7523</v>
      </c>
      <c r="G5180" s="73" t="n">
        <v>5763</v>
      </c>
      <c r="H5180" s="73" t="n">
        <v>1760</v>
      </c>
      <c r="I5180" s="74" t="n">
        <f aca="false">H5180/F5180</f>
        <v>0.233949222384687</v>
      </c>
      <c r="J5180" s="73" t="n">
        <v>5490</v>
      </c>
      <c r="K5180" s="73" t="n">
        <v>112</v>
      </c>
      <c r="L5180" s="73" t="n">
        <v>161</v>
      </c>
      <c r="M5180" s="73" t="n">
        <v>3593</v>
      </c>
      <c r="N5180" s="73" t="n">
        <v>1597</v>
      </c>
      <c r="O5180" s="73" t="n">
        <f aca="false">J5180-M5180-N5180</f>
        <v>300</v>
      </c>
      <c r="P5180" s="74" t="n">
        <f aca="false">M5180/J5180</f>
        <v>0.654462659380692</v>
      </c>
      <c r="Q5180" s="74" t="n">
        <f aca="false">N5180/J5180</f>
        <v>0.290892531876138</v>
      </c>
      <c r="R5180" s="75" t="n">
        <f aca="false">ABS(P5180-Q5180)*100</f>
        <v>36.3570127504554</v>
      </c>
      <c r="S5180" s="72" t="str">
        <f aca="false">IF(M5180&gt;N5180,"Flávio Bolsonaro",IF(N5180&gt;M5180,"Lula","Empate"))</f>
        <v>Flávio Bolsonaro</v>
      </c>
      <c r="T5180" s="74" t="n">
        <v>0.326251896813354</v>
      </c>
      <c r="U5180" s="74" t="n">
        <v>0.593829033889732</v>
      </c>
      <c r="V5180" s="72" t="str">
        <f aca="false">IF(S5180="Empate","—",IF((N5180&gt;M5180)&lt;&gt;(T5180&gt;U5180),"Sim","Não"))</f>
        <v>Não</v>
      </c>
    </row>
    <row r="5181" customFormat="false" ht="15" hidden="false" customHeight="false" outlineLevel="0" collapsed="false">
      <c r="A5181" s="72" t="s">
        <v>10466</v>
      </c>
      <c r="B5181" s="72" t="s">
        <v>527</v>
      </c>
      <c r="C5181" s="72" t="s">
        <v>280</v>
      </c>
      <c r="D5181" s="72" t="s">
        <v>282</v>
      </c>
      <c r="E5181" s="72"/>
      <c r="F5181" s="73" t="n">
        <v>8996</v>
      </c>
      <c r="G5181" s="73" t="n">
        <v>6852</v>
      </c>
      <c r="H5181" s="73" t="n">
        <v>2144</v>
      </c>
      <c r="I5181" s="74" t="n">
        <f aca="false">H5181/F5181</f>
        <v>0.238328145842597</v>
      </c>
      <c r="J5181" s="73" t="n">
        <v>6520</v>
      </c>
      <c r="K5181" s="73" t="n">
        <v>150</v>
      </c>
      <c r="L5181" s="73" t="n">
        <v>182</v>
      </c>
      <c r="M5181" s="73" t="n">
        <v>3916</v>
      </c>
      <c r="N5181" s="73" t="n">
        <v>2217</v>
      </c>
      <c r="O5181" s="73" t="n">
        <f aca="false">J5181-M5181-N5181</f>
        <v>387</v>
      </c>
      <c r="P5181" s="74" t="n">
        <f aca="false">M5181/J5181</f>
        <v>0.600613496932515</v>
      </c>
      <c r="Q5181" s="74" t="n">
        <f aca="false">N5181/J5181</f>
        <v>0.340030674846626</v>
      </c>
      <c r="R5181" s="75" t="n">
        <f aca="false">ABS(P5181-Q5181)*100</f>
        <v>26.058282208589</v>
      </c>
      <c r="S5181" s="72" t="str">
        <f aca="false">IF(M5181&gt;N5181,"Flávio Bolsonaro",IF(N5181&gt;M5181,"Lula","Empate"))</f>
        <v>Flávio Bolsonaro</v>
      </c>
      <c r="T5181" s="74" t="n">
        <v>0.377824645977704</v>
      </c>
      <c r="U5181" s="74" t="n">
        <v>0.550316360349503</v>
      </c>
      <c r="V5181" s="72" t="str">
        <f aca="false">IF(S5181="Empate","—",IF((N5181&gt;M5181)&lt;&gt;(T5181&gt;U5181),"Sim","Não"))</f>
        <v>Não</v>
      </c>
    </row>
    <row r="5182" customFormat="false" ht="15" hidden="false" customHeight="false" outlineLevel="0" collapsed="false">
      <c r="A5182" s="72" t="s">
        <v>10467</v>
      </c>
      <c r="B5182" s="72" t="s">
        <v>10468</v>
      </c>
      <c r="C5182" s="72" t="s">
        <v>280</v>
      </c>
      <c r="D5182" s="72" t="s">
        <v>282</v>
      </c>
      <c r="E5182" s="72"/>
      <c r="F5182" s="73" t="n">
        <v>7352</v>
      </c>
      <c r="G5182" s="73" t="n">
        <v>6153</v>
      </c>
      <c r="H5182" s="73" t="n">
        <v>1199</v>
      </c>
      <c r="I5182" s="74" t="n">
        <f aca="false">H5182/F5182</f>
        <v>0.163084874863983</v>
      </c>
      <c r="J5182" s="73" t="n">
        <v>5711</v>
      </c>
      <c r="K5182" s="73" t="n">
        <v>176</v>
      </c>
      <c r="L5182" s="73" t="n">
        <v>266</v>
      </c>
      <c r="M5182" s="73" t="n">
        <v>3152</v>
      </c>
      <c r="N5182" s="73" t="n">
        <v>2187</v>
      </c>
      <c r="O5182" s="73" t="n">
        <f aca="false">J5182-M5182-N5182</f>
        <v>372</v>
      </c>
      <c r="P5182" s="74" t="n">
        <f aca="false">M5182/J5182</f>
        <v>0.551917352477675</v>
      </c>
      <c r="Q5182" s="74" t="n">
        <f aca="false">N5182/J5182</f>
        <v>0.382945193486255</v>
      </c>
      <c r="R5182" s="75" t="n">
        <f aca="false">ABS(P5182-Q5182)*100</f>
        <v>16.897215899142</v>
      </c>
      <c r="S5182" s="72" t="str">
        <f aca="false">IF(M5182&gt;N5182,"Flávio Bolsonaro",IF(N5182&gt;M5182,"Lula","Empate"))</f>
        <v>Flávio Bolsonaro</v>
      </c>
      <c r="T5182" s="74" t="n">
        <v>0.459106874059207</v>
      </c>
      <c r="U5182" s="74" t="n">
        <v>0.474661314601104</v>
      </c>
      <c r="V5182" s="72" t="str">
        <f aca="false">IF(S5182="Empate","—",IF((N5182&gt;M5182)&lt;&gt;(T5182&gt;U5182),"Sim","Não"))</f>
        <v>Não</v>
      </c>
    </row>
    <row r="5183" customFormat="false" ht="15" hidden="false" customHeight="false" outlineLevel="0" collapsed="false">
      <c r="A5183" s="72" t="s">
        <v>10469</v>
      </c>
      <c r="B5183" s="72" t="s">
        <v>10470</v>
      </c>
      <c r="C5183" s="72" t="s">
        <v>280</v>
      </c>
      <c r="D5183" s="72" t="s">
        <v>282</v>
      </c>
      <c r="E5183" s="72"/>
      <c r="F5183" s="73" t="n">
        <v>7437</v>
      </c>
      <c r="G5183" s="73" t="n">
        <v>5666</v>
      </c>
      <c r="H5183" s="73" t="n">
        <v>1771</v>
      </c>
      <c r="I5183" s="74" t="n">
        <f aca="false">H5183/F5183</f>
        <v>0.238133656044104</v>
      </c>
      <c r="J5183" s="73" t="n">
        <v>5386</v>
      </c>
      <c r="K5183" s="73" t="n">
        <v>136</v>
      </c>
      <c r="L5183" s="73" t="n">
        <v>144</v>
      </c>
      <c r="M5183" s="73" t="n">
        <v>3295</v>
      </c>
      <c r="N5183" s="73" t="n">
        <v>1754</v>
      </c>
      <c r="O5183" s="73" t="n">
        <f aca="false">J5183-M5183-N5183</f>
        <v>337</v>
      </c>
      <c r="P5183" s="74" t="n">
        <f aca="false">M5183/J5183</f>
        <v>0.611771258819161</v>
      </c>
      <c r="Q5183" s="74" t="n">
        <f aca="false">N5183/J5183</f>
        <v>0.325659116227256</v>
      </c>
      <c r="R5183" s="75" t="n">
        <f aca="false">ABS(P5183-Q5183)*100</f>
        <v>28.6112142591905</v>
      </c>
      <c r="S5183" s="72" t="str">
        <f aca="false">IF(M5183&gt;N5183,"Flávio Bolsonaro",IF(N5183&gt;M5183,"Lula","Empate"))</f>
        <v>Flávio Bolsonaro</v>
      </c>
      <c r="T5183" s="74" t="n">
        <v>0.37961622013034</v>
      </c>
      <c r="U5183" s="74" t="n">
        <v>0.549963794351919</v>
      </c>
      <c r="V5183" s="72" t="str">
        <f aca="false">IF(S5183="Empate","—",IF((N5183&gt;M5183)&lt;&gt;(T5183&gt;U5183),"Sim","Não"))</f>
        <v>Não</v>
      </c>
    </row>
    <row r="5184" customFormat="false" ht="15" hidden="false" customHeight="false" outlineLevel="0" collapsed="false">
      <c r="A5184" s="72" t="s">
        <v>10471</v>
      </c>
      <c r="B5184" s="72" t="s">
        <v>7131</v>
      </c>
      <c r="C5184" s="72" t="s">
        <v>280</v>
      </c>
      <c r="D5184" s="72" t="s">
        <v>282</v>
      </c>
      <c r="E5184" s="72"/>
      <c r="F5184" s="73" t="n">
        <v>16108</v>
      </c>
      <c r="G5184" s="73" t="n">
        <v>12536</v>
      </c>
      <c r="H5184" s="73" t="n">
        <v>3572</v>
      </c>
      <c r="I5184" s="74" t="n">
        <f aca="false">H5184/F5184</f>
        <v>0.221753166128632</v>
      </c>
      <c r="J5184" s="73" t="n">
        <v>11950</v>
      </c>
      <c r="K5184" s="73" t="n">
        <v>268</v>
      </c>
      <c r="L5184" s="73" t="n">
        <v>318</v>
      </c>
      <c r="M5184" s="73" t="n">
        <v>7880</v>
      </c>
      <c r="N5184" s="73" t="n">
        <v>3290</v>
      </c>
      <c r="O5184" s="73" t="n">
        <f aca="false">J5184-M5184-N5184</f>
        <v>780</v>
      </c>
      <c r="P5184" s="74" t="n">
        <f aca="false">M5184/J5184</f>
        <v>0.659414225941423</v>
      </c>
      <c r="Q5184" s="74" t="n">
        <f aca="false">N5184/J5184</f>
        <v>0.275313807531381</v>
      </c>
      <c r="R5184" s="75" t="n">
        <f aca="false">ABS(P5184-Q5184)*100</f>
        <v>38.4100418410042</v>
      </c>
      <c r="S5184" s="72" t="str">
        <f aca="false">IF(M5184&gt;N5184,"Flávio Bolsonaro",IF(N5184&gt;M5184,"Lula","Empate"))</f>
        <v>Flávio Bolsonaro</v>
      </c>
      <c r="T5184" s="74" t="n">
        <v>0.342884661690344</v>
      </c>
      <c r="U5184" s="74" t="n">
        <v>0.58672445621639</v>
      </c>
      <c r="V5184" s="72" t="str">
        <f aca="false">IF(S5184="Empate","—",IF((N5184&gt;M5184)&lt;&gt;(T5184&gt;U5184),"Sim","Não"))</f>
        <v>Não</v>
      </c>
    </row>
    <row r="5185" customFormat="false" ht="15" hidden="false" customHeight="false" outlineLevel="0" collapsed="false">
      <c r="A5185" s="72" t="s">
        <v>10472</v>
      </c>
      <c r="B5185" s="72" t="s">
        <v>10473</v>
      </c>
      <c r="C5185" s="72" t="s">
        <v>280</v>
      </c>
      <c r="D5185" s="72" t="s">
        <v>282</v>
      </c>
      <c r="E5185" s="72"/>
      <c r="F5185" s="73" t="n">
        <v>9923</v>
      </c>
      <c r="G5185" s="73" t="n">
        <v>7852</v>
      </c>
      <c r="H5185" s="73" t="n">
        <v>2071</v>
      </c>
      <c r="I5185" s="74" t="n">
        <f aca="false">H5185/F5185</f>
        <v>0.208707044240653</v>
      </c>
      <c r="J5185" s="73" t="n">
        <v>7429</v>
      </c>
      <c r="K5185" s="73" t="n">
        <v>188</v>
      </c>
      <c r="L5185" s="73" t="n">
        <v>235</v>
      </c>
      <c r="M5185" s="73" t="n">
        <v>4551</v>
      </c>
      <c r="N5185" s="73" t="n">
        <v>2531</v>
      </c>
      <c r="O5185" s="73" t="n">
        <f aca="false">J5185-M5185-N5185</f>
        <v>347</v>
      </c>
      <c r="P5185" s="74" t="n">
        <f aca="false">M5185/J5185</f>
        <v>0.612599273118859</v>
      </c>
      <c r="Q5185" s="74" t="n">
        <f aca="false">N5185/J5185</f>
        <v>0.340691883160587</v>
      </c>
      <c r="R5185" s="75" t="n">
        <f aca="false">ABS(P5185-Q5185)*100</f>
        <v>27.1907389958272</v>
      </c>
      <c r="S5185" s="72" t="str">
        <f aca="false">IF(M5185&gt;N5185,"Flávio Bolsonaro",IF(N5185&gt;M5185,"Lula","Empate"))</f>
        <v>Flávio Bolsonaro</v>
      </c>
      <c r="T5185" s="74" t="n">
        <v>0.385490394337715</v>
      </c>
      <c r="U5185" s="74" t="n">
        <v>0.560667340748231</v>
      </c>
      <c r="V5185" s="72" t="str">
        <f aca="false">IF(S5185="Empate","—",IF((N5185&gt;M5185)&lt;&gt;(T5185&gt;U5185),"Sim","Não"))</f>
        <v>Não</v>
      </c>
    </row>
    <row r="5186" customFormat="false" ht="15" hidden="false" customHeight="false" outlineLevel="0" collapsed="false">
      <c r="A5186" s="72" t="s">
        <v>10474</v>
      </c>
      <c r="B5186" s="72" t="s">
        <v>10475</v>
      </c>
      <c r="C5186" s="72" t="s">
        <v>280</v>
      </c>
      <c r="D5186" s="72" t="s">
        <v>282</v>
      </c>
      <c r="E5186" s="72"/>
      <c r="F5186" s="73" t="n">
        <v>29958</v>
      </c>
      <c r="G5186" s="73" t="n">
        <v>22537</v>
      </c>
      <c r="H5186" s="73" t="n">
        <v>7421</v>
      </c>
      <c r="I5186" s="74" t="n">
        <f aca="false">H5186/F5186</f>
        <v>0.247713465518392</v>
      </c>
      <c r="J5186" s="73" t="n">
        <v>21446</v>
      </c>
      <c r="K5186" s="73" t="n">
        <v>525</v>
      </c>
      <c r="L5186" s="73" t="n">
        <v>566</v>
      </c>
      <c r="M5186" s="73" t="n">
        <v>12647</v>
      </c>
      <c r="N5186" s="73" t="n">
        <v>7446</v>
      </c>
      <c r="O5186" s="73" t="n">
        <f aca="false">J5186-M5186-N5186</f>
        <v>1353</v>
      </c>
      <c r="P5186" s="74" t="n">
        <f aca="false">M5186/J5186</f>
        <v>0.589713699524387</v>
      </c>
      <c r="Q5186" s="74" t="n">
        <f aca="false">N5186/J5186</f>
        <v>0.347197612608412</v>
      </c>
      <c r="R5186" s="75" t="n">
        <f aca="false">ABS(P5186-Q5186)*100</f>
        <v>24.2516086915975</v>
      </c>
      <c r="S5186" s="72" t="str">
        <f aca="false">IF(M5186&gt;N5186,"Flávio Bolsonaro",IF(N5186&gt;M5186,"Lula","Empate"))</f>
        <v>Flávio Bolsonaro</v>
      </c>
      <c r="T5186" s="74" t="n">
        <v>0.39565141460007</v>
      </c>
      <c r="U5186" s="74" t="n">
        <v>0.536893119105833</v>
      </c>
      <c r="V5186" s="72" t="str">
        <f aca="false">IF(S5186="Empate","—",IF((N5186&gt;M5186)&lt;&gt;(T5186&gt;U5186),"Sim","Não"))</f>
        <v>Não</v>
      </c>
    </row>
    <row r="5187" customFormat="false" ht="15" hidden="false" customHeight="false" outlineLevel="0" collapsed="false">
      <c r="A5187" s="72" t="s">
        <v>10476</v>
      </c>
      <c r="B5187" s="72" t="s">
        <v>10477</v>
      </c>
      <c r="C5187" s="72" t="s">
        <v>280</v>
      </c>
      <c r="D5187" s="72" t="s">
        <v>282</v>
      </c>
      <c r="E5187" s="72"/>
      <c r="F5187" s="73" t="n">
        <v>13836</v>
      </c>
      <c r="G5187" s="73" t="n">
        <v>10974</v>
      </c>
      <c r="H5187" s="73" t="n">
        <v>2862</v>
      </c>
      <c r="I5187" s="74" t="n">
        <f aca="false">H5187/F5187</f>
        <v>0.206851691240243</v>
      </c>
      <c r="J5187" s="73" t="n">
        <v>10542</v>
      </c>
      <c r="K5187" s="73" t="n">
        <v>163</v>
      </c>
      <c r="L5187" s="73" t="n">
        <v>269</v>
      </c>
      <c r="M5187" s="73" t="n">
        <v>5564</v>
      </c>
      <c r="N5187" s="73" t="n">
        <v>4210</v>
      </c>
      <c r="O5187" s="73" t="n">
        <f aca="false">J5187-M5187-N5187</f>
        <v>768</v>
      </c>
      <c r="P5187" s="74" t="n">
        <f aca="false">M5187/J5187</f>
        <v>0.527793587554544</v>
      </c>
      <c r="Q5187" s="74" t="n">
        <f aca="false">N5187/J5187</f>
        <v>0.399354961107949</v>
      </c>
      <c r="R5187" s="75" t="n">
        <f aca="false">ABS(P5187-Q5187)*100</f>
        <v>12.8438626446595</v>
      </c>
      <c r="S5187" s="72" t="str">
        <f aca="false">IF(M5187&gt;N5187,"Flávio Bolsonaro",IF(N5187&gt;M5187,"Lula","Empate"))</f>
        <v>Flávio Bolsonaro</v>
      </c>
      <c r="T5187" s="74" t="n">
        <v>0.449640632486823</v>
      </c>
      <c r="U5187" s="74" t="n">
        <v>0.461715380929564</v>
      </c>
      <c r="V5187" s="72" t="str">
        <f aca="false">IF(S5187="Empate","—",IF((N5187&gt;M5187)&lt;&gt;(T5187&gt;U5187),"Sim","Não"))</f>
        <v>Não</v>
      </c>
    </row>
    <row r="5188" customFormat="false" ht="15" hidden="false" customHeight="false" outlineLevel="0" collapsed="false">
      <c r="A5188" s="72" t="s">
        <v>10478</v>
      </c>
      <c r="B5188" s="72" t="s">
        <v>10479</v>
      </c>
      <c r="C5188" s="72" t="s">
        <v>280</v>
      </c>
      <c r="D5188" s="72" t="s">
        <v>282</v>
      </c>
      <c r="E5188" s="72"/>
      <c r="F5188" s="73" t="n">
        <v>13591</v>
      </c>
      <c r="G5188" s="73" t="n">
        <v>10925</v>
      </c>
      <c r="H5188" s="73" t="n">
        <v>2666</v>
      </c>
      <c r="I5188" s="74" t="n">
        <f aca="false">H5188/F5188</f>
        <v>0.196159223015231</v>
      </c>
      <c r="J5188" s="73" t="n">
        <v>10399</v>
      </c>
      <c r="K5188" s="73" t="n">
        <v>206</v>
      </c>
      <c r="L5188" s="73" t="n">
        <v>320</v>
      </c>
      <c r="M5188" s="73" t="n">
        <v>6313</v>
      </c>
      <c r="N5188" s="73" t="n">
        <v>3529</v>
      </c>
      <c r="O5188" s="73" t="n">
        <f aca="false">J5188-M5188-N5188</f>
        <v>557</v>
      </c>
      <c r="P5188" s="74" t="n">
        <f aca="false">M5188/J5188</f>
        <v>0.607077603615732</v>
      </c>
      <c r="Q5188" s="74" t="n">
        <f aca="false">N5188/J5188</f>
        <v>0.33935955380325</v>
      </c>
      <c r="R5188" s="75" t="n">
        <f aca="false">ABS(P5188-Q5188)*100</f>
        <v>26.7718049812482</v>
      </c>
      <c r="S5188" s="72" t="str">
        <f aca="false">IF(M5188&gt;N5188,"Flávio Bolsonaro",IF(N5188&gt;M5188,"Lula","Empate"))</f>
        <v>Flávio Bolsonaro</v>
      </c>
      <c r="T5188" s="74" t="n">
        <v>0.431167083253221</v>
      </c>
      <c r="U5188" s="74" t="n">
        <v>0.51749663526245</v>
      </c>
      <c r="V5188" s="72" t="str">
        <f aca="false">IF(S5188="Empate","—",IF((N5188&gt;M5188)&lt;&gt;(T5188&gt;U5188),"Sim","Não"))</f>
        <v>Não</v>
      </c>
    </row>
    <row r="5189" customFormat="false" ht="15" hidden="false" customHeight="false" outlineLevel="0" collapsed="false">
      <c r="A5189" s="72" t="s">
        <v>10480</v>
      </c>
      <c r="B5189" s="72" t="s">
        <v>10481</v>
      </c>
      <c r="C5189" s="72" t="s">
        <v>280</v>
      </c>
      <c r="D5189" s="72" t="s">
        <v>282</v>
      </c>
      <c r="E5189" s="72"/>
      <c r="F5189" s="73" t="n">
        <v>3392</v>
      </c>
      <c r="G5189" s="73" t="n">
        <v>2795</v>
      </c>
      <c r="H5189" s="73" t="n">
        <v>597</v>
      </c>
      <c r="I5189" s="74" t="n">
        <f aca="false">H5189/F5189</f>
        <v>0.176002358490566</v>
      </c>
      <c r="J5189" s="73" t="n">
        <v>2656</v>
      </c>
      <c r="K5189" s="73" t="n">
        <v>65</v>
      </c>
      <c r="L5189" s="73" t="n">
        <v>74</v>
      </c>
      <c r="M5189" s="73" t="n">
        <v>1610</v>
      </c>
      <c r="N5189" s="73" t="n">
        <v>943</v>
      </c>
      <c r="O5189" s="73" t="n">
        <f aca="false">J5189-M5189-N5189</f>
        <v>103</v>
      </c>
      <c r="P5189" s="74" t="n">
        <f aca="false">M5189/J5189</f>
        <v>0.606174698795181</v>
      </c>
      <c r="Q5189" s="74" t="n">
        <f aca="false">N5189/J5189</f>
        <v>0.355045180722892</v>
      </c>
      <c r="R5189" s="75" t="n">
        <f aca="false">ABS(P5189-Q5189)*100</f>
        <v>25.1129518072289</v>
      </c>
      <c r="S5189" s="72" t="str">
        <f aca="false">IF(M5189&gt;N5189,"Flávio Bolsonaro",IF(N5189&gt;M5189,"Lula","Empate"))</f>
        <v>Flávio Bolsonaro</v>
      </c>
      <c r="T5189" s="74" t="n">
        <v>0.416391032708563</v>
      </c>
      <c r="U5189" s="74" t="n">
        <v>0.52223447262036</v>
      </c>
      <c r="V5189" s="72" t="str">
        <f aca="false">IF(S5189="Empate","—",IF((N5189&gt;M5189)&lt;&gt;(T5189&gt;U5189),"Sim","Não"))</f>
        <v>Não</v>
      </c>
    </row>
    <row r="5190" customFormat="false" ht="15" hidden="false" customHeight="false" outlineLevel="0" collapsed="false">
      <c r="A5190" s="72" t="s">
        <v>10482</v>
      </c>
      <c r="B5190" s="72" t="s">
        <v>10483</v>
      </c>
      <c r="C5190" s="72" t="s">
        <v>280</v>
      </c>
      <c r="D5190" s="72" t="s">
        <v>282</v>
      </c>
      <c r="E5190" s="72"/>
      <c r="F5190" s="73" t="n">
        <v>7605</v>
      </c>
      <c r="G5190" s="73" t="n">
        <v>5963</v>
      </c>
      <c r="H5190" s="73" t="n">
        <v>1642</v>
      </c>
      <c r="I5190" s="74" t="n">
        <f aca="false">H5190/F5190</f>
        <v>0.215910585141354</v>
      </c>
      <c r="J5190" s="73" t="n">
        <v>5574</v>
      </c>
      <c r="K5190" s="73" t="n">
        <v>185</v>
      </c>
      <c r="L5190" s="73" t="n">
        <v>204</v>
      </c>
      <c r="M5190" s="73" t="n">
        <v>3650</v>
      </c>
      <c r="N5190" s="73" t="n">
        <v>1602</v>
      </c>
      <c r="O5190" s="73" t="n">
        <f aca="false">J5190-M5190-N5190</f>
        <v>322</v>
      </c>
      <c r="P5190" s="74" t="n">
        <f aca="false">M5190/J5190</f>
        <v>0.654825977753857</v>
      </c>
      <c r="Q5190" s="74" t="n">
        <f aca="false">N5190/J5190</f>
        <v>0.28740581270183</v>
      </c>
      <c r="R5190" s="75" t="n">
        <f aca="false">ABS(P5190-Q5190)*100</f>
        <v>36.7420165052027</v>
      </c>
      <c r="S5190" s="72" t="str">
        <f aca="false">IF(M5190&gt;N5190,"Flávio Bolsonaro",IF(N5190&gt;M5190,"Lula","Empate"))</f>
        <v>Flávio Bolsonaro</v>
      </c>
      <c r="T5190" s="74" t="n">
        <v>0.349411965229248</v>
      </c>
      <c r="U5190" s="74" t="n">
        <v>0.593148116584285</v>
      </c>
      <c r="V5190" s="72" t="str">
        <f aca="false">IF(S5190="Empate","—",IF((N5190&gt;M5190)&lt;&gt;(T5190&gt;U5190),"Sim","Não"))</f>
        <v>Não</v>
      </c>
    </row>
    <row r="5191" customFormat="false" ht="15" hidden="false" customHeight="false" outlineLevel="0" collapsed="false">
      <c r="A5191" s="72" t="s">
        <v>10484</v>
      </c>
      <c r="B5191" s="72" t="s">
        <v>9356</v>
      </c>
      <c r="C5191" s="72" t="s">
        <v>280</v>
      </c>
      <c r="D5191" s="72" t="s">
        <v>282</v>
      </c>
      <c r="E5191" s="72"/>
      <c r="F5191" s="73" t="n">
        <v>4547</v>
      </c>
      <c r="G5191" s="73" t="n">
        <v>3751</v>
      </c>
      <c r="H5191" s="73" t="n">
        <v>796</v>
      </c>
      <c r="I5191" s="74" t="n">
        <f aca="false">H5191/F5191</f>
        <v>0.175060479436991</v>
      </c>
      <c r="J5191" s="73" t="n">
        <v>3494</v>
      </c>
      <c r="K5191" s="73" t="n">
        <v>94</v>
      </c>
      <c r="L5191" s="73" t="n">
        <v>163</v>
      </c>
      <c r="M5191" s="73" t="n">
        <v>2314</v>
      </c>
      <c r="N5191" s="73" t="n">
        <v>940</v>
      </c>
      <c r="O5191" s="73" t="n">
        <f aca="false">J5191-M5191-N5191</f>
        <v>240</v>
      </c>
      <c r="P5191" s="74" t="n">
        <f aca="false">M5191/J5191</f>
        <v>0.662278191184888</v>
      </c>
      <c r="Q5191" s="74" t="n">
        <f aca="false">N5191/J5191</f>
        <v>0.269032627361191</v>
      </c>
      <c r="R5191" s="75" t="n">
        <f aca="false">ABS(P5191-Q5191)*100</f>
        <v>39.3245563823698</v>
      </c>
      <c r="S5191" s="72" t="str">
        <f aca="false">IF(M5191&gt;N5191,"Flávio Bolsonaro",IF(N5191&gt;M5191,"Lula","Empate"))</f>
        <v>Flávio Bolsonaro</v>
      </c>
      <c r="T5191" s="74" t="n">
        <v>0.33994896512617</v>
      </c>
      <c r="U5191" s="74" t="n">
        <v>0.588318684434364</v>
      </c>
      <c r="V5191" s="72" t="str">
        <f aca="false">IF(S5191="Empate","—",IF((N5191&gt;M5191)&lt;&gt;(T5191&gt;U5191),"Sim","Não"))</f>
        <v>Não</v>
      </c>
    </row>
    <row r="5192" customFormat="false" ht="15" hidden="false" customHeight="false" outlineLevel="0" collapsed="false">
      <c r="A5192" s="72" t="s">
        <v>10485</v>
      </c>
      <c r="B5192" s="72" t="s">
        <v>10486</v>
      </c>
      <c r="C5192" s="72" t="s">
        <v>280</v>
      </c>
      <c r="D5192" s="72" t="s">
        <v>282</v>
      </c>
      <c r="E5192" s="72"/>
      <c r="F5192" s="73" t="n">
        <v>6139</v>
      </c>
      <c r="G5192" s="73" t="n">
        <v>4535</v>
      </c>
      <c r="H5192" s="73" t="n">
        <v>1604</v>
      </c>
      <c r="I5192" s="74" t="n">
        <f aca="false">H5192/F5192</f>
        <v>0.261280338817397</v>
      </c>
      <c r="J5192" s="73" t="n">
        <v>4297</v>
      </c>
      <c r="K5192" s="73" t="n">
        <v>89</v>
      </c>
      <c r="L5192" s="73" t="n">
        <v>149</v>
      </c>
      <c r="M5192" s="73" t="n">
        <v>2714</v>
      </c>
      <c r="N5192" s="73" t="n">
        <v>1254</v>
      </c>
      <c r="O5192" s="73" t="n">
        <f aca="false">J5192-M5192-N5192</f>
        <v>329</v>
      </c>
      <c r="P5192" s="74" t="n">
        <f aca="false">M5192/J5192</f>
        <v>0.63160344426344</v>
      </c>
      <c r="Q5192" s="74" t="n">
        <f aca="false">N5192/J5192</f>
        <v>0.291831510356062</v>
      </c>
      <c r="R5192" s="75" t="n">
        <f aca="false">ABS(P5192-Q5192)*100</f>
        <v>33.9771933907377</v>
      </c>
      <c r="S5192" s="72" t="str">
        <f aca="false">IF(M5192&gt;N5192,"Flávio Bolsonaro",IF(N5192&gt;M5192,"Lula","Empate"))</f>
        <v>Flávio Bolsonaro</v>
      </c>
      <c r="T5192" s="74" t="n">
        <v>0.374490529848957</v>
      </c>
      <c r="U5192" s="74" t="n">
        <v>0.546871253895948</v>
      </c>
      <c r="V5192" s="72" t="str">
        <f aca="false">IF(S5192="Empate","—",IF((N5192&gt;M5192)&lt;&gt;(T5192&gt;U5192),"Sim","Não"))</f>
        <v>Não</v>
      </c>
    </row>
    <row r="5193" customFormat="false" ht="15" hidden="false" customHeight="false" outlineLevel="0" collapsed="false">
      <c r="A5193" s="72" t="s">
        <v>10487</v>
      </c>
      <c r="B5193" s="72" t="s">
        <v>10488</v>
      </c>
      <c r="C5193" s="72" t="s">
        <v>280</v>
      </c>
      <c r="D5193" s="72" t="s">
        <v>282</v>
      </c>
      <c r="E5193" s="72"/>
      <c r="F5193" s="73" t="n">
        <v>14302</v>
      </c>
      <c r="G5193" s="73" t="n">
        <v>11220</v>
      </c>
      <c r="H5193" s="73" t="n">
        <v>3082</v>
      </c>
      <c r="I5193" s="74" t="n">
        <f aca="false">H5193/F5193</f>
        <v>0.21549433645644</v>
      </c>
      <c r="J5193" s="73" t="n">
        <v>10588</v>
      </c>
      <c r="K5193" s="73" t="n">
        <v>274</v>
      </c>
      <c r="L5193" s="73" t="n">
        <v>358</v>
      </c>
      <c r="M5193" s="73" t="n">
        <v>7032</v>
      </c>
      <c r="N5193" s="73" t="n">
        <v>2894</v>
      </c>
      <c r="O5193" s="73" t="n">
        <f aca="false">J5193-M5193-N5193</f>
        <v>662</v>
      </c>
      <c r="P5193" s="74" t="n">
        <f aca="false">M5193/J5193</f>
        <v>0.664148092179826</v>
      </c>
      <c r="Q5193" s="74" t="n">
        <f aca="false">N5193/J5193</f>
        <v>0.27332829618436</v>
      </c>
      <c r="R5193" s="75" t="n">
        <f aca="false">ABS(P5193-Q5193)*100</f>
        <v>39.0819795995467</v>
      </c>
      <c r="S5193" s="72" t="str">
        <f aca="false">IF(M5193&gt;N5193,"Flávio Bolsonaro",IF(N5193&gt;M5193,"Lula","Empate"))</f>
        <v>Flávio Bolsonaro</v>
      </c>
      <c r="T5193" s="74" t="n">
        <v>0.299899239717871</v>
      </c>
      <c r="U5193" s="74" t="n">
        <v>0.627644957405881</v>
      </c>
      <c r="V5193" s="72" t="str">
        <f aca="false">IF(S5193="Empate","—",IF((N5193&gt;M5193)&lt;&gt;(T5193&gt;U5193),"Sim","Não"))</f>
        <v>Não</v>
      </c>
    </row>
    <row r="5194" customFormat="false" ht="15" hidden="false" customHeight="false" outlineLevel="0" collapsed="false">
      <c r="A5194" s="72" t="s">
        <v>10489</v>
      </c>
      <c r="B5194" s="72" t="s">
        <v>10490</v>
      </c>
      <c r="C5194" s="72" t="s">
        <v>280</v>
      </c>
      <c r="D5194" s="72" t="s">
        <v>282</v>
      </c>
      <c r="E5194" s="72"/>
      <c r="F5194" s="73" t="n">
        <v>3085</v>
      </c>
      <c r="G5194" s="73" t="n">
        <v>2312</v>
      </c>
      <c r="H5194" s="73" t="n">
        <v>773</v>
      </c>
      <c r="I5194" s="74" t="n">
        <f aca="false">H5194/F5194</f>
        <v>0.250567260940032</v>
      </c>
      <c r="J5194" s="73" t="n">
        <v>2211</v>
      </c>
      <c r="K5194" s="73" t="n">
        <v>35</v>
      </c>
      <c r="L5194" s="73" t="n">
        <v>66</v>
      </c>
      <c r="M5194" s="73" t="n">
        <v>1425</v>
      </c>
      <c r="N5194" s="73" t="n">
        <v>676</v>
      </c>
      <c r="O5194" s="73" t="n">
        <f aca="false">J5194-M5194-N5194</f>
        <v>110</v>
      </c>
      <c r="P5194" s="74" t="n">
        <f aca="false">M5194/J5194</f>
        <v>0.644504748982361</v>
      </c>
      <c r="Q5194" s="74" t="n">
        <f aca="false">N5194/J5194</f>
        <v>0.305744007236545</v>
      </c>
      <c r="R5194" s="75" t="n">
        <f aca="false">ABS(P5194-Q5194)*100</f>
        <v>33.8760741745816</v>
      </c>
      <c r="S5194" s="72" t="str">
        <f aca="false">IF(M5194&gt;N5194,"Flávio Bolsonaro",IF(N5194&gt;M5194,"Lula","Empate"))</f>
        <v>Flávio Bolsonaro</v>
      </c>
      <c r="T5194" s="74" t="n">
        <v>0.365133171912833</v>
      </c>
      <c r="U5194" s="74" t="n">
        <v>0.576755447941889</v>
      </c>
      <c r="V5194" s="72" t="str">
        <f aca="false">IF(S5194="Empate","—",IF((N5194&gt;M5194)&lt;&gt;(T5194&gt;U5194),"Sim","Não"))</f>
        <v>Não</v>
      </c>
    </row>
    <row r="5195" customFormat="false" ht="15" hidden="false" customHeight="false" outlineLevel="0" collapsed="false">
      <c r="A5195" s="72" t="s">
        <v>10491</v>
      </c>
      <c r="B5195" s="72" t="s">
        <v>10492</v>
      </c>
      <c r="C5195" s="72" t="s">
        <v>280</v>
      </c>
      <c r="D5195" s="72" t="s">
        <v>282</v>
      </c>
      <c r="E5195" s="72"/>
      <c r="F5195" s="73" t="n">
        <v>10549</v>
      </c>
      <c r="G5195" s="73" t="n">
        <v>8172</v>
      </c>
      <c r="H5195" s="73" t="n">
        <v>2377</v>
      </c>
      <c r="I5195" s="74" t="n">
        <f aca="false">H5195/F5195</f>
        <v>0.225329415110437</v>
      </c>
      <c r="J5195" s="73" t="n">
        <v>7814</v>
      </c>
      <c r="K5195" s="73" t="n">
        <v>173</v>
      </c>
      <c r="L5195" s="73" t="n">
        <v>185</v>
      </c>
      <c r="M5195" s="73" t="n">
        <v>4628</v>
      </c>
      <c r="N5195" s="73" t="n">
        <v>2474</v>
      </c>
      <c r="O5195" s="73" t="n">
        <f aca="false">J5195-M5195-N5195</f>
        <v>712</v>
      </c>
      <c r="P5195" s="74" t="n">
        <f aca="false">M5195/J5195</f>
        <v>0.592270284105452</v>
      </c>
      <c r="Q5195" s="74" t="n">
        <f aca="false">N5195/J5195</f>
        <v>0.316611210647556</v>
      </c>
      <c r="R5195" s="75" t="n">
        <f aca="false">ABS(P5195-Q5195)*100</f>
        <v>27.5659073457896</v>
      </c>
      <c r="S5195" s="72" t="str">
        <f aca="false">IF(M5195&gt;N5195,"Flávio Bolsonaro",IF(N5195&gt;M5195,"Lula","Empate"))</f>
        <v>Flávio Bolsonaro</v>
      </c>
      <c r="T5195" s="74" t="n">
        <v>0.370167853509664</v>
      </c>
      <c r="U5195" s="74" t="n">
        <v>0.535986775178026</v>
      </c>
      <c r="V5195" s="72" t="str">
        <f aca="false">IF(S5195="Empate","—",IF((N5195&gt;M5195)&lt;&gt;(T5195&gt;U5195),"Sim","Não"))</f>
        <v>Não</v>
      </c>
    </row>
    <row r="5196" customFormat="false" ht="15" hidden="false" customHeight="false" outlineLevel="0" collapsed="false">
      <c r="A5196" s="72" t="s">
        <v>10493</v>
      </c>
      <c r="B5196" s="72" t="s">
        <v>10494</v>
      </c>
      <c r="C5196" s="72" t="s">
        <v>280</v>
      </c>
      <c r="D5196" s="72" t="s">
        <v>282</v>
      </c>
      <c r="E5196" s="72"/>
      <c r="F5196" s="73" t="n">
        <v>5955</v>
      </c>
      <c r="G5196" s="73" t="n">
        <v>4491</v>
      </c>
      <c r="H5196" s="73" t="n">
        <v>1464</v>
      </c>
      <c r="I5196" s="74" t="n">
        <f aca="false">H5196/F5196</f>
        <v>0.245843828715365</v>
      </c>
      <c r="J5196" s="73" t="n">
        <v>4308</v>
      </c>
      <c r="K5196" s="73" t="n">
        <v>87</v>
      </c>
      <c r="L5196" s="73" t="n">
        <v>96</v>
      </c>
      <c r="M5196" s="73" t="n">
        <v>2771</v>
      </c>
      <c r="N5196" s="73" t="n">
        <v>1341</v>
      </c>
      <c r="O5196" s="73" t="n">
        <f aca="false">J5196-M5196-N5196</f>
        <v>196</v>
      </c>
      <c r="P5196" s="74" t="n">
        <f aca="false">M5196/J5196</f>
        <v>0.64322191272052</v>
      </c>
      <c r="Q5196" s="74" t="n">
        <f aca="false">N5196/J5196</f>
        <v>0.311281337047354</v>
      </c>
      <c r="R5196" s="75" t="n">
        <f aca="false">ABS(P5196-Q5196)*100</f>
        <v>33.1940575673166</v>
      </c>
      <c r="S5196" s="72" t="str">
        <f aca="false">IF(M5196&gt;N5196,"Flávio Bolsonaro",IF(N5196&gt;M5196,"Lula","Empate"))</f>
        <v>Flávio Bolsonaro</v>
      </c>
      <c r="T5196" s="74" t="n">
        <v>0.379087977890373</v>
      </c>
      <c r="U5196" s="74" t="n">
        <v>0.576232151082451</v>
      </c>
      <c r="V5196" s="72" t="str">
        <f aca="false">IF(S5196="Empate","—",IF((N5196&gt;M5196)&lt;&gt;(T5196&gt;U5196),"Sim","Não"))</f>
        <v>Não</v>
      </c>
    </row>
    <row r="5197" customFormat="false" ht="15" hidden="false" customHeight="false" outlineLevel="0" collapsed="false">
      <c r="A5197" s="72" t="s">
        <v>10495</v>
      </c>
      <c r="B5197" s="72" t="s">
        <v>10496</v>
      </c>
      <c r="C5197" s="72" t="s">
        <v>280</v>
      </c>
      <c r="D5197" s="72" t="s">
        <v>282</v>
      </c>
      <c r="E5197" s="72"/>
      <c r="F5197" s="73" t="n">
        <v>1993</v>
      </c>
      <c r="G5197" s="73" t="n">
        <v>1499</v>
      </c>
      <c r="H5197" s="73" t="n">
        <v>494</v>
      </c>
      <c r="I5197" s="74" t="n">
        <f aca="false">H5197/F5197</f>
        <v>0.247867536377321</v>
      </c>
      <c r="J5197" s="73" t="n">
        <v>1436</v>
      </c>
      <c r="K5197" s="73" t="n">
        <v>23</v>
      </c>
      <c r="L5197" s="73" t="n">
        <v>40</v>
      </c>
      <c r="M5197" s="73" t="n">
        <v>896</v>
      </c>
      <c r="N5197" s="73" t="n">
        <v>457</v>
      </c>
      <c r="O5197" s="73" t="n">
        <f aca="false">J5197-M5197-N5197</f>
        <v>83</v>
      </c>
      <c r="P5197" s="74" t="n">
        <f aca="false">M5197/J5197</f>
        <v>0.623955431754875</v>
      </c>
      <c r="Q5197" s="74" t="n">
        <f aca="false">N5197/J5197</f>
        <v>0.318245125348189</v>
      </c>
      <c r="R5197" s="75" t="n">
        <f aca="false">ABS(P5197-Q5197)*100</f>
        <v>30.5710306406685</v>
      </c>
      <c r="S5197" s="72" t="str">
        <f aca="false">IF(M5197&gt;N5197,"Flávio Bolsonaro",IF(N5197&gt;M5197,"Lula","Empate"))</f>
        <v>Flávio Bolsonaro</v>
      </c>
      <c r="T5197" s="74" t="n">
        <v>0.363378282469837</v>
      </c>
      <c r="U5197" s="74" t="n">
        <v>0.56777856635912</v>
      </c>
      <c r="V5197" s="72" t="str">
        <f aca="false">IF(S5197="Empate","—",IF((N5197&gt;M5197)&lt;&gt;(T5197&gt;U5197),"Sim","Não"))</f>
        <v>Não</v>
      </c>
    </row>
    <row r="5198" customFormat="false" ht="15" hidden="false" customHeight="false" outlineLevel="0" collapsed="false">
      <c r="A5198" s="72" t="s">
        <v>10497</v>
      </c>
      <c r="B5198" s="72" t="s">
        <v>10498</v>
      </c>
      <c r="C5198" s="72" t="s">
        <v>280</v>
      </c>
      <c r="D5198" s="72" t="s">
        <v>282</v>
      </c>
      <c r="E5198" s="72"/>
      <c r="F5198" s="73" t="n">
        <v>6111</v>
      </c>
      <c r="G5198" s="73" t="n">
        <v>4465</v>
      </c>
      <c r="H5198" s="73" t="n">
        <v>1646</v>
      </c>
      <c r="I5198" s="74" t="n">
        <f aca="false">H5198/F5198</f>
        <v>0.269350351824579</v>
      </c>
      <c r="J5198" s="73" t="n">
        <v>4229</v>
      </c>
      <c r="K5198" s="73" t="n">
        <v>66</v>
      </c>
      <c r="L5198" s="73" t="n">
        <v>170</v>
      </c>
      <c r="M5198" s="73" t="n">
        <v>2130</v>
      </c>
      <c r="N5198" s="73" t="n">
        <v>1832</v>
      </c>
      <c r="O5198" s="73" t="n">
        <f aca="false">J5198-M5198-N5198</f>
        <v>267</v>
      </c>
      <c r="P5198" s="74" t="n">
        <f aca="false">M5198/J5198</f>
        <v>0.503665169070702</v>
      </c>
      <c r="Q5198" s="74" t="n">
        <f aca="false">N5198/J5198</f>
        <v>0.433199337904942</v>
      </c>
      <c r="R5198" s="75" t="n">
        <f aca="false">ABS(P5198-Q5198)*100</f>
        <v>7.04658311657602</v>
      </c>
      <c r="S5198" s="72" t="str">
        <f aca="false">IF(M5198&gt;N5198,"Flávio Bolsonaro",IF(N5198&gt;M5198,"Lula","Empate"))</f>
        <v>Flávio Bolsonaro</v>
      </c>
      <c r="T5198" s="74" t="n">
        <v>0.497349823321555</v>
      </c>
      <c r="U5198" s="74" t="n">
        <v>0.445671378091873</v>
      </c>
      <c r="V5198" s="72" t="str">
        <f aca="false">IF(S5198="Empate","—",IF((N5198&gt;M5198)&lt;&gt;(T5198&gt;U5198),"Sim","Não"))</f>
        <v>Sim</v>
      </c>
    </row>
    <row r="5199" customFormat="false" ht="15" hidden="false" customHeight="false" outlineLevel="0" collapsed="false">
      <c r="A5199" s="72" t="s">
        <v>10499</v>
      </c>
      <c r="B5199" s="72" t="s">
        <v>10500</v>
      </c>
      <c r="C5199" s="72" t="s">
        <v>280</v>
      </c>
      <c r="D5199" s="72" t="s">
        <v>282</v>
      </c>
      <c r="E5199" s="72"/>
      <c r="F5199" s="73" t="n">
        <v>89901</v>
      </c>
      <c r="G5199" s="73" t="n">
        <v>72666</v>
      </c>
      <c r="H5199" s="73" t="n">
        <v>17235</v>
      </c>
      <c r="I5199" s="74" t="n">
        <f aca="false">H5199/F5199</f>
        <v>0.191710881970167</v>
      </c>
      <c r="J5199" s="73" t="n">
        <v>69768</v>
      </c>
      <c r="K5199" s="73" t="n">
        <v>1171</v>
      </c>
      <c r="L5199" s="73" t="n">
        <v>1727</v>
      </c>
      <c r="M5199" s="73" t="n">
        <v>39264</v>
      </c>
      <c r="N5199" s="73" t="n">
        <v>23575</v>
      </c>
      <c r="O5199" s="73" t="n">
        <f aca="false">J5199-M5199-N5199</f>
        <v>6929</v>
      </c>
      <c r="P5199" s="74" t="n">
        <f aca="false">M5199/J5199</f>
        <v>0.562779497764018</v>
      </c>
      <c r="Q5199" s="74" t="n">
        <f aca="false">N5199/J5199</f>
        <v>0.337905630088293</v>
      </c>
      <c r="R5199" s="75" t="n">
        <f aca="false">ABS(P5199-Q5199)*100</f>
        <v>22.4873867675725</v>
      </c>
      <c r="S5199" s="72" t="str">
        <f aca="false">IF(M5199&gt;N5199,"Flávio Bolsonaro",IF(N5199&gt;M5199,"Lula","Empate"))</f>
        <v>Flávio Bolsonaro</v>
      </c>
      <c r="T5199" s="74" t="n">
        <v>0.370941205686968</v>
      </c>
      <c r="U5199" s="74" t="n">
        <v>0.521310610293661</v>
      </c>
      <c r="V5199" s="72" t="str">
        <f aca="false">IF(S5199="Empate","—",IF((N5199&gt;M5199)&lt;&gt;(T5199&gt;U5199),"Sim","Não"))</f>
        <v>Não</v>
      </c>
    </row>
    <row r="5200" customFormat="false" ht="15" hidden="false" customHeight="false" outlineLevel="0" collapsed="false">
      <c r="A5200" s="72" t="s">
        <v>10501</v>
      </c>
      <c r="B5200" s="72" t="s">
        <v>10502</v>
      </c>
      <c r="C5200" s="72" t="s">
        <v>280</v>
      </c>
      <c r="D5200" s="72" t="s">
        <v>282</v>
      </c>
      <c r="E5200" s="72"/>
      <c r="F5200" s="73" t="n">
        <v>32588</v>
      </c>
      <c r="G5200" s="73" t="n">
        <v>26187</v>
      </c>
      <c r="H5200" s="73" t="n">
        <v>6401</v>
      </c>
      <c r="I5200" s="74" t="n">
        <f aca="false">H5200/F5200</f>
        <v>0.196421995826685</v>
      </c>
      <c r="J5200" s="73" t="n">
        <v>24780</v>
      </c>
      <c r="K5200" s="73" t="n">
        <v>672</v>
      </c>
      <c r="L5200" s="73" t="n">
        <v>735</v>
      </c>
      <c r="M5200" s="73" t="n">
        <v>16572</v>
      </c>
      <c r="N5200" s="73" t="n">
        <v>6409</v>
      </c>
      <c r="O5200" s="73" t="n">
        <f aca="false">J5200-M5200-N5200</f>
        <v>1799</v>
      </c>
      <c r="P5200" s="74" t="n">
        <f aca="false">M5200/J5200</f>
        <v>0.668765133171913</v>
      </c>
      <c r="Q5200" s="74" t="n">
        <f aca="false">N5200/J5200</f>
        <v>0.25863599677159</v>
      </c>
      <c r="R5200" s="75" t="n">
        <f aca="false">ABS(P5200-Q5200)*100</f>
        <v>41.0129136400323</v>
      </c>
      <c r="S5200" s="72" t="str">
        <f aca="false">IF(M5200&gt;N5200,"Flávio Bolsonaro",IF(N5200&gt;M5200,"Lula","Empate"))</f>
        <v>Flávio Bolsonaro</v>
      </c>
      <c r="T5200" s="74" t="n">
        <v>0.297402291633966</v>
      </c>
      <c r="U5200" s="74" t="n">
        <v>0.632985402605557</v>
      </c>
      <c r="V5200" s="72" t="str">
        <f aca="false">IF(S5200="Empate","—",IF((N5200&gt;M5200)&lt;&gt;(T5200&gt;U5200),"Sim","Não"))</f>
        <v>Não</v>
      </c>
    </row>
    <row r="5201" customFormat="false" ht="15" hidden="false" customHeight="false" outlineLevel="0" collapsed="false">
      <c r="A5201" s="72" t="s">
        <v>10503</v>
      </c>
      <c r="B5201" s="72" t="s">
        <v>10504</v>
      </c>
      <c r="C5201" s="72" t="s">
        <v>280</v>
      </c>
      <c r="D5201" s="72" t="s">
        <v>282</v>
      </c>
      <c r="E5201" s="72"/>
      <c r="F5201" s="73" t="n">
        <v>4810</v>
      </c>
      <c r="G5201" s="73" t="n">
        <v>3826</v>
      </c>
      <c r="H5201" s="73" t="n">
        <v>984</v>
      </c>
      <c r="I5201" s="74" t="n">
        <f aca="false">H5201/F5201</f>
        <v>0.204573804573805</v>
      </c>
      <c r="J5201" s="73" t="n">
        <v>3598</v>
      </c>
      <c r="K5201" s="73" t="n">
        <v>111</v>
      </c>
      <c r="L5201" s="73" t="n">
        <v>117</v>
      </c>
      <c r="M5201" s="73" t="n">
        <v>2189</v>
      </c>
      <c r="N5201" s="73" t="n">
        <v>1125</v>
      </c>
      <c r="O5201" s="73" t="n">
        <f aca="false">J5201-M5201-N5201</f>
        <v>284</v>
      </c>
      <c r="P5201" s="74" t="n">
        <f aca="false">M5201/J5201</f>
        <v>0.608393551973319</v>
      </c>
      <c r="Q5201" s="74" t="n">
        <f aca="false">N5201/J5201</f>
        <v>0.312673707615342</v>
      </c>
      <c r="R5201" s="75" t="n">
        <f aca="false">ABS(P5201-Q5201)*100</f>
        <v>29.5719844357977</v>
      </c>
      <c r="S5201" s="72" t="str">
        <f aca="false">IF(M5201&gt;N5201,"Flávio Bolsonaro",IF(N5201&gt;M5201,"Lula","Empate"))</f>
        <v>Flávio Bolsonaro</v>
      </c>
      <c r="T5201" s="74" t="n">
        <v>0.399413020277481</v>
      </c>
      <c r="U5201" s="74" t="n">
        <v>0.506937033084312</v>
      </c>
      <c r="V5201" s="72" t="str">
        <f aca="false">IF(S5201="Empate","—",IF((N5201&gt;M5201)&lt;&gt;(T5201&gt;U5201),"Sim","Não"))</f>
        <v>Não</v>
      </c>
    </row>
    <row r="5202" customFormat="false" ht="15" hidden="false" customHeight="false" outlineLevel="0" collapsed="false">
      <c r="A5202" s="72" t="s">
        <v>10505</v>
      </c>
      <c r="B5202" s="72" t="s">
        <v>10506</v>
      </c>
      <c r="C5202" s="72" t="s">
        <v>280</v>
      </c>
      <c r="D5202" s="72" t="s">
        <v>282</v>
      </c>
      <c r="E5202" s="72"/>
      <c r="F5202" s="73" t="n">
        <v>2682</v>
      </c>
      <c r="G5202" s="73" t="n">
        <v>2064</v>
      </c>
      <c r="H5202" s="73" t="n">
        <v>618</v>
      </c>
      <c r="I5202" s="74" t="n">
        <f aca="false">H5202/F5202</f>
        <v>0.230425055928412</v>
      </c>
      <c r="J5202" s="73" t="n">
        <v>1980</v>
      </c>
      <c r="K5202" s="73" t="n">
        <v>39</v>
      </c>
      <c r="L5202" s="73" t="n">
        <v>45</v>
      </c>
      <c r="M5202" s="73" t="n">
        <v>1158</v>
      </c>
      <c r="N5202" s="73" t="n">
        <v>704</v>
      </c>
      <c r="O5202" s="73" t="n">
        <f aca="false">J5202-M5202-N5202</f>
        <v>118</v>
      </c>
      <c r="P5202" s="74" t="n">
        <f aca="false">M5202/J5202</f>
        <v>0.584848484848485</v>
      </c>
      <c r="Q5202" s="74" t="n">
        <f aca="false">N5202/J5202</f>
        <v>0.355555555555556</v>
      </c>
      <c r="R5202" s="75" t="n">
        <f aca="false">ABS(P5202-Q5202)*100</f>
        <v>22.9292929292929</v>
      </c>
      <c r="S5202" s="72" t="str">
        <f aca="false">IF(M5202&gt;N5202,"Flávio Bolsonaro",IF(N5202&gt;M5202,"Lula","Empate"))</f>
        <v>Flávio Bolsonaro</v>
      </c>
      <c r="T5202" s="74" t="n">
        <v>0.426301369863014</v>
      </c>
      <c r="U5202" s="74" t="n">
        <v>0.513972602739726</v>
      </c>
      <c r="V5202" s="72" t="str">
        <f aca="false">IF(S5202="Empate","—",IF((N5202&gt;M5202)&lt;&gt;(T5202&gt;U5202),"Sim","Não"))</f>
        <v>Não</v>
      </c>
    </row>
    <row r="5203" customFormat="false" ht="15" hidden="false" customHeight="false" outlineLevel="0" collapsed="false">
      <c r="A5203" s="72" t="s">
        <v>10507</v>
      </c>
      <c r="B5203" s="72" t="s">
        <v>10508</v>
      </c>
      <c r="C5203" s="72" t="s">
        <v>280</v>
      </c>
      <c r="D5203" s="72" t="s">
        <v>282</v>
      </c>
      <c r="E5203" s="72"/>
      <c r="F5203" s="73" t="n">
        <v>12296</v>
      </c>
      <c r="G5203" s="73" t="n">
        <v>9508</v>
      </c>
      <c r="H5203" s="73" t="n">
        <v>2788</v>
      </c>
      <c r="I5203" s="74" t="n">
        <f aca="false">H5203/F5203</f>
        <v>0.226740403383214</v>
      </c>
      <c r="J5203" s="73" t="n">
        <v>9003</v>
      </c>
      <c r="K5203" s="73" t="n">
        <v>214</v>
      </c>
      <c r="L5203" s="73" t="n">
        <v>291</v>
      </c>
      <c r="M5203" s="73" t="n">
        <v>4448</v>
      </c>
      <c r="N5203" s="73" t="n">
        <v>4022</v>
      </c>
      <c r="O5203" s="73" t="n">
        <f aca="false">J5203-M5203-N5203</f>
        <v>533</v>
      </c>
      <c r="P5203" s="74" t="n">
        <f aca="false">M5203/J5203</f>
        <v>0.494057536376763</v>
      </c>
      <c r="Q5203" s="74" t="n">
        <f aca="false">N5203/J5203</f>
        <v>0.446739975563701</v>
      </c>
      <c r="R5203" s="75" t="n">
        <f aca="false">ABS(P5203-Q5203)*100</f>
        <v>4.73175608130623</v>
      </c>
      <c r="S5203" s="72" t="str">
        <f aca="false">IF(M5203&gt;N5203,"Flávio Bolsonaro",IF(N5203&gt;M5203,"Lula","Empate"))</f>
        <v>Flávio Bolsonaro</v>
      </c>
      <c r="T5203" s="74" t="n">
        <v>0.536171609937616</v>
      </c>
      <c r="U5203" s="74" t="n">
        <v>0.414796979314874</v>
      </c>
      <c r="V5203" s="72" t="str">
        <f aca="false">IF(S5203="Empate","—",IF((N5203&gt;M5203)&lt;&gt;(T5203&gt;U5203),"Sim","Não"))</f>
        <v>Sim</v>
      </c>
    </row>
    <row r="5204" customFormat="false" ht="15" hidden="false" customHeight="false" outlineLevel="0" collapsed="false">
      <c r="A5204" s="72" t="s">
        <v>10509</v>
      </c>
      <c r="B5204" s="72" t="s">
        <v>10510</v>
      </c>
      <c r="C5204" s="72" t="s">
        <v>280</v>
      </c>
      <c r="D5204" s="72" t="s">
        <v>282</v>
      </c>
      <c r="E5204" s="72"/>
      <c r="F5204" s="73" t="n">
        <v>33383</v>
      </c>
      <c r="G5204" s="73" t="n">
        <v>26784</v>
      </c>
      <c r="H5204" s="73" t="n">
        <v>6599</v>
      </c>
      <c r="I5204" s="74" t="n">
        <f aca="false">H5204/F5204</f>
        <v>0.197675463559297</v>
      </c>
      <c r="J5204" s="73" t="n">
        <v>25126</v>
      </c>
      <c r="K5204" s="73" t="n">
        <v>610</v>
      </c>
      <c r="L5204" s="73" t="n">
        <v>1048</v>
      </c>
      <c r="M5204" s="73" t="n">
        <v>17474</v>
      </c>
      <c r="N5204" s="73" t="n">
        <v>5780</v>
      </c>
      <c r="O5204" s="73" t="n">
        <f aca="false">J5204-M5204-N5204</f>
        <v>1872</v>
      </c>
      <c r="P5204" s="74" t="n">
        <f aca="false">M5204/J5204</f>
        <v>0.695454907267373</v>
      </c>
      <c r="Q5204" s="74" t="n">
        <f aca="false">N5204/J5204</f>
        <v>0.230040595399188</v>
      </c>
      <c r="R5204" s="75" t="n">
        <f aca="false">ABS(P5204-Q5204)*100</f>
        <v>46.5414311868184</v>
      </c>
      <c r="S5204" s="72" t="str">
        <f aca="false">IF(M5204&gt;N5204,"Flávio Bolsonaro",IF(N5204&gt;M5204,"Lula","Empate"))</f>
        <v>Flávio Bolsonaro</v>
      </c>
      <c r="T5204" s="74" t="n">
        <v>0.265067336762339</v>
      </c>
      <c r="U5204" s="74" t="n">
        <v>0.648985040637638</v>
      </c>
      <c r="V5204" s="72" t="str">
        <f aca="false">IF(S5204="Empate","—",IF((N5204&gt;M5204)&lt;&gt;(T5204&gt;U5204),"Sim","Não"))</f>
        <v>Não</v>
      </c>
    </row>
    <row r="5205" customFormat="false" ht="15" hidden="false" customHeight="false" outlineLevel="0" collapsed="false">
      <c r="A5205" s="72" t="s">
        <v>10511</v>
      </c>
      <c r="B5205" s="72" t="s">
        <v>10512</v>
      </c>
      <c r="C5205" s="72" t="s">
        <v>280</v>
      </c>
      <c r="D5205" s="72" t="s">
        <v>282</v>
      </c>
      <c r="E5205" s="72"/>
      <c r="F5205" s="73" t="n">
        <v>2726</v>
      </c>
      <c r="G5205" s="73" t="n">
        <v>2175</v>
      </c>
      <c r="H5205" s="73" t="n">
        <v>551</v>
      </c>
      <c r="I5205" s="74" t="n">
        <f aca="false">H5205/F5205</f>
        <v>0.202127659574468</v>
      </c>
      <c r="J5205" s="73" t="n">
        <v>2106</v>
      </c>
      <c r="K5205" s="73" t="n">
        <v>19</v>
      </c>
      <c r="L5205" s="73" t="n">
        <v>50</v>
      </c>
      <c r="M5205" s="73" t="n">
        <v>1451</v>
      </c>
      <c r="N5205" s="73" t="n">
        <v>518</v>
      </c>
      <c r="O5205" s="73" t="n">
        <f aca="false">J5205-M5205-N5205</f>
        <v>137</v>
      </c>
      <c r="P5205" s="74" t="n">
        <f aca="false">M5205/J5205</f>
        <v>0.688983855650522</v>
      </c>
      <c r="Q5205" s="74" t="n">
        <f aca="false">N5205/J5205</f>
        <v>0.245963912630579</v>
      </c>
      <c r="R5205" s="75" t="n">
        <f aca="false">ABS(P5205-Q5205)*100</f>
        <v>44.3019943019943</v>
      </c>
      <c r="S5205" s="72" t="str">
        <f aca="false">IF(M5205&gt;N5205,"Flávio Bolsonaro",IF(N5205&gt;M5205,"Lula","Empate"))</f>
        <v>Flávio Bolsonaro</v>
      </c>
      <c r="T5205" s="74" t="n">
        <v>0.324754328497894</v>
      </c>
      <c r="U5205" s="74" t="n">
        <v>0.597098736546561</v>
      </c>
      <c r="V5205" s="72" t="str">
        <f aca="false">IF(S5205="Empate","—",IF((N5205&gt;M5205)&lt;&gt;(T5205&gt;U5205),"Sim","Não"))</f>
        <v>Não</v>
      </c>
    </row>
    <row r="5206" customFormat="false" ht="15" hidden="false" customHeight="false" outlineLevel="0" collapsed="false">
      <c r="A5206" s="72" t="s">
        <v>10513</v>
      </c>
      <c r="B5206" s="72" t="s">
        <v>10514</v>
      </c>
      <c r="C5206" s="72" t="s">
        <v>280</v>
      </c>
      <c r="D5206" s="72" t="s">
        <v>282</v>
      </c>
      <c r="E5206" s="72"/>
      <c r="F5206" s="73" t="n">
        <v>7891</v>
      </c>
      <c r="G5206" s="73" t="n">
        <v>5542</v>
      </c>
      <c r="H5206" s="73" t="n">
        <v>2349</v>
      </c>
      <c r="I5206" s="74" t="n">
        <f aca="false">H5206/F5206</f>
        <v>0.297680902293752</v>
      </c>
      <c r="J5206" s="73" t="n">
        <v>5285</v>
      </c>
      <c r="K5206" s="73" t="n">
        <v>114</v>
      </c>
      <c r="L5206" s="73" t="n">
        <v>143</v>
      </c>
      <c r="M5206" s="73" t="n">
        <v>2824</v>
      </c>
      <c r="N5206" s="73" t="n">
        <v>2065</v>
      </c>
      <c r="O5206" s="73" t="n">
        <f aca="false">J5206-M5206-N5206</f>
        <v>396</v>
      </c>
      <c r="P5206" s="74" t="n">
        <f aca="false">M5206/J5206</f>
        <v>0.53434247871334</v>
      </c>
      <c r="Q5206" s="74" t="n">
        <f aca="false">N5206/J5206</f>
        <v>0.390728476821192</v>
      </c>
      <c r="R5206" s="75" t="n">
        <f aca="false">ABS(P5206-Q5206)*100</f>
        <v>14.3614001892148</v>
      </c>
      <c r="S5206" s="72" t="str">
        <f aca="false">IF(M5206&gt;N5206,"Flávio Bolsonaro",IF(N5206&gt;M5206,"Lula","Empate"))</f>
        <v>Flávio Bolsonaro</v>
      </c>
      <c r="T5206" s="74" t="n">
        <v>0.424710424710425</v>
      </c>
      <c r="U5206" s="74" t="n">
        <v>0.489060489060489</v>
      </c>
      <c r="V5206" s="72" t="str">
        <f aca="false">IF(S5206="Empate","—",IF((N5206&gt;M5206)&lt;&gt;(T5206&gt;U5206),"Sim","Não"))</f>
        <v>Não</v>
      </c>
    </row>
    <row r="5207" customFormat="false" ht="15" hidden="false" customHeight="false" outlineLevel="0" collapsed="false">
      <c r="A5207" s="72" t="s">
        <v>10515</v>
      </c>
      <c r="B5207" s="72" t="s">
        <v>10516</v>
      </c>
      <c r="C5207" s="72" t="s">
        <v>280</v>
      </c>
      <c r="D5207" s="72" t="s">
        <v>282</v>
      </c>
      <c r="E5207" s="72"/>
      <c r="F5207" s="73" t="n">
        <v>43746</v>
      </c>
      <c r="G5207" s="73" t="n">
        <v>34393</v>
      </c>
      <c r="H5207" s="73" t="n">
        <v>9353</v>
      </c>
      <c r="I5207" s="74" t="n">
        <f aca="false">H5207/F5207</f>
        <v>0.213802404791295</v>
      </c>
      <c r="J5207" s="73" t="n">
        <v>32736</v>
      </c>
      <c r="K5207" s="73" t="n">
        <v>668</v>
      </c>
      <c r="L5207" s="73" t="n">
        <v>989</v>
      </c>
      <c r="M5207" s="73" t="n">
        <v>21170</v>
      </c>
      <c r="N5207" s="73" t="n">
        <v>9312</v>
      </c>
      <c r="O5207" s="73" t="n">
        <f aca="false">J5207-M5207-N5207</f>
        <v>2254</v>
      </c>
      <c r="P5207" s="74" t="n">
        <f aca="false">M5207/J5207</f>
        <v>0.646688660801564</v>
      </c>
      <c r="Q5207" s="74" t="n">
        <f aca="false">N5207/J5207</f>
        <v>0.284457478005865</v>
      </c>
      <c r="R5207" s="75" t="n">
        <f aca="false">ABS(P5207-Q5207)*100</f>
        <v>36.2231182795699</v>
      </c>
      <c r="S5207" s="72" t="str">
        <f aca="false">IF(M5207&gt;N5207,"Flávio Bolsonaro",IF(N5207&gt;M5207,"Lula","Empate"))</f>
        <v>Flávio Bolsonaro</v>
      </c>
      <c r="T5207" s="74" t="n">
        <v>0.327730090605627</v>
      </c>
      <c r="U5207" s="74" t="n">
        <v>0.601305436337625</v>
      </c>
      <c r="V5207" s="72" t="str">
        <f aca="false">IF(S5207="Empate","—",IF((N5207&gt;M5207)&lt;&gt;(T5207&gt;U5207),"Sim","Não"))</f>
        <v>Não</v>
      </c>
    </row>
    <row r="5208" customFormat="false" ht="15" hidden="false" customHeight="false" outlineLevel="0" collapsed="false">
      <c r="A5208" s="72" t="s">
        <v>10517</v>
      </c>
      <c r="B5208" s="72" t="s">
        <v>10518</v>
      </c>
      <c r="C5208" s="72" t="s">
        <v>280</v>
      </c>
      <c r="D5208" s="72" t="s">
        <v>282</v>
      </c>
      <c r="E5208" s="72"/>
      <c r="F5208" s="73" t="n">
        <v>19125</v>
      </c>
      <c r="G5208" s="73" t="n">
        <v>13862</v>
      </c>
      <c r="H5208" s="73" t="n">
        <v>5263</v>
      </c>
      <c r="I5208" s="74" t="n">
        <f aca="false">H5208/F5208</f>
        <v>0.27518954248366</v>
      </c>
      <c r="J5208" s="73" t="n">
        <v>13200</v>
      </c>
      <c r="K5208" s="73" t="n">
        <v>295</v>
      </c>
      <c r="L5208" s="73" t="n">
        <v>367</v>
      </c>
      <c r="M5208" s="73" t="n">
        <v>7498</v>
      </c>
      <c r="N5208" s="73" t="n">
        <v>4868</v>
      </c>
      <c r="O5208" s="73" t="n">
        <f aca="false">J5208-M5208-N5208</f>
        <v>834</v>
      </c>
      <c r="P5208" s="74" t="n">
        <f aca="false">M5208/J5208</f>
        <v>0.568030303030303</v>
      </c>
      <c r="Q5208" s="74" t="n">
        <f aca="false">N5208/J5208</f>
        <v>0.368787878787879</v>
      </c>
      <c r="R5208" s="75" t="n">
        <f aca="false">ABS(P5208-Q5208)*100</f>
        <v>19.9242424242424</v>
      </c>
      <c r="S5208" s="72" t="str">
        <f aca="false">IF(M5208&gt;N5208,"Flávio Bolsonaro",IF(N5208&gt;M5208,"Lula","Empate"))</f>
        <v>Flávio Bolsonaro</v>
      </c>
      <c r="T5208" s="74" t="n">
        <v>0.397314375987362</v>
      </c>
      <c r="U5208" s="74" t="n">
        <v>0.519172770357605</v>
      </c>
      <c r="V5208" s="72" t="str">
        <f aca="false">IF(S5208="Empate","—",IF((N5208&gt;M5208)&lt;&gt;(T5208&gt;U5208),"Sim","Não"))</f>
        <v>Não</v>
      </c>
    </row>
    <row r="5209" customFormat="false" ht="15" hidden="false" customHeight="false" outlineLevel="0" collapsed="false">
      <c r="A5209" s="72" t="s">
        <v>10519</v>
      </c>
      <c r="B5209" s="72" t="s">
        <v>10520</v>
      </c>
      <c r="C5209" s="72" t="s">
        <v>280</v>
      </c>
      <c r="D5209" s="72" t="s">
        <v>282</v>
      </c>
      <c r="E5209" s="72"/>
      <c r="F5209" s="73" t="n">
        <v>6469</v>
      </c>
      <c r="G5209" s="73" t="n">
        <v>4973</v>
      </c>
      <c r="H5209" s="73" t="n">
        <v>1496</v>
      </c>
      <c r="I5209" s="74" t="n">
        <f aca="false">H5209/F5209</f>
        <v>0.231256763023651</v>
      </c>
      <c r="J5209" s="73" t="n">
        <v>4704</v>
      </c>
      <c r="K5209" s="73" t="n">
        <v>115</v>
      </c>
      <c r="L5209" s="73" t="n">
        <v>154</v>
      </c>
      <c r="M5209" s="73" t="n">
        <v>2918</v>
      </c>
      <c r="N5209" s="73" t="n">
        <v>1463</v>
      </c>
      <c r="O5209" s="73" t="n">
        <f aca="false">J5209-M5209-N5209</f>
        <v>323</v>
      </c>
      <c r="P5209" s="74" t="n">
        <f aca="false">M5209/J5209</f>
        <v>0.620323129251701</v>
      </c>
      <c r="Q5209" s="74" t="n">
        <f aca="false">N5209/J5209</f>
        <v>0.311011904761905</v>
      </c>
      <c r="R5209" s="75" t="n">
        <f aca="false">ABS(P5209-Q5209)*100</f>
        <v>30.9311224489796</v>
      </c>
      <c r="S5209" s="72" t="str">
        <f aca="false">IF(M5209&gt;N5209,"Flávio Bolsonaro",IF(N5209&gt;M5209,"Lula","Empate"))</f>
        <v>Flávio Bolsonaro</v>
      </c>
      <c r="T5209" s="74" t="n">
        <v>0.386173767752715</v>
      </c>
      <c r="U5209" s="74" t="n">
        <v>0.527568922305765</v>
      </c>
      <c r="V5209" s="72" t="str">
        <f aca="false">IF(S5209="Empate","—",IF((N5209&gt;M5209)&lt;&gt;(T5209&gt;U5209),"Sim","Não"))</f>
        <v>Não</v>
      </c>
    </row>
    <row r="5210" customFormat="false" ht="15" hidden="false" customHeight="false" outlineLevel="0" collapsed="false">
      <c r="A5210" s="72" t="s">
        <v>10521</v>
      </c>
      <c r="B5210" s="72" t="s">
        <v>10522</v>
      </c>
      <c r="C5210" s="72" t="s">
        <v>280</v>
      </c>
      <c r="D5210" s="72" t="s">
        <v>282</v>
      </c>
      <c r="E5210" s="72"/>
      <c r="F5210" s="73" t="n">
        <v>59840</v>
      </c>
      <c r="G5210" s="73" t="n">
        <v>43174</v>
      </c>
      <c r="H5210" s="73" t="n">
        <v>16666</v>
      </c>
      <c r="I5210" s="74" t="n">
        <f aca="false">H5210/F5210</f>
        <v>0.27850935828877</v>
      </c>
      <c r="J5210" s="73" t="n">
        <v>40994</v>
      </c>
      <c r="K5210" s="73" t="n">
        <v>899</v>
      </c>
      <c r="L5210" s="73" t="n">
        <v>1281</v>
      </c>
      <c r="M5210" s="73" t="n">
        <v>21904</v>
      </c>
      <c r="N5210" s="73" t="n">
        <v>15550</v>
      </c>
      <c r="O5210" s="73" t="n">
        <f aca="false">J5210-M5210-N5210</f>
        <v>3540</v>
      </c>
      <c r="P5210" s="74" t="n">
        <f aca="false">M5210/J5210</f>
        <v>0.534322095916476</v>
      </c>
      <c r="Q5210" s="74" t="n">
        <f aca="false">N5210/J5210</f>
        <v>0.379323803483437</v>
      </c>
      <c r="R5210" s="75" t="n">
        <f aca="false">ABS(P5210-Q5210)*100</f>
        <v>15.4998292433039</v>
      </c>
      <c r="S5210" s="72" t="str">
        <f aca="false">IF(M5210&gt;N5210,"Flávio Bolsonaro",IF(N5210&gt;M5210,"Lula","Empate"))</f>
        <v>Flávio Bolsonaro</v>
      </c>
      <c r="T5210" s="74" t="n">
        <v>0.38724279835391</v>
      </c>
      <c r="U5210" s="74" t="n">
        <v>0.513096102638586</v>
      </c>
      <c r="V5210" s="72" t="str">
        <f aca="false">IF(S5210="Empate","—",IF((N5210&gt;M5210)&lt;&gt;(T5210&gt;U5210),"Sim","Não"))</f>
        <v>Não</v>
      </c>
    </row>
    <row r="5211" customFormat="false" ht="15" hidden="false" customHeight="false" outlineLevel="0" collapsed="false">
      <c r="A5211" s="72" t="s">
        <v>10523</v>
      </c>
      <c r="B5211" s="72" t="s">
        <v>10524</v>
      </c>
      <c r="C5211" s="72" t="s">
        <v>280</v>
      </c>
      <c r="D5211" s="72" t="s">
        <v>282</v>
      </c>
      <c r="E5211" s="72"/>
      <c r="F5211" s="73" t="n">
        <v>4487</v>
      </c>
      <c r="G5211" s="73" t="n">
        <v>3525</v>
      </c>
      <c r="H5211" s="73" t="n">
        <v>962</v>
      </c>
      <c r="I5211" s="74" t="n">
        <f aca="false">H5211/F5211</f>
        <v>0.214397147314464</v>
      </c>
      <c r="J5211" s="73" t="n">
        <v>3376</v>
      </c>
      <c r="K5211" s="73" t="n">
        <v>39</v>
      </c>
      <c r="L5211" s="73" t="n">
        <v>110</v>
      </c>
      <c r="M5211" s="73" t="n">
        <v>2151</v>
      </c>
      <c r="N5211" s="73" t="n">
        <v>1084</v>
      </c>
      <c r="O5211" s="73" t="n">
        <f aca="false">J5211-M5211-N5211</f>
        <v>141</v>
      </c>
      <c r="P5211" s="74" t="n">
        <f aca="false">M5211/J5211</f>
        <v>0.637144549763033</v>
      </c>
      <c r="Q5211" s="74" t="n">
        <f aca="false">N5211/J5211</f>
        <v>0.321090047393365</v>
      </c>
      <c r="R5211" s="75" t="n">
        <f aca="false">ABS(P5211-Q5211)*100</f>
        <v>31.6054502369668</v>
      </c>
      <c r="S5211" s="72" t="str">
        <f aca="false">IF(M5211&gt;N5211,"Flávio Bolsonaro",IF(N5211&gt;M5211,"Lula","Empate"))</f>
        <v>Flávio Bolsonaro</v>
      </c>
      <c r="T5211" s="74" t="n">
        <v>0.369423131571469</v>
      </c>
      <c r="U5211" s="74" t="n">
        <v>0.574026712134129</v>
      </c>
      <c r="V5211" s="72" t="str">
        <f aca="false">IF(S5211="Empate","—",IF((N5211&gt;M5211)&lt;&gt;(T5211&gt;U5211),"Sim","Não"))</f>
        <v>Não</v>
      </c>
    </row>
    <row r="5212" customFormat="false" ht="15" hidden="false" customHeight="false" outlineLevel="0" collapsed="false">
      <c r="A5212" s="72" t="s">
        <v>10525</v>
      </c>
      <c r="B5212" s="72" t="s">
        <v>10526</v>
      </c>
      <c r="C5212" s="72" t="s">
        <v>280</v>
      </c>
      <c r="D5212" s="72" t="s">
        <v>282</v>
      </c>
      <c r="E5212" s="72"/>
      <c r="F5212" s="73" t="n">
        <v>42011</v>
      </c>
      <c r="G5212" s="73" t="n">
        <v>31515</v>
      </c>
      <c r="H5212" s="73" t="n">
        <v>10496</v>
      </c>
      <c r="I5212" s="74" t="n">
        <f aca="false">H5212/F5212</f>
        <v>0.249839327795101</v>
      </c>
      <c r="J5212" s="73" t="n">
        <v>29541</v>
      </c>
      <c r="K5212" s="73" t="n">
        <v>965</v>
      </c>
      <c r="L5212" s="73" t="n">
        <v>1009</v>
      </c>
      <c r="M5212" s="73" t="n">
        <v>17910</v>
      </c>
      <c r="N5212" s="73" t="n">
        <v>9014</v>
      </c>
      <c r="O5212" s="73" t="n">
        <f aca="false">J5212-M5212-N5212</f>
        <v>2617</v>
      </c>
      <c r="P5212" s="74" t="n">
        <f aca="false">M5212/J5212</f>
        <v>0.60627602315426</v>
      </c>
      <c r="Q5212" s="74" t="n">
        <f aca="false">N5212/J5212</f>
        <v>0.305135235774009</v>
      </c>
      <c r="R5212" s="75" t="n">
        <f aca="false">ABS(P5212-Q5212)*100</f>
        <v>30.1140787380251</v>
      </c>
      <c r="S5212" s="72" t="str">
        <f aca="false">IF(M5212&gt;N5212,"Flávio Bolsonaro",IF(N5212&gt;M5212,"Lula","Empate"))</f>
        <v>Flávio Bolsonaro</v>
      </c>
      <c r="T5212" s="74" t="n">
        <v>0.334379335403316</v>
      </c>
      <c r="U5212" s="74" t="n">
        <v>0.560447909096915</v>
      </c>
      <c r="V5212" s="72" t="str">
        <f aca="false">IF(S5212="Empate","—",IF((N5212&gt;M5212)&lt;&gt;(T5212&gt;U5212),"Sim","Não"))</f>
        <v>Não</v>
      </c>
    </row>
    <row r="5213" customFormat="false" ht="15" hidden="false" customHeight="false" outlineLevel="0" collapsed="false">
      <c r="A5213" s="72" t="s">
        <v>10527</v>
      </c>
      <c r="B5213" s="72" t="s">
        <v>10528</v>
      </c>
      <c r="C5213" s="72" t="s">
        <v>280</v>
      </c>
      <c r="D5213" s="72" t="s">
        <v>282</v>
      </c>
      <c r="E5213" s="72"/>
      <c r="F5213" s="73" t="n">
        <v>22434</v>
      </c>
      <c r="G5213" s="73" t="n">
        <v>17046</v>
      </c>
      <c r="H5213" s="73" t="n">
        <v>5388</v>
      </c>
      <c r="I5213" s="74" t="n">
        <f aca="false">H5213/F5213</f>
        <v>0.240171168761701</v>
      </c>
      <c r="J5213" s="73" t="n">
        <v>16075</v>
      </c>
      <c r="K5213" s="73" t="n">
        <v>451</v>
      </c>
      <c r="L5213" s="73" t="n">
        <v>520</v>
      </c>
      <c r="M5213" s="73" t="n">
        <v>10501</v>
      </c>
      <c r="N5213" s="73" t="n">
        <v>4458</v>
      </c>
      <c r="O5213" s="73" t="n">
        <f aca="false">J5213-M5213-N5213</f>
        <v>1116</v>
      </c>
      <c r="P5213" s="74" t="n">
        <f aca="false">M5213/J5213</f>
        <v>0.653250388802488</v>
      </c>
      <c r="Q5213" s="74" t="n">
        <f aca="false">N5213/J5213</f>
        <v>0.277325038880249</v>
      </c>
      <c r="R5213" s="75" t="n">
        <f aca="false">ABS(P5213-Q5213)*100</f>
        <v>37.5925349922239</v>
      </c>
      <c r="S5213" s="72" t="str">
        <f aca="false">IF(M5213&gt;N5213,"Flávio Bolsonaro",IF(N5213&gt;M5213,"Lula","Empate"))</f>
        <v>Flávio Bolsonaro</v>
      </c>
      <c r="T5213" s="74" t="n">
        <v>0.3377751338489</v>
      </c>
      <c r="U5213" s="74" t="n">
        <v>0.577929803688281</v>
      </c>
      <c r="V5213" s="72" t="str">
        <f aca="false">IF(S5213="Empate","—",IF((N5213&gt;M5213)&lt;&gt;(T5213&gt;U5213),"Sim","Não"))</f>
        <v>Não</v>
      </c>
    </row>
    <row r="5214" customFormat="false" ht="15" hidden="false" customHeight="false" outlineLevel="0" collapsed="false">
      <c r="A5214" s="72" t="s">
        <v>10529</v>
      </c>
      <c r="B5214" s="72" t="s">
        <v>10530</v>
      </c>
      <c r="C5214" s="72" t="s">
        <v>280</v>
      </c>
      <c r="D5214" s="72" t="s">
        <v>282</v>
      </c>
      <c r="E5214" s="72"/>
      <c r="F5214" s="73" t="n">
        <v>119275</v>
      </c>
      <c r="G5214" s="73" t="n">
        <v>94638</v>
      </c>
      <c r="H5214" s="73" t="n">
        <v>24637</v>
      </c>
      <c r="I5214" s="74" t="n">
        <f aca="false">H5214/F5214</f>
        <v>0.206556277509956</v>
      </c>
      <c r="J5214" s="73" t="n">
        <v>88927</v>
      </c>
      <c r="K5214" s="73" t="n">
        <v>2589</v>
      </c>
      <c r="L5214" s="73" t="n">
        <v>3122</v>
      </c>
      <c r="M5214" s="73" t="n">
        <v>52407</v>
      </c>
      <c r="N5214" s="73" t="n">
        <v>27531</v>
      </c>
      <c r="O5214" s="73" t="n">
        <f aca="false">J5214-M5214-N5214</f>
        <v>8989</v>
      </c>
      <c r="P5214" s="74" t="n">
        <f aca="false">M5214/J5214</f>
        <v>0.589326076444724</v>
      </c>
      <c r="Q5214" s="74" t="n">
        <f aca="false">N5214/J5214</f>
        <v>0.309591012853239</v>
      </c>
      <c r="R5214" s="75" t="n">
        <f aca="false">ABS(P5214-Q5214)*100</f>
        <v>27.9735063591485</v>
      </c>
      <c r="S5214" s="72" t="str">
        <f aca="false">IF(M5214&gt;N5214,"Flávio Bolsonaro",IF(N5214&gt;M5214,"Lula","Empate"))</f>
        <v>Flávio Bolsonaro</v>
      </c>
      <c r="T5214" s="74" t="n">
        <v>0.327240278455194</v>
      </c>
      <c r="U5214" s="74" t="n">
        <v>0.561322218773556</v>
      </c>
      <c r="V5214" s="72" t="str">
        <f aca="false">IF(S5214="Empate","—",IF((N5214&gt;M5214)&lt;&gt;(T5214&gt;U5214),"Sim","Não"))</f>
        <v>Não</v>
      </c>
    </row>
    <row r="5215" customFormat="false" ht="15" hidden="false" customHeight="false" outlineLevel="0" collapsed="false">
      <c r="A5215" s="72" t="s">
        <v>10531</v>
      </c>
      <c r="B5215" s="72" t="s">
        <v>10532</v>
      </c>
      <c r="C5215" s="72" t="s">
        <v>280</v>
      </c>
      <c r="D5215" s="72" t="s">
        <v>282</v>
      </c>
      <c r="E5215" s="72"/>
      <c r="F5215" s="73" t="n">
        <v>10497</v>
      </c>
      <c r="G5215" s="73" t="n">
        <v>8505</v>
      </c>
      <c r="H5215" s="73" t="n">
        <v>1992</v>
      </c>
      <c r="I5215" s="74" t="n">
        <f aca="false">H5215/F5215</f>
        <v>0.189768505287225</v>
      </c>
      <c r="J5215" s="73" t="n">
        <v>8034</v>
      </c>
      <c r="K5215" s="73" t="n">
        <v>216</v>
      </c>
      <c r="L5215" s="73" t="n">
        <v>255</v>
      </c>
      <c r="M5215" s="73" t="n">
        <v>5292</v>
      </c>
      <c r="N5215" s="73" t="n">
        <v>2204</v>
      </c>
      <c r="O5215" s="73" t="n">
        <f aca="false">J5215-M5215-N5215</f>
        <v>538</v>
      </c>
      <c r="P5215" s="74" t="n">
        <f aca="false">M5215/J5215</f>
        <v>0.658700522778193</v>
      </c>
      <c r="Q5215" s="74" t="n">
        <f aca="false">N5215/J5215</f>
        <v>0.274334080159323</v>
      </c>
      <c r="R5215" s="75" t="n">
        <f aca="false">ABS(P5215-Q5215)*100</f>
        <v>38.436644261887</v>
      </c>
      <c r="S5215" s="72" t="str">
        <f aca="false">IF(M5215&gt;N5215,"Flávio Bolsonaro",IF(N5215&gt;M5215,"Lula","Empate"))</f>
        <v>Flávio Bolsonaro</v>
      </c>
      <c r="T5215" s="74" t="n">
        <v>0.322981366459627</v>
      </c>
      <c r="U5215" s="74" t="n">
        <v>0.605407380343442</v>
      </c>
      <c r="V5215" s="72" t="str">
        <f aca="false">IF(S5215="Empate","—",IF((N5215&gt;M5215)&lt;&gt;(T5215&gt;U5215),"Sim","Não"))</f>
        <v>Não</v>
      </c>
    </row>
    <row r="5216" customFormat="false" ht="15" hidden="false" customHeight="false" outlineLevel="0" collapsed="false">
      <c r="A5216" s="72" t="s">
        <v>10533</v>
      </c>
      <c r="B5216" s="72" t="s">
        <v>9373</v>
      </c>
      <c r="C5216" s="72" t="s">
        <v>280</v>
      </c>
      <c r="D5216" s="72" t="s">
        <v>282</v>
      </c>
      <c r="E5216" s="72"/>
      <c r="F5216" s="73" t="n">
        <v>11384</v>
      </c>
      <c r="G5216" s="73" t="n">
        <v>8920</v>
      </c>
      <c r="H5216" s="73" t="n">
        <v>2464</v>
      </c>
      <c r="I5216" s="74" t="n">
        <f aca="false">H5216/F5216</f>
        <v>0.216444132115249</v>
      </c>
      <c r="J5216" s="73" t="n">
        <v>8301</v>
      </c>
      <c r="K5216" s="73" t="n">
        <v>266</v>
      </c>
      <c r="L5216" s="73" t="n">
        <v>353</v>
      </c>
      <c r="M5216" s="73" t="n">
        <v>5431</v>
      </c>
      <c r="N5216" s="73" t="n">
        <v>2277</v>
      </c>
      <c r="O5216" s="73" t="n">
        <f aca="false">J5216-M5216-N5216</f>
        <v>593</v>
      </c>
      <c r="P5216" s="74" t="n">
        <f aca="false">M5216/J5216</f>
        <v>0.65425852306951</v>
      </c>
      <c r="Q5216" s="74" t="n">
        <f aca="false">N5216/J5216</f>
        <v>0.274304300686664</v>
      </c>
      <c r="R5216" s="75" t="n">
        <f aca="false">ABS(P5216-Q5216)*100</f>
        <v>37.9954222382845</v>
      </c>
      <c r="S5216" s="72" t="str">
        <f aca="false">IF(M5216&gt;N5216,"Flávio Bolsonaro",IF(N5216&gt;M5216,"Lula","Empate"))</f>
        <v>Flávio Bolsonaro</v>
      </c>
      <c r="T5216" s="74" t="n">
        <v>0.310623698076216</v>
      </c>
      <c r="U5216" s="74" t="n">
        <v>0.599313809582159</v>
      </c>
      <c r="V5216" s="72" t="str">
        <f aca="false">IF(S5216="Empate","—",IF((N5216&gt;M5216)&lt;&gt;(T5216&gt;U5216),"Sim","Não"))</f>
        <v>Não</v>
      </c>
    </row>
    <row r="5217" customFormat="false" ht="15" hidden="false" customHeight="false" outlineLevel="0" collapsed="false">
      <c r="A5217" s="72" t="s">
        <v>10534</v>
      </c>
      <c r="B5217" s="72" t="s">
        <v>10535</v>
      </c>
      <c r="C5217" s="72" t="s">
        <v>280</v>
      </c>
      <c r="D5217" s="72" t="s">
        <v>282</v>
      </c>
      <c r="E5217" s="72"/>
      <c r="F5217" s="73" t="n">
        <v>3115</v>
      </c>
      <c r="G5217" s="73" t="n">
        <v>2348</v>
      </c>
      <c r="H5217" s="73" t="n">
        <v>767</v>
      </c>
      <c r="I5217" s="74" t="n">
        <f aca="false">H5217/F5217</f>
        <v>0.246227929373997</v>
      </c>
      <c r="J5217" s="73" t="n">
        <v>2217</v>
      </c>
      <c r="K5217" s="73" t="n">
        <v>45</v>
      </c>
      <c r="L5217" s="73" t="n">
        <v>86</v>
      </c>
      <c r="M5217" s="73" t="n">
        <v>1196</v>
      </c>
      <c r="N5217" s="73" t="n">
        <v>941</v>
      </c>
      <c r="O5217" s="73" t="n">
        <f aca="false">J5217-M5217-N5217</f>
        <v>80</v>
      </c>
      <c r="P5217" s="74" t="n">
        <f aca="false">M5217/J5217</f>
        <v>0.539467749210645</v>
      </c>
      <c r="Q5217" s="74" t="n">
        <f aca="false">N5217/J5217</f>
        <v>0.424447451511051</v>
      </c>
      <c r="R5217" s="75" t="n">
        <f aca="false">ABS(P5217-Q5217)*100</f>
        <v>11.5020297699594</v>
      </c>
      <c r="S5217" s="72" t="str">
        <f aca="false">IF(M5217&gt;N5217,"Flávio Bolsonaro",IF(N5217&gt;M5217,"Lula","Empate"))</f>
        <v>Flávio Bolsonaro</v>
      </c>
      <c r="T5217" s="74" t="n">
        <v>0.481643356643357</v>
      </c>
      <c r="U5217" s="74" t="n">
        <v>0.463286713286713</v>
      </c>
      <c r="V5217" s="72" t="str">
        <f aca="false">IF(S5217="Empate","—",IF((N5217&gt;M5217)&lt;&gt;(T5217&gt;U5217),"Sim","Não"))</f>
        <v>Sim</v>
      </c>
    </row>
    <row r="5218" customFormat="false" ht="15" hidden="false" customHeight="false" outlineLevel="0" collapsed="false">
      <c r="A5218" s="72" t="s">
        <v>10536</v>
      </c>
      <c r="B5218" s="72" t="s">
        <v>10537</v>
      </c>
      <c r="C5218" s="72" t="s">
        <v>280</v>
      </c>
      <c r="D5218" s="72" t="s">
        <v>282</v>
      </c>
      <c r="E5218" s="72"/>
      <c r="F5218" s="73" t="n">
        <v>10045</v>
      </c>
      <c r="G5218" s="73" t="n">
        <v>7560</v>
      </c>
      <c r="H5218" s="73" t="n">
        <v>2485</v>
      </c>
      <c r="I5218" s="74" t="n">
        <f aca="false">H5218/F5218</f>
        <v>0.247386759581882</v>
      </c>
      <c r="J5218" s="73" t="n">
        <v>7158</v>
      </c>
      <c r="K5218" s="73" t="n">
        <v>193</v>
      </c>
      <c r="L5218" s="73" t="n">
        <v>209</v>
      </c>
      <c r="M5218" s="73" t="n">
        <v>4334</v>
      </c>
      <c r="N5218" s="73" t="n">
        <v>2188</v>
      </c>
      <c r="O5218" s="73" t="n">
        <f aca="false">J5218-M5218-N5218</f>
        <v>636</v>
      </c>
      <c r="P5218" s="74" t="n">
        <f aca="false">M5218/J5218</f>
        <v>0.605476390053088</v>
      </c>
      <c r="Q5218" s="74" t="n">
        <f aca="false">N5218/J5218</f>
        <v>0.305671975412126</v>
      </c>
      <c r="R5218" s="75" t="n">
        <f aca="false">ABS(P5218-Q5218)*100</f>
        <v>29.9804414640961</v>
      </c>
      <c r="S5218" s="72" t="str">
        <f aca="false">IF(M5218&gt;N5218,"Flávio Bolsonaro",IF(N5218&gt;M5218,"Lula","Empate"))</f>
        <v>Flávio Bolsonaro</v>
      </c>
      <c r="T5218" s="74" t="n">
        <v>0.311280969952557</v>
      </c>
      <c r="U5218" s="74" t="n">
        <v>0.570506062203479</v>
      </c>
      <c r="V5218" s="72" t="str">
        <f aca="false">IF(S5218="Empate","—",IF((N5218&gt;M5218)&lt;&gt;(T5218&gt;U5218),"Sim","Não"))</f>
        <v>Não</v>
      </c>
    </row>
    <row r="5219" customFormat="false" ht="15" hidden="false" customHeight="false" outlineLevel="0" collapsed="false">
      <c r="A5219" s="72" t="s">
        <v>10538</v>
      </c>
      <c r="B5219" s="72" t="s">
        <v>10539</v>
      </c>
      <c r="C5219" s="72" t="s">
        <v>280</v>
      </c>
      <c r="D5219" s="72" t="s">
        <v>282</v>
      </c>
      <c r="E5219" s="72"/>
      <c r="F5219" s="73" t="n">
        <v>21552</v>
      </c>
      <c r="G5219" s="73" t="n">
        <v>17153</v>
      </c>
      <c r="H5219" s="73" t="n">
        <v>4399</v>
      </c>
      <c r="I5219" s="74" t="n">
        <f aca="false">H5219/F5219</f>
        <v>0.204110987379362</v>
      </c>
      <c r="J5219" s="73" t="n">
        <v>16222</v>
      </c>
      <c r="K5219" s="73" t="n">
        <v>392</v>
      </c>
      <c r="L5219" s="73" t="n">
        <v>539</v>
      </c>
      <c r="M5219" s="73" t="n">
        <v>10426</v>
      </c>
      <c r="N5219" s="73" t="n">
        <v>4282</v>
      </c>
      <c r="O5219" s="73" t="n">
        <f aca="false">J5219-M5219-N5219</f>
        <v>1514</v>
      </c>
      <c r="P5219" s="74" t="n">
        <f aca="false">M5219/J5219</f>
        <v>0.642707434348416</v>
      </c>
      <c r="Q5219" s="74" t="n">
        <f aca="false">N5219/J5219</f>
        <v>0.263962520034521</v>
      </c>
      <c r="R5219" s="75" t="n">
        <f aca="false">ABS(P5219-Q5219)*100</f>
        <v>37.8744914313895</v>
      </c>
      <c r="S5219" s="72" t="str">
        <f aca="false">IF(M5219&gt;N5219,"Flávio Bolsonaro",IF(N5219&gt;M5219,"Lula","Empate"))</f>
        <v>Flávio Bolsonaro</v>
      </c>
      <c r="T5219" s="74" t="n">
        <v>0.291580609889442</v>
      </c>
      <c r="U5219" s="74" t="n">
        <v>0.594338476491313</v>
      </c>
      <c r="V5219" s="72" t="str">
        <f aca="false">IF(S5219="Empate","—",IF((N5219&gt;M5219)&lt;&gt;(T5219&gt;U5219),"Sim","Não"))</f>
        <v>Não</v>
      </c>
    </row>
    <row r="5220" customFormat="false" ht="15" hidden="false" customHeight="false" outlineLevel="0" collapsed="false">
      <c r="A5220" s="72" t="s">
        <v>10540</v>
      </c>
      <c r="B5220" s="72" t="s">
        <v>10541</v>
      </c>
      <c r="C5220" s="72" t="s">
        <v>280</v>
      </c>
      <c r="D5220" s="72" t="s">
        <v>282</v>
      </c>
      <c r="E5220" s="72"/>
      <c r="F5220" s="73" t="n">
        <v>311212</v>
      </c>
      <c r="G5220" s="73" t="n">
        <v>239268</v>
      </c>
      <c r="H5220" s="73" t="n">
        <v>71944</v>
      </c>
      <c r="I5220" s="74" t="n">
        <f aca="false">H5220/F5220</f>
        <v>0.231173605130908</v>
      </c>
      <c r="J5220" s="73" t="n">
        <v>226955</v>
      </c>
      <c r="K5220" s="73" t="n">
        <v>5227</v>
      </c>
      <c r="L5220" s="73" t="n">
        <v>7086</v>
      </c>
      <c r="M5220" s="73" t="n">
        <v>143775</v>
      </c>
      <c r="N5220" s="73" t="n">
        <v>62618</v>
      </c>
      <c r="O5220" s="73" t="n">
        <f aca="false">J5220-M5220-N5220</f>
        <v>20562</v>
      </c>
      <c r="P5220" s="74" t="n">
        <f aca="false">M5220/J5220</f>
        <v>0.633495626886387</v>
      </c>
      <c r="Q5220" s="74" t="n">
        <f aca="false">N5220/J5220</f>
        <v>0.27590491507127</v>
      </c>
      <c r="R5220" s="75" t="n">
        <f aca="false">ABS(P5220-Q5220)*100</f>
        <v>35.7590711815118</v>
      </c>
      <c r="S5220" s="72" t="str">
        <f aca="false">IF(M5220&gt;N5220,"Flávio Bolsonaro",IF(N5220&gt;M5220,"Lula","Empate"))</f>
        <v>Flávio Bolsonaro</v>
      </c>
      <c r="T5220" s="74" t="n">
        <v>0.294145586320937</v>
      </c>
      <c r="U5220" s="74" t="n">
        <v>0.611120395454386</v>
      </c>
      <c r="V5220" s="72" t="str">
        <f aca="false">IF(S5220="Empate","—",IF((N5220&gt;M5220)&lt;&gt;(T5220&gt;U5220),"Sim","Não"))</f>
        <v>Não</v>
      </c>
    </row>
    <row r="5221" customFormat="false" ht="15" hidden="false" customHeight="false" outlineLevel="0" collapsed="false">
      <c r="A5221" s="72" t="s">
        <v>10542</v>
      </c>
      <c r="B5221" s="72" t="s">
        <v>10543</v>
      </c>
      <c r="C5221" s="72" t="s">
        <v>280</v>
      </c>
      <c r="D5221" s="72" t="s">
        <v>282</v>
      </c>
      <c r="E5221" s="72"/>
      <c r="F5221" s="73" t="n">
        <v>21986</v>
      </c>
      <c r="G5221" s="73" t="n">
        <v>16481</v>
      </c>
      <c r="H5221" s="73" t="n">
        <v>5505</v>
      </c>
      <c r="I5221" s="74" t="n">
        <f aca="false">H5221/F5221</f>
        <v>0.250386609660693</v>
      </c>
      <c r="J5221" s="73" t="n">
        <v>15474</v>
      </c>
      <c r="K5221" s="73" t="n">
        <v>429</v>
      </c>
      <c r="L5221" s="73" t="n">
        <v>578</v>
      </c>
      <c r="M5221" s="73" t="n">
        <v>8961</v>
      </c>
      <c r="N5221" s="73" t="n">
        <v>5085</v>
      </c>
      <c r="O5221" s="73" t="n">
        <f aca="false">J5221-M5221-N5221</f>
        <v>1428</v>
      </c>
      <c r="P5221" s="74" t="n">
        <f aca="false">M5221/J5221</f>
        <v>0.579100426521908</v>
      </c>
      <c r="Q5221" s="74" t="n">
        <f aca="false">N5221/J5221</f>
        <v>0.328615742535867</v>
      </c>
      <c r="R5221" s="75" t="n">
        <f aca="false">ABS(P5221-Q5221)*100</f>
        <v>25.0484683986041</v>
      </c>
      <c r="S5221" s="72" t="str">
        <f aca="false">IF(M5221&gt;N5221,"Flávio Bolsonaro",IF(N5221&gt;M5221,"Lula","Empate"))</f>
        <v>Flávio Bolsonaro</v>
      </c>
      <c r="T5221" s="74" t="n">
        <v>0.381003907424106</v>
      </c>
      <c r="U5221" s="74" t="n">
        <v>0.523294259092275</v>
      </c>
      <c r="V5221" s="72" t="str">
        <f aca="false">IF(S5221="Empate","—",IF((N5221&gt;M5221)&lt;&gt;(T5221&gt;U5221),"Sim","Não"))</f>
        <v>Não</v>
      </c>
    </row>
    <row r="5222" customFormat="false" ht="15" hidden="false" customHeight="false" outlineLevel="0" collapsed="false">
      <c r="A5222" s="72" t="s">
        <v>10544</v>
      </c>
      <c r="B5222" s="72" t="s">
        <v>10545</v>
      </c>
      <c r="C5222" s="72" t="s">
        <v>280</v>
      </c>
      <c r="D5222" s="72" t="s">
        <v>282</v>
      </c>
      <c r="E5222" s="72"/>
      <c r="F5222" s="73" t="n">
        <v>14814</v>
      </c>
      <c r="G5222" s="73" t="n">
        <v>11332</v>
      </c>
      <c r="H5222" s="73" t="n">
        <v>3482</v>
      </c>
      <c r="I5222" s="74" t="n">
        <f aca="false">H5222/F5222</f>
        <v>0.23504792763602</v>
      </c>
      <c r="J5222" s="73" t="n">
        <v>10702</v>
      </c>
      <c r="K5222" s="73" t="n">
        <v>305</v>
      </c>
      <c r="L5222" s="73" t="n">
        <v>325</v>
      </c>
      <c r="M5222" s="73" t="n">
        <v>6696</v>
      </c>
      <c r="N5222" s="73" t="n">
        <v>3215</v>
      </c>
      <c r="O5222" s="73" t="n">
        <f aca="false">J5222-M5222-N5222</f>
        <v>791</v>
      </c>
      <c r="P5222" s="74" t="n">
        <f aca="false">M5222/J5222</f>
        <v>0.625677443468511</v>
      </c>
      <c r="Q5222" s="74" t="n">
        <f aca="false">N5222/J5222</f>
        <v>0.300411138105027</v>
      </c>
      <c r="R5222" s="75" t="n">
        <f aca="false">ABS(P5222-Q5222)*100</f>
        <v>32.5266305363483</v>
      </c>
      <c r="S5222" s="72" t="str">
        <f aca="false">IF(M5222&gt;N5222,"Flávio Bolsonaro",IF(N5222&gt;M5222,"Lula","Empate"))</f>
        <v>Flávio Bolsonaro</v>
      </c>
      <c r="T5222" s="74" t="n">
        <v>0.329108353137928</v>
      </c>
      <c r="U5222" s="74" t="n">
        <v>0.601443534900097</v>
      </c>
      <c r="V5222" s="72" t="str">
        <f aca="false">IF(S5222="Empate","—",IF((N5222&gt;M5222)&lt;&gt;(T5222&gt;U5222),"Sim","Não"))</f>
        <v>Não</v>
      </c>
    </row>
    <row r="5223" customFormat="false" ht="15" hidden="false" customHeight="false" outlineLevel="0" collapsed="false">
      <c r="A5223" s="72" t="s">
        <v>10546</v>
      </c>
      <c r="B5223" s="72" t="s">
        <v>10547</v>
      </c>
      <c r="C5223" s="72" t="s">
        <v>280</v>
      </c>
      <c r="D5223" s="72" t="s">
        <v>282</v>
      </c>
      <c r="E5223" s="72"/>
      <c r="F5223" s="73" t="n">
        <v>7897</v>
      </c>
      <c r="G5223" s="73" t="n">
        <v>6247</v>
      </c>
      <c r="H5223" s="73" t="n">
        <v>1650</v>
      </c>
      <c r="I5223" s="74" t="n">
        <f aca="false">H5223/F5223</f>
        <v>0.2089401038369</v>
      </c>
      <c r="J5223" s="73" t="n">
        <v>5924</v>
      </c>
      <c r="K5223" s="73" t="n">
        <v>161</v>
      </c>
      <c r="L5223" s="73" t="n">
        <v>162</v>
      </c>
      <c r="M5223" s="73" t="n">
        <v>4168</v>
      </c>
      <c r="N5223" s="73" t="n">
        <v>1354</v>
      </c>
      <c r="O5223" s="73" t="n">
        <f aca="false">J5223-M5223-N5223</f>
        <v>402</v>
      </c>
      <c r="P5223" s="74" t="n">
        <f aca="false">M5223/J5223</f>
        <v>0.703578663065496</v>
      </c>
      <c r="Q5223" s="74" t="n">
        <f aca="false">N5223/J5223</f>
        <v>0.228561782579338</v>
      </c>
      <c r="R5223" s="75" t="n">
        <f aca="false">ABS(P5223-Q5223)*100</f>
        <v>47.5016880486158</v>
      </c>
      <c r="S5223" s="72" t="str">
        <f aca="false">IF(M5223&gt;N5223,"Flávio Bolsonaro",IF(N5223&gt;M5223,"Lula","Empate"))</f>
        <v>Flávio Bolsonaro</v>
      </c>
      <c r="T5223" s="74" t="n">
        <v>0.308439980560505</v>
      </c>
      <c r="U5223" s="74" t="n">
        <v>0.626599708407581</v>
      </c>
      <c r="V5223" s="72" t="str">
        <f aca="false">IF(S5223="Empate","—",IF((N5223&gt;M5223)&lt;&gt;(T5223&gt;U5223),"Sim","Não"))</f>
        <v>Não</v>
      </c>
    </row>
    <row r="5224" customFormat="false" ht="15" hidden="false" customHeight="false" outlineLevel="0" collapsed="false">
      <c r="A5224" s="72" t="s">
        <v>10548</v>
      </c>
      <c r="B5224" s="72" t="s">
        <v>10549</v>
      </c>
      <c r="C5224" s="72" t="s">
        <v>280</v>
      </c>
      <c r="D5224" s="72" t="s">
        <v>282</v>
      </c>
      <c r="E5224" s="72"/>
      <c r="F5224" s="73" t="n">
        <v>14158</v>
      </c>
      <c r="G5224" s="73" t="n">
        <v>10664</v>
      </c>
      <c r="H5224" s="73" t="n">
        <v>3494</v>
      </c>
      <c r="I5224" s="74" t="n">
        <f aca="false">H5224/F5224</f>
        <v>0.246786269247069</v>
      </c>
      <c r="J5224" s="73" t="n">
        <v>10142</v>
      </c>
      <c r="K5224" s="73" t="n">
        <v>232</v>
      </c>
      <c r="L5224" s="73" t="n">
        <v>290</v>
      </c>
      <c r="M5224" s="73" t="n">
        <v>4634</v>
      </c>
      <c r="N5224" s="73" t="n">
        <v>4626</v>
      </c>
      <c r="O5224" s="73" t="n">
        <f aca="false">J5224-M5224-N5224</f>
        <v>882</v>
      </c>
      <c r="P5224" s="74" t="n">
        <f aca="false">M5224/J5224</f>
        <v>0.456911851705778</v>
      </c>
      <c r="Q5224" s="74" t="n">
        <f aca="false">N5224/J5224</f>
        <v>0.456123052652337</v>
      </c>
      <c r="R5224" s="75" t="n">
        <f aca="false">ABS(P5224-Q5224)*100</f>
        <v>0.0788799053441147</v>
      </c>
      <c r="S5224" s="72" t="str">
        <f aca="false">IF(M5224&gt;N5224,"Flávio Bolsonaro",IF(N5224&gt;M5224,"Lula","Empate"))</f>
        <v>Flávio Bolsonaro</v>
      </c>
      <c r="T5224" s="74" t="n">
        <v>0.517103984450923</v>
      </c>
      <c r="U5224" s="74" t="n">
        <v>0.378814382896016</v>
      </c>
      <c r="V5224" s="72" t="str">
        <f aca="false">IF(S5224="Empate","—",IF((N5224&gt;M5224)&lt;&gt;(T5224&gt;U5224),"Sim","Não"))</f>
        <v>Sim</v>
      </c>
    </row>
    <row r="5225" customFormat="false" ht="15" hidden="false" customHeight="false" outlineLevel="0" collapsed="false">
      <c r="A5225" s="72" t="s">
        <v>10550</v>
      </c>
      <c r="B5225" s="72" t="s">
        <v>10551</v>
      </c>
      <c r="C5225" s="72" t="s">
        <v>280</v>
      </c>
      <c r="D5225" s="72" t="s">
        <v>282</v>
      </c>
      <c r="E5225" s="72"/>
      <c r="F5225" s="73" t="n">
        <v>19385</v>
      </c>
      <c r="G5225" s="73" t="n">
        <v>15174</v>
      </c>
      <c r="H5225" s="73" t="n">
        <v>4211</v>
      </c>
      <c r="I5225" s="74" t="n">
        <f aca="false">H5225/F5225</f>
        <v>0.217229816868713</v>
      </c>
      <c r="J5225" s="73" t="n">
        <v>14536</v>
      </c>
      <c r="K5225" s="73" t="n">
        <v>286</v>
      </c>
      <c r="L5225" s="73" t="n">
        <v>352</v>
      </c>
      <c r="M5225" s="73" t="n">
        <v>8574</v>
      </c>
      <c r="N5225" s="73" t="n">
        <v>4853</v>
      </c>
      <c r="O5225" s="73" t="n">
        <f aca="false">J5225-M5225-N5225</f>
        <v>1109</v>
      </c>
      <c r="P5225" s="74" t="n">
        <f aca="false">M5225/J5225</f>
        <v>0.589845899834893</v>
      </c>
      <c r="Q5225" s="74" t="n">
        <f aca="false">N5225/J5225</f>
        <v>0.333860759493671</v>
      </c>
      <c r="R5225" s="75" t="n">
        <f aca="false">ABS(P5225-Q5225)*100</f>
        <v>25.5985140341222</v>
      </c>
      <c r="S5225" s="72" t="str">
        <f aca="false">IF(M5225&gt;N5225,"Flávio Bolsonaro",IF(N5225&gt;M5225,"Lula","Empate"))</f>
        <v>Flávio Bolsonaro</v>
      </c>
      <c r="T5225" s="74" t="n">
        <v>0.375336528990741</v>
      </c>
      <c r="U5225" s="74" t="n">
        <v>0.538971698732681</v>
      </c>
      <c r="V5225" s="72" t="str">
        <f aca="false">IF(S5225="Empate","—",IF((N5225&gt;M5225)&lt;&gt;(T5225&gt;U5225),"Sim","Não"))</f>
        <v>Não</v>
      </c>
    </row>
    <row r="5226" customFormat="false" ht="15" hidden="false" customHeight="false" outlineLevel="0" collapsed="false">
      <c r="A5226" s="72" t="s">
        <v>10552</v>
      </c>
      <c r="B5226" s="72" t="s">
        <v>10553</v>
      </c>
      <c r="C5226" s="72" t="s">
        <v>280</v>
      </c>
      <c r="D5226" s="72" t="s">
        <v>282</v>
      </c>
      <c r="E5226" s="72"/>
      <c r="F5226" s="73" t="n">
        <v>55163</v>
      </c>
      <c r="G5226" s="73" t="n">
        <v>42950</v>
      </c>
      <c r="H5226" s="73" t="n">
        <v>12213</v>
      </c>
      <c r="I5226" s="74" t="n">
        <f aca="false">H5226/F5226</f>
        <v>0.221398401102188</v>
      </c>
      <c r="J5226" s="73" t="n">
        <v>40523</v>
      </c>
      <c r="K5226" s="73" t="n">
        <v>1095</v>
      </c>
      <c r="L5226" s="73" t="n">
        <v>1332</v>
      </c>
      <c r="M5226" s="73" t="n">
        <v>26402</v>
      </c>
      <c r="N5226" s="73" t="n">
        <v>10388</v>
      </c>
      <c r="O5226" s="73" t="n">
        <f aca="false">J5226-M5226-N5226</f>
        <v>3733</v>
      </c>
      <c r="P5226" s="74" t="n">
        <f aca="false">M5226/J5226</f>
        <v>0.651531229178491</v>
      </c>
      <c r="Q5226" s="74" t="n">
        <f aca="false">N5226/J5226</f>
        <v>0.256348246674728</v>
      </c>
      <c r="R5226" s="75" t="n">
        <f aca="false">ABS(P5226-Q5226)*100</f>
        <v>39.5182982503763</v>
      </c>
      <c r="S5226" s="72" t="str">
        <f aca="false">IF(M5226&gt;N5226,"Flávio Bolsonaro",IF(N5226&gt;M5226,"Lula","Empate"))</f>
        <v>Flávio Bolsonaro</v>
      </c>
      <c r="T5226" s="74" t="n">
        <v>0.26987230834472</v>
      </c>
      <c r="U5226" s="74" t="n">
        <v>0.624628940300617</v>
      </c>
      <c r="V5226" s="72" t="str">
        <f aca="false">IF(S5226="Empate","—",IF((N5226&gt;M5226)&lt;&gt;(T5226&gt;U5226),"Sim","Não"))</f>
        <v>Não</v>
      </c>
    </row>
    <row r="5227" customFormat="false" ht="15" hidden="false" customHeight="false" outlineLevel="0" collapsed="false">
      <c r="A5227" s="72" t="s">
        <v>10554</v>
      </c>
      <c r="B5227" s="72" t="s">
        <v>10555</v>
      </c>
      <c r="C5227" s="72" t="s">
        <v>280</v>
      </c>
      <c r="D5227" s="72" t="s">
        <v>282</v>
      </c>
      <c r="E5227" s="72"/>
      <c r="F5227" s="73" t="n">
        <v>10141</v>
      </c>
      <c r="G5227" s="73" t="n">
        <v>7958</v>
      </c>
      <c r="H5227" s="73" t="n">
        <v>2183</v>
      </c>
      <c r="I5227" s="74" t="n">
        <f aca="false">H5227/F5227</f>
        <v>0.215264766788285</v>
      </c>
      <c r="J5227" s="73" t="n">
        <v>7613</v>
      </c>
      <c r="K5227" s="73" t="n">
        <v>149</v>
      </c>
      <c r="L5227" s="73" t="n">
        <v>196</v>
      </c>
      <c r="M5227" s="73" t="n">
        <v>5067</v>
      </c>
      <c r="N5227" s="73" t="n">
        <v>1933</v>
      </c>
      <c r="O5227" s="73" t="n">
        <f aca="false">J5227-M5227-N5227</f>
        <v>613</v>
      </c>
      <c r="P5227" s="74" t="n">
        <f aca="false">M5227/J5227</f>
        <v>0.665572047812952</v>
      </c>
      <c r="Q5227" s="74" t="n">
        <f aca="false">N5227/J5227</f>
        <v>0.253907789307763</v>
      </c>
      <c r="R5227" s="75" t="n">
        <f aca="false">ABS(P5227-Q5227)*100</f>
        <v>41.1664258505189</v>
      </c>
      <c r="S5227" s="72" t="str">
        <f aca="false">IF(M5227&gt;N5227,"Flávio Bolsonaro",IF(N5227&gt;M5227,"Lula","Empate"))</f>
        <v>Flávio Bolsonaro</v>
      </c>
      <c r="T5227" s="74" t="n">
        <v>0.285212219518789</v>
      </c>
      <c r="U5227" s="74" t="n">
        <v>0.617193836171938</v>
      </c>
      <c r="V5227" s="72" t="str">
        <f aca="false">IF(S5227="Empate","—",IF((N5227&gt;M5227)&lt;&gt;(T5227&gt;U5227),"Sim","Não"))</f>
        <v>Não</v>
      </c>
    </row>
    <row r="5228" customFormat="false" ht="15" hidden="false" customHeight="false" outlineLevel="0" collapsed="false">
      <c r="A5228" s="72" t="s">
        <v>10556</v>
      </c>
      <c r="B5228" s="72" t="s">
        <v>7171</v>
      </c>
      <c r="C5228" s="72" t="s">
        <v>280</v>
      </c>
      <c r="D5228" s="72" t="s">
        <v>282</v>
      </c>
      <c r="E5228" s="72"/>
      <c r="F5228" s="73" t="n">
        <v>24981</v>
      </c>
      <c r="G5228" s="73" t="n">
        <v>19797</v>
      </c>
      <c r="H5228" s="73" t="n">
        <v>5184</v>
      </c>
      <c r="I5228" s="74" t="n">
        <f aca="false">H5228/F5228</f>
        <v>0.207517713462231</v>
      </c>
      <c r="J5228" s="73" t="n">
        <v>18574</v>
      </c>
      <c r="K5228" s="73" t="n">
        <v>549</v>
      </c>
      <c r="L5228" s="73" t="n">
        <v>674</v>
      </c>
      <c r="M5228" s="73" t="n">
        <v>10212</v>
      </c>
      <c r="N5228" s="73" t="n">
        <v>7041</v>
      </c>
      <c r="O5228" s="73" t="n">
        <f aca="false">J5228-M5228-N5228</f>
        <v>1321</v>
      </c>
      <c r="P5228" s="74" t="n">
        <f aca="false">M5228/J5228</f>
        <v>0.549800796812749</v>
      </c>
      <c r="Q5228" s="74" t="n">
        <f aca="false">N5228/J5228</f>
        <v>0.37907828146872</v>
      </c>
      <c r="R5228" s="75" t="n">
        <f aca="false">ABS(P5228-Q5228)*100</f>
        <v>17.0722515344029</v>
      </c>
      <c r="S5228" s="72" t="str">
        <f aca="false">IF(M5228&gt;N5228,"Flávio Bolsonaro",IF(N5228&gt;M5228,"Lula","Empate"))</f>
        <v>Flávio Bolsonaro</v>
      </c>
      <c r="T5228" s="74" t="n">
        <v>0.44300884029921</v>
      </c>
      <c r="U5228" s="74" t="n">
        <v>0.492075116388555</v>
      </c>
      <c r="V5228" s="72" t="str">
        <f aca="false">IF(S5228="Empate","—",IF((N5228&gt;M5228)&lt;&gt;(T5228&gt;U5228),"Sim","Não"))</f>
        <v>Não</v>
      </c>
    </row>
    <row r="5229" customFormat="false" ht="15" hidden="false" customHeight="false" outlineLevel="0" collapsed="false">
      <c r="A5229" s="72" t="s">
        <v>10557</v>
      </c>
      <c r="B5229" s="72" t="s">
        <v>1364</v>
      </c>
      <c r="C5229" s="72" t="s">
        <v>280</v>
      </c>
      <c r="D5229" s="72" t="s">
        <v>282</v>
      </c>
      <c r="E5229" s="72"/>
      <c r="F5229" s="73" t="n">
        <v>3962</v>
      </c>
      <c r="G5229" s="73" t="n">
        <v>3047</v>
      </c>
      <c r="H5229" s="73" t="n">
        <v>915</v>
      </c>
      <c r="I5229" s="74" t="n">
        <f aca="false">H5229/F5229</f>
        <v>0.230943967693084</v>
      </c>
      <c r="J5229" s="73" t="n">
        <v>2904</v>
      </c>
      <c r="K5229" s="73" t="n">
        <v>38</v>
      </c>
      <c r="L5229" s="73" t="n">
        <v>105</v>
      </c>
      <c r="M5229" s="73" t="n">
        <v>1600</v>
      </c>
      <c r="N5229" s="73" t="n">
        <v>1182</v>
      </c>
      <c r="O5229" s="73" t="n">
        <f aca="false">J5229-M5229-N5229</f>
        <v>122</v>
      </c>
      <c r="P5229" s="74" t="n">
        <f aca="false">M5229/J5229</f>
        <v>0.550964187327824</v>
      </c>
      <c r="Q5229" s="74" t="n">
        <f aca="false">N5229/J5229</f>
        <v>0.40702479338843</v>
      </c>
      <c r="R5229" s="75" t="n">
        <f aca="false">ABS(P5229-Q5229)*100</f>
        <v>14.3939393939394</v>
      </c>
      <c r="S5229" s="72" t="str">
        <f aca="false">IF(M5229&gt;N5229,"Flávio Bolsonaro",IF(N5229&gt;M5229,"Lula","Empate"))</f>
        <v>Flávio Bolsonaro</v>
      </c>
      <c r="T5229" s="74" t="n">
        <v>0.474486414844268</v>
      </c>
      <c r="U5229" s="74" t="n">
        <v>0.484758117958913</v>
      </c>
      <c r="V5229" s="72" t="str">
        <f aca="false">IF(S5229="Empate","—",IF((N5229&gt;M5229)&lt;&gt;(T5229&gt;U5229),"Sim","Não"))</f>
        <v>Não</v>
      </c>
    </row>
    <row r="5230" customFormat="false" ht="15" hidden="false" customHeight="false" outlineLevel="0" collapsed="false">
      <c r="A5230" s="72" t="s">
        <v>10558</v>
      </c>
      <c r="B5230" s="72" t="s">
        <v>10559</v>
      </c>
      <c r="C5230" s="72" t="s">
        <v>280</v>
      </c>
      <c r="D5230" s="72" t="s">
        <v>282</v>
      </c>
      <c r="E5230" s="72"/>
      <c r="F5230" s="73" t="n">
        <v>2775</v>
      </c>
      <c r="G5230" s="73" t="n">
        <v>2118</v>
      </c>
      <c r="H5230" s="73" t="n">
        <v>657</v>
      </c>
      <c r="I5230" s="74" t="n">
        <f aca="false">H5230/F5230</f>
        <v>0.236756756756757</v>
      </c>
      <c r="J5230" s="73" t="n">
        <v>2032</v>
      </c>
      <c r="K5230" s="73" t="n">
        <v>36</v>
      </c>
      <c r="L5230" s="73" t="n">
        <v>50</v>
      </c>
      <c r="M5230" s="73" t="n">
        <v>1365</v>
      </c>
      <c r="N5230" s="73" t="n">
        <v>563</v>
      </c>
      <c r="O5230" s="73" t="n">
        <f aca="false">J5230-M5230-N5230</f>
        <v>104</v>
      </c>
      <c r="P5230" s="74" t="n">
        <f aca="false">M5230/J5230</f>
        <v>0.671751968503937</v>
      </c>
      <c r="Q5230" s="74" t="n">
        <f aca="false">N5230/J5230</f>
        <v>0.277066929133858</v>
      </c>
      <c r="R5230" s="75" t="n">
        <f aca="false">ABS(P5230-Q5230)*100</f>
        <v>39.4685039370079</v>
      </c>
      <c r="S5230" s="72" t="str">
        <f aca="false">IF(M5230&gt;N5230,"Flávio Bolsonaro",IF(N5230&gt;M5230,"Lula","Empate"))</f>
        <v>Flávio Bolsonaro</v>
      </c>
      <c r="T5230" s="74" t="n">
        <v>0.344725111441308</v>
      </c>
      <c r="U5230" s="74" t="n">
        <v>0.601783060921248</v>
      </c>
      <c r="V5230" s="72" t="str">
        <f aca="false">IF(S5230="Empate","—",IF((N5230&gt;M5230)&lt;&gt;(T5230&gt;U5230),"Sim","Não"))</f>
        <v>Não</v>
      </c>
    </row>
    <row r="5231" customFormat="false" ht="15" hidden="false" customHeight="false" outlineLevel="0" collapsed="false">
      <c r="A5231" s="72" t="s">
        <v>10560</v>
      </c>
      <c r="B5231" s="72" t="s">
        <v>10561</v>
      </c>
      <c r="C5231" s="72" t="s">
        <v>280</v>
      </c>
      <c r="D5231" s="72" t="s">
        <v>282</v>
      </c>
      <c r="E5231" s="72"/>
      <c r="F5231" s="73" t="n">
        <v>4510</v>
      </c>
      <c r="G5231" s="73" t="n">
        <v>3611</v>
      </c>
      <c r="H5231" s="73" t="n">
        <v>899</v>
      </c>
      <c r="I5231" s="74" t="n">
        <f aca="false">H5231/F5231</f>
        <v>0.199334811529934</v>
      </c>
      <c r="J5231" s="73" t="n">
        <v>3423</v>
      </c>
      <c r="K5231" s="73" t="n">
        <v>83</v>
      </c>
      <c r="L5231" s="73" t="n">
        <v>105</v>
      </c>
      <c r="M5231" s="73" t="n">
        <v>2137</v>
      </c>
      <c r="N5231" s="73" t="n">
        <v>1114</v>
      </c>
      <c r="O5231" s="73" t="n">
        <f aca="false">J5231-M5231-N5231</f>
        <v>172</v>
      </c>
      <c r="P5231" s="74" t="n">
        <f aca="false">M5231/J5231</f>
        <v>0.624306164183465</v>
      </c>
      <c r="Q5231" s="74" t="n">
        <f aca="false">N5231/J5231</f>
        <v>0.325445515629565</v>
      </c>
      <c r="R5231" s="75" t="n">
        <f aca="false">ABS(P5231-Q5231)*100</f>
        <v>29.88606485539</v>
      </c>
      <c r="S5231" s="72" t="str">
        <f aca="false">IF(M5231&gt;N5231,"Flávio Bolsonaro",IF(N5231&gt;M5231,"Lula","Empate"))</f>
        <v>Flávio Bolsonaro</v>
      </c>
      <c r="T5231" s="74" t="n">
        <v>0.357293868921776</v>
      </c>
      <c r="U5231" s="74" t="n">
        <v>0.575354877680459</v>
      </c>
      <c r="V5231" s="72" t="str">
        <f aca="false">IF(S5231="Empate","—",IF((N5231&gt;M5231)&lt;&gt;(T5231&gt;U5231),"Sim","Não"))</f>
        <v>Não</v>
      </c>
    </row>
    <row r="5232" customFormat="false" ht="15" hidden="false" customHeight="false" outlineLevel="0" collapsed="false">
      <c r="A5232" s="72" t="s">
        <v>10562</v>
      </c>
      <c r="B5232" s="72" t="s">
        <v>10563</v>
      </c>
      <c r="C5232" s="72" t="s">
        <v>280</v>
      </c>
      <c r="D5232" s="72" t="s">
        <v>282</v>
      </c>
      <c r="E5232" s="72"/>
      <c r="F5232" s="73" t="n">
        <v>16138</v>
      </c>
      <c r="G5232" s="73" t="n">
        <v>12785</v>
      </c>
      <c r="H5232" s="73" t="n">
        <v>3353</v>
      </c>
      <c r="I5232" s="74" t="n">
        <f aca="false">H5232/F5232</f>
        <v>0.207770479613335</v>
      </c>
      <c r="J5232" s="73" t="n">
        <v>12240</v>
      </c>
      <c r="K5232" s="73" t="n">
        <v>204</v>
      </c>
      <c r="L5232" s="73" t="n">
        <v>341</v>
      </c>
      <c r="M5232" s="73" t="n">
        <v>8930</v>
      </c>
      <c r="N5232" s="73" t="n">
        <v>2549</v>
      </c>
      <c r="O5232" s="73" t="n">
        <f aca="false">J5232-M5232-N5232</f>
        <v>761</v>
      </c>
      <c r="P5232" s="74" t="n">
        <f aca="false">M5232/J5232</f>
        <v>0.729575163398693</v>
      </c>
      <c r="Q5232" s="74" t="n">
        <f aca="false">N5232/J5232</f>
        <v>0.208251633986928</v>
      </c>
      <c r="R5232" s="75" t="n">
        <f aca="false">ABS(P5232-Q5232)*100</f>
        <v>52.1323529411765</v>
      </c>
      <c r="S5232" s="72" t="str">
        <f aca="false">IF(M5232&gt;N5232,"Flávio Bolsonaro",IF(N5232&gt;M5232,"Lula","Empate"))</f>
        <v>Flávio Bolsonaro</v>
      </c>
      <c r="T5232" s="74" t="n">
        <v>0.276174576675411</v>
      </c>
      <c r="U5232" s="74" t="n">
        <v>0.657762938230384</v>
      </c>
      <c r="V5232" s="72" t="str">
        <f aca="false">IF(S5232="Empate","—",IF((N5232&gt;M5232)&lt;&gt;(T5232&gt;U5232),"Sim","Não"))</f>
        <v>Não</v>
      </c>
    </row>
    <row r="5233" customFormat="false" ht="15" hidden="false" customHeight="false" outlineLevel="0" collapsed="false">
      <c r="A5233" s="72" t="s">
        <v>10564</v>
      </c>
      <c r="B5233" s="72" t="s">
        <v>10565</v>
      </c>
      <c r="C5233" s="72" t="s">
        <v>280</v>
      </c>
      <c r="D5233" s="72" t="s">
        <v>282</v>
      </c>
      <c r="E5233" s="72"/>
      <c r="F5233" s="73" t="n">
        <v>2952</v>
      </c>
      <c r="G5233" s="73" t="n">
        <v>2316</v>
      </c>
      <c r="H5233" s="73" t="n">
        <v>636</v>
      </c>
      <c r="I5233" s="74" t="n">
        <f aca="false">H5233/F5233</f>
        <v>0.215447154471545</v>
      </c>
      <c r="J5233" s="73" t="n">
        <v>2211</v>
      </c>
      <c r="K5233" s="73" t="n">
        <v>39</v>
      </c>
      <c r="L5233" s="73" t="n">
        <v>66</v>
      </c>
      <c r="M5233" s="73" t="n">
        <v>1499</v>
      </c>
      <c r="N5233" s="73" t="n">
        <v>586</v>
      </c>
      <c r="O5233" s="73" t="n">
        <f aca="false">J5233-M5233-N5233</f>
        <v>126</v>
      </c>
      <c r="P5233" s="74" t="n">
        <f aca="false">M5233/J5233</f>
        <v>0.677973767526006</v>
      </c>
      <c r="Q5233" s="74" t="n">
        <f aca="false">N5233/J5233</f>
        <v>0.265038444142922</v>
      </c>
      <c r="R5233" s="75" t="n">
        <f aca="false">ABS(P5233-Q5233)*100</f>
        <v>41.2935323383085</v>
      </c>
      <c r="S5233" s="72" t="str">
        <f aca="false">IF(M5233&gt;N5233,"Flávio Bolsonaro",IF(N5233&gt;M5233,"Lula","Empate"))</f>
        <v>Flávio Bolsonaro</v>
      </c>
      <c r="T5233" s="74" t="n">
        <v>0.296935692706085</v>
      </c>
      <c r="U5233" s="74" t="n">
        <v>0.659041864479931</v>
      </c>
      <c r="V5233" s="72" t="str">
        <f aca="false">IF(S5233="Empate","—",IF((N5233&gt;M5233)&lt;&gt;(T5233&gt;U5233),"Sim","Não"))</f>
        <v>Não</v>
      </c>
    </row>
    <row r="5234" customFormat="false" ht="15" hidden="false" customHeight="false" outlineLevel="0" collapsed="false">
      <c r="A5234" s="72" t="s">
        <v>10566</v>
      </c>
      <c r="B5234" s="72" t="s">
        <v>10567</v>
      </c>
      <c r="C5234" s="72" t="s">
        <v>280</v>
      </c>
      <c r="D5234" s="72" t="s">
        <v>282</v>
      </c>
      <c r="E5234" s="72"/>
      <c r="F5234" s="73" t="n">
        <v>28287</v>
      </c>
      <c r="G5234" s="73" t="n">
        <v>23043</v>
      </c>
      <c r="H5234" s="73" t="n">
        <v>5244</v>
      </c>
      <c r="I5234" s="74" t="n">
        <f aca="false">H5234/F5234</f>
        <v>0.185385512779722</v>
      </c>
      <c r="J5234" s="73" t="n">
        <v>21284</v>
      </c>
      <c r="K5234" s="73" t="n">
        <v>741</v>
      </c>
      <c r="L5234" s="73" t="n">
        <v>1018</v>
      </c>
      <c r="M5234" s="73" t="n">
        <v>11460</v>
      </c>
      <c r="N5234" s="73" t="n">
        <v>8148</v>
      </c>
      <c r="O5234" s="73" t="n">
        <f aca="false">J5234-M5234-N5234</f>
        <v>1676</v>
      </c>
      <c r="P5234" s="74" t="n">
        <f aca="false">M5234/J5234</f>
        <v>0.538432625446345</v>
      </c>
      <c r="Q5234" s="74" t="n">
        <f aca="false">N5234/J5234</f>
        <v>0.38282277767337</v>
      </c>
      <c r="R5234" s="75" t="n">
        <f aca="false">ABS(P5234-Q5234)*100</f>
        <v>15.5609847772975</v>
      </c>
      <c r="S5234" s="72" t="str">
        <f aca="false">IF(M5234&gt;N5234,"Flávio Bolsonaro",IF(N5234&gt;M5234,"Lula","Empate"))</f>
        <v>Flávio Bolsonaro</v>
      </c>
      <c r="T5234" s="74" t="n">
        <v>0.460140306122449</v>
      </c>
      <c r="U5234" s="74" t="n">
        <v>0.468066690962099</v>
      </c>
      <c r="V5234" s="72" t="str">
        <f aca="false">IF(S5234="Empate","—",IF((N5234&gt;M5234)&lt;&gt;(T5234&gt;U5234),"Sim","Não"))</f>
        <v>Não</v>
      </c>
    </row>
    <row r="5235" customFormat="false" ht="15" hidden="false" customHeight="false" outlineLevel="0" collapsed="false">
      <c r="A5235" s="72" t="s">
        <v>10568</v>
      </c>
      <c r="B5235" s="72" t="s">
        <v>10569</v>
      </c>
      <c r="C5235" s="72" t="s">
        <v>280</v>
      </c>
      <c r="D5235" s="72" t="s">
        <v>282</v>
      </c>
      <c r="E5235" s="72"/>
      <c r="F5235" s="73" t="n">
        <v>3157</v>
      </c>
      <c r="G5235" s="73" t="n">
        <v>2478</v>
      </c>
      <c r="H5235" s="73" t="n">
        <v>679</v>
      </c>
      <c r="I5235" s="74" t="n">
        <f aca="false">H5235/F5235</f>
        <v>0.215077605321508</v>
      </c>
      <c r="J5235" s="73" t="n">
        <v>2368</v>
      </c>
      <c r="K5235" s="73" t="n">
        <v>51</v>
      </c>
      <c r="L5235" s="73" t="n">
        <v>59</v>
      </c>
      <c r="M5235" s="73" t="n">
        <v>1222</v>
      </c>
      <c r="N5235" s="73" t="n">
        <v>1029</v>
      </c>
      <c r="O5235" s="73" t="n">
        <f aca="false">J5235-M5235-N5235</f>
        <v>117</v>
      </c>
      <c r="P5235" s="74" t="n">
        <f aca="false">M5235/J5235</f>
        <v>0.516047297297297</v>
      </c>
      <c r="Q5235" s="74" t="n">
        <f aca="false">N5235/J5235</f>
        <v>0.434543918918919</v>
      </c>
      <c r="R5235" s="75" t="n">
        <f aca="false">ABS(P5235-Q5235)*100</f>
        <v>8.15033783783784</v>
      </c>
      <c r="S5235" s="72" t="str">
        <f aca="false">IF(M5235&gt;N5235,"Flávio Bolsonaro",IF(N5235&gt;M5235,"Lula","Empate"))</f>
        <v>Flávio Bolsonaro</v>
      </c>
      <c r="T5235" s="74" t="n">
        <v>0.502529510961214</v>
      </c>
      <c r="U5235" s="74" t="n">
        <v>0.447723440134907</v>
      </c>
      <c r="V5235" s="72" t="str">
        <f aca="false">IF(S5235="Empate","—",IF((N5235&gt;M5235)&lt;&gt;(T5235&gt;U5235),"Sim","Não"))</f>
        <v>Sim</v>
      </c>
    </row>
    <row r="5236" customFormat="false" ht="15" hidden="false" customHeight="false" outlineLevel="0" collapsed="false">
      <c r="A5236" s="72" t="s">
        <v>10570</v>
      </c>
      <c r="B5236" s="72" t="s">
        <v>10571</v>
      </c>
      <c r="C5236" s="72" t="s">
        <v>280</v>
      </c>
      <c r="D5236" s="72" t="s">
        <v>282</v>
      </c>
      <c r="E5236" s="72"/>
      <c r="F5236" s="73" t="n">
        <v>2368</v>
      </c>
      <c r="G5236" s="73" t="n">
        <v>1811</v>
      </c>
      <c r="H5236" s="73" t="n">
        <v>557</v>
      </c>
      <c r="I5236" s="74" t="n">
        <f aca="false">H5236/F5236</f>
        <v>0.235219594594595</v>
      </c>
      <c r="J5236" s="73" t="n">
        <v>1742</v>
      </c>
      <c r="K5236" s="73" t="n">
        <v>28</v>
      </c>
      <c r="L5236" s="73" t="n">
        <v>41</v>
      </c>
      <c r="M5236" s="73" t="n">
        <v>1049</v>
      </c>
      <c r="N5236" s="73" t="n">
        <v>609</v>
      </c>
      <c r="O5236" s="73" t="n">
        <f aca="false">J5236-M5236-N5236</f>
        <v>84</v>
      </c>
      <c r="P5236" s="74" t="n">
        <f aca="false">M5236/J5236</f>
        <v>0.602181400688863</v>
      </c>
      <c r="Q5236" s="74" t="n">
        <f aca="false">N5236/J5236</f>
        <v>0.349598163030999</v>
      </c>
      <c r="R5236" s="75" t="n">
        <f aca="false">ABS(P5236-Q5236)*100</f>
        <v>25.2583237657865</v>
      </c>
      <c r="S5236" s="72" t="str">
        <f aca="false">IF(M5236&gt;N5236,"Flávio Bolsonaro",IF(N5236&gt;M5236,"Lula","Empate"))</f>
        <v>Flávio Bolsonaro</v>
      </c>
      <c r="T5236" s="74" t="n">
        <v>0.408187134502924</v>
      </c>
      <c r="U5236" s="74" t="n">
        <v>0.534502923976608</v>
      </c>
      <c r="V5236" s="72" t="str">
        <f aca="false">IF(S5236="Empate","—",IF((N5236&gt;M5236)&lt;&gt;(T5236&gt;U5236),"Sim","Não"))</f>
        <v>Não</v>
      </c>
    </row>
    <row r="5237" customFormat="false" ht="15" hidden="false" customHeight="false" outlineLevel="0" collapsed="false">
      <c r="A5237" s="72" t="s">
        <v>10572</v>
      </c>
      <c r="B5237" s="72" t="s">
        <v>10573</v>
      </c>
      <c r="C5237" s="72" t="s">
        <v>280</v>
      </c>
      <c r="D5237" s="72" t="s">
        <v>282</v>
      </c>
      <c r="E5237" s="72"/>
      <c r="F5237" s="73" t="n">
        <v>3679</v>
      </c>
      <c r="G5237" s="73" t="n">
        <v>2877</v>
      </c>
      <c r="H5237" s="73" t="n">
        <v>802</v>
      </c>
      <c r="I5237" s="74" t="n">
        <f aca="false">H5237/F5237</f>
        <v>0.217994020114161</v>
      </c>
      <c r="J5237" s="73" t="n">
        <v>2726</v>
      </c>
      <c r="K5237" s="73" t="n">
        <v>51</v>
      </c>
      <c r="L5237" s="73" t="n">
        <v>100</v>
      </c>
      <c r="M5237" s="73" t="n">
        <v>1280</v>
      </c>
      <c r="N5237" s="73" t="n">
        <v>1317</v>
      </c>
      <c r="O5237" s="73" t="n">
        <f aca="false">J5237-M5237-N5237</f>
        <v>129</v>
      </c>
      <c r="P5237" s="74" t="n">
        <f aca="false">M5237/J5237</f>
        <v>0.469552457813646</v>
      </c>
      <c r="Q5237" s="74" t="n">
        <f aca="false">N5237/J5237</f>
        <v>0.483125458547322</v>
      </c>
      <c r="R5237" s="75" t="n">
        <f aca="false">ABS(P5237-Q5237)*100</f>
        <v>1.35730007336757</v>
      </c>
      <c r="S5237" s="72" t="str">
        <f aca="false">IF(M5237&gt;N5237,"Flávio Bolsonaro",IF(N5237&gt;M5237,"Lula","Empate"))</f>
        <v>Lula</v>
      </c>
      <c r="T5237" s="74" t="n">
        <v>0.546266523758485</v>
      </c>
      <c r="U5237" s="74" t="n">
        <v>0.390853876384423</v>
      </c>
      <c r="V5237" s="72" t="str">
        <f aca="false">IF(S5237="Empate","—",IF((N5237&gt;M5237)&lt;&gt;(T5237&gt;U5237),"Sim","Não"))</f>
        <v>Não</v>
      </c>
    </row>
    <row r="5238" customFormat="false" ht="15" hidden="false" customHeight="false" outlineLevel="0" collapsed="false">
      <c r="A5238" s="72" t="s">
        <v>10574</v>
      </c>
      <c r="B5238" s="72" t="s">
        <v>10575</v>
      </c>
      <c r="C5238" s="72" t="s">
        <v>280</v>
      </c>
      <c r="D5238" s="72" t="s">
        <v>282</v>
      </c>
      <c r="E5238" s="72"/>
      <c r="F5238" s="73" t="n">
        <v>7483</v>
      </c>
      <c r="G5238" s="73" t="n">
        <v>5656</v>
      </c>
      <c r="H5238" s="73" t="n">
        <v>1827</v>
      </c>
      <c r="I5238" s="74" t="n">
        <f aca="false">H5238/F5238</f>
        <v>0.244153414405987</v>
      </c>
      <c r="J5238" s="73" t="n">
        <v>5333</v>
      </c>
      <c r="K5238" s="73" t="n">
        <v>125</v>
      </c>
      <c r="L5238" s="73" t="n">
        <v>198</v>
      </c>
      <c r="M5238" s="73" t="n">
        <v>3165</v>
      </c>
      <c r="N5238" s="73" t="n">
        <v>1844</v>
      </c>
      <c r="O5238" s="73" t="n">
        <f aca="false">J5238-M5238-N5238</f>
        <v>324</v>
      </c>
      <c r="P5238" s="74" t="n">
        <f aca="false">M5238/J5238</f>
        <v>0.59347459216201</v>
      </c>
      <c r="Q5238" s="74" t="n">
        <f aca="false">N5238/J5238</f>
        <v>0.34577161072567</v>
      </c>
      <c r="R5238" s="75" t="n">
        <f aca="false">ABS(P5238-Q5238)*100</f>
        <v>24.770298143634</v>
      </c>
      <c r="S5238" s="72" t="str">
        <f aca="false">IF(M5238&gt;N5238,"Flávio Bolsonaro",IF(N5238&gt;M5238,"Lula","Empate"))</f>
        <v>Flávio Bolsonaro</v>
      </c>
      <c r="T5238" s="74" t="n">
        <v>0.382730231667624</v>
      </c>
      <c r="U5238" s="74" t="n">
        <v>0.527666092284128</v>
      </c>
      <c r="V5238" s="72" t="str">
        <f aca="false">IF(S5238="Empate","—",IF((N5238&gt;M5238)&lt;&gt;(T5238&gt;U5238),"Sim","Não"))</f>
        <v>Não</v>
      </c>
    </row>
    <row r="5239" customFormat="false" ht="15" hidden="false" customHeight="false" outlineLevel="0" collapsed="false">
      <c r="A5239" s="72" t="s">
        <v>10576</v>
      </c>
      <c r="B5239" s="72" t="s">
        <v>10577</v>
      </c>
      <c r="C5239" s="72" t="s">
        <v>280</v>
      </c>
      <c r="D5239" s="72" t="s">
        <v>282</v>
      </c>
      <c r="E5239" s="72"/>
      <c r="F5239" s="73" t="n">
        <v>41162</v>
      </c>
      <c r="G5239" s="73" t="n">
        <v>32714</v>
      </c>
      <c r="H5239" s="73" t="n">
        <v>8448</v>
      </c>
      <c r="I5239" s="74" t="n">
        <f aca="false">H5239/F5239</f>
        <v>0.205237840726884</v>
      </c>
      <c r="J5239" s="73" t="n">
        <v>30934</v>
      </c>
      <c r="K5239" s="73" t="n">
        <v>885</v>
      </c>
      <c r="L5239" s="73" t="n">
        <v>895</v>
      </c>
      <c r="M5239" s="73" t="n">
        <v>20277</v>
      </c>
      <c r="N5239" s="73" t="n">
        <v>8121</v>
      </c>
      <c r="O5239" s="73" t="n">
        <f aca="false">J5239-M5239-N5239</f>
        <v>2536</v>
      </c>
      <c r="P5239" s="74" t="n">
        <f aca="false">M5239/J5239</f>
        <v>0.655492338527187</v>
      </c>
      <c r="Q5239" s="74" t="n">
        <f aca="false">N5239/J5239</f>
        <v>0.262526669683843</v>
      </c>
      <c r="R5239" s="75" t="n">
        <f aca="false">ABS(P5239-Q5239)*100</f>
        <v>39.2965668843344</v>
      </c>
      <c r="S5239" s="72" t="str">
        <f aca="false">IF(M5239&gt;N5239,"Flávio Bolsonaro",IF(N5239&gt;M5239,"Lula","Empate"))</f>
        <v>Flávio Bolsonaro</v>
      </c>
      <c r="T5239" s="74" t="n">
        <v>0.294591186835214</v>
      </c>
      <c r="U5239" s="74" t="n">
        <v>0.619443276971323</v>
      </c>
      <c r="V5239" s="72" t="str">
        <f aca="false">IF(S5239="Empate","—",IF((N5239&gt;M5239)&lt;&gt;(T5239&gt;U5239),"Sim","Não"))</f>
        <v>Não</v>
      </c>
    </row>
    <row r="5240" customFormat="false" ht="15" hidden="false" customHeight="false" outlineLevel="0" collapsed="false">
      <c r="A5240" s="72" t="s">
        <v>10578</v>
      </c>
      <c r="B5240" s="72" t="s">
        <v>10579</v>
      </c>
      <c r="C5240" s="72" t="s">
        <v>280</v>
      </c>
      <c r="D5240" s="72" t="s">
        <v>282</v>
      </c>
      <c r="E5240" s="72"/>
      <c r="F5240" s="73" t="n">
        <v>39960</v>
      </c>
      <c r="G5240" s="73" t="n">
        <v>30811</v>
      </c>
      <c r="H5240" s="73" t="n">
        <v>9149</v>
      </c>
      <c r="I5240" s="74" t="n">
        <f aca="false">H5240/F5240</f>
        <v>0.228953953953954</v>
      </c>
      <c r="J5240" s="73" t="n">
        <v>28861</v>
      </c>
      <c r="K5240" s="73" t="n">
        <v>907</v>
      </c>
      <c r="L5240" s="73" t="n">
        <v>1043</v>
      </c>
      <c r="M5240" s="73" t="n">
        <v>18883</v>
      </c>
      <c r="N5240" s="73" t="n">
        <v>7306</v>
      </c>
      <c r="O5240" s="73" t="n">
        <f aca="false">J5240-M5240-N5240</f>
        <v>2672</v>
      </c>
      <c r="P5240" s="74" t="n">
        <f aca="false">M5240/J5240</f>
        <v>0.654273933682132</v>
      </c>
      <c r="Q5240" s="74" t="n">
        <f aca="false">N5240/J5240</f>
        <v>0.253144381691556</v>
      </c>
      <c r="R5240" s="75" t="n">
        <f aca="false">ABS(P5240-Q5240)*100</f>
        <v>40.1129551990576</v>
      </c>
      <c r="S5240" s="72" t="str">
        <f aca="false">IF(M5240&gt;N5240,"Flávio Bolsonaro",IF(N5240&gt;M5240,"Lula","Empate"))</f>
        <v>Flávio Bolsonaro</v>
      </c>
      <c r="T5240" s="74" t="n">
        <v>0.287636279285549</v>
      </c>
      <c r="U5240" s="74" t="n">
        <v>0.607416244159459</v>
      </c>
      <c r="V5240" s="72" t="str">
        <f aca="false">IF(S5240="Empate","—",IF((N5240&gt;M5240)&lt;&gt;(T5240&gt;U5240),"Sim","Não"))</f>
        <v>Não</v>
      </c>
    </row>
    <row r="5241" customFormat="false" ht="15" hidden="false" customHeight="false" outlineLevel="0" collapsed="false">
      <c r="A5241" s="72" t="s">
        <v>10580</v>
      </c>
      <c r="B5241" s="72" t="s">
        <v>10581</v>
      </c>
      <c r="C5241" s="72" t="s">
        <v>280</v>
      </c>
      <c r="D5241" s="72" t="s">
        <v>282</v>
      </c>
      <c r="E5241" s="72"/>
      <c r="F5241" s="73" t="n">
        <v>12546</v>
      </c>
      <c r="G5241" s="73" t="n">
        <v>10270</v>
      </c>
      <c r="H5241" s="73" t="n">
        <v>2276</v>
      </c>
      <c r="I5241" s="74" t="n">
        <f aca="false">H5241/F5241</f>
        <v>0.181412402359318</v>
      </c>
      <c r="J5241" s="73" t="n">
        <v>9854</v>
      </c>
      <c r="K5241" s="73" t="n">
        <v>196</v>
      </c>
      <c r="L5241" s="73" t="n">
        <v>220</v>
      </c>
      <c r="M5241" s="73" t="n">
        <v>5554</v>
      </c>
      <c r="N5241" s="73" t="n">
        <v>3416</v>
      </c>
      <c r="O5241" s="73" t="n">
        <f aca="false">J5241-M5241-N5241</f>
        <v>884</v>
      </c>
      <c r="P5241" s="74" t="n">
        <f aca="false">M5241/J5241</f>
        <v>0.563628983154049</v>
      </c>
      <c r="Q5241" s="74" t="n">
        <f aca="false">N5241/J5241</f>
        <v>0.346661254312969</v>
      </c>
      <c r="R5241" s="75" t="n">
        <f aca="false">ABS(P5241-Q5241)*100</f>
        <v>21.696772884108</v>
      </c>
      <c r="S5241" s="72" t="str">
        <f aca="false">IF(M5241&gt;N5241,"Flávio Bolsonaro",IF(N5241&gt;M5241,"Lula","Empate"))</f>
        <v>Flávio Bolsonaro</v>
      </c>
      <c r="T5241" s="74" t="n">
        <v>0.381638617353623</v>
      </c>
      <c r="U5241" s="74" t="n">
        <v>0.533306459739998</v>
      </c>
      <c r="V5241" s="72" t="str">
        <f aca="false">IF(S5241="Empate","—",IF((N5241&gt;M5241)&lt;&gt;(T5241&gt;U5241),"Sim","Não"))</f>
        <v>Não</v>
      </c>
    </row>
    <row r="5242" customFormat="false" ht="15" hidden="false" customHeight="false" outlineLevel="0" collapsed="false">
      <c r="A5242" s="72" t="s">
        <v>10582</v>
      </c>
      <c r="B5242" s="72" t="s">
        <v>10583</v>
      </c>
      <c r="C5242" s="72" t="s">
        <v>280</v>
      </c>
      <c r="D5242" s="72" t="s">
        <v>282</v>
      </c>
      <c r="E5242" s="72"/>
      <c r="F5242" s="73" t="n">
        <v>13860</v>
      </c>
      <c r="G5242" s="73" t="n">
        <v>10928</v>
      </c>
      <c r="H5242" s="73" t="n">
        <v>2932</v>
      </c>
      <c r="I5242" s="74" t="n">
        <f aca="false">H5242/F5242</f>
        <v>0.211544011544012</v>
      </c>
      <c r="J5242" s="73" t="n">
        <v>10363</v>
      </c>
      <c r="K5242" s="73" t="n">
        <v>252</v>
      </c>
      <c r="L5242" s="73" t="n">
        <v>313</v>
      </c>
      <c r="M5242" s="73" t="n">
        <v>6684</v>
      </c>
      <c r="N5242" s="73" t="n">
        <v>3030</v>
      </c>
      <c r="O5242" s="73" t="n">
        <f aca="false">J5242-M5242-N5242</f>
        <v>649</v>
      </c>
      <c r="P5242" s="74" t="n">
        <f aca="false">M5242/J5242</f>
        <v>0.6449869728843</v>
      </c>
      <c r="Q5242" s="74" t="n">
        <f aca="false">N5242/J5242</f>
        <v>0.292386374601949</v>
      </c>
      <c r="R5242" s="75" t="n">
        <f aca="false">ABS(P5242-Q5242)*100</f>
        <v>35.2600598282351</v>
      </c>
      <c r="S5242" s="72" t="str">
        <f aca="false">IF(M5242&gt;N5242,"Flávio Bolsonaro",IF(N5242&gt;M5242,"Lula","Empate"))</f>
        <v>Flávio Bolsonaro</v>
      </c>
      <c r="T5242" s="74" t="n">
        <v>0.333429979704262</v>
      </c>
      <c r="U5242" s="74" t="n">
        <v>0.605199574755968</v>
      </c>
      <c r="V5242" s="72" t="str">
        <f aca="false">IF(S5242="Empate","—",IF((N5242&gt;M5242)&lt;&gt;(T5242&gt;U5242),"Sim","Não"))</f>
        <v>Não</v>
      </c>
    </row>
    <row r="5243" customFormat="false" ht="15" hidden="false" customHeight="false" outlineLevel="0" collapsed="false">
      <c r="A5243" s="72" t="s">
        <v>10584</v>
      </c>
      <c r="B5243" s="72" t="s">
        <v>10585</v>
      </c>
      <c r="C5243" s="72" t="s">
        <v>280</v>
      </c>
      <c r="D5243" s="72" t="s">
        <v>282</v>
      </c>
      <c r="E5243" s="72"/>
      <c r="F5243" s="73" t="n">
        <v>89811</v>
      </c>
      <c r="G5243" s="73" t="n">
        <v>72857</v>
      </c>
      <c r="H5243" s="73" t="n">
        <v>16954</v>
      </c>
      <c r="I5243" s="74" t="n">
        <f aca="false">H5243/F5243</f>
        <v>0.188774203605349</v>
      </c>
      <c r="J5243" s="73" t="n">
        <v>68475</v>
      </c>
      <c r="K5243" s="73" t="n">
        <v>1815</v>
      </c>
      <c r="L5243" s="73" t="n">
        <v>2567</v>
      </c>
      <c r="M5243" s="73" t="n">
        <v>31643</v>
      </c>
      <c r="N5243" s="73" t="n">
        <v>29359</v>
      </c>
      <c r="O5243" s="73" t="n">
        <f aca="false">J5243-M5243-N5243</f>
        <v>7473</v>
      </c>
      <c r="P5243" s="74" t="n">
        <f aca="false">M5243/J5243</f>
        <v>0.462110259218693</v>
      </c>
      <c r="Q5243" s="74" t="n">
        <f aca="false">N5243/J5243</f>
        <v>0.428755020080321</v>
      </c>
      <c r="R5243" s="75" t="n">
        <f aca="false">ABS(P5243-Q5243)*100</f>
        <v>3.33552391383717</v>
      </c>
      <c r="S5243" s="72" t="str">
        <f aca="false">IF(M5243&gt;N5243,"Flávio Bolsonaro",IF(N5243&gt;M5243,"Lula","Empate"))</f>
        <v>Flávio Bolsonaro</v>
      </c>
      <c r="T5243" s="74" t="n">
        <v>0.444500632111252</v>
      </c>
      <c r="U5243" s="74" t="n">
        <v>0.43433066441916</v>
      </c>
      <c r="V5243" s="72" t="str">
        <f aca="false">IF(S5243="Empate","—",IF((N5243&gt;M5243)&lt;&gt;(T5243&gt;U5243),"Sim","Não"))</f>
        <v>Sim</v>
      </c>
    </row>
    <row r="5244" customFormat="false" ht="15" hidden="false" customHeight="false" outlineLevel="0" collapsed="false">
      <c r="A5244" s="72" t="s">
        <v>10586</v>
      </c>
      <c r="B5244" s="72" t="s">
        <v>10587</v>
      </c>
      <c r="C5244" s="72" t="s">
        <v>280</v>
      </c>
      <c r="D5244" s="72" t="s">
        <v>282</v>
      </c>
      <c r="E5244" s="72"/>
      <c r="F5244" s="73" t="n">
        <v>1476</v>
      </c>
      <c r="G5244" s="73" t="n">
        <v>1132</v>
      </c>
      <c r="H5244" s="73" t="n">
        <v>344</v>
      </c>
      <c r="I5244" s="74" t="n">
        <f aca="false">H5244/F5244</f>
        <v>0.233062330623306</v>
      </c>
      <c r="J5244" s="73" t="n">
        <v>1091</v>
      </c>
      <c r="K5244" s="73" t="n">
        <v>16</v>
      </c>
      <c r="L5244" s="73" t="n">
        <v>25</v>
      </c>
      <c r="M5244" s="73" t="n">
        <v>629</v>
      </c>
      <c r="N5244" s="73" t="n">
        <v>409</v>
      </c>
      <c r="O5244" s="73" t="n">
        <f aca="false">J5244-M5244-N5244</f>
        <v>53</v>
      </c>
      <c r="P5244" s="74" t="n">
        <f aca="false">M5244/J5244</f>
        <v>0.57653528872594</v>
      </c>
      <c r="Q5244" s="74" t="n">
        <f aca="false">N5244/J5244</f>
        <v>0.374885426214482</v>
      </c>
      <c r="R5244" s="75" t="n">
        <f aca="false">ABS(P5244-Q5244)*100</f>
        <v>20.1649862511457</v>
      </c>
      <c r="S5244" s="72" t="str">
        <f aca="false">IF(M5244&gt;N5244,"Flávio Bolsonaro",IF(N5244&gt;M5244,"Lula","Empate"))</f>
        <v>Flávio Bolsonaro</v>
      </c>
      <c r="T5244" s="74" t="n">
        <v>0.44814462416746</v>
      </c>
      <c r="U5244" s="74" t="n">
        <v>0.509990485252141</v>
      </c>
      <c r="V5244" s="72" t="str">
        <f aca="false">IF(S5244="Empate","—",IF((N5244&gt;M5244)&lt;&gt;(T5244&gt;U5244),"Sim","Não"))</f>
        <v>Não</v>
      </c>
    </row>
    <row r="5245" customFormat="false" ht="15" hidden="false" customHeight="false" outlineLevel="0" collapsed="false">
      <c r="A5245" s="72" t="s">
        <v>10588</v>
      </c>
      <c r="B5245" s="72" t="s">
        <v>10589</v>
      </c>
      <c r="C5245" s="72" t="s">
        <v>280</v>
      </c>
      <c r="D5245" s="72" t="s">
        <v>282</v>
      </c>
      <c r="E5245" s="72"/>
      <c r="F5245" s="73" t="n">
        <v>13603</v>
      </c>
      <c r="G5245" s="73" t="n">
        <v>11248</v>
      </c>
      <c r="H5245" s="73" t="n">
        <v>2355</v>
      </c>
      <c r="I5245" s="74" t="n">
        <f aca="false">H5245/F5245</f>
        <v>0.173123575681835</v>
      </c>
      <c r="J5245" s="73" t="n">
        <v>10594</v>
      </c>
      <c r="K5245" s="73" t="n">
        <v>261</v>
      </c>
      <c r="L5245" s="73" t="n">
        <v>393</v>
      </c>
      <c r="M5245" s="73" t="n">
        <v>6051</v>
      </c>
      <c r="N5245" s="73" t="n">
        <v>3605</v>
      </c>
      <c r="O5245" s="73" t="n">
        <f aca="false">J5245-M5245-N5245</f>
        <v>938</v>
      </c>
      <c r="P5245" s="74" t="n">
        <f aca="false">M5245/J5245</f>
        <v>0.571172361714178</v>
      </c>
      <c r="Q5245" s="74" t="n">
        <f aca="false">N5245/J5245</f>
        <v>0.340286954880121</v>
      </c>
      <c r="R5245" s="75" t="n">
        <f aca="false">ABS(P5245-Q5245)*100</f>
        <v>23.0885406834057</v>
      </c>
      <c r="S5245" s="72" t="str">
        <f aca="false">IF(M5245&gt;N5245,"Flávio Bolsonaro",IF(N5245&gt;M5245,"Lula","Empate"))</f>
        <v>Flávio Bolsonaro</v>
      </c>
      <c r="T5245" s="74" t="n">
        <v>0.397126880061705</v>
      </c>
      <c r="U5245" s="74" t="n">
        <v>0.518993443887389</v>
      </c>
      <c r="V5245" s="72" t="str">
        <f aca="false">IF(S5245="Empate","—",IF((N5245&gt;M5245)&lt;&gt;(T5245&gt;U5245),"Sim","Não"))</f>
        <v>Não</v>
      </c>
    </row>
    <row r="5246" customFormat="false" ht="15" hidden="false" customHeight="false" outlineLevel="0" collapsed="false">
      <c r="A5246" s="72" t="s">
        <v>10590</v>
      </c>
      <c r="B5246" s="72" t="s">
        <v>9395</v>
      </c>
      <c r="C5246" s="72" t="s">
        <v>280</v>
      </c>
      <c r="D5246" s="72" t="s">
        <v>282</v>
      </c>
      <c r="E5246" s="72"/>
      <c r="F5246" s="73" t="n">
        <v>265311</v>
      </c>
      <c r="G5246" s="73" t="n">
        <v>193212</v>
      </c>
      <c r="H5246" s="73" t="n">
        <v>72099</v>
      </c>
      <c r="I5246" s="74" t="n">
        <f aca="false">H5246/F5246</f>
        <v>0.271752773160555</v>
      </c>
      <c r="J5246" s="73" t="n">
        <v>182720</v>
      </c>
      <c r="K5246" s="73" t="n">
        <v>4639</v>
      </c>
      <c r="L5246" s="73" t="n">
        <v>5853</v>
      </c>
      <c r="M5246" s="73" t="n">
        <v>98944</v>
      </c>
      <c r="N5246" s="73" t="n">
        <v>66444</v>
      </c>
      <c r="O5246" s="73" t="n">
        <f aca="false">J5246-M5246-N5246</f>
        <v>17332</v>
      </c>
      <c r="P5246" s="74" t="n">
        <f aca="false">M5246/J5246</f>
        <v>0.541506129597198</v>
      </c>
      <c r="Q5246" s="74" t="n">
        <f aca="false">N5246/J5246</f>
        <v>0.363638353765324</v>
      </c>
      <c r="R5246" s="75" t="n">
        <f aca="false">ABS(P5246-Q5246)*100</f>
        <v>17.7867775831874</v>
      </c>
      <c r="S5246" s="72" t="str">
        <f aca="false">IF(M5246&gt;N5246,"Flávio Bolsonaro",IF(N5246&gt;M5246,"Lula","Empate"))</f>
        <v>Flávio Bolsonaro</v>
      </c>
      <c r="T5246" s="74" t="n">
        <v>0.382895253040408</v>
      </c>
      <c r="U5246" s="74" t="n">
        <v>0.51491056973461</v>
      </c>
      <c r="V5246" s="72" t="str">
        <f aca="false">IF(S5246="Empate","—",IF((N5246&gt;M5246)&lt;&gt;(T5246&gt;U5246),"Sim","Não"))</f>
        <v>Não</v>
      </c>
    </row>
    <row r="5247" customFormat="false" ht="15" hidden="false" customHeight="false" outlineLevel="0" collapsed="false">
      <c r="A5247" s="72" t="s">
        <v>10591</v>
      </c>
      <c r="B5247" s="72" t="s">
        <v>10592</v>
      </c>
      <c r="C5247" s="72" t="s">
        <v>280</v>
      </c>
      <c r="D5247" s="72" t="s">
        <v>282</v>
      </c>
      <c r="E5247" s="72"/>
      <c r="F5247" s="73" t="n">
        <v>4725</v>
      </c>
      <c r="G5247" s="73" t="n">
        <v>3601</v>
      </c>
      <c r="H5247" s="73" t="n">
        <v>1124</v>
      </c>
      <c r="I5247" s="74" t="n">
        <f aca="false">H5247/F5247</f>
        <v>0.237883597883598</v>
      </c>
      <c r="J5247" s="73" t="n">
        <v>3386</v>
      </c>
      <c r="K5247" s="73" t="n">
        <v>109</v>
      </c>
      <c r="L5247" s="73" t="n">
        <v>106</v>
      </c>
      <c r="M5247" s="73" t="n">
        <v>2010</v>
      </c>
      <c r="N5247" s="73" t="n">
        <v>1166</v>
      </c>
      <c r="O5247" s="73" t="n">
        <f aca="false">J5247-M5247-N5247</f>
        <v>210</v>
      </c>
      <c r="P5247" s="74" t="n">
        <f aca="false">M5247/J5247</f>
        <v>0.593620791494389</v>
      </c>
      <c r="Q5247" s="74" t="n">
        <f aca="false">N5247/J5247</f>
        <v>0.344359125812168</v>
      </c>
      <c r="R5247" s="75" t="n">
        <f aca="false">ABS(P5247-Q5247)*100</f>
        <v>24.9261665682221</v>
      </c>
      <c r="S5247" s="72" t="str">
        <f aca="false">IF(M5247&gt;N5247,"Flávio Bolsonaro",IF(N5247&gt;M5247,"Lula","Empate"))</f>
        <v>Flávio Bolsonaro</v>
      </c>
      <c r="T5247" s="74" t="n">
        <v>0.425797101449275</v>
      </c>
      <c r="U5247" s="74" t="n">
        <v>0.52</v>
      </c>
      <c r="V5247" s="72" t="str">
        <f aca="false">IF(S5247="Empate","—",IF((N5247&gt;M5247)&lt;&gt;(T5247&gt;U5247),"Sim","Não"))</f>
        <v>Não</v>
      </c>
    </row>
    <row r="5248" customFormat="false" ht="15" hidden="false" customHeight="false" outlineLevel="0" collapsed="false">
      <c r="A5248" s="72" t="s">
        <v>10593</v>
      </c>
      <c r="B5248" s="72" t="s">
        <v>10594</v>
      </c>
      <c r="C5248" s="72" t="s">
        <v>280</v>
      </c>
      <c r="D5248" s="72" t="s">
        <v>282</v>
      </c>
      <c r="E5248" s="72"/>
      <c r="F5248" s="73" t="n">
        <v>3391</v>
      </c>
      <c r="G5248" s="73" t="n">
        <v>2579</v>
      </c>
      <c r="H5248" s="73" t="n">
        <v>812</v>
      </c>
      <c r="I5248" s="74" t="n">
        <f aca="false">H5248/F5248</f>
        <v>0.239457387201416</v>
      </c>
      <c r="J5248" s="73" t="n">
        <v>2463</v>
      </c>
      <c r="K5248" s="73" t="n">
        <v>29</v>
      </c>
      <c r="L5248" s="73" t="n">
        <v>87</v>
      </c>
      <c r="M5248" s="73" t="n">
        <v>1399</v>
      </c>
      <c r="N5248" s="73" t="n">
        <v>906</v>
      </c>
      <c r="O5248" s="73" t="n">
        <f aca="false">J5248-M5248-N5248</f>
        <v>158</v>
      </c>
      <c r="P5248" s="74" t="n">
        <f aca="false">M5248/J5248</f>
        <v>0.568006496142915</v>
      </c>
      <c r="Q5248" s="74" t="n">
        <f aca="false">N5248/J5248</f>
        <v>0.367844092570037</v>
      </c>
      <c r="R5248" s="75" t="n">
        <f aca="false">ABS(P5248-Q5248)*100</f>
        <v>20.0162403572879</v>
      </c>
      <c r="S5248" s="72" t="str">
        <f aca="false">IF(M5248&gt;N5248,"Flávio Bolsonaro",IF(N5248&gt;M5248,"Lula","Empate"))</f>
        <v>Flávio Bolsonaro</v>
      </c>
      <c r="T5248" s="74" t="n">
        <v>0.380396732788798</v>
      </c>
      <c r="U5248" s="74" t="n">
        <v>0.534811357448464</v>
      </c>
      <c r="V5248" s="72" t="str">
        <f aca="false">IF(S5248="Empate","—",IF((N5248&gt;M5248)&lt;&gt;(T5248&gt;U5248),"Sim","Não"))</f>
        <v>Não</v>
      </c>
    </row>
    <row r="5249" customFormat="false" ht="15" hidden="false" customHeight="false" outlineLevel="0" collapsed="false">
      <c r="A5249" s="72" t="s">
        <v>10595</v>
      </c>
      <c r="B5249" s="72" t="s">
        <v>4253</v>
      </c>
      <c r="C5249" s="72" t="s">
        <v>280</v>
      </c>
      <c r="D5249" s="72" t="s">
        <v>282</v>
      </c>
      <c r="E5249" s="72"/>
      <c r="F5249" s="73" t="n">
        <v>10209</v>
      </c>
      <c r="G5249" s="73" t="n">
        <v>7593</v>
      </c>
      <c r="H5249" s="73" t="n">
        <v>2616</v>
      </c>
      <c r="I5249" s="74" t="n">
        <f aca="false">H5249/F5249</f>
        <v>0.256244490155745</v>
      </c>
      <c r="J5249" s="73" t="n">
        <v>7293</v>
      </c>
      <c r="K5249" s="73" t="n">
        <v>141</v>
      </c>
      <c r="L5249" s="73" t="n">
        <v>159</v>
      </c>
      <c r="M5249" s="73" t="n">
        <v>4540</v>
      </c>
      <c r="N5249" s="73" t="n">
        <v>2362</v>
      </c>
      <c r="O5249" s="73" t="n">
        <f aca="false">J5249-M5249-N5249</f>
        <v>391</v>
      </c>
      <c r="P5249" s="74" t="n">
        <f aca="false">M5249/J5249</f>
        <v>0.622514740161799</v>
      </c>
      <c r="Q5249" s="74" t="n">
        <f aca="false">N5249/J5249</f>
        <v>0.323872206225147</v>
      </c>
      <c r="R5249" s="75" t="n">
        <f aca="false">ABS(P5249-Q5249)*100</f>
        <v>29.8642533936652</v>
      </c>
      <c r="S5249" s="72" t="str">
        <f aca="false">IF(M5249&gt;N5249,"Flávio Bolsonaro",IF(N5249&gt;M5249,"Lula","Empate"))</f>
        <v>Flávio Bolsonaro</v>
      </c>
      <c r="T5249" s="74" t="n">
        <v>0.379717880289745</v>
      </c>
      <c r="U5249" s="74" t="n">
        <v>0.55902910153768</v>
      </c>
      <c r="V5249" s="72" t="str">
        <f aca="false">IF(S5249="Empate","—",IF((N5249&gt;M5249)&lt;&gt;(T5249&gt;U5249),"Sim","Não"))</f>
        <v>Não</v>
      </c>
    </row>
    <row r="5250" customFormat="false" ht="15" hidden="false" customHeight="false" outlineLevel="0" collapsed="false">
      <c r="A5250" s="72" t="s">
        <v>10596</v>
      </c>
      <c r="B5250" s="72" t="s">
        <v>10597</v>
      </c>
      <c r="C5250" s="72" t="s">
        <v>280</v>
      </c>
      <c r="D5250" s="72" t="s">
        <v>282</v>
      </c>
      <c r="E5250" s="72"/>
      <c r="F5250" s="73" t="n">
        <v>29804</v>
      </c>
      <c r="G5250" s="73" t="n">
        <v>21994</v>
      </c>
      <c r="H5250" s="73" t="n">
        <v>7810</v>
      </c>
      <c r="I5250" s="74" t="n">
        <f aca="false">H5250/F5250</f>
        <v>0.262045363038518</v>
      </c>
      <c r="J5250" s="73" t="n">
        <v>20956</v>
      </c>
      <c r="K5250" s="73" t="n">
        <v>475</v>
      </c>
      <c r="L5250" s="73" t="n">
        <v>563</v>
      </c>
      <c r="M5250" s="73" t="n">
        <v>11934</v>
      </c>
      <c r="N5250" s="73" t="n">
        <v>7733</v>
      </c>
      <c r="O5250" s="73" t="n">
        <f aca="false">J5250-M5250-N5250</f>
        <v>1289</v>
      </c>
      <c r="P5250" s="74" t="n">
        <f aca="false">M5250/J5250</f>
        <v>0.569478908188586</v>
      </c>
      <c r="Q5250" s="74" t="n">
        <f aca="false">N5250/J5250</f>
        <v>0.369011261691162</v>
      </c>
      <c r="R5250" s="75" t="n">
        <f aca="false">ABS(P5250-Q5250)*100</f>
        <v>20.0467646497423</v>
      </c>
      <c r="S5250" s="72" t="str">
        <f aca="false">IF(M5250&gt;N5250,"Flávio Bolsonaro",IF(N5250&gt;M5250,"Lula","Empate"))</f>
        <v>Flávio Bolsonaro</v>
      </c>
      <c r="T5250" s="74" t="n">
        <v>0.392454746952346</v>
      </c>
      <c r="U5250" s="74" t="n">
        <v>0.534263021795345</v>
      </c>
      <c r="V5250" s="72" t="str">
        <f aca="false">IF(S5250="Empate","—",IF((N5250&gt;M5250)&lt;&gt;(T5250&gt;U5250),"Sim","Não"))</f>
        <v>Não</v>
      </c>
    </row>
    <row r="5251" customFormat="false" ht="15" hidden="false" customHeight="false" outlineLevel="0" collapsed="false">
      <c r="A5251" s="72" t="s">
        <v>10598</v>
      </c>
      <c r="B5251" s="72" t="s">
        <v>10599</v>
      </c>
      <c r="C5251" s="72" t="s">
        <v>280</v>
      </c>
      <c r="D5251" s="72" t="s">
        <v>282</v>
      </c>
      <c r="E5251" s="72"/>
      <c r="F5251" s="73" t="n">
        <v>165528</v>
      </c>
      <c r="G5251" s="73" t="n">
        <v>128762</v>
      </c>
      <c r="H5251" s="73" t="n">
        <v>36766</v>
      </c>
      <c r="I5251" s="74" t="n">
        <f aca="false">H5251/F5251</f>
        <v>0.222113479290513</v>
      </c>
      <c r="J5251" s="73" t="n">
        <v>123575</v>
      </c>
      <c r="K5251" s="73" t="n">
        <v>2337</v>
      </c>
      <c r="L5251" s="73" t="n">
        <v>2850</v>
      </c>
      <c r="M5251" s="73" t="n">
        <v>80401</v>
      </c>
      <c r="N5251" s="73" t="n">
        <v>33929</v>
      </c>
      <c r="O5251" s="73" t="n">
        <f aca="false">J5251-M5251-N5251</f>
        <v>9245</v>
      </c>
      <c r="P5251" s="74" t="n">
        <f aca="false">M5251/J5251</f>
        <v>0.650625126441432</v>
      </c>
      <c r="Q5251" s="74" t="n">
        <f aca="false">N5251/J5251</f>
        <v>0.274562006878414</v>
      </c>
      <c r="R5251" s="75" t="n">
        <f aca="false">ABS(P5251-Q5251)*100</f>
        <v>37.6063119563018</v>
      </c>
      <c r="S5251" s="72" t="str">
        <f aca="false">IF(M5251&gt;N5251,"Flávio Bolsonaro",IF(N5251&gt;M5251,"Lula","Empate"))</f>
        <v>Flávio Bolsonaro</v>
      </c>
      <c r="T5251" s="74" t="n">
        <v>0.294702190973989</v>
      </c>
      <c r="U5251" s="74" t="n">
        <v>0.621482646437547</v>
      </c>
      <c r="V5251" s="72" t="str">
        <f aca="false">IF(S5251="Empate","—",IF((N5251&gt;M5251)&lt;&gt;(T5251&gt;U5251),"Sim","Não"))</f>
        <v>Não</v>
      </c>
    </row>
    <row r="5252" customFormat="false" ht="15" hidden="false" customHeight="false" outlineLevel="0" collapsed="false">
      <c r="A5252" s="72" t="s">
        <v>10600</v>
      </c>
      <c r="B5252" s="72" t="s">
        <v>10601</v>
      </c>
      <c r="C5252" s="72" t="s">
        <v>280</v>
      </c>
      <c r="D5252" s="72" t="s">
        <v>282</v>
      </c>
      <c r="E5252" s="72"/>
      <c r="F5252" s="73" t="n">
        <v>26379</v>
      </c>
      <c r="G5252" s="73" t="n">
        <v>20105</v>
      </c>
      <c r="H5252" s="73" t="n">
        <v>6274</v>
      </c>
      <c r="I5252" s="74" t="n">
        <f aca="false">H5252/F5252</f>
        <v>0.237840706622692</v>
      </c>
      <c r="J5252" s="73" t="n">
        <v>19137</v>
      </c>
      <c r="K5252" s="73" t="n">
        <v>440</v>
      </c>
      <c r="L5252" s="73" t="n">
        <v>528</v>
      </c>
      <c r="M5252" s="73" t="n">
        <v>12868</v>
      </c>
      <c r="N5252" s="73" t="n">
        <v>5014</v>
      </c>
      <c r="O5252" s="73" t="n">
        <f aca="false">J5252-M5252-N5252</f>
        <v>1255</v>
      </c>
      <c r="P5252" s="74" t="n">
        <f aca="false">M5252/J5252</f>
        <v>0.672414694048179</v>
      </c>
      <c r="Q5252" s="74" t="n">
        <f aca="false">N5252/J5252</f>
        <v>0.262005539008204</v>
      </c>
      <c r="R5252" s="75" t="n">
        <f aca="false">ABS(P5252-Q5252)*100</f>
        <v>41.0409155039975</v>
      </c>
      <c r="S5252" s="72" t="str">
        <f aca="false">IF(M5252&gt;N5252,"Flávio Bolsonaro",IF(N5252&gt;M5252,"Lula","Empate"))</f>
        <v>Flávio Bolsonaro</v>
      </c>
      <c r="T5252" s="74" t="n">
        <v>0.30886895131637</v>
      </c>
      <c r="U5252" s="74" t="n">
        <v>0.614894347207923</v>
      </c>
      <c r="V5252" s="72" t="str">
        <f aca="false">IF(S5252="Empate","—",IF((N5252&gt;M5252)&lt;&gt;(T5252&gt;U5252),"Sim","Não"))</f>
        <v>Não</v>
      </c>
    </row>
    <row r="5253" customFormat="false" ht="15" hidden="false" customHeight="false" outlineLevel="0" collapsed="false">
      <c r="A5253" s="72" t="s">
        <v>10602</v>
      </c>
      <c r="B5253" s="72" t="s">
        <v>10603</v>
      </c>
      <c r="C5253" s="72" t="s">
        <v>280</v>
      </c>
      <c r="D5253" s="72" t="s">
        <v>282</v>
      </c>
      <c r="E5253" s="72"/>
      <c r="F5253" s="73" t="n">
        <v>26512</v>
      </c>
      <c r="G5253" s="73" t="n">
        <v>19275</v>
      </c>
      <c r="H5253" s="73" t="n">
        <v>7237</v>
      </c>
      <c r="I5253" s="74" t="n">
        <f aca="false">H5253/F5253</f>
        <v>0.272970730235365</v>
      </c>
      <c r="J5253" s="73" t="n">
        <v>18221</v>
      </c>
      <c r="K5253" s="73" t="n">
        <v>451</v>
      </c>
      <c r="L5253" s="73" t="n">
        <v>603</v>
      </c>
      <c r="M5253" s="73" t="n">
        <v>10868</v>
      </c>
      <c r="N5253" s="73" t="n">
        <v>6110</v>
      </c>
      <c r="O5253" s="73" t="n">
        <f aca="false">J5253-M5253-N5253</f>
        <v>1243</v>
      </c>
      <c r="P5253" s="74" t="n">
        <f aca="false">M5253/J5253</f>
        <v>0.596454640250261</v>
      </c>
      <c r="Q5253" s="74" t="n">
        <f aca="false">N5253/J5253</f>
        <v>0.335327369518687</v>
      </c>
      <c r="R5253" s="75" t="n">
        <f aca="false">ABS(P5253-Q5253)*100</f>
        <v>26.1127270731573</v>
      </c>
      <c r="S5253" s="72" t="str">
        <f aca="false">IF(M5253&gt;N5253,"Flávio Bolsonaro",IF(N5253&gt;M5253,"Lula","Empate"))</f>
        <v>Flávio Bolsonaro</v>
      </c>
      <c r="T5253" s="74" t="n">
        <v>0.394402946894505</v>
      </c>
      <c r="U5253" s="74" t="n">
        <v>0.543333674409086</v>
      </c>
      <c r="V5253" s="72" t="str">
        <f aca="false">IF(S5253="Empate","—",IF((N5253&gt;M5253)&lt;&gt;(T5253&gt;U5253),"Sim","Não"))</f>
        <v>Não</v>
      </c>
    </row>
    <row r="5254" customFormat="false" ht="15" hidden="false" customHeight="false" outlineLevel="0" collapsed="false">
      <c r="A5254" s="72" t="s">
        <v>10604</v>
      </c>
      <c r="B5254" s="72" t="s">
        <v>10605</v>
      </c>
      <c r="C5254" s="72" t="s">
        <v>280</v>
      </c>
      <c r="D5254" s="72" t="s">
        <v>282</v>
      </c>
      <c r="E5254" s="72"/>
      <c r="F5254" s="73" t="n">
        <v>4032</v>
      </c>
      <c r="G5254" s="73" t="n">
        <v>2938</v>
      </c>
      <c r="H5254" s="73" t="n">
        <v>1094</v>
      </c>
      <c r="I5254" s="74" t="n">
        <f aca="false">H5254/F5254</f>
        <v>0.271329365079365</v>
      </c>
      <c r="J5254" s="73" t="n">
        <v>2802</v>
      </c>
      <c r="K5254" s="73" t="n">
        <v>54</v>
      </c>
      <c r="L5254" s="73" t="n">
        <v>82</v>
      </c>
      <c r="M5254" s="73" t="n">
        <v>1730</v>
      </c>
      <c r="N5254" s="73" t="n">
        <v>888</v>
      </c>
      <c r="O5254" s="73" t="n">
        <f aca="false">J5254-M5254-N5254</f>
        <v>184</v>
      </c>
      <c r="P5254" s="74" t="n">
        <f aca="false">M5254/J5254</f>
        <v>0.617416131334761</v>
      </c>
      <c r="Q5254" s="74" t="n">
        <f aca="false">N5254/J5254</f>
        <v>0.316916488222698</v>
      </c>
      <c r="R5254" s="75" t="n">
        <f aca="false">ABS(P5254-Q5254)*100</f>
        <v>30.0499643112063</v>
      </c>
      <c r="S5254" s="72" t="str">
        <f aca="false">IF(M5254&gt;N5254,"Flávio Bolsonaro",IF(N5254&gt;M5254,"Lula","Empate"))</f>
        <v>Flávio Bolsonaro</v>
      </c>
      <c r="T5254" s="74" t="n">
        <v>0.390659747961453</v>
      </c>
      <c r="U5254" s="74" t="n">
        <v>0.509266123054114</v>
      </c>
      <c r="V5254" s="72" t="str">
        <f aca="false">IF(S5254="Empate","—",IF((N5254&gt;M5254)&lt;&gt;(T5254&gt;U5254),"Sim","Não"))</f>
        <v>Não</v>
      </c>
    </row>
    <row r="5255" customFormat="false" ht="15" hidden="false" customHeight="false" outlineLevel="0" collapsed="false">
      <c r="A5255" s="72" t="s">
        <v>10606</v>
      </c>
      <c r="B5255" s="72" t="s">
        <v>10607</v>
      </c>
      <c r="C5255" s="72" t="s">
        <v>280</v>
      </c>
      <c r="D5255" s="72" t="s">
        <v>282</v>
      </c>
      <c r="E5255" s="72"/>
      <c r="F5255" s="73" t="n">
        <v>10121</v>
      </c>
      <c r="G5255" s="73" t="n">
        <v>7773</v>
      </c>
      <c r="H5255" s="73" t="n">
        <v>2348</v>
      </c>
      <c r="I5255" s="74" t="n">
        <f aca="false">H5255/F5255</f>
        <v>0.231992886078451</v>
      </c>
      <c r="J5255" s="73" t="n">
        <v>7450</v>
      </c>
      <c r="K5255" s="73" t="n">
        <v>148</v>
      </c>
      <c r="L5255" s="73" t="n">
        <v>175</v>
      </c>
      <c r="M5255" s="73" t="n">
        <v>4814</v>
      </c>
      <c r="N5255" s="73" t="n">
        <v>2182</v>
      </c>
      <c r="O5255" s="73" t="n">
        <f aca="false">J5255-M5255-N5255</f>
        <v>454</v>
      </c>
      <c r="P5255" s="74" t="n">
        <f aca="false">M5255/J5255</f>
        <v>0.646174496644295</v>
      </c>
      <c r="Q5255" s="74" t="n">
        <f aca="false">N5255/J5255</f>
        <v>0.292885906040268</v>
      </c>
      <c r="R5255" s="75" t="n">
        <f aca="false">ABS(P5255-Q5255)*100</f>
        <v>35.3288590604027</v>
      </c>
      <c r="S5255" s="72" t="str">
        <f aca="false">IF(M5255&gt;N5255,"Flávio Bolsonaro",IF(N5255&gt;M5255,"Lula","Empate"))</f>
        <v>Flávio Bolsonaro</v>
      </c>
      <c r="T5255" s="74" t="n">
        <v>0.353342070773264</v>
      </c>
      <c r="U5255" s="74" t="n">
        <v>0.580209698558322</v>
      </c>
      <c r="V5255" s="72" t="str">
        <f aca="false">IF(S5255="Empate","—",IF((N5255&gt;M5255)&lt;&gt;(T5255&gt;U5255),"Sim","Não"))</f>
        <v>Não</v>
      </c>
    </row>
    <row r="5256" customFormat="false" ht="15" hidden="false" customHeight="false" outlineLevel="0" collapsed="false">
      <c r="A5256" s="72" t="s">
        <v>10608</v>
      </c>
      <c r="B5256" s="72" t="s">
        <v>10609</v>
      </c>
      <c r="C5256" s="72" t="s">
        <v>280</v>
      </c>
      <c r="D5256" s="72" t="s">
        <v>282</v>
      </c>
      <c r="E5256" s="72"/>
      <c r="F5256" s="73" t="n">
        <v>3299</v>
      </c>
      <c r="G5256" s="73" t="n">
        <v>2460</v>
      </c>
      <c r="H5256" s="73" t="n">
        <v>839</v>
      </c>
      <c r="I5256" s="74" t="n">
        <f aca="false">H5256/F5256</f>
        <v>0.254319490754774</v>
      </c>
      <c r="J5256" s="73" t="n">
        <v>2352</v>
      </c>
      <c r="K5256" s="73" t="n">
        <v>41</v>
      </c>
      <c r="L5256" s="73" t="n">
        <v>67</v>
      </c>
      <c r="M5256" s="73" t="n">
        <v>1410</v>
      </c>
      <c r="N5256" s="73" t="n">
        <v>869</v>
      </c>
      <c r="O5256" s="73" t="n">
        <f aca="false">J5256-M5256-N5256</f>
        <v>73</v>
      </c>
      <c r="P5256" s="74" t="n">
        <f aca="false">M5256/J5256</f>
        <v>0.599489795918367</v>
      </c>
      <c r="Q5256" s="74" t="n">
        <f aca="false">N5256/J5256</f>
        <v>0.369472789115646</v>
      </c>
      <c r="R5256" s="75" t="n">
        <f aca="false">ABS(P5256-Q5256)*100</f>
        <v>23.0017006802721</v>
      </c>
      <c r="S5256" s="72" t="str">
        <f aca="false">IF(M5256&gt;N5256,"Flávio Bolsonaro",IF(N5256&gt;M5256,"Lula","Empate"))</f>
        <v>Flávio Bolsonaro</v>
      </c>
      <c r="T5256" s="74" t="n">
        <v>0.450107991360691</v>
      </c>
      <c r="U5256" s="74" t="n">
        <v>0.511879049676026</v>
      </c>
      <c r="V5256" s="72" t="str">
        <f aca="false">IF(S5256="Empate","—",IF((N5256&gt;M5256)&lt;&gt;(T5256&gt;U5256),"Sim","Não"))</f>
        <v>Não</v>
      </c>
    </row>
    <row r="5257" customFormat="false" ht="15" hidden="false" customHeight="false" outlineLevel="0" collapsed="false">
      <c r="A5257" s="72" t="s">
        <v>10610</v>
      </c>
      <c r="B5257" s="72" t="s">
        <v>10611</v>
      </c>
      <c r="C5257" s="72" t="s">
        <v>280</v>
      </c>
      <c r="D5257" s="72" t="s">
        <v>282</v>
      </c>
      <c r="E5257" s="72"/>
      <c r="F5257" s="73" t="n">
        <v>7112</v>
      </c>
      <c r="G5257" s="73" t="n">
        <v>5474</v>
      </c>
      <c r="H5257" s="73" t="n">
        <v>1638</v>
      </c>
      <c r="I5257" s="74" t="n">
        <f aca="false">H5257/F5257</f>
        <v>0.230314960629921</v>
      </c>
      <c r="J5257" s="73" t="n">
        <v>5250</v>
      </c>
      <c r="K5257" s="73" t="n">
        <v>105</v>
      </c>
      <c r="L5257" s="73" t="n">
        <v>119</v>
      </c>
      <c r="M5257" s="73" t="n">
        <v>2446</v>
      </c>
      <c r="N5257" s="73" t="n">
        <v>2385</v>
      </c>
      <c r="O5257" s="73" t="n">
        <f aca="false">J5257-M5257-N5257</f>
        <v>419</v>
      </c>
      <c r="P5257" s="74" t="n">
        <f aca="false">M5257/J5257</f>
        <v>0.465904761904762</v>
      </c>
      <c r="Q5257" s="74" t="n">
        <f aca="false">N5257/J5257</f>
        <v>0.454285714285714</v>
      </c>
      <c r="R5257" s="75" t="n">
        <f aca="false">ABS(P5257-Q5257)*100</f>
        <v>1.16190476190476</v>
      </c>
      <c r="S5257" s="72" t="str">
        <f aca="false">IF(M5257&gt;N5257,"Flávio Bolsonaro",IF(N5257&gt;M5257,"Lula","Empate"))</f>
        <v>Flávio Bolsonaro</v>
      </c>
      <c r="T5257" s="74" t="n">
        <v>0.5171783625731</v>
      </c>
      <c r="U5257" s="74" t="n">
        <v>0.403326023391813</v>
      </c>
      <c r="V5257" s="72" t="str">
        <f aca="false">IF(S5257="Empate","—",IF((N5257&gt;M5257)&lt;&gt;(T5257&gt;U5257),"Sim","Não"))</f>
        <v>Sim</v>
      </c>
    </row>
    <row r="5258" customFormat="false" ht="15" hidden="false" customHeight="false" outlineLevel="0" collapsed="false">
      <c r="A5258" s="72" t="s">
        <v>10612</v>
      </c>
      <c r="B5258" s="72" t="s">
        <v>10613</v>
      </c>
      <c r="C5258" s="72" t="s">
        <v>280</v>
      </c>
      <c r="D5258" s="72" t="s">
        <v>282</v>
      </c>
      <c r="E5258" s="72"/>
      <c r="F5258" s="73" t="n">
        <v>5214</v>
      </c>
      <c r="G5258" s="73" t="n">
        <v>4073</v>
      </c>
      <c r="H5258" s="73" t="n">
        <v>1141</v>
      </c>
      <c r="I5258" s="74" t="n">
        <f aca="false">H5258/F5258</f>
        <v>0.218833908707326</v>
      </c>
      <c r="J5258" s="73" t="n">
        <v>3862</v>
      </c>
      <c r="K5258" s="73" t="n">
        <v>81</v>
      </c>
      <c r="L5258" s="73" t="n">
        <v>130</v>
      </c>
      <c r="M5258" s="73" t="n">
        <v>2568</v>
      </c>
      <c r="N5258" s="73" t="n">
        <v>1101</v>
      </c>
      <c r="O5258" s="73" t="n">
        <f aca="false">J5258-M5258-N5258</f>
        <v>193</v>
      </c>
      <c r="P5258" s="74" t="n">
        <f aca="false">M5258/J5258</f>
        <v>0.664940445365096</v>
      </c>
      <c r="Q5258" s="74" t="n">
        <f aca="false">N5258/J5258</f>
        <v>0.285085447954428</v>
      </c>
      <c r="R5258" s="75" t="n">
        <f aca="false">ABS(P5258-Q5258)*100</f>
        <v>37.9854997410668</v>
      </c>
      <c r="S5258" s="72" t="str">
        <f aca="false">IF(M5258&gt;N5258,"Flávio Bolsonaro",IF(N5258&gt;M5258,"Lula","Empate"))</f>
        <v>Flávio Bolsonaro</v>
      </c>
      <c r="T5258" s="74" t="n">
        <v>0.391656441717791</v>
      </c>
      <c r="U5258" s="74" t="n">
        <v>0.557791411042945</v>
      </c>
      <c r="V5258" s="72" t="str">
        <f aca="false">IF(S5258="Empate","—",IF((N5258&gt;M5258)&lt;&gt;(T5258&gt;U5258),"Sim","Não"))</f>
        <v>Não</v>
      </c>
    </row>
    <row r="5259" customFormat="false" ht="15" hidden="false" customHeight="false" outlineLevel="0" collapsed="false">
      <c r="A5259" s="72" t="s">
        <v>10614</v>
      </c>
      <c r="B5259" s="72" t="s">
        <v>10615</v>
      </c>
      <c r="C5259" s="72" t="s">
        <v>280</v>
      </c>
      <c r="D5259" s="72" t="s">
        <v>282</v>
      </c>
      <c r="E5259" s="72"/>
      <c r="F5259" s="73" t="n">
        <v>7253</v>
      </c>
      <c r="G5259" s="73" t="n">
        <v>6047</v>
      </c>
      <c r="H5259" s="73" t="n">
        <v>1206</v>
      </c>
      <c r="I5259" s="74" t="n">
        <f aca="false">H5259/F5259</f>
        <v>0.166276023714325</v>
      </c>
      <c r="J5259" s="73" t="n">
        <v>5760</v>
      </c>
      <c r="K5259" s="73" t="n">
        <v>110</v>
      </c>
      <c r="L5259" s="73" t="n">
        <v>177</v>
      </c>
      <c r="M5259" s="73" t="n">
        <v>3890</v>
      </c>
      <c r="N5259" s="73" t="n">
        <v>1446</v>
      </c>
      <c r="O5259" s="73" t="n">
        <f aca="false">J5259-M5259-N5259</f>
        <v>424</v>
      </c>
      <c r="P5259" s="74" t="n">
        <f aca="false">M5259/J5259</f>
        <v>0.675347222222222</v>
      </c>
      <c r="Q5259" s="74" t="n">
        <f aca="false">N5259/J5259</f>
        <v>0.251041666666667</v>
      </c>
      <c r="R5259" s="75" t="n">
        <f aca="false">ABS(P5259-Q5259)*100</f>
        <v>42.4305555555556</v>
      </c>
      <c r="S5259" s="72" t="str">
        <f aca="false">IF(M5259&gt;N5259,"Flávio Bolsonaro",IF(N5259&gt;M5259,"Lula","Empate"))</f>
        <v>Flávio Bolsonaro</v>
      </c>
      <c r="T5259" s="74" t="n">
        <v>0.280301701455885</v>
      </c>
      <c r="U5259" s="74" t="n">
        <v>0.64129100157867</v>
      </c>
      <c r="V5259" s="72" t="str">
        <f aca="false">IF(S5259="Empate","—",IF((N5259&gt;M5259)&lt;&gt;(T5259&gt;U5259),"Sim","Não"))</f>
        <v>Não</v>
      </c>
    </row>
    <row r="5260" customFormat="false" ht="15" hidden="false" customHeight="false" outlineLevel="0" collapsed="false">
      <c r="A5260" s="72" t="s">
        <v>10616</v>
      </c>
      <c r="B5260" s="72" t="s">
        <v>10617</v>
      </c>
      <c r="C5260" s="72" t="s">
        <v>280</v>
      </c>
      <c r="D5260" s="72" t="s">
        <v>282</v>
      </c>
      <c r="E5260" s="72"/>
      <c r="F5260" s="73" t="n">
        <v>22888</v>
      </c>
      <c r="G5260" s="73" t="n">
        <v>17380</v>
      </c>
      <c r="H5260" s="73" t="n">
        <v>5508</v>
      </c>
      <c r="I5260" s="74" t="n">
        <f aca="false">H5260/F5260</f>
        <v>0.240650122334848</v>
      </c>
      <c r="J5260" s="73" t="n">
        <v>16648</v>
      </c>
      <c r="K5260" s="73" t="n">
        <v>349</v>
      </c>
      <c r="L5260" s="73" t="n">
        <v>383</v>
      </c>
      <c r="M5260" s="73" t="n">
        <v>9527</v>
      </c>
      <c r="N5260" s="73" t="n">
        <v>5825</v>
      </c>
      <c r="O5260" s="73" t="n">
        <f aca="false">J5260-M5260-N5260</f>
        <v>1296</v>
      </c>
      <c r="P5260" s="74" t="n">
        <f aca="false">M5260/J5260</f>
        <v>0.572260932244114</v>
      </c>
      <c r="Q5260" s="74" t="n">
        <f aca="false">N5260/J5260</f>
        <v>0.349891878904373</v>
      </c>
      <c r="R5260" s="75" t="n">
        <f aca="false">ABS(P5260-Q5260)*100</f>
        <v>22.2369053339741</v>
      </c>
      <c r="S5260" s="72" t="str">
        <f aca="false">IF(M5260&gt;N5260,"Flávio Bolsonaro",IF(N5260&gt;M5260,"Lula","Empate"))</f>
        <v>Flávio Bolsonaro</v>
      </c>
      <c r="T5260" s="74" t="n">
        <v>0.401513838331311</v>
      </c>
      <c r="U5260" s="74" t="n">
        <v>0.511642687929739</v>
      </c>
      <c r="V5260" s="72" t="str">
        <f aca="false">IF(S5260="Empate","—",IF((N5260&gt;M5260)&lt;&gt;(T5260&gt;U5260),"Sim","Não"))</f>
        <v>Não</v>
      </c>
    </row>
    <row r="5261" customFormat="false" ht="15" hidden="false" customHeight="false" outlineLevel="0" collapsed="false">
      <c r="A5261" s="72" t="s">
        <v>10618</v>
      </c>
      <c r="B5261" s="72" t="s">
        <v>10619</v>
      </c>
      <c r="C5261" s="72" t="s">
        <v>280</v>
      </c>
      <c r="D5261" s="72" t="s">
        <v>282</v>
      </c>
      <c r="E5261" s="72"/>
      <c r="F5261" s="73" t="n">
        <v>4304</v>
      </c>
      <c r="G5261" s="73" t="n">
        <v>3269</v>
      </c>
      <c r="H5261" s="73" t="n">
        <v>1035</v>
      </c>
      <c r="I5261" s="74" t="n">
        <f aca="false">H5261/F5261</f>
        <v>0.240473977695167</v>
      </c>
      <c r="J5261" s="73" t="n">
        <v>3110</v>
      </c>
      <c r="K5261" s="73" t="n">
        <v>64</v>
      </c>
      <c r="L5261" s="73" t="n">
        <v>95</v>
      </c>
      <c r="M5261" s="73" t="n">
        <v>1689</v>
      </c>
      <c r="N5261" s="73" t="n">
        <v>1155</v>
      </c>
      <c r="O5261" s="73" t="n">
        <f aca="false">J5261-M5261-N5261</f>
        <v>266</v>
      </c>
      <c r="P5261" s="74" t="n">
        <f aca="false">M5261/J5261</f>
        <v>0.543086816720257</v>
      </c>
      <c r="Q5261" s="74" t="n">
        <f aca="false">N5261/J5261</f>
        <v>0.371382636655949</v>
      </c>
      <c r="R5261" s="75" t="n">
        <f aca="false">ABS(P5261-Q5261)*100</f>
        <v>17.1704180064309</v>
      </c>
      <c r="S5261" s="72" t="str">
        <f aca="false">IF(M5261&gt;N5261,"Flávio Bolsonaro",IF(N5261&gt;M5261,"Lula","Empate"))</f>
        <v>Flávio Bolsonaro</v>
      </c>
      <c r="T5261" s="74" t="n">
        <v>0.425340871300299</v>
      </c>
      <c r="U5261" s="74" t="n">
        <v>0.474559361489857</v>
      </c>
      <c r="V5261" s="72" t="str">
        <f aca="false">IF(S5261="Empate","—",IF((N5261&gt;M5261)&lt;&gt;(T5261&gt;U5261),"Sim","Não"))</f>
        <v>Não</v>
      </c>
    </row>
    <row r="5262" customFormat="false" ht="15" hidden="false" customHeight="false" outlineLevel="0" collapsed="false">
      <c r="A5262" s="72" t="s">
        <v>10620</v>
      </c>
      <c r="B5262" s="72" t="s">
        <v>10621</v>
      </c>
      <c r="C5262" s="72" t="s">
        <v>280</v>
      </c>
      <c r="D5262" s="72" t="s">
        <v>282</v>
      </c>
      <c r="E5262" s="72"/>
      <c r="F5262" s="73" t="n">
        <v>15711</v>
      </c>
      <c r="G5262" s="73" t="n">
        <v>12378</v>
      </c>
      <c r="H5262" s="73" t="n">
        <v>3333</v>
      </c>
      <c r="I5262" s="74" t="n">
        <f aca="false">H5262/F5262</f>
        <v>0.212144357456559</v>
      </c>
      <c r="J5262" s="73" t="n">
        <v>11831</v>
      </c>
      <c r="K5262" s="73" t="n">
        <v>245</v>
      </c>
      <c r="L5262" s="73" t="n">
        <v>302</v>
      </c>
      <c r="M5262" s="73" t="n">
        <v>7406</v>
      </c>
      <c r="N5262" s="73" t="n">
        <v>3669</v>
      </c>
      <c r="O5262" s="73" t="n">
        <f aca="false">J5262-M5262-N5262</f>
        <v>756</v>
      </c>
      <c r="P5262" s="74" t="n">
        <f aca="false">M5262/J5262</f>
        <v>0.625982588115967</v>
      </c>
      <c r="Q5262" s="74" t="n">
        <f aca="false">N5262/J5262</f>
        <v>0.310117487955372</v>
      </c>
      <c r="R5262" s="75" t="n">
        <f aca="false">ABS(P5262-Q5262)*100</f>
        <v>31.5865100160595</v>
      </c>
      <c r="S5262" s="72" t="str">
        <f aca="false">IF(M5262&gt;N5262,"Flávio Bolsonaro",IF(N5262&gt;M5262,"Lula","Empate"))</f>
        <v>Flávio Bolsonaro</v>
      </c>
      <c r="T5262" s="74" t="n">
        <v>0.350999496052411</v>
      </c>
      <c r="U5262" s="74" t="n">
        <v>0.576684024861415</v>
      </c>
      <c r="V5262" s="72" t="str">
        <f aca="false">IF(S5262="Empate","—",IF((N5262&gt;M5262)&lt;&gt;(T5262&gt;U5262),"Sim","Não"))</f>
        <v>Não</v>
      </c>
    </row>
    <row r="5263" customFormat="false" ht="15" hidden="false" customHeight="false" outlineLevel="0" collapsed="false">
      <c r="A5263" s="72" t="s">
        <v>10622</v>
      </c>
      <c r="B5263" s="72" t="s">
        <v>10623</v>
      </c>
      <c r="C5263" s="72" t="s">
        <v>280</v>
      </c>
      <c r="D5263" s="72" t="s">
        <v>282</v>
      </c>
      <c r="E5263" s="72"/>
      <c r="F5263" s="73" t="n">
        <v>4734</v>
      </c>
      <c r="G5263" s="73" t="n">
        <v>3698</v>
      </c>
      <c r="H5263" s="73" t="n">
        <v>1036</v>
      </c>
      <c r="I5263" s="74" t="n">
        <f aca="false">H5263/F5263</f>
        <v>0.218842416561048</v>
      </c>
      <c r="J5263" s="73" t="n">
        <v>3504</v>
      </c>
      <c r="K5263" s="73" t="n">
        <v>85</v>
      </c>
      <c r="L5263" s="73" t="n">
        <v>109</v>
      </c>
      <c r="M5263" s="73" t="n">
        <v>2430</v>
      </c>
      <c r="N5263" s="73" t="n">
        <v>833</v>
      </c>
      <c r="O5263" s="73" t="n">
        <f aca="false">J5263-M5263-N5263</f>
        <v>241</v>
      </c>
      <c r="P5263" s="74" t="n">
        <f aca="false">M5263/J5263</f>
        <v>0.693493150684932</v>
      </c>
      <c r="Q5263" s="74" t="n">
        <f aca="false">N5263/J5263</f>
        <v>0.237728310502283</v>
      </c>
      <c r="R5263" s="75" t="n">
        <f aca="false">ABS(P5263-Q5263)*100</f>
        <v>45.5764840182648</v>
      </c>
      <c r="S5263" s="72" t="str">
        <f aca="false">IF(M5263&gt;N5263,"Flávio Bolsonaro",IF(N5263&gt;M5263,"Lula","Empate"))</f>
        <v>Flávio Bolsonaro</v>
      </c>
      <c r="T5263" s="74" t="n">
        <v>0.294359255202629</v>
      </c>
      <c r="U5263" s="74" t="n">
        <v>0.642113910186199</v>
      </c>
      <c r="V5263" s="72" t="str">
        <f aca="false">IF(S5263="Empate","—",IF((N5263&gt;M5263)&lt;&gt;(T5263&gt;U5263),"Sim","Não"))</f>
        <v>Não</v>
      </c>
    </row>
    <row r="5264" customFormat="false" ht="15" hidden="false" customHeight="false" outlineLevel="0" collapsed="false">
      <c r="A5264" s="72" t="s">
        <v>10624</v>
      </c>
      <c r="B5264" s="72" t="s">
        <v>10625</v>
      </c>
      <c r="C5264" s="72" t="s">
        <v>280</v>
      </c>
      <c r="D5264" s="72" t="s">
        <v>282</v>
      </c>
      <c r="E5264" s="72"/>
      <c r="F5264" s="73" t="n">
        <v>45214</v>
      </c>
      <c r="G5264" s="73" t="n">
        <v>34201</v>
      </c>
      <c r="H5264" s="73" t="n">
        <v>11013</v>
      </c>
      <c r="I5264" s="74" t="n">
        <f aca="false">H5264/F5264</f>
        <v>0.243574998894148</v>
      </c>
      <c r="J5264" s="73" t="n">
        <v>32700</v>
      </c>
      <c r="K5264" s="73" t="n">
        <v>723</v>
      </c>
      <c r="L5264" s="73" t="n">
        <v>778</v>
      </c>
      <c r="M5264" s="73" t="n">
        <v>19326</v>
      </c>
      <c r="N5264" s="73" t="n">
        <v>10853</v>
      </c>
      <c r="O5264" s="73" t="n">
        <f aca="false">J5264-M5264-N5264</f>
        <v>2521</v>
      </c>
      <c r="P5264" s="74" t="n">
        <f aca="false">M5264/J5264</f>
        <v>0.591009174311927</v>
      </c>
      <c r="Q5264" s="74" t="n">
        <f aca="false">N5264/J5264</f>
        <v>0.331896024464832</v>
      </c>
      <c r="R5264" s="75" t="n">
        <f aca="false">ABS(P5264-Q5264)*100</f>
        <v>25.9113149847095</v>
      </c>
      <c r="S5264" s="72" t="str">
        <f aca="false">IF(M5264&gt;N5264,"Flávio Bolsonaro",IF(N5264&gt;M5264,"Lula","Empate"))</f>
        <v>Flávio Bolsonaro</v>
      </c>
      <c r="T5264" s="74" t="n">
        <v>0.345691797845899</v>
      </c>
      <c r="U5264" s="74" t="n">
        <v>0.568883891584803</v>
      </c>
      <c r="V5264" s="72" t="str">
        <f aca="false">IF(S5264="Empate","—",IF((N5264&gt;M5264)&lt;&gt;(T5264&gt;U5264),"Sim","Não"))</f>
        <v>Não</v>
      </c>
    </row>
    <row r="5265" customFormat="false" ht="15" hidden="false" customHeight="false" outlineLevel="0" collapsed="false">
      <c r="A5265" s="72" t="s">
        <v>10626</v>
      </c>
      <c r="B5265" s="72" t="s">
        <v>10627</v>
      </c>
      <c r="C5265" s="72" t="s">
        <v>280</v>
      </c>
      <c r="D5265" s="72" t="s">
        <v>282</v>
      </c>
      <c r="E5265" s="72"/>
      <c r="F5265" s="73" t="n">
        <v>6817</v>
      </c>
      <c r="G5265" s="73" t="n">
        <v>5160</v>
      </c>
      <c r="H5265" s="73" t="n">
        <v>1657</v>
      </c>
      <c r="I5265" s="74" t="n">
        <f aca="false">H5265/F5265</f>
        <v>0.243068798591756</v>
      </c>
      <c r="J5265" s="73" t="n">
        <v>4942</v>
      </c>
      <c r="K5265" s="73" t="n">
        <v>104</v>
      </c>
      <c r="L5265" s="73" t="n">
        <v>114</v>
      </c>
      <c r="M5265" s="73" t="n">
        <v>2653</v>
      </c>
      <c r="N5265" s="73" t="n">
        <v>1931</v>
      </c>
      <c r="O5265" s="73" t="n">
        <f aca="false">J5265-M5265-N5265</f>
        <v>358</v>
      </c>
      <c r="P5265" s="74" t="n">
        <f aca="false">M5265/J5265</f>
        <v>0.536827195467422</v>
      </c>
      <c r="Q5265" s="74" t="n">
        <f aca="false">N5265/J5265</f>
        <v>0.390732496964792</v>
      </c>
      <c r="R5265" s="75" t="n">
        <f aca="false">ABS(P5265-Q5265)*100</f>
        <v>14.6094698502631</v>
      </c>
      <c r="S5265" s="72" t="str">
        <f aca="false">IF(M5265&gt;N5265,"Flávio Bolsonaro",IF(N5265&gt;M5265,"Lula","Empate"))</f>
        <v>Flávio Bolsonaro</v>
      </c>
      <c r="T5265" s="74" t="n">
        <v>0.489660710700663</v>
      </c>
      <c r="U5265" s="74" t="n">
        <v>0.460550090343305</v>
      </c>
      <c r="V5265" s="72" t="str">
        <f aca="false">IF(S5265="Empate","—",IF((N5265&gt;M5265)&lt;&gt;(T5265&gt;U5265),"Sim","Não"))</f>
        <v>Sim</v>
      </c>
    </row>
    <row r="5266" customFormat="false" ht="15" hidden="false" customHeight="false" outlineLevel="0" collapsed="false">
      <c r="A5266" s="72" t="s">
        <v>10628</v>
      </c>
      <c r="B5266" s="72" t="s">
        <v>10629</v>
      </c>
      <c r="C5266" s="72" t="s">
        <v>280</v>
      </c>
      <c r="D5266" s="72" t="s">
        <v>282</v>
      </c>
      <c r="E5266" s="72"/>
      <c r="F5266" s="73" t="n">
        <v>2889</v>
      </c>
      <c r="G5266" s="73" t="n">
        <v>2212</v>
      </c>
      <c r="H5266" s="73" t="n">
        <v>677</v>
      </c>
      <c r="I5266" s="74" t="n">
        <f aca="false">H5266/F5266</f>
        <v>0.234337140879197</v>
      </c>
      <c r="J5266" s="73" t="n">
        <v>2127</v>
      </c>
      <c r="K5266" s="73" t="n">
        <v>39</v>
      </c>
      <c r="L5266" s="73" t="n">
        <v>46</v>
      </c>
      <c r="M5266" s="73" t="n">
        <v>955</v>
      </c>
      <c r="N5266" s="73" t="n">
        <v>1084</v>
      </c>
      <c r="O5266" s="73" t="n">
        <f aca="false">J5266-M5266-N5266</f>
        <v>88</v>
      </c>
      <c r="P5266" s="74" t="n">
        <f aca="false">M5266/J5266</f>
        <v>0.448989186647861</v>
      </c>
      <c r="Q5266" s="74" t="n">
        <f aca="false">N5266/J5266</f>
        <v>0.509637987776211</v>
      </c>
      <c r="R5266" s="75" t="n">
        <f aca="false">ABS(P5266-Q5266)*100</f>
        <v>6.06488011283498</v>
      </c>
      <c r="S5266" s="72" t="str">
        <f aca="false">IF(M5266&gt;N5266,"Flávio Bolsonaro",IF(N5266&gt;M5266,"Lula","Empate"))</f>
        <v>Lula</v>
      </c>
      <c r="T5266" s="74" t="n">
        <v>0.579858030168589</v>
      </c>
      <c r="U5266" s="74" t="n">
        <v>0.362466725820763</v>
      </c>
      <c r="V5266" s="72" t="str">
        <f aca="false">IF(S5266="Empate","—",IF((N5266&gt;M5266)&lt;&gt;(T5266&gt;U5266),"Sim","Não"))</f>
        <v>Não</v>
      </c>
    </row>
    <row r="5267" customFormat="false" ht="15" hidden="false" customHeight="false" outlineLevel="0" collapsed="false">
      <c r="A5267" s="72" t="s">
        <v>10630</v>
      </c>
      <c r="B5267" s="72" t="s">
        <v>10631</v>
      </c>
      <c r="C5267" s="72" t="s">
        <v>280</v>
      </c>
      <c r="D5267" s="72" t="s">
        <v>282</v>
      </c>
      <c r="E5267" s="72"/>
      <c r="F5267" s="73" t="n">
        <v>8616</v>
      </c>
      <c r="G5267" s="73" t="n">
        <v>6308</v>
      </c>
      <c r="H5267" s="73" t="n">
        <v>2308</v>
      </c>
      <c r="I5267" s="74" t="n">
        <f aca="false">H5267/F5267</f>
        <v>0.267873723305478</v>
      </c>
      <c r="J5267" s="73" t="n">
        <v>5900</v>
      </c>
      <c r="K5267" s="73" t="n">
        <v>174</v>
      </c>
      <c r="L5267" s="73" t="n">
        <v>234</v>
      </c>
      <c r="M5267" s="73" t="n">
        <v>3168</v>
      </c>
      <c r="N5267" s="73" t="n">
        <v>2306</v>
      </c>
      <c r="O5267" s="73" t="n">
        <f aca="false">J5267-M5267-N5267</f>
        <v>426</v>
      </c>
      <c r="P5267" s="74" t="n">
        <f aca="false">M5267/J5267</f>
        <v>0.536949152542373</v>
      </c>
      <c r="Q5267" s="74" t="n">
        <f aca="false">N5267/J5267</f>
        <v>0.390847457627119</v>
      </c>
      <c r="R5267" s="75" t="n">
        <f aca="false">ABS(P5267-Q5267)*100</f>
        <v>14.6101694915254</v>
      </c>
      <c r="S5267" s="72" t="str">
        <f aca="false">IF(M5267&gt;N5267,"Flávio Bolsonaro",IF(N5267&gt;M5267,"Lula","Empate"))</f>
        <v>Flávio Bolsonaro</v>
      </c>
      <c r="T5267" s="74" t="n">
        <v>0.426404853128991</v>
      </c>
      <c r="U5267" s="74" t="n">
        <v>0.489463601532567</v>
      </c>
      <c r="V5267" s="72" t="str">
        <f aca="false">IF(S5267="Empate","—",IF((N5267&gt;M5267)&lt;&gt;(T5267&gt;U5267),"Sim","Não"))</f>
        <v>Não</v>
      </c>
    </row>
    <row r="5268" customFormat="false" ht="15" hidden="false" customHeight="false" outlineLevel="0" collapsed="false">
      <c r="A5268" s="72" t="s">
        <v>10632</v>
      </c>
      <c r="B5268" s="72" t="s">
        <v>10633</v>
      </c>
      <c r="C5268" s="72" t="s">
        <v>280</v>
      </c>
      <c r="D5268" s="72" t="s">
        <v>282</v>
      </c>
      <c r="E5268" s="72"/>
      <c r="F5268" s="73" t="n">
        <v>14335</v>
      </c>
      <c r="G5268" s="73" t="n">
        <v>11062</v>
      </c>
      <c r="H5268" s="73" t="n">
        <v>3273</v>
      </c>
      <c r="I5268" s="74" t="n">
        <f aca="false">H5268/F5268</f>
        <v>0.228322288106034</v>
      </c>
      <c r="J5268" s="73" t="n">
        <v>10489</v>
      </c>
      <c r="K5268" s="73" t="n">
        <v>257</v>
      </c>
      <c r="L5268" s="73" t="n">
        <v>316</v>
      </c>
      <c r="M5268" s="73" t="n">
        <v>5703</v>
      </c>
      <c r="N5268" s="73" t="n">
        <v>4340</v>
      </c>
      <c r="O5268" s="73" t="n">
        <f aca="false">J5268-M5268-N5268</f>
        <v>446</v>
      </c>
      <c r="P5268" s="74" t="n">
        <f aca="false">M5268/J5268</f>
        <v>0.543712460673086</v>
      </c>
      <c r="Q5268" s="74" t="n">
        <f aca="false">N5268/J5268</f>
        <v>0.413766803317761</v>
      </c>
      <c r="R5268" s="75" t="n">
        <f aca="false">ABS(P5268-Q5268)*100</f>
        <v>12.9945657355325</v>
      </c>
      <c r="S5268" s="72" t="str">
        <f aca="false">IF(M5268&gt;N5268,"Flávio Bolsonaro",IF(N5268&gt;M5268,"Lula","Empate"))</f>
        <v>Flávio Bolsonaro</v>
      </c>
      <c r="T5268" s="74" t="n">
        <v>0.507226236798221</v>
      </c>
      <c r="U5268" s="74" t="n">
        <v>0.433574207893274</v>
      </c>
      <c r="V5268" s="72" t="str">
        <f aca="false">IF(S5268="Empate","—",IF((N5268&gt;M5268)&lt;&gt;(T5268&gt;U5268),"Sim","Não"))</f>
        <v>Sim</v>
      </c>
    </row>
    <row r="5269" customFormat="false" ht="15" hidden="false" customHeight="false" outlineLevel="0" collapsed="false">
      <c r="A5269" s="72" t="s">
        <v>10634</v>
      </c>
      <c r="B5269" s="72" t="s">
        <v>10635</v>
      </c>
      <c r="C5269" s="72" t="s">
        <v>280</v>
      </c>
      <c r="D5269" s="72" t="s">
        <v>282</v>
      </c>
      <c r="E5269" s="72"/>
      <c r="F5269" s="73" t="n">
        <v>4387</v>
      </c>
      <c r="G5269" s="73" t="n">
        <v>3296</v>
      </c>
      <c r="H5269" s="73" t="n">
        <v>1091</v>
      </c>
      <c r="I5269" s="74" t="n">
        <f aca="false">H5269/F5269</f>
        <v>0.248689309323</v>
      </c>
      <c r="J5269" s="73" t="n">
        <v>3141</v>
      </c>
      <c r="K5269" s="73" t="n">
        <v>58</v>
      </c>
      <c r="L5269" s="73" t="n">
        <v>97</v>
      </c>
      <c r="M5269" s="73" t="n">
        <v>1686</v>
      </c>
      <c r="N5269" s="73" t="n">
        <v>1279</v>
      </c>
      <c r="O5269" s="73" t="n">
        <f aca="false">J5269-M5269-N5269</f>
        <v>176</v>
      </c>
      <c r="P5269" s="74" t="n">
        <f aca="false">M5269/J5269</f>
        <v>0.536771728748806</v>
      </c>
      <c r="Q5269" s="74" t="n">
        <f aca="false">N5269/J5269</f>
        <v>0.407195160776823</v>
      </c>
      <c r="R5269" s="75" t="n">
        <f aca="false">ABS(P5269-Q5269)*100</f>
        <v>12.9576567971983</v>
      </c>
      <c r="S5269" s="72" t="str">
        <f aca="false">IF(M5269&gt;N5269,"Flávio Bolsonaro",IF(N5269&gt;M5269,"Lula","Empate"))</f>
        <v>Flávio Bolsonaro</v>
      </c>
      <c r="T5269" s="74" t="n">
        <v>0.445011157156519</v>
      </c>
      <c r="U5269" s="74" t="n">
        <v>0.505578578259484</v>
      </c>
      <c r="V5269" s="72" t="str">
        <f aca="false">IF(S5269="Empate","—",IF((N5269&gt;M5269)&lt;&gt;(T5269&gt;U5269),"Sim","Não"))</f>
        <v>Não</v>
      </c>
    </row>
    <row r="5270" customFormat="false" ht="15" hidden="false" customHeight="false" outlineLevel="0" collapsed="false">
      <c r="A5270" s="72" t="s">
        <v>10636</v>
      </c>
      <c r="B5270" s="72" t="s">
        <v>10637</v>
      </c>
      <c r="C5270" s="72" t="s">
        <v>280</v>
      </c>
      <c r="D5270" s="72" t="s">
        <v>282</v>
      </c>
      <c r="E5270" s="72"/>
      <c r="F5270" s="73" t="n">
        <v>6413</v>
      </c>
      <c r="G5270" s="73" t="n">
        <v>5169</v>
      </c>
      <c r="H5270" s="73" t="n">
        <v>1244</v>
      </c>
      <c r="I5270" s="74" t="n">
        <f aca="false">H5270/F5270</f>
        <v>0.193980976142211</v>
      </c>
      <c r="J5270" s="73" t="n">
        <v>4832</v>
      </c>
      <c r="K5270" s="73" t="n">
        <v>183</v>
      </c>
      <c r="L5270" s="73" t="n">
        <v>154</v>
      </c>
      <c r="M5270" s="73" t="n">
        <v>2232</v>
      </c>
      <c r="N5270" s="73" t="n">
        <v>2203</v>
      </c>
      <c r="O5270" s="73" t="n">
        <f aca="false">J5270-M5270-N5270</f>
        <v>397</v>
      </c>
      <c r="P5270" s="74" t="n">
        <f aca="false">M5270/J5270</f>
        <v>0.461920529801325</v>
      </c>
      <c r="Q5270" s="74" t="n">
        <f aca="false">N5270/J5270</f>
        <v>0.455918874172185</v>
      </c>
      <c r="R5270" s="75" t="n">
        <f aca="false">ABS(P5270-Q5270)*100</f>
        <v>0.600165562913912</v>
      </c>
      <c r="S5270" s="72" t="str">
        <f aca="false">IF(M5270&gt;N5270,"Flávio Bolsonaro",IF(N5270&gt;M5270,"Lula","Empate"))</f>
        <v>Flávio Bolsonaro</v>
      </c>
      <c r="T5270" s="74" t="n">
        <v>0.520977596741344</v>
      </c>
      <c r="U5270" s="74" t="n">
        <v>0.374338085539715</v>
      </c>
      <c r="V5270" s="72" t="str">
        <f aca="false">IF(S5270="Empate","—",IF((N5270&gt;M5270)&lt;&gt;(T5270&gt;U5270),"Sim","Não"))</f>
        <v>Sim</v>
      </c>
    </row>
    <row r="5271" customFormat="false" ht="15" hidden="false" customHeight="false" outlineLevel="0" collapsed="false">
      <c r="A5271" s="72" t="s">
        <v>10638</v>
      </c>
      <c r="B5271" s="72" t="s">
        <v>10639</v>
      </c>
      <c r="C5271" s="72" t="s">
        <v>280</v>
      </c>
      <c r="D5271" s="72" t="s">
        <v>282</v>
      </c>
      <c r="E5271" s="72"/>
      <c r="F5271" s="73" t="n">
        <v>85765</v>
      </c>
      <c r="G5271" s="73" t="n">
        <v>68809</v>
      </c>
      <c r="H5271" s="73" t="n">
        <v>16956</v>
      </c>
      <c r="I5271" s="74" t="n">
        <f aca="false">H5271/F5271</f>
        <v>0.197703025709788</v>
      </c>
      <c r="J5271" s="73" t="n">
        <v>64397</v>
      </c>
      <c r="K5271" s="73" t="n">
        <v>1627</v>
      </c>
      <c r="L5271" s="73" t="n">
        <v>2785</v>
      </c>
      <c r="M5271" s="73" t="n">
        <v>30399</v>
      </c>
      <c r="N5271" s="73" t="n">
        <v>26550</v>
      </c>
      <c r="O5271" s="73" t="n">
        <f aca="false">J5271-M5271-N5271</f>
        <v>7448</v>
      </c>
      <c r="P5271" s="74" t="n">
        <f aca="false">M5271/J5271</f>
        <v>0.472056151684085</v>
      </c>
      <c r="Q5271" s="74" t="n">
        <f aca="false">N5271/J5271</f>
        <v>0.412286286628259</v>
      </c>
      <c r="R5271" s="75" t="n">
        <f aca="false">ABS(P5271-Q5271)*100</f>
        <v>5.97698650558256</v>
      </c>
      <c r="S5271" s="72" t="str">
        <f aca="false">IF(M5271&gt;N5271,"Flávio Bolsonaro",IF(N5271&gt;M5271,"Lula","Empate"))</f>
        <v>Flávio Bolsonaro</v>
      </c>
      <c r="T5271" s="74" t="n">
        <v>0.435828956348853</v>
      </c>
      <c r="U5271" s="74" t="n">
        <v>0.429671503605448</v>
      </c>
      <c r="V5271" s="72" t="str">
        <f aca="false">IF(S5271="Empate","—",IF((N5271&gt;M5271)&lt;&gt;(T5271&gt;U5271),"Sim","Não"))</f>
        <v>Sim</v>
      </c>
    </row>
    <row r="5272" customFormat="false" ht="15" hidden="false" customHeight="false" outlineLevel="0" collapsed="false">
      <c r="A5272" s="72" t="s">
        <v>10640</v>
      </c>
      <c r="B5272" s="72" t="s">
        <v>10641</v>
      </c>
      <c r="C5272" s="72" t="s">
        <v>280</v>
      </c>
      <c r="D5272" s="72" t="s">
        <v>282</v>
      </c>
      <c r="E5272" s="72"/>
      <c r="F5272" s="73" t="n">
        <v>473134</v>
      </c>
      <c r="G5272" s="73" t="n">
        <v>360767</v>
      </c>
      <c r="H5272" s="73" t="n">
        <v>112367</v>
      </c>
      <c r="I5272" s="74" t="n">
        <f aca="false">H5272/F5272</f>
        <v>0.237495085958735</v>
      </c>
      <c r="J5272" s="73" t="n">
        <v>341643</v>
      </c>
      <c r="K5272" s="73" t="n">
        <v>6806</v>
      </c>
      <c r="L5272" s="73" t="n">
        <v>12318</v>
      </c>
      <c r="M5272" s="73" t="n">
        <v>188761</v>
      </c>
      <c r="N5272" s="73" t="n">
        <v>116116</v>
      </c>
      <c r="O5272" s="73" t="n">
        <f aca="false">J5272-M5272-N5272</f>
        <v>36766</v>
      </c>
      <c r="P5272" s="74" t="n">
        <f aca="false">M5272/J5272</f>
        <v>0.552509490901321</v>
      </c>
      <c r="Q5272" s="74" t="n">
        <f aca="false">N5272/J5272</f>
        <v>0.339875249895359</v>
      </c>
      <c r="R5272" s="75" t="n">
        <f aca="false">ABS(P5272-Q5272)*100</f>
        <v>21.2634241005962</v>
      </c>
      <c r="S5272" s="72" t="str">
        <f aca="false">IF(M5272&gt;N5272,"Flávio Bolsonaro",IF(N5272&gt;M5272,"Lula","Empate"))</f>
        <v>Flávio Bolsonaro</v>
      </c>
      <c r="T5272" s="74" t="n">
        <v>0.36616165298415</v>
      </c>
      <c r="U5272" s="74" t="n">
        <v>0.525601131541726</v>
      </c>
      <c r="V5272" s="72" t="str">
        <f aca="false">IF(S5272="Empate","—",IF((N5272&gt;M5272)&lt;&gt;(T5272&gt;U5272),"Sim","Não"))</f>
        <v>Não</v>
      </c>
    </row>
    <row r="5273" customFormat="false" ht="15" hidden="false" customHeight="false" outlineLevel="0" collapsed="false">
      <c r="A5273" s="72" t="s">
        <v>10642</v>
      </c>
      <c r="B5273" s="72" t="s">
        <v>10643</v>
      </c>
      <c r="C5273" s="72" t="s">
        <v>280</v>
      </c>
      <c r="D5273" s="72" t="s">
        <v>282</v>
      </c>
      <c r="E5273" s="72"/>
      <c r="F5273" s="73" t="n">
        <v>3926</v>
      </c>
      <c r="G5273" s="73" t="n">
        <v>3186</v>
      </c>
      <c r="H5273" s="73" t="n">
        <v>740</v>
      </c>
      <c r="I5273" s="74" t="n">
        <f aca="false">H5273/F5273</f>
        <v>0.188487009679063</v>
      </c>
      <c r="J5273" s="73" t="n">
        <v>3057</v>
      </c>
      <c r="K5273" s="73" t="n">
        <v>57</v>
      </c>
      <c r="L5273" s="73" t="n">
        <v>72</v>
      </c>
      <c r="M5273" s="73" t="n">
        <v>1684</v>
      </c>
      <c r="N5273" s="73" t="n">
        <v>1206</v>
      </c>
      <c r="O5273" s="73" t="n">
        <f aca="false">J5273-M5273-N5273</f>
        <v>167</v>
      </c>
      <c r="P5273" s="74" t="n">
        <f aca="false">M5273/J5273</f>
        <v>0.55086686293752</v>
      </c>
      <c r="Q5273" s="74" t="n">
        <f aca="false">N5273/J5273</f>
        <v>0.39450441609421</v>
      </c>
      <c r="R5273" s="75" t="n">
        <f aca="false">ABS(P5273-Q5273)*100</f>
        <v>15.636244684331</v>
      </c>
      <c r="S5273" s="72" t="str">
        <f aca="false">IF(M5273&gt;N5273,"Flávio Bolsonaro",IF(N5273&gt;M5273,"Lula","Empate"))</f>
        <v>Flávio Bolsonaro</v>
      </c>
      <c r="T5273" s="74" t="n">
        <v>0.476690741956665</v>
      </c>
      <c r="U5273" s="74" t="n">
        <v>0.476690741956665</v>
      </c>
      <c r="V5273" s="72" t="str">
        <f aca="false">IF(S5273="Empate","—",IF((N5273&gt;M5273)&lt;&gt;(T5273&gt;U5273),"Sim","Não"))</f>
        <v>Não</v>
      </c>
    </row>
    <row r="5274" customFormat="false" ht="15" hidden="false" customHeight="false" outlineLevel="0" collapsed="false">
      <c r="A5274" s="72" t="s">
        <v>10644</v>
      </c>
      <c r="B5274" s="72" t="s">
        <v>10645</v>
      </c>
      <c r="C5274" s="72" t="s">
        <v>280</v>
      </c>
      <c r="D5274" s="72" t="s">
        <v>282</v>
      </c>
      <c r="E5274" s="72"/>
      <c r="F5274" s="73" t="n">
        <v>1918</v>
      </c>
      <c r="G5274" s="73" t="n">
        <v>1485</v>
      </c>
      <c r="H5274" s="73" t="n">
        <v>433</v>
      </c>
      <c r="I5274" s="74" t="n">
        <f aca="false">H5274/F5274</f>
        <v>0.225755995828989</v>
      </c>
      <c r="J5274" s="73" t="n">
        <v>1397</v>
      </c>
      <c r="K5274" s="73" t="n">
        <v>33</v>
      </c>
      <c r="L5274" s="73" t="n">
        <v>55</v>
      </c>
      <c r="M5274" s="73" t="n">
        <v>721</v>
      </c>
      <c r="N5274" s="73" t="n">
        <v>620</v>
      </c>
      <c r="O5274" s="73" t="n">
        <f aca="false">J5274-M5274-N5274</f>
        <v>56</v>
      </c>
      <c r="P5274" s="74" t="n">
        <f aca="false">M5274/J5274</f>
        <v>0.516105941302792</v>
      </c>
      <c r="Q5274" s="74" t="n">
        <f aca="false">N5274/J5274</f>
        <v>0.443808160343593</v>
      </c>
      <c r="R5274" s="75" t="n">
        <f aca="false">ABS(P5274-Q5274)*100</f>
        <v>7.22977809591983</v>
      </c>
      <c r="S5274" s="72" t="str">
        <f aca="false">IF(M5274&gt;N5274,"Flávio Bolsonaro",IF(N5274&gt;M5274,"Lula","Empate"))</f>
        <v>Flávio Bolsonaro</v>
      </c>
      <c r="T5274" s="74" t="n">
        <v>0.508674531575295</v>
      </c>
      <c r="U5274" s="74" t="n">
        <v>0.430256766134629</v>
      </c>
      <c r="V5274" s="72" t="str">
        <f aca="false">IF(S5274="Empate","—",IF((N5274&gt;M5274)&lt;&gt;(T5274&gt;U5274),"Sim","Não"))</f>
        <v>Sim</v>
      </c>
    </row>
    <row r="5275" customFormat="false" ht="15" hidden="false" customHeight="false" outlineLevel="0" collapsed="false">
      <c r="A5275" s="72" t="s">
        <v>10646</v>
      </c>
      <c r="B5275" s="72" t="s">
        <v>10647</v>
      </c>
      <c r="C5275" s="72" t="s">
        <v>280</v>
      </c>
      <c r="D5275" s="72" t="s">
        <v>282</v>
      </c>
      <c r="E5275" s="72"/>
      <c r="F5275" s="73" t="n">
        <v>5127</v>
      </c>
      <c r="G5275" s="73" t="n">
        <v>3789</v>
      </c>
      <c r="H5275" s="73" t="n">
        <v>1338</v>
      </c>
      <c r="I5275" s="74" t="n">
        <f aca="false">H5275/F5275</f>
        <v>0.260971328262142</v>
      </c>
      <c r="J5275" s="73" t="n">
        <v>3675</v>
      </c>
      <c r="K5275" s="73" t="n">
        <v>61</v>
      </c>
      <c r="L5275" s="73" t="n">
        <v>53</v>
      </c>
      <c r="M5275" s="73" t="n">
        <v>2204</v>
      </c>
      <c r="N5275" s="73" t="n">
        <v>1254</v>
      </c>
      <c r="O5275" s="73" t="n">
        <f aca="false">J5275-M5275-N5275</f>
        <v>217</v>
      </c>
      <c r="P5275" s="74" t="n">
        <f aca="false">M5275/J5275</f>
        <v>0.599727891156463</v>
      </c>
      <c r="Q5275" s="74" t="n">
        <f aca="false">N5275/J5275</f>
        <v>0.341224489795918</v>
      </c>
      <c r="R5275" s="75" t="n">
        <f aca="false">ABS(P5275-Q5275)*100</f>
        <v>25.8503401360544</v>
      </c>
      <c r="S5275" s="72" t="str">
        <f aca="false">IF(M5275&gt;N5275,"Flávio Bolsonaro",IF(N5275&gt;M5275,"Lula","Empate"))</f>
        <v>Flávio Bolsonaro</v>
      </c>
      <c r="T5275" s="74" t="n">
        <v>0.463422007255139</v>
      </c>
      <c r="U5275" s="74" t="n">
        <v>0.491535671100363</v>
      </c>
      <c r="V5275" s="72" t="str">
        <f aca="false">IF(S5275="Empate","—",IF((N5275&gt;M5275)&lt;&gt;(T5275&gt;U5275),"Sim","Não"))</f>
        <v>Não</v>
      </c>
    </row>
    <row r="5276" customFormat="false" ht="15" hidden="false" customHeight="false" outlineLevel="0" collapsed="false">
      <c r="A5276" s="72" t="s">
        <v>10648</v>
      </c>
      <c r="B5276" s="72" t="s">
        <v>10649</v>
      </c>
      <c r="C5276" s="72" t="s">
        <v>280</v>
      </c>
      <c r="D5276" s="72" t="s">
        <v>282</v>
      </c>
      <c r="E5276" s="72"/>
      <c r="F5276" s="73" t="n">
        <v>7171</v>
      </c>
      <c r="G5276" s="73" t="n">
        <v>5498</v>
      </c>
      <c r="H5276" s="73" t="n">
        <v>1673</v>
      </c>
      <c r="I5276" s="74" t="n">
        <f aca="false">H5276/F5276</f>
        <v>0.233300794868219</v>
      </c>
      <c r="J5276" s="73" t="n">
        <v>5088</v>
      </c>
      <c r="K5276" s="73" t="n">
        <v>173</v>
      </c>
      <c r="L5276" s="73" t="n">
        <v>237</v>
      </c>
      <c r="M5276" s="73" t="n">
        <v>2459</v>
      </c>
      <c r="N5276" s="73" t="n">
        <v>2319</v>
      </c>
      <c r="O5276" s="73" t="n">
        <f aca="false">J5276-M5276-N5276</f>
        <v>310</v>
      </c>
      <c r="P5276" s="74" t="n">
        <f aca="false">M5276/J5276</f>
        <v>0.483294025157233</v>
      </c>
      <c r="Q5276" s="74" t="n">
        <f aca="false">N5276/J5276</f>
        <v>0.455778301886792</v>
      </c>
      <c r="R5276" s="75" t="n">
        <f aca="false">ABS(P5276-Q5276)*100</f>
        <v>2.75157232704402</v>
      </c>
      <c r="S5276" s="72" t="str">
        <f aca="false">IF(M5276&gt;N5276,"Flávio Bolsonaro",IF(N5276&gt;M5276,"Lula","Empate"))</f>
        <v>Flávio Bolsonaro</v>
      </c>
      <c r="T5276" s="74" t="n">
        <v>0.529928610653487</v>
      </c>
      <c r="U5276" s="74" t="n">
        <v>0.411678564891086</v>
      </c>
      <c r="V5276" s="72" t="str">
        <f aca="false">IF(S5276="Empate","—",IF((N5276&gt;M5276)&lt;&gt;(T5276&gt;U5276),"Sim","Não"))</f>
        <v>Sim</v>
      </c>
    </row>
    <row r="5277" customFormat="false" ht="15" hidden="false" customHeight="false" outlineLevel="0" collapsed="false">
      <c r="A5277" s="72" t="s">
        <v>10650</v>
      </c>
      <c r="B5277" s="72" t="s">
        <v>10651</v>
      </c>
      <c r="C5277" s="72" t="s">
        <v>280</v>
      </c>
      <c r="D5277" s="72" t="s">
        <v>282</v>
      </c>
      <c r="E5277" s="72"/>
      <c r="F5277" s="73" t="n">
        <v>7452</v>
      </c>
      <c r="G5277" s="73" t="n">
        <v>5472</v>
      </c>
      <c r="H5277" s="73" t="n">
        <v>1980</v>
      </c>
      <c r="I5277" s="74" t="n">
        <f aca="false">H5277/F5277</f>
        <v>0.265700483091787</v>
      </c>
      <c r="J5277" s="73" t="n">
        <v>5190</v>
      </c>
      <c r="K5277" s="73" t="n">
        <v>125</v>
      </c>
      <c r="L5277" s="73" t="n">
        <v>157</v>
      </c>
      <c r="M5277" s="73" t="n">
        <v>3648</v>
      </c>
      <c r="N5277" s="73" t="n">
        <v>1275</v>
      </c>
      <c r="O5277" s="73" t="n">
        <f aca="false">J5277-M5277-N5277</f>
        <v>267</v>
      </c>
      <c r="P5277" s="74" t="n">
        <f aca="false">M5277/J5277</f>
        <v>0.702890173410405</v>
      </c>
      <c r="Q5277" s="74" t="n">
        <f aca="false">N5277/J5277</f>
        <v>0.245664739884393</v>
      </c>
      <c r="R5277" s="75" t="n">
        <f aca="false">ABS(P5277-Q5277)*100</f>
        <v>45.7225433526012</v>
      </c>
      <c r="S5277" s="72" t="str">
        <f aca="false">IF(M5277&gt;N5277,"Flávio Bolsonaro",IF(N5277&gt;M5277,"Lula","Empate"))</f>
        <v>Flávio Bolsonaro</v>
      </c>
      <c r="T5277" s="74" t="n">
        <v>0.307416053151374</v>
      </c>
      <c r="U5277" s="74" t="n">
        <v>0.624349075237924</v>
      </c>
      <c r="V5277" s="72" t="str">
        <f aca="false">IF(S5277="Empate","—",IF((N5277&gt;M5277)&lt;&gt;(T5277&gt;U5277),"Sim","Não"))</f>
        <v>Não</v>
      </c>
    </row>
    <row r="5278" customFormat="false" ht="15" hidden="false" customHeight="false" outlineLevel="0" collapsed="false">
      <c r="A5278" s="72" t="s">
        <v>10652</v>
      </c>
      <c r="B5278" s="72" t="s">
        <v>7548</v>
      </c>
      <c r="C5278" s="72" t="s">
        <v>280</v>
      </c>
      <c r="D5278" s="72" t="s">
        <v>282</v>
      </c>
      <c r="E5278" s="72"/>
      <c r="F5278" s="73" t="n">
        <v>151298</v>
      </c>
      <c r="G5278" s="73" t="n">
        <v>119236</v>
      </c>
      <c r="H5278" s="73" t="n">
        <v>32062</v>
      </c>
      <c r="I5278" s="74" t="n">
        <f aca="false">H5278/F5278</f>
        <v>0.211912913587754</v>
      </c>
      <c r="J5278" s="73" t="n">
        <v>112088</v>
      </c>
      <c r="K5278" s="73" t="n">
        <v>2592</v>
      </c>
      <c r="L5278" s="73" t="n">
        <v>4556</v>
      </c>
      <c r="M5278" s="73" t="n">
        <v>71036</v>
      </c>
      <c r="N5278" s="73" t="n">
        <v>31307</v>
      </c>
      <c r="O5278" s="73" t="n">
        <f aca="false">J5278-M5278-N5278</f>
        <v>9745</v>
      </c>
      <c r="P5278" s="74" t="n">
        <f aca="false">M5278/J5278</f>
        <v>0.633752051959175</v>
      </c>
      <c r="Q5278" s="74" t="n">
        <f aca="false">N5278/J5278</f>
        <v>0.279307329955035</v>
      </c>
      <c r="R5278" s="75" t="n">
        <f aca="false">ABS(P5278-Q5278)*100</f>
        <v>35.444472200414</v>
      </c>
      <c r="S5278" s="72" t="str">
        <f aca="false">IF(M5278&gt;N5278,"Flávio Bolsonaro",IF(N5278&gt;M5278,"Lula","Empate"))</f>
        <v>Flávio Bolsonaro</v>
      </c>
      <c r="T5278" s="74" t="n">
        <v>0.295092520900937</v>
      </c>
      <c r="U5278" s="74" t="n">
        <v>0.605461647541911</v>
      </c>
      <c r="V5278" s="72" t="str">
        <f aca="false">IF(S5278="Empate","—",IF((N5278&gt;M5278)&lt;&gt;(T5278&gt;U5278),"Sim","Não"))</f>
        <v>Não</v>
      </c>
    </row>
    <row r="5279" customFormat="false" ht="15" hidden="false" customHeight="false" outlineLevel="0" collapsed="false">
      <c r="A5279" s="72" t="s">
        <v>10653</v>
      </c>
      <c r="B5279" s="72" t="s">
        <v>10654</v>
      </c>
      <c r="C5279" s="72" t="s">
        <v>280</v>
      </c>
      <c r="D5279" s="72" t="s">
        <v>282</v>
      </c>
      <c r="E5279" s="72"/>
      <c r="F5279" s="73" t="n">
        <v>33722</v>
      </c>
      <c r="G5279" s="73" t="n">
        <v>26874</v>
      </c>
      <c r="H5279" s="73" t="n">
        <v>6848</v>
      </c>
      <c r="I5279" s="74" t="n">
        <f aca="false">H5279/F5279</f>
        <v>0.203072178399858</v>
      </c>
      <c r="J5279" s="73" t="n">
        <v>24797</v>
      </c>
      <c r="K5279" s="73" t="n">
        <v>937</v>
      </c>
      <c r="L5279" s="73" t="n">
        <v>1140</v>
      </c>
      <c r="M5279" s="73" t="n">
        <v>10158</v>
      </c>
      <c r="N5279" s="73" t="n">
        <v>12124</v>
      </c>
      <c r="O5279" s="73" t="n">
        <f aca="false">J5279-M5279-N5279</f>
        <v>2515</v>
      </c>
      <c r="P5279" s="74" t="n">
        <f aca="false">M5279/J5279</f>
        <v>0.409646328184861</v>
      </c>
      <c r="Q5279" s="74" t="n">
        <f aca="false">N5279/J5279</f>
        <v>0.488930112513611</v>
      </c>
      <c r="R5279" s="75" t="n">
        <f aca="false">ABS(P5279-Q5279)*100</f>
        <v>7.92837843287494</v>
      </c>
      <c r="S5279" s="72" t="str">
        <f aca="false">IF(M5279&gt;N5279,"Flávio Bolsonaro",IF(N5279&gt;M5279,"Lula","Empate"))</f>
        <v>Lula</v>
      </c>
      <c r="T5279" s="74" t="n">
        <v>0.523756948145892</v>
      </c>
      <c r="U5279" s="74" t="n">
        <v>0.368879920810173</v>
      </c>
      <c r="V5279" s="72" t="str">
        <f aca="false">IF(S5279="Empate","—",IF((N5279&gt;M5279)&lt;&gt;(T5279&gt;U5279),"Sim","Não"))</f>
        <v>Não</v>
      </c>
    </row>
    <row r="5280" customFormat="false" ht="15" hidden="false" customHeight="false" outlineLevel="0" collapsed="false">
      <c r="A5280" s="72" t="s">
        <v>10655</v>
      </c>
      <c r="B5280" s="72" t="s">
        <v>10656</v>
      </c>
      <c r="C5280" s="72" t="s">
        <v>280</v>
      </c>
      <c r="D5280" s="72" t="s">
        <v>282</v>
      </c>
      <c r="E5280" s="72"/>
      <c r="F5280" s="73" t="n">
        <v>25297</v>
      </c>
      <c r="G5280" s="73" t="n">
        <v>20003</v>
      </c>
      <c r="H5280" s="73" t="n">
        <v>5294</v>
      </c>
      <c r="I5280" s="74" t="n">
        <f aca="false">H5280/F5280</f>
        <v>0.209273826936</v>
      </c>
      <c r="J5280" s="73" t="n">
        <v>18955</v>
      </c>
      <c r="K5280" s="73" t="n">
        <v>490</v>
      </c>
      <c r="L5280" s="73" t="n">
        <v>558</v>
      </c>
      <c r="M5280" s="73" t="n">
        <v>12313</v>
      </c>
      <c r="N5280" s="73" t="n">
        <v>5198</v>
      </c>
      <c r="O5280" s="73" t="n">
        <f aca="false">J5280-M5280-N5280</f>
        <v>1444</v>
      </c>
      <c r="P5280" s="74" t="n">
        <f aca="false">M5280/J5280</f>
        <v>0.649591136903192</v>
      </c>
      <c r="Q5280" s="74" t="n">
        <f aca="false">N5280/J5280</f>
        <v>0.274228435768926</v>
      </c>
      <c r="R5280" s="75" t="n">
        <f aca="false">ABS(P5280-Q5280)*100</f>
        <v>37.5362701134265</v>
      </c>
      <c r="S5280" s="72" t="str">
        <f aca="false">IF(M5280&gt;N5280,"Flávio Bolsonaro",IF(N5280&gt;M5280,"Lula","Empate"))</f>
        <v>Flávio Bolsonaro</v>
      </c>
      <c r="T5280" s="74" t="n">
        <v>0.319269586931641</v>
      </c>
      <c r="U5280" s="74" t="n">
        <v>0.605087920091562</v>
      </c>
      <c r="V5280" s="72" t="str">
        <f aca="false">IF(S5280="Empate","—",IF((N5280&gt;M5280)&lt;&gt;(T5280&gt;U5280),"Sim","Não"))</f>
        <v>Não</v>
      </c>
    </row>
    <row r="5281" customFormat="false" ht="15" hidden="false" customHeight="false" outlineLevel="0" collapsed="false">
      <c r="A5281" s="72" t="s">
        <v>10657</v>
      </c>
      <c r="B5281" s="72" t="s">
        <v>10658</v>
      </c>
      <c r="C5281" s="72" t="s">
        <v>280</v>
      </c>
      <c r="D5281" s="72" t="s">
        <v>282</v>
      </c>
      <c r="E5281" s="72"/>
      <c r="F5281" s="73" t="n">
        <v>7103</v>
      </c>
      <c r="G5281" s="73" t="n">
        <v>5513</v>
      </c>
      <c r="H5281" s="73" t="n">
        <v>1590</v>
      </c>
      <c r="I5281" s="74" t="n">
        <f aca="false">H5281/F5281</f>
        <v>0.223849077854428</v>
      </c>
      <c r="J5281" s="73" t="n">
        <v>5267</v>
      </c>
      <c r="K5281" s="73" t="n">
        <v>86</v>
      </c>
      <c r="L5281" s="73" t="n">
        <v>160</v>
      </c>
      <c r="M5281" s="73" t="n">
        <v>2721</v>
      </c>
      <c r="N5281" s="73" t="n">
        <v>2345</v>
      </c>
      <c r="O5281" s="73" t="n">
        <f aca="false">J5281-M5281-N5281</f>
        <v>201</v>
      </c>
      <c r="P5281" s="74" t="n">
        <f aca="false">M5281/J5281</f>
        <v>0.516612872603</v>
      </c>
      <c r="Q5281" s="74" t="n">
        <f aca="false">N5281/J5281</f>
        <v>0.445224985760395</v>
      </c>
      <c r="R5281" s="75" t="n">
        <f aca="false">ABS(P5281-Q5281)*100</f>
        <v>7.13878868426049</v>
      </c>
      <c r="S5281" s="72" t="str">
        <f aca="false">IF(M5281&gt;N5281,"Flávio Bolsonaro",IF(N5281&gt;M5281,"Lula","Empate"))</f>
        <v>Flávio Bolsonaro</v>
      </c>
      <c r="T5281" s="74" t="n">
        <v>0.51076865948756</v>
      </c>
      <c r="U5281" s="74" t="n">
        <v>0.454697363535091</v>
      </c>
      <c r="V5281" s="72" t="str">
        <f aca="false">IF(S5281="Empate","—",IF((N5281&gt;M5281)&lt;&gt;(T5281&gt;U5281),"Sim","Não"))</f>
        <v>Sim</v>
      </c>
    </row>
    <row r="5282" customFormat="false" ht="15" hidden="false" customHeight="false" outlineLevel="0" collapsed="false">
      <c r="A5282" s="72" t="s">
        <v>10659</v>
      </c>
      <c r="B5282" s="72" t="s">
        <v>10660</v>
      </c>
      <c r="C5282" s="72" t="s">
        <v>280</v>
      </c>
      <c r="D5282" s="72" t="s">
        <v>282</v>
      </c>
      <c r="E5282" s="72"/>
      <c r="F5282" s="73" t="n">
        <v>4559</v>
      </c>
      <c r="G5282" s="73" t="n">
        <v>3590</v>
      </c>
      <c r="H5282" s="73" t="n">
        <v>969</v>
      </c>
      <c r="I5282" s="74" t="n">
        <f aca="false">H5282/F5282</f>
        <v>0.212546611098925</v>
      </c>
      <c r="J5282" s="73" t="n">
        <v>3410</v>
      </c>
      <c r="K5282" s="73" t="n">
        <v>73</v>
      </c>
      <c r="L5282" s="73" t="n">
        <v>107</v>
      </c>
      <c r="M5282" s="73" t="n">
        <v>1875</v>
      </c>
      <c r="N5282" s="73" t="n">
        <v>1335</v>
      </c>
      <c r="O5282" s="73" t="n">
        <f aca="false">J5282-M5282-N5282</f>
        <v>200</v>
      </c>
      <c r="P5282" s="74" t="n">
        <f aca="false">M5282/J5282</f>
        <v>0.549853372434018</v>
      </c>
      <c r="Q5282" s="74" t="n">
        <f aca="false">N5282/J5282</f>
        <v>0.391495601173021</v>
      </c>
      <c r="R5282" s="75" t="n">
        <f aca="false">ABS(P5282-Q5282)*100</f>
        <v>15.8357771260997</v>
      </c>
      <c r="S5282" s="72" t="str">
        <f aca="false">IF(M5282&gt;N5282,"Flávio Bolsonaro",IF(N5282&gt;M5282,"Lula","Empate"))</f>
        <v>Flávio Bolsonaro</v>
      </c>
      <c r="T5282" s="74" t="n">
        <v>0.465261282660333</v>
      </c>
      <c r="U5282" s="74" t="n">
        <v>0.457838479809976</v>
      </c>
      <c r="V5282" s="72" t="str">
        <f aca="false">IF(S5282="Empate","—",IF((N5282&gt;M5282)&lt;&gt;(T5282&gt;U5282),"Sim","Não"))</f>
        <v>Sim</v>
      </c>
    </row>
    <row r="5283" customFormat="false" ht="15" hidden="false" customHeight="false" outlineLevel="0" collapsed="false">
      <c r="A5283" s="72" t="s">
        <v>10661</v>
      </c>
      <c r="B5283" s="72" t="s">
        <v>10662</v>
      </c>
      <c r="C5283" s="72" t="s">
        <v>280</v>
      </c>
      <c r="D5283" s="72" t="s">
        <v>282</v>
      </c>
      <c r="E5283" s="72"/>
      <c r="F5283" s="73" t="n">
        <v>14263</v>
      </c>
      <c r="G5283" s="73" t="n">
        <v>9788</v>
      </c>
      <c r="H5283" s="73" t="n">
        <v>4475</v>
      </c>
      <c r="I5283" s="74" t="n">
        <f aca="false">H5283/F5283</f>
        <v>0.313748860688495</v>
      </c>
      <c r="J5283" s="73" t="n">
        <v>9387</v>
      </c>
      <c r="K5283" s="73" t="n">
        <v>161</v>
      </c>
      <c r="L5283" s="73" t="n">
        <v>240</v>
      </c>
      <c r="M5283" s="73" t="n">
        <v>4241</v>
      </c>
      <c r="N5283" s="73" t="n">
        <v>4683</v>
      </c>
      <c r="O5283" s="73" t="n">
        <f aca="false">J5283-M5283-N5283</f>
        <v>463</v>
      </c>
      <c r="P5283" s="74" t="n">
        <f aca="false">M5283/J5283</f>
        <v>0.451795035687653</v>
      </c>
      <c r="Q5283" s="74" t="n">
        <f aca="false">N5283/J5283</f>
        <v>0.498881431767338</v>
      </c>
      <c r="R5283" s="75" t="n">
        <f aca="false">ABS(P5283-Q5283)*100</f>
        <v>4.70863960796847</v>
      </c>
      <c r="S5283" s="72" t="str">
        <f aca="false">IF(M5283&gt;N5283,"Flávio Bolsonaro",IF(N5283&gt;M5283,"Lula","Empate"))</f>
        <v>Lula</v>
      </c>
      <c r="T5283" s="74" t="n">
        <v>0.533400402414487</v>
      </c>
      <c r="U5283" s="74" t="n">
        <v>0.401408450704225</v>
      </c>
      <c r="V5283" s="72" t="str">
        <f aca="false">IF(S5283="Empate","—",IF((N5283&gt;M5283)&lt;&gt;(T5283&gt;U5283),"Sim","Não"))</f>
        <v>Não</v>
      </c>
    </row>
    <row r="5284" customFormat="false" ht="15" hidden="false" customHeight="false" outlineLevel="0" collapsed="false">
      <c r="A5284" s="72" t="s">
        <v>10663</v>
      </c>
      <c r="B5284" s="72" t="s">
        <v>10664</v>
      </c>
      <c r="C5284" s="72" t="s">
        <v>280</v>
      </c>
      <c r="D5284" s="72" t="s">
        <v>282</v>
      </c>
      <c r="E5284" s="72"/>
      <c r="F5284" s="73" t="n">
        <v>8328</v>
      </c>
      <c r="G5284" s="73" t="n">
        <v>6837</v>
      </c>
      <c r="H5284" s="73" t="n">
        <v>1491</v>
      </c>
      <c r="I5284" s="74" t="n">
        <f aca="false">H5284/F5284</f>
        <v>0.179034582132565</v>
      </c>
      <c r="J5284" s="73" t="n">
        <v>6530</v>
      </c>
      <c r="K5284" s="73" t="n">
        <v>155</v>
      </c>
      <c r="L5284" s="73" t="n">
        <v>152</v>
      </c>
      <c r="M5284" s="73" t="n">
        <v>3895</v>
      </c>
      <c r="N5284" s="73" t="n">
        <v>2052</v>
      </c>
      <c r="O5284" s="73" t="n">
        <f aca="false">J5284-M5284-N5284</f>
        <v>583</v>
      </c>
      <c r="P5284" s="74" t="n">
        <f aca="false">M5284/J5284</f>
        <v>0.596477794793262</v>
      </c>
      <c r="Q5284" s="74" t="n">
        <f aca="false">N5284/J5284</f>
        <v>0.314241960183767</v>
      </c>
      <c r="R5284" s="75" t="n">
        <f aca="false">ABS(P5284-Q5284)*100</f>
        <v>28.2235834609495</v>
      </c>
      <c r="S5284" s="72" t="str">
        <f aca="false">IF(M5284&gt;N5284,"Flávio Bolsonaro",IF(N5284&gt;M5284,"Lula","Empate"))</f>
        <v>Flávio Bolsonaro</v>
      </c>
      <c r="T5284" s="74" t="n">
        <v>0.352480024121815</v>
      </c>
      <c r="U5284" s="74" t="n">
        <v>0.554047942107644</v>
      </c>
      <c r="V5284" s="72" t="str">
        <f aca="false">IF(S5284="Empate","—",IF((N5284&gt;M5284)&lt;&gt;(T5284&gt;U5284),"Sim","Não"))</f>
        <v>Não</v>
      </c>
    </row>
    <row r="5285" customFormat="false" ht="15" hidden="false" customHeight="false" outlineLevel="0" collapsed="false">
      <c r="A5285" s="72" t="s">
        <v>10665</v>
      </c>
      <c r="B5285" s="72" t="s">
        <v>10666</v>
      </c>
      <c r="C5285" s="72" t="s">
        <v>280</v>
      </c>
      <c r="D5285" s="72" t="s">
        <v>282</v>
      </c>
      <c r="E5285" s="72"/>
      <c r="F5285" s="73" t="n">
        <v>3917</v>
      </c>
      <c r="G5285" s="73" t="n">
        <v>2976</v>
      </c>
      <c r="H5285" s="73" t="n">
        <v>941</v>
      </c>
      <c r="I5285" s="74" t="n">
        <f aca="false">H5285/F5285</f>
        <v>0.240234873627776</v>
      </c>
      <c r="J5285" s="73" t="n">
        <v>2844</v>
      </c>
      <c r="K5285" s="73" t="n">
        <v>39</v>
      </c>
      <c r="L5285" s="73" t="n">
        <v>93</v>
      </c>
      <c r="M5285" s="73" t="n">
        <v>1778</v>
      </c>
      <c r="N5285" s="73" t="n">
        <v>894</v>
      </c>
      <c r="O5285" s="73" t="n">
        <f aca="false">J5285-M5285-N5285</f>
        <v>172</v>
      </c>
      <c r="P5285" s="74" t="n">
        <f aca="false">M5285/J5285</f>
        <v>0.625175808720113</v>
      </c>
      <c r="Q5285" s="74" t="n">
        <f aca="false">N5285/J5285</f>
        <v>0.314345991561181</v>
      </c>
      <c r="R5285" s="75" t="n">
        <f aca="false">ABS(P5285-Q5285)*100</f>
        <v>31.0829817158931</v>
      </c>
      <c r="S5285" s="72" t="str">
        <f aca="false">IF(M5285&gt;N5285,"Flávio Bolsonaro",IF(N5285&gt;M5285,"Lula","Empate"))</f>
        <v>Flávio Bolsonaro</v>
      </c>
      <c r="T5285" s="74" t="n">
        <v>0.36755823986195</v>
      </c>
      <c r="U5285" s="74" t="n">
        <v>0.570319240724763</v>
      </c>
      <c r="V5285" s="72" t="str">
        <f aca="false">IF(S5285="Empate","—",IF((N5285&gt;M5285)&lt;&gt;(T5285&gt;U5285),"Sim","Não"))</f>
        <v>Não</v>
      </c>
    </row>
    <row r="5286" customFormat="false" ht="15" hidden="false" customHeight="false" outlineLevel="0" collapsed="false">
      <c r="A5286" s="72" t="s">
        <v>10667</v>
      </c>
      <c r="B5286" s="72" t="s">
        <v>10668</v>
      </c>
      <c r="C5286" s="72" t="s">
        <v>280</v>
      </c>
      <c r="D5286" s="72" t="s">
        <v>282</v>
      </c>
      <c r="E5286" s="72"/>
      <c r="F5286" s="73" t="n">
        <v>2390</v>
      </c>
      <c r="G5286" s="73" t="n">
        <v>1813</v>
      </c>
      <c r="H5286" s="73" t="n">
        <v>577</v>
      </c>
      <c r="I5286" s="74" t="n">
        <f aca="false">H5286/F5286</f>
        <v>0.241422594142259</v>
      </c>
      <c r="J5286" s="73" t="n">
        <v>1737</v>
      </c>
      <c r="K5286" s="73" t="n">
        <v>32</v>
      </c>
      <c r="L5286" s="73" t="n">
        <v>44</v>
      </c>
      <c r="M5286" s="73" t="n">
        <v>1115</v>
      </c>
      <c r="N5286" s="73" t="n">
        <v>543</v>
      </c>
      <c r="O5286" s="73" t="n">
        <f aca="false">J5286-M5286-N5286</f>
        <v>79</v>
      </c>
      <c r="P5286" s="74" t="n">
        <f aca="false">M5286/J5286</f>
        <v>0.641911341393207</v>
      </c>
      <c r="Q5286" s="74" t="n">
        <f aca="false">N5286/J5286</f>
        <v>0.312607944732297</v>
      </c>
      <c r="R5286" s="75" t="n">
        <f aca="false">ABS(P5286-Q5286)*100</f>
        <v>32.930339666091</v>
      </c>
      <c r="S5286" s="72" t="str">
        <f aca="false">IF(M5286&gt;N5286,"Flávio Bolsonaro",IF(N5286&gt;M5286,"Lula","Empate"))</f>
        <v>Flávio Bolsonaro</v>
      </c>
      <c r="T5286" s="74" t="n">
        <v>0.369662921348315</v>
      </c>
      <c r="U5286" s="74" t="n">
        <v>0.557865168539326</v>
      </c>
      <c r="V5286" s="72" t="str">
        <f aca="false">IF(S5286="Empate","—",IF((N5286&gt;M5286)&lt;&gt;(T5286&gt;U5286),"Sim","Não"))</f>
        <v>Não</v>
      </c>
    </row>
    <row r="5287" customFormat="false" ht="15" hidden="false" customHeight="false" outlineLevel="0" collapsed="false">
      <c r="A5287" s="72" t="s">
        <v>10669</v>
      </c>
      <c r="B5287" s="72" t="s">
        <v>10670</v>
      </c>
      <c r="C5287" s="72" t="s">
        <v>280</v>
      </c>
      <c r="D5287" s="72" t="s">
        <v>282</v>
      </c>
      <c r="E5287" s="72"/>
      <c r="F5287" s="73" t="n">
        <v>4352</v>
      </c>
      <c r="G5287" s="73" t="n">
        <v>3170</v>
      </c>
      <c r="H5287" s="73" t="n">
        <v>1182</v>
      </c>
      <c r="I5287" s="74" t="n">
        <f aca="false">H5287/F5287</f>
        <v>0.271599264705882</v>
      </c>
      <c r="J5287" s="73" t="n">
        <v>2980</v>
      </c>
      <c r="K5287" s="73" t="n">
        <v>78</v>
      </c>
      <c r="L5287" s="73" t="n">
        <v>112</v>
      </c>
      <c r="M5287" s="73" t="n">
        <v>1798</v>
      </c>
      <c r="N5287" s="73" t="n">
        <v>1027</v>
      </c>
      <c r="O5287" s="73" t="n">
        <f aca="false">J5287-M5287-N5287</f>
        <v>155</v>
      </c>
      <c r="P5287" s="74" t="n">
        <f aca="false">M5287/J5287</f>
        <v>0.603355704697987</v>
      </c>
      <c r="Q5287" s="74" t="n">
        <f aca="false">N5287/J5287</f>
        <v>0.344630872483222</v>
      </c>
      <c r="R5287" s="75" t="n">
        <f aca="false">ABS(P5287-Q5287)*100</f>
        <v>25.8724832214765</v>
      </c>
      <c r="S5287" s="72" t="str">
        <f aca="false">IF(M5287&gt;N5287,"Flávio Bolsonaro",IF(N5287&gt;M5287,"Lula","Empate"))</f>
        <v>Flávio Bolsonaro</v>
      </c>
      <c r="T5287" s="74" t="n">
        <v>0.420698494072413</v>
      </c>
      <c r="U5287" s="74" t="n">
        <v>0.530599166933675</v>
      </c>
      <c r="V5287" s="72" t="str">
        <f aca="false">IF(S5287="Empate","—",IF((N5287&gt;M5287)&lt;&gt;(T5287&gt;U5287),"Sim","Não"))</f>
        <v>Não</v>
      </c>
    </row>
    <row r="5288" customFormat="false" ht="15" hidden="false" customHeight="false" outlineLevel="0" collapsed="false">
      <c r="A5288" s="72" t="s">
        <v>10671</v>
      </c>
      <c r="B5288" s="72" t="s">
        <v>10672</v>
      </c>
      <c r="C5288" s="72" t="s">
        <v>280</v>
      </c>
      <c r="D5288" s="72" t="s">
        <v>282</v>
      </c>
      <c r="E5288" s="72"/>
      <c r="F5288" s="73" t="n">
        <v>2091</v>
      </c>
      <c r="G5288" s="73" t="n">
        <v>1560</v>
      </c>
      <c r="H5288" s="73" t="n">
        <v>531</v>
      </c>
      <c r="I5288" s="74" t="n">
        <f aca="false">H5288/F5288</f>
        <v>0.253945480631277</v>
      </c>
      <c r="J5288" s="73" t="n">
        <v>1476</v>
      </c>
      <c r="K5288" s="73" t="n">
        <v>40</v>
      </c>
      <c r="L5288" s="73" t="n">
        <v>44</v>
      </c>
      <c r="M5288" s="73" t="n">
        <v>792</v>
      </c>
      <c r="N5288" s="73" t="n">
        <v>601</v>
      </c>
      <c r="O5288" s="73" t="n">
        <f aca="false">J5288-M5288-N5288</f>
        <v>83</v>
      </c>
      <c r="P5288" s="74" t="n">
        <f aca="false">M5288/J5288</f>
        <v>0.536585365853659</v>
      </c>
      <c r="Q5288" s="74" t="n">
        <f aca="false">N5288/J5288</f>
        <v>0.407181571815718</v>
      </c>
      <c r="R5288" s="75" t="n">
        <f aca="false">ABS(P5288-Q5288)*100</f>
        <v>12.940379403794</v>
      </c>
      <c r="S5288" s="72" t="str">
        <f aca="false">IF(M5288&gt;N5288,"Flávio Bolsonaro",IF(N5288&gt;M5288,"Lula","Empate"))</f>
        <v>Flávio Bolsonaro</v>
      </c>
      <c r="T5288" s="74" t="n">
        <v>0.47538860103627</v>
      </c>
      <c r="U5288" s="74" t="n">
        <v>0.435880829015544</v>
      </c>
      <c r="V5288" s="72" t="str">
        <f aca="false">IF(S5288="Empate","—",IF((N5288&gt;M5288)&lt;&gt;(T5288&gt;U5288),"Sim","Não"))</f>
        <v>Sim</v>
      </c>
    </row>
    <row r="5289" customFormat="false" ht="15" hidden="false" customHeight="false" outlineLevel="0" collapsed="false">
      <c r="A5289" s="72" t="s">
        <v>10673</v>
      </c>
      <c r="B5289" s="72" t="s">
        <v>10674</v>
      </c>
      <c r="C5289" s="72" t="s">
        <v>280</v>
      </c>
      <c r="D5289" s="72" t="s">
        <v>282</v>
      </c>
      <c r="E5289" s="72"/>
      <c r="F5289" s="73" t="n">
        <v>5354</v>
      </c>
      <c r="G5289" s="73" t="n">
        <v>4162</v>
      </c>
      <c r="H5289" s="73" t="n">
        <v>1192</v>
      </c>
      <c r="I5289" s="74" t="n">
        <f aca="false">H5289/F5289</f>
        <v>0.222637280537916</v>
      </c>
      <c r="J5289" s="73" t="n">
        <v>3991</v>
      </c>
      <c r="K5289" s="73" t="n">
        <v>63</v>
      </c>
      <c r="L5289" s="73" t="n">
        <v>108</v>
      </c>
      <c r="M5289" s="73" t="n">
        <v>2839</v>
      </c>
      <c r="N5289" s="73" t="n">
        <v>963</v>
      </c>
      <c r="O5289" s="73" t="n">
        <f aca="false">J5289-M5289-N5289</f>
        <v>189</v>
      </c>
      <c r="P5289" s="74" t="n">
        <f aca="false">M5289/J5289</f>
        <v>0.711350538712102</v>
      </c>
      <c r="Q5289" s="74" t="n">
        <f aca="false">N5289/J5289</f>
        <v>0.241292909045352</v>
      </c>
      <c r="R5289" s="75" t="n">
        <f aca="false">ABS(P5289-Q5289)*100</f>
        <v>47.005762966675</v>
      </c>
      <c r="S5289" s="72" t="str">
        <f aca="false">IF(M5289&gt;N5289,"Flávio Bolsonaro",IF(N5289&gt;M5289,"Lula","Empate"))</f>
        <v>Flávio Bolsonaro</v>
      </c>
      <c r="T5289" s="74" t="n">
        <v>0.266808397555142</v>
      </c>
      <c r="U5289" s="74" t="n">
        <v>0.67951102843476</v>
      </c>
      <c r="V5289" s="72" t="str">
        <f aca="false">IF(S5289="Empate","—",IF((N5289&gt;M5289)&lt;&gt;(T5289&gt;U5289),"Sim","Não"))</f>
        <v>Não</v>
      </c>
    </row>
    <row r="5290" customFormat="false" ht="15" hidden="false" customHeight="false" outlineLevel="0" collapsed="false">
      <c r="A5290" s="72" t="s">
        <v>10675</v>
      </c>
      <c r="B5290" s="72" t="s">
        <v>10676</v>
      </c>
      <c r="C5290" s="72" t="s">
        <v>280</v>
      </c>
      <c r="D5290" s="72" t="s">
        <v>282</v>
      </c>
      <c r="E5290" s="72"/>
      <c r="F5290" s="73" t="n">
        <v>8527</v>
      </c>
      <c r="G5290" s="73" t="n">
        <v>6830</v>
      </c>
      <c r="H5290" s="73" t="n">
        <v>1697</v>
      </c>
      <c r="I5290" s="74" t="n">
        <f aca="false">H5290/F5290</f>
        <v>0.199014893866542</v>
      </c>
      <c r="J5290" s="73" t="n">
        <v>6435</v>
      </c>
      <c r="K5290" s="73" t="n">
        <v>165</v>
      </c>
      <c r="L5290" s="73" t="n">
        <v>230</v>
      </c>
      <c r="M5290" s="73" t="n">
        <v>4088</v>
      </c>
      <c r="N5290" s="73" t="n">
        <v>1764</v>
      </c>
      <c r="O5290" s="73" t="n">
        <f aca="false">J5290-M5290-N5290</f>
        <v>583</v>
      </c>
      <c r="P5290" s="74" t="n">
        <f aca="false">M5290/J5290</f>
        <v>0.635275835275835</v>
      </c>
      <c r="Q5290" s="74" t="n">
        <f aca="false">N5290/J5290</f>
        <v>0.274125874125874</v>
      </c>
      <c r="R5290" s="75" t="n">
        <f aca="false">ABS(P5290-Q5290)*100</f>
        <v>36.1149961149961</v>
      </c>
      <c r="S5290" s="72" t="str">
        <f aca="false">IF(M5290&gt;N5290,"Flávio Bolsonaro",IF(N5290&gt;M5290,"Lula","Empate"))</f>
        <v>Flávio Bolsonaro</v>
      </c>
      <c r="T5290" s="74" t="n">
        <v>0.340637140637141</v>
      </c>
      <c r="U5290" s="74" t="n">
        <v>0.57964257964258</v>
      </c>
      <c r="V5290" s="72" t="str">
        <f aca="false">IF(S5290="Empate","—",IF((N5290&gt;M5290)&lt;&gt;(T5290&gt;U5290),"Sim","Não"))</f>
        <v>Não</v>
      </c>
    </row>
    <row r="5291" customFormat="false" ht="15" hidden="false" customHeight="false" outlineLevel="0" collapsed="false">
      <c r="A5291" s="72" t="s">
        <v>10677</v>
      </c>
      <c r="B5291" s="72" t="s">
        <v>10678</v>
      </c>
      <c r="C5291" s="72" t="s">
        <v>280</v>
      </c>
      <c r="D5291" s="72" t="s">
        <v>282</v>
      </c>
      <c r="E5291" s="72"/>
      <c r="F5291" s="73" t="n">
        <v>14725</v>
      </c>
      <c r="G5291" s="73" t="n">
        <v>11914</v>
      </c>
      <c r="H5291" s="73" t="n">
        <v>2811</v>
      </c>
      <c r="I5291" s="74" t="n">
        <f aca="false">H5291/F5291</f>
        <v>0.190899830220713</v>
      </c>
      <c r="J5291" s="73" t="n">
        <v>11217</v>
      </c>
      <c r="K5291" s="73" t="n">
        <v>321</v>
      </c>
      <c r="L5291" s="73" t="n">
        <v>376</v>
      </c>
      <c r="M5291" s="73" t="n">
        <v>6471</v>
      </c>
      <c r="N5291" s="73" t="n">
        <v>3595</v>
      </c>
      <c r="O5291" s="73" t="n">
        <f aca="false">J5291-M5291-N5291</f>
        <v>1151</v>
      </c>
      <c r="P5291" s="74" t="n">
        <f aca="false">M5291/J5291</f>
        <v>0.576892217170366</v>
      </c>
      <c r="Q5291" s="74" t="n">
        <f aca="false">N5291/J5291</f>
        <v>0.320495676205759</v>
      </c>
      <c r="R5291" s="75" t="n">
        <f aca="false">ABS(P5291-Q5291)*100</f>
        <v>25.6396540964607</v>
      </c>
      <c r="S5291" s="72" t="str">
        <f aca="false">IF(M5291&gt;N5291,"Flávio Bolsonaro",IF(N5291&gt;M5291,"Lula","Empate"))</f>
        <v>Flávio Bolsonaro</v>
      </c>
      <c r="T5291" s="74" t="n">
        <v>0.354071201973916</v>
      </c>
      <c r="U5291" s="74" t="n">
        <v>0.511455763130067</v>
      </c>
      <c r="V5291" s="72" t="str">
        <f aca="false">IF(S5291="Empate","—",IF((N5291&gt;M5291)&lt;&gt;(T5291&gt;U5291),"Sim","Não"))</f>
        <v>Não</v>
      </c>
    </row>
    <row r="5292" customFormat="false" ht="15" hidden="false" customHeight="false" outlineLevel="0" collapsed="false">
      <c r="A5292" s="72" t="s">
        <v>10679</v>
      </c>
      <c r="B5292" s="72" t="s">
        <v>10680</v>
      </c>
      <c r="C5292" s="72" t="s">
        <v>280</v>
      </c>
      <c r="D5292" s="72" t="s">
        <v>282</v>
      </c>
      <c r="E5292" s="72"/>
      <c r="F5292" s="73" t="n">
        <v>3874</v>
      </c>
      <c r="G5292" s="73" t="n">
        <v>2931</v>
      </c>
      <c r="H5292" s="73" t="n">
        <v>943</v>
      </c>
      <c r="I5292" s="74" t="n">
        <f aca="false">H5292/F5292</f>
        <v>0.243417656169334</v>
      </c>
      <c r="J5292" s="73" t="n">
        <v>2766</v>
      </c>
      <c r="K5292" s="73" t="n">
        <v>75</v>
      </c>
      <c r="L5292" s="73" t="n">
        <v>90</v>
      </c>
      <c r="M5292" s="73" t="n">
        <v>1750</v>
      </c>
      <c r="N5292" s="73" t="n">
        <v>919</v>
      </c>
      <c r="O5292" s="73" t="n">
        <f aca="false">J5292-M5292-N5292</f>
        <v>97</v>
      </c>
      <c r="P5292" s="74" t="n">
        <f aca="false">M5292/J5292</f>
        <v>0.632682574114244</v>
      </c>
      <c r="Q5292" s="74" t="n">
        <f aca="false">N5292/J5292</f>
        <v>0.332248734634852</v>
      </c>
      <c r="R5292" s="75" t="n">
        <f aca="false">ABS(P5292-Q5292)*100</f>
        <v>30.0433839479393</v>
      </c>
      <c r="S5292" s="72" t="str">
        <f aca="false">IF(M5292&gt;N5292,"Flávio Bolsonaro",IF(N5292&gt;M5292,"Lula","Empate"))</f>
        <v>Flávio Bolsonaro</v>
      </c>
      <c r="T5292" s="74" t="n">
        <v>0.412847106055537</v>
      </c>
      <c r="U5292" s="74" t="n">
        <v>0.535965205754433</v>
      </c>
      <c r="V5292" s="72" t="str">
        <f aca="false">IF(S5292="Empate","—",IF((N5292&gt;M5292)&lt;&gt;(T5292&gt;U5292),"Sim","Não"))</f>
        <v>Não</v>
      </c>
    </row>
    <row r="5293" customFormat="false" ht="15" hidden="false" customHeight="false" outlineLevel="0" collapsed="false">
      <c r="A5293" s="72" t="s">
        <v>10681</v>
      </c>
      <c r="B5293" s="72" t="s">
        <v>9433</v>
      </c>
      <c r="C5293" s="72" t="s">
        <v>280</v>
      </c>
      <c r="D5293" s="72" t="s">
        <v>282</v>
      </c>
      <c r="E5293" s="72"/>
      <c r="F5293" s="73" t="n">
        <v>7141</v>
      </c>
      <c r="G5293" s="73" t="n">
        <v>5860</v>
      </c>
      <c r="H5293" s="73" t="n">
        <v>1281</v>
      </c>
      <c r="I5293" s="74" t="n">
        <f aca="false">H5293/F5293</f>
        <v>0.179386640526537</v>
      </c>
      <c r="J5293" s="73" t="n">
        <v>5673</v>
      </c>
      <c r="K5293" s="73" t="n">
        <v>95</v>
      </c>
      <c r="L5293" s="73" t="n">
        <v>92</v>
      </c>
      <c r="M5293" s="73" t="n">
        <v>4465</v>
      </c>
      <c r="N5293" s="73" t="n">
        <v>865</v>
      </c>
      <c r="O5293" s="73" t="n">
        <f aca="false">J5293-M5293-N5293</f>
        <v>343</v>
      </c>
      <c r="P5293" s="74" t="n">
        <f aca="false">M5293/J5293</f>
        <v>0.78706151947823</v>
      </c>
      <c r="Q5293" s="74" t="n">
        <f aca="false">N5293/J5293</f>
        <v>0.152476643751102</v>
      </c>
      <c r="R5293" s="75" t="n">
        <f aca="false">ABS(P5293-Q5293)*100</f>
        <v>63.4584875727129</v>
      </c>
      <c r="S5293" s="72" t="str">
        <f aca="false">IF(M5293&gt;N5293,"Flávio Bolsonaro",IF(N5293&gt;M5293,"Lula","Empate"))</f>
        <v>Flávio Bolsonaro</v>
      </c>
      <c r="T5293" s="74" t="n">
        <v>0.166239941477688</v>
      </c>
      <c r="U5293" s="74" t="n">
        <v>0.757681053401609</v>
      </c>
      <c r="V5293" s="72" t="str">
        <f aca="false">IF(S5293="Empate","—",IF((N5293&gt;M5293)&lt;&gt;(T5293&gt;U5293),"Sim","Não"))</f>
        <v>Não</v>
      </c>
    </row>
    <row r="5294" customFormat="false" ht="15" hidden="false" customHeight="false" outlineLevel="0" collapsed="false">
      <c r="A5294" s="72" t="s">
        <v>10682</v>
      </c>
      <c r="B5294" s="72" t="s">
        <v>10683</v>
      </c>
      <c r="C5294" s="72" t="s">
        <v>280</v>
      </c>
      <c r="D5294" s="72" t="s">
        <v>282</v>
      </c>
      <c r="E5294" s="72"/>
      <c r="F5294" s="73" t="n">
        <v>95308</v>
      </c>
      <c r="G5294" s="73" t="n">
        <v>76046</v>
      </c>
      <c r="H5294" s="73" t="n">
        <v>19262</v>
      </c>
      <c r="I5294" s="74" t="n">
        <f aca="false">H5294/F5294</f>
        <v>0.202102656650019</v>
      </c>
      <c r="J5294" s="73" t="n">
        <v>71819</v>
      </c>
      <c r="K5294" s="73" t="n">
        <v>1683</v>
      </c>
      <c r="L5294" s="73" t="n">
        <v>2544</v>
      </c>
      <c r="M5294" s="73" t="n">
        <v>41488</v>
      </c>
      <c r="N5294" s="73" t="n">
        <v>22773</v>
      </c>
      <c r="O5294" s="73" t="n">
        <f aca="false">J5294-M5294-N5294</f>
        <v>7558</v>
      </c>
      <c r="P5294" s="74" t="n">
        <f aca="false">M5294/J5294</f>
        <v>0.577674431557109</v>
      </c>
      <c r="Q5294" s="74" t="n">
        <f aca="false">N5294/J5294</f>
        <v>0.317088792659324</v>
      </c>
      <c r="R5294" s="75" t="n">
        <f aca="false">ABS(P5294-Q5294)*100</f>
        <v>26.0585638897785</v>
      </c>
      <c r="S5294" s="72" t="str">
        <f aca="false">IF(M5294&gt;N5294,"Flávio Bolsonaro",IF(N5294&gt;M5294,"Lula","Empate"))</f>
        <v>Flávio Bolsonaro</v>
      </c>
      <c r="T5294" s="74" t="n">
        <v>0.35589781807643</v>
      </c>
      <c r="U5294" s="74" t="n">
        <v>0.538345823155164</v>
      </c>
      <c r="V5294" s="72" t="str">
        <f aca="false">IF(S5294="Empate","—",IF((N5294&gt;M5294)&lt;&gt;(T5294&gt;U5294),"Sim","Não"))</f>
        <v>Não</v>
      </c>
    </row>
    <row r="5295" customFormat="false" ht="15" hidden="false" customHeight="false" outlineLevel="0" collapsed="false">
      <c r="A5295" s="72" t="s">
        <v>10684</v>
      </c>
      <c r="B5295" s="72" t="s">
        <v>10685</v>
      </c>
      <c r="C5295" s="72" t="s">
        <v>280</v>
      </c>
      <c r="D5295" s="72" t="s">
        <v>282</v>
      </c>
      <c r="E5295" s="72"/>
      <c r="F5295" s="73" t="n">
        <v>6580</v>
      </c>
      <c r="G5295" s="73" t="n">
        <v>5118</v>
      </c>
      <c r="H5295" s="73" t="n">
        <v>1462</v>
      </c>
      <c r="I5295" s="74" t="n">
        <f aca="false">H5295/F5295</f>
        <v>0.222188449848024</v>
      </c>
      <c r="J5295" s="73" t="n">
        <v>4825</v>
      </c>
      <c r="K5295" s="73" t="n">
        <v>132</v>
      </c>
      <c r="L5295" s="73" t="n">
        <v>161</v>
      </c>
      <c r="M5295" s="73" t="n">
        <v>2928</v>
      </c>
      <c r="N5295" s="73" t="n">
        <v>1538</v>
      </c>
      <c r="O5295" s="73" t="n">
        <f aca="false">J5295-M5295-N5295</f>
        <v>359</v>
      </c>
      <c r="P5295" s="74" t="n">
        <f aca="false">M5295/J5295</f>
        <v>0.606839378238342</v>
      </c>
      <c r="Q5295" s="74" t="n">
        <f aca="false">N5295/J5295</f>
        <v>0.318756476683938</v>
      </c>
      <c r="R5295" s="75" t="n">
        <f aca="false">ABS(P5295-Q5295)*100</f>
        <v>28.8082901554404</v>
      </c>
      <c r="S5295" s="72" t="str">
        <f aca="false">IF(M5295&gt;N5295,"Flávio Bolsonaro",IF(N5295&gt;M5295,"Lula","Empate"))</f>
        <v>Flávio Bolsonaro</v>
      </c>
      <c r="T5295" s="74" t="n">
        <v>0.398520953163517</v>
      </c>
      <c r="U5295" s="74" t="n">
        <v>0.532456861133936</v>
      </c>
      <c r="V5295" s="72" t="str">
        <f aca="false">IF(S5295="Empate","—",IF((N5295&gt;M5295)&lt;&gt;(T5295&gt;U5295),"Sim","Não"))</f>
        <v>Não</v>
      </c>
    </row>
    <row r="5296" customFormat="false" ht="15" hidden="false" customHeight="false" outlineLevel="0" collapsed="false">
      <c r="A5296" s="72" t="s">
        <v>10686</v>
      </c>
      <c r="B5296" s="72" t="s">
        <v>10687</v>
      </c>
      <c r="C5296" s="72" t="s">
        <v>280</v>
      </c>
      <c r="D5296" s="72" t="s">
        <v>282</v>
      </c>
      <c r="E5296" s="72"/>
      <c r="F5296" s="73" t="n">
        <v>31402</v>
      </c>
      <c r="G5296" s="73" t="n">
        <v>23882</v>
      </c>
      <c r="H5296" s="73" t="n">
        <v>7520</v>
      </c>
      <c r="I5296" s="74" t="n">
        <f aca="false">H5296/F5296</f>
        <v>0.239475192662888</v>
      </c>
      <c r="J5296" s="73" t="n">
        <v>22026</v>
      </c>
      <c r="K5296" s="73" t="n">
        <v>856</v>
      </c>
      <c r="L5296" s="73" t="n">
        <v>1000</v>
      </c>
      <c r="M5296" s="73" t="n">
        <v>12779</v>
      </c>
      <c r="N5296" s="73" t="n">
        <v>7346</v>
      </c>
      <c r="O5296" s="73" t="n">
        <f aca="false">J5296-M5296-N5296</f>
        <v>1901</v>
      </c>
      <c r="P5296" s="74" t="n">
        <f aca="false">M5296/J5296</f>
        <v>0.580177971488241</v>
      </c>
      <c r="Q5296" s="74" t="n">
        <f aca="false">N5296/J5296</f>
        <v>0.333514936892763</v>
      </c>
      <c r="R5296" s="75" t="n">
        <f aca="false">ABS(P5296-Q5296)*100</f>
        <v>24.6663034595478</v>
      </c>
      <c r="S5296" s="72" t="str">
        <f aca="false">IF(M5296&gt;N5296,"Flávio Bolsonaro",IF(N5296&gt;M5296,"Lula","Empate"))</f>
        <v>Flávio Bolsonaro</v>
      </c>
      <c r="T5296" s="74" t="n">
        <v>0.392610313662945</v>
      </c>
      <c r="U5296" s="74" t="n">
        <v>0.519493177387914</v>
      </c>
      <c r="V5296" s="72" t="str">
        <f aca="false">IF(S5296="Empate","—",IF((N5296&gt;M5296)&lt;&gt;(T5296&gt;U5296),"Sim","Não"))</f>
        <v>Não</v>
      </c>
    </row>
    <row r="5297" customFormat="false" ht="15" hidden="false" customHeight="false" outlineLevel="0" collapsed="false">
      <c r="A5297" s="72" t="s">
        <v>10688</v>
      </c>
      <c r="B5297" s="72" t="s">
        <v>10689</v>
      </c>
      <c r="C5297" s="72" t="s">
        <v>280</v>
      </c>
      <c r="D5297" s="72" t="s">
        <v>282</v>
      </c>
      <c r="E5297" s="72"/>
      <c r="F5297" s="73" t="n">
        <v>4876</v>
      </c>
      <c r="G5297" s="73" t="n">
        <v>3421</v>
      </c>
      <c r="H5297" s="73" t="n">
        <v>1455</v>
      </c>
      <c r="I5297" s="74" t="n">
        <f aca="false">H5297/F5297</f>
        <v>0.298400328137818</v>
      </c>
      <c r="J5297" s="73" t="n">
        <v>3312</v>
      </c>
      <c r="K5297" s="73" t="n">
        <v>35</v>
      </c>
      <c r="L5297" s="73" t="n">
        <v>74</v>
      </c>
      <c r="M5297" s="73" t="n">
        <v>1199</v>
      </c>
      <c r="N5297" s="73" t="n">
        <v>1966</v>
      </c>
      <c r="O5297" s="73" t="n">
        <f aca="false">J5297-M5297-N5297</f>
        <v>147</v>
      </c>
      <c r="P5297" s="74" t="n">
        <f aca="false">M5297/J5297</f>
        <v>0.36201690821256</v>
      </c>
      <c r="Q5297" s="74" t="n">
        <f aca="false">N5297/J5297</f>
        <v>0.593599033816425</v>
      </c>
      <c r="R5297" s="75" t="n">
        <f aca="false">ABS(P5297-Q5297)*100</f>
        <v>23.1582125603865</v>
      </c>
      <c r="S5297" s="72" t="str">
        <f aca="false">IF(M5297&gt;N5297,"Flávio Bolsonaro",IF(N5297&gt;M5297,"Lula","Empate"))</f>
        <v>Lula</v>
      </c>
      <c r="T5297" s="74" t="n">
        <v>0.611111111111111</v>
      </c>
      <c r="U5297" s="74" t="n">
        <v>0.337636932707355</v>
      </c>
      <c r="V5297" s="72" t="str">
        <f aca="false">IF(S5297="Empate","—",IF((N5297&gt;M5297)&lt;&gt;(T5297&gt;U5297),"Sim","Não"))</f>
        <v>Não</v>
      </c>
    </row>
    <row r="5298" customFormat="false" ht="15" hidden="false" customHeight="false" outlineLevel="0" collapsed="false">
      <c r="A5298" s="72" t="s">
        <v>10690</v>
      </c>
      <c r="B5298" s="72" t="s">
        <v>10691</v>
      </c>
      <c r="C5298" s="72" t="s">
        <v>280</v>
      </c>
      <c r="D5298" s="72" t="s">
        <v>282</v>
      </c>
      <c r="E5298" s="72"/>
      <c r="F5298" s="73" t="n">
        <v>10828</v>
      </c>
      <c r="G5298" s="73" t="n">
        <v>8298</v>
      </c>
      <c r="H5298" s="73" t="n">
        <v>2530</v>
      </c>
      <c r="I5298" s="74" t="n">
        <f aca="false">H5298/F5298</f>
        <v>0.23365349094939</v>
      </c>
      <c r="J5298" s="73" t="n">
        <v>7849</v>
      </c>
      <c r="K5298" s="73" t="n">
        <v>182</v>
      </c>
      <c r="L5298" s="73" t="n">
        <v>267</v>
      </c>
      <c r="M5298" s="73" t="n">
        <v>4822</v>
      </c>
      <c r="N5298" s="73" t="n">
        <v>2395</v>
      </c>
      <c r="O5298" s="73" t="n">
        <f aca="false">J5298-M5298-N5298</f>
        <v>632</v>
      </c>
      <c r="P5298" s="74" t="n">
        <f aca="false">M5298/J5298</f>
        <v>0.614345776532042</v>
      </c>
      <c r="Q5298" s="74" t="n">
        <f aca="false">N5298/J5298</f>
        <v>0.30513441202701</v>
      </c>
      <c r="R5298" s="75" t="n">
        <f aca="false">ABS(P5298-Q5298)*100</f>
        <v>30.9211364505032</v>
      </c>
      <c r="S5298" s="72" t="str">
        <f aca="false">IF(M5298&gt;N5298,"Flávio Bolsonaro",IF(N5298&gt;M5298,"Lula","Empate"))</f>
        <v>Flávio Bolsonaro</v>
      </c>
      <c r="T5298" s="74" t="n">
        <v>0.36587723537941</v>
      </c>
      <c r="U5298" s="74" t="n">
        <v>0.557878202029966</v>
      </c>
      <c r="V5298" s="72" t="str">
        <f aca="false">IF(S5298="Empate","—",IF((N5298&gt;M5298)&lt;&gt;(T5298&gt;U5298),"Sim","Não"))</f>
        <v>Não</v>
      </c>
    </row>
    <row r="5299" customFormat="false" ht="15" hidden="false" customHeight="false" outlineLevel="0" collapsed="false">
      <c r="A5299" s="72" t="s">
        <v>10692</v>
      </c>
      <c r="B5299" s="72" t="s">
        <v>10693</v>
      </c>
      <c r="C5299" s="72" t="s">
        <v>280</v>
      </c>
      <c r="D5299" s="72" t="s">
        <v>282</v>
      </c>
      <c r="E5299" s="72"/>
      <c r="F5299" s="73" t="n">
        <v>5093</v>
      </c>
      <c r="G5299" s="73" t="n">
        <v>4097</v>
      </c>
      <c r="H5299" s="73" t="n">
        <v>996</v>
      </c>
      <c r="I5299" s="74" t="n">
        <f aca="false">H5299/F5299</f>
        <v>0.195562536815237</v>
      </c>
      <c r="J5299" s="73" t="n">
        <v>3922</v>
      </c>
      <c r="K5299" s="73" t="n">
        <v>65</v>
      </c>
      <c r="L5299" s="73" t="n">
        <v>110</v>
      </c>
      <c r="M5299" s="73" t="n">
        <v>2527</v>
      </c>
      <c r="N5299" s="73" t="n">
        <v>1224</v>
      </c>
      <c r="O5299" s="73" t="n">
        <f aca="false">J5299-M5299-N5299</f>
        <v>171</v>
      </c>
      <c r="P5299" s="74" t="n">
        <f aca="false">M5299/J5299</f>
        <v>0.644314125446201</v>
      </c>
      <c r="Q5299" s="74" t="n">
        <f aca="false">N5299/J5299</f>
        <v>0.312085670576237</v>
      </c>
      <c r="R5299" s="75" t="n">
        <f aca="false">ABS(P5299-Q5299)*100</f>
        <v>33.2228454869964</v>
      </c>
      <c r="S5299" s="72" t="str">
        <f aca="false">IF(M5299&gt;N5299,"Flávio Bolsonaro",IF(N5299&gt;M5299,"Lula","Empate"))</f>
        <v>Flávio Bolsonaro</v>
      </c>
      <c r="T5299" s="74" t="n">
        <v>0.37174529517917</v>
      </c>
      <c r="U5299" s="74" t="n">
        <v>0.565609693219902</v>
      </c>
      <c r="V5299" s="72" t="str">
        <f aca="false">IF(S5299="Empate","—",IF((N5299&gt;M5299)&lt;&gt;(T5299&gt;U5299),"Sim","Não"))</f>
        <v>Não</v>
      </c>
    </row>
    <row r="5300" customFormat="false" ht="15" hidden="false" customHeight="false" outlineLevel="0" collapsed="false">
      <c r="A5300" s="72" t="s">
        <v>10694</v>
      </c>
      <c r="B5300" s="72" t="s">
        <v>10695</v>
      </c>
      <c r="C5300" s="72" t="s">
        <v>280</v>
      </c>
      <c r="D5300" s="72" t="s">
        <v>282</v>
      </c>
      <c r="E5300" s="72"/>
      <c r="F5300" s="73" t="n">
        <v>11889</v>
      </c>
      <c r="G5300" s="73" t="n">
        <v>9146</v>
      </c>
      <c r="H5300" s="73" t="n">
        <v>2743</v>
      </c>
      <c r="I5300" s="74" t="n">
        <f aca="false">H5300/F5300</f>
        <v>0.230717469930188</v>
      </c>
      <c r="J5300" s="73" t="n">
        <v>8715</v>
      </c>
      <c r="K5300" s="73" t="n">
        <v>195</v>
      </c>
      <c r="L5300" s="73" t="n">
        <v>236</v>
      </c>
      <c r="M5300" s="73" t="n">
        <v>5210</v>
      </c>
      <c r="N5300" s="73" t="n">
        <v>2769</v>
      </c>
      <c r="O5300" s="73" t="n">
        <f aca="false">J5300-M5300-N5300</f>
        <v>736</v>
      </c>
      <c r="P5300" s="74" t="n">
        <f aca="false">M5300/J5300</f>
        <v>0.597819850831899</v>
      </c>
      <c r="Q5300" s="74" t="n">
        <f aca="false">N5300/J5300</f>
        <v>0.317728055077453</v>
      </c>
      <c r="R5300" s="75" t="n">
        <f aca="false">ABS(P5300-Q5300)*100</f>
        <v>28.0091795754446</v>
      </c>
      <c r="S5300" s="72" t="str">
        <f aca="false">IF(M5300&gt;N5300,"Flávio Bolsonaro",IF(N5300&gt;M5300,"Lula","Empate"))</f>
        <v>Flávio Bolsonaro</v>
      </c>
      <c r="T5300" s="74" t="n">
        <v>0.351772409121698</v>
      </c>
      <c r="U5300" s="74" t="n">
        <v>0.53793181305035</v>
      </c>
      <c r="V5300" s="72" t="str">
        <f aca="false">IF(S5300="Empate","—",IF((N5300&gt;M5300)&lt;&gt;(T5300&gt;U5300),"Sim","Não"))</f>
        <v>Não</v>
      </c>
    </row>
    <row r="5301" customFormat="false" ht="15" hidden="false" customHeight="false" outlineLevel="0" collapsed="false">
      <c r="A5301" s="72" t="s">
        <v>10696</v>
      </c>
      <c r="B5301" s="72" t="s">
        <v>10697</v>
      </c>
      <c r="C5301" s="72" t="s">
        <v>280</v>
      </c>
      <c r="D5301" s="72" t="s">
        <v>282</v>
      </c>
      <c r="E5301" s="72"/>
      <c r="F5301" s="73" t="n">
        <v>138487</v>
      </c>
      <c r="G5301" s="73" t="n">
        <v>113037</v>
      </c>
      <c r="H5301" s="73" t="n">
        <v>25450</v>
      </c>
      <c r="I5301" s="74" t="n">
        <f aca="false">H5301/F5301</f>
        <v>0.183771761970438</v>
      </c>
      <c r="J5301" s="73" t="n">
        <v>107173</v>
      </c>
      <c r="K5301" s="73" t="n">
        <v>2396</v>
      </c>
      <c r="L5301" s="73" t="n">
        <v>3468</v>
      </c>
      <c r="M5301" s="73" t="n">
        <v>67949</v>
      </c>
      <c r="N5301" s="73" t="n">
        <v>29759</v>
      </c>
      <c r="O5301" s="73" t="n">
        <f aca="false">J5301-M5301-N5301</f>
        <v>9465</v>
      </c>
      <c r="P5301" s="74" t="n">
        <f aca="false">M5301/J5301</f>
        <v>0.634012297873532</v>
      </c>
      <c r="Q5301" s="74" t="n">
        <f aca="false">N5301/J5301</f>
        <v>0.277672548123128</v>
      </c>
      <c r="R5301" s="75" t="n">
        <f aca="false">ABS(P5301-Q5301)*100</f>
        <v>35.6339749750404</v>
      </c>
      <c r="S5301" s="72" t="str">
        <f aca="false">IF(M5301&gt;N5301,"Flávio Bolsonaro",IF(N5301&gt;M5301,"Lula","Empate"))</f>
        <v>Flávio Bolsonaro</v>
      </c>
      <c r="T5301" s="74" t="n">
        <v>0.313643601292025</v>
      </c>
      <c r="U5301" s="74" t="n">
        <v>0.588471862062691</v>
      </c>
      <c r="V5301" s="72" t="str">
        <f aca="false">IF(S5301="Empate","—",IF((N5301&gt;M5301)&lt;&gt;(T5301&gt;U5301),"Sim","Não"))</f>
        <v>Não</v>
      </c>
    </row>
    <row r="5302" customFormat="false" ht="15" hidden="false" customHeight="false" outlineLevel="0" collapsed="false">
      <c r="A5302" s="72" t="s">
        <v>10698</v>
      </c>
      <c r="B5302" s="72" t="s">
        <v>10699</v>
      </c>
      <c r="C5302" s="72" t="s">
        <v>280</v>
      </c>
      <c r="D5302" s="72" t="s">
        <v>282</v>
      </c>
      <c r="E5302" s="72"/>
      <c r="F5302" s="73" t="n">
        <v>2441</v>
      </c>
      <c r="G5302" s="73" t="n">
        <v>1860</v>
      </c>
      <c r="H5302" s="73" t="n">
        <v>581</v>
      </c>
      <c r="I5302" s="74" t="n">
        <f aca="false">H5302/F5302</f>
        <v>0.238017206063089</v>
      </c>
      <c r="J5302" s="73" t="n">
        <v>1787</v>
      </c>
      <c r="K5302" s="73" t="n">
        <v>39</v>
      </c>
      <c r="L5302" s="73" t="n">
        <v>34</v>
      </c>
      <c r="M5302" s="73" t="n">
        <v>1075</v>
      </c>
      <c r="N5302" s="73" t="n">
        <v>623</v>
      </c>
      <c r="O5302" s="73" t="n">
        <f aca="false">J5302-M5302-N5302</f>
        <v>89</v>
      </c>
      <c r="P5302" s="74" t="n">
        <f aca="false">M5302/J5302</f>
        <v>0.601566871852266</v>
      </c>
      <c r="Q5302" s="74" t="n">
        <f aca="false">N5302/J5302</f>
        <v>0.348628987129267</v>
      </c>
      <c r="R5302" s="75" t="n">
        <f aca="false">ABS(P5302-Q5302)*100</f>
        <v>25.2937884722999</v>
      </c>
      <c r="S5302" s="72" t="str">
        <f aca="false">IF(M5302&gt;N5302,"Flávio Bolsonaro",IF(N5302&gt;M5302,"Lula","Empate"))</f>
        <v>Flávio Bolsonaro</v>
      </c>
      <c r="T5302" s="74" t="n">
        <v>0.423875432525952</v>
      </c>
      <c r="U5302" s="74" t="n">
        <v>0.534025374855825</v>
      </c>
      <c r="V5302" s="72" t="str">
        <f aca="false">IF(S5302="Empate","—",IF((N5302&gt;M5302)&lt;&gt;(T5302&gt;U5302),"Sim","Não"))</f>
        <v>Não</v>
      </c>
    </row>
    <row r="5303" customFormat="false" ht="15" hidden="false" customHeight="false" outlineLevel="0" collapsed="false">
      <c r="A5303" s="72" t="s">
        <v>10700</v>
      </c>
      <c r="B5303" s="72" t="s">
        <v>10701</v>
      </c>
      <c r="C5303" s="72" t="s">
        <v>280</v>
      </c>
      <c r="D5303" s="72" t="s">
        <v>282</v>
      </c>
      <c r="E5303" s="72"/>
      <c r="F5303" s="73" t="n">
        <v>4140</v>
      </c>
      <c r="G5303" s="73" t="n">
        <v>3244</v>
      </c>
      <c r="H5303" s="73" t="n">
        <v>896</v>
      </c>
      <c r="I5303" s="74" t="n">
        <f aca="false">H5303/F5303</f>
        <v>0.216425120772947</v>
      </c>
      <c r="J5303" s="73" t="n">
        <v>3078</v>
      </c>
      <c r="K5303" s="73" t="n">
        <v>48</v>
      </c>
      <c r="L5303" s="73" t="n">
        <v>118</v>
      </c>
      <c r="M5303" s="73" t="n">
        <v>2156</v>
      </c>
      <c r="N5303" s="73" t="n">
        <v>717</v>
      </c>
      <c r="O5303" s="73" t="n">
        <f aca="false">J5303-M5303-N5303</f>
        <v>205</v>
      </c>
      <c r="P5303" s="74" t="n">
        <f aca="false">M5303/J5303</f>
        <v>0.700454840805718</v>
      </c>
      <c r="Q5303" s="74" t="n">
        <f aca="false">N5303/J5303</f>
        <v>0.232943469785575</v>
      </c>
      <c r="R5303" s="75" t="n">
        <f aca="false">ABS(P5303-Q5303)*100</f>
        <v>46.7511371020143</v>
      </c>
      <c r="S5303" s="72" t="str">
        <f aca="false">IF(M5303&gt;N5303,"Flávio Bolsonaro",IF(N5303&gt;M5303,"Lula","Empate"))</f>
        <v>Flávio Bolsonaro</v>
      </c>
      <c r="T5303" s="74" t="n">
        <v>0.27643064985451</v>
      </c>
      <c r="U5303" s="74" t="n">
        <v>0.640801810539929</v>
      </c>
      <c r="V5303" s="72" t="str">
        <f aca="false">IF(S5303="Empate","—",IF((N5303&gt;M5303)&lt;&gt;(T5303&gt;U5303),"Sim","Não"))</f>
        <v>Não</v>
      </c>
    </row>
    <row r="5304" customFormat="false" ht="15" hidden="false" customHeight="false" outlineLevel="0" collapsed="false">
      <c r="A5304" s="72" t="s">
        <v>10702</v>
      </c>
      <c r="B5304" s="72" t="s">
        <v>10703</v>
      </c>
      <c r="C5304" s="72" t="s">
        <v>280</v>
      </c>
      <c r="D5304" s="72" t="s">
        <v>282</v>
      </c>
      <c r="E5304" s="72"/>
      <c r="F5304" s="73" t="n">
        <v>2342</v>
      </c>
      <c r="G5304" s="73" t="n">
        <v>1785</v>
      </c>
      <c r="H5304" s="73" t="n">
        <v>557</v>
      </c>
      <c r="I5304" s="74" t="n">
        <f aca="false">H5304/F5304</f>
        <v>0.237830913748933</v>
      </c>
      <c r="J5304" s="73" t="n">
        <v>1681</v>
      </c>
      <c r="K5304" s="73" t="n">
        <v>32</v>
      </c>
      <c r="L5304" s="73" t="n">
        <v>72</v>
      </c>
      <c r="M5304" s="73" t="n">
        <v>981</v>
      </c>
      <c r="N5304" s="73" t="n">
        <v>590</v>
      </c>
      <c r="O5304" s="73" t="n">
        <f aca="false">J5304-M5304-N5304</f>
        <v>110</v>
      </c>
      <c r="P5304" s="74" t="n">
        <f aca="false">M5304/J5304</f>
        <v>0.583581201665675</v>
      </c>
      <c r="Q5304" s="74" t="n">
        <f aca="false">N5304/J5304</f>
        <v>0.350981558596074</v>
      </c>
      <c r="R5304" s="75" t="n">
        <f aca="false">ABS(P5304-Q5304)*100</f>
        <v>23.2599643069601</v>
      </c>
      <c r="S5304" s="72" t="str">
        <f aca="false">IF(M5304&gt;N5304,"Flávio Bolsonaro",IF(N5304&gt;M5304,"Lula","Empate"))</f>
        <v>Flávio Bolsonaro</v>
      </c>
      <c r="T5304" s="74" t="n">
        <v>0.415601023017903</v>
      </c>
      <c r="U5304" s="74" t="n">
        <v>0.514066496163683</v>
      </c>
      <c r="V5304" s="72" t="str">
        <f aca="false">IF(S5304="Empate","—",IF((N5304&gt;M5304)&lt;&gt;(T5304&gt;U5304),"Sim","Não"))</f>
        <v>Não</v>
      </c>
    </row>
    <row r="5305" customFormat="false" ht="15" hidden="false" customHeight="false" outlineLevel="0" collapsed="false">
      <c r="A5305" s="72" t="s">
        <v>10704</v>
      </c>
      <c r="B5305" s="72" t="s">
        <v>10705</v>
      </c>
      <c r="C5305" s="72" t="s">
        <v>280</v>
      </c>
      <c r="D5305" s="72" t="s">
        <v>282</v>
      </c>
      <c r="E5305" s="72"/>
      <c r="F5305" s="73" t="n">
        <v>21443</v>
      </c>
      <c r="G5305" s="73" t="n">
        <v>16335</v>
      </c>
      <c r="H5305" s="73" t="n">
        <v>5108</v>
      </c>
      <c r="I5305" s="74" t="n">
        <f aca="false">H5305/F5305</f>
        <v>0.238212936622674</v>
      </c>
      <c r="J5305" s="73" t="n">
        <v>15255</v>
      </c>
      <c r="K5305" s="73" t="n">
        <v>490</v>
      </c>
      <c r="L5305" s="73" t="n">
        <v>590</v>
      </c>
      <c r="M5305" s="73" t="n">
        <v>9169</v>
      </c>
      <c r="N5305" s="73" t="n">
        <v>4756</v>
      </c>
      <c r="O5305" s="73" t="n">
        <f aca="false">J5305-M5305-N5305</f>
        <v>1330</v>
      </c>
      <c r="P5305" s="74" t="n">
        <f aca="false">M5305/J5305</f>
        <v>0.601048836447067</v>
      </c>
      <c r="Q5305" s="74" t="n">
        <f aca="false">N5305/J5305</f>
        <v>0.311766633890528</v>
      </c>
      <c r="R5305" s="75" t="n">
        <f aca="false">ABS(P5305-Q5305)*100</f>
        <v>28.9282202556539</v>
      </c>
      <c r="S5305" s="72" t="str">
        <f aca="false">IF(M5305&gt;N5305,"Flávio Bolsonaro",IF(N5305&gt;M5305,"Lula","Empate"))</f>
        <v>Flávio Bolsonaro</v>
      </c>
      <c r="T5305" s="74" t="n">
        <v>0.360448278033117</v>
      </c>
      <c r="U5305" s="74" t="n">
        <v>0.558206887867531</v>
      </c>
      <c r="V5305" s="72" t="str">
        <f aca="false">IF(S5305="Empate","—",IF((N5305&gt;M5305)&lt;&gt;(T5305&gt;U5305),"Sim","Não"))</f>
        <v>Não</v>
      </c>
    </row>
    <row r="5306" customFormat="false" ht="15" hidden="false" customHeight="false" outlineLevel="0" collapsed="false">
      <c r="A5306" s="72" t="s">
        <v>10706</v>
      </c>
      <c r="B5306" s="72" t="s">
        <v>10707</v>
      </c>
      <c r="C5306" s="72" t="s">
        <v>280</v>
      </c>
      <c r="D5306" s="72" t="s">
        <v>282</v>
      </c>
      <c r="E5306" s="72"/>
      <c r="F5306" s="73" t="n">
        <v>34041</v>
      </c>
      <c r="G5306" s="73" t="n">
        <v>25988</v>
      </c>
      <c r="H5306" s="73" t="n">
        <v>8053</v>
      </c>
      <c r="I5306" s="74" t="n">
        <f aca="false">H5306/F5306</f>
        <v>0.236567668399871</v>
      </c>
      <c r="J5306" s="73" t="n">
        <v>24781</v>
      </c>
      <c r="K5306" s="73" t="n">
        <v>593</v>
      </c>
      <c r="L5306" s="73" t="n">
        <v>614</v>
      </c>
      <c r="M5306" s="73" t="n">
        <v>17550</v>
      </c>
      <c r="N5306" s="73" t="n">
        <v>5535</v>
      </c>
      <c r="O5306" s="73" t="n">
        <f aca="false">J5306-M5306-N5306</f>
        <v>1696</v>
      </c>
      <c r="P5306" s="74" t="n">
        <f aca="false">M5306/J5306</f>
        <v>0.708203865864977</v>
      </c>
      <c r="Q5306" s="74" t="n">
        <f aca="false">N5306/J5306</f>
        <v>0.223356603849724</v>
      </c>
      <c r="R5306" s="75" t="n">
        <f aca="false">ABS(P5306-Q5306)*100</f>
        <v>48.4847262015254</v>
      </c>
      <c r="S5306" s="72" t="str">
        <f aca="false">IF(M5306&gt;N5306,"Flávio Bolsonaro",IF(N5306&gt;M5306,"Lula","Empate"))</f>
        <v>Flávio Bolsonaro</v>
      </c>
      <c r="T5306" s="74" t="n">
        <v>0.256847971116867</v>
      </c>
      <c r="U5306" s="74" t="n">
        <v>0.662585354367789</v>
      </c>
      <c r="V5306" s="72" t="str">
        <f aca="false">IF(S5306="Empate","—",IF((N5306&gt;M5306)&lt;&gt;(T5306&gt;U5306),"Sim","Não"))</f>
        <v>Não</v>
      </c>
    </row>
    <row r="5307" customFormat="false" ht="15" hidden="false" customHeight="false" outlineLevel="0" collapsed="false">
      <c r="A5307" s="72" t="s">
        <v>10708</v>
      </c>
      <c r="B5307" s="72" t="s">
        <v>10709</v>
      </c>
      <c r="C5307" s="72" t="s">
        <v>280</v>
      </c>
      <c r="D5307" s="72" t="s">
        <v>282</v>
      </c>
      <c r="E5307" s="72"/>
      <c r="F5307" s="73" t="n">
        <v>5040</v>
      </c>
      <c r="G5307" s="73" t="n">
        <v>4072</v>
      </c>
      <c r="H5307" s="73" t="n">
        <v>968</v>
      </c>
      <c r="I5307" s="74" t="n">
        <f aca="false">H5307/F5307</f>
        <v>0.192063492063492</v>
      </c>
      <c r="J5307" s="73" t="n">
        <v>3856</v>
      </c>
      <c r="K5307" s="73" t="n">
        <v>95</v>
      </c>
      <c r="L5307" s="73" t="n">
        <v>121</v>
      </c>
      <c r="M5307" s="73" t="n">
        <v>2176</v>
      </c>
      <c r="N5307" s="73" t="n">
        <v>1408</v>
      </c>
      <c r="O5307" s="73" t="n">
        <f aca="false">J5307-M5307-N5307</f>
        <v>272</v>
      </c>
      <c r="P5307" s="74" t="n">
        <f aca="false">M5307/J5307</f>
        <v>0.564315352697095</v>
      </c>
      <c r="Q5307" s="74" t="n">
        <f aca="false">N5307/J5307</f>
        <v>0.365145228215768</v>
      </c>
      <c r="R5307" s="75" t="n">
        <f aca="false">ABS(P5307-Q5307)*100</f>
        <v>19.9170124481328</v>
      </c>
      <c r="S5307" s="72" t="str">
        <f aca="false">IF(M5307&gt;N5307,"Flávio Bolsonaro",IF(N5307&gt;M5307,"Lula","Empate"))</f>
        <v>Flávio Bolsonaro</v>
      </c>
      <c r="T5307" s="74" t="n">
        <v>0.458354624425141</v>
      </c>
      <c r="U5307" s="74" t="n">
        <v>0.486714358712315</v>
      </c>
      <c r="V5307" s="72" t="str">
        <f aca="false">IF(S5307="Empate","—",IF((N5307&gt;M5307)&lt;&gt;(T5307&gt;U5307),"Sim","Não"))</f>
        <v>Não</v>
      </c>
    </row>
    <row r="5308" customFormat="false" ht="15" hidden="false" customHeight="false" outlineLevel="0" collapsed="false">
      <c r="A5308" s="72" t="s">
        <v>10710</v>
      </c>
      <c r="B5308" s="72" t="s">
        <v>10711</v>
      </c>
      <c r="C5308" s="72" t="s">
        <v>280</v>
      </c>
      <c r="D5308" s="72" t="s">
        <v>282</v>
      </c>
      <c r="E5308" s="72"/>
      <c r="F5308" s="73" t="n">
        <v>25810</v>
      </c>
      <c r="G5308" s="73" t="n">
        <v>19531</v>
      </c>
      <c r="H5308" s="73" t="n">
        <v>6279</v>
      </c>
      <c r="I5308" s="74" t="n">
        <f aca="false">H5308/F5308</f>
        <v>0.243277799302596</v>
      </c>
      <c r="J5308" s="73" t="n">
        <v>18547</v>
      </c>
      <c r="K5308" s="73" t="n">
        <v>428</v>
      </c>
      <c r="L5308" s="73" t="n">
        <v>556</v>
      </c>
      <c r="M5308" s="73" t="n">
        <v>12581</v>
      </c>
      <c r="N5308" s="73" t="n">
        <v>4718</v>
      </c>
      <c r="O5308" s="73" t="n">
        <f aca="false">J5308-M5308-N5308</f>
        <v>1248</v>
      </c>
      <c r="P5308" s="74" t="n">
        <f aca="false">M5308/J5308</f>
        <v>0.678330727341349</v>
      </c>
      <c r="Q5308" s="74" t="n">
        <f aca="false">N5308/J5308</f>
        <v>0.254380762387448</v>
      </c>
      <c r="R5308" s="75" t="n">
        <f aca="false">ABS(P5308-Q5308)*100</f>
        <v>42.3949964953901</v>
      </c>
      <c r="S5308" s="72" t="str">
        <f aca="false">IF(M5308&gt;N5308,"Flávio Bolsonaro",IF(N5308&gt;M5308,"Lula","Empate"))</f>
        <v>Flávio Bolsonaro</v>
      </c>
      <c r="T5308" s="74" t="n">
        <v>0.298776967088342</v>
      </c>
      <c r="U5308" s="74" t="n">
        <v>0.623589312896961</v>
      </c>
      <c r="V5308" s="72" t="str">
        <f aca="false">IF(S5308="Empate","—",IF((N5308&gt;M5308)&lt;&gt;(T5308&gt;U5308),"Sim","Não"))</f>
        <v>Não</v>
      </c>
    </row>
    <row r="5309" customFormat="false" ht="15" hidden="false" customHeight="false" outlineLevel="0" collapsed="false">
      <c r="A5309" s="72" t="s">
        <v>10712</v>
      </c>
      <c r="B5309" s="72" t="s">
        <v>10713</v>
      </c>
      <c r="C5309" s="72" t="s">
        <v>280</v>
      </c>
      <c r="D5309" s="72" t="s">
        <v>282</v>
      </c>
      <c r="E5309" s="72"/>
      <c r="F5309" s="73" t="n">
        <v>19153</v>
      </c>
      <c r="G5309" s="73" t="n">
        <v>15369</v>
      </c>
      <c r="H5309" s="73" t="n">
        <v>3784</v>
      </c>
      <c r="I5309" s="74" t="n">
        <f aca="false">H5309/F5309</f>
        <v>0.197566960789432</v>
      </c>
      <c r="J5309" s="73" t="n">
        <v>14640</v>
      </c>
      <c r="K5309" s="73" t="n">
        <v>289</v>
      </c>
      <c r="L5309" s="73" t="n">
        <v>440</v>
      </c>
      <c r="M5309" s="73" t="n">
        <v>9526</v>
      </c>
      <c r="N5309" s="73" t="n">
        <v>4029</v>
      </c>
      <c r="O5309" s="73" t="n">
        <f aca="false">J5309-M5309-N5309</f>
        <v>1085</v>
      </c>
      <c r="P5309" s="74" t="n">
        <f aca="false">M5309/J5309</f>
        <v>0.65068306010929</v>
      </c>
      <c r="Q5309" s="74" t="n">
        <f aca="false">N5309/J5309</f>
        <v>0.275204918032787</v>
      </c>
      <c r="R5309" s="75" t="n">
        <f aca="false">ABS(P5309-Q5309)*100</f>
        <v>37.5478142076503</v>
      </c>
      <c r="S5309" s="72" t="str">
        <f aca="false">IF(M5309&gt;N5309,"Flávio Bolsonaro",IF(N5309&gt;M5309,"Lula","Empate"))</f>
        <v>Flávio Bolsonaro</v>
      </c>
      <c r="T5309" s="74" t="n">
        <v>0.322232969462485</v>
      </c>
      <c r="U5309" s="74" t="n">
        <v>0.604877711759016</v>
      </c>
      <c r="V5309" s="72" t="str">
        <f aca="false">IF(S5309="Empate","—",IF((N5309&gt;M5309)&lt;&gt;(T5309&gt;U5309),"Sim","Não"))</f>
        <v>Não</v>
      </c>
    </row>
    <row r="5310" customFormat="false" ht="15" hidden="false" customHeight="false" outlineLevel="0" collapsed="false">
      <c r="A5310" s="72" t="s">
        <v>10714</v>
      </c>
      <c r="B5310" s="72" t="s">
        <v>2511</v>
      </c>
      <c r="C5310" s="72" t="s">
        <v>280</v>
      </c>
      <c r="D5310" s="72" t="s">
        <v>282</v>
      </c>
      <c r="E5310" s="72"/>
      <c r="F5310" s="73" t="n">
        <v>41696</v>
      </c>
      <c r="G5310" s="73" t="n">
        <v>33292</v>
      </c>
      <c r="H5310" s="73" t="n">
        <v>8404</v>
      </c>
      <c r="I5310" s="74" t="n">
        <f aca="false">H5310/F5310</f>
        <v>0.20155410590944</v>
      </c>
      <c r="J5310" s="73" t="n">
        <v>31266</v>
      </c>
      <c r="K5310" s="73" t="n">
        <v>820</v>
      </c>
      <c r="L5310" s="73" t="n">
        <v>1206</v>
      </c>
      <c r="M5310" s="73" t="n">
        <v>18316</v>
      </c>
      <c r="N5310" s="73" t="n">
        <v>10116</v>
      </c>
      <c r="O5310" s="73" t="n">
        <f aca="false">J5310-M5310-N5310</f>
        <v>2834</v>
      </c>
      <c r="P5310" s="74" t="n">
        <f aca="false">M5310/J5310</f>
        <v>0.585812064223118</v>
      </c>
      <c r="Q5310" s="74" t="n">
        <f aca="false">N5310/J5310</f>
        <v>0.323546344271733</v>
      </c>
      <c r="R5310" s="75" t="n">
        <f aca="false">ABS(P5310-Q5310)*100</f>
        <v>26.2265719951385</v>
      </c>
      <c r="S5310" s="72" t="str">
        <f aca="false">IF(M5310&gt;N5310,"Flávio Bolsonaro",IF(N5310&gt;M5310,"Lula","Empate"))</f>
        <v>Flávio Bolsonaro</v>
      </c>
      <c r="T5310" s="74" t="n">
        <v>0.358800012591683</v>
      </c>
      <c r="U5310" s="74" t="n">
        <v>0.538924040671137</v>
      </c>
      <c r="V5310" s="72" t="str">
        <f aca="false">IF(S5310="Empate","—",IF((N5310&gt;M5310)&lt;&gt;(T5310&gt;U5310),"Sim","Não"))</f>
        <v>Não</v>
      </c>
    </row>
    <row r="5311" customFormat="false" ht="15" hidden="false" customHeight="false" outlineLevel="0" collapsed="false">
      <c r="A5311" s="72" t="s">
        <v>10715</v>
      </c>
      <c r="B5311" s="72" t="s">
        <v>7283</v>
      </c>
      <c r="C5311" s="72" t="s">
        <v>280</v>
      </c>
      <c r="D5311" s="72" t="s">
        <v>282</v>
      </c>
      <c r="E5311" s="72"/>
      <c r="F5311" s="73" t="n">
        <v>6326</v>
      </c>
      <c r="G5311" s="73" t="n">
        <v>4994</v>
      </c>
      <c r="H5311" s="73" t="n">
        <v>1332</v>
      </c>
      <c r="I5311" s="74" t="n">
        <f aca="false">H5311/F5311</f>
        <v>0.210559595320898</v>
      </c>
      <c r="J5311" s="73" t="n">
        <v>4557</v>
      </c>
      <c r="K5311" s="73" t="n">
        <v>175</v>
      </c>
      <c r="L5311" s="73" t="n">
        <v>262</v>
      </c>
      <c r="M5311" s="73" t="n">
        <v>1969</v>
      </c>
      <c r="N5311" s="73" t="n">
        <v>2202</v>
      </c>
      <c r="O5311" s="73" t="n">
        <f aca="false">J5311-M5311-N5311</f>
        <v>386</v>
      </c>
      <c r="P5311" s="74" t="n">
        <f aca="false">M5311/J5311</f>
        <v>0.432082510423524</v>
      </c>
      <c r="Q5311" s="74" t="n">
        <f aca="false">N5311/J5311</f>
        <v>0.483212639894668</v>
      </c>
      <c r="R5311" s="75" t="n">
        <f aca="false">ABS(P5311-Q5311)*100</f>
        <v>5.11301294711433</v>
      </c>
      <c r="S5311" s="72" t="str">
        <f aca="false">IF(M5311&gt;N5311,"Flávio Bolsonaro",IF(N5311&gt;M5311,"Lula","Empate"))</f>
        <v>Lula</v>
      </c>
      <c r="T5311" s="74" t="n">
        <v>0.564796124343964</v>
      </c>
      <c r="U5311" s="74" t="n">
        <v>0.364957610012111</v>
      </c>
      <c r="V5311" s="72" t="str">
        <f aca="false">IF(S5311="Empate","—",IF((N5311&gt;M5311)&lt;&gt;(T5311&gt;U5311),"Sim","Não"))</f>
        <v>Não</v>
      </c>
    </row>
    <row r="5312" customFormat="false" ht="15" hidden="false" customHeight="false" outlineLevel="0" collapsed="false">
      <c r="A5312" s="72" t="s">
        <v>10716</v>
      </c>
      <c r="B5312" s="72" t="s">
        <v>10717</v>
      </c>
      <c r="C5312" s="72" t="s">
        <v>280</v>
      </c>
      <c r="D5312" s="72" t="s">
        <v>282</v>
      </c>
      <c r="E5312" s="72"/>
      <c r="F5312" s="73" t="n">
        <v>4225</v>
      </c>
      <c r="G5312" s="73" t="n">
        <v>3204</v>
      </c>
      <c r="H5312" s="73" t="n">
        <v>1021</v>
      </c>
      <c r="I5312" s="74" t="n">
        <f aca="false">H5312/F5312</f>
        <v>0.241656804733728</v>
      </c>
      <c r="J5312" s="73" t="n">
        <v>3022</v>
      </c>
      <c r="K5312" s="73" t="n">
        <v>81</v>
      </c>
      <c r="L5312" s="73" t="n">
        <v>101</v>
      </c>
      <c r="M5312" s="73" t="n">
        <v>2008</v>
      </c>
      <c r="N5312" s="73" t="n">
        <v>874</v>
      </c>
      <c r="O5312" s="73" t="n">
        <f aca="false">J5312-M5312-N5312</f>
        <v>140</v>
      </c>
      <c r="P5312" s="74" t="n">
        <f aca="false">M5312/J5312</f>
        <v>0.664460622104567</v>
      </c>
      <c r="Q5312" s="74" t="n">
        <f aca="false">N5312/J5312</f>
        <v>0.28921244209133</v>
      </c>
      <c r="R5312" s="75" t="n">
        <f aca="false">ABS(P5312-Q5312)*100</f>
        <v>37.5248180013236</v>
      </c>
      <c r="S5312" s="72" t="str">
        <f aca="false">IF(M5312&gt;N5312,"Flávio Bolsonaro",IF(N5312&gt;M5312,"Lula","Empate"))</f>
        <v>Flávio Bolsonaro</v>
      </c>
      <c r="T5312" s="74" t="n">
        <v>0.355313700384123</v>
      </c>
      <c r="U5312" s="74" t="n">
        <v>0.585147247119078</v>
      </c>
      <c r="V5312" s="72" t="str">
        <f aca="false">IF(S5312="Empate","—",IF((N5312&gt;M5312)&lt;&gt;(T5312&gt;U5312),"Sim","Não"))</f>
        <v>Não</v>
      </c>
    </row>
    <row r="5313" customFormat="false" ht="15" hidden="false" customHeight="false" outlineLevel="0" collapsed="false">
      <c r="A5313" s="72" t="s">
        <v>10718</v>
      </c>
      <c r="B5313" s="72" t="s">
        <v>10719</v>
      </c>
      <c r="C5313" s="72" t="s">
        <v>280</v>
      </c>
      <c r="D5313" s="72" t="s">
        <v>282</v>
      </c>
      <c r="E5313" s="72"/>
      <c r="F5313" s="73" t="n">
        <v>2679</v>
      </c>
      <c r="G5313" s="73" t="n">
        <v>2025</v>
      </c>
      <c r="H5313" s="73" t="n">
        <v>654</v>
      </c>
      <c r="I5313" s="74" t="n">
        <f aca="false">H5313/F5313</f>
        <v>0.244120940649496</v>
      </c>
      <c r="J5313" s="73" t="n">
        <v>1939</v>
      </c>
      <c r="K5313" s="73" t="n">
        <v>44</v>
      </c>
      <c r="L5313" s="73" t="n">
        <v>42</v>
      </c>
      <c r="M5313" s="73" t="n">
        <v>1104</v>
      </c>
      <c r="N5313" s="73" t="n">
        <v>754</v>
      </c>
      <c r="O5313" s="73" t="n">
        <f aca="false">J5313-M5313-N5313</f>
        <v>81</v>
      </c>
      <c r="P5313" s="74" t="n">
        <f aca="false">M5313/J5313</f>
        <v>0.569365652398143</v>
      </c>
      <c r="Q5313" s="74" t="n">
        <f aca="false">N5313/J5313</f>
        <v>0.388860237235689</v>
      </c>
      <c r="R5313" s="75" t="n">
        <f aca="false">ABS(P5313-Q5313)*100</f>
        <v>18.0505415162455</v>
      </c>
      <c r="S5313" s="72" t="str">
        <f aca="false">IF(M5313&gt;N5313,"Flávio Bolsonaro",IF(N5313&gt;M5313,"Lula","Empate"))</f>
        <v>Flávio Bolsonaro</v>
      </c>
      <c r="T5313" s="74" t="n">
        <v>0.465263157894737</v>
      </c>
      <c r="U5313" s="74" t="n">
        <v>0.476315789473684</v>
      </c>
      <c r="V5313" s="72" t="str">
        <f aca="false">IF(S5313="Empate","—",IF((N5313&gt;M5313)&lt;&gt;(T5313&gt;U5313),"Sim","Não"))</f>
        <v>Não</v>
      </c>
    </row>
    <row r="5314" customFormat="false" ht="15" hidden="false" customHeight="false" outlineLevel="0" collapsed="false">
      <c r="A5314" s="72" t="s">
        <v>10720</v>
      </c>
      <c r="B5314" s="72" t="s">
        <v>10721</v>
      </c>
      <c r="C5314" s="72" t="s">
        <v>280</v>
      </c>
      <c r="D5314" s="72" t="s">
        <v>282</v>
      </c>
      <c r="E5314" s="72"/>
      <c r="F5314" s="73" t="n">
        <v>2471</v>
      </c>
      <c r="G5314" s="73" t="n">
        <v>1960</v>
      </c>
      <c r="H5314" s="73" t="n">
        <v>511</v>
      </c>
      <c r="I5314" s="74" t="n">
        <f aca="false">H5314/F5314</f>
        <v>0.206798866855524</v>
      </c>
      <c r="J5314" s="73" t="n">
        <v>1884</v>
      </c>
      <c r="K5314" s="73" t="n">
        <v>42</v>
      </c>
      <c r="L5314" s="73" t="n">
        <v>34</v>
      </c>
      <c r="M5314" s="73" t="n">
        <v>1075</v>
      </c>
      <c r="N5314" s="73" t="n">
        <v>689</v>
      </c>
      <c r="O5314" s="73" t="n">
        <f aca="false">J5314-M5314-N5314</f>
        <v>120</v>
      </c>
      <c r="P5314" s="74" t="n">
        <f aca="false">M5314/J5314</f>
        <v>0.570594479830149</v>
      </c>
      <c r="Q5314" s="74" t="n">
        <f aca="false">N5314/J5314</f>
        <v>0.365711252653928</v>
      </c>
      <c r="R5314" s="75" t="n">
        <f aca="false">ABS(P5314-Q5314)*100</f>
        <v>20.4883227176221</v>
      </c>
      <c r="S5314" s="72" t="str">
        <f aca="false">IF(M5314&gt;N5314,"Flávio Bolsonaro",IF(N5314&gt;M5314,"Lula","Empate"))</f>
        <v>Flávio Bolsonaro</v>
      </c>
      <c r="T5314" s="74" t="n">
        <v>0.408096280087527</v>
      </c>
      <c r="U5314" s="74" t="n">
        <v>0.508205689277899</v>
      </c>
      <c r="V5314" s="72" t="str">
        <f aca="false">IF(S5314="Empate","—",IF((N5314&gt;M5314)&lt;&gt;(T5314&gt;U5314),"Sim","Não"))</f>
        <v>Não</v>
      </c>
    </row>
    <row r="5315" customFormat="false" ht="15" hidden="false" customHeight="false" outlineLevel="0" collapsed="false">
      <c r="A5315" s="72" t="s">
        <v>10722</v>
      </c>
      <c r="B5315" s="72" t="s">
        <v>10723</v>
      </c>
      <c r="C5315" s="72" t="s">
        <v>280</v>
      </c>
      <c r="D5315" s="72" t="s">
        <v>282</v>
      </c>
      <c r="E5315" s="72"/>
      <c r="F5315" s="73" t="n">
        <v>19993</v>
      </c>
      <c r="G5315" s="73" t="n">
        <v>15060</v>
      </c>
      <c r="H5315" s="73" t="n">
        <v>4933</v>
      </c>
      <c r="I5315" s="74" t="n">
        <f aca="false">H5315/F5315</f>
        <v>0.246736357725204</v>
      </c>
      <c r="J5315" s="73" t="n">
        <v>14362</v>
      </c>
      <c r="K5315" s="73" t="n">
        <v>310</v>
      </c>
      <c r="L5315" s="73" t="n">
        <v>388</v>
      </c>
      <c r="M5315" s="73" t="n">
        <v>9696</v>
      </c>
      <c r="N5315" s="73" t="n">
        <v>3445</v>
      </c>
      <c r="O5315" s="73" t="n">
        <f aca="false">J5315-M5315-N5315</f>
        <v>1221</v>
      </c>
      <c r="P5315" s="74" t="n">
        <f aca="false">M5315/J5315</f>
        <v>0.675114886506058</v>
      </c>
      <c r="Q5315" s="74" t="n">
        <f aca="false">N5315/J5315</f>
        <v>0.23986909901128</v>
      </c>
      <c r="R5315" s="75" t="n">
        <f aca="false">ABS(P5315-Q5315)*100</f>
        <v>43.5245787494778</v>
      </c>
      <c r="S5315" s="72" t="str">
        <f aca="false">IF(M5315&gt;N5315,"Flávio Bolsonaro",IF(N5315&gt;M5315,"Lula","Empate"))</f>
        <v>Flávio Bolsonaro</v>
      </c>
      <c r="T5315" s="74" t="n">
        <v>0.273606758413953</v>
      </c>
      <c r="U5315" s="74" t="n">
        <v>0.628355361765908</v>
      </c>
      <c r="V5315" s="72" t="str">
        <f aca="false">IF(S5315="Empate","—",IF((N5315&gt;M5315)&lt;&gt;(T5315&gt;U5315),"Sim","Não"))</f>
        <v>Não</v>
      </c>
    </row>
    <row r="5316" customFormat="false" ht="15" hidden="false" customHeight="false" outlineLevel="0" collapsed="false">
      <c r="A5316" s="72" t="s">
        <v>10724</v>
      </c>
      <c r="B5316" s="72" t="s">
        <v>10725</v>
      </c>
      <c r="C5316" s="72" t="s">
        <v>280</v>
      </c>
      <c r="D5316" s="72" t="s">
        <v>282</v>
      </c>
      <c r="E5316" s="72"/>
      <c r="F5316" s="73" t="n">
        <v>18030</v>
      </c>
      <c r="G5316" s="73" t="n">
        <v>13978</v>
      </c>
      <c r="H5316" s="73" t="n">
        <v>4052</v>
      </c>
      <c r="I5316" s="74" t="n">
        <f aca="false">H5316/F5316</f>
        <v>0.224736550194121</v>
      </c>
      <c r="J5316" s="73" t="n">
        <v>12941</v>
      </c>
      <c r="K5316" s="73" t="n">
        <v>443</v>
      </c>
      <c r="L5316" s="73" t="n">
        <v>594</v>
      </c>
      <c r="M5316" s="73" t="n">
        <v>7067</v>
      </c>
      <c r="N5316" s="73" t="n">
        <v>4638</v>
      </c>
      <c r="O5316" s="73" t="n">
        <f aca="false">J5316-M5316-N5316</f>
        <v>1236</v>
      </c>
      <c r="P5316" s="74" t="n">
        <f aca="false">M5316/J5316</f>
        <v>0.546093810370141</v>
      </c>
      <c r="Q5316" s="74" t="n">
        <f aca="false">N5316/J5316</f>
        <v>0.358395796306313</v>
      </c>
      <c r="R5316" s="75" t="n">
        <f aca="false">ABS(P5316-Q5316)*100</f>
        <v>18.7698014063828</v>
      </c>
      <c r="S5316" s="72" t="str">
        <f aca="false">IF(M5316&gt;N5316,"Flávio Bolsonaro",IF(N5316&gt;M5316,"Lula","Empate"))</f>
        <v>Flávio Bolsonaro</v>
      </c>
      <c r="T5316" s="74" t="n">
        <v>0.407656990521327</v>
      </c>
      <c r="U5316" s="74" t="n">
        <v>0.494446090047393</v>
      </c>
      <c r="V5316" s="72" t="str">
        <f aca="false">IF(S5316="Empate","—",IF((N5316&gt;M5316)&lt;&gt;(T5316&gt;U5316),"Sim","Não"))</f>
        <v>Não</v>
      </c>
    </row>
    <row r="5317" customFormat="false" ht="15" hidden="false" customHeight="false" outlineLevel="0" collapsed="false">
      <c r="A5317" s="72" t="s">
        <v>10726</v>
      </c>
      <c r="B5317" s="72" t="s">
        <v>10727</v>
      </c>
      <c r="C5317" s="72" t="s">
        <v>280</v>
      </c>
      <c r="D5317" s="72" t="s">
        <v>282</v>
      </c>
      <c r="E5317" s="72"/>
      <c r="F5317" s="73" t="n">
        <v>1836</v>
      </c>
      <c r="G5317" s="73" t="n">
        <v>1536</v>
      </c>
      <c r="H5317" s="73" t="n">
        <v>300</v>
      </c>
      <c r="I5317" s="74" t="n">
        <f aca="false">H5317/F5317</f>
        <v>0.163398692810458</v>
      </c>
      <c r="J5317" s="73" t="n">
        <v>1488</v>
      </c>
      <c r="K5317" s="73" t="n">
        <v>18</v>
      </c>
      <c r="L5317" s="73" t="n">
        <v>30</v>
      </c>
      <c r="M5317" s="73" t="n">
        <v>1045</v>
      </c>
      <c r="N5317" s="73" t="n">
        <v>368</v>
      </c>
      <c r="O5317" s="73" t="n">
        <f aca="false">J5317-M5317-N5317</f>
        <v>75</v>
      </c>
      <c r="P5317" s="74" t="n">
        <f aca="false">M5317/J5317</f>
        <v>0.702284946236559</v>
      </c>
      <c r="Q5317" s="74" t="n">
        <f aca="false">N5317/J5317</f>
        <v>0.247311827956989</v>
      </c>
      <c r="R5317" s="75" t="n">
        <f aca="false">ABS(P5317-Q5317)*100</f>
        <v>45.497311827957</v>
      </c>
      <c r="S5317" s="72" t="str">
        <f aca="false">IF(M5317&gt;N5317,"Flávio Bolsonaro",IF(N5317&gt;M5317,"Lula","Empate"))</f>
        <v>Flávio Bolsonaro</v>
      </c>
      <c r="T5317" s="74" t="n">
        <v>0.312729948491538</v>
      </c>
      <c r="U5317" s="74" t="n">
        <v>0.626931567328918</v>
      </c>
      <c r="V5317" s="72" t="str">
        <f aca="false">IF(S5317="Empate","—",IF((N5317&gt;M5317)&lt;&gt;(T5317&gt;U5317),"Sim","Não"))</f>
        <v>Não</v>
      </c>
    </row>
    <row r="5318" customFormat="false" ht="15" hidden="false" customHeight="false" outlineLevel="0" collapsed="false">
      <c r="A5318" s="72" t="s">
        <v>10728</v>
      </c>
      <c r="B5318" s="72" t="s">
        <v>10729</v>
      </c>
      <c r="C5318" s="72" t="s">
        <v>280</v>
      </c>
      <c r="D5318" s="72" t="s">
        <v>282</v>
      </c>
      <c r="E5318" s="72"/>
      <c r="F5318" s="73" t="n">
        <v>1925</v>
      </c>
      <c r="G5318" s="73" t="n">
        <v>1440</v>
      </c>
      <c r="H5318" s="73" t="n">
        <v>485</v>
      </c>
      <c r="I5318" s="74" t="n">
        <f aca="false">H5318/F5318</f>
        <v>0.251948051948052</v>
      </c>
      <c r="J5318" s="73" t="n">
        <v>1371</v>
      </c>
      <c r="K5318" s="73" t="n">
        <v>24</v>
      </c>
      <c r="L5318" s="73" t="n">
        <v>45</v>
      </c>
      <c r="M5318" s="73" t="n">
        <v>828</v>
      </c>
      <c r="N5318" s="73" t="n">
        <v>450</v>
      </c>
      <c r="O5318" s="73" t="n">
        <f aca="false">J5318-M5318-N5318</f>
        <v>93</v>
      </c>
      <c r="P5318" s="74" t="n">
        <f aca="false">M5318/J5318</f>
        <v>0.603938730853392</v>
      </c>
      <c r="Q5318" s="74" t="n">
        <f aca="false">N5318/J5318</f>
        <v>0.328227571115974</v>
      </c>
      <c r="R5318" s="75" t="n">
        <f aca="false">ABS(P5318-Q5318)*100</f>
        <v>27.5711159737418</v>
      </c>
      <c r="S5318" s="72" t="str">
        <f aca="false">IF(M5318&gt;N5318,"Flávio Bolsonaro",IF(N5318&gt;M5318,"Lula","Empate"))</f>
        <v>Flávio Bolsonaro</v>
      </c>
      <c r="T5318" s="74" t="n">
        <v>0.386402753872633</v>
      </c>
      <c r="U5318" s="74" t="n">
        <v>0.540447504302926</v>
      </c>
      <c r="V5318" s="72" t="str">
        <f aca="false">IF(S5318="Empate","—",IF((N5318&gt;M5318)&lt;&gt;(T5318&gt;U5318),"Sim","Não"))</f>
        <v>Não</v>
      </c>
    </row>
    <row r="5319" customFormat="false" ht="15" hidden="false" customHeight="false" outlineLevel="0" collapsed="false">
      <c r="A5319" s="72" t="s">
        <v>10730</v>
      </c>
      <c r="B5319" s="72" t="s">
        <v>10731</v>
      </c>
      <c r="C5319" s="72" t="s">
        <v>280</v>
      </c>
      <c r="D5319" s="72" t="s">
        <v>282</v>
      </c>
      <c r="E5319" s="72"/>
      <c r="F5319" s="73" t="n">
        <v>111635</v>
      </c>
      <c r="G5319" s="73" t="n">
        <v>86413</v>
      </c>
      <c r="H5319" s="73" t="n">
        <v>25222</v>
      </c>
      <c r="I5319" s="74" t="n">
        <f aca="false">H5319/F5319</f>
        <v>0.225932727191293</v>
      </c>
      <c r="J5319" s="73" t="n">
        <v>82187</v>
      </c>
      <c r="K5319" s="73" t="n">
        <v>1914</v>
      </c>
      <c r="L5319" s="73" t="n">
        <v>2312</v>
      </c>
      <c r="M5319" s="73" t="n">
        <v>43095</v>
      </c>
      <c r="N5319" s="73" t="n">
        <v>29460</v>
      </c>
      <c r="O5319" s="73" t="n">
        <f aca="false">J5319-M5319-N5319</f>
        <v>9632</v>
      </c>
      <c r="P5319" s="74" t="n">
        <f aca="false">M5319/J5319</f>
        <v>0.524352999866159</v>
      </c>
      <c r="Q5319" s="74" t="n">
        <f aca="false">N5319/J5319</f>
        <v>0.358450849891102</v>
      </c>
      <c r="R5319" s="75" t="n">
        <f aca="false">ABS(P5319-Q5319)*100</f>
        <v>16.5902149975057</v>
      </c>
      <c r="S5319" s="72" t="str">
        <f aca="false">IF(M5319&gt;N5319,"Flávio Bolsonaro",IF(N5319&gt;M5319,"Lula","Empate"))</f>
        <v>Flávio Bolsonaro</v>
      </c>
      <c r="T5319" s="74" t="n">
        <v>0.401361586900155</v>
      </c>
      <c r="U5319" s="74" t="n">
        <v>0.446769105005684</v>
      </c>
      <c r="V5319" s="72" t="str">
        <f aca="false">IF(S5319="Empate","—",IF((N5319&gt;M5319)&lt;&gt;(T5319&gt;U5319),"Sim","Não"))</f>
        <v>Não</v>
      </c>
    </row>
    <row r="5320" customFormat="false" ht="15" hidden="false" customHeight="false" outlineLevel="0" collapsed="false">
      <c r="A5320" s="72" t="s">
        <v>10732</v>
      </c>
      <c r="B5320" s="72" t="s">
        <v>10733</v>
      </c>
      <c r="C5320" s="72" t="s">
        <v>280</v>
      </c>
      <c r="D5320" s="72" t="s">
        <v>282</v>
      </c>
      <c r="E5320" s="72"/>
      <c r="F5320" s="73" t="n">
        <v>15054</v>
      </c>
      <c r="G5320" s="73" t="n">
        <v>11263</v>
      </c>
      <c r="H5320" s="73" t="n">
        <v>3791</v>
      </c>
      <c r="I5320" s="74" t="n">
        <f aca="false">H5320/F5320</f>
        <v>0.251826757008104</v>
      </c>
      <c r="J5320" s="73" t="n">
        <v>10669</v>
      </c>
      <c r="K5320" s="73" t="n">
        <v>263</v>
      </c>
      <c r="L5320" s="73" t="n">
        <v>331</v>
      </c>
      <c r="M5320" s="73" t="n">
        <v>6430</v>
      </c>
      <c r="N5320" s="73" t="n">
        <v>3568</v>
      </c>
      <c r="O5320" s="73" t="n">
        <f aca="false">J5320-M5320-N5320</f>
        <v>671</v>
      </c>
      <c r="P5320" s="74" t="n">
        <f aca="false">M5320/J5320</f>
        <v>0.602680663604836</v>
      </c>
      <c r="Q5320" s="74" t="n">
        <f aca="false">N5320/J5320</f>
        <v>0.334426844127847</v>
      </c>
      <c r="R5320" s="75" t="n">
        <f aca="false">ABS(P5320-Q5320)*100</f>
        <v>26.8253819476989</v>
      </c>
      <c r="S5320" s="72" t="str">
        <f aca="false">IF(M5320&gt;N5320,"Flávio Bolsonaro",IF(N5320&gt;M5320,"Lula","Empate"))</f>
        <v>Flávio Bolsonaro</v>
      </c>
      <c r="T5320" s="74" t="n">
        <v>0.388482873998415</v>
      </c>
      <c r="U5320" s="74" t="n">
        <v>0.550409439112442</v>
      </c>
      <c r="V5320" s="72" t="str">
        <f aca="false">IF(S5320="Empate","—",IF((N5320&gt;M5320)&lt;&gt;(T5320&gt;U5320),"Sim","Não"))</f>
        <v>Não</v>
      </c>
    </row>
    <row r="5321" customFormat="false" ht="15" hidden="false" customHeight="false" outlineLevel="0" collapsed="false">
      <c r="A5321" s="72" t="s">
        <v>10734</v>
      </c>
      <c r="B5321" s="72" t="s">
        <v>5769</v>
      </c>
      <c r="C5321" s="72" t="s">
        <v>280</v>
      </c>
      <c r="D5321" s="72" t="s">
        <v>282</v>
      </c>
      <c r="E5321" s="72"/>
      <c r="F5321" s="73" t="n">
        <v>573503</v>
      </c>
      <c r="G5321" s="73" t="n">
        <v>439659</v>
      </c>
      <c r="H5321" s="73" t="n">
        <v>133844</v>
      </c>
      <c r="I5321" s="74" t="n">
        <f aca="false">H5321/F5321</f>
        <v>0.233379773078781</v>
      </c>
      <c r="J5321" s="73" t="n">
        <v>413143</v>
      </c>
      <c r="K5321" s="73" t="n">
        <v>9207</v>
      </c>
      <c r="L5321" s="73" t="n">
        <v>17309</v>
      </c>
      <c r="M5321" s="73" t="n">
        <v>195045</v>
      </c>
      <c r="N5321" s="73" t="n">
        <v>170225</v>
      </c>
      <c r="O5321" s="73" t="n">
        <f aca="false">J5321-M5321-N5321</f>
        <v>47873</v>
      </c>
      <c r="P5321" s="74" t="n">
        <f aca="false">M5321/J5321</f>
        <v>0.47210045916305</v>
      </c>
      <c r="Q5321" s="74" t="n">
        <f aca="false">N5321/J5321</f>
        <v>0.41202440801369</v>
      </c>
      <c r="R5321" s="75" t="n">
        <f aca="false">ABS(P5321-Q5321)*100</f>
        <v>6.00760511493599</v>
      </c>
      <c r="S5321" s="72" t="str">
        <f aca="false">IF(M5321&gt;N5321,"Flávio Bolsonaro",IF(N5321&gt;M5321,"Lula","Empate"))</f>
        <v>Flávio Bolsonaro</v>
      </c>
      <c r="T5321" s="74" t="n">
        <v>0.426622479088712</v>
      </c>
      <c r="U5321" s="74" t="n">
        <v>0.434221147941759</v>
      </c>
      <c r="V5321" s="72" t="str">
        <f aca="false">IF(S5321="Empate","—",IF((N5321&gt;M5321)&lt;&gt;(T5321&gt;U5321),"Sim","Não"))</f>
        <v>Não</v>
      </c>
    </row>
    <row r="5322" customFormat="false" ht="15" hidden="false" customHeight="false" outlineLevel="0" collapsed="false">
      <c r="A5322" s="72" t="s">
        <v>10735</v>
      </c>
      <c r="B5322" s="72" t="s">
        <v>10736</v>
      </c>
      <c r="C5322" s="72" t="s">
        <v>280</v>
      </c>
      <c r="D5322" s="72" t="s">
        <v>282</v>
      </c>
      <c r="E5322" s="72"/>
      <c r="F5322" s="73" t="n">
        <v>5700</v>
      </c>
      <c r="G5322" s="73" t="n">
        <v>4518</v>
      </c>
      <c r="H5322" s="73" t="n">
        <v>1182</v>
      </c>
      <c r="I5322" s="74" t="n">
        <f aca="false">H5322/F5322</f>
        <v>0.207368421052632</v>
      </c>
      <c r="J5322" s="73" t="n">
        <v>4255</v>
      </c>
      <c r="K5322" s="73" t="n">
        <v>96</v>
      </c>
      <c r="L5322" s="73" t="n">
        <v>167</v>
      </c>
      <c r="M5322" s="73" t="n">
        <v>2377</v>
      </c>
      <c r="N5322" s="73" t="n">
        <v>1604</v>
      </c>
      <c r="O5322" s="73" t="n">
        <f aca="false">J5322-M5322-N5322</f>
        <v>274</v>
      </c>
      <c r="P5322" s="74" t="n">
        <f aca="false">M5322/J5322</f>
        <v>0.558636897767333</v>
      </c>
      <c r="Q5322" s="74" t="n">
        <f aca="false">N5322/J5322</f>
        <v>0.376968272620447</v>
      </c>
      <c r="R5322" s="75" t="n">
        <f aca="false">ABS(P5322-Q5322)*100</f>
        <v>18.1668625146886</v>
      </c>
      <c r="S5322" s="72" t="str">
        <f aca="false">IF(M5322&gt;N5322,"Flávio Bolsonaro",IF(N5322&gt;M5322,"Lula","Empate"))</f>
        <v>Flávio Bolsonaro</v>
      </c>
      <c r="T5322" s="74" t="n">
        <v>0.422531828008648</v>
      </c>
      <c r="U5322" s="74" t="n">
        <v>0.486428056689887</v>
      </c>
      <c r="V5322" s="72" t="str">
        <f aca="false">IF(S5322="Empate","—",IF((N5322&gt;M5322)&lt;&gt;(T5322&gt;U5322),"Sim","Não"))</f>
        <v>Não</v>
      </c>
    </row>
    <row r="5323" customFormat="false" ht="15" hidden="false" customHeight="false" outlineLevel="0" collapsed="false">
      <c r="A5323" s="72" t="s">
        <v>10737</v>
      </c>
      <c r="B5323" s="72" t="s">
        <v>10738</v>
      </c>
      <c r="C5323" s="72" t="s">
        <v>280</v>
      </c>
      <c r="D5323" s="72" t="s">
        <v>282</v>
      </c>
      <c r="E5323" s="72"/>
      <c r="F5323" s="73" t="n">
        <v>16288</v>
      </c>
      <c r="G5323" s="73" t="n">
        <v>13173</v>
      </c>
      <c r="H5323" s="73" t="n">
        <v>3115</v>
      </c>
      <c r="I5323" s="74" t="n">
        <f aca="false">H5323/F5323</f>
        <v>0.191245088408644</v>
      </c>
      <c r="J5323" s="73" t="n">
        <v>12465</v>
      </c>
      <c r="K5323" s="73" t="n">
        <v>352</v>
      </c>
      <c r="L5323" s="73" t="n">
        <v>356</v>
      </c>
      <c r="M5323" s="73" t="n">
        <v>8227</v>
      </c>
      <c r="N5323" s="73" t="n">
        <v>3394</v>
      </c>
      <c r="O5323" s="73" t="n">
        <f aca="false">J5323-M5323-N5323</f>
        <v>844</v>
      </c>
      <c r="P5323" s="74" t="n">
        <f aca="false">M5323/J5323</f>
        <v>0.660008022462896</v>
      </c>
      <c r="Q5323" s="74" t="n">
        <f aca="false">N5323/J5323</f>
        <v>0.272282390693943</v>
      </c>
      <c r="R5323" s="75" t="n">
        <f aca="false">ABS(P5323-Q5323)*100</f>
        <v>38.7725631768953</v>
      </c>
      <c r="S5323" s="72" t="str">
        <f aca="false">IF(M5323&gt;N5323,"Flávio Bolsonaro",IF(N5323&gt;M5323,"Lula","Empate"))</f>
        <v>Flávio Bolsonaro</v>
      </c>
      <c r="T5323" s="74" t="n">
        <v>0.322019215624508</v>
      </c>
      <c r="U5323" s="74" t="n">
        <v>0.604583398960466</v>
      </c>
      <c r="V5323" s="72" t="str">
        <f aca="false">IF(S5323="Empate","—",IF((N5323&gt;M5323)&lt;&gt;(T5323&gt;U5323),"Sim","Não"))</f>
        <v>Não</v>
      </c>
    </row>
    <row r="5324" customFormat="false" ht="15" hidden="false" customHeight="false" outlineLevel="0" collapsed="false">
      <c r="A5324" s="72" t="s">
        <v>10739</v>
      </c>
      <c r="B5324" s="72" t="s">
        <v>10740</v>
      </c>
      <c r="C5324" s="72" t="s">
        <v>280</v>
      </c>
      <c r="D5324" s="72" t="s">
        <v>282</v>
      </c>
      <c r="E5324" s="72"/>
      <c r="F5324" s="73" t="n">
        <v>7290</v>
      </c>
      <c r="G5324" s="73" t="n">
        <v>5757</v>
      </c>
      <c r="H5324" s="73" t="n">
        <v>1533</v>
      </c>
      <c r="I5324" s="74" t="n">
        <f aca="false">H5324/F5324</f>
        <v>0.210288065843621</v>
      </c>
      <c r="J5324" s="73" t="n">
        <v>5585</v>
      </c>
      <c r="K5324" s="73" t="n">
        <v>71</v>
      </c>
      <c r="L5324" s="73" t="n">
        <v>101</v>
      </c>
      <c r="M5324" s="73" t="n">
        <v>3256</v>
      </c>
      <c r="N5324" s="73" t="n">
        <v>1999</v>
      </c>
      <c r="O5324" s="73" t="n">
        <f aca="false">J5324-M5324-N5324</f>
        <v>330</v>
      </c>
      <c r="P5324" s="74" t="n">
        <f aca="false">M5324/J5324</f>
        <v>0.582990152193375</v>
      </c>
      <c r="Q5324" s="74" t="n">
        <f aca="false">N5324/J5324</f>
        <v>0.357923008057296</v>
      </c>
      <c r="R5324" s="75" t="n">
        <f aca="false">ABS(P5324-Q5324)*100</f>
        <v>22.5067144136079</v>
      </c>
      <c r="S5324" s="72" t="str">
        <f aca="false">IF(M5324&gt;N5324,"Flávio Bolsonaro",IF(N5324&gt;M5324,"Lula","Empate"))</f>
        <v>Flávio Bolsonaro</v>
      </c>
      <c r="T5324" s="74" t="n">
        <v>0.400145111554508</v>
      </c>
      <c r="U5324" s="74" t="n">
        <v>0.548884454924723</v>
      </c>
      <c r="V5324" s="72" t="str">
        <f aca="false">IF(S5324="Empate","—",IF((N5324&gt;M5324)&lt;&gt;(T5324&gt;U5324),"Sim","Não"))</f>
        <v>Não</v>
      </c>
    </row>
    <row r="5325" customFormat="false" ht="15" hidden="false" customHeight="false" outlineLevel="0" collapsed="false">
      <c r="A5325" s="72" t="s">
        <v>10741</v>
      </c>
      <c r="B5325" s="72" t="s">
        <v>10742</v>
      </c>
      <c r="C5325" s="72" t="s">
        <v>280</v>
      </c>
      <c r="D5325" s="72" t="s">
        <v>282</v>
      </c>
      <c r="E5325" s="72"/>
      <c r="F5325" s="73" t="n">
        <v>5173</v>
      </c>
      <c r="G5325" s="73" t="n">
        <v>4033</v>
      </c>
      <c r="H5325" s="73" t="n">
        <v>1140</v>
      </c>
      <c r="I5325" s="74" t="n">
        <f aca="false">H5325/F5325</f>
        <v>0.220375024163928</v>
      </c>
      <c r="J5325" s="73" t="n">
        <v>3779</v>
      </c>
      <c r="K5325" s="73" t="n">
        <v>124</v>
      </c>
      <c r="L5325" s="73" t="n">
        <v>130</v>
      </c>
      <c r="M5325" s="73" t="n">
        <v>2396</v>
      </c>
      <c r="N5325" s="73" t="n">
        <v>1079</v>
      </c>
      <c r="O5325" s="73" t="n">
        <f aca="false">J5325-M5325-N5325</f>
        <v>304</v>
      </c>
      <c r="P5325" s="74" t="n">
        <f aca="false">M5325/J5325</f>
        <v>0.63403016671077</v>
      </c>
      <c r="Q5325" s="74" t="n">
        <f aca="false">N5325/J5325</f>
        <v>0.285525271235777</v>
      </c>
      <c r="R5325" s="75" t="n">
        <f aca="false">ABS(P5325-Q5325)*100</f>
        <v>34.8504895474993</v>
      </c>
      <c r="S5325" s="72" t="str">
        <f aca="false">IF(M5325&gt;N5325,"Flávio Bolsonaro",IF(N5325&gt;M5325,"Lula","Empate"))</f>
        <v>Flávio Bolsonaro</v>
      </c>
      <c r="T5325" s="74" t="n">
        <v>0.339244410177332</v>
      </c>
      <c r="U5325" s="74" t="n">
        <v>0.56283731688512</v>
      </c>
      <c r="V5325" s="72" t="str">
        <f aca="false">IF(S5325="Empate","—",IF((N5325&gt;M5325)&lt;&gt;(T5325&gt;U5325),"Sim","Não"))</f>
        <v>Não</v>
      </c>
    </row>
    <row r="5326" customFormat="false" ht="15" hidden="false" customHeight="false" outlineLevel="0" collapsed="false">
      <c r="A5326" s="72" t="s">
        <v>10743</v>
      </c>
      <c r="B5326" s="72" t="s">
        <v>10744</v>
      </c>
      <c r="C5326" s="72" t="s">
        <v>280</v>
      </c>
      <c r="D5326" s="72" t="s">
        <v>282</v>
      </c>
      <c r="E5326" s="72"/>
      <c r="F5326" s="73" t="n">
        <v>6113</v>
      </c>
      <c r="G5326" s="73" t="n">
        <v>4986</v>
      </c>
      <c r="H5326" s="73" t="n">
        <v>1127</v>
      </c>
      <c r="I5326" s="74" t="n">
        <f aca="false">H5326/F5326</f>
        <v>0.184361197448062</v>
      </c>
      <c r="J5326" s="73" t="n">
        <v>4678</v>
      </c>
      <c r="K5326" s="73" t="n">
        <v>136</v>
      </c>
      <c r="L5326" s="73" t="n">
        <v>172</v>
      </c>
      <c r="M5326" s="73" t="n">
        <v>2723</v>
      </c>
      <c r="N5326" s="73" t="n">
        <v>1527</v>
      </c>
      <c r="O5326" s="73" t="n">
        <f aca="false">J5326-M5326-N5326</f>
        <v>428</v>
      </c>
      <c r="P5326" s="74" t="n">
        <f aca="false">M5326/J5326</f>
        <v>0.582086361693031</v>
      </c>
      <c r="Q5326" s="74" t="n">
        <f aca="false">N5326/J5326</f>
        <v>0.326421547669944</v>
      </c>
      <c r="R5326" s="75" t="n">
        <f aca="false">ABS(P5326-Q5326)*100</f>
        <v>25.5664814023087</v>
      </c>
      <c r="S5326" s="72" t="str">
        <f aca="false">IF(M5326&gt;N5326,"Flávio Bolsonaro",IF(N5326&gt;M5326,"Lula","Empate"))</f>
        <v>Flávio Bolsonaro</v>
      </c>
      <c r="T5326" s="74" t="n">
        <v>0.3697804563065</v>
      </c>
      <c r="U5326" s="74" t="n">
        <v>0.50990099009901</v>
      </c>
      <c r="V5326" s="72" t="str">
        <f aca="false">IF(S5326="Empate","—",IF((N5326&gt;M5326)&lt;&gt;(T5326&gt;U5326),"Sim","Não"))</f>
        <v>Não</v>
      </c>
    </row>
    <row r="5327" customFormat="false" ht="15" hidden="false" customHeight="false" outlineLevel="0" collapsed="false">
      <c r="A5327" s="72" t="s">
        <v>10745</v>
      </c>
      <c r="B5327" s="72" t="s">
        <v>10746</v>
      </c>
      <c r="C5327" s="72" t="s">
        <v>280</v>
      </c>
      <c r="D5327" s="72" t="s">
        <v>282</v>
      </c>
      <c r="E5327" s="72"/>
      <c r="F5327" s="73" t="n">
        <v>2682</v>
      </c>
      <c r="G5327" s="73" t="n">
        <v>2039</v>
      </c>
      <c r="H5327" s="73" t="n">
        <v>643</v>
      </c>
      <c r="I5327" s="74" t="n">
        <f aca="false">H5327/F5327</f>
        <v>0.239746457867263</v>
      </c>
      <c r="J5327" s="73" t="n">
        <v>1948</v>
      </c>
      <c r="K5327" s="73" t="n">
        <v>31</v>
      </c>
      <c r="L5327" s="73" t="n">
        <v>60</v>
      </c>
      <c r="M5327" s="73" t="n">
        <v>1069</v>
      </c>
      <c r="N5327" s="73" t="n">
        <v>785</v>
      </c>
      <c r="O5327" s="73" t="n">
        <f aca="false">J5327-M5327-N5327</f>
        <v>94</v>
      </c>
      <c r="P5327" s="74" t="n">
        <f aca="false">M5327/J5327</f>
        <v>0.548767967145791</v>
      </c>
      <c r="Q5327" s="74" t="n">
        <f aca="false">N5327/J5327</f>
        <v>0.402977412731006</v>
      </c>
      <c r="R5327" s="75" t="n">
        <f aca="false">ABS(P5327-Q5327)*100</f>
        <v>14.5790554414784</v>
      </c>
      <c r="S5327" s="72" t="str">
        <f aca="false">IF(M5327&gt;N5327,"Flávio Bolsonaro",IF(N5327&gt;M5327,"Lula","Empate"))</f>
        <v>Flávio Bolsonaro</v>
      </c>
      <c r="T5327" s="74" t="n">
        <v>0.462657613967022</v>
      </c>
      <c r="U5327" s="74" t="n">
        <v>0.487875848690592</v>
      </c>
      <c r="V5327" s="72" t="str">
        <f aca="false">IF(S5327="Empate","—",IF((N5327&gt;M5327)&lt;&gt;(T5327&gt;U5327),"Sim","Não"))</f>
        <v>Não</v>
      </c>
    </row>
    <row r="5328" customFormat="false" ht="15" hidden="false" customHeight="false" outlineLevel="0" collapsed="false">
      <c r="A5328" s="72" t="s">
        <v>10747</v>
      </c>
      <c r="B5328" s="72" t="s">
        <v>10748</v>
      </c>
      <c r="C5328" s="72" t="s">
        <v>280</v>
      </c>
      <c r="D5328" s="72" t="s">
        <v>282</v>
      </c>
      <c r="E5328" s="72"/>
      <c r="F5328" s="73" t="n">
        <v>348832</v>
      </c>
      <c r="G5328" s="73" t="n">
        <v>263935</v>
      </c>
      <c r="H5328" s="73" t="n">
        <v>84897</v>
      </c>
      <c r="I5328" s="74" t="n">
        <f aca="false">H5328/F5328</f>
        <v>0.243375034400514</v>
      </c>
      <c r="J5328" s="73" t="n">
        <v>252290</v>
      </c>
      <c r="K5328" s="73" t="n">
        <v>4535</v>
      </c>
      <c r="L5328" s="73" t="n">
        <v>7110</v>
      </c>
      <c r="M5328" s="73" t="n">
        <v>125561</v>
      </c>
      <c r="N5328" s="73" t="n">
        <v>98538</v>
      </c>
      <c r="O5328" s="73" t="n">
        <f aca="false">J5328-M5328-N5328</f>
        <v>28191</v>
      </c>
      <c r="P5328" s="74" t="n">
        <f aca="false">M5328/J5328</f>
        <v>0.497685203535614</v>
      </c>
      <c r="Q5328" s="74" t="n">
        <f aca="false">N5328/J5328</f>
        <v>0.390574339054263</v>
      </c>
      <c r="R5328" s="75" t="n">
        <f aca="false">ABS(P5328-Q5328)*100</f>
        <v>10.7110864481351</v>
      </c>
      <c r="S5328" s="72" t="str">
        <f aca="false">IF(M5328&gt;N5328,"Flávio Bolsonaro",IF(N5328&gt;M5328,"Lula","Empate"))</f>
        <v>Flávio Bolsonaro</v>
      </c>
      <c r="T5328" s="74" t="n">
        <v>0.378655897150099</v>
      </c>
      <c r="U5328" s="74" t="n">
        <v>0.481559238703077</v>
      </c>
      <c r="V5328" s="72" t="str">
        <f aca="false">IF(S5328="Empate","—",IF((N5328&gt;M5328)&lt;&gt;(T5328&gt;U5328),"Sim","Não"))</f>
        <v>Não</v>
      </c>
    </row>
    <row r="5329" customFormat="false" ht="15" hidden="false" customHeight="false" outlineLevel="0" collapsed="false">
      <c r="A5329" s="72" t="s">
        <v>10749</v>
      </c>
      <c r="B5329" s="72" t="s">
        <v>10750</v>
      </c>
      <c r="C5329" s="72" t="s">
        <v>280</v>
      </c>
      <c r="D5329" s="72" t="s">
        <v>282</v>
      </c>
      <c r="E5329" s="72"/>
      <c r="F5329" s="73" t="n">
        <v>3231</v>
      </c>
      <c r="G5329" s="73" t="n">
        <v>2679</v>
      </c>
      <c r="H5329" s="73" t="n">
        <v>552</v>
      </c>
      <c r="I5329" s="74" t="n">
        <f aca="false">H5329/F5329</f>
        <v>0.170844939647168</v>
      </c>
      <c r="J5329" s="73" t="n">
        <v>2570</v>
      </c>
      <c r="K5329" s="73" t="n">
        <v>33</v>
      </c>
      <c r="L5329" s="73" t="n">
        <v>76</v>
      </c>
      <c r="M5329" s="73" t="n">
        <v>1616</v>
      </c>
      <c r="N5329" s="73" t="n">
        <v>841</v>
      </c>
      <c r="O5329" s="73" t="n">
        <f aca="false">J5329-M5329-N5329</f>
        <v>113</v>
      </c>
      <c r="P5329" s="74" t="n">
        <f aca="false">M5329/J5329</f>
        <v>0.628793774319066</v>
      </c>
      <c r="Q5329" s="74" t="n">
        <f aca="false">N5329/J5329</f>
        <v>0.327237354085603</v>
      </c>
      <c r="R5329" s="75" t="n">
        <f aca="false">ABS(P5329-Q5329)*100</f>
        <v>30.1556420233463</v>
      </c>
      <c r="S5329" s="72" t="str">
        <f aca="false">IF(M5329&gt;N5329,"Flávio Bolsonaro",IF(N5329&gt;M5329,"Lula","Empate"))</f>
        <v>Flávio Bolsonaro</v>
      </c>
      <c r="T5329" s="74" t="n">
        <v>0.398255813953488</v>
      </c>
      <c r="U5329" s="74" t="n">
        <v>0.54609634551495</v>
      </c>
      <c r="V5329" s="72" t="str">
        <f aca="false">IF(S5329="Empate","—",IF((N5329&gt;M5329)&lt;&gt;(T5329&gt;U5329),"Sim","Não"))</f>
        <v>Não</v>
      </c>
    </row>
    <row r="5330" customFormat="false" ht="15" hidden="false" customHeight="false" outlineLevel="0" collapsed="false">
      <c r="A5330" s="72" t="s">
        <v>10751</v>
      </c>
      <c r="B5330" s="72" t="s">
        <v>10752</v>
      </c>
      <c r="C5330" s="72" t="s">
        <v>280</v>
      </c>
      <c r="D5330" s="72" t="s">
        <v>282</v>
      </c>
      <c r="E5330" s="72"/>
      <c r="F5330" s="73" t="n">
        <v>7398</v>
      </c>
      <c r="G5330" s="73" t="n">
        <v>5972</v>
      </c>
      <c r="H5330" s="73" t="n">
        <v>1426</v>
      </c>
      <c r="I5330" s="74" t="n">
        <f aca="false">H5330/F5330</f>
        <v>0.192754798594215</v>
      </c>
      <c r="J5330" s="73" t="n">
        <v>5602</v>
      </c>
      <c r="K5330" s="73" t="n">
        <v>141</v>
      </c>
      <c r="L5330" s="73" t="n">
        <v>229</v>
      </c>
      <c r="M5330" s="73" t="n">
        <v>3184</v>
      </c>
      <c r="N5330" s="73" t="n">
        <v>2083</v>
      </c>
      <c r="O5330" s="73" t="n">
        <f aca="false">J5330-M5330-N5330</f>
        <v>335</v>
      </c>
      <c r="P5330" s="74" t="n">
        <f aca="false">M5330/J5330</f>
        <v>0.568368439842913</v>
      </c>
      <c r="Q5330" s="74" t="n">
        <f aca="false">N5330/J5330</f>
        <v>0.371831488754016</v>
      </c>
      <c r="R5330" s="75" t="n">
        <f aca="false">ABS(P5330-Q5330)*100</f>
        <v>19.6536951088897</v>
      </c>
      <c r="S5330" s="72" t="str">
        <f aca="false">IF(M5330&gt;N5330,"Flávio Bolsonaro",IF(N5330&gt;M5330,"Lula","Empate"))</f>
        <v>Flávio Bolsonaro</v>
      </c>
      <c r="T5330" s="74" t="n">
        <v>0.422095306086025</v>
      </c>
      <c r="U5330" s="74" t="n">
        <v>0.499018383009102</v>
      </c>
      <c r="V5330" s="72" t="str">
        <f aca="false">IF(S5330="Empate","—",IF((N5330&gt;M5330)&lt;&gt;(T5330&gt;U5330),"Sim","Não"))</f>
        <v>Não</v>
      </c>
    </row>
    <row r="5331" customFormat="false" ht="15" hidden="false" customHeight="false" outlineLevel="0" collapsed="false">
      <c r="A5331" s="72" t="s">
        <v>10753</v>
      </c>
      <c r="B5331" s="72" t="s">
        <v>10754</v>
      </c>
      <c r="C5331" s="72" t="s">
        <v>280</v>
      </c>
      <c r="D5331" s="72" t="s">
        <v>282</v>
      </c>
      <c r="E5331" s="72"/>
      <c r="F5331" s="73" t="n">
        <v>3202</v>
      </c>
      <c r="G5331" s="73" t="n">
        <v>2378</v>
      </c>
      <c r="H5331" s="73" t="n">
        <v>824</v>
      </c>
      <c r="I5331" s="74" t="n">
        <f aca="false">H5331/F5331</f>
        <v>0.257339163023111</v>
      </c>
      <c r="J5331" s="73" t="n">
        <v>2261</v>
      </c>
      <c r="K5331" s="73" t="n">
        <v>44</v>
      </c>
      <c r="L5331" s="73" t="n">
        <v>73</v>
      </c>
      <c r="M5331" s="73" t="n">
        <v>1080</v>
      </c>
      <c r="N5331" s="73" t="n">
        <v>1062</v>
      </c>
      <c r="O5331" s="73" t="n">
        <f aca="false">J5331-M5331-N5331</f>
        <v>119</v>
      </c>
      <c r="P5331" s="74" t="n">
        <f aca="false">M5331/J5331</f>
        <v>0.477664750110571</v>
      </c>
      <c r="Q5331" s="74" t="n">
        <f aca="false">N5331/J5331</f>
        <v>0.469703670942061</v>
      </c>
      <c r="R5331" s="75" t="n">
        <f aca="false">ABS(P5331-Q5331)*100</f>
        <v>0.796107916850947</v>
      </c>
      <c r="S5331" s="72" t="str">
        <f aca="false">IF(M5331&gt;N5331,"Flávio Bolsonaro",IF(N5331&gt;M5331,"Lula","Empate"))</f>
        <v>Flávio Bolsonaro</v>
      </c>
      <c r="T5331" s="74" t="n">
        <v>0.555697278911565</v>
      </c>
      <c r="U5331" s="74" t="n">
        <v>0.392431972789116</v>
      </c>
      <c r="V5331" s="72" t="str">
        <f aca="false">IF(S5331="Empate","—",IF((N5331&gt;M5331)&lt;&gt;(T5331&gt;U5331),"Sim","Não"))</f>
        <v>Sim</v>
      </c>
    </row>
    <row r="5332" customFormat="false" ht="15" hidden="false" customHeight="false" outlineLevel="0" collapsed="false">
      <c r="A5332" s="72" t="s">
        <v>10755</v>
      </c>
      <c r="B5332" s="72" t="s">
        <v>10756</v>
      </c>
      <c r="C5332" s="72" t="s">
        <v>280</v>
      </c>
      <c r="D5332" s="72" t="s">
        <v>282</v>
      </c>
      <c r="E5332" s="72"/>
      <c r="F5332" s="73" t="n">
        <v>3007</v>
      </c>
      <c r="G5332" s="73" t="n">
        <v>2434</v>
      </c>
      <c r="H5332" s="73" t="n">
        <v>573</v>
      </c>
      <c r="I5332" s="74" t="n">
        <f aca="false">H5332/F5332</f>
        <v>0.190555370801463</v>
      </c>
      <c r="J5332" s="73" t="n">
        <v>2307</v>
      </c>
      <c r="K5332" s="73" t="n">
        <v>60</v>
      </c>
      <c r="L5332" s="73" t="n">
        <v>67</v>
      </c>
      <c r="M5332" s="73" t="n">
        <v>1499</v>
      </c>
      <c r="N5332" s="73" t="n">
        <v>637</v>
      </c>
      <c r="O5332" s="73" t="n">
        <f aca="false">J5332-M5332-N5332</f>
        <v>171</v>
      </c>
      <c r="P5332" s="74" t="n">
        <f aca="false">M5332/J5332</f>
        <v>0.64976159514521</v>
      </c>
      <c r="Q5332" s="74" t="n">
        <f aca="false">N5332/J5332</f>
        <v>0.276116168183789</v>
      </c>
      <c r="R5332" s="75" t="n">
        <f aca="false">ABS(P5332-Q5332)*100</f>
        <v>37.3645426961422</v>
      </c>
      <c r="S5332" s="72" t="str">
        <f aca="false">IF(M5332&gt;N5332,"Flávio Bolsonaro",IF(N5332&gt;M5332,"Lula","Empate"))</f>
        <v>Flávio Bolsonaro</v>
      </c>
      <c r="T5332" s="74" t="n">
        <v>0.33184855233853</v>
      </c>
      <c r="U5332" s="74" t="n">
        <v>0.589755011135858</v>
      </c>
      <c r="V5332" s="72" t="str">
        <f aca="false">IF(S5332="Empate","—",IF((N5332&gt;M5332)&lt;&gt;(T5332&gt;U5332),"Sim","Não"))</f>
        <v>Não</v>
      </c>
    </row>
    <row r="5333" customFormat="false" ht="15" hidden="false" customHeight="false" outlineLevel="0" collapsed="false">
      <c r="A5333" s="72" t="s">
        <v>10757</v>
      </c>
      <c r="B5333" s="72" t="s">
        <v>10758</v>
      </c>
      <c r="C5333" s="72" t="s">
        <v>280</v>
      </c>
      <c r="D5333" s="72" t="s">
        <v>282</v>
      </c>
      <c r="E5333" s="72"/>
      <c r="F5333" s="73" t="n">
        <v>7366</v>
      </c>
      <c r="G5333" s="73" t="n">
        <v>5719</v>
      </c>
      <c r="H5333" s="73" t="n">
        <v>1647</v>
      </c>
      <c r="I5333" s="74" t="n">
        <f aca="false">H5333/F5333</f>
        <v>0.223594895465653</v>
      </c>
      <c r="J5333" s="73" t="n">
        <v>5429</v>
      </c>
      <c r="K5333" s="73" t="n">
        <v>110</v>
      </c>
      <c r="L5333" s="73" t="n">
        <v>180</v>
      </c>
      <c r="M5333" s="73" t="n">
        <v>2695</v>
      </c>
      <c r="N5333" s="73" t="n">
        <v>2349</v>
      </c>
      <c r="O5333" s="73" t="n">
        <f aca="false">J5333-M5333-N5333</f>
        <v>385</v>
      </c>
      <c r="P5333" s="74" t="n">
        <f aca="false">M5333/J5333</f>
        <v>0.496408178301713</v>
      </c>
      <c r="Q5333" s="74" t="n">
        <f aca="false">N5333/J5333</f>
        <v>0.432676367655185</v>
      </c>
      <c r="R5333" s="75" t="n">
        <f aca="false">ABS(P5333-Q5333)*100</f>
        <v>6.37318106465279</v>
      </c>
      <c r="S5333" s="72" t="str">
        <f aca="false">IF(M5333&gt;N5333,"Flávio Bolsonaro",IF(N5333&gt;M5333,"Lula","Empate"))</f>
        <v>Flávio Bolsonaro</v>
      </c>
      <c r="T5333" s="74" t="n">
        <v>0.518816733765097</v>
      </c>
      <c r="U5333" s="74" t="n">
        <v>0.423070190792928</v>
      </c>
      <c r="V5333" s="72" t="str">
        <f aca="false">IF(S5333="Empate","—",IF((N5333&gt;M5333)&lt;&gt;(T5333&gt;U5333),"Sim","Não"))</f>
        <v>Sim</v>
      </c>
    </row>
    <row r="5334" customFormat="false" ht="15" hidden="false" customHeight="false" outlineLevel="0" collapsed="false">
      <c r="A5334" s="72" t="s">
        <v>10759</v>
      </c>
      <c r="B5334" s="72" t="s">
        <v>10760</v>
      </c>
      <c r="C5334" s="72" t="s">
        <v>280</v>
      </c>
      <c r="D5334" s="72" t="s">
        <v>282</v>
      </c>
      <c r="E5334" s="72"/>
      <c r="F5334" s="73" t="n">
        <v>22277</v>
      </c>
      <c r="G5334" s="73" t="n">
        <v>17278</v>
      </c>
      <c r="H5334" s="73" t="n">
        <v>4999</v>
      </c>
      <c r="I5334" s="74" t="n">
        <f aca="false">H5334/F5334</f>
        <v>0.224401849441128</v>
      </c>
      <c r="J5334" s="73" t="n">
        <v>16406</v>
      </c>
      <c r="K5334" s="73" t="n">
        <v>345</v>
      </c>
      <c r="L5334" s="73" t="n">
        <v>527</v>
      </c>
      <c r="M5334" s="73" t="n">
        <v>10696</v>
      </c>
      <c r="N5334" s="73" t="n">
        <v>4418</v>
      </c>
      <c r="O5334" s="73" t="n">
        <f aca="false">J5334-M5334-N5334</f>
        <v>1292</v>
      </c>
      <c r="P5334" s="74" t="n">
        <f aca="false">M5334/J5334</f>
        <v>0.651956601243448</v>
      </c>
      <c r="Q5334" s="74" t="n">
        <f aca="false">N5334/J5334</f>
        <v>0.269291722540534</v>
      </c>
      <c r="R5334" s="75" t="n">
        <f aca="false">ABS(P5334-Q5334)*100</f>
        <v>38.2664878702914</v>
      </c>
      <c r="S5334" s="72" t="str">
        <f aca="false">IF(M5334&gt;N5334,"Flávio Bolsonaro",IF(N5334&gt;M5334,"Lula","Empate"))</f>
        <v>Flávio Bolsonaro</v>
      </c>
      <c r="T5334" s="74" t="n">
        <v>0.294389161970987</v>
      </c>
      <c r="U5334" s="74" t="n">
        <v>0.607900731327179</v>
      </c>
      <c r="V5334" s="72" t="str">
        <f aca="false">IF(S5334="Empate","—",IF((N5334&gt;M5334)&lt;&gt;(T5334&gt;U5334),"Sim","Não"))</f>
        <v>Não</v>
      </c>
    </row>
    <row r="5335" customFormat="false" ht="15" hidden="false" customHeight="false" outlineLevel="0" collapsed="false">
      <c r="A5335" s="72" t="s">
        <v>10761</v>
      </c>
      <c r="B5335" s="72" t="s">
        <v>10762</v>
      </c>
      <c r="C5335" s="72" t="s">
        <v>280</v>
      </c>
      <c r="D5335" s="72" t="s">
        <v>282</v>
      </c>
      <c r="E5335" s="72"/>
      <c r="F5335" s="73" t="n">
        <v>33570</v>
      </c>
      <c r="G5335" s="73" t="n">
        <v>26433</v>
      </c>
      <c r="H5335" s="73" t="n">
        <v>7137</v>
      </c>
      <c r="I5335" s="74" t="n">
        <f aca="false">H5335/F5335</f>
        <v>0.21260053619303</v>
      </c>
      <c r="J5335" s="73" t="n">
        <v>24988</v>
      </c>
      <c r="K5335" s="73" t="n">
        <v>642</v>
      </c>
      <c r="L5335" s="73" t="n">
        <v>803</v>
      </c>
      <c r="M5335" s="73" t="n">
        <v>13353</v>
      </c>
      <c r="N5335" s="73" t="n">
        <v>9465</v>
      </c>
      <c r="O5335" s="73" t="n">
        <f aca="false">J5335-M5335-N5335</f>
        <v>2170</v>
      </c>
      <c r="P5335" s="74" t="n">
        <f aca="false">M5335/J5335</f>
        <v>0.534376500720346</v>
      </c>
      <c r="Q5335" s="74" t="n">
        <f aca="false">N5335/J5335</f>
        <v>0.37878181527133</v>
      </c>
      <c r="R5335" s="75" t="n">
        <f aca="false">ABS(P5335-Q5335)*100</f>
        <v>15.5594685449016</v>
      </c>
      <c r="S5335" s="72" t="str">
        <f aca="false">IF(M5335&gt;N5335,"Flávio Bolsonaro",IF(N5335&gt;M5335,"Lula","Empate"))</f>
        <v>Flávio Bolsonaro</v>
      </c>
      <c r="T5335" s="74" t="n">
        <v>0.43883678034614</v>
      </c>
      <c r="U5335" s="74" t="n">
        <v>0.486166163023429</v>
      </c>
      <c r="V5335" s="72" t="str">
        <f aca="false">IF(S5335="Empate","—",IF((N5335&gt;M5335)&lt;&gt;(T5335&gt;U5335),"Sim","Não"))</f>
        <v>Não</v>
      </c>
    </row>
    <row r="5336" customFormat="false" ht="15" hidden="false" customHeight="false" outlineLevel="0" collapsed="false">
      <c r="A5336" s="72" t="s">
        <v>10763</v>
      </c>
      <c r="B5336" s="72" t="s">
        <v>5783</v>
      </c>
      <c r="C5336" s="72" t="s">
        <v>280</v>
      </c>
      <c r="D5336" s="72" t="s">
        <v>282</v>
      </c>
      <c r="E5336" s="72"/>
      <c r="F5336" s="73" t="n">
        <v>93301</v>
      </c>
      <c r="G5336" s="73" t="n">
        <v>74755</v>
      </c>
      <c r="H5336" s="73" t="n">
        <v>18546</v>
      </c>
      <c r="I5336" s="74" t="n">
        <f aca="false">H5336/F5336</f>
        <v>0.198776004544431</v>
      </c>
      <c r="J5336" s="73" t="n">
        <v>70053</v>
      </c>
      <c r="K5336" s="73" t="n">
        <v>2000</v>
      </c>
      <c r="L5336" s="73" t="n">
        <v>2702</v>
      </c>
      <c r="M5336" s="73" t="n">
        <v>38741</v>
      </c>
      <c r="N5336" s="73" t="n">
        <v>24907</v>
      </c>
      <c r="O5336" s="73" t="n">
        <f aca="false">J5336-M5336-N5336</f>
        <v>6405</v>
      </c>
      <c r="P5336" s="74" t="n">
        <f aca="false">M5336/J5336</f>
        <v>0.553024138866287</v>
      </c>
      <c r="Q5336" s="74" t="n">
        <f aca="false">N5336/J5336</f>
        <v>0.355545087291051</v>
      </c>
      <c r="R5336" s="75" t="n">
        <f aca="false">ABS(P5336-Q5336)*100</f>
        <v>19.7479051575236</v>
      </c>
      <c r="S5336" s="72" t="str">
        <f aca="false">IF(M5336&gt;N5336,"Flávio Bolsonaro",IF(N5336&gt;M5336,"Lula","Empate"))</f>
        <v>Flávio Bolsonaro</v>
      </c>
      <c r="T5336" s="74" t="n">
        <v>0.409512515353013</v>
      </c>
      <c r="U5336" s="74" t="n">
        <v>0.500882357093445</v>
      </c>
      <c r="V5336" s="72" t="str">
        <f aca="false">IF(S5336="Empate","—",IF((N5336&gt;M5336)&lt;&gt;(T5336&gt;U5336),"Sim","Não"))</f>
        <v>Não</v>
      </c>
    </row>
    <row r="5337" customFormat="false" ht="15" hidden="false" customHeight="false" outlineLevel="0" collapsed="false">
      <c r="A5337" s="72" t="s">
        <v>10764</v>
      </c>
      <c r="B5337" s="72" t="s">
        <v>10765</v>
      </c>
      <c r="C5337" s="72" t="s">
        <v>280</v>
      </c>
      <c r="D5337" s="72" t="s">
        <v>282</v>
      </c>
      <c r="E5337" s="72"/>
      <c r="F5337" s="73" t="n">
        <v>10260</v>
      </c>
      <c r="G5337" s="73" t="n">
        <v>7606</v>
      </c>
      <c r="H5337" s="73" t="n">
        <v>2654</v>
      </c>
      <c r="I5337" s="74" t="n">
        <f aca="false">H5337/F5337</f>
        <v>0.258674463937622</v>
      </c>
      <c r="J5337" s="73" t="n">
        <v>7228</v>
      </c>
      <c r="K5337" s="73" t="n">
        <v>140</v>
      </c>
      <c r="L5337" s="73" t="n">
        <v>238</v>
      </c>
      <c r="M5337" s="73" t="n">
        <v>4398</v>
      </c>
      <c r="N5337" s="73" t="n">
        <v>2455</v>
      </c>
      <c r="O5337" s="73" t="n">
        <f aca="false">J5337-M5337-N5337</f>
        <v>375</v>
      </c>
      <c r="P5337" s="74" t="n">
        <f aca="false">M5337/J5337</f>
        <v>0.60846707249585</v>
      </c>
      <c r="Q5337" s="74" t="n">
        <f aca="false">N5337/J5337</f>
        <v>0.339651355838406</v>
      </c>
      <c r="R5337" s="75" t="n">
        <f aca="false">ABS(P5337-Q5337)*100</f>
        <v>26.8815716657443</v>
      </c>
      <c r="S5337" s="72" t="str">
        <f aca="false">IF(M5337&gt;N5337,"Flávio Bolsonaro",IF(N5337&gt;M5337,"Lula","Empate"))</f>
        <v>Flávio Bolsonaro</v>
      </c>
      <c r="T5337" s="74" t="n">
        <v>0.3840365493147</v>
      </c>
      <c r="U5337" s="74" t="n">
        <v>0.556033324375168</v>
      </c>
      <c r="V5337" s="72" t="str">
        <f aca="false">IF(S5337="Empate","—",IF((N5337&gt;M5337)&lt;&gt;(T5337&gt;U5337),"Sim","Não"))</f>
        <v>Não</v>
      </c>
    </row>
    <row r="5338" customFormat="false" ht="15" hidden="false" customHeight="false" outlineLevel="0" collapsed="false">
      <c r="A5338" s="72" t="s">
        <v>10766</v>
      </c>
      <c r="B5338" s="72" t="s">
        <v>10767</v>
      </c>
      <c r="C5338" s="72" t="s">
        <v>280</v>
      </c>
      <c r="D5338" s="72" t="s">
        <v>282</v>
      </c>
      <c r="E5338" s="72"/>
      <c r="F5338" s="73" t="n">
        <v>11642</v>
      </c>
      <c r="G5338" s="73" t="n">
        <v>9609</v>
      </c>
      <c r="H5338" s="73" t="n">
        <v>2033</v>
      </c>
      <c r="I5338" s="74" t="n">
        <f aca="false">H5338/F5338</f>
        <v>0.174626352860333</v>
      </c>
      <c r="J5338" s="73" t="n">
        <v>9179</v>
      </c>
      <c r="K5338" s="73" t="n">
        <v>201</v>
      </c>
      <c r="L5338" s="73" t="n">
        <v>229</v>
      </c>
      <c r="M5338" s="73" t="n">
        <v>5495</v>
      </c>
      <c r="N5338" s="73" t="n">
        <v>3164</v>
      </c>
      <c r="O5338" s="73" t="n">
        <f aca="false">J5338-M5338-N5338</f>
        <v>520</v>
      </c>
      <c r="P5338" s="74" t="n">
        <f aca="false">M5338/J5338</f>
        <v>0.598649090314849</v>
      </c>
      <c r="Q5338" s="74" t="n">
        <f aca="false">N5338/J5338</f>
        <v>0.344699858372372</v>
      </c>
      <c r="R5338" s="75" t="n">
        <f aca="false">ABS(P5338-Q5338)*100</f>
        <v>25.3949231942477</v>
      </c>
      <c r="S5338" s="72" t="str">
        <f aca="false">IF(M5338&gt;N5338,"Flávio Bolsonaro",IF(N5338&gt;M5338,"Lula","Empate"))</f>
        <v>Flávio Bolsonaro</v>
      </c>
      <c r="T5338" s="74" t="n">
        <v>0.398288347597103</v>
      </c>
      <c r="U5338" s="74" t="n">
        <v>0.534891375905201</v>
      </c>
      <c r="V5338" s="72" t="str">
        <f aca="false">IF(S5338="Empate","—",IF((N5338&gt;M5338)&lt;&gt;(T5338&gt;U5338),"Sim","Não"))</f>
        <v>Não</v>
      </c>
    </row>
    <row r="5339" customFormat="false" ht="15" hidden="false" customHeight="false" outlineLevel="0" collapsed="false">
      <c r="A5339" s="72" t="s">
        <v>10768</v>
      </c>
      <c r="B5339" s="72" t="s">
        <v>10769</v>
      </c>
      <c r="C5339" s="72" t="s">
        <v>280</v>
      </c>
      <c r="D5339" s="72" t="s">
        <v>282</v>
      </c>
      <c r="E5339" s="72"/>
      <c r="F5339" s="73" t="n">
        <v>5404</v>
      </c>
      <c r="G5339" s="73" t="n">
        <v>4324</v>
      </c>
      <c r="H5339" s="73" t="n">
        <v>1080</v>
      </c>
      <c r="I5339" s="74" t="n">
        <f aca="false">H5339/F5339</f>
        <v>0.199851961509993</v>
      </c>
      <c r="J5339" s="73" t="n">
        <v>4091</v>
      </c>
      <c r="K5339" s="73" t="n">
        <v>113</v>
      </c>
      <c r="L5339" s="73" t="n">
        <v>120</v>
      </c>
      <c r="M5339" s="73" t="n">
        <v>2205</v>
      </c>
      <c r="N5339" s="73" t="n">
        <v>1510</v>
      </c>
      <c r="O5339" s="73" t="n">
        <f aca="false">J5339-M5339-N5339</f>
        <v>376</v>
      </c>
      <c r="P5339" s="74" t="n">
        <f aca="false">M5339/J5339</f>
        <v>0.538988022488389</v>
      </c>
      <c r="Q5339" s="74" t="n">
        <f aca="false">N5339/J5339</f>
        <v>0.369102908824248</v>
      </c>
      <c r="R5339" s="75" t="n">
        <f aca="false">ABS(P5339-Q5339)*100</f>
        <v>16.9885113664141</v>
      </c>
      <c r="S5339" s="72" t="str">
        <f aca="false">IF(M5339&gt;N5339,"Flávio Bolsonaro",IF(N5339&gt;M5339,"Lula","Empate"))</f>
        <v>Flávio Bolsonaro</v>
      </c>
      <c r="T5339" s="74" t="n">
        <v>0.438205063925796</v>
      </c>
      <c r="U5339" s="74" t="n">
        <v>0.450739533717724</v>
      </c>
      <c r="V5339" s="72" t="str">
        <f aca="false">IF(S5339="Empate","—",IF((N5339&gt;M5339)&lt;&gt;(T5339&gt;U5339),"Sim","Não"))</f>
        <v>Não</v>
      </c>
    </row>
    <row r="5340" customFormat="false" ht="15" hidden="false" customHeight="false" outlineLevel="0" collapsed="false">
      <c r="A5340" s="72" t="s">
        <v>10770</v>
      </c>
      <c r="B5340" s="72" t="s">
        <v>10771</v>
      </c>
      <c r="C5340" s="72" t="s">
        <v>280</v>
      </c>
      <c r="D5340" s="72" t="s">
        <v>282</v>
      </c>
      <c r="E5340" s="72"/>
      <c r="F5340" s="73" t="n">
        <v>30482</v>
      </c>
      <c r="G5340" s="73" t="n">
        <v>24681</v>
      </c>
      <c r="H5340" s="73" t="n">
        <v>5801</v>
      </c>
      <c r="I5340" s="74" t="n">
        <f aca="false">H5340/F5340</f>
        <v>0.190309034840234</v>
      </c>
      <c r="J5340" s="73" t="n">
        <v>23447</v>
      </c>
      <c r="K5340" s="73" t="n">
        <v>431</v>
      </c>
      <c r="L5340" s="73" t="n">
        <v>803</v>
      </c>
      <c r="M5340" s="73" t="n">
        <v>16614</v>
      </c>
      <c r="N5340" s="73" t="n">
        <v>4835</v>
      </c>
      <c r="O5340" s="73" t="n">
        <f aca="false">J5340-M5340-N5340</f>
        <v>1998</v>
      </c>
      <c r="P5340" s="74" t="n">
        <f aca="false">M5340/J5340</f>
        <v>0.708576790207703</v>
      </c>
      <c r="Q5340" s="74" t="n">
        <f aca="false">N5340/J5340</f>
        <v>0.206209749648143</v>
      </c>
      <c r="R5340" s="75" t="n">
        <f aca="false">ABS(P5340-Q5340)*100</f>
        <v>50.236704055956</v>
      </c>
      <c r="S5340" s="72" t="str">
        <f aca="false">IF(M5340&gt;N5340,"Flávio Bolsonaro",IF(N5340&gt;M5340,"Lula","Empate"))</f>
        <v>Flávio Bolsonaro</v>
      </c>
      <c r="T5340" s="74" t="n">
        <v>0.23043708142404</v>
      </c>
      <c r="U5340" s="74" t="n">
        <v>0.680384208671132</v>
      </c>
      <c r="V5340" s="72" t="str">
        <f aca="false">IF(S5340="Empate","—",IF((N5340&gt;M5340)&lt;&gt;(T5340&gt;U5340),"Sim","Não"))</f>
        <v>Não</v>
      </c>
    </row>
    <row r="5341" customFormat="false" ht="15" hidden="false" customHeight="false" outlineLevel="0" collapsed="false">
      <c r="A5341" s="72" t="s">
        <v>10772</v>
      </c>
      <c r="B5341" s="72" t="s">
        <v>10773</v>
      </c>
      <c r="C5341" s="72" t="s">
        <v>280</v>
      </c>
      <c r="D5341" s="72" t="s">
        <v>282</v>
      </c>
      <c r="E5341" s="72"/>
      <c r="F5341" s="73" t="n">
        <v>531342</v>
      </c>
      <c r="G5341" s="73" t="n">
        <v>420351</v>
      </c>
      <c r="H5341" s="73" t="n">
        <v>110991</v>
      </c>
      <c r="I5341" s="74" t="n">
        <f aca="false">H5341/F5341</f>
        <v>0.208888060797001</v>
      </c>
      <c r="J5341" s="73" t="n">
        <v>394371</v>
      </c>
      <c r="K5341" s="73" t="n">
        <v>9929</v>
      </c>
      <c r="L5341" s="73" t="n">
        <v>16051</v>
      </c>
      <c r="M5341" s="73" t="n">
        <v>222939</v>
      </c>
      <c r="N5341" s="73" t="n">
        <v>129576</v>
      </c>
      <c r="O5341" s="73" t="n">
        <f aca="false">J5341-M5341-N5341</f>
        <v>41856</v>
      </c>
      <c r="P5341" s="74" t="n">
        <f aca="false">M5341/J5341</f>
        <v>0.565302722563272</v>
      </c>
      <c r="Q5341" s="74" t="n">
        <f aca="false">N5341/J5341</f>
        <v>0.328563712849069</v>
      </c>
      <c r="R5341" s="75" t="n">
        <f aca="false">ABS(P5341-Q5341)*100</f>
        <v>23.6739009714203</v>
      </c>
      <c r="S5341" s="72" t="str">
        <f aca="false">IF(M5341&gt;N5341,"Flávio Bolsonaro",IF(N5341&gt;M5341,"Lula","Empate"))</f>
        <v>Flávio Bolsonaro</v>
      </c>
      <c r="T5341" s="74" t="n">
        <v>0.35649933048685</v>
      </c>
      <c r="U5341" s="74" t="n">
        <v>0.538599327960385</v>
      </c>
      <c r="V5341" s="72" t="str">
        <f aca="false">IF(S5341="Empate","—",IF((N5341&gt;M5341)&lt;&gt;(T5341&gt;U5341),"Sim","Não"))</f>
        <v>Não</v>
      </c>
    </row>
    <row r="5342" customFormat="false" ht="15" hidden="false" customHeight="false" outlineLevel="0" collapsed="false">
      <c r="A5342" s="72" t="s">
        <v>10774</v>
      </c>
      <c r="B5342" s="72" t="s">
        <v>10775</v>
      </c>
      <c r="C5342" s="72" t="s">
        <v>280</v>
      </c>
      <c r="D5342" s="72" t="s">
        <v>282</v>
      </c>
      <c r="E5342" s="72"/>
      <c r="F5342" s="73" t="n">
        <v>6041</v>
      </c>
      <c r="G5342" s="73" t="n">
        <v>4605</v>
      </c>
      <c r="H5342" s="73" t="n">
        <v>1436</v>
      </c>
      <c r="I5342" s="74" t="n">
        <f aca="false">H5342/F5342</f>
        <v>0.23770898857805</v>
      </c>
      <c r="J5342" s="73" t="n">
        <v>4389</v>
      </c>
      <c r="K5342" s="73" t="n">
        <v>102</v>
      </c>
      <c r="L5342" s="73" t="n">
        <v>114</v>
      </c>
      <c r="M5342" s="73" t="n">
        <v>2367</v>
      </c>
      <c r="N5342" s="73" t="n">
        <v>1857</v>
      </c>
      <c r="O5342" s="73" t="n">
        <f aca="false">J5342-M5342-N5342</f>
        <v>165</v>
      </c>
      <c r="P5342" s="74" t="n">
        <f aca="false">M5342/J5342</f>
        <v>0.539302802460697</v>
      </c>
      <c r="Q5342" s="74" t="n">
        <f aca="false">N5342/J5342</f>
        <v>0.423103212576897</v>
      </c>
      <c r="R5342" s="75" t="n">
        <f aca="false">ABS(P5342-Q5342)*100</f>
        <v>11.61995898838</v>
      </c>
      <c r="S5342" s="72" t="str">
        <f aca="false">IF(M5342&gt;N5342,"Flávio Bolsonaro",IF(N5342&gt;M5342,"Lula","Empate"))</f>
        <v>Flávio Bolsonaro</v>
      </c>
      <c r="T5342" s="74" t="n">
        <v>0.479252661307843</v>
      </c>
      <c r="U5342" s="74" t="n">
        <v>0.469259178796437</v>
      </c>
      <c r="V5342" s="72" t="str">
        <f aca="false">IF(S5342="Empate","—",IF((N5342&gt;M5342)&lt;&gt;(T5342&gt;U5342),"Sim","Não"))</f>
        <v>Sim</v>
      </c>
    </row>
    <row r="5343" customFormat="false" ht="15" hidden="false" customHeight="false" outlineLevel="0" collapsed="false">
      <c r="A5343" s="72" t="s">
        <v>10776</v>
      </c>
      <c r="B5343" s="72" t="s">
        <v>10777</v>
      </c>
      <c r="C5343" s="72" t="s">
        <v>280</v>
      </c>
      <c r="D5343" s="72" t="s">
        <v>282</v>
      </c>
      <c r="E5343" s="72"/>
      <c r="F5343" s="73" t="n">
        <v>199975</v>
      </c>
      <c r="G5343" s="73" t="n">
        <v>154690</v>
      </c>
      <c r="H5343" s="73" t="n">
        <v>45285</v>
      </c>
      <c r="I5343" s="74" t="n">
        <f aca="false">H5343/F5343</f>
        <v>0.226453306663333</v>
      </c>
      <c r="J5343" s="73" t="n">
        <v>146668</v>
      </c>
      <c r="K5343" s="73" t="n">
        <v>3537</v>
      </c>
      <c r="L5343" s="73" t="n">
        <v>4485</v>
      </c>
      <c r="M5343" s="73" t="n">
        <v>81394</v>
      </c>
      <c r="N5343" s="73" t="n">
        <v>53018</v>
      </c>
      <c r="O5343" s="73" t="n">
        <f aca="false">J5343-M5343-N5343</f>
        <v>12256</v>
      </c>
      <c r="P5343" s="74" t="n">
        <f aca="false">M5343/J5343</f>
        <v>0.55495404587231</v>
      </c>
      <c r="Q5343" s="74" t="n">
        <f aca="false">N5343/J5343</f>
        <v>0.361483077426569</v>
      </c>
      <c r="R5343" s="75" t="n">
        <f aca="false">ABS(P5343-Q5343)*100</f>
        <v>19.3470968445741</v>
      </c>
      <c r="S5343" s="72" t="str">
        <f aca="false">IF(M5343&gt;N5343,"Flávio Bolsonaro",IF(N5343&gt;M5343,"Lula","Empate"))</f>
        <v>Flávio Bolsonaro</v>
      </c>
      <c r="T5343" s="74" t="n">
        <v>0.407615181816343</v>
      </c>
      <c r="U5343" s="74" t="n">
        <v>0.510191559514257</v>
      </c>
      <c r="V5343" s="72" t="str">
        <f aca="false">IF(S5343="Empate","—",IF((N5343&gt;M5343)&lt;&gt;(T5343&gt;U5343),"Sim","Não"))</f>
        <v>Não</v>
      </c>
    </row>
    <row r="5344" customFormat="false" ht="15" hidden="false" customHeight="false" outlineLevel="0" collapsed="false">
      <c r="A5344" s="72" t="s">
        <v>10778</v>
      </c>
      <c r="B5344" s="72" t="s">
        <v>10779</v>
      </c>
      <c r="C5344" s="72" t="s">
        <v>280</v>
      </c>
      <c r="D5344" s="72" t="s">
        <v>282</v>
      </c>
      <c r="E5344" s="72"/>
      <c r="F5344" s="73" t="n">
        <v>235588</v>
      </c>
      <c r="G5344" s="73" t="n">
        <v>181888</v>
      </c>
      <c r="H5344" s="73" t="n">
        <v>53700</v>
      </c>
      <c r="I5344" s="74" t="n">
        <f aca="false">H5344/F5344</f>
        <v>0.2279403025621</v>
      </c>
      <c r="J5344" s="73" t="n">
        <v>169265</v>
      </c>
      <c r="K5344" s="73" t="n">
        <v>5789</v>
      </c>
      <c r="L5344" s="73" t="n">
        <v>6834</v>
      </c>
      <c r="M5344" s="73" t="n">
        <v>83257</v>
      </c>
      <c r="N5344" s="73" t="n">
        <v>68212</v>
      </c>
      <c r="O5344" s="73" t="n">
        <f aca="false">J5344-M5344-N5344</f>
        <v>17796</v>
      </c>
      <c r="P5344" s="74" t="n">
        <f aca="false">M5344/J5344</f>
        <v>0.491873689185597</v>
      </c>
      <c r="Q5344" s="74" t="n">
        <f aca="false">N5344/J5344</f>
        <v>0.402989395326854</v>
      </c>
      <c r="R5344" s="75" t="n">
        <f aca="false">ABS(P5344-Q5344)*100</f>
        <v>8.88842938587422</v>
      </c>
      <c r="S5344" s="72" t="str">
        <f aca="false">IF(M5344&gt;N5344,"Flávio Bolsonaro",IF(N5344&gt;M5344,"Lula","Empate"))</f>
        <v>Flávio Bolsonaro</v>
      </c>
      <c r="T5344" s="74" t="n">
        <v>0.431091034305658</v>
      </c>
      <c r="U5344" s="74" t="n">
        <v>0.451710613859999</v>
      </c>
      <c r="V5344" s="72" t="str">
        <f aca="false">IF(S5344="Empate","—",IF((N5344&gt;M5344)&lt;&gt;(T5344&gt;U5344),"Sim","Não"))</f>
        <v>Não</v>
      </c>
    </row>
    <row r="5345" customFormat="false" ht="15" hidden="false" customHeight="false" outlineLevel="0" collapsed="false">
      <c r="A5345" s="72" t="s">
        <v>10780</v>
      </c>
      <c r="B5345" s="72" t="s">
        <v>10781</v>
      </c>
      <c r="C5345" s="72" t="s">
        <v>280</v>
      </c>
      <c r="D5345" s="72" t="s">
        <v>282</v>
      </c>
      <c r="E5345" s="72"/>
      <c r="F5345" s="73" t="n">
        <v>2988</v>
      </c>
      <c r="G5345" s="73" t="n">
        <v>2323</v>
      </c>
      <c r="H5345" s="73" t="n">
        <v>665</v>
      </c>
      <c r="I5345" s="74" t="n">
        <f aca="false">H5345/F5345</f>
        <v>0.222556894243641</v>
      </c>
      <c r="J5345" s="73" t="n">
        <v>2195</v>
      </c>
      <c r="K5345" s="73" t="n">
        <v>59</v>
      </c>
      <c r="L5345" s="73" t="n">
        <v>69</v>
      </c>
      <c r="M5345" s="73" t="n">
        <v>1124</v>
      </c>
      <c r="N5345" s="73" t="n">
        <v>969</v>
      </c>
      <c r="O5345" s="73" t="n">
        <f aca="false">J5345-M5345-N5345</f>
        <v>102</v>
      </c>
      <c r="P5345" s="74" t="n">
        <f aca="false">M5345/J5345</f>
        <v>0.512072892938497</v>
      </c>
      <c r="Q5345" s="74" t="n">
        <f aca="false">N5345/J5345</f>
        <v>0.441457858769932</v>
      </c>
      <c r="R5345" s="75" t="n">
        <f aca="false">ABS(P5345-Q5345)*100</f>
        <v>7.06150341685649</v>
      </c>
      <c r="S5345" s="72" t="str">
        <f aca="false">IF(M5345&gt;N5345,"Flávio Bolsonaro",IF(N5345&gt;M5345,"Lula","Empate"))</f>
        <v>Flávio Bolsonaro</v>
      </c>
      <c r="T5345" s="74" t="n">
        <v>0.521877848678213</v>
      </c>
      <c r="U5345" s="74" t="n">
        <v>0.413855970829535</v>
      </c>
      <c r="V5345" s="72" t="str">
        <f aca="false">IF(S5345="Empate","—",IF((N5345&gt;M5345)&lt;&gt;(T5345&gt;U5345),"Sim","Não"))</f>
        <v>Sim</v>
      </c>
    </row>
    <row r="5346" customFormat="false" ht="15" hidden="false" customHeight="false" outlineLevel="0" collapsed="false">
      <c r="A5346" s="72" t="s">
        <v>10782</v>
      </c>
      <c r="B5346" s="72" t="s">
        <v>10783</v>
      </c>
      <c r="C5346" s="72" t="s">
        <v>280</v>
      </c>
      <c r="D5346" s="72" t="s">
        <v>282</v>
      </c>
      <c r="E5346" s="72"/>
      <c r="F5346" s="73" t="n">
        <v>9073</v>
      </c>
      <c r="G5346" s="73" t="n">
        <v>7235</v>
      </c>
      <c r="H5346" s="73" t="n">
        <v>1838</v>
      </c>
      <c r="I5346" s="74" t="n">
        <f aca="false">H5346/F5346</f>
        <v>0.202579080789155</v>
      </c>
      <c r="J5346" s="73" t="n">
        <v>6820</v>
      </c>
      <c r="K5346" s="73" t="n">
        <v>164</v>
      </c>
      <c r="L5346" s="73" t="n">
        <v>251</v>
      </c>
      <c r="M5346" s="73" t="n">
        <v>4061</v>
      </c>
      <c r="N5346" s="73" t="n">
        <v>2098</v>
      </c>
      <c r="O5346" s="73" t="n">
        <f aca="false">J5346-M5346-N5346</f>
        <v>661</v>
      </c>
      <c r="P5346" s="74" t="n">
        <f aca="false">M5346/J5346</f>
        <v>0.595454545454546</v>
      </c>
      <c r="Q5346" s="74" t="n">
        <f aca="false">N5346/J5346</f>
        <v>0.307624633431085</v>
      </c>
      <c r="R5346" s="75" t="n">
        <f aca="false">ABS(P5346-Q5346)*100</f>
        <v>28.782991202346</v>
      </c>
      <c r="S5346" s="72" t="str">
        <f aca="false">IF(M5346&gt;N5346,"Flávio Bolsonaro",IF(N5346&gt;M5346,"Lula","Empate"))</f>
        <v>Flávio Bolsonaro</v>
      </c>
      <c r="T5346" s="74" t="n">
        <v>0.330999270605398</v>
      </c>
      <c r="U5346" s="74" t="n">
        <v>0.549671772428884</v>
      </c>
      <c r="V5346" s="72" t="str">
        <f aca="false">IF(S5346="Empate","—",IF((N5346&gt;M5346)&lt;&gt;(T5346&gt;U5346),"Sim","Não"))</f>
        <v>Não</v>
      </c>
    </row>
    <row r="5347" customFormat="false" ht="15" hidden="false" customHeight="false" outlineLevel="0" collapsed="false">
      <c r="A5347" s="72" t="s">
        <v>10784</v>
      </c>
      <c r="B5347" s="72" t="s">
        <v>10785</v>
      </c>
      <c r="C5347" s="72" t="s">
        <v>280</v>
      </c>
      <c r="D5347" s="72" t="s">
        <v>282</v>
      </c>
      <c r="E5347" s="72"/>
      <c r="F5347" s="73" t="n">
        <v>626647</v>
      </c>
      <c r="G5347" s="73" t="n">
        <v>490146</v>
      </c>
      <c r="H5347" s="73" t="n">
        <v>136501</v>
      </c>
      <c r="I5347" s="74" t="n">
        <f aca="false">H5347/F5347</f>
        <v>0.217827580759183</v>
      </c>
      <c r="J5347" s="73" t="n">
        <v>460151</v>
      </c>
      <c r="K5347" s="73" t="n">
        <v>10847</v>
      </c>
      <c r="L5347" s="73" t="n">
        <v>19148</v>
      </c>
      <c r="M5347" s="73" t="n">
        <v>192478</v>
      </c>
      <c r="N5347" s="73" t="n">
        <v>215232</v>
      </c>
      <c r="O5347" s="73" t="n">
        <f aca="false">J5347-M5347-N5347</f>
        <v>52441</v>
      </c>
      <c r="P5347" s="74" t="n">
        <f aca="false">M5347/J5347</f>
        <v>0.418293125517493</v>
      </c>
      <c r="Q5347" s="74" t="n">
        <f aca="false">N5347/J5347</f>
        <v>0.467742110741909</v>
      </c>
      <c r="R5347" s="75" t="n">
        <f aca="false">ABS(P5347-Q5347)*100</f>
        <v>4.94489852244155</v>
      </c>
      <c r="S5347" s="72" t="str">
        <f aca="false">IF(M5347&gt;N5347,"Flávio Bolsonaro",IF(N5347&gt;M5347,"Lula","Empate"))</f>
        <v>Lula</v>
      </c>
      <c r="T5347" s="74" t="n">
        <v>0.491715340787038</v>
      </c>
      <c r="U5347" s="74" t="n">
        <v>0.380188013379842</v>
      </c>
      <c r="V5347" s="72" t="str">
        <f aca="false">IF(S5347="Empate","—",IF((N5347&gt;M5347)&lt;&gt;(T5347&gt;U5347),"Sim","Não"))</f>
        <v>Não</v>
      </c>
    </row>
    <row r="5348" customFormat="false" ht="15" hidden="false" customHeight="false" outlineLevel="0" collapsed="false">
      <c r="A5348" s="72" t="s">
        <v>10786</v>
      </c>
      <c r="B5348" s="72" t="s">
        <v>10787</v>
      </c>
      <c r="C5348" s="72" t="s">
        <v>280</v>
      </c>
      <c r="D5348" s="72" t="s">
        <v>282</v>
      </c>
      <c r="E5348" s="72"/>
      <c r="F5348" s="73" t="n">
        <v>147744</v>
      </c>
      <c r="G5348" s="73" t="n">
        <v>122421</v>
      </c>
      <c r="H5348" s="73" t="n">
        <v>25323</v>
      </c>
      <c r="I5348" s="74" t="n">
        <f aca="false">H5348/F5348</f>
        <v>0.171397823261858</v>
      </c>
      <c r="J5348" s="73" t="n">
        <v>117515</v>
      </c>
      <c r="K5348" s="73" t="n">
        <v>1753</v>
      </c>
      <c r="L5348" s="73" t="n">
        <v>3153</v>
      </c>
      <c r="M5348" s="73" t="n">
        <v>63410</v>
      </c>
      <c r="N5348" s="73" t="n">
        <v>39455</v>
      </c>
      <c r="O5348" s="73" t="n">
        <f aca="false">J5348-M5348-N5348</f>
        <v>14650</v>
      </c>
      <c r="P5348" s="74" t="n">
        <f aca="false">M5348/J5348</f>
        <v>0.539590690550143</v>
      </c>
      <c r="Q5348" s="74" t="n">
        <f aca="false">N5348/J5348</f>
        <v>0.335744373058759</v>
      </c>
      <c r="R5348" s="75" t="n">
        <f aca="false">ABS(P5348-Q5348)*100</f>
        <v>20.3846317491384</v>
      </c>
      <c r="S5348" s="72" t="str">
        <f aca="false">IF(M5348&gt;N5348,"Flávio Bolsonaro",IF(N5348&gt;M5348,"Lula","Empate"))</f>
        <v>Flávio Bolsonaro</v>
      </c>
      <c r="T5348" s="74" t="n">
        <v>0.333429417468096</v>
      </c>
      <c r="U5348" s="74" t="n">
        <v>0.503279962963934</v>
      </c>
      <c r="V5348" s="72" t="str">
        <f aca="false">IF(S5348="Empate","—",IF((N5348&gt;M5348)&lt;&gt;(T5348&gt;U5348),"Sim","Não"))</f>
        <v>Não</v>
      </c>
    </row>
    <row r="5349" customFormat="false" ht="15" hidden="false" customHeight="false" outlineLevel="0" collapsed="false">
      <c r="A5349" s="72" t="s">
        <v>10788</v>
      </c>
      <c r="B5349" s="72" t="s">
        <v>9472</v>
      </c>
      <c r="C5349" s="72" t="s">
        <v>280</v>
      </c>
      <c r="D5349" s="72" t="s">
        <v>282</v>
      </c>
      <c r="E5349" s="72"/>
      <c r="F5349" s="73" t="n">
        <v>196964</v>
      </c>
      <c r="G5349" s="73" t="n">
        <v>150391</v>
      </c>
      <c r="H5349" s="73" t="n">
        <v>46573</v>
      </c>
      <c r="I5349" s="74" t="n">
        <f aca="false">H5349/F5349</f>
        <v>0.236454377449686</v>
      </c>
      <c r="J5349" s="73" t="n">
        <v>140442</v>
      </c>
      <c r="K5349" s="73" t="n">
        <v>3915</v>
      </c>
      <c r="L5349" s="73" t="n">
        <v>6034</v>
      </c>
      <c r="M5349" s="73" t="n">
        <v>69472</v>
      </c>
      <c r="N5349" s="73" t="n">
        <v>57731</v>
      </c>
      <c r="O5349" s="73" t="n">
        <f aca="false">J5349-M5349-N5349</f>
        <v>13239</v>
      </c>
      <c r="P5349" s="74" t="n">
        <f aca="false">M5349/J5349</f>
        <v>0.494666837555717</v>
      </c>
      <c r="Q5349" s="74" t="n">
        <f aca="false">N5349/J5349</f>
        <v>0.411066490081315</v>
      </c>
      <c r="R5349" s="75" t="n">
        <f aca="false">ABS(P5349-Q5349)*100</f>
        <v>8.36003474744023</v>
      </c>
      <c r="S5349" s="72" t="str">
        <f aca="false">IF(M5349&gt;N5349,"Flávio Bolsonaro",IF(N5349&gt;M5349,"Lula","Empate"))</f>
        <v>Flávio Bolsonaro</v>
      </c>
      <c r="T5349" s="74" t="n">
        <v>0.430824306828071</v>
      </c>
      <c r="U5349" s="74" t="n">
        <v>0.449834799034972</v>
      </c>
      <c r="V5349" s="72" t="str">
        <f aca="false">IF(S5349="Empate","—",IF((N5349&gt;M5349)&lt;&gt;(T5349&gt;U5349),"Sim","Não"))</f>
        <v>Não</v>
      </c>
    </row>
    <row r="5350" customFormat="false" ht="15" hidden="false" customHeight="false" outlineLevel="0" collapsed="false">
      <c r="A5350" s="72" t="s">
        <v>10789</v>
      </c>
      <c r="B5350" s="72" t="s">
        <v>4492</v>
      </c>
      <c r="C5350" s="72" t="s">
        <v>280</v>
      </c>
      <c r="D5350" s="72" t="s">
        <v>282</v>
      </c>
      <c r="E5350" s="72"/>
      <c r="F5350" s="73" t="n">
        <v>2505</v>
      </c>
      <c r="G5350" s="73" t="n">
        <v>1980</v>
      </c>
      <c r="H5350" s="73" t="n">
        <v>525</v>
      </c>
      <c r="I5350" s="74" t="n">
        <f aca="false">H5350/F5350</f>
        <v>0.209580838323353</v>
      </c>
      <c r="J5350" s="73" t="n">
        <v>1894</v>
      </c>
      <c r="K5350" s="73" t="n">
        <v>34</v>
      </c>
      <c r="L5350" s="73" t="n">
        <v>52</v>
      </c>
      <c r="M5350" s="73" t="n">
        <v>1081</v>
      </c>
      <c r="N5350" s="73" t="n">
        <v>711</v>
      </c>
      <c r="O5350" s="73" t="n">
        <f aca="false">J5350-M5350-N5350</f>
        <v>102</v>
      </c>
      <c r="P5350" s="74" t="n">
        <f aca="false">M5350/J5350</f>
        <v>0.570749736008448</v>
      </c>
      <c r="Q5350" s="74" t="n">
        <f aca="false">N5350/J5350</f>
        <v>0.375395987328406</v>
      </c>
      <c r="R5350" s="75" t="n">
        <f aca="false">ABS(P5350-Q5350)*100</f>
        <v>19.5353748680042</v>
      </c>
      <c r="S5350" s="72" t="str">
        <f aca="false">IF(M5350&gt;N5350,"Flávio Bolsonaro",IF(N5350&gt;M5350,"Lula","Empate"))</f>
        <v>Flávio Bolsonaro</v>
      </c>
      <c r="T5350" s="74" t="n">
        <v>0.430066079295154</v>
      </c>
      <c r="U5350" s="74" t="n">
        <v>0.495594713656388</v>
      </c>
      <c r="V5350" s="72" t="str">
        <f aca="false">IF(S5350="Empate","—",IF((N5350&gt;M5350)&lt;&gt;(T5350&gt;U5350),"Sim","Não"))</f>
        <v>Não</v>
      </c>
    </row>
    <row r="5351" customFormat="false" ht="15" hidden="false" customHeight="false" outlineLevel="0" collapsed="false">
      <c r="A5351" s="72" t="s">
        <v>10790</v>
      </c>
      <c r="B5351" s="72" t="s">
        <v>10791</v>
      </c>
      <c r="C5351" s="72" t="s">
        <v>280</v>
      </c>
      <c r="D5351" s="72" t="s">
        <v>282</v>
      </c>
      <c r="E5351" s="72"/>
      <c r="F5351" s="73" t="n">
        <v>35828</v>
      </c>
      <c r="G5351" s="73" t="n">
        <v>27590</v>
      </c>
      <c r="H5351" s="73" t="n">
        <v>8238</v>
      </c>
      <c r="I5351" s="74" t="n">
        <f aca="false">H5351/F5351</f>
        <v>0.22993189684046</v>
      </c>
      <c r="J5351" s="73" t="n">
        <v>26089</v>
      </c>
      <c r="K5351" s="73" t="n">
        <v>710</v>
      </c>
      <c r="L5351" s="73" t="n">
        <v>791</v>
      </c>
      <c r="M5351" s="73" t="n">
        <v>14014</v>
      </c>
      <c r="N5351" s="73" t="n">
        <v>9890</v>
      </c>
      <c r="O5351" s="73" t="n">
        <f aca="false">J5351-M5351-N5351</f>
        <v>2185</v>
      </c>
      <c r="P5351" s="74" t="n">
        <f aca="false">M5351/J5351</f>
        <v>0.537161255701637</v>
      </c>
      <c r="Q5351" s="74" t="n">
        <f aca="false">N5351/J5351</f>
        <v>0.379086971520564</v>
      </c>
      <c r="R5351" s="75" t="n">
        <f aca="false">ABS(P5351-Q5351)*100</f>
        <v>15.8074284181073</v>
      </c>
      <c r="S5351" s="72" t="str">
        <f aca="false">IF(M5351&gt;N5351,"Flávio Bolsonaro",IF(N5351&gt;M5351,"Lula","Empate"))</f>
        <v>Flávio Bolsonaro</v>
      </c>
      <c r="T5351" s="74" t="n">
        <v>0.437479440038013</v>
      </c>
      <c r="U5351" s="74" t="n">
        <v>0.475419423224533</v>
      </c>
      <c r="V5351" s="72" t="str">
        <f aca="false">IF(S5351="Empate","—",IF((N5351&gt;M5351)&lt;&gt;(T5351&gt;U5351),"Sim","Não"))</f>
        <v>Não</v>
      </c>
    </row>
    <row r="5352" customFormat="false" ht="15" hidden="false" customHeight="false" outlineLevel="0" collapsed="false">
      <c r="A5352" s="72" t="s">
        <v>10792</v>
      </c>
      <c r="B5352" s="72" t="s">
        <v>10793</v>
      </c>
      <c r="C5352" s="72" t="s">
        <v>280</v>
      </c>
      <c r="D5352" s="72" t="s">
        <v>282</v>
      </c>
      <c r="E5352" s="72"/>
      <c r="F5352" s="73" t="n">
        <v>6916</v>
      </c>
      <c r="G5352" s="73" t="n">
        <v>4945</v>
      </c>
      <c r="H5352" s="73" t="n">
        <v>1971</v>
      </c>
      <c r="I5352" s="74" t="n">
        <f aca="false">H5352/F5352</f>
        <v>0.284991324465009</v>
      </c>
      <c r="J5352" s="73" t="n">
        <v>4643</v>
      </c>
      <c r="K5352" s="73" t="n">
        <v>148</v>
      </c>
      <c r="L5352" s="73" t="n">
        <v>154</v>
      </c>
      <c r="M5352" s="73" t="n">
        <v>2327</v>
      </c>
      <c r="N5352" s="73" t="n">
        <v>2052</v>
      </c>
      <c r="O5352" s="73" t="n">
        <f aca="false">J5352-M5352-N5352</f>
        <v>264</v>
      </c>
      <c r="P5352" s="74" t="n">
        <f aca="false">M5352/J5352</f>
        <v>0.501184578936033</v>
      </c>
      <c r="Q5352" s="74" t="n">
        <f aca="false">N5352/J5352</f>
        <v>0.441955632134396</v>
      </c>
      <c r="R5352" s="75" t="n">
        <f aca="false">ABS(P5352-Q5352)*100</f>
        <v>5.92289468016369</v>
      </c>
      <c r="S5352" s="72" t="str">
        <f aca="false">IF(M5352&gt;N5352,"Flávio Bolsonaro",IF(N5352&gt;M5352,"Lula","Empate"))</f>
        <v>Flávio Bolsonaro</v>
      </c>
      <c r="T5352" s="74" t="n">
        <v>0.518534031413613</v>
      </c>
      <c r="U5352" s="74" t="n">
        <v>0.430157068062827</v>
      </c>
      <c r="V5352" s="72" t="str">
        <f aca="false">IF(S5352="Empate","—",IF((N5352&gt;M5352)&lt;&gt;(T5352&gt;U5352),"Sim","Não"))</f>
        <v>Sim</v>
      </c>
    </row>
    <row r="5353" customFormat="false" ht="15" hidden="false" customHeight="false" outlineLevel="0" collapsed="false">
      <c r="A5353" s="72" t="s">
        <v>10794</v>
      </c>
      <c r="B5353" s="72" t="s">
        <v>10795</v>
      </c>
      <c r="C5353" s="72" t="s">
        <v>280</v>
      </c>
      <c r="D5353" s="72" t="s">
        <v>282</v>
      </c>
      <c r="E5353" s="72"/>
      <c r="F5353" s="73" t="n">
        <v>3579</v>
      </c>
      <c r="G5353" s="73" t="n">
        <v>2822</v>
      </c>
      <c r="H5353" s="73" t="n">
        <v>757</v>
      </c>
      <c r="I5353" s="74" t="n">
        <f aca="false">H5353/F5353</f>
        <v>0.211511595417714</v>
      </c>
      <c r="J5353" s="73" t="n">
        <v>2683</v>
      </c>
      <c r="K5353" s="73" t="n">
        <v>47</v>
      </c>
      <c r="L5353" s="73" t="n">
        <v>92</v>
      </c>
      <c r="M5353" s="73" t="n">
        <v>1225</v>
      </c>
      <c r="N5353" s="73" t="n">
        <v>1280</v>
      </c>
      <c r="O5353" s="73" t="n">
        <f aca="false">J5353-M5353-N5353</f>
        <v>178</v>
      </c>
      <c r="P5353" s="74" t="n">
        <f aca="false">M5353/J5353</f>
        <v>0.456578456951174</v>
      </c>
      <c r="Q5353" s="74" t="n">
        <f aca="false">N5353/J5353</f>
        <v>0.477077897875512</v>
      </c>
      <c r="R5353" s="75" t="n">
        <f aca="false">ABS(P5353-Q5353)*100</f>
        <v>2.04994409243384</v>
      </c>
      <c r="S5353" s="72" t="str">
        <f aca="false">IF(M5353&gt;N5353,"Flávio Bolsonaro",IF(N5353&gt;M5353,"Lula","Empate"))</f>
        <v>Lula</v>
      </c>
      <c r="T5353" s="74" t="n">
        <v>0.553131597466573</v>
      </c>
      <c r="U5353" s="74" t="n">
        <v>0.371569317382125</v>
      </c>
      <c r="V5353" s="72" t="str">
        <f aca="false">IF(S5353="Empate","—",IF((N5353&gt;M5353)&lt;&gt;(T5353&gt;U5353),"Sim","Não"))</f>
        <v>Não</v>
      </c>
    </row>
    <row r="5354" customFormat="false" ht="15" hidden="false" customHeight="false" outlineLevel="0" collapsed="false">
      <c r="A5354" s="72" t="s">
        <v>10796</v>
      </c>
      <c r="B5354" s="72" t="s">
        <v>10797</v>
      </c>
      <c r="C5354" s="72" t="s">
        <v>280</v>
      </c>
      <c r="D5354" s="72" t="s">
        <v>282</v>
      </c>
      <c r="E5354" s="72"/>
      <c r="F5354" s="73" t="n">
        <v>39191</v>
      </c>
      <c r="G5354" s="73" t="n">
        <v>29873</v>
      </c>
      <c r="H5354" s="73" t="n">
        <v>9318</v>
      </c>
      <c r="I5354" s="74" t="n">
        <f aca="false">H5354/F5354</f>
        <v>0.237758669082187</v>
      </c>
      <c r="J5354" s="73" t="n">
        <v>28069</v>
      </c>
      <c r="K5354" s="73" t="n">
        <v>849</v>
      </c>
      <c r="L5354" s="73" t="n">
        <v>955</v>
      </c>
      <c r="M5354" s="73" t="n">
        <v>17402</v>
      </c>
      <c r="N5354" s="73" t="n">
        <v>8042</v>
      </c>
      <c r="O5354" s="73" t="n">
        <f aca="false">J5354-M5354-N5354</f>
        <v>2625</v>
      </c>
      <c r="P5354" s="74" t="n">
        <f aca="false">M5354/J5354</f>
        <v>0.61997221133635</v>
      </c>
      <c r="Q5354" s="74" t="n">
        <f aca="false">N5354/J5354</f>
        <v>0.286508247532865</v>
      </c>
      <c r="R5354" s="75" t="n">
        <f aca="false">ABS(P5354-Q5354)*100</f>
        <v>33.3463963803484</v>
      </c>
      <c r="S5354" s="72" t="str">
        <f aca="false">IF(M5354&gt;N5354,"Flávio Bolsonaro",IF(N5354&gt;M5354,"Lula","Empate"))</f>
        <v>Flávio Bolsonaro</v>
      </c>
      <c r="T5354" s="74" t="n">
        <v>0.337074094104922</v>
      </c>
      <c r="U5354" s="74" t="n">
        <v>0.568313953488372</v>
      </c>
      <c r="V5354" s="72" t="str">
        <f aca="false">IF(S5354="Empate","—",IF((N5354&gt;M5354)&lt;&gt;(T5354&gt;U5354),"Sim","Não"))</f>
        <v>Não</v>
      </c>
    </row>
    <row r="5355" customFormat="false" ht="15" hidden="false" customHeight="false" outlineLevel="0" collapsed="false">
      <c r="A5355" s="72" t="s">
        <v>10798</v>
      </c>
      <c r="B5355" s="72" t="s">
        <v>10799</v>
      </c>
      <c r="C5355" s="72" t="s">
        <v>280</v>
      </c>
      <c r="D5355" s="72" t="s">
        <v>282</v>
      </c>
      <c r="E5355" s="72"/>
      <c r="F5355" s="73" t="n">
        <v>344760</v>
      </c>
      <c r="G5355" s="73" t="n">
        <v>262952</v>
      </c>
      <c r="H5355" s="73" t="n">
        <v>81808</v>
      </c>
      <c r="I5355" s="74" t="n">
        <f aca="false">H5355/F5355</f>
        <v>0.237289708782921</v>
      </c>
      <c r="J5355" s="73" t="n">
        <v>251050</v>
      </c>
      <c r="K5355" s="73" t="n">
        <v>4709</v>
      </c>
      <c r="L5355" s="73" t="n">
        <v>7193</v>
      </c>
      <c r="M5355" s="73" t="n">
        <v>156807</v>
      </c>
      <c r="N5355" s="73" t="n">
        <v>71275</v>
      </c>
      <c r="O5355" s="73" t="n">
        <f aca="false">J5355-M5355-N5355</f>
        <v>22968</v>
      </c>
      <c r="P5355" s="74" t="n">
        <f aca="false">M5355/J5355</f>
        <v>0.62460466042621</v>
      </c>
      <c r="Q5355" s="74" t="n">
        <f aca="false">N5355/J5355</f>
        <v>0.283907588129855</v>
      </c>
      <c r="R5355" s="75" t="n">
        <f aca="false">ABS(P5355-Q5355)*100</f>
        <v>34.0697072296355</v>
      </c>
      <c r="S5355" s="72" t="str">
        <f aca="false">IF(M5355&gt;N5355,"Flávio Bolsonaro",IF(N5355&gt;M5355,"Lula","Empate"))</f>
        <v>Flávio Bolsonaro</v>
      </c>
      <c r="T5355" s="74" t="n">
        <v>0.293374153316429</v>
      </c>
      <c r="U5355" s="74" t="n">
        <v>0.609140871787082</v>
      </c>
      <c r="V5355" s="72" t="str">
        <f aca="false">IF(S5355="Empate","—",IF((N5355&gt;M5355)&lt;&gt;(T5355&gt;U5355),"Sim","Não"))</f>
        <v>Não</v>
      </c>
    </row>
    <row r="5356" customFormat="false" ht="15" hidden="false" customHeight="false" outlineLevel="0" collapsed="false">
      <c r="A5356" s="72" t="s">
        <v>10800</v>
      </c>
      <c r="B5356" s="72" t="s">
        <v>10801</v>
      </c>
      <c r="C5356" s="72" t="s">
        <v>280</v>
      </c>
      <c r="D5356" s="72" t="s">
        <v>282</v>
      </c>
      <c r="E5356" s="72"/>
      <c r="F5356" s="73" t="n">
        <v>540217</v>
      </c>
      <c r="G5356" s="73" t="n">
        <v>438934</v>
      </c>
      <c r="H5356" s="73" t="n">
        <v>101283</v>
      </c>
      <c r="I5356" s="74" t="n">
        <f aca="false">H5356/F5356</f>
        <v>0.187485769607399</v>
      </c>
      <c r="J5356" s="73" t="n">
        <v>419717</v>
      </c>
      <c r="K5356" s="73" t="n">
        <v>8359</v>
      </c>
      <c r="L5356" s="73" t="n">
        <v>10858</v>
      </c>
      <c r="M5356" s="73" t="n">
        <v>240721</v>
      </c>
      <c r="N5356" s="73" t="n">
        <v>136451</v>
      </c>
      <c r="O5356" s="73" t="n">
        <f aca="false">J5356-M5356-N5356</f>
        <v>42545</v>
      </c>
      <c r="P5356" s="74" t="n">
        <f aca="false">M5356/J5356</f>
        <v>0.573531689209634</v>
      </c>
      <c r="Q5356" s="74" t="n">
        <f aca="false">N5356/J5356</f>
        <v>0.325102390420212</v>
      </c>
      <c r="R5356" s="75" t="n">
        <f aca="false">ABS(P5356-Q5356)*100</f>
        <v>24.8429298789422</v>
      </c>
      <c r="S5356" s="72" t="str">
        <f aca="false">IF(M5356&gt;N5356,"Flávio Bolsonaro",IF(N5356&gt;M5356,"Lula","Empate"))</f>
        <v>Flávio Bolsonaro</v>
      </c>
      <c r="T5356" s="74" t="n">
        <v>0.33580830712727</v>
      </c>
      <c r="U5356" s="74" t="n">
        <v>0.545965356597153</v>
      </c>
      <c r="V5356" s="72" t="str">
        <f aca="false">IF(S5356="Empate","—",IF((N5356&gt;M5356)&lt;&gt;(T5356&gt;U5356),"Sim","Não"))</f>
        <v>Não</v>
      </c>
    </row>
    <row r="5357" customFormat="false" ht="15" hidden="false" customHeight="false" outlineLevel="0" collapsed="false">
      <c r="A5357" s="72" t="s">
        <v>10802</v>
      </c>
      <c r="B5357" s="72" t="s">
        <v>10803</v>
      </c>
      <c r="C5357" s="72" t="s">
        <v>280</v>
      </c>
      <c r="D5357" s="72" t="s">
        <v>282</v>
      </c>
      <c r="E5357" s="72"/>
      <c r="F5357" s="73" t="n">
        <v>67128</v>
      </c>
      <c r="G5357" s="73" t="n">
        <v>52797</v>
      </c>
      <c r="H5357" s="73" t="n">
        <v>14331</v>
      </c>
      <c r="I5357" s="74" t="n">
        <f aca="false">H5357/F5357</f>
        <v>0.213487665355738</v>
      </c>
      <c r="J5357" s="73" t="n">
        <v>49875</v>
      </c>
      <c r="K5357" s="73" t="n">
        <v>1309</v>
      </c>
      <c r="L5357" s="73" t="n">
        <v>1613</v>
      </c>
      <c r="M5357" s="73" t="n">
        <v>30945</v>
      </c>
      <c r="N5357" s="73" t="n">
        <v>14238</v>
      </c>
      <c r="O5357" s="73" t="n">
        <f aca="false">J5357-M5357-N5357</f>
        <v>4692</v>
      </c>
      <c r="P5357" s="74" t="n">
        <f aca="false">M5357/J5357</f>
        <v>0.620451127819549</v>
      </c>
      <c r="Q5357" s="74" t="n">
        <f aca="false">N5357/J5357</f>
        <v>0.285473684210526</v>
      </c>
      <c r="R5357" s="75" t="n">
        <f aca="false">ABS(P5357-Q5357)*100</f>
        <v>33.4977443609023</v>
      </c>
      <c r="S5357" s="72" t="str">
        <f aca="false">IF(M5357&gt;N5357,"Flávio Bolsonaro",IF(N5357&gt;M5357,"Lula","Empate"))</f>
        <v>Flávio Bolsonaro</v>
      </c>
      <c r="T5357" s="74" t="n">
        <v>0.315955613223077</v>
      </c>
      <c r="U5357" s="74" t="n">
        <v>0.586459321804133</v>
      </c>
      <c r="V5357" s="72" t="str">
        <f aca="false">IF(S5357="Empate","—",IF((N5357&gt;M5357)&lt;&gt;(T5357&gt;U5357),"Sim","Não"))</f>
        <v>Não</v>
      </c>
    </row>
    <row r="5358" customFormat="false" ht="15" hidden="false" customHeight="false" outlineLevel="0" collapsed="false">
      <c r="A5358" s="72" t="s">
        <v>10804</v>
      </c>
      <c r="B5358" s="72" t="s">
        <v>10805</v>
      </c>
      <c r="C5358" s="72" t="s">
        <v>280</v>
      </c>
      <c r="D5358" s="72" t="s">
        <v>282</v>
      </c>
      <c r="E5358" s="72"/>
      <c r="F5358" s="73" t="n">
        <v>2242</v>
      </c>
      <c r="G5358" s="73" t="n">
        <v>1819</v>
      </c>
      <c r="H5358" s="73" t="n">
        <v>423</v>
      </c>
      <c r="I5358" s="74" t="n">
        <f aca="false">H5358/F5358</f>
        <v>0.188670829616414</v>
      </c>
      <c r="J5358" s="73" t="n">
        <v>1739</v>
      </c>
      <c r="K5358" s="73" t="n">
        <v>42</v>
      </c>
      <c r="L5358" s="73" t="n">
        <v>38</v>
      </c>
      <c r="M5358" s="73" t="n">
        <v>850</v>
      </c>
      <c r="N5358" s="73" t="n">
        <v>809</v>
      </c>
      <c r="O5358" s="73" t="n">
        <f aca="false">J5358-M5358-N5358</f>
        <v>80</v>
      </c>
      <c r="P5358" s="74" t="n">
        <f aca="false">M5358/J5358</f>
        <v>0.488786658999425</v>
      </c>
      <c r="Q5358" s="74" t="n">
        <f aca="false">N5358/J5358</f>
        <v>0.465209890741806</v>
      </c>
      <c r="R5358" s="75" t="n">
        <f aca="false">ABS(P5358-Q5358)*100</f>
        <v>2.35767682576193</v>
      </c>
      <c r="S5358" s="72" t="str">
        <f aca="false">IF(M5358&gt;N5358,"Flávio Bolsonaro",IF(N5358&gt;M5358,"Lula","Empate"))</f>
        <v>Flávio Bolsonaro</v>
      </c>
      <c r="T5358" s="74" t="n">
        <v>0.554577464788732</v>
      </c>
      <c r="U5358" s="74" t="n">
        <v>0.378521126760563</v>
      </c>
      <c r="V5358" s="72" t="str">
        <f aca="false">IF(S5358="Empate","—",IF((N5358&gt;M5358)&lt;&gt;(T5358&gt;U5358),"Sim","Não"))</f>
        <v>Sim</v>
      </c>
    </row>
    <row r="5359" customFormat="false" ht="15" hidden="false" customHeight="false" outlineLevel="0" collapsed="false">
      <c r="A5359" s="72" t="s">
        <v>10806</v>
      </c>
      <c r="B5359" s="72" t="s">
        <v>10807</v>
      </c>
      <c r="C5359" s="72" t="s">
        <v>280</v>
      </c>
      <c r="D5359" s="72" t="s">
        <v>282</v>
      </c>
      <c r="E5359" s="72"/>
      <c r="F5359" s="73" t="n">
        <v>1809</v>
      </c>
      <c r="G5359" s="73" t="n">
        <v>1365</v>
      </c>
      <c r="H5359" s="73" t="n">
        <v>444</v>
      </c>
      <c r="I5359" s="74" t="n">
        <f aca="false">H5359/F5359</f>
        <v>0.245439469320066</v>
      </c>
      <c r="J5359" s="73" t="n">
        <v>1321</v>
      </c>
      <c r="K5359" s="73" t="n">
        <v>19</v>
      </c>
      <c r="L5359" s="73" t="n">
        <v>25</v>
      </c>
      <c r="M5359" s="73" t="n">
        <v>600</v>
      </c>
      <c r="N5359" s="73" t="n">
        <v>637</v>
      </c>
      <c r="O5359" s="73" t="n">
        <f aca="false">J5359-M5359-N5359</f>
        <v>84</v>
      </c>
      <c r="P5359" s="74" t="n">
        <f aca="false">M5359/J5359</f>
        <v>0.454201362604088</v>
      </c>
      <c r="Q5359" s="74" t="n">
        <f aca="false">N5359/J5359</f>
        <v>0.48221044663134</v>
      </c>
      <c r="R5359" s="75" t="n">
        <f aca="false">ABS(P5359-Q5359)*100</f>
        <v>2.80090840272521</v>
      </c>
      <c r="S5359" s="72" t="str">
        <f aca="false">IF(M5359&gt;N5359,"Flávio Bolsonaro",IF(N5359&gt;M5359,"Lula","Empate"))</f>
        <v>Lula</v>
      </c>
      <c r="T5359" s="74" t="n">
        <v>0.545384615384615</v>
      </c>
      <c r="U5359" s="74" t="n">
        <v>0.390769230769231</v>
      </c>
      <c r="V5359" s="72" t="str">
        <f aca="false">IF(S5359="Empate","—",IF((N5359&gt;M5359)&lt;&gt;(T5359&gt;U5359),"Sim","Não"))</f>
        <v>Não</v>
      </c>
    </row>
    <row r="5360" customFormat="false" ht="15" hidden="false" customHeight="false" outlineLevel="0" collapsed="false">
      <c r="A5360" s="72" t="s">
        <v>10808</v>
      </c>
      <c r="B5360" s="72" t="s">
        <v>10809</v>
      </c>
      <c r="C5360" s="72" t="s">
        <v>280</v>
      </c>
      <c r="D5360" s="72" t="s">
        <v>282</v>
      </c>
      <c r="E5360" s="72"/>
      <c r="F5360" s="73" t="n">
        <v>1906</v>
      </c>
      <c r="G5360" s="73" t="n">
        <v>1519</v>
      </c>
      <c r="H5360" s="73" t="n">
        <v>387</v>
      </c>
      <c r="I5360" s="74" t="n">
        <f aca="false">H5360/F5360</f>
        <v>0.203043022035677</v>
      </c>
      <c r="J5360" s="73" t="n">
        <v>1470</v>
      </c>
      <c r="K5360" s="73" t="n">
        <v>20</v>
      </c>
      <c r="L5360" s="73" t="n">
        <v>29</v>
      </c>
      <c r="M5360" s="73" t="n">
        <v>735</v>
      </c>
      <c r="N5360" s="73" t="n">
        <v>640</v>
      </c>
      <c r="O5360" s="73" t="n">
        <f aca="false">J5360-M5360-N5360</f>
        <v>95</v>
      </c>
      <c r="P5360" s="74" t="n">
        <f aca="false">M5360/J5360</f>
        <v>0.5</v>
      </c>
      <c r="Q5360" s="74" t="n">
        <f aca="false">N5360/J5360</f>
        <v>0.435374149659864</v>
      </c>
      <c r="R5360" s="75" t="n">
        <f aca="false">ABS(P5360-Q5360)*100</f>
        <v>6.46258503401361</v>
      </c>
      <c r="S5360" s="72" t="str">
        <f aca="false">IF(M5360&gt;N5360,"Flávio Bolsonaro",IF(N5360&gt;M5360,"Lula","Empate"))</f>
        <v>Flávio Bolsonaro</v>
      </c>
      <c r="T5360" s="74" t="n">
        <v>0.528061224489796</v>
      </c>
      <c r="U5360" s="74" t="n">
        <v>0.403698979591837</v>
      </c>
      <c r="V5360" s="72" t="str">
        <f aca="false">IF(S5360="Empate","—",IF((N5360&gt;M5360)&lt;&gt;(T5360&gt;U5360),"Sim","Não"))</f>
        <v>Sim</v>
      </c>
    </row>
    <row r="5361" customFormat="false" ht="15" hidden="false" customHeight="false" outlineLevel="0" collapsed="false">
      <c r="A5361" s="72" t="s">
        <v>10810</v>
      </c>
      <c r="B5361" s="72" t="s">
        <v>10811</v>
      </c>
      <c r="C5361" s="72" t="s">
        <v>280</v>
      </c>
      <c r="D5361" s="72" t="s">
        <v>282</v>
      </c>
      <c r="E5361" s="72"/>
      <c r="F5361" s="73" t="n">
        <v>11946</v>
      </c>
      <c r="G5361" s="73" t="n">
        <v>9342</v>
      </c>
      <c r="H5361" s="73" t="n">
        <v>2604</v>
      </c>
      <c r="I5361" s="74" t="n">
        <f aca="false">H5361/F5361</f>
        <v>0.217980914113511</v>
      </c>
      <c r="J5361" s="73" t="n">
        <v>8739</v>
      </c>
      <c r="K5361" s="73" t="n">
        <v>279</v>
      </c>
      <c r="L5361" s="73" t="n">
        <v>324</v>
      </c>
      <c r="M5361" s="73" t="n">
        <v>4372</v>
      </c>
      <c r="N5361" s="73" t="n">
        <v>3548</v>
      </c>
      <c r="O5361" s="73" t="n">
        <f aca="false">J5361-M5361-N5361</f>
        <v>819</v>
      </c>
      <c r="P5361" s="74" t="n">
        <f aca="false">M5361/J5361</f>
        <v>0.500286073921501</v>
      </c>
      <c r="Q5361" s="74" t="n">
        <f aca="false">N5361/J5361</f>
        <v>0.405996109394668</v>
      </c>
      <c r="R5361" s="75" t="n">
        <f aca="false">ABS(P5361-Q5361)*100</f>
        <v>9.42899645268337</v>
      </c>
      <c r="S5361" s="72" t="str">
        <f aca="false">IF(M5361&gt;N5361,"Flávio Bolsonaro",IF(N5361&gt;M5361,"Lula","Empate"))</f>
        <v>Flávio Bolsonaro</v>
      </c>
      <c r="T5361" s="74" t="n">
        <v>0.450664244351084</v>
      </c>
      <c r="U5361" s="74" t="n">
        <v>0.434086522084705</v>
      </c>
      <c r="V5361" s="72" t="str">
        <f aca="false">IF(S5361="Empate","—",IF((N5361&gt;M5361)&lt;&gt;(T5361&gt;U5361),"Sim","Não"))</f>
        <v>Sim</v>
      </c>
    </row>
    <row r="5362" customFormat="false" ht="15" hidden="false" customHeight="false" outlineLevel="0" collapsed="false">
      <c r="A5362" s="72" t="s">
        <v>10812</v>
      </c>
      <c r="B5362" s="72" t="s">
        <v>10813</v>
      </c>
      <c r="C5362" s="72" t="s">
        <v>280</v>
      </c>
      <c r="D5362" s="72" t="s">
        <v>282</v>
      </c>
      <c r="E5362" s="72"/>
      <c r="F5362" s="73" t="n">
        <v>10204</v>
      </c>
      <c r="G5362" s="73" t="n">
        <v>8061</v>
      </c>
      <c r="H5362" s="73" t="n">
        <v>2143</v>
      </c>
      <c r="I5362" s="74" t="n">
        <f aca="false">H5362/F5362</f>
        <v>0.210015680125441</v>
      </c>
      <c r="J5362" s="73" t="n">
        <v>7622</v>
      </c>
      <c r="K5362" s="73" t="n">
        <v>182</v>
      </c>
      <c r="L5362" s="73" t="n">
        <v>257</v>
      </c>
      <c r="M5362" s="73" t="n">
        <v>3899</v>
      </c>
      <c r="N5362" s="73" t="n">
        <v>3105</v>
      </c>
      <c r="O5362" s="73" t="n">
        <f aca="false">J5362-M5362-N5362</f>
        <v>618</v>
      </c>
      <c r="P5362" s="74" t="n">
        <f aca="false">M5362/J5362</f>
        <v>0.511545526108633</v>
      </c>
      <c r="Q5362" s="74" t="n">
        <f aca="false">N5362/J5362</f>
        <v>0.407373392810286</v>
      </c>
      <c r="R5362" s="75" t="n">
        <f aca="false">ABS(P5362-Q5362)*100</f>
        <v>10.4172133298347</v>
      </c>
      <c r="S5362" s="72" t="str">
        <f aca="false">IF(M5362&gt;N5362,"Flávio Bolsonaro",IF(N5362&gt;M5362,"Lula","Empate"))</f>
        <v>Flávio Bolsonaro</v>
      </c>
      <c r="T5362" s="74" t="n">
        <v>0.450648319661286</v>
      </c>
      <c r="U5362" s="74" t="n">
        <v>0.443768192643557</v>
      </c>
      <c r="V5362" s="72" t="str">
        <f aca="false">IF(S5362="Empate","—",IF((N5362&gt;M5362)&lt;&gt;(T5362&gt;U5362),"Sim","Não"))</f>
        <v>Sim</v>
      </c>
    </row>
    <row r="5363" customFormat="false" ht="15" hidden="false" customHeight="false" outlineLevel="0" collapsed="false">
      <c r="A5363" s="72" t="s">
        <v>10814</v>
      </c>
      <c r="B5363" s="72" t="s">
        <v>10815</v>
      </c>
      <c r="C5363" s="72" t="s">
        <v>280</v>
      </c>
      <c r="D5363" s="72" t="s">
        <v>282</v>
      </c>
      <c r="E5363" s="72"/>
      <c r="F5363" s="73" t="n">
        <v>29305</v>
      </c>
      <c r="G5363" s="73" t="n">
        <v>23139</v>
      </c>
      <c r="H5363" s="73" t="n">
        <v>6166</v>
      </c>
      <c r="I5363" s="74" t="n">
        <f aca="false">H5363/F5363</f>
        <v>0.210407780242279</v>
      </c>
      <c r="J5363" s="73" t="n">
        <v>21394</v>
      </c>
      <c r="K5363" s="73" t="n">
        <v>816</v>
      </c>
      <c r="L5363" s="73" t="n">
        <v>929</v>
      </c>
      <c r="M5363" s="73" t="n">
        <v>13164</v>
      </c>
      <c r="N5363" s="73" t="n">
        <v>6565</v>
      </c>
      <c r="O5363" s="73" t="n">
        <f aca="false">J5363-M5363-N5363</f>
        <v>1665</v>
      </c>
      <c r="P5363" s="74" t="n">
        <f aca="false">M5363/J5363</f>
        <v>0.615312704496588</v>
      </c>
      <c r="Q5363" s="74" t="n">
        <f aca="false">N5363/J5363</f>
        <v>0.306861736935589</v>
      </c>
      <c r="R5363" s="75" t="n">
        <f aca="false">ABS(P5363-Q5363)*100</f>
        <v>30.8450967560998</v>
      </c>
      <c r="S5363" s="72" t="str">
        <f aca="false">IF(M5363&gt;N5363,"Flávio Bolsonaro",IF(N5363&gt;M5363,"Lula","Empate"))</f>
        <v>Flávio Bolsonaro</v>
      </c>
      <c r="T5363" s="74" t="n">
        <v>0.353427843119717</v>
      </c>
      <c r="U5363" s="74" t="n">
        <v>0.555207727740262</v>
      </c>
      <c r="V5363" s="72" t="str">
        <f aca="false">IF(S5363="Empate","—",IF((N5363&gt;M5363)&lt;&gt;(T5363&gt;U5363),"Sim","Não"))</f>
        <v>Não</v>
      </c>
    </row>
    <row r="5364" customFormat="false" ht="15" hidden="false" customHeight="false" outlineLevel="0" collapsed="false">
      <c r="A5364" s="72" t="s">
        <v>10816</v>
      </c>
      <c r="B5364" s="72" t="s">
        <v>10817</v>
      </c>
      <c r="C5364" s="72" t="s">
        <v>280</v>
      </c>
      <c r="D5364" s="72" t="s">
        <v>282</v>
      </c>
      <c r="E5364" s="72"/>
      <c r="F5364" s="73" t="n">
        <v>24440</v>
      </c>
      <c r="G5364" s="73" t="n">
        <v>18934</v>
      </c>
      <c r="H5364" s="73" t="n">
        <v>5506</v>
      </c>
      <c r="I5364" s="74" t="n">
        <f aca="false">H5364/F5364</f>
        <v>0.225286415711948</v>
      </c>
      <c r="J5364" s="73" t="n">
        <v>17738</v>
      </c>
      <c r="K5364" s="73" t="n">
        <v>477</v>
      </c>
      <c r="L5364" s="73" t="n">
        <v>719</v>
      </c>
      <c r="M5364" s="73" t="n">
        <v>10990</v>
      </c>
      <c r="N5364" s="73" t="n">
        <v>5493</v>
      </c>
      <c r="O5364" s="73" t="n">
        <f aca="false">J5364-M5364-N5364</f>
        <v>1255</v>
      </c>
      <c r="P5364" s="74" t="n">
        <f aca="false">M5364/J5364</f>
        <v>0.619573796369377</v>
      </c>
      <c r="Q5364" s="74" t="n">
        <f aca="false">N5364/J5364</f>
        <v>0.309674145901455</v>
      </c>
      <c r="R5364" s="75" t="n">
        <f aca="false">ABS(P5364-Q5364)*100</f>
        <v>30.9899650467922</v>
      </c>
      <c r="S5364" s="72" t="str">
        <f aca="false">IF(M5364&gt;N5364,"Flávio Bolsonaro",IF(N5364&gt;M5364,"Lula","Empate"))</f>
        <v>Flávio Bolsonaro</v>
      </c>
      <c r="T5364" s="74" t="n">
        <v>0.365857640400522</v>
      </c>
      <c r="U5364" s="74" t="n">
        <v>0.530801044841097</v>
      </c>
      <c r="V5364" s="72" t="str">
        <f aca="false">IF(S5364="Empate","—",IF((N5364&gt;M5364)&lt;&gt;(T5364&gt;U5364),"Sim","Não"))</f>
        <v>Não</v>
      </c>
    </row>
    <row r="5365" customFormat="false" ht="15" hidden="false" customHeight="false" outlineLevel="0" collapsed="false">
      <c r="A5365" s="72" t="s">
        <v>10818</v>
      </c>
      <c r="B5365" s="72" t="s">
        <v>281</v>
      </c>
      <c r="C5365" s="72" t="s">
        <v>280</v>
      </c>
      <c r="D5365" s="72" t="s">
        <v>282</v>
      </c>
      <c r="E5365" s="72" t="s">
        <v>385</v>
      </c>
      <c r="F5365" s="73" t="n">
        <v>9145124</v>
      </c>
      <c r="G5365" s="73" t="n">
        <v>7006411</v>
      </c>
      <c r="H5365" s="73" t="n">
        <v>2138713</v>
      </c>
      <c r="I5365" s="74" t="n">
        <f aca="false">H5365/F5365</f>
        <v>0.233863750781291</v>
      </c>
      <c r="J5365" s="73" t="n">
        <v>6552820</v>
      </c>
      <c r="K5365" s="73" t="n">
        <v>174614</v>
      </c>
      <c r="L5365" s="73" t="n">
        <v>278977</v>
      </c>
      <c r="M5365" s="73" t="n">
        <v>2760747</v>
      </c>
      <c r="N5365" s="73" t="n">
        <v>3052349</v>
      </c>
      <c r="O5365" s="73" t="n">
        <f aca="false">J5365-M5365-N5365</f>
        <v>739724</v>
      </c>
      <c r="P5365" s="74" t="n">
        <f aca="false">M5365/J5365</f>
        <v>0.421306704594358</v>
      </c>
      <c r="Q5365" s="74" t="n">
        <f aca="false">N5365/J5365</f>
        <v>0.465806935029499</v>
      </c>
      <c r="R5365" s="75" t="n">
        <f aca="false">ABS(P5365-Q5365)*100</f>
        <v>4.45002304351409</v>
      </c>
      <c r="S5365" s="72" t="str">
        <f aca="false">IF(M5365&gt;N5365,"Flávio Bolsonaro",IF(N5365&gt;M5365,"Lula","Empate"))</f>
        <v>Lula</v>
      </c>
      <c r="T5365" s="74" t="n">
        <v>0.475364004318811</v>
      </c>
      <c r="U5365" s="74" t="n">
        <v>0.379911581023115</v>
      </c>
      <c r="V5365" s="72" t="str">
        <f aca="false">IF(S5365="Empate","—",IF((N5365&gt;M5365)&lt;&gt;(T5365&gt;U5365),"Sim","Não"))</f>
        <v>Não</v>
      </c>
    </row>
    <row r="5366" customFormat="false" ht="15" hidden="false" customHeight="false" outlineLevel="0" collapsed="false">
      <c r="A5366" s="72" t="s">
        <v>10819</v>
      </c>
      <c r="B5366" s="72" t="s">
        <v>7868</v>
      </c>
      <c r="C5366" s="72" t="s">
        <v>280</v>
      </c>
      <c r="D5366" s="72" t="s">
        <v>282</v>
      </c>
      <c r="E5366" s="72"/>
      <c r="F5366" s="73" t="n">
        <v>28554</v>
      </c>
      <c r="G5366" s="73" t="n">
        <v>21314</v>
      </c>
      <c r="H5366" s="73" t="n">
        <v>7240</v>
      </c>
      <c r="I5366" s="74" t="n">
        <f aca="false">H5366/F5366</f>
        <v>0.253554668347692</v>
      </c>
      <c r="J5366" s="73" t="n">
        <v>20341</v>
      </c>
      <c r="K5366" s="73" t="n">
        <v>377</v>
      </c>
      <c r="L5366" s="73" t="n">
        <v>596</v>
      </c>
      <c r="M5366" s="73" t="n">
        <v>13897</v>
      </c>
      <c r="N5366" s="73" t="n">
        <v>5034</v>
      </c>
      <c r="O5366" s="73" t="n">
        <f aca="false">J5366-M5366-N5366</f>
        <v>1410</v>
      </c>
      <c r="P5366" s="74" t="n">
        <f aca="false">M5366/J5366</f>
        <v>0.683201415859594</v>
      </c>
      <c r="Q5366" s="74" t="n">
        <f aca="false">N5366/J5366</f>
        <v>0.247480458187896</v>
      </c>
      <c r="R5366" s="75" t="n">
        <f aca="false">ABS(P5366-Q5366)*100</f>
        <v>43.5720957671698</v>
      </c>
      <c r="S5366" s="72" t="str">
        <f aca="false">IF(M5366&gt;N5366,"Flávio Bolsonaro",IF(N5366&gt;M5366,"Lula","Empate"))</f>
        <v>Flávio Bolsonaro</v>
      </c>
      <c r="T5366" s="74" t="n">
        <v>0.262088581877286</v>
      </c>
      <c r="U5366" s="74" t="n">
        <v>0.658929297033726</v>
      </c>
      <c r="V5366" s="72" t="str">
        <f aca="false">IF(S5366="Empate","—",IF((N5366&gt;M5366)&lt;&gt;(T5366&gt;U5366),"Sim","Não"))</f>
        <v>Não</v>
      </c>
    </row>
    <row r="5367" customFormat="false" ht="15" hidden="false" customHeight="false" outlineLevel="0" collapsed="false">
      <c r="A5367" s="72" t="s">
        <v>10820</v>
      </c>
      <c r="B5367" s="72" t="s">
        <v>10821</v>
      </c>
      <c r="C5367" s="72" t="s">
        <v>280</v>
      </c>
      <c r="D5367" s="72" t="s">
        <v>282</v>
      </c>
      <c r="E5367" s="72"/>
      <c r="F5367" s="73" t="n">
        <v>5673</v>
      </c>
      <c r="G5367" s="73" t="n">
        <v>4459</v>
      </c>
      <c r="H5367" s="73" t="n">
        <v>1214</v>
      </c>
      <c r="I5367" s="74" t="n">
        <f aca="false">H5367/F5367</f>
        <v>0.213996121981315</v>
      </c>
      <c r="J5367" s="73" t="n">
        <v>4282</v>
      </c>
      <c r="K5367" s="73" t="n">
        <v>81</v>
      </c>
      <c r="L5367" s="73" t="n">
        <v>96</v>
      </c>
      <c r="M5367" s="73" t="n">
        <v>2612</v>
      </c>
      <c r="N5367" s="73" t="n">
        <v>1478</v>
      </c>
      <c r="O5367" s="73" t="n">
        <f aca="false">J5367-M5367-N5367</f>
        <v>192</v>
      </c>
      <c r="P5367" s="74" t="n">
        <f aca="false">M5367/J5367</f>
        <v>0.609995329285381</v>
      </c>
      <c r="Q5367" s="74" t="n">
        <f aca="false">N5367/J5367</f>
        <v>0.345165810368986</v>
      </c>
      <c r="R5367" s="75" t="n">
        <f aca="false">ABS(P5367-Q5367)*100</f>
        <v>26.4829518916394</v>
      </c>
      <c r="S5367" s="72" t="str">
        <f aca="false">IF(M5367&gt;N5367,"Flávio Bolsonaro",IF(N5367&gt;M5367,"Lula","Empate"))</f>
        <v>Flávio Bolsonaro</v>
      </c>
      <c r="T5367" s="74" t="n">
        <v>0.41377694470478</v>
      </c>
      <c r="U5367" s="74" t="n">
        <v>0.537019681349578</v>
      </c>
      <c r="V5367" s="72" t="str">
        <f aca="false">IF(S5367="Empate","—",IF((N5367&gt;M5367)&lt;&gt;(T5367&gt;U5367),"Sim","Não"))</f>
        <v>Não</v>
      </c>
    </row>
    <row r="5368" customFormat="false" ht="15" hidden="false" customHeight="false" outlineLevel="0" collapsed="false">
      <c r="A5368" s="72" t="s">
        <v>10822</v>
      </c>
      <c r="B5368" s="72" t="s">
        <v>10823</v>
      </c>
      <c r="C5368" s="72" t="s">
        <v>280</v>
      </c>
      <c r="D5368" s="72" t="s">
        <v>282</v>
      </c>
      <c r="E5368" s="72"/>
      <c r="F5368" s="73" t="n">
        <v>60260</v>
      </c>
      <c r="G5368" s="73" t="n">
        <v>46767</v>
      </c>
      <c r="H5368" s="73" t="n">
        <v>13493</v>
      </c>
      <c r="I5368" s="74" t="n">
        <f aca="false">H5368/F5368</f>
        <v>0.223913043478261</v>
      </c>
      <c r="J5368" s="73" t="n">
        <v>43704</v>
      </c>
      <c r="K5368" s="73" t="n">
        <v>1370</v>
      </c>
      <c r="L5368" s="73" t="n">
        <v>1693</v>
      </c>
      <c r="M5368" s="73" t="n">
        <v>23452</v>
      </c>
      <c r="N5368" s="73" t="n">
        <v>15462</v>
      </c>
      <c r="O5368" s="73" t="n">
        <f aca="false">J5368-M5368-N5368</f>
        <v>4790</v>
      </c>
      <c r="P5368" s="74" t="n">
        <f aca="false">M5368/J5368</f>
        <v>0.536609921288669</v>
      </c>
      <c r="Q5368" s="74" t="n">
        <f aca="false">N5368/J5368</f>
        <v>0.353789126853377</v>
      </c>
      <c r="R5368" s="75" t="n">
        <f aca="false">ABS(P5368-Q5368)*100</f>
        <v>18.2820794435292</v>
      </c>
      <c r="S5368" s="72" t="str">
        <f aca="false">IF(M5368&gt;N5368,"Flávio Bolsonaro",IF(N5368&gt;M5368,"Lula","Empate"))</f>
        <v>Flávio Bolsonaro</v>
      </c>
      <c r="T5368" s="74" t="n">
        <v>0.390508684863524</v>
      </c>
      <c r="U5368" s="74" t="n">
        <v>0.478930343849699</v>
      </c>
      <c r="V5368" s="72" t="str">
        <f aca="false">IF(S5368="Empate","—",IF((N5368&gt;M5368)&lt;&gt;(T5368&gt;U5368),"Sim","Não"))</f>
        <v>Não</v>
      </c>
    </row>
    <row r="5369" customFormat="false" ht="15" hidden="false" customHeight="false" outlineLevel="0" collapsed="false">
      <c r="A5369" s="72" t="s">
        <v>10824</v>
      </c>
      <c r="B5369" s="72" t="s">
        <v>587</v>
      </c>
      <c r="C5369" s="72" t="s">
        <v>280</v>
      </c>
      <c r="D5369" s="72" t="s">
        <v>282</v>
      </c>
      <c r="E5369" s="72"/>
      <c r="F5369" s="73" t="n">
        <v>68037</v>
      </c>
      <c r="G5369" s="73" t="n">
        <v>52701</v>
      </c>
      <c r="H5369" s="73" t="n">
        <v>15336</v>
      </c>
      <c r="I5369" s="74" t="n">
        <f aca="false">H5369/F5369</f>
        <v>0.225406763966665</v>
      </c>
      <c r="J5369" s="73" t="n">
        <v>50193</v>
      </c>
      <c r="K5369" s="73" t="n">
        <v>1060</v>
      </c>
      <c r="L5369" s="73" t="n">
        <v>1448</v>
      </c>
      <c r="M5369" s="73" t="n">
        <v>25027</v>
      </c>
      <c r="N5369" s="73" t="n">
        <v>21005</v>
      </c>
      <c r="O5369" s="73" t="n">
        <f aca="false">J5369-M5369-N5369</f>
        <v>4161</v>
      </c>
      <c r="P5369" s="74" t="n">
        <f aca="false">M5369/J5369</f>
        <v>0.498615344769191</v>
      </c>
      <c r="Q5369" s="74" t="n">
        <f aca="false">N5369/J5369</f>
        <v>0.41848464925388</v>
      </c>
      <c r="R5369" s="75" t="n">
        <f aca="false">ABS(P5369-Q5369)*100</f>
        <v>8.01306955153109</v>
      </c>
      <c r="S5369" s="72" t="str">
        <f aca="false">IF(M5369&gt;N5369,"Flávio Bolsonaro",IF(N5369&gt;M5369,"Lula","Empate"))</f>
        <v>Flávio Bolsonaro</v>
      </c>
      <c r="T5369" s="74" t="n">
        <v>0.463766934908832</v>
      </c>
      <c r="U5369" s="74" t="n">
        <v>0.447183457268005</v>
      </c>
      <c r="V5369" s="72" t="str">
        <f aca="false">IF(S5369="Empate","—",IF((N5369&gt;M5369)&lt;&gt;(T5369&gt;U5369),"Sim","Não"))</f>
        <v>Sim</v>
      </c>
    </row>
    <row r="5370" customFormat="false" ht="15" hidden="false" customHeight="false" outlineLevel="0" collapsed="false">
      <c r="A5370" s="72" t="s">
        <v>10825</v>
      </c>
      <c r="B5370" s="72" t="s">
        <v>10826</v>
      </c>
      <c r="C5370" s="72" t="s">
        <v>280</v>
      </c>
      <c r="D5370" s="72" t="s">
        <v>282</v>
      </c>
      <c r="E5370" s="72"/>
      <c r="F5370" s="73" t="n">
        <v>8398</v>
      </c>
      <c r="G5370" s="73" t="n">
        <v>6450</v>
      </c>
      <c r="H5370" s="73" t="n">
        <v>1948</v>
      </c>
      <c r="I5370" s="74" t="n">
        <f aca="false">H5370/F5370</f>
        <v>0.231959990473922</v>
      </c>
      <c r="J5370" s="73" t="n">
        <v>5996</v>
      </c>
      <c r="K5370" s="73" t="n">
        <v>182</v>
      </c>
      <c r="L5370" s="73" t="n">
        <v>272</v>
      </c>
      <c r="M5370" s="73" t="n">
        <v>3612</v>
      </c>
      <c r="N5370" s="73" t="n">
        <v>1864</v>
      </c>
      <c r="O5370" s="73" t="n">
        <f aca="false">J5370-M5370-N5370</f>
        <v>520</v>
      </c>
      <c r="P5370" s="74" t="n">
        <f aca="false">M5370/J5370</f>
        <v>0.602401601067378</v>
      </c>
      <c r="Q5370" s="74" t="n">
        <f aca="false">N5370/J5370</f>
        <v>0.310873915943963</v>
      </c>
      <c r="R5370" s="75" t="n">
        <f aca="false">ABS(P5370-Q5370)*100</f>
        <v>29.1527685123416</v>
      </c>
      <c r="S5370" s="72" t="str">
        <f aca="false">IF(M5370&gt;N5370,"Flávio Bolsonaro",IF(N5370&gt;M5370,"Lula","Empate"))</f>
        <v>Flávio Bolsonaro</v>
      </c>
      <c r="T5370" s="74" t="n">
        <v>0.369499602859412</v>
      </c>
      <c r="U5370" s="74" t="n">
        <v>0.541223193010326</v>
      </c>
      <c r="V5370" s="72" t="str">
        <f aca="false">IF(S5370="Empate","—",IF((N5370&gt;M5370)&lt;&gt;(T5370&gt;U5370),"Sim","Não"))</f>
        <v>Não</v>
      </c>
    </row>
    <row r="5371" customFormat="false" ht="15" hidden="false" customHeight="false" outlineLevel="0" collapsed="false">
      <c r="A5371" s="72" t="s">
        <v>10827</v>
      </c>
      <c r="B5371" s="72" t="s">
        <v>2554</v>
      </c>
      <c r="C5371" s="72" t="s">
        <v>280</v>
      </c>
      <c r="D5371" s="72" t="s">
        <v>282</v>
      </c>
      <c r="E5371" s="72"/>
      <c r="F5371" s="73" t="n">
        <v>11158</v>
      </c>
      <c r="G5371" s="73" t="n">
        <v>8562</v>
      </c>
      <c r="H5371" s="73" t="n">
        <v>2596</v>
      </c>
      <c r="I5371" s="74" t="n">
        <f aca="false">H5371/F5371</f>
        <v>0.232658182469977</v>
      </c>
      <c r="J5371" s="73" t="n">
        <v>8099</v>
      </c>
      <c r="K5371" s="73" t="n">
        <v>185</v>
      </c>
      <c r="L5371" s="73" t="n">
        <v>278</v>
      </c>
      <c r="M5371" s="73" t="n">
        <v>4559</v>
      </c>
      <c r="N5371" s="73" t="n">
        <v>2718</v>
      </c>
      <c r="O5371" s="73" t="n">
        <f aca="false">J5371-M5371-N5371</f>
        <v>822</v>
      </c>
      <c r="P5371" s="74" t="n">
        <f aca="false">M5371/J5371</f>
        <v>0.562909001111248</v>
      </c>
      <c r="Q5371" s="74" t="n">
        <f aca="false">N5371/J5371</f>
        <v>0.335596987282381</v>
      </c>
      <c r="R5371" s="75" t="n">
        <f aca="false">ABS(P5371-Q5371)*100</f>
        <v>22.7312013828868</v>
      </c>
      <c r="S5371" s="72" t="str">
        <f aca="false">IF(M5371&gt;N5371,"Flávio Bolsonaro",IF(N5371&gt;M5371,"Lula","Empate"))</f>
        <v>Flávio Bolsonaro</v>
      </c>
      <c r="T5371" s="74" t="n">
        <v>0.371739886403153</v>
      </c>
      <c r="U5371" s="74" t="n">
        <v>0.52416830879796</v>
      </c>
      <c r="V5371" s="72" t="str">
        <f aca="false">IF(S5371="Empate","—",IF((N5371&gt;M5371)&lt;&gt;(T5371&gt;U5371),"Sim","Não"))</f>
        <v>Não</v>
      </c>
    </row>
    <row r="5372" customFormat="false" ht="15" hidden="false" customHeight="false" outlineLevel="0" collapsed="false">
      <c r="A5372" s="72" t="s">
        <v>10828</v>
      </c>
      <c r="B5372" s="72" t="s">
        <v>7873</v>
      </c>
      <c r="C5372" s="72" t="s">
        <v>280</v>
      </c>
      <c r="D5372" s="72" t="s">
        <v>282</v>
      </c>
      <c r="E5372" s="72"/>
      <c r="F5372" s="73" t="n">
        <v>256025</v>
      </c>
      <c r="G5372" s="73" t="n">
        <v>189005</v>
      </c>
      <c r="H5372" s="73" t="n">
        <v>67020</v>
      </c>
      <c r="I5372" s="74" t="n">
        <f aca="false">H5372/F5372</f>
        <v>0.261771311395372</v>
      </c>
      <c r="J5372" s="73" t="n">
        <v>177992</v>
      </c>
      <c r="K5372" s="73" t="n">
        <v>5041</v>
      </c>
      <c r="L5372" s="73" t="n">
        <v>5972</v>
      </c>
      <c r="M5372" s="73" t="n">
        <v>87214</v>
      </c>
      <c r="N5372" s="73" t="n">
        <v>73549</v>
      </c>
      <c r="O5372" s="73" t="n">
        <f aca="false">J5372-M5372-N5372</f>
        <v>17229</v>
      </c>
      <c r="P5372" s="74" t="n">
        <f aca="false">M5372/J5372</f>
        <v>0.489988314081532</v>
      </c>
      <c r="Q5372" s="74" t="n">
        <f aca="false">N5372/J5372</f>
        <v>0.413215200683177</v>
      </c>
      <c r="R5372" s="75" t="n">
        <f aca="false">ABS(P5372-Q5372)*100</f>
        <v>7.6773113398355</v>
      </c>
      <c r="S5372" s="72" t="str">
        <f aca="false">IF(M5372&gt;N5372,"Flávio Bolsonaro",IF(N5372&gt;M5372,"Lula","Empate"))</f>
        <v>Flávio Bolsonaro</v>
      </c>
      <c r="T5372" s="74" t="n">
        <v>0.427458093112478</v>
      </c>
      <c r="U5372" s="74" t="n">
        <v>0.470799772105981</v>
      </c>
      <c r="V5372" s="72" t="str">
        <f aca="false">IF(S5372="Empate","—",IF((N5372&gt;M5372)&lt;&gt;(T5372&gt;U5372),"Sim","Não"))</f>
        <v>Não</v>
      </c>
    </row>
    <row r="5373" customFormat="false" ht="15" hidden="false" customHeight="false" outlineLevel="0" collapsed="false">
      <c r="A5373" s="72" t="s">
        <v>10829</v>
      </c>
      <c r="B5373" s="72" t="s">
        <v>10830</v>
      </c>
      <c r="C5373" s="72" t="s">
        <v>280</v>
      </c>
      <c r="D5373" s="72" t="s">
        <v>282</v>
      </c>
      <c r="E5373" s="72"/>
      <c r="F5373" s="73" t="n">
        <v>8762</v>
      </c>
      <c r="G5373" s="73" t="n">
        <v>7108</v>
      </c>
      <c r="H5373" s="73" t="n">
        <v>1654</v>
      </c>
      <c r="I5373" s="74" t="n">
        <f aca="false">H5373/F5373</f>
        <v>0.188769687286008</v>
      </c>
      <c r="J5373" s="73" t="n">
        <v>6668</v>
      </c>
      <c r="K5373" s="73" t="n">
        <v>181</v>
      </c>
      <c r="L5373" s="73" t="n">
        <v>259</v>
      </c>
      <c r="M5373" s="73" t="n">
        <v>4570</v>
      </c>
      <c r="N5373" s="73" t="n">
        <v>1748</v>
      </c>
      <c r="O5373" s="73" t="n">
        <f aca="false">J5373-M5373-N5373</f>
        <v>350</v>
      </c>
      <c r="P5373" s="74" t="n">
        <f aca="false">M5373/J5373</f>
        <v>0.685362927414517</v>
      </c>
      <c r="Q5373" s="74" t="n">
        <f aca="false">N5373/J5373</f>
        <v>0.262147570485903</v>
      </c>
      <c r="R5373" s="75" t="n">
        <f aca="false">ABS(P5373-Q5373)*100</f>
        <v>42.3215356928614</v>
      </c>
      <c r="S5373" s="72" t="str">
        <f aca="false">IF(M5373&gt;N5373,"Flávio Bolsonaro",IF(N5373&gt;M5373,"Lula","Empate"))</f>
        <v>Flávio Bolsonaro</v>
      </c>
      <c r="T5373" s="74" t="n">
        <v>0.306836480749524</v>
      </c>
      <c r="U5373" s="74" t="n">
        <v>0.632850241545894</v>
      </c>
      <c r="V5373" s="72" t="str">
        <f aca="false">IF(S5373="Empate","—",IF((N5373&gt;M5373)&lt;&gt;(T5373&gt;U5373),"Sim","Não"))</f>
        <v>Não</v>
      </c>
    </row>
    <row r="5374" customFormat="false" ht="15" hidden="false" customHeight="false" outlineLevel="0" collapsed="false">
      <c r="A5374" s="72" t="s">
        <v>10831</v>
      </c>
      <c r="B5374" s="72" t="s">
        <v>713</v>
      </c>
      <c r="C5374" s="72" t="s">
        <v>280</v>
      </c>
      <c r="D5374" s="72" t="s">
        <v>282</v>
      </c>
      <c r="E5374" s="72"/>
      <c r="F5374" s="73" t="n">
        <v>10716</v>
      </c>
      <c r="G5374" s="73" t="n">
        <v>8467</v>
      </c>
      <c r="H5374" s="73" t="n">
        <v>2249</v>
      </c>
      <c r="I5374" s="74" t="n">
        <f aca="false">H5374/F5374</f>
        <v>0.209873086972751</v>
      </c>
      <c r="J5374" s="73" t="n">
        <v>7948</v>
      </c>
      <c r="K5374" s="73" t="n">
        <v>258</v>
      </c>
      <c r="L5374" s="73" t="n">
        <v>261</v>
      </c>
      <c r="M5374" s="73" t="n">
        <v>4883</v>
      </c>
      <c r="N5374" s="73" t="n">
        <v>2624</v>
      </c>
      <c r="O5374" s="73" t="n">
        <f aca="false">J5374-M5374-N5374</f>
        <v>441</v>
      </c>
      <c r="P5374" s="74" t="n">
        <f aca="false">M5374/J5374</f>
        <v>0.61436839456467</v>
      </c>
      <c r="Q5374" s="74" t="n">
        <f aca="false">N5374/J5374</f>
        <v>0.330145948666331</v>
      </c>
      <c r="R5374" s="75" t="n">
        <f aca="false">ABS(P5374-Q5374)*100</f>
        <v>28.4222445898339</v>
      </c>
      <c r="S5374" s="72" t="str">
        <f aca="false">IF(M5374&gt;N5374,"Flávio Bolsonaro",IF(N5374&gt;M5374,"Lula","Empate"))</f>
        <v>Flávio Bolsonaro</v>
      </c>
      <c r="T5374" s="74" t="n">
        <v>0.414101171073283</v>
      </c>
      <c r="U5374" s="74" t="n">
        <v>0.522153809006399</v>
      </c>
      <c r="V5374" s="72" t="str">
        <f aca="false">IF(S5374="Empate","—",IF((N5374&gt;M5374)&lt;&gt;(T5374&gt;U5374),"Sim","Não"))</f>
        <v>Não</v>
      </c>
    </row>
    <row r="5375" customFormat="false" ht="15" hidden="false" customHeight="false" outlineLevel="0" collapsed="false">
      <c r="A5375" s="72" t="s">
        <v>10832</v>
      </c>
      <c r="B5375" s="72" t="s">
        <v>10833</v>
      </c>
      <c r="C5375" s="72" t="s">
        <v>280</v>
      </c>
      <c r="D5375" s="72" t="s">
        <v>282</v>
      </c>
      <c r="E5375" s="72"/>
      <c r="F5375" s="73" t="n">
        <v>212014</v>
      </c>
      <c r="G5375" s="73" t="n">
        <v>170529</v>
      </c>
      <c r="H5375" s="73" t="n">
        <v>41485</v>
      </c>
      <c r="I5375" s="74" t="n">
        <f aca="false">H5375/F5375</f>
        <v>0.195671040591659</v>
      </c>
      <c r="J5375" s="73" t="n">
        <v>160051</v>
      </c>
      <c r="K5375" s="73" t="n">
        <v>4282</v>
      </c>
      <c r="L5375" s="73" t="n">
        <v>6196</v>
      </c>
      <c r="M5375" s="73" t="n">
        <v>62653</v>
      </c>
      <c r="N5375" s="73" t="n">
        <v>79435</v>
      </c>
      <c r="O5375" s="73" t="n">
        <f aca="false">J5375-M5375-N5375</f>
        <v>17963</v>
      </c>
      <c r="P5375" s="74" t="n">
        <f aca="false">M5375/J5375</f>
        <v>0.391456473249152</v>
      </c>
      <c r="Q5375" s="74" t="n">
        <f aca="false">N5375/J5375</f>
        <v>0.496310551011865</v>
      </c>
      <c r="R5375" s="75" t="n">
        <f aca="false">ABS(P5375-Q5375)*100</f>
        <v>10.4854077762713</v>
      </c>
      <c r="S5375" s="72" t="str">
        <f aca="false">IF(M5375&gt;N5375,"Flávio Bolsonaro",IF(N5375&gt;M5375,"Lula","Empate"))</f>
        <v>Lula</v>
      </c>
      <c r="T5375" s="74" t="n">
        <v>0.533665391799342</v>
      </c>
      <c r="U5375" s="74" t="n">
        <v>0.341628865368081</v>
      </c>
      <c r="V5375" s="72" t="str">
        <f aca="false">IF(S5375="Empate","—",IF((N5375&gt;M5375)&lt;&gt;(T5375&gt;U5375),"Sim","Não"))</f>
        <v>Não</v>
      </c>
    </row>
    <row r="5376" customFormat="false" ht="15" hidden="false" customHeight="false" outlineLevel="0" collapsed="false">
      <c r="A5376" s="72" t="s">
        <v>10834</v>
      </c>
      <c r="B5376" s="72" t="s">
        <v>10835</v>
      </c>
      <c r="C5376" s="72" t="s">
        <v>280</v>
      </c>
      <c r="D5376" s="72" t="s">
        <v>282</v>
      </c>
      <c r="E5376" s="72"/>
      <c r="F5376" s="73" t="n">
        <v>5069</v>
      </c>
      <c r="G5376" s="73" t="n">
        <v>4104</v>
      </c>
      <c r="H5376" s="73" t="n">
        <v>965</v>
      </c>
      <c r="I5376" s="74" t="n">
        <f aca="false">H5376/F5376</f>
        <v>0.190372854606431</v>
      </c>
      <c r="J5376" s="73" t="n">
        <v>3973</v>
      </c>
      <c r="K5376" s="73" t="n">
        <v>48</v>
      </c>
      <c r="L5376" s="73" t="n">
        <v>83</v>
      </c>
      <c r="M5376" s="73" t="n">
        <v>2098</v>
      </c>
      <c r="N5376" s="73" t="n">
        <v>1659</v>
      </c>
      <c r="O5376" s="73" t="n">
        <f aca="false">J5376-M5376-N5376</f>
        <v>216</v>
      </c>
      <c r="P5376" s="74" t="n">
        <f aca="false">M5376/J5376</f>
        <v>0.528064434935817</v>
      </c>
      <c r="Q5376" s="74" t="n">
        <f aca="false">N5376/J5376</f>
        <v>0.417568587968789</v>
      </c>
      <c r="R5376" s="75" t="n">
        <f aca="false">ABS(P5376-Q5376)*100</f>
        <v>11.0495846967027</v>
      </c>
      <c r="S5376" s="72" t="str">
        <f aca="false">IF(M5376&gt;N5376,"Flávio Bolsonaro",IF(N5376&gt;M5376,"Lula","Empate"))</f>
        <v>Flávio Bolsonaro</v>
      </c>
      <c r="T5376" s="74" t="n">
        <v>0.49344546129112</v>
      </c>
      <c r="U5376" s="74" t="n">
        <v>0.446697996537225</v>
      </c>
      <c r="V5376" s="72" t="str">
        <f aca="false">IF(S5376="Empate","—",IF((N5376&gt;M5376)&lt;&gt;(T5376&gt;U5376),"Sim","Não"))</f>
        <v>Sim</v>
      </c>
    </row>
    <row r="5377" customFormat="false" ht="15" hidden="false" customHeight="false" outlineLevel="0" collapsed="false">
      <c r="A5377" s="72" t="s">
        <v>10836</v>
      </c>
      <c r="B5377" s="72" t="s">
        <v>10837</v>
      </c>
      <c r="C5377" s="72" t="s">
        <v>280</v>
      </c>
      <c r="D5377" s="72" t="s">
        <v>282</v>
      </c>
      <c r="E5377" s="72"/>
      <c r="F5377" s="73" t="n">
        <v>9253</v>
      </c>
      <c r="G5377" s="73" t="n">
        <v>7444</v>
      </c>
      <c r="H5377" s="73" t="n">
        <v>1809</v>
      </c>
      <c r="I5377" s="74" t="n">
        <f aca="false">H5377/F5377</f>
        <v>0.195504160812709</v>
      </c>
      <c r="J5377" s="73" t="n">
        <v>7117</v>
      </c>
      <c r="K5377" s="73" t="n">
        <v>154</v>
      </c>
      <c r="L5377" s="73" t="n">
        <v>173</v>
      </c>
      <c r="M5377" s="73" t="n">
        <v>4395</v>
      </c>
      <c r="N5377" s="73" t="n">
        <v>2279</v>
      </c>
      <c r="O5377" s="73" t="n">
        <f aca="false">J5377-M5377-N5377</f>
        <v>443</v>
      </c>
      <c r="P5377" s="74" t="n">
        <f aca="false">M5377/J5377</f>
        <v>0.617535478431924</v>
      </c>
      <c r="Q5377" s="74" t="n">
        <f aca="false">N5377/J5377</f>
        <v>0.320219193480399</v>
      </c>
      <c r="R5377" s="75" t="n">
        <f aca="false">ABS(P5377-Q5377)*100</f>
        <v>29.7316284951525</v>
      </c>
      <c r="S5377" s="72" t="str">
        <f aca="false">IF(M5377&gt;N5377,"Flávio Bolsonaro",IF(N5377&gt;M5377,"Lula","Empate"))</f>
        <v>Flávio Bolsonaro</v>
      </c>
      <c r="T5377" s="74" t="n">
        <v>0.405099555937545</v>
      </c>
      <c r="U5377" s="74" t="n">
        <v>0.535596619395502</v>
      </c>
      <c r="V5377" s="72" t="str">
        <f aca="false">IF(S5377="Empate","—",IF((N5377&gt;M5377)&lt;&gt;(T5377&gt;U5377),"Sim","Não"))</f>
        <v>Não</v>
      </c>
    </row>
    <row r="5378" customFormat="false" ht="15" hidden="false" customHeight="false" outlineLevel="0" collapsed="false">
      <c r="A5378" s="72" t="s">
        <v>10838</v>
      </c>
      <c r="B5378" s="72" t="s">
        <v>10839</v>
      </c>
      <c r="C5378" s="72" t="s">
        <v>280</v>
      </c>
      <c r="D5378" s="72" t="s">
        <v>282</v>
      </c>
      <c r="E5378" s="72"/>
      <c r="F5378" s="73" t="n">
        <v>4509</v>
      </c>
      <c r="G5378" s="73" t="n">
        <v>3591</v>
      </c>
      <c r="H5378" s="73" t="n">
        <v>918</v>
      </c>
      <c r="I5378" s="74" t="n">
        <f aca="false">H5378/F5378</f>
        <v>0.203592814371257</v>
      </c>
      <c r="J5378" s="73" t="n">
        <v>3386</v>
      </c>
      <c r="K5378" s="73" t="n">
        <v>104</v>
      </c>
      <c r="L5378" s="73" t="n">
        <v>101</v>
      </c>
      <c r="M5378" s="73" t="n">
        <v>1901</v>
      </c>
      <c r="N5378" s="73" t="n">
        <v>1319</v>
      </c>
      <c r="O5378" s="73" t="n">
        <f aca="false">J5378-M5378-N5378</f>
        <v>166</v>
      </c>
      <c r="P5378" s="74" t="n">
        <f aca="false">M5378/J5378</f>
        <v>0.56142941523922</v>
      </c>
      <c r="Q5378" s="74" t="n">
        <f aca="false">N5378/J5378</f>
        <v>0.389545186060248</v>
      </c>
      <c r="R5378" s="75" t="n">
        <f aca="false">ABS(P5378-Q5378)*100</f>
        <v>17.1884229178972</v>
      </c>
      <c r="S5378" s="72" t="str">
        <f aca="false">IF(M5378&gt;N5378,"Flávio Bolsonaro",IF(N5378&gt;M5378,"Lula","Empate"))</f>
        <v>Flávio Bolsonaro</v>
      </c>
      <c r="T5378" s="74" t="n">
        <v>0.462090752441126</v>
      </c>
      <c r="U5378" s="74" t="n">
        <v>0.472142446869615</v>
      </c>
      <c r="V5378" s="72" t="str">
        <f aca="false">IF(S5378="Empate","—",IF((N5378&gt;M5378)&lt;&gt;(T5378&gt;U5378),"Sim","Não"))</f>
        <v>Não</v>
      </c>
    </row>
    <row r="5379" customFormat="false" ht="15" hidden="false" customHeight="false" outlineLevel="0" collapsed="false">
      <c r="A5379" s="72" t="s">
        <v>10840</v>
      </c>
      <c r="B5379" s="72" t="s">
        <v>10841</v>
      </c>
      <c r="C5379" s="72" t="s">
        <v>280</v>
      </c>
      <c r="D5379" s="72" t="s">
        <v>282</v>
      </c>
      <c r="E5379" s="72"/>
      <c r="F5379" s="73" t="n">
        <v>4396</v>
      </c>
      <c r="G5379" s="73" t="n">
        <v>3489</v>
      </c>
      <c r="H5379" s="73" t="n">
        <v>907</v>
      </c>
      <c r="I5379" s="74" t="n">
        <f aca="false">H5379/F5379</f>
        <v>0.206323930846224</v>
      </c>
      <c r="J5379" s="73" t="n">
        <v>3352</v>
      </c>
      <c r="K5379" s="73" t="n">
        <v>74</v>
      </c>
      <c r="L5379" s="73" t="n">
        <v>63</v>
      </c>
      <c r="M5379" s="73" t="n">
        <v>2234</v>
      </c>
      <c r="N5379" s="73" t="n">
        <v>893</v>
      </c>
      <c r="O5379" s="73" t="n">
        <f aca="false">J5379-M5379-N5379</f>
        <v>225</v>
      </c>
      <c r="P5379" s="74" t="n">
        <f aca="false">M5379/J5379</f>
        <v>0.666467780429594</v>
      </c>
      <c r="Q5379" s="74" t="n">
        <f aca="false">N5379/J5379</f>
        <v>0.266408114558473</v>
      </c>
      <c r="R5379" s="75" t="n">
        <f aca="false">ABS(P5379-Q5379)*100</f>
        <v>40.0059665871122</v>
      </c>
      <c r="S5379" s="72" t="str">
        <f aca="false">IF(M5379&gt;N5379,"Flávio Bolsonaro",IF(N5379&gt;M5379,"Lula","Empate"))</f>
        <v>Flávio Bolsonaro</v>
      </c>
      <c r="T5379" s="74" t="n">
        <v>0.31046511627907</v>
      </c>
      <c r="U5379" s="74" t="n">
        <v>0.610755813953488</v>
      </c>
      <c r="V5379" s="72" t="str">
        <f aca="false">IF(S5379="Empate","—",IF((N5379&gt;M5379)&lt;&gt;(T5379&gt;U5379),"Sim","Não"))</f>
        <v>Não</v>
      </c>
    </row>
    <row r="5380" customFormat="false" ht="15" hidden="false" customHeight="false" outlineLevel="0" collapsed="false">
      <c r="A5380" s="72" t="s">
        <v>10842</v>
      </c>
      <c r="B5380" s="72" t="s">
        <v>10843</v>
      </c>
      <c r="C5380" s="72" t="s">
        <v>280</v>
      </c>
      <c r="D5380" s="72" t="s">
        <v>282</v>
      </c>
      <c r="E5380" s="72"/>
      <c r="F5380" s="73" t="n">
        <v>15898</v>
      </c>
      <c r="G5380" s="73" t="n">
        <v>12384</v>
      </c>
      <c r="H5380" s="73" t="n">
        <v>3514</v>
      </c>
      <c r="I5380" s="74" t="n">
        <f aca="false">H5380/F5380</f>
        <v>0.221034092338659</v>
      </c>
      <c r="J5380" s="73" t="n">
        <v>11648</v>
      </c>
      <c r="K5380" s="73" t="n">
        <v>337</v>
      </c>
      <c r="L5380" s="73" t="n">
        <v>399</v>
      </c>
      <c r="M5380" s="73" t="n">
        <v>6296</v>
      </c>
      <c r="N5380" s="73" t="n">
        <v>4187</v>
      </c>
      <c r="O5380" s="73" t="n">
        <f aca="false">J5380-M5380-N5380</f>
        <v>1165</v>
      </c>
      <c r="P5380" s="74" t="n">
        <f aca="false">M5380/J5380</f>
        <v>0.540521978021978</v>
      </c>
      <c r="Q5380" s="74" t="n">
        <f aca="false">N5380/J5380</f>
        <v>0.359460851648352</v>
      </c>
      <c r="R5380" s="75" t="n">
        <f aca="false">ABS(P5380-Q5380)*100</f>
        <v>18.1061126373626</v>
      </c>
      <c r="S5380" s="72" t="str">
        <f aca="false">IF(M5380&gt;N5380,"Flávio Bolsonaro",IF(N5380&gt;M5380,"Lula","Empate"))</f>
        <v>Flávio Bolsonaro</v>
      </c>
      <c r="T5380" s="74" t="n">
        <v>0.400618522233367</v>
      </c>
      <c r="U5380" s="74" t="n">
        <v>0.498161150117018</v>
      </c>
      <c r="V5380" s="72" t="str">
        <f aca="false">IF(S5380="Empate","—",IF((N5380&gt;M5380)&lt;&gt;(T5380&gt;U5380),"Sim","Não"))</f>
        <v>Não</v>
      </c>
    </row>
    <row r="5381" customFormat="false" ht="15" hidden="false" customHeight="false" outlineLevel="0" collapsed="false">
      <c r="A5381" s="72" t="s">
        <v>10844</v>
      </c>
      <c r="B5381" s="72" t="s">
        <v>10845</v>
      </c>
      <c r="C5381" s="72" t="s">
        <v>280</v>
      </c>
      <c r="D5381" s="72" t="s">
        <v>282</v>
      </c>
      <c r="E5381" s="72"/>
      <c r="F5381" s="73" t="n">
        <v>19937</v>
      </c>
      <c r="G5381" s="73" t="n">
        <v>15638</v>
      </c>
      <c r="H5381" s="73" t="n">
        <v>4299</v>
      </c>
      <c r="I5381" s="74" t="n">
        <f aca="false">H5381/F5381</f>
        <v>0.215629232081055</v>
      </c>
      <c r="J5381" s="73" t="n">
        <v>14984</v>
      </c>
      <c r="K5381" s="73" t="n">
        <v>281</v>
      </c>
      <c r="L5381" s="73" t="n">
        <v>373</v>
      </c>
      <c r="M5381" s="73" t="n">
        <v>9496</v>
      </c>
      <c r="N5381" s="73" t="n">
        <v>4376</v>
      </c>
      <c r="O5381" s="73" t="n">
        <f aca="false">J5381-M5381-N5381</f>
        <v>1112</v>
      </c>
      <c r="P5381" s="74" t="n">
        <f aca="false">M5381/J5381</f>
        <v>0.633742658836092</v>
      </c>
      <c r="Q5381" s="74" t="n">
        <f aca="false">N5381/J5381</f>
        <v>0.292044847837694</v>
      </c>
      <c r="R5381" s="75" t="n">
        <f aca="false">ABS(P5381-Q5381)*100</f>
        <v>34.1697810998398</v>
      </c>
      <c r="S5381" s="72" t="str">
        <f aca="false">IF(M5381&gt;N5381,"Flávio Bolsonaro",IF(N5381&gt;M5381,"Lula","Empate"))</f>
        <v>Flávio Bolsonaro</v>
      </c>
      <c r="T5381" s="74" t="n">
        <v>0.324796350602802</v>
      </c>
      <c r="U5381" s="74" t="n">
        <v>0.606321277289019</v>
      </c>
      <c r="V5381" s="72" t="str">
        <f aca="false">IF(S5381="Empate","—",IF((N5381&gt;M5381)&lt;&gt;(T5381&gt;U5381),"Sim","Não"))</f>
        <v>Não</v>
      </c>
    </row>
    <row r="5382" customFormat="false" ht="15" hidden="false" customHeight="false" outlineLevel="0" collapsed="false">
      <c r="A5382" s="72" t="s">
        <v>10846</v>
      </c>
      <c r="B5382" s="72" t="s">
        <v>10847</v>
      </c>
      <c r="C5382" s="72" t="s">
        <v>280</v>
      </c>
      <c r="D5382" s="72" t="s">
        <v>282</v>
      </c>
      <c r="E5382" s="72"/>
      <c r="F5382" s="73" t="n">
        <v>9228</v>
      </c>
      <c r="G5382" s="73" t="n">
        <v>7432</v>
      </c>
      <c r="H5382" s="73" t="n">
        <v>1796</v>
      </c>
      <c r="I5382" s="74" t="n">
        <f aca="false">H5382/F5382</f>
        <v>0.194625054182922</v>
      </c>
      <c r="J5382" s="73" t="n">
        <v>6914</v>
      </c>
      <c r="K5382" s="73" t="n">
        <v>203</v>
      </c>
      <c r="L5382" s="73" t="n">
        <v>315</v>
      </c>
      <c r="M5382" s="73" t="n">
        <v>3626</v>
      </c>
      <c r="N5382" s="73" t="n">
        <v>2707</v>
      </c>
      <c r="O5382" s="73" t="n">
        <f aca="false">J5382-M5382-N5382</f>
        <v>581</v>
      </c>
      <c r="P5382" s="74" t="n">
        <f aca="false">M5382/J5382</f>
        <v>0.524443158808215</v>
      </c>
      <c r="Q5382" s="74" t="n">
        <f aca="false">N5382/J5382</f>
        <v>0.391524443158808</v>
      </c>
      <c r="R5382" s="75" t="n">
        <f aca="false">ABS(P5382-Q5382)*100</f>
        <v>13.2918715649407</v>
      </c>
      <c r="S5382" s="72" t="str">
        <f aca="false">IF(M5382&gt;N5382,"Flávio Bolsonaro",IF(N5382&gt;M5382,"Lula","Empate"))</f>
        <v>Flávio Bolsonaro</v>
      </c>
      <c r="T5382" s="74" t="n">
        <v>0.467806572268234</v>
      </c>
      <c r="U5382" s="74" t="n">
        <v>0.449104995992519</v>
      </c>
      <c r="V5382" s="72" t="str">
        <f aca="false">IF(S5382="Empate","—",IF((N5382&gt;M5382)&lt;&gt;(T5382&gt;U5382),"Sim","Não"))</f>
        <v>Sim</v>
      </c>
    </row>
    <row r="5383" customFormat="false" ht="15" hidden="false" customHeight="false" outlineLevel="0" collapsed="false">
      <c r="A5383" s="72" t="s">
        <v>10848</v>
      </c>
      <c r="B5383" s="72" t="s">
        <v>4611</v>
      </c>
      <c r="C5383" s="72" t="s">
        <v>280</v>
      </c>
      <c r="D5383" s="72" t="s">
        <v>282</v>
      </c>
      <c r="E5383" s="72"/>
      <c r="F5383" s="73" t="n">
        <v>6269</v>
      </c>
      <c r="G5383" s="73" t="n">
        <v>4627</v>
      </c>
      <c r="H5383" s="73" t="n">
        <v>1642</v>
      </c>
      <c r="I5383" s="74" t="n">
        <f aca="false">H5383/F5383</f>
        <v>0.261923751794545</v>
      </c>
      <c r="J5383" s="73" t="n">
        <v>4396</v>
      </c>
      <c r="K5383" s="73" t="n">
        <v>108</v>
      </c>
      <c r="L5383" s="73" t="n">
        <v>123</v>
      </c>
      <c r="M5383" s="73" t="n">
        <v>2520</v>
      </c>
      <c r="N5383" s="73" t="n">
        <v>1573</v>
      </c>
      <c r="O5383" s="73" t="n">
        <f aca="false">J5383-M5383-N5383</f>
        <v>303</v>
      </c>
      <c r="P5383" s="74" t="n">
        <f aca="false">M5383/J5383</f>
        <v>0.573248407643312</v>
      </c>
      <c r="Q5383" s="74" t="n">
        <f aca="false">N5383/J5383</f>
        <v>0.357825295723385</v>
      </c>
      <c r="R5383" s="75" t="n">
        <f aca="false">ABS(P5383-Q5383)*100</f>
        <v>21.5423111919927</v>
      </c>
      <c r="S5383" s="72" t="str">
        <f aca="false">IF(M5383&gt;N5383,"Flávio Bolsonaro",IF(N5383&gt;M5383,"Lula","Empate"))</f>
        <v>Flávio Bolsonaro</v>
      </c>
      <c r="T5383" s="74" t="n">
        <v>0.362760834670947</v>
      </c>
      <c r="U5383" s="74" t="n">
        <v>0.541389589543683</v>
      </c>
      <c r="V5383" s="72" t="str">
        <f aca="false">IF(S5383="Empate","—",IF((N5383&gt;M5383)&lt;&gt;(T5383&gt;U5383),"Sim","Não"))</f>
        <v>Não</v>
      </c>
    </row>
    <row r="5384" customFormat="false" ht="15" hidden="false" customHeight="false" outlineLevel="0" collapsed="false">
      <c r="A5384" s="72" t="s">
        <v>10849</v>
      </c>
      <c r="B5384" s="72" t="s">
        <v>10850</v>
      </c>
      <c r="C5384" s="72" t="s">
        <v>280</v>
      </c>
      <c r="D5384" s="72" t="s">
        <v>282</v>
      </c>
      <c r="E5384" s="72"/>
      <c r="F5384" s="73" t="n">
        <v>2275</v>
      </c>
      <c r="G5384" s="73" t="n">
        <v>1854</v>
      </c>
      <c r="H5384" s="73" t="n">
        <v>421</v>
      </c>
      <c r="I5384" s="74" t="n">
        <f aca="false">H5384/F5384</f>
        <v>0.185054945054945</v>
      </c>
      <c r="J5384" s="73" t="n">
        <v>1775</v>
      </c>
      <c r="K5384" s="73" t="n">
        <v>34</v>
      </c>
      <c r="L5384" s="73" t="n">
        <v>45</v>
      </c>
      <c r="M5384" s="73" t="n">
        <v>1078</v>
      </c>
      <c r="N5384" s="73" t="n">
        <v>617</v>
      </c>
      <c r="O5384" s="73" t="n">
        <f aca="false">J5384-M5384-N5384</f>
        <v>80</v>
      </c>
      <c r="P5384" s="74" t="n">
        <f aca="false">M5384/J5384</f>
        <v>0.607323943661972</v>
      </c>
      <c r="Q5384" s="74" t="n">
        <f aca="false">N5384/J5384</f>
        <v>0.347605633802817</v>
      </c>
      <c r="R5384" s="75" t="n">
        <f aca="false">ABS(P5384-Q5384)*100</f>
        <v>25.9718309859155</v>
      </c>
      <c r="S5384" s="72" t="str">
        <f aca="false">IF(M5384&gt;N5384,"Flávio Bolsonaro",IF(N5384&gt;M5384,"Lula","Empate"))</f>
        <v>Flávio Bolsonaro</v>
      </c>
      <c r="T5384" s="74" t="n">
        <v>0.406050029086678</v>
      </c>
      <c r="U5384" s="74" t="n">
        <v>0.534613147178592</v>
      </c>
      <c r="V5384" s="72" t="str">
        <f aca="false">IF(S5384="Empate","—",IF((N5384&gt;M5384)&lt;&gt;(T5384&gt;U5384),"Sim","Não"))</f>
        <v>Não</v>
      </c>
    </row>
    <row r="5385" customFormat="false" ht="15" hidden="false" customHeight="false" outlineLevel="0" collapsed="false">
      <c r="A5385" s="72" t="s">
        <v>10851</v>
      </c>
      <c r="B5385" s="72" t="s">
        <v>10852</v>
      </c>
      <c r="C5385" s="72" t="s">
        <v>280</v>
      </c>
      <c r="D5385" s="72" t="s">
        <v>282</v>
      </c>
      <c r="E5385" s="72"/>
      <c r="F5385" s="73" t="n">
        <v>38620</v>
      </c>
      <c r="G5385" s="73" t="n">
        <v>29295</v>
      </c>
      <c r="H5385" s="73" t="n">
        <v>9325</v>
      </c>
      <c r="I5385" s="74" t="n">
        <f aca="false">H5385/F5385</f>
        <v>0.241455204557224</v>
      </c>
      <c r="J5385" s="73" t="n">
        <v>27535</v>
      </c>
      <c r="K5385" s="73" t="n">
        <v>878</v>
      </c>
      <c r="L5385" s="73" t="n">
        <v>882</v>
      </c>
      <c r="M5385" s="73" t="n">
        <v>16556</v>
      </c>
      <c r="N5385" s="73" t="n">
        <v>8644</v>
      </c>
      <c r="O5385" s="73" t="n">
        <f aca="false">J5385-M5385-N5385</f>
        <v>2335</v>
      </c>
      <c r="P5385" s="74" t="n">
        <f aca="false">M5385/J5385</f>
        <v>0.601271109497004</v>
      </c>
      <c r="Q5385" s="74" t="n">
        <f aca="false">N5385/J5385</f>
        <v>0.313927728345742</v>
      </c>
      <c r="R5385" s="75" t="n">
        <f aca="false">ABS(P5385-Q5385)*100</f>
        <v>28.7343381151262</v>
      </c>
      <c r="S5385" s="72" t="str">
        <f aca="false">IF(M5385&gt;N5385,"Flávio Bolsonaro",IF(N5385&gt;M5385,"Lula","Empate"))</f>
        <v>Flávio Bolsonaro</v>
      </c>
      <c r="T5385" s="74" t="n">
        <v>0.375153794776251</v>
      </c>
      <c r="U5385" s="74" t="n">
        <v>0.545786901958027</v>
      </c>
      <c r="V5385" s="72" t="str">
        <f aca="false">IF(S5385="Empate","—",IF((N5385&gt;M5385)&lt;&gt;(T5385&gt;U5385),"Sim","Não"))</f>
        <v>Não</v>
      </c>
    </row>
    <row r="5386" customFormat="false" ht="15" hidden="false" customHeight="false" outlineLevel="0" collapsed="false">
      <c r="A5386" s="72" t="s">
        <v>10853</v>
      </c>
      <c r="B5386" s="72" t="s">
        <v>10854</v>
      </c>
      <c r="C5386" s="72" t="s">
        <v>280</v>
      </c>
      <c r="D5386" s="72" t="s">
        <v>282</v>
      </c>
      <c r="E5386" s="72"/>
      <c r="F5386" s="73" t="n">
        <v>18080</v>
      </c>
      <c r="G5386" s="73" t="n">
        <v>14294</v>
      </c>
      <c r="H5386" s="73" t="n">
        <v>3786</v>
      </c>
      <c r="I5386" s="74" t="n">
        <f aca="false">H5386/F5386</f>
        <v>0.209402654867257</v>
      </c>
      <c r="J5386" s="73" t="n">
        <v>13443</v>
      </c>
      <c r="K5386" s="73" t="n">
        <v>468</v>
      </c>
      <c r="L5386" s="73" t="n">
        <v>383</v>
      </c>
      <c r="M5386" s="73" t="n">
        <v>7881</v>
      </c>
      <c r="N5386" s="73" t="n">
        <v>4667</v>
      </c>
      <c r="O5386" s="73" t="n">
        <f aca="false">J5386-M5386-N5386</f>
        <v>895</v>
      </c>
      <c r="P5386" s="74" t="n">
        <f aca="false">M5386/J5386</f>
        <v>0.586253068511493</v>
      </c>
      <c r="Q5386" s="74" t="n">
        <f aca="false">N5386/J5386</f>
        <v>0.347169530610727</v>
      </c>
      <c r="R5386" s="75" t="n">
        <f aca="false">ABS(P5386-Q5386)*100</f>
        <v>23.9083537900766</v>
      </c>
      <c r="S5386" s="72" t="str">
        <f aca="false">IF(M5386&gt;N5386,"Flávio Bolsonaro",IF(N5386&gt;M5386,"Lula","Empate"))</f>
        <v>Flávio Bolsonaro</v>
      </c>
      <c r="T5386" s="74" t="n">
        <v>0.442671305400091</v>
      </c>
      <c r="U5386" s="74" t="n">
        <v>0.48381485403116</v>
      </c>
      <c r="V5386" s="72" t="str">
        <f aca="false">IF(S5386="Empate","—",IF((N5386&gt;M5386)&lt;&gt;(T5386&gt;U5386),"Sim","Não"))</f>
        <v>Não</v>
      </c>
    </row>
    <row r="5387" customFormat="false" ht="15" hidden="false" customHeight="false" outlineLevel="0" collapsed="false">
      <c r="A5387" s="72" t="s">
        <v>10855</v>
      </c>
      <c r="B5387" s="72" t="s">
        <v>10856</v>
      </c>
      <c r="C5387" s="72" t="s">
        <v>280</v>
      </c>
      <c r="D5387" s="72" t="s">
        <v>282</v>
      </c>
      <c r="E5387" s="72"/>
      <c r="F5387" s="73" t="n">
        <v>5121</v>
      </c>
      <c r="G5387" s="73" t="n">
        <v>3988</v>
      </c>
      <c r="H5387" s="73" t="n">
        <v>1133</v>
      </c>
      <c r="I5387" s="74" t="n">
        <f aca="false">H5387/F5387</f>
        <v>0.22124585041984</v>
      </c>
      <c r="J5387" s="73" t="n">
        <v>3779</v>
      </c>
      <c r="K5387" s="73" t="n">
        <v>91</v>
      </c>
      <c r="L5387" s="73" t="n">
        <v>118</v>
      </c>
      <c r="M5387" s="73" t="n">
        <v>2142</v>
      </c>
      <c r="N5387" s="73" t="n">
        <v>1407</v>
      </c>
      <c r="O5387" s="73" t="n">
        <f aca="false">J5387-M5387-N5387</f>
        <v>230</v>
      </c>
      <c r="P5387" s="74" t="n">
        <f aca="false">M5387/J5387</f>
        <v>0.566816618152951</v>
      </c>
      <c r="Q5387" s="74" t="n">
        <f aca="false">N5387/J5387</f>
        <v>0.372320719767134</v>
      </c>
      <c r="R5387" s="75" t="n">
        <f aca="false">ABS(P5387-Q5387)*100</f>
        <v>19.4495898385816</v>
      </c>
      <c r="S5387" s="72" t="str">
        <f aca="false">IF(M5387&gt;N5387,"Flávio Bolsonaro",IF(N5387&gt;M5387,"Lula","Empate"))</f>
        <v>Flávio Bolsonaro</v>
      </c>
      <c r="T5387" s="74" t="n">
        <v>0.439176374966134</v>
      </c>
      <c r="U5387" s="74" t="n">
        <v>0.481712273096722</v>
      </c>
      <c r="V5387" s="72" t="str">
        <f aca="false">IF(S5387="Empate","—",IF((N5387&gt;M5387)&lt;&gt;(T5387&gt;U5387),"Sim","Não"))</f>
        <v>Não</v>
      </c>
    </row>
    <row r="5388" customFormat="false" ht="15" hidden="false" customHeight="false" outlineLevel="0" collapsed="false">
      <c r="A5388" s="72" t="s">
        <v>10857</v>
      </c>
      <c r="B5388" s="72" t="s">
        <v>10858</v>
      </c>
      <c r="C5388" s="72" t="s">
        <v>280</v>
      </c>
      <c r="D5388" s="72" t="s">
        <v>282</v>
      </c>
      <c r="E5388" s="72"/>
      <c r="F5388" s="73" t="n">
        <v>5176</v>
      </c>
      <c r="G5388" s="73" t="n">
        <v>4110</v>
      </c>
      <c r="H5388" s="73" t="n">
        <v>1066</v>
      </c>
      <c r="I5388" s="74" t="n">
        <f aca="false">H5388/F5388</f>
        <v>0.205950540958269</v>
      </c>
      <c r="J5388" s="73" t="n">
        <v>3936</v>
      </c>
      <c r="K5388" s="73" t="n">
        <v>61</v>
      </c>
      <c r="L5388" s="73" t="n">
        <v>113</v>
      </c>
      <c r="M5388" s="73" t="n">
        <v>1937</v>
      </c>
      <c r="N5388" s="73" t="n">
        <v>1742</v>
      </c>
      <c r="O5388" s="73" t="n">
        <f aca="false">J5388-M5388-N5388</f>
        <v>257</v>
      </c>
      <c r="P5388" s="74" t="n">
        <f aca="false">M5388/J5388</f>
        <v>0.492123983739837</v>
      </c>
      <c r="Q5388" s="74" t="n">
        <f aca="false">N5388/J5388</f>
        <v>0.442581300813008</v>
      </c>
      <c r="R5388" s="75" t="n">
        <f aca="false">ABS(P5388-Q5388)*100</f>
        <v>4.95426829268293</v>
      </c>
      <c r="S5388" s="72" t="str">
        <f aca="false">IF(M5388&gt;N5388,"Flávio Bolsonaro",IF(N5388&gt;M5388,"Lula","Empate"))</f>
        <v>Flávio Bolsonaro</v>
      </c>
      <c r="T5388" s="74" t="n">
        <v>0.531589338598223</v>
      </c>
      <c r="U5388" s="74" t="n">
        <v>0.41436327739388</v>
      </c>
      <c r="V5388" s="72" t="str">
        <f aca="false">IF(S5388="Empate","—",IF((N5388&gt;M5388)&lt;&gt;(T5388&gt;U5388),"Sim","Não"))</f>
        <v>Sim</v>
      </c>
    </row>
    <row r="5389" customFormat="false" ht="15" hidden="false" customHeight="false" outlineLevel="0" collapsed="false">
      <c r="A5389" s="72" t="s">
        <v>10859</v>
      </c>
      <c r="B5389" s="72" t="s">
        <v>10860</v>
      </c>
      <c r="C5389" s="72" t="s">
        <v>280</v>
      </c>
      <c r="D5389" s="72" t="s">
        <v>282</v>
      </c>
      <c r="E5389" s="72"/>
      <c r="F5389" s="73" t="n">
        <v>11526</v>
      </c>
      <c r="G5389" s="73" t="n">
        <v>9118</v>
      </c>
      <c r="H5389" s="73" t="n">
        <v>2408</v>
      </c>
      <c r="I5389" s="74" t="n">
        <f aca="false">H5389/F5389</f>
        <v>0.208918965816415</v>
      </c>
      <c r="J5389" s="73" t="n">
        <v>8775</v>
      </c>
      <c r="K5389" s="73" t="n">
        <v>163</v>
      </c>
      <c r="L5389" s="73" t="n">
        <v>180</v>
      </c>
      <c r="M5389" s="73" t="n">
        <v>5406</v>
      </c>
      <c r="N5389" s="73" t="n">
        <v>2828</v>
      </c>
      <c r="O5389" s="73" t="n">
        <f aca="false">J5389-M5389-N5389</f>
        <v>541</v>
      </c>
      <c r="P5389" s="74" t="n">
        <f aca="false">M5389/J5389</f>
        <v>0.616068376068376</v>
      </c>
      <c r="Q5389" s="74" t="n">
        <f aca="false">N5389/J5389</f>
        <v>0.322279202279202</v>
      </c>
      <c r="R5389" s="75" t="n">
        <f aca="false">ABS(P5389-Q5389)*100</f>
        <v>29.3789173789174</v>
      </c>
      <c r="S5389" s="72" t="str">
        <f aca="false">IF(M5389&gt;N5389,"Flávio Bolsonaro",IF(N5389&gt;M5389,"Lula","Empate"))</f>
        <v>Flávio Bolsonaro</v>
      </c>
      <c r="T5389" s="74" t="n">
        <v>0.374749051974124</v>
      </c>
      <c r="U5389" s="74" t="n">
        <v>0.565915681463306</v>
      </c>
      <c r="V5389" s="72" t="str">
        <f aca="false">IF(S5389="Empate","—",IF((N5389&gt;M5389)&lt;&gt;(T5389&gt;U5389),"Sim","Não"))</f>
        <v>Não</v>
      </c>
    </row>
    <row r="5390" customFormat="false" ht="15" hidden="false" customHeight="false" outlineLevel="0" collapsed="false">
      <c r="A5390" s="72" t="s">
        <v>10861</v>
      </c>
      <c r="B5390" s="72" t="s">
        <v>10862</v>
      </c>
      <c r="C5390" s="72" t="s">
        <v>280</v>
      </c>
      <c r="D5390" s="72" t="s">
        <v>282</v>
      </c>
      <c r="E5390" s="72"/>
      <c r="F5390" s="73" t="n">
        <v>88765</v>
      </c>
      <c r="G5390" s="73" t="n">
        <v>67073</v>
      </c>
      <c r="H5390" s="73" t="n">
        <v>21692</v>
      </c>
      <c r="I5390" s="74" t="n">
        <f aca="false">H5390/F5390</f>
        <v>0.244375598490396</v>
      </c>
      <c r="J5390" s="73" t="n">
        <v>62289</v>
      </c>
      <c r="K5390" s="73" t="n">
        <v>1937</v>
      </c>
      <c r="L5390" s="73" t="n">
        <v>2847</v>
      </c>
      <c r="M5390" s="73" t="n">
        <v>40608</v>
      </c>
      <c r="N5390" s="73" t="n">
        <v>16465</v>
      </c>
      <c r="O5390" s="73" t="n">
        <f aca="false">J5390-M5390-N5390</f>
        <v>5216</v>
      </c>
      <c r="P5390" s="74" t="n">
        <f aca="false">M5390/J5390</f>
        <v>0.651928912006935</v>
      </c>
      <c r="Q5390" s="74" t="n">
        <f aca="false">N5390/J5390</f>
        <v>0.264332386135594</v>
      </c>
      <c r="R5390" s="75" t="n">
        <f aca="false">ABS(P5390-Q5390)*100</f>
        <v>38.7596525871342</v>
      </c>
      <c r="S5390" s="72" t="str">
        <f aca="false">IF(M5390&gt;N5390,"Flávio Bolsonaro",IF(N5390&gt;M5390,"Lula","Empate"))</f>
        <v>Flávio Bolsonaro</v>
      </c>
      <c r="T5390" s="74" t="n">
        <v>0.307096976343412</v>
      </c>
      <c r="U5390" s="74" t="n">
        <v>0.597054676484412</v>
      </c>
      <c r="V5390" s="72" t="str">
        <f aca="false">IF(S5390="Empate","—",IF((N5390&gt;M5390)&lt;&gt;(T5390&gt;U5390),"Sim","Não"))</f>
        <v>Não</v>
      </c>
    </row>
    <row r="5391" customFormat="false" ht="15" hidden="false" customHeight="false" outlineLevel="0" collapsed="false">
      <c r="A5391" s="72" t="s">
        <v>10863</v>
      </c>
      <c r="B5391" s="72" t="s">
        <v>10864</v>
      </c>
      <c r="C5391" s="72" t="s">
        <v>280</v>
      </c>
      <c r="D5391" s="72" t="s">
        <v>282</v>
      </c>
      <c r="E5391" s="72"/>
      <c r="F5391" s="73" t="n">
        <v>239956</v>
      </c>
      <c r="G5391" s="73" t="n">
        <v>184434</v>
      </c>
      <c r="H5391" s="73" t="n">
        <v>55522</v>
      </c>
      <c r="I5391" s="74" t="n">
        <f aca="false">H5391/F5391</f>
        <v>0.231384087082632</v>
      </c>
      <c r="J5391" s="73" t="n">
        <v>174354</v>
      </c>
      <c r="K5391" s="73" t="n">
        <v>4344</v>
      </c>
      <c r="L5391" s="73" t="n">
        <v>5736</v>
      </c>
      <c r="M5391" s="73" t="n">
        <v>104820</v>
      </c>
      <c r="N5391" s="73" t="n">
        <v>50107</v>
      </c>
      <c r="O5391" s="73" t="n">
        <f aca="false">J5391-M5391-N5391</f>
        <v>19427</v>
      </c>
      <c r="P5391" s="74" t="n">
        <f aca="false">M5391/J5391</f>
        <v>0.601190681028253</v>
      </c>
      <c r="Q5391" s="74" t="n">
        <f aca="false">N5391/J5391</f>
        <v>0.287386581323055</v>
      </c>
      <c r="R5391" s="75" t="n">
        <f aca="false">ABS(P5391-Q5391)*100</f>
        <v>31.3804099705198</v>
      </c>
      <c r="S5391" s="72" t="str">
        <f aca="false">IF(M5391&gt;N5391,"Flávio Bolsonaro",IF(N5391&gt;M5391,"Lula","Empate"))</f>
        <v>Flávio Bolsonaro</v>
      </c>
      <c r="T5391" s="74" t="n">
        <v>0.303136718727839</v>
      </c>
      <c r="U5391" s="74" t="n">
        <v>0.584301088689318</v>
      </c>
      <c r="V5391" s="72" t="str">
        <f aca="false">IF(S5391="Empate","—",IF((N5391&gt;M5391)&lt;&gt;(T5391&gt;U5391),"Sim","Não"))</f>
        <v>Não</v>
      </c>
    </row>
    <row r="5392" customFormat="false" ht="15" hidden="false" customHeight="false" outlineLevel="0" collapsed="false">
      <c r="A5392" s="72" t="s">
        <v>10865</v>
      </c>
      <c r="B5392" s="72" t="s">
        <v>10866</v>
      </c>
      <c r="C5392" s="72" t="s">
        <v>280</v>
      </c>
      <c r="D5392" s="72" t="s">
        <v>282</v>
      </c>
      <c r="E5392" s="72"/>
      <c r="F5392" s="73" t="n">
        <v>3456</v>
      </c>
      <c r="G5392" s="73" t="n">
        <v>2709</v>
      </c>
      <c r="H5392" s="73" t="n">
        <v>747</v>
      </c>
      <c r="I5392" s="74" t="n">
        <f aca="false">H5392/F5392</f>
        <v>0.216145833333333</v>
      </c>
      <c r="J5392" s="73" t="n">
        <v>2586</v>
      </c>
      <c r="K5392" s="73" t="n">
        <v>49</v>
      </c>
      <c r="L5392" s="73" t="n">
        <v>74</v>
      </c>
      <c r="M5392" s="73" t="n">
        <v>1336</v>
      </c>
      <c r="N5392" s="73" t="n">
        <v>1133</v>
      </c>
      <c r="O5392" s="73" t="n">
        <f aca="false">J5392-M5392-N5392</f>
        <v>117</v>
      </c>
      <c r="P5392" s="74" t="n">
        <f aca="false">M5392/J5392</f>
        <v>0.516627996906419</v>
      </c>
      <c r="Q5392" s="74" t="n">
        <f aca="false">N5392/J5392</f>
        <v>0.438128383604022</v>
      </c>
      <c r="R5392" s="75" t="n">
        <f aca="false">ABS(P5392-Q5392)*100</f>
        <v>7.84996133023975</v>
      </c>
      <c r="S5392" s="72" t="str">
        <f aca="false">IF(M5392&gt;N5392,"Flávio Bolsonaro",IF(N5392&gt;M5392,"Lula","Empate"))</f>
        <v>Flávio Bolsonaro</v>
      </c>
      <c r="T5392" s="74" t="n">
        <v>0.520710059171598</v>
      </c>
      <c r="U5392" s="74" t="n">
        <v>0.424186390532544</v>
      </c>
      <c r="V5392" s="72" t="str">
        <f aca="false">IF(S5392="Empate","—",IF((N5392&gt;M5392)&lt;&gt;(T5392&gt;U5392),"Sim","Não"))</f>
        <v>Sim</v>
      </c>
    </row>
    <row r="5393" customFormat="false" ht="15" hidden="false" customHeight="false" outlineLevel="0" collapsed="false">
      <c r="A5393" s="72" t="s">
        <v>10867</v>
      </c>
      <c r="B5393" s="72" t="s">
        <v>1529</v>
      </c>
      <c r="C5393" s="72" t="s">
        <v>280</v>
      </c>
      <c r="D5393" s="72" t="s">
        <v>282</v>
      </c>
      <c r="E5393" s="72"/>
      <c r="F5393" s="73" t="n">
        <v>17020</v>
      </c>
      <c r="G5393" s="73" t="n">
        <v>12467</v>
      </c>
      <c r="H5393" s="73" t="n">
        <v>4553</v>
      </c>
      <c r="I5393" s="74" t="n">
        <f aca="false">H5393/F5393</f>
        <v>0.267508813160987</v>
      </c>
      <c r="J5393" s="73" t="n">
        <v>11979</v>
      </c>
      <c r="K5393" s="73" t="n">
        <v>217</v>
      </c>
      <c r="L5393" s="73" t="n">
        <v>271</v>
      </c>
      <c r="M5393" s="73" t="n">
        <v>5660</v>
      </c>
      <c r="N5393" s="73" t="n">
        <v>5812</v>
      </c>
      <c r="O5393" s="73" t="n">
        <f aca="false">J5393-M5393-N5393</f>
        <v>507</v>
      </c>
      <c r="P5393" s="74" t="n">
        <f aca="false">M5393/J5393</f>
        <v>0.47249353034477</v>
      </c>
      <c r="Q5393" s="74" t="n">
        <f aca="false">N5393/J5393</f>
        <v>0.485182402537774</v>
      </c>
      <c r="R5393" s="75" t="n">
        <f aca="false">ABS(P5393-Q5393)*100</f>
        <v>1.26888721930044</v>
      </c>
      <c r="S5393" s="72" t="str">
        <f aca="false">IF(M5393&gt;N5393,"Flávio Bolsonaro",IF(N5393&gt;M5393,"Lula","Empate"))</f>
        <v>Lula</v>
      </c>
      <c r="T5393" s="74" t="n">
        <v>0.521817328745699</v>
      </c>
      <c r="U5393" s="74" t="n">
        <v>0.416718798873944</v>
      </c>
      <c r="V5393" s="72" t="str">
        <f aca="false">IF(S5393="Empate","—",IF((N5393&gt;M5393)&lt;&gt;(T5393&gt;U5393),"Sim","Não"))</f>
        <v>Não</v>
      </c>
    </row>
    <row r="5394" customFormat="false" ht="15" hidden="false" customHeight="false" outlineLevel="0" collapsed="false">
      <c r="A5394" s="72" t="s">
        <v>10868</v>
      </c>
      <c r="B5394" s="72" t="s">
        <v>7379</v>
      </c>
      <c r="C5394" s="72" t="s">
        <v>280</v>
      </c>
      <c r="D5394" s="72" t="s">
        <v>282</v>
      </c>
      <c r="E5394" s="72"/>
      <c r="F5394" s="73" t="n">
        <v>6363</v>
      </c>
      <c r="G5394" s="73" t="n">
        <v>5102</v>
      </c>
      <c r="H5394" s="73" t="n">
        <v>1261</v>
      </c>
      <c r="I5394" s="74" t="n">
        <f aca="false">H5394/F5394</f>
        <v>0.198176960553198</v>
      </c>
      <c r="J5394" s="73" t="n">
        <v>4794</v>
      </c>
      <c r="K5394" s="73" t="n">
        <v>138</v>
      </c>
      <c r="L5394" s="73" t="n">
        <v>170</v>
      </c>
      <c r="M5394" s="73" t="n">
        <v>2805</v>
      </c>
      <c r="N5394" s="73" t="n">
        <v>1640</v>
      </c>
      <c r="O5394" s="73" t="n">
        <f aca="false">J5394-M5394-N5394</f>
        <v>349</v>
      </c>
      <c r="P5394" s="74" t="n">
        <f aca="false">M5394/J5394</f>
        <v>0.585106382978723</v>
      </c>
      <c r="Q5394" s="74" t="n">
        <f aca="false">N5394/J5394</f>
        <v>0.34209428452232</v>
      </c>
      <c r="R5394" s="75" t="n">
        <f aca="false">ABS(P5394-Q5394)*100</f>
        <v>24.3012098456404</v>
      </c>
      <c r="S5394" s="72" t="str">
        <f aca="false">IF(M5394&gt;N5394,"Flávio Bolsonaro",IF(N5394&gt;M5394,"Lula","Empate"))</f>
        <v>Flávio Bolsonaro</v>
      </c>
      <c r="T5394" s="74" t="n">
        <v>0.410041841004184</v>
      </c>
      <c r="U5394" s="74" t="n">
        <v>0.524686192468619</v>
      </c>
      <c r="V5394" s="72" t="str">
        <f aca="false">IF(S5394="Empate","—",IF((N5394&gt;M5394)&lt;&gt;(T5394&gt;U5394),"Sim","Não"))</f>
        <v>Não</v>
      </c>
    </row>
    <row r="5395" customFormat="false" ht="15" hidden="false" customHeight="false" outlineLevel="0" collapsed="false">
      <c r="A5395" s="72" t="s">
        <v>10869</v>
      </c>
      <c r="B5395" s="72" t="s">
        <v>10870</v>
      </c>
      <c r="C5395" s="72" t="s">
        <v>280</v>
      </c>
      <c r="D5395" s="72" t="s">
        <v>282</v>
      </c>
      <c r="E5395" s="72"/>
      <c r="F5395" s="73" t="n">
        <v>29070</v>
      </c>
      <c r="G5395" s="73" t="n">
        <v>23157</v>
      </c>
      <c r="H5395" s="73" t="n">
        <v>5913</v>
      </c>
      <c r="I5395" s="74" t="n">
        <f aca="false">H5395/F5395</f>
        <v>0.203405572755418</v>
      </c>
      <c r="J5395" s="73" t="n">
        <v>22002</v>
      </c>
      <c r="K5395" s="73" t="n">
        <v>437</v>
      </c>
      <c r="L5395" s="73" t="n">
        <v>718</v>
      </c>
      <c r="M5395" s="73" t="n">
        <v>14607</v>
      </c>
      <c r="N5395" s="73" t="n">
        <v>5460</v>
      </c>
      <c r="O5395" s="73" t="n">
        <f aca="false">J5395-M5395-N5395</f>
        <v>1935</v>
      </c>
      <c r="P5395" s="74" t="n">
        <f aca="false">M5395/J5395</f>
        <v>0.663894191437142</v>
      </c>
      <c r="Q5395" s="74" t="n">
        <f aca="false">N5395/J5395</f>
        <v>0.24815925824925</v>
      </c>
      <c r="R5395" s="75" t="n">
        <f aca="false">ABS(P5395-Q5395)*100</f>
        <v>41.5734933187892</v>
      </c>
      <c r="S5395" s="72" t="str">
        <f aca="false">IF(M5395&gt;N5395,"Flávio Bolsonaro",IF(N5395&gt;M5395,"Lula","Empate"))</f>
        <v>Flávio Bolsonaro</v>
      </c>
      <c r="T5395" s="74" t="n">
        <v>0.27191181720814</v>
      </c>
      <c r="U5395" s="74" t="n">
        <v>0.626160299892895</v>
      </c>
      <c r="V5395" s="72" t="str">
        <f aca="false">IF(S5395="Empate","—",IF((N5395&gt;M5395)&lt;&gt;(T5395&gt;U5395),"Sim","Não"))</f>
        <v>Não</v>
      </c>
    </row>
    <row r="5396" customFormat="false" ht="15" hidden="false" customHeight="false" outlineLevel="0" collapsed="false">
      <c r="A5396" s="72" t="s">
        <v>10871</v>
      </c>
      <c r="B5396" s="72" t="s">
        <v>10872</v>
      </c>
      <c r="C5396" s="72" t="s">
        <v>280</v>
      </c>
      <c r="D5396" s="72" t="s">
        <v>282</v>
      </c>
      <c r="E5396" s="72"/>
      <c r="F5396" s="73" t="n">
        <v>2427</v>
      </c>
      <c r="G5396" s="73" t="n">
        <v>1889</v>
      </c>
      <c r="H5396" s="73" t="n">
        <v>538</v>
      </c>
      <c r="I5396" s="74" t="n">
        <f aca="false">H5396/F5396</f>
        <v>0.221672847136382</v>
      </c>
      <c r="J5396" s="73" t="n">
        <v>1788</v>
      </c>
      <c r="K5396" s="73" t="n">
        <v>34</v>
      </c>
      <c r="L5396" s="73" t="n">
        <v>67</v>
      </c>
      <c r="M5396" s="73" t="n">
        <v>1018</v>
      </c>
      <c r="N5396" s="73" t="n">
        <v>648</v>
      </c>
      <c r="O5396" s="73" t="n">
        <f aca="false">J5396-M5396-N5396</f>
        <v>122</v>
      </c>
      <c r="P5396" s="74" t="n">
        <f aca="false">M5396/J5396</f>
        <v>0.569351230425056</v>
      </c>
      <c r="Q5396" s="74" t="n">
        <f aca="false">N5396/J5396</f>
        <v>0.36241610738255</v>
      </c>
      <c r="R5396" s="75" t="n">
        <f aca="false">ABS(P5396-Q5396)*100</f>
        <v>20.6935123042506</v>
      </c>
      <c r="S5396" s="72" t="str">
        <f aca="false">IF(M5396&gt;N5396,"Flávio Bolsonaro",IF(N5396&gt;M5396,"Lula","Empate"))</f>
        <v>Flávio Bolsonaro</v>
      </c>
      <c r="T5396" s="74" t="n">
        <v>0.439977024698449</v>
      </c>
      <c r="U5396" s="74" t="n">
        <v>0.468121769098219</v>
      </c>
      <c r="V5396" s="72" t="str">
        <f aca="false">IF(S5396="Empate","—",IF((N5396&gt;M5396)&lt;&gt;(T5396&gt;U5396),"Sim","Não"))</f>
        <v>Não</v>
      </c>
    </row>
    <row r="5397" customFormat="false" ht="15" hidden="false" customHeight="false" outlineLevel="0" collapsed="false">
      <c r="A5397" s="72" t="s">
        <v>10873</v>
      </c>
      <c r="B5397" s="72" t="s">
        <v>10874</v>
      </c>
      <c r="C5397" s="72" t="s">
        <v>280</v>
      </c>
      <c r="D5397" s="72" t="s">
        <v>282</v>
      </c>
      <c r="E5397" s="72"/>
      <c r="F5397" s="73" t="n">
        <v>2545</v>
      </c>
      <c r="G5397" s="73" t="n">
        <v>1988</v>
      </c>
      <c r="H5397" s="73" t="n">
        <v>557</v>
      </c>
      <c r="I5397" s="74" t="n">
        <f aca="false">H5397/F5397</f>
        <v>0.218860510805501</v>
      </c>
      <c r="J5397" s="73" t="n">
        <v>1883</v>
      </c>
      <c r="K5397" s="73" t="n">
        <v>36</v>
      </c>
      <c r="L5397" s="73" t="n">
        <v>69</v>
      </c>
      <c r="M5397" s="73" t="n">
        <v>1242</v>
      </c>
      <c r="N5397" s="73" t="n">
        <v>532</v>
      </c>
      <c r="O5397" s="73" t="n">
        <f aca="false">J5397-M5397-N5397</f>
        <v>109</v>
      </c>
      <c r="P5397" s="74" t="n">
        <f aca="false">M5397/J5397</f>
        <v>0.659585767392459</v>
      </c>
      <c r="Q5397" s="74" t="n">
        <f aca="false">N5397/J5397</f>
        <v>0.282527881040892</v>
      </c>
      <c r="R5397" s="75" t="n">
        <f aca="false">ABS(P5397-Q5397)*100</f>
        <v>37.7057886351567</v>
      </c>
      <c r="S5397" s="72" t="str">
        <f aca="false">IF(M5397&gt;N5397,"Flávio Bolsonaro",IF(N5397&gt;M5397,"Lula","Empate"))</f>
        <v>Flávio Bolsonaro</v>
      </c>
      <c r="T5397" s="74" t="n">
        <v>0.297709923664122</v>
      </c>
      <c r="U5397" s="74" t="n">
        <v>0.619956379498364</v>
      </c>
      <c r="V5397" s="72" t="str">
        <f aca="false">IF(S5397="Empate","—",IF((N5397&gt;M5397)&lt;&gt;(T5397&gt;U5397),"Sim","Não"))</f>
        <v>Não</v>
      </c>
    </row>
    <row r="5398" customFormat="false" ht="15" hidden="false" customHeight="false" outlineLevel="0" collapsed="false">
      <c r="A5398" s="72" t="s">
        <v>10875</v>
      </c>
      <c r="B5398" s="72" t="s">
        <v>10876</v>
      </c>
      <c r="C5398" s="72" t="s">
        <v>280</v>
      </c>
      <c r="D5398" s="72" t="s">
        <v>282</v>
      </c>
      <c r="E5398" s="72"/>
      <c r="F5398" s="73" t="n">
        <v>6691</v>
      </c>
      <c r="G5398" s="73" t="n">
        <v>5337</v>
      </c>
      <c r="H5398" s="73" t="n">
        <v>1354</v>
      </c>
      <c r="I5398" s="74" t="n">
        <f aca="false">H5398/F5398</f>
        <v>0.202361380959498</v>
      </c>
      <c r="J5398" s="73" t="n">
        <v>5020</v>
      </c>
      <c r="K5398" s="73" t="n">
        <v>164</v>
      </c>
      <c r="L5398" s="73" t="n">
        <v>153</v>
      </c>
      <c r="M5398" s="73" t="n">
        <v>3581</v>
      </c>
      <c r="N5398" s="73" t="n">
        <v>1150</v>
      </c>
      <c r="O5398" s="73" t="n">
        <f aca="false">J5398-M5398-N5398</f>
        <v>289</v>
      </c>
      <c r="P5398" s="74" t="n">
        <f aca="false">M5398/J5398</f>
        <v>0.713346613545817</v>
      </c>
      <c r="Q5398" s="74" t="n">
        <f aca="false">N5398/J5398</f>
        <v>0.229083665338645</v>
      </c>
      <c r="R5398" s="75" t="n">
        <f aca="false">ABS(P5398-Q5398)*100</f>
        <v>48.4262948207171</v>
      </c>
      <c r="S5398" s="72" t="str">
        <f aca="false">IF(M5398&gt;N5398,"Flávio Bolsonaro",IF(N5398&gt;M5398,"Lula","Empate"))</f>
        <v>Flávio Bolsonaro</v>
      </c>
      <c r="T5398" s="74" t="n">
        <v>0.271799628942486</v>
      </c>
      <c r="U5398" s="74" t="n">
        <v>0.653061224489796</v>
      </c>
      <c r="V5398" s="72" t="str">
        <f aca="false">IF(S5398="Empate","—",IF((N5398&gt;M5398)&lt;&gt;(T5398&gt;U5398),"Sim","Não"))</f>
        <v>Não</v>
      </c>
    </row>
    <row r="5399" customFormat="false" ht="15" hidden="false" customHeight="false" outlineLevel="0" collapsed="false">
      <c r="A5399" s="72" t="s">
        <v>10877</v>
      </c>
      <c r="B5399" s="72" t="s">
        <v>10878</v>
      </c>
      <c r="C5399" s="72" t="s">
        <v>280</v>
      </c>
      <c r="D5399" s="72" t="s">
        <v>282</v>
      </c>
      <c r="E5399" s="72"/>
      <c r="F5399" s="73" t="n">
        <v>1649</v>
      </c>
      <c r="G5399" s="73" t="n">
        <v>1305</v>
      </c>
      <c r="H5399" s="73" t="n">
        <v>344</v>
      </c>
      <c r="I5399" s="74" t="n">
        <f aca="false">H5399/F5399</f>
        <v>0.208611279563372</v>
      </c>
      <c r="J5399" s="73" t="n">
        <v>1243</v>
      </c>
      <c r="K5399" s="73" t="n">
        <v>27</v>
      </c>
      <c r="L5399" s="73" t="n">
        <v>35</v>
      </c>
      <c r="M5399" s="73" t="n">
        <v>574</v>
      </c>
      <c r="N5399" s="73" t="n">
        <v>574</v>
      </c>
      <c r="O5399" s="73" t="n">
        <f aca="false">J5399-M5399-N5399</f>
        <v>95</v>
      </c>
      <c r="P5399" s="74" t="n">
        <f aca="false">M5399/J5399</f>
        <v>0.46178600160901</v>
      </c>
      <c r="Q5399" s="74" t="n">
        <f aca="false">N5399/J5399</f>
        <v>0.46178600160901</v>
      </c>
      <c r="R5399" s="75" t="n">
        <f aca="false">ABS(P5399-Q5399)*100</f>
        <v>0</v>
      </c>
      <c r="S5399" s="72" t="str">
        <f aca="false">IF(M5399&gt;N5399,"Flávio Bolsonaro",IF(N5399&gt;M5399,"Lula","Empate"))</f>
        <v>Empate</v>
      </c>
      <c r="T5399" s="74" t="n">
        <v>0.529411764705882</v>
      </c>
      <c r="U5399" s="74" t="n">
        <v>0.387738193869097</v>
      </c>
      <c r="V5399" s="72" t="str">
        <f aca="false">IF(S5399="Empate","—",IF((N5399&gt;M5399)&lt;&gt;(T5399&gt;U5399),"Sim","Não"))</f>
        <v>—</v>
      </c>
    </row>
    <row r="5400" customFormat="false" ht="15" hidden="false" customHeight="false" outlineLevel="0" collapsed="false">
      <c r="A5400" s="72" t="s">
        <v>10879</v>
      </c>
      <c r="B5400" s="72" t="s">
        <v>10880</v>
      </c>
      <c r="C5400" s="72" t="s">
        <v>280</v>
      </c>
      <c r="D5400" s="72" t="s">
        <v>282</v>
      </c>
      <c r="E5400" s="72"/>
      <c r="F5400" s="73" t="n">
        <v>29627</v>
      </c>
      <c r="G5400" s="73" t="n">
        <v>23668</v>
      </c>
      <c r="H5400" s="73" t="n">
        <v>5959</v>
      </c>
      <c r="I5400" s="74" t="n">
        <f aca="false">H5400/F5400</f>
        <v>0.201134100651433</v>
      </c>
      <c r="J5400" s="73" t="n">
        <v>22451</v>
      </c>
      <c r="K5400" s="73" t="n">
        <v>530</v>
      </c>
      <c r="L5400" s="73" t="n">
        <v>687</v>
      </c>
      <c r="M5400" s="73" t="n">
        <v>13500</v>
      </c>
      <c r="N5400" s="73" t="n">
        <v>6688</v>
      </c>
      <c r="O5400" s="73" t="n">
        <f aca="false">J5400-M5400-N5400</f>
        <v>2263</v>
      </c>
      <c r="P5400" s="74" t="n">
        <f aca="false">M5400/J5400</f>
        <v>0.601309518506971</v>
      </c>
      <c r="Q5400" s="74" t="n">
        <f aca="false">N5400/J5400</f>
        <v>0.297893189612935</v>
      </c>
      <c r="R5400" s="75" t="n">
        <f aca="false">ABS(P5400-Q5400)*100</f>
        <v>30.3416328894036</v>
      </c>
      <c r="S5400" s="72" t="str">
        <f aca="false">IF(M5400&gt;N5400,"Flávio Bolsonaro",IF(N5400&gt;M5400,"Lula","Empate"))</f>
        <v>Flávio Bolsonaro</v>
      </c>
      <c r="T5400" s="74" t="n">
        <v>0.317253927398598</v>
      </c>
      <c r="U5400" s="74" t="n">
        <v>0.574554007277891</v>
      </c>
      <c r="V5400" s="72" t="str">
        <f aca="false">IF(S5400="Empate","—",IF((N5400&gt;M5400)&lt;&gt;(T5400&gt;U5400),"Sim","Não"))</f>
        <v>Não</v>
      </c>
    </row>
    <row r="5401" customFormat="false" ht="15" hidden="false" customHeight="false" outlineLevel="0" collapsed="false">
      <c r="A5401" s="72" t="s">
        <v>10881</v>
      </c>
      <c r="B5401" s="72" t="s">
        <v>10882</v>
      </c>
      <c r="C5401" s="72" t="s">
        <v>280</v>
      </c>
      <c r="D5401" s="72" t="s">
        <v>282</v>
      </c>
      <c r="E5401" s="72"/>
      <c r="F5401" s="73" t="n">
        <v>5256</v>
      </c>
      <c r="G5401" s="73" t="n">
        <v>4041</v>
      </c>
      <c r="H5401" s="73" t="n">
        <v>1215</v>
      </c>
      <c r="I5401" s="74" t="n">
        <f aca="false">H5401/F5401</f>
        <v>0.231164383561644</v>
      </c>
      <c r="J5401" s="73" t="n">
        <v>3797</v>
      </c>
      <c r="K5401" s="73" t="n">
        <v>118</v>
      </c>
      <c r="L5401" s="73" t="n">
        <v>126</v>
      </c>
      <c r="M5401" s="73" t="n">
        <v>2292</v>
      </c>
      <c r="N5401" s="73" t="n">
        <v>1274</v>
      </c>
      <c r="O5401" s="73" t="n">
        <f aca="false">J5401-M5401-N5401</f>
        <v>231</v>
      </c>
      <c r="P5401" s="74" t="n">
        <f aca="false">M5401/J5401</f>
        <v>0.603634448248617</v>
      </c>
      <c r="Q5401" s="74" t="n">
        <f aca="false">N5401/J5401</f>
        <v>0.33552804845931</v>
      </c>
      <c r="R5401" s="75" t="n">
        <f aca="false">ABS(P5401-Q5401)*100</f>
        <v>26.8106399789307</v>
      </c>
      <c r="S5401" s="72" t="str">
        <f aca="false">IF(M5401&gt;N5401,"Flávio Bolsonaro",IF(N5401&gt;M5401,"Lula","Empate"))</f>
        <v>Flávio Bolsonaro</v>
      </c>
      <c r="T5401" s="74" t="n">
        <v>0.384700359016846</v>
      </c>
      <c r="U5401" s="74" t="n">
        <v>0.552333609500138</v>
      </c>
      <c r="V5401" s="72" t="str">
        <f aca="false">IF(S5401="Empate","—",IF((N5401&gt;M5401)&lt;&gt;(T5401&gt;U5401),"Sim","Não"))</f>
        <v>Não</v>
      </c>
    </row>
    <row r="5402" customFormat="false" ht="15" hidden="false" customHeight="false" outlineLevel="0" collapsed="false">
      <c r="A5402" s="72" t="s">
        <v>10883</v>
      </c>
      <c r="B5402" s="72" t="s">
        <v>10884</v>
      </c>
      <c r="C5402" s="72" t="s">
        <v>280</v>
      </c>
      <c r="D5402" s="72" t="s">
        <v>282</v>
      </c>
      <c r="E5402" s="72"/>
      <c r="F5402" s="73" t="n">
        <v>5542</v>
      </c>
      <c r="G5402" s="73" t="n">
        <v>4373</v>
      </c>
      <c r="H5402" s="73" t="n">
        <v>1169</v>
      </c>
      <c r="I5402" s="74" t="n">
        <f aca="false">H5402/F5402</f>
        <v>0.210934680620715</v>
      </c>
      <c r="J5402" s="73" t="n">
        <v>4114</v>
      </c>
      <c r="K5402" s="73" t="n">
        <v>108</v>
      </c>
      <c r="L5402" s="73" t="n">
        <v>151</v>
      </c>
      <c r="M5402" s="73" t="n">
        <v>2803</v>
      </c>
      <c r="N5402" s="73" t="n">
        <v>1041</v>
      </c>
      <c r="O5402" s="73" t="n">
        <f aca="false">J5402-M5402-N5402</f>
        <v>270</v>
      </c>
      <c r="P5402" s="74" t="n">
        <f aca="false">M5402/J5402</f>
        <v>0.68133203694701</v>
      </c>
      <c r="Q5402" s="74" t="n">
        <f aca="false">N5402/J5402</f>
        <v>0.253038405444823</v>
      </c>
      <c r="R5402" s="75" t="n">
        <f aca="false">ABS(P5402-Q5402)*100</f>
        <v>42.8293631502188</v>
      </c>
      <c r="S5402" s="72" t="str">
        <f aca="false">IF(M5402&gt;N5402,"Flávio Bolsonaro",IF(N5402&gt;M5402,"Lula","Empate"))</f>
        <v>Flávio Bolsonaro</v>
      </c>
      <c r="T5402" s="74" t="n">
        <v>0.309934110491637</v>
      </c>
      <c r="U5402" s="74" t="n">
        <v>0.611251900658895</v>
      </c>
      <c r="V5402" s="72" t="str">
        <f aca="false">IF(S5402="Empate","—",IF((N5402&gt;M5402)&lt;&gt;(T5402&gt;U5402),"Sim","Não"))</f>
        <v>Não</v>
      </c>
    </row>
    <row r="5403" customFormat="false" ht="15" hidden="false" customHeight="false" outlineLevel="0" collapsed="false">
      <c r="A5403" s="72" t="s">
        <v>10885</v>
      </c>
      <c r="B5403" s="72" t="s">
        <v>10886</v>
      </c>
      <c r="C5403" s="72" t="s">
        <v>280</v>
      </c>
      <c r="D5403" s="72" t="s">
        <v>282</v>
      </c>
      <c r="E5403" s="72"/>
      <c r="F5403" s="73" t="n">
        <v>10833</v>
      </c>
      <c r="G5403" s="73" t="n">
        <v>8388</v>
      </c>
      <c r="H5403" s="73" t="n">
        <v>2445</v>
      </c>
      <c r="I5403" s="74" t="n">
        <f aca="false">H5403/F5403</f>
        <v>0.225699252284686</v>
      </c>
      <c r="J5403" s="73" t="n">
        <v>8046</v>
      </c>
      <c r="K5403" s="73" t="n">
        <v>130</v>
      </c>
      <c r="L5403" s="73" t="n">
        <v>212</v>
      </c>
      <c r="M5403" s="73" t="n">
        <v>5227</v>
      </c>
      <c r="N5403" s="73" t="n">
        <v>2263</v>
      </c>
      <c r="O5403" s="73" t="n">
        <f aca="false">J5403-M5403-N5403</f>
        <v>556</v>
      </c>
      <c r="P5403" s="74" t="n">
        <f aca="false">M5403/J5403</f>
        <v>0.649639572458365</v>
      </c>
      <c r="Q5403" s="74" t="n">
        <f aca="false">N5403/J5403</f>
        <v>0.281257767834949</v>
      </c>
      <c r="R5403" s="75" t="n">
        <f aca="false">ABS(P5403-Q5403)*100</f>
        <v>36.8381804623415</v>
      </c>
      <c r="S5403" s="72" t="str">
        <f aca="false">IF(M5403&gt;N5403,"Flávio Bolsonaro",IF(N5403&gt;M5403,"Lula","Empate"))</f>
        <v>Flávio Bolsonaro</v>
      </c>
      <c r="T5403" s="74" t="n">
        <v>0.329230401529637</v>
      </c>
      <c r="U5403" s="74" t="n">
        <v>0.594168260038241</v>
      </c>
      <c r="V5403" s="72" t="str">
        <f aca="false">IF(S5403="Empate","—",IF((N5403&gt;M5403)&lt;&gt;(T5403&gt;U5403),"Sim","Não"))</f>
        <v>Não</v>
      </c>
    </row>
    <row r="5404" customFormat="false" ht="15" hidden="false" customHeight="false" outlineLevel="0" collapsed="false">
      <c r="A5404" s="72" t="s">
        <v>10887</v>
      </c>
      <c r="B5404" s="72" t="s">
        <v>10888</v>
      </c>
      <c r="C5404" s="72" t="s">
        <v>280</v>
      </c>
      <c r="D5404" s="72" t="s">
        <v>282</v>
      </c>
      <c r="E5404" s="72"/>
      <c r="F5404" s="73" t="n">
        <v>47261</v>
      </c>
      <c r="G5404" s="73" t="n">
        <v>35999</v>
      </c>
      <c r="H5404" s="73" t="n">
        <v>11262</v>
      </c>
      <c r="I5404" s="74" t="n">
        <f aca="false">H5404/F5404</f>
        <v>0.238293730560081</v>
      </c>
      <c r="J5404" s="73" t="n">
        <v>34365</v>
      </c>
      <c r="K5404" s="73" t="n">
        <v>706</v>
      </c>
      <c r="L5404" s="73" t="n">
        <v>928</v>
      </c>
      <c r="M5404" s="73" t="n">
        <v>23559</v>
      </c>
      <c r="N5404" s="73" t="n">
        <v>8245</v>
      </c>
      <c r="O5404" s="73" t="n">
        <f aca="false">J5404-M5404-N5404</f>
        <v>2561</v>
      </c>
      <c r="P5404" s="74" t="n">
        <f aca="false">M5404/J5404</f>
        <v>0.685552160628547</v>
      </c>
      <c r="Q5404" s="74" t="n">
        <f aca="false">N5404/J5404</f>
        <v>0.239924341626655</v>
      </c>
      <c r="R5404" s="75" t="n">
        <f aca="false">ABS(P5404-Q5404)*100</f>
        <v>44.5627819001892</v>
      </c>
      <c r="S5404" s="72" t="str">
        <f aca="false">IF(M5404&gt;N5404,"Flávio Bolsonaro",IF(N5404&gt;M5404,"Lula","Empate"))</f>
        <v>Flávio Bolsonaro</v>
      </c>
      <c r="T5404" s="74" t="n">
        <v>0.271875611734109</v>
      </c>
      <c r="U5404" s="74" t="n">
        <v>0.650325792108281</v>
      </c>
      <c r="V5404" s="72" t="str">
        <f aca="false">IF(S5404="Empate","—",IF((N5404&gt;M5404)&lt;&gt;(T5404&gt;U5404),"Sim","Não"))</f>
        <v>Não</v>
      </c>
    </row>
    <row r="5405" customFormat="false" ht="15" hidden="false" customHeight="false" outlineLevel="0" collapsed="false">
      <c r="A5405" s="72" t="s">
        <v>10889</v>
      </c>
      <c r="B5405" s="72" t="s">
        <v>10890</v>
      </c>
      <c r="C5405" s="72" t="s">
        <v>280</v>
      </c>
      <c r="D5405" s="72" t="s">
        <v>282</v>
      </c>
      <c r="E5405" s="72"/>
      <c r="F5405" s="73" t="n">
        <v>1661</v>
      </c>
      <c r="G5405" s="73" t="n">
        <v>1285</v>
      </c>
      <c r="H5405" s="73" t="n">
        <v>376</v>
      </c>
      <c r="I5405" s="74" t="n">
        <f aca="false">H5405/F5405</f>
        <v>0.226369656833233</v>
      </c>
      <c r="J5405" s="73" t="n">
        <v>1244</v>
      </c>
      <c r="K5405" s="73" t="n">
        <v>10</v>
      </c>
      <c r="L5405" s="73" t="n">
        <v>31</v>
      </c>
      <c r="M5405" s="73" t="n">
        <v>821</v>
      </c>
      <c r="N5405" s="73" t="n">
        <v>349</v>
      </c>
      <c r="O5405" s="73" t="n">
        <f aca="false">J5405-M5405-N5405</f>
        <v>74</v>
      </c>
      <c r="P5405" s="74" t="n">
        <f aca="false">M5405/J5405</f>
        <v>0.659967845659164</v>
      </c>
      <c r="Q5405" s="74" t="n">
        <f aca="false">N5405/J5405</f>
        <v>0.280546623794212</v>
      </c>
      <c r="R5405" s="75" t="n">
        <f aca="false">ABS(P5405-Q5405)*100</f>
        <v>37.9421221864952</v>
      </c>
      <c r="S5405" s="72" t="str">
        <f aca="false">IF(M5405&gt;N5405,"Flávio Bolsonaro",IF(N5405&gt;M5405,"Lula","Empate"))</f>
        <v>Flávio Bolsonaro</v>
      </c>
      <c r="T5405" s="74" t="n">
        <v>0.342995169082126</v>
      </c>
      <c r="U5405" s="74" t="n">
        <v>0.601449275362319</v>
      </c>
      <c r="V5405" s="72" t="str">
        <f aca="false">IF(S5405="Empate","—",IF((N5405&gt;M5405)&lt;&gt;(T5405&gt;U5405),"Sim","Não"))</f>
        <v>Não</v>
      </c>
    </row>
    <row r="5406" customFormat="false" ht="15" hidden="false" customHeight="false" outlineLevel="0" collapsed="false">
      <c r="A5406" s="72" t="s">
        <v>10891</v>
      </c>
      <c r="B5406" s="72" t="s">
        <v>4644</v>
      </c>
      <c r="C5406" s="72" t="s">
        <v>280</v>
      </c>
      <c r="D5406" s="72" t="s">
        <v>282</v>
      </c>
      <c r="E5406" s="72"/>
      <c r="F5406" s="73" t="n">
        <v>1955</v>
      </c>
      <c r="G5406" s="73" t="n">
        <v>1500</v>
      </c>
      <c r="H5406" s="73" t="n">
        <v>455</v>
      </c>
      <c r="I5406" s="74" t="n">
        <f aca="false">H5406/F5406</f>
        <v>0.232736572890026</v>
      </c>
      <c r="J5406" s="73" t="n">
        <v>1419</v>
      </c>
      <c r="K5406" s="73" t="n">
        <v>22</v>
      </c>
      <c r="L5406" s="73" t="n">
        <v>59</v>
      </c>
      <c r="M5406" s="73" t="n">
        <v>668</v>
      </c>
      <c r="N5406" s="73" t="n">
        <v>627</v>
      </c>
      <c r="O5406" s="73" t="n">
        <f aca="false">J5406-M5406-N5406</f>
        <v>124</v>
      </c>
      <c r="P5406" s="74" t="n">
        <f aca="false">M5406/J5406</f>
        <v>0.470754052149401</v>
      </c>
      <c r="Q5406" s="74" t="n">
        <f aca="false">N5406/J5406</f>
        <v>0.441860465116279</v>
      </c>
      <c r="R5406" s="75" t="n">
        <f aca="false">ABS(P5406-Q5406)*100</f>
        <v>2.88935870331219</v>
      </c>
      <c r="S5406" s="72" t="str">
        <f aca="false">IF(M5406&gt;N5406,"Flávio Bolsonaro",IF(N5406&gt;M5406,"Lula","Empate"))</f>
        <v>Flávio Bolsonaro</v>
      </c>
      <c r="T5406" s="74" t="n">
        <v>0.512123438648053</v>
      </c>
      <c r="U5406" s="74" t="n">
        <v>0.412931667891256</v>
      </c>
      <c r="V5406" s="72" t="str">
        <f aca="false">IF(S5406="Empate","—",IF((N5406&gt;M5406)&lt;&gt;(T5406&gt;U5406),"Sim","Não"))</f>
        <v>Sim</v>
      </c>
    </row>
    <row r="5407" customFormat="false" ht="15" hidden="false" customHeight="false" outlineLevel="0" collapsed="false">
      <c r="A5407" s="72" t="s">
        <v>10892</v>
      </c>
      <c r="B5407" s="72" t="s">
        <v>10893</v>
      </c>
      <c r="C5407" s="72" t="s">
        <v>280</v>
      </c>
      <c r="D5407" s="72" t="s">
        <v>282</v>
      </c>
      <c r="E5407" s="72"/>
      <c r="F5407" s="73" t="n">
        <v>4496</v>
      </c>
      <c r="G5407" s="73" t="n">
        <v>3440</v>
      </c>
      <c r="H5407" s="73" t="n">
        <v>1056</v>
      </c>
      <c r="I5407" s="74" t="n">
        <f aca="false">H5407/F5407</f>
        <v>0.234875444839858</v>
      </c>
      <c r="J5407" s="73" t="n">
        <v>3279</v>
      </c>
      <c r="K5407" s="73" t="n">
        <v>62</v>
      </c>
      <c r="L5407" s="73" t="n">
        <v>99</v>
      </c>
      <c r="M5407" s="73" t="n">
        <v>1824</v>
      </c>
      <c r="N5407" s="73" t="n">
        <v>1268</v>
      </c>
      <c r="O5407" s="73" t="n">
        <f aca="false">J5407-M5407-N5407</f>
        <v>187</v>
      </c>
      <c r="P5407" s="74" t="n">
        <f aca="false">M5407/J5407</f>
        <v>0.556267154620311</v>
      </c>
      <c r="Q5407" s="74" t="n">
        <f aca="false">N5407/J5407</f>
        <v>0.386703263189997</v>
      </c>
      <c r="R5407" s="75" t="n">
        <f aca="false">ABS(P5407-Q5407)*100</f>
        <v>16.9563891430314</v>
      </c>
      <c r="S5407" s="72" t="str">
        <f aca="false">IF(M5407&gt;N5407,"Flávio Bolsonaro",IF(N5407&gt;M5407,"Lula","Empate"))</f>
        <v>Flávio Bolsonaro</v>
      </c>
      <c r="T5407" s="74" t="n">
        <v>0.461653684841222</v>
      </c>
      <c r="U5407" s="74" t="n">
        <v>0.485020970641102</v>
      </c>
      <c r="V5407" s="72" t="str">
        <f aca="false">IF(S5407="Empate","—",IF((N5407&gt;M5407)&lt;&gt;(T5407&gt;U5407),"Sim","Não"))</f>
        <v>Não</v>
      </c>
    </row>
    <row r="5408" customFormat="false" ht="15" hidden="false" customHeight="false" outlineLevel="0" collapsed="false">
      <c r="A5408" s="72" t="s">
        <v>10894</v>
      </c>
      <c r="B5408" s="72" t="s">
        <v>10895</v>
      </c>
      <c r="C5408" s="72" t="s">
        <v>280</v>
      </c>
      <c r="D5408" s="72" t="s">
        <v>282</v>
      </c>
      <c r="E5408" s="72"/>
      <c r="F5408" s="73" t="n">
        <v>77900</v>
      </c>
      <c r="G5408" s="73" t="n">
        <v>58669</v>
      </c>
      <c r="H5408" s="73" t="n">
        <v>19231</v>
      </c>
      <c r="I5408" s="74" t="n">
        <f aca="false">H5408/F5408</f>
        <v>0.246867779204108</v>
      </c>
      <c r="J5408" s="73" t="n">
        <v>56014</v>
      </c>
      <c r="K5408" s="73" t="n">
        <v>1064</v>
      </c>
      <c r="L5408" s="73" t="n">
        <v>1591</v>
      </c>
      <c r="M5408" s="73" t="n">
        <v>33252</v>
      </c>
      <c r="N5408" s="73" t="n">
        <v>18571</v>
      </c>
      <c r="O5408" s="73" t="n">
        <f aca="false">J5408-M5408-N5408</f>
        <v>4191</v>
      </c>
      <c r="P5408" s="74" t="n">
        <f aca="false">M5408/J5408</f>
        <v>0.593637304959474</v>
      </c>
      <c r="Q5408" s="74" t="n">
        <f aca="false">N5408/J5408</f>
        <v>0.331542114471382</v>
      </c>
      <c r="R5408" s="75" t="n">
        <f aca="false">ABS(P5408-Q5408)*100</f>
        <v>26.2095190488092</v>
      </c>
      <c r="S5408" s="72" t="str">
        <f aca="false">IF(M5408&gt;N5408,"Flávio Bolsonaro",IF(N5408&gt;M5408,"Lula","Empate"))</f>
        <v>Flávio Bolsonaro</v>
      </c>
      <c r="T5408" s="74" t="n">
        <v>0.345968903773832</v>
      </c>
      <c r="U5408" s="74" t="n">
        <v>0.575542125844294</v>
      </c>
      <c r="V5408" s="72" t="str">
        <f aca="false">IF(S5408="Empate","—",IF((N5408&gt;M5408)&lt;&gt;(T5408&gt;U5408),"Sim","Não"))</f>
        <v>Não</v>
      </c>
    </row>
    <row r="5409" customFormat="false" ht="15" hidden="false" customHeight="false" outlineLevel="0" collapsed="false">
      <c r="A5409" s="72" t="s">
        <v>10896</v>
      </c>
      <c r="B5409" s="72" t="s">
        <v>10897</v>
      </c>
      <c r="C5409" s="72" t="s">
        <v>280</v>
      </c>
      <c r="D5409" s="72" t="s">
        <v>282</v>
      </c>
      <c r="E5409" s="72"/>
      <c r="F5409" s="73" t="n">
        <v>3995</v>
      </c>
      <c r="G5409" s="73" t="n">
        <v>2997</v>
      </c>
      <c r="H5409" s="73" t="n">
        <v>998</v>
      </c>
      <c r="I5409" s="74" t="n">
        <f aca="false">H5409/F5409</f>
        <v>0.249812265331665</v>
      </c>
      <c r="J5409" s="73" t="n">
        <v>2883</v>
      </c>
      <c r="K5409" s="73" t="n">
        <v>52</v>
      </c>
      <c r="L5409" s="73" t="n">
        <v>62</v>
      </c>
      <c r="M5409" s="73" t="n">
        <v>1720</v>
      </c>
      <c r="N5409" s="73" t="n">
        <v>1022</v>
      </c>
      <c r="O5409" s="73" t="n">
        <f aca="false">J5409-M5409-N5409</f>
        <v>141</v>
      </c>
      <c r="P5409" s="74" t="n">
        <f aca="false">M5409/J5409</f>
        <v>0.596600763093999</v>
      </c>
      <c r="Q5409" s="74" t="n">
        <f aca="false">N5409/J5409</f>
        <v>0.354491848768644</v>
      </c>
      <c r="R5409" s="75" t="n">
        <f aca="false">ABS(P5409-Q5409)*100</f>
        <v>24.2108914325356</v>
      </c>
      <c r="S5409" s="72" t="str">
        <f aca="false">IF(M5409&gt;N5409,"Flávio Bolsonaro",IF(N5409&gt;M5409,"Lula","Empate"))</f>
        <v>Flávio Bolsonaro</v>
      </c>
      <c r="T5409" s="74" t="n">
        <v>0.427774130006566</v>
      </c>
      <c r="U5409" s="74" t="n">
        <v>0.53086014445174</v>
      </c>
      <c r="V5409" s="72" t="str">
        <f aca="false">IF(S5409="Empate","—",IF((N5409&gt;M5409)&lt;&gt;(T5409&gt;U5409),"Sim","Não"))</f>
        <v>Não</v>
      </c>
    </row>
    <row r="5410" customFormat="false" ht="15" hidden="false" customHeight="false" outlineLevel="0" collapsed="false">
      <c r="A5410" s="72" t="s">
        <v>10898</v>
      </c>
      <c r="B5410" s="72" t="s">
        <v>10899</v>
      </c>
      <c r="C5410" s="72" t="s">
        <v>280</v>
      </c>
      <c r="D5410" s="72" t="s">
        <v>282</v>
      </c>
      <c r="E5410" s="72"/>
      <c r="F5410" s="73" t="n">
        <v>8307</v>
      </c>
      <c r="G5410" s="73" t="n">
        <v>6431</v>
      </c>
      <c r="H5410" s="73" t="n">
        <v>1876</v>
      </c>
      <c r="I5410" s="74" t="n">
        <f aca="false">H5410/F5410</f>
        <v>0.225833634284339</v>
      </c>
      <c r="J5410" s="73" t="n">
        <v>6041</v>
      </c>
      <c r="K5410" s="73" t="n">
        <v>154</v>
      </c>
      <c r="L5410" s="73" t="n">
        <v>236</v>
      </c>
      <c r="M5410" s="73" t="n">
        <v>3605</v>
      </c>
      <c r="N5410" s="73" t="n">
        <v>1932</v>
      </c>
      <c r="O5410" s="73" t="n">
        <f aca="false">J5410-M5410-N5410</f>
        <v>504</v>
      </c>
      <c r="P5410" s="74" t="n">
        <f aca="false">M5410/J5410</f>
        <v>0.59675550405562</v>
      </c>
      <c r="Q5410" s="74" t="n">
        <f aca="false">N5410/J5410</f>
        <v>0.31981460023175</v>
      </c>
      <c r="R5410" s="75" t="n">
        <f aca="false">ABS(P5410-Q5410)*100</f>
        <v>27.694090382387</v>
      </c>
      <c r="S5410" s="72" t="str">
        <f aca="false">IF(M5410&gt;N5410,"Flávio Bolsonaro",IF(N5410&gt;M5410,"Lula","Empate"))</f>
        <v>Flávio Bolsonaro</v>
      </c>
      <c r="T5410" s="74" t="n">
        <v>0.376869391824526</v>
      </c>
      <c r="U5410" s="74" t="n">
        <v>0.551013625789299</v>
      </c>
      <c r="V5410" s="72" t="str">
        <f aca="false">IF(S5410="Empate","—",IF((N5410&gt;M5410)&lt;&gt;(T5410&gt;U5410),"Sim","Não"))</f>
        <v>Não</v>
      </c>
    </row>
    <row r="5411" customFormat="false" ht="15" hidden="false" customHeight="false" outlineLevel="0" collapsed="false">
      <c r="A5411" s="72" t="s">
        <v>10900</v>
      </c>
      <c r="B5411" s="72" t="s">
        <v>10901</v>
      </c>
      <c r="C5411" s="72" t="s">
        <v>280</v>
      </c>
      <c r="D5411" s="72" t="s">
        <v>282</v>
      </c>
      <c r="E5411" s="72"/>
      <c r="F5411" s="73" t="n">
        <v>1703</v>
      </c>
      <c r="G5411" s="73" t="n">
        <v>1333</v>
      </c>
      <c r="H5411" s="73" t="n">
        <v>370</v>
      </c>
      <c r="I5411" s="74" t="n">
        <f aca="false">H5411/F5411</f>
        <v>0.217263652378156</v>
      </c>
      <c r="J5411" s="73" t="n">
        <v>1293</v>
      </c>
      <c r="K5411" s="73" t="n">
        <v>14</v>
      </c>
      <c r="L5411" s="73" t="n">
        <v>26</v>
      </c>
      <c r="M5411" s="73" t="n">
        <v>735</v>
      </c>
      <c r="N5411" s="73" t="n">
        <v>509</v>
      </c>
      <c r="O5411" s="73" t="n">
        <f aca="false">J5411-M5411-N5411</f>
        <v>49</v>
      </c>
      <c r="P5411" s="74" t="n">
        <f aca="false">M5411/J5411</f>
        <v>0.568445475638051</v>
      </c>
      <c r="Q5411" s="74" t="n">
        <f aca="false">N5411/J5411</f>
        <v>0.393658159319412</v>
      </c>
      <c r="R5411" s="75" t="n">
        <f aca="false">ABS(P5411-Q5411)*100</f>
        <v>17.4787316318639</v>
      </c>
      <c r="S5411" s="72" t="str">
        <f aca="false">IF(M5411&gt;N5411,"Flávio Bolsonaro",IF(N5411&gt;M5411,"Lula","Empate"))</f>
        <v>Flávio Bolsonaro</v>
      </c>
      <c r="T5411" s="74" t="n">
        <v>0.429530201342282</v>
      </c>
      <c r="U5411" s="74" t="n">
        <v>0.522651006711409</v>
      </c>
      <c r="V5411" s="72" t="str">
        <f aca="false">IF(S5411="Empate","—",IF((N5411&gt;M5411)&lt;&gt;(T5411&gt;U5411),"Sim","Não"))</f>
        <v>Não</v>
      </c>
    </row>
    <row r="5412" customFormat="false" ht="15" hidden="false" customHeight="false" outlineLevel="0" collapsed="false">
      <c r="A5412" s="72" t="s">
        <v>10902</v>
      </c>
      <c r="B5412" s="72" t="s">
        <v>10903</v>
      </c>
      <c r="C5412" s="72" t="s">
        <v>280</v>
      </c>
      <c r="D5412" s="72" t="s">
        <v>282</v>
      </c>
      <c r="E5412" s="72"/>
      <c r="F5412" s="73" t="n">
        <v>1622</v>
      </c>
      <c r="G5412" s="73" t="n">
        <v>1235</v>
      </c>
      <c r="H5412" s="73" t="n">
        <v>387</v>
      </c>
      <c r="I5412" s="74" t="n">
        <f aca="false">H5412/F5412</f>
        <v>0.238594327990136</v>
      </c>
      <c r="J5412" s="73" t="n">
        <v>1176</v>
      </c>
      <c r="K5412" s="73" t="n">
        <v>16</v>
      </c>
      <c r="L5412" s="73" t="n">
        <v>43</v>
      </c>
      <c r="M5412" s="73" t="n">
        <v>785</v>
      </c>
      <c r="N5412" s="73" t="n">
        <v>320</v>
      </c>
      <c r="O5412" s="73" t="n">
        <f aca="false">J5412-M5412-N5412</f>
        <v>71</v>
      </c>
      <c r="P5412" s="74" t="n">
        <f aca="false">M5412/J5412</f>
        <v>0.667517006802721</v>
      </c>
      <c r="Q5412" s="74" t="n">
        <f aca="false">N5412/J5412</f>
        <v>0.272108843537415</v>
      </c>
      <c r="R5412" s="75" t="n">
        <f aca="false">ABS(P5412-Q5412)*100</f>
        <v>39.5408163265306</v>
      </c>
      <c r="S5412" s="72" t="str">
        <f aca="false">IF(M5412&gt;N5412,"Flávio Bolsonaro",IF(N5412&gt;M5412,"Lula","Empate"))</f>
        <v>Flávio Bolsonaro</v>
      </c>
      <c r="T5412" s="74" t="n">
        <v>0.318460192475941</v>
      </c>
      <c r="U5412" s="74" t="n">
        <v>0.612423447069116</v>
      </c>
      <c r="V5412" s="72" t="str">
        <f aca="false">IF(S5412="Empate","—",IF((N5412&gt;M5412)&lt;&gt;(T5412&gt;U5412),"Sim","Não"))</f>
        <v>Não</v>
      </c>
    </row>
    <row r="5413" customFormat="false" ht="15" hidden="false" customHeight="false" outlineLevel="0" collapsed="false">
      <c r="A5413" s="72" t="s">
        <v>10904</v>
      </c>
      <c r="B5413" s="72" t="s">
        <v>10905</v>
      </c>
      <c r="C5413" s="72" t="s">
        <v>280</v>
      </c>
      <c r="D5413" s="72" t="s">
        <v>282</v>
      </c>
      <c r="E5413" s="72"/>
      <c r="F5413" s="73" t="n">
        <v>10624</v>
      </c>
      <c r="G5413" s="73" t="n">
        <v>8341</v>
      </c>
      <c r="H5413" s="73" t="n">
        <v>2283</v>
      </c>
      <c r="I5413" s="74" t="n">
        <f aca="false">H5413/F5413</f>
        <v>0.214890813253012</v>
      </c>
      <c r="J5413" s="73" t="n">
        <v>7958</v>
      </c>
      <c r="K5413" s="73" t="n">
        <v>182</v>
      </c>
      <c r="L5413" s="73" t="n">
        <v>201</v>
      </c>
      <c r="M5413" s="73" t="n">
        <v>5613</v>
      </c>
      <c r="N5413" s="73" t="n">
        <v>1932</v>
      </c>
      <c r="O5413" s="73" t="n">
        <f aca="false">J5413-M5413-N5413</f>
        <v>413</v>
      </c>
      <c r="P5413" s="74" t="n">
        <f aca="false">M5413/J5413</f>
        <v>0.705327971852224</v>
      </c>
      <c r="Q5413" s="74" t="n">
        <f aca="false">N5413/J5413</f>
        <v>0.242774566473988</v>
      </c>
      <c r="R5413" s="75" t="n">
        <f aca="false">ABS(P5413-Q5413)*100</f>
        <v>46.2553405378236</v>
      </c>
      <c r="S5413" s="72" t="str">
        <f aca="false">IF(M5413&gt;N5413,"Flávio Bolsonaro",IF(N5413&gt;M5413,"Lula","Empate"))</f>
        <v>Flávio Bolsonaro</v>
      </c>
      <c r="T5413" s="74" t="n">
        <v>0.290842675399924</v>
      </c>
      <c r="U5413" s="74" t="n">
        <v>0.653986648192468</v>
      </c>
      <c r="V5413" s="72" t="str">
        <f aca="false">IF(S5413="Empate","—",IF((N5413&gt;M5413)&lt;&gt;(T5413&gt;U5413),"Sim","Não"))</f>
        <v>Não</v>
      </c>
    </row>
    <row r="5414" customFormat="false" ht="15" hidden="false" customHeight="false" outlineLevel="0" collapsed="false">
      <c r="A5414" s="72" t="s">
        <v>10906</v>
      </c>
      <c r="B5414" s="72" t="s">
        <v>10907</v>
      </c>
      <c r="C5414" s="72" t="s">
        <v>280</v>
      </c>
      <c r="D5414" s="72" t="s">
        <v>282</v>
      </c>
      <c r="E5414" s="72"/>
      <c r="F5414" s="73" t="n">
        <v>6898</v>
      </c>
      <c r="G5414" s="73" t="n">
        <v>5589</v>
      </c>
      <c r="H5414" s="73" t="n">
        <v>1309</v>
      </c>
      <c r="I5414" s="74" t="n">
        <f aca="false">H5414/F5414</f>
        <v>0.189765149318643</v>
      </c>
      <c r="J5414" s="73" t="n">
        <v>5286</v>
      </c>
      <c r="K5414" s="73" t="n">
        <v>137</v>
      </c>
      <c r="L5414" s="73" t="n">
        <v>166</v>
      </c>
      <c r="M5414" s="73" t="n">
        <v>3425</v>
      </c>
      <c r="N5414" s="73" t="n">
        <v>1590</v>
      </c>
      <c r="O5414" s="73" t="n">
        <f aca="false">J5414-M5414-N5414</f>
        <v>271</v>
      </c>
      <c r="P5414" s="74" t="n">
        <f aca="false">M5414/J5414</f>
        <v>0.647937949300038</v>
      </c>
      <c r="Q5414" s="74" t="n">
        <f aca="false">N5414/J5414</f>
        <v>0.300794551645857</v>
      </c>
      <c r="R5414" s="75" t="n">
        <f aca="false">ABS(P5414-Q5414)*100</f>
        <v>34.7143397654181</v>
      </c>
      <c r="S5414" s="72" t="str">
        <f aca="false">IF(M5414&gt;N5414,"Flávio Bolsonaro",IF(N5414&gt;M5414,"Lula","Empate"))</f>
        <v>Flávio Bolsonaro</v>
      </c>
      <c r="T5414" s="74" t="n">
        <v>0.358043857946827</v>
      </c>
      <c r="U5414" s="74" t="n">
        <v>0.582573258296138</v>
      </c>
      <c r="V5414" s="72" t="str">
        <f aca="false">IF(S5414="Empate","—",IF((N5414&gt;M5414)&lt;&gt;(T5414&gt;U5414),"Sim","Não"))</f>
        <v>Não</v>
      </c>
    </row>
    <row r="5415" customFormat="false" ht="15" hidden="false" customHeight="false" outlineLevel="0" collapsed="false">
      <c r="A5415" s="72" t="s">
        <v>10908</v>
      </c>
      <c r="B5415" s="72" t="s">
        <v>10909</v>
      </c>
      <c r="C5415" s="72" t="s">
        <v>280</v>
      </c>
      <c r="D5415" s="72" t="s">
        <v>282</v>
      </c>
      <c r="E5415" s="72"/>
      <c r="F5415" s="73" t="n">
        <v>10146</v>
      </c>
      <c r="G5415" s="73" t="n">
        <v>8186</v>
      </c>
      <c r="H5415" s="73" t="n">
        <v>1960</v>
      </c>
      <c r="I5415" s="74" t="n">
        <f aca="false">H5415/F5415</f>
        <v>0.19317957815888</v>
      </c>
      <c r="J5415" s="73" t="n">
        <v>7811</v>
      </c>
      <c r="K5415" s="73" t="n">
        <v>156</v>
      </c>
      <c r="L5415" s="73" t="n">
        <v>219</v>
      </c>
      <c r="M5415" s="73" t="n">
        <v>4987</v>
      </c>
      <c r="N5415" s="73" t="n">
        <v>2349</v>
      </c>
      <c r="O5415" s="73" t="n">
        <f aca="false">J5415-M5415-N5415</f>
        <v>475</v>
      </c>
      <c r="P5415" s="74" t="n">
        <f aca="false">M5415/J5415</f>
        <v>0.638458584048137</v>
      </c>
      <c r="Q5415" s="74" t="n">
        <f aca="false">N5415/J5415</f>
        <v>0.300729740110101</v>
      </c>
      <c r="R5415" s="75" t="n">
        <f aca="false">ABS(P5415-Q5415)*100</f>
        <v>33.7728843938036</v>
      </c>
      <c r="S5415" s="72" t="str">
        <f aca="false">IF(M5415&gt;N5415,"Flávio Bolsonaro",IF(N5415&gt;M5415,"Lula","Empate"))</f>
        <v>Flávio Bolsonaro</v>
      </c>
      <c r="T5415" s="74" t="n">
        <v>0.363085036255768</v>
      </c>
      <c r="U5415" s="74" t="n">
        <v>0.573368490441661</v>
      </c>
      <c r="V5415" s="72" t="str">
        <f aca="false">IF(S5415="Empate","—",IF((N5415&gt;M5415)&lt;&gt;(T5415&gt;U5415),"Sim","Não"))</f>
        <v>Não</v>
      </c>
    </row>
    <row r="5416" customFormat="false" ht="15" hidden="false" customHeight="false" outlineLevel="0" collapsed="false">
      <c r="A5416" s="72" t="s">
        <v>10910</v>
      </c>
      <c r="B5416" s="72" t="s">
        <v>10911</v>
      </c>
      <c r="C5416" s="72" t="s">
        <v>280</v>
      </c>
      <c r="D5416" s="72" t="s">
        <v>282</v>
      </c>
      <c r="E5416" s="72"/>
      <c r="F5416" s="73" t="n">
        <v>94676</v>
      </c>
      <c r="G5416" s="73" t="n">
        <v>76783</v>
      </c>
      <c r="H5416" s="73" t="n">
        <v>17893</v>
      </c>
      <c r="I5416" s="74" t="n">
        <f aca="false">H5416/F5416</f>
        <v>0.188991930373062</v>
      </c>
      <c r="J5416" s="73" t="n">
        <v>73158</v>
      </c>
      <c r="K5416" s="73" t="n">
        <v>1433</v>
      </c>
      <c r="L5416" s="73" t="n">
        <v>2192</v>
      </c>
      <c r="M5416" s="73" t="n">
        <v>44022</v>
      </c>
      <c r="N5416" s="73" t="n">
        <v>21448</v>
      </c>
      <c r="O5416" s="73" t="n">
        <f aca="false">J5416-M5416-N5416</f>
        <v>7688</v>
      </c>
      <c r="P5416" s="74" t="n">
        <f aca="false">M5416/J5416</f>
        <v>0.601738702534241</v>
      </c>
      <c r="Q5416" s="74" t="n">
        <f aca="false">N5416/J5416</f>
        <v>0.293173678886793</v>
      </c>
      <c r="R5416" s="75" t="n">
        <f aca="false">ABS(P5416-Q5416)*100</f>
        <v>30.8565023647448</v>
      </c>
      <c r="S5416" s="72" t="str">
        <f aca="false">IF(M5416&gt;N5416,"Flávio Bolsonaro",IF(N5416&gt;M5416,"Lula","Empate"))</f>
        <v>Flávio Bolsonaro</v>
      </c>
      <c r="T5416" s="74" t="n">
        <v>0.310280217014374</v>
      </c>
      <c r="U5416" s="74" t="n">
        <v>0.566348789082164</v>
      </c>
      <c r="V5416" s="72" t="str">
        <f aca="false">IF(S5416="Empate","—",IF((N5416&gt;M5416)&lt;&gt;(T5416&gt;U5416),"Sim","Não"))</f>
        <v>Não</v>
      </c>
    </row>
    <row r="5417" customFormat="false" ht="15" hidden="false" customHeight="false" outlineLevel="0" collapsed="false">
      <c r="A5417" s="72" t="s">
        <v>10912</v>
      </c>
      <c r="B5417" s="72" t="s">
        <v>10913</v>
      </c>
      <c r="C5417" s="72" t="s">
        <v>280</v>
      </c>
      <c r="D5417" s="72" t="s">
        <v>282</v>
      </c>
      <c r="E5417" s="72"/>
      <c r="F5417" s="73" t="n">
        <v>15952</v>
      </c>
      <c r="G5417" s="73" t="n">
        <v>11240</v>
      </c>
      <c r="H5417" s="73" t="n">
        <v>4712</v>
      </c>
      <c r="I5417" s="74" t="n">
        <f aca="false">H5417/F5417</f>
        <v>0.295386158475426</v>
      </c>
      <c r="J5417" s="73" t="n">
        <v>10783</v>
      </c>
      <c r="K5417" s="73" t="n">
        <v>209</v>
      </c>
      <c r="L5417" s="73" t="n">
        <v>248</v>
      </c>
      <c r="M5417" s="73" t="n">
        <v>6772</v>
      </c>
      <c r="N5417" s="73" t="n">
        <v>3446</v>
      </c>
      <c r="O5417" s="73" t="n">
        <f aca="false">J5417-M5417-N5417</f>
        <v>565</v>
      </c>
      <c r="P5417" s="74" t="n">
        <f aca="false">M5417/J5417</f>
        <v>0.628025595845312</v>
      </c>
      <c r="Q5417" s="74" t="n">
        <f aca="false">N5417/J5417</f>
        <v>0.319577112120931</v>
      </c>
      <c r="R5417" s="75" t="n">
        <f aca="false">ABS(P5417-Q5417)*100</f>
        <v>30.8448483724381</v>
      </c>
      <c r="S5417" s="72" t="str">
        <f aca="false">IF(M5417&gt;N5417,"Flávio Bolsonaro",IF(N5417&gt;M5417,"Lula","Empate"))</f>
        <v>Flávio Bolsonaro</v>
      </c>
      <c r="T5417" s="74" t="n">
        <v>0.37913379217727</v>
      </c>
      <c r="U5417" s="74" t="n">
        <v>0.568239046499916</v>
      </c>
      <c r="V5417" s="72" t="str">
        <f aca="false">IF(S5417="Empate","—",IF((N5417&gt;M5417)&lt;&gt;(T5417&gt;U5417),"Sim","Não"))</f>
        <v>Não</v>
      </c>
    </row>
    <row r="5418" customFormat="false" ht="15" hidden="false" customHeight="false" outlineLevel="0" collapsed="false">
      <c r="A5418" s="72" t="s">
        <v>10914</v>
      </c>
      <c r="B5418" s="72" t="s">
        <v>9541</v>
      </c>
      <c r="C5418" s="72" t="s">
        <v>280</v>
      </c>
      <c r="D5418" s="72" t="s">
        <v>282</v>
      </c>
      <c r="E5418" s="72"/>
      <c r="F5418" s="73" t="n">
        <v>6582</v>
      </c>
      <c r="G5418" s="73" t="n">
        <v>5133</v>
      </c>
      <c r="H5418" s="73" t="n">
        <v>1449</v>
      </c>
      <c r="I5418" s="74" t="n">
        <f aca="false">H5418/F5418</f>
        <v>0.220145852324521</v>
      </c>
      <c r="J5418" s="73" t="n">
        <v>4794</v>
      </c>
      <c r="K5418" s="73" t="n">
        <v>138</v>
      </c>
      <c r="L5418" s="73" t="n">
        <v>201</v>
      </c>
      <c r="M5418" s="73" t="n">
        <v>3066</v>
      </c>
      <c r="N5418" s="73" t="n">
        <v>1294</v>
      </c>
      <c r="O5418" s="73" t="n">
        <f aca="false">J5418-M5418-N5418</f>
        <v>434</v>
      </c>
      <c r="P5418" s="74" t="n">
        <f aca="false">M5418/J5418</f>
        <v>0.639549436795995</v>
      </c>
      <c r="Q5418" s="74" t="n">
        <f aca="false">N5418/J5418</f>
        <v>0.269920734251147</v>
      </c>
      <c r="R5418" s="75" t="n">
        <f aca="false">ABS(P5418-Q5418)*100</f>
        <v>36.9628702544848</v>
      </c>
      <c r="S5418" s="72" t="str">
        <f aca="false">IF(M5418&gt;N5418,"Flávio Bolsonaro",IF(N5418&gt;M5418,"Lula","Empate"))</f>
        <v>Flávio Bolsonaro</v>
      </c>
      <c r="T5418" s="74" t="n">
        <v>0.334201954397394</v>
      </c>
      <c r="U5418" s="74" t="n">
        <v>0.59413680781759</v>
      </c>
      <c r="V5418" s="72" t="str">
        <f aca="false">IF(S5418="Empate","—",IF((N5418&gt;M5418)&lt;&gt;(T5418&gt;U5418),"Sim","Não"))</f>
        <v>Não</v>
      </c>
    </row>
    <row r="5419" customFormat="false" ht="15" hidden="false" customHeight="false" outlineLevel="0" collapsed="false">
      <c r="A5419" s="72" t="s">
        <v>10915</v>
      </c>
      <c r="B5419" s="72" t="s">
        <v>10916</v>
      </c>
      <c r="C5419" s="72" t="s">
        <v>280</v>
      </c>
      <c r="D5419" s="72" t="s">
        <v>282</v>
      </c>
      <c r="E5419" s="72"/>
      <c r="F5419" s="73" t="n">
        <v>42997</v>
      </c>
      <c r="G5419" s="73" t="n">
        <v>33334</v>
      </c>
      <c r="H5419" s="73" t="n">
        <v>9663</v>
      </c>
      <c r="I5419" s="74" t="n">
        <f aca="false">H5419/F5419</f>
        <v>0.224736609530898</v>
      </c>
      <c r="J5419" s="73" t="n">
        <v>31472</v>
      </c>
      <c r="K5419" s="73" t="n">
        <v>828</v>
      </c>
      <c r="L5419" s="73" t="n">
        <v>1034</v>
      </c>
      <c r="M5419" s="73" t="n">
        <v>16390</v>
      </c>
      <c r="N5419" s="73" t="n">
        <v>11594</v>
      </c>
      <c r="O5419" s="73" t="n">
        <f aca="false">J5419-M5419-N5419</f>
        <v>3488</v>
      </c>
      <c r="P5419" s="74" t="n">
        <f aca="false">M5419/J5419</f>
        <v>0.520780376207423</v>
      </c>
      <c r="Q5419" s="74" t="n">
        <f aca="false">N5419/J5419</f>
        <v>0.368390950686324</v>
      </c>
      <c r="R5419" s="75" t="n">
        <f aca="false">ABS(P5419-Q5419)*100</f>
        <v>15.2389425521098</v>
      </c>
      <c r="S5419" s="72" t="str">
        <f aca="false">IF(M5419&gt;N5419,"Flávio Bolsonaro",IF(N5419&gt;M5419,"Lula","Empate"))</f>
        <v>Flávio Bolsonaro</v>
      </c>
      <c r="T5419" s="74" t="n">
        <v>0.421152853085464</v>
      </c>
      <c r="U5419" s="74" t="n">
        <v>0.454331267751097</v>
      </c>
      <c r="V5419" s="72" t="str">
        <f aca="false">IF(S5419="Empate","—",IF((N5419&gt;M5419)&lt;&gt;(T5419&gt;U5419),"Sim","Não"))</f>
        <v>Não</v>
      </c>
    </row>
    <row r="5420" customFormat="false" ht="15" hidden="false" customHeight="false" outlineLevel="0" collapsed="false">
      <c r="A5420" s="72" t="s">
        <v>10917</v>
      </c>
      <c r="B5420" s="72" t="s">
        <v>10918</v>
      </c>
      <c r="C5420" s="72" t="s">
        <v>280</v>
      </c>
      <c r="D5420" s="72" t="s">
        <v>282</v>
      </c>
      <c r="E5420" s="72"/>
      <c r="F5420" s="73" t="n">
        <v>30430</v>
      </c>
      <c r="G5420" s="73" t="n">
        <v>23353</v>
      </c>
      <c r="H5420" s="73" t="n">
        <v>7077</v>
      </c>
      <c r="I5420" s="74" t="n">
        <f aca="false">H5420/F5420</f>
        <v>0.232566546171541</v>
      </c>
      <c r="J5420" s="73" t="n">
        <v>21897</v>
      </c>
      <c r="K5420" s="73" t="n">
        <v>785</v>
      </c>
      <c r="L5420" s="73" t="n">
        <v>671</v>
      </c>
      <c r="M5420" s="73" t="n">
        <v>13918</v>
      </c>
      <c r="N5420" s="73" t="n">
        <v>6003</v>
      </c>
      <c r="O5420" s="73" t="n">
        <f aca="false">J5420-M5420-N5420</f>
        <v>1976</v>
      </c>
      <c r="P5420" s="74" t="n">
        <f aca="false">M5420/J5420</f>
        <v>0.635612184317487</v>
      </c>
      <c r="Q5420" s="74" t="n">
        <f aca="false">N5420/J5420</f>
        <v>0.274147143444307</v>
      </c>
      <c r="R5420" s="75" t="n">
        <f aca="false">ABS(P5420-Q5420)*100</f>
        <v>36.1465040873179</v>
      </c>
      <c r="S5420" s="72" t="str">
        <f aca="false">IF(M5420&gt;N5420,"Flávio Bolsonaro",IF(N5420&gt;M5420,"Lula","Empate"))</f>
        <v>Flávio Bolsonaro</v>
      </c>
      <c r="T5420" s="74" t="n">
        <v>0.321623045845776</v>
      </c>
      <c r="U5420" s="74" t="n">
        <v>0.586290180923942</v>
      </c>
      <c r="V5420" s="72" t="str">
        <f aca="false">IF(S5420="Empate","—",IF((N5420&gt;M5420)&lt;&gt;(T5420&gt;U5420),"Sim","Não"))</f>
        <v>Não</v>
      </c>
    </row>
    <row r="5421" customFormat="false" ht="15" hidden="false" customHeight="false" outlineLevel="0" collapsed="false">
      <c r="A5421" s="72" t="s">
        <v>10919</v>
      </c>
      <c r="B5421" s="72" t="s">
        <v>1567</v>
      </c>
      <c r="C5421" s="72" t="s">
        <v>280</v>
      </c>
      <c r="D5421" s="72" t="s">
        <v>282</v>
      </c>
      <c r="E5421" s="72"/>
      <c r="F5421" s="73" t="n">
        <v>7886</v>
      </c>
      <c r="G5421" s="73" t="n">
        <v>6174</v>
      </c>
      <c r="H5421" s="73" t="n">
        <v>1712</v>
      </c>
      <c r="I5421" s="74" t="n">
        <f aca="false">H5421/F5421</f>
        <v>0.217093583565813</v>
      </c>
      <c r="J5421" s="73" t="n">
        <v>5826</v>
      </c>
      <c r="K5421" s="73" t="n">
        <v>123</v>
      </c>
      <c r="L5421" s="73" t="n">
        <v>225</v>
      </c>
      <c r="M5421" s="73" t="n">
        <v>3683</v>
      </c>
      <c r="N5421" s="73" t="n">
        <v>1792</v>
      </c>
      <c r="O5421" s="73" t="n">
        <f aca="false">J5421-M5421-N5421</f>
        <v>351</v>
      </c>
      <c r="P5421" s="74" t="n">
        <f aca="false">M5421/J5421</f>
        <v>0.632166151733608</v>
      </c>
      <c r="Q5421" s="74" t="n">
        <f aca="false">N5421/J5421</f>
        <v>0.307586680398215</v>
      </c>
      <c r="R5421" s="75" t="n">
        <f aca="false">ABS(P5421-Q5421)*100</f>
        <v>32.4579471335393</v>
      </c>
      <c r="S5421" s="72" t="str">
        <f aca="false">IF(M5421&gt;N5421,"Flávio Bolsonaro",IF(N5421&gt;M5421,"Lula","Empate"))</f>
        <v>Flávio Bolsonaro</v>
      </c>
      <c r="T5421" s="74" t="n">
        <v>0.356298885005825</v>
      </c>
      <c r="U5421" s="74" t="n">
        <v>0.569479114661341</v>
      </c>
      <c r="V5421" s="72" t="str">
        <f aca="false">IF(S5421="Empate","—",IF((N5421&gt;M5421)&lt;&gt;(T5421&gt;U5421),"Sim","Não"))</f>
        <v>Não</v>
      </c>
    </row>
    <row r="5422" customFormat="false" ht="15" hidden="false" customHeight="false" outlineLevel="0" collapsed="false">
      <c r="A5422" s="72" t="s">
        <v>10920</v>
      </c>
      <c r="B5422" s="72" t="s">
        <v>10921</v>
      </c>
      <c r="C5422" s="72" t="s">
        <v>280</v>
      </c>
      <c r="D5422" s="72" t="s">
        <v>282</v>
      </c>
      <c r="E5422" s="72"/>
      <c r="F5422" s="73" t="n">
        <v>65669</v>
      </c>
      <c r="G5422" s="73" t="n">
        <v>51564</v>
      </c>
      <c r="H5422" s="73" t="n">
        <v>14105</v>
      </c>
      <c r="I5422" s="74" t="n">
        <f aca="false">H5422/F5422</f>
        <v>0.214789322206825</v>
      </c>
      <c r="J5422" s="73" t="n">
        <v>49306</v>
      </c>
      <c r="K5422" s="73" t="n">
        <v>961</v>
      </c>
      <c r="L5422" s="73" t="n">
        <v>1297</v>
      </c>
      <c r="M5422" s="73" t="n">
        <v>30691</v>
      </c>
      <c r="N5422" s="73" t="n">
        <v>13483</v>
      </c>
      <c r="O5422" s="73" t="n">
        <f aca="false">J5422-M5422-N5422</f>
        <v>5132</v>
      </c>
      <c r="P5422" s="74" t="n">
        <f aca="false">M5422/J5422</f>
        <v>0.622459741207967</v>
      </c>
      <c r="Q5422" s="74" t="n">
        <f aca="false">N5422/J5422</f>
        <v>0.273455563217458</v>
      </c>
      <c r="R5422" s="75" t="n">
        <f aca="false">ABS(P5422-Q5422)*100</f>
        <v>34.9004177990508</v>
      </c>
      <c r="S5422" s="72" t="str">
        <f aca="false">IF(M5422&gt;N5422,"Flávio Bolsonaro",IF(N5422&gt;M5422,"Lula","Empate"))</f>
        <v>Flávio Bolsonaro</v>
      </c>
      <c r="T5422" s="74" t="n">
        <v>0.287966684622716</v>
      </c>
      <c r="U5422" s="74" t="n">
        <v>0.591907346786558</v>
      </c>
      <c r="V5422" s="72" t="str">
        <f aca="false">IF(S5422="Empate","—",IF((N5422&gt;M5422)&lt;&gt;(T5422&gt;U5422),"Sim","Não"))</f>
        <v>Não</v>
      </c>
    </row>
    <row r="5423" customFormat="false" ht="15" hidden="false" customHeight="false" outlineLevel="0" collapsed="false">
      <c r="A5423" s="72" t="s">
        <v>10922</v>
      </c>
      <c r="B5423" s="72" t="s">
        <v>10923</v>
      </c>
      <c r="C5423" s="72" t="s">
        <v>280</v>
      </c>
      <c r="D5423" s="72" t="s">
        <v>282</v>
      </c>
      <c r="E5423" s="72"/>
      <c r="F5423" s="73" t="n">
        <v>13103</v>
      </c>
      <c r="G5423" s="73" t="n">
        <v>10717</v>
      </c>
      <c r="H5423" s="73" t="n">
        <v>2386</v>
      </c>
      <c r="I5423" s="74" t="n">
        <f aca="false">H5423/F5423</f>
        <v>0.182095703274059</v>
      </c>
      <c r="J5423" s="73" t="n">
        <v>10191</v>
      </c>
      <c r="K5423" s="73" t="n">
        <v>238</v>
      </c>
      <c r="L5423" s="73" t="n">
        <v>288</v>
      </c>
      <c r="M5423" s="73" t="n">
        <v>6811</v>
      </c>
      <c r="N5423" s="73" t="n">
        <v>2700</v>
      </c>
      <c r="O5423" s="73" t="n">
        <f aca="false">J5423-M5423-N5423</f>
        <v>680</v>
      </c>
      <c r="P5423" s="74" t="n">
        <f aca="false">M5423/J5423</f>
        <v>0.668334805220292</v>
      </c>
      <c r="Q5423" s="74" t="n">
        <f aca="false">N5423/J5423</f>
        <v>0.264939652634678</v>
      </c>
      <c r="R5423" s="75" t="n">
        <f aca="false">ABS(P5423-Q5423)*100</f>
        <v>40.3395152585615</v>
      </c>
      <c r="S5423" s="72" t="str">
        <f aca="false">IF(M5423&gt;N5423,"Flávio Bolsonaro",IF(N5423&gt;M5423,"Lula","Empate"))</f>
        <v>Flávio Bolsonaro</v>
      </c>
      <c r="T5423" s="74" t="n">
        <v>0.330388692579505</v>
      </c>
      <c r="U5423" s="74" t="n">
        <v>0.613663133097762</v>
      </c>
      <c r="V5423" s="72" t="str">
        <f aca="false">IF(S5423="Empate","—",IF((N5423&gt;M5423)&lt;&gt;(T5423&gt;U5423),"Sim","Não"))</f>
        <v>Não</v>
      </c>
    </row>
    <row r="5424" customFormat="false" ht="15" hidden="false" customHeight="false" outlineLevel="0" collapsed="false">
      <c r="A5424" s="72" t="s">
        <v>10924</v>
      </c>
      <c r="B5424" s="72" t="s">
        <v>10925</v>
      </c>
      <c r="C5424" s="72" t="s">
        <v>280</v>
      </c>
      <c r="D5424" s="72" t="s">
        <v>282</v>
      </c>
      <c r="E5424" s="72"/>
      <c r="F5424" s="73" t="n">
        <v>5990</v>
      </c>
      <c r="G5424" s="73" t="n">
        <v>4690</v>
      </c>
      <c r="H5424" s="73" t="n">
        <v>1300</v>
      </c>
      <c r="I5424" s="74" t="n">
        <f aca="false">H5424/F5424</f>
        <v>0.217028380634391</v>
      </c>
      <c r="J5424" s="73" t="n">
        <v>4417</v>
      </c>
      <c r="K5424" s="73" t="n">
        <v>128</v>
      </c>
      <c r="L5424" s="73" t="n">
        <v>145</v>
      </c>
      <c r="M5424" s="73" t="n">
        <v>2747</v>
      </c>
      <c r="N5424" s="73" t="n">
        <v>1404</v>
      </c>
      <c r="O5424" s="73" t="n">
        <f aca="false">J5424-M5424-N5424</f>
        <v>266</v>
      </c>
      <c r="P5424" s="74" t="n">
        <f aca="false">M5424/J5424</f>
        <v>0.621915327145121</v>
      </c>
      <c r="Q5424" s="74" t="n">
        <f aca="false">N5424/J5424</f>
        <v>0.317862802807335</v>
      </c>
      <c r="R5424" s="75" t="n">
        <f aca="false">ABS(P5424-Q5424)*100</f>
        <v>30.4052524337786</v>
      </c>
      <c r="S5424" s="72" t="str">
        <f aca="false">IF(M5424&gt;N5424,"Flávio Bolsonaro",IF(N5424&gt;M5424,"Lula","Empate"))</f>
        <v>Flávio Bolsonaro</v>
      </c>
      <c r="T5424" s="74" t="n">
        <v>0.391323497027087</v>
      </c>
      <c r="U5424" s="74" t="n">
        <v>0.548557586434706</v>
      </c>
      <c r="V5424" s="72" t="str">
        <f aca="false">IF(S5424="Empate","—",IF((N5424&gt;M5424)&lt;&gt;(T5424&gt;U5424),"Sim","Não"))</f>
        <v>Não</v>
      </c>
    </row>
    <row r="5425" customFormat="false" ht="15" hidden="false" customHeight="false" outlineLevel="0" collapsed="false">
      <c r="A5425" s="72" t="s">
        <v>10926</v>
      </c>
      <c r="B5425" s="72" t="s">
        <v>10927</v>
      </c>
      <c r="C5425" s="72" t="s">
        <v>280</v>
      </c>
      <c r="D5425" s="72" t="s">
        <v>282</v>
      </c>
      <c r="E5425" s="72"/>
      <c r="F5425" s="73" t="n">
        <v>1673</v>
      </c>
      <c r="G5425" s="73" t="n">
        <v>1433</v>
      </c>
      <c r="H5425" s="73" t="n">
        <v>240</v>
      </c>
      <c r="I5425" s="74" t="n">
        <f aca="false">H5425/F5425</f>
        <v>0.143454871488344</v>
      </c>
      <c r="J5425" s="73" t="n">
        <v>1357</v>
      </c>
      <c r="K5425" s="73" t="n">
        <v>34</v>
      </c>
      <c r="L5425" s="73" t="n">
        <v>42</v>
      </c>
      <c r="M5425" s="73" t="n">
        <v>813</v>
      </c>
      <c r="N5425" s="73" t="n">
        <v>493</v>
      </c>
      <c r="O5425" s="73" t="n">
        <f aca="false">J5425-M5425-N5425</f>
        <v>51</v>
      </c>
      <c r="P5425" s="74" t="n">
        <f aca="false">M5425/J5425</f>
        <v>0.599115696389094</v>
      </c>
      <c r="Q5425" s="74" t="n">
        <f aca="false">N5425/J5425</f>
        <v>0.363301400147384</v>
      </c>
      <c r="R5425" s="75" t="n">
        <f aca="false">ABS(P5425-Q5425)*100</f>
        <v>23.581429624171</v>
      </c>
      <c r="S5425" s="72" t="str">
        <f aca="false">IF(M5425&gt;N5425,"Flávio Bolsonaro",IF(N5425&gt;M5425,"Lula","Empate"))</f>
        <v>Flávio Bolsonaro</v>
      </c>
      <c r="T5425" s="74" t="n">
        <v>0.429693637077769</v>
      </c>
      <c r="U5425" s="74" t="n">
        <v>0.520031421838178</v>
      </c>
      <c r="V5425" s="72" t="str">
        <f aca="false">IF(S5425="Empate","—",IF((N5425&gt;M5425)&lt;&gt;(T5425&gt;U5425),"Sim","Não"))</f>
        <v>Não</v>
      </c>
    </row>
    <row r="5426" customFormat="false" ht="15" hidden="false" customHeight="false" outlineLevel="0" collapsed="false">
      <c r="A5426" s="72" t="s">
        <v>10928</v>
      </c>
      <c r="B5426" s="72" t="s">
        <v>10929</v>
      </c>
      <c r="C5426" s="72" t="s">
        <v>280</v>
      </c>
      <c r="D5426" s="72" t="s">
        <v>282</v>
      </c>
      <c r="E5426" s="72"/>
      <c r="F5426" s="73" t="n">
        <v>92608</v>
      </c>
      <c r="G5426" s="73" t="n">
        <v>71340</v>
      </c>
      <c r="H5426" s="73" t="n">
        <v>21268</v>
      </c>
      <c r="I5426" s="74" t="n">
        <f aca="false">H5426/F5426</f>
        <v>0.229656185210781</v>
      </c>
      <c r="J5426" s="73" t="n">
        <v>67184</v>
      </c>
      <c r="K5426" s="73" t="n">
        <v>1757</v>
      </c>
      <c r="L5426" s="73" t="n">
        <v>2399</v>
      </c>
      <c r="M5426" s="73" t="n">
        <v>38477</v>
      </c>
      <c r="N5426" s="73" t="n">
        <v>22000</v>
      </c>
      <c r="O5426" s="73" t="n">
        <f aca="false">J5426-M5426-N5426</f>
        <v>6707</v>
      </c>
      <c r="P5426" s="74" t="n">
        <f aca="false">M5426/J5426</f>
        <v>0.57271076446773</v>
      </c>
      <c r="Q5426" s="74" t="n">
        <f aca="false">N5426/J5426</f>
        <v>0.327458918790188</v>
      </c>
      <c r="R5426" s="75" t="n">
        <f aca="false">ABS(P5426-Q5426)*100</f>
        <v>24.5251845677542</v>
      </c>
      <c r="S5426" s="72" t="str">
        <f aca="false">IF(M5426&gt;N5426,"Flávio Bolsonaro",IF(N5426&gt;M5426,"Lula","Empate"))</f>
        <v>Flávio Bolsonaro</v>
      </c>
      <c r="T5426" s="74" t="n">
        <v>0.370446315605776</v>
      </c>
      <c r="U5426" s="74" t="n">
        <v>0.538458182452773</v>
      </c>
      <c r="V5426" s="72" t="str">
        <f aca="false">IF(S5426="Empate","—",IF((N5426&gt;M5426)&lt;&gt;(T5426&gt;U5426),"Sim","Não"))</f>
        <v>Não</v>
      </c>
    </row>
    <row r="5427" customFormat="false" ht="15" hidden="false" customHeight="false" outlineLevel="0" collapsed="false">
      <c r="A5427" s="72" t="s">
        <v>10930</v>
      </c>
      <c r="B5427" s="72" t="s">
        <v>10931</v>
      </c>
      <c r="C5427" s="72" t="s">
        <v>280</v>
      </c>
      <c r="D5427" s="72" t="s">
        <v>282</v>
      </c>
      <c r="E5427" s="72"/>
      <c r="F5427" s="73" t="n">
        <v>68927</v>
      </c>
      <c r="G5427" s="73" t="n">
        <v>54426</v>
      </c>
      <c r="H5427" s="73" t="n">
        <v>14501</v>
      </c>
      <c r="I5427" s="74" t="n">
        <f aca="false">H5427/F5427</f>
        <v>0.210381998346076</v>
      </c>
      <c r="J5427" s="73" t="n">
        <v>51814</v>
      </c>
      <c r="K5427" s="73" t="n">
        <v>990</v>
      </c>
      <c r="L5427" s="73" t="n">
        <v>1622</v>
      </c>
      <c r="M5427" s="73" t="n">
        <v>34199</v>
      </c>
      <c r="N5427" s="73" t="n">
        <v>13875</v>
      </c>
      <c r="O5427" s="73" t="n">
        <f aca="false">J5427-M5427-N5427</f>
        <v>3740</v>
      </c>
      <c r="P5427" s="74" t="n">
        <f aca="false">M5427/J5427</f>
        <v>0.66003396765353</v>
      </c>
      <c r="Q5427" s="74" t="n">
        <f aca="false">N5427/J5427</f>
        <v>0.26778476859536</v>
      </c>
      <c r="R5427" s="75" t="n">
        <f aca="false">ABS(P5427-Q5427)*100</f>
        <v>39.224919905817</v>
      </c>
      <c r="S5427" s="72" t="str">
        <f aca="false">IF(M5427&gt;N5427,"Flávio Bolsonaro",IF(N5427&gt;M5427,"Lula","Empate"))</f>
        <v>Flávio Bolsonaro</v>
      </c>
      <c r="T5427" s="74" t="n">
        <v>0.297148850958329</v>
      </c>
      <c r="U5427" s="74" t="n">
        <v>0.620673214455993</v>
      </c>
      <c r="V5427" s="72" t="str">
        <f aca="false">IF(S5427="Empate","—",IF((N5427&gt;M5427)&lt;&gt;(T5427&gt;U5427),"Sim","Não"))</f>
        <v>Não</v>
      </c>
    </row>
    <row r="5428" customFormat="false" ht="15" hidden="false" customHeight="false" outlineLevel="0" collapsed="false">
      <c r="A5428" s="72" t="s">
        <v>10932</v>
      </c>
      <c r="B5428" s="72" t="s">
        <v>10933</v>
      </c>
      <c r="C5428" s="72" t="s">
        <v>280</v>
      </c>
      <c r="D5428" s="72" t="s">
        <v>282</v>
      </c>
      <c r="E5428" s="72"/>
      <c r="F5428" s="73" t="n">
        <v>84729</v>
      </c>
      <c r="G5428" s="73" t="n">
        <v>66602</v>
      </c>
      <c r="H5428" s="73" t="n">
        <v>18127</v>
      </c>
      <c r="I5428" s="74" t="n">
        <f aca="false">H5428/F5428</f>
        <v>0.213940917513484</v>
      </c>
      <c r="J5428" s="73" t="n">
        <v>62454</v>
      </c>
      <c r="K5428" s="73" t="n">
        <v>1672</v>
      </c>
      <c r="L5428" s="73" t="n">
        <v>2476</v>
      </c>
      <c r="M5428" s="73" t="n">
        <v>35108</v>
      </c>
      <c r="N5428" s="73" t="n">
        <v>21261</v>
      </c>
      <c r="O5428" s="73" t="n">
        <f aca="false">J5428-M5428-N5428</f>
        <v>6085</v>
      </c>
      <c r="P5428" s="74" t="n">
        <f aca="false">M5428/J5428</f>
        <v>0.56214173631793</v>
      </c>
      <c r="Q5428" s="74" t="n">
        <f aca="false">N5428/J5428</f>
        <v>0.340426553943703</v>
      </c>
      <c r="R5428" s="75" t="n">
        <f aca="false">ABS(P5428-Q5428)*100</f>
        <v>22.1715182374227</v>
      </c>
      <c r="S5428" s="72" t="str">
        <f aca="false">IF(M5428&gt;N5428,"Flávio Bolsonaro",IF(N5428&gt;M5428,"Lula","Empate"))</f>
        <v>Flávio Bolsonaro</v>
      </c>
      <c r="T5428" s="74" t="n">
        <v>0.393109623904232</v>
      </c>
      <c r="U5428" s="74" t="n">
        <v>0.512866434159676</v>
      </c>
      <c r="V5428" s="72" t="str">
        <f aca="false">IF(S5428="Empate","—",IF((N5428&gt;M5428)&lt;&gt;(T5428&gt;U5428),"Sim","Não"))</f>
        <v>Não</v>
      </c>
    </row>
    <row r="5429" customFormat="false" ht="15" hidden="false" customHeight="false" outlineLevel="0" collapsed="false">
      <c r="A5429" s="72" t="s">
        <v>10934</v>
      </c>
      <c r="B5429" s="72" t="s">
        <v>10935</v>
      </c>
      <c r="C5429" s="72" t="s">
        <v>280</v>
      </c>
      <c r="D5429" s="72" t="s">
        <v>282</v>
      </c>
      <c r="E5429" s="72"/>
      <c r="F5429" s="73" t="n">
        <v>2570</v>
      </c>
      <c r="G5429" s="73" t="n">
        <v>1957</v>
      </c>
      <c r="H5429" s="73" t="n">
        <v>613</v>
      </c>
      <c r="I5429" s="74" t="n">
        <f aca="false">H5429/F5429</f>
        <v>0.23852140077821</v>
      </c>
      <c r="J5429" s="73" t="n">
        <v>1860</v>
      </c>
      <c r="K5429" s="73" t="n">
        <v>32</v>
      </c>
      <c r="L5429" s="73" t="n">
        <v>65</v>
      </c>
      <c r="M5429" s="73" t="n">
        <v>1157</v>
      </c>
      <c r="N5429" s="73" t="n">
        <v>621</v>
      </c>
      <c r="O5429" s="73" t="n">
        <f aca="false">J5429-M5429-N5429</f>
        <v>82</v>
      </c>
      <c r="P5429" s="74" t="n">
        <f aca="false">M5429/J5429</f>
        <v>0.622043010752688</v>
      </c>
      <c r="Q5429" s="74" t="n">
        <f aca="false">N5429/J5429</f>
        <v>0.333870967741936</v>
      </c>
      <c r="R5429" s="75" t="n">
        <f aca="false">ABS(P5429-Q5429)*100</f>
        <v>28.8172043010753</v>
      </c>
      <c r="S5429" s="72" t="str">
        <f aca="false">IF(M5429&gt;N5429,"Flávio Bolsonaro",IF(N5429&gt;M5429,"Lula","Empate"))</f>
        <v>Flávio Bolsonaro</v>
      </c>
      <c r="T5429" s="74" t="n">
        <v>0.378721058434399</v>
      </c>
      <c r="U5429" s="74" t="n">
        <v>0.570011025358324</v>
      </c>
      <c r="V5429" s="72" t="str">
        <f aca="false">IF(S5429="Empate","—",IF((N5429&gt;M5429)&lt;&gt;(T5429&gt;U5429),"Sim","Não"))</f>
        <v>Não</v>
      </c>
    </row>
    <row r="5430" customFormat="false" ht="15" hidden="false" customHeight="false" outlineLevel="0" collapsed="false">
      <c r="A5430" s="72" t="s">
        <v>10936</v>
      </c>
      <c r="B5430" s="72" t="s">
        <v>10937</v>
      </c>
      <c r="C5430" s="72" t="s">
        <v>280</v>
      </c>
      <c r="D5430" s="72" t="s">
        <v>282</v>
      </c>
      <c r="E5430" s="72"/>
      <c r="F5430" s="73" t="n">
        <v>5911</v>
      </c>
      <c r="G5430" s="73" t="n">
        <v>4728</v>
      </c>
      <c r="H5430" s="73" t="n">
        <v>1183</v>
      </c>
      <c r="I5430" s="74" t="n">
        <f aca="false">H5430/F5430</f>
        <v>0.200135340889866</v>
      </c>
      <c r="J5430" s="73" t="n">
        <v>4499</v>
      </c>
      <c r="K5430" s="73" t="n">
        <v>89</v>
      </c>
      <c r="L5430" s="73" t="n">
        <v>140</v>
      </c>
      <c r="M5430" s="73" t="n">
        <v>2743</v>
      </c>
      <c r="N5430" s="73" t="n">
        <v>1387</v>
      </c>
      <c r="O5430" s="73" t="n">
        <f aca="false">J5430-M5430-N5430</f>
        <v>369</v>
      </c>
      <c r="P5430" s="74" t="n">
        <f aca="false">M5430/J5430</f>
        <v>0.609691042453879</v>
      </c>
      <c r="Q5430" s="74" t="n">
        <f aca="false">N5430/J5430</f>
        <v>0.308290731273616</v>
      </c>
      <c r="R5430" s="75" t="n">
        <f aca="false">ABS(P5430-Q5430)*100</f>
        <v>30.1400311180262</v>
      </c>
      <c r="S5430" s="72" t="str">
        <f aca="false">IF(M5430&gt;N5430,"Flávio Bolsonaro",IF(N5430&gt;M5430,"Lula","Empate"))</f>
        <v>Flávio Bolsonaro</v>
      </c>
      <c r="T5430" s="74" t="n">
        <v>0.336577979666883</v>
      </c>
      <c r="U5430" s="74" t="n">
        <v>0.562621674237508</v>
      </c>
      <c r="V5430" s="72" t="str">
        <f aca="false">IF(S5430="Empate","—",IF((N5430&gt;M5430)&lt;&gt;(T5430&gt;U5430),"Sim","Não"))</f>
        <v>Não</v>
      </c>
    </row>
    <row r="5431" customFormat="false" ht="15" hidden="false" customHeight="false" outlineLevel="0" collapsed="false">
      <c r="A5431" s="72" t="s">
        <v>10938</v>
      </c>
      <c r="B5431" s="72" t="s">
        <v>10939</v>
      </c>
      <c r="C5431" s="72" t="s">
        <v>280</v>
      </c>
      <c r="D5431" s="72" t="s">
        <v>282</v>
      </c>
      <c r="E5431" s="72"/>
      <c r="F5431" s="73" t="n">
        <v>14061</v>
      </c>
      <c r="G5431" s="73" t="n">
        <v>11507</v>
      </c>
      <c r="H5431" s="73" t="n">
        <v>2554</v>
      </c>
      <c r="I5431" s="74" t="n">
        <f aca="false">H5431/F5431</f>
        <v>0.181637152407368</v>
      </c>
      <c r="J5431" s="73" t="n">
        <v>10884</v>
      </c>
      <c r="K5431" s="73" t="n">
        <v>229</v>
      </c>
      <c r="L5431" s="73" t="n">
        <v>394</v>
      </c>
      <c r="M5431" s="73" t="n">
        <v>7494</v>
      </c>
      <c r="N5431" s="73" t="n">
        <v>2614</v>
      </c>
      <c r="O5431" s="73" t="n">
        <f aca="false">J5431-M5431-N5431</f>
        <v>776</v>
      </c>
      <c r="P5431" s="74" t="n">
        <f aca="false">M5431/J5431</f>
        <v>0.688533627342889</v>
      </c>
      <c r="Q5431" s="74" t="n">
        <f aca="false">N5431/J5431</f>
        <v>0.240169055494304</v>
      </c>
      <c r="R5431" s="75" t="n">
        <f aca="false">ABS(P5431-Q5431)*100</f>
        <v>44.8364571848585</v>
      </c>
      <c r="S5431" s="72" t="str">
        <f aca="false">IF(M5431&gt;N5431,"Flávio Bolsonaro",IF(N5431&gt;M5431,"Lula","Empate"))</f>
        <v>Flávio Bolsonaro</v>
      </c>
      <c r="T5431" s="74" t="n">
        <v>0.268346312414109</v>
      </c>
      <c r="U5431" s="74" t="n">
        <v>0.64837379752634</v>
      </c>
      <c r="V5431" s="72" t="str">
        <f aca="false">IF(S5431="Empate","—",IF((N5431&gt;M5431)&lt;&gt;(T5431&gt;U5431),"Sim","Não"))</f>
        <v>Não</v>
      </c>
    </row>
    <row r="5432" customFormat="false" ht="15" hidden="false" customHeight="false" outlineLevel="0" collapsed="false">
      <c r="A5432" s="72" t="s">
        <v>10940</v>
      </c>
      <c r="B5432" s="72" t="s">
        <v>10941</v>
      </c>
      <c r="C5432" s="72" t="s">
        <v>280</v>
      </c>
      <c r="D5432" s="72" t="s">
        <v>282</v>
      </c>
      <c r="E5432" s="72"/>
      <c r="F5432" s="73" t="n">
        <v>5392</v>
      </c>
      <c r="G5432" s="73" t="n">
        <v>4011</v>
      </c>
      <c r="H5432" s="73" t="n">
        <v>1381</v>
      </c>
      <c r="I5432" s="74" t="n">
        <f aca="false">H5432/F5432</f>
        <v>0.256120178041543</v>
      </c>
      <c r="J5432" s="73" t="n">
        <v>3807</v>
      </c>
      <c r="K5432" s="73" t="n">
        <v>66</v>
      </c>
      <c r="L5432" s="73" t="n">
        <v>138</v>
      </c>
      <c r="M5432" s="73" t="n">
        <v>2545</v>
      </c>
      <c r="N5432" s="73" t="n">
        <v>1024</v>
      </c>
      <c r="O5432" s="73" t="n">
        <f aca="false">J5432-M5432-N5432</f>
        <v>238</v>
      </c>
      <c r="P5432" s="74" t="n">
        <f aca="false">M5432/J5432</f>
        <v>0.668505384817442</v>
      </c>
      <c r="Q5432" s="74" t="n">
        <f aca="false">N5432/J5432</f>
        <v>0.268978198056212</v>
      </c>
      <c r="R5432" s="75" t="n">
        <f aca="false">ABS(P5432-Q5432)*100</f>
        <v>39.9527186761229</v>
      </c>
      <c r="S5432" s="72" t="str">
        <f aca="false">IF(M5432&gt;N5432,"Flávio Bolsonaro",IF(N5432&gt;M5432,"Lula","Empate"))</f>
        <v>Flávio Bolsonaro</v>
      </c>
      <c r="T5432" s="74" t="n">
        <v>0.327469553450609</v>
      </c>
      <c r="U5432" s="74" t="n">
        <v>0.592692828146143</v>
      </c>
      <c r="V5432" s="72" t="str">
        <f aca="false">IF(S5432="Empate","—",IF((N5432&gt;M5432)&lt;&gt;(T5432&gt;U5432),"Sim","Não"))</f>
        <v>Não</v>
      </c>
    </row>
    <row r="5433" customFormat="false" ht="15" hidden="false" customHeight="false" outlineLevel="0" collapsed="false">
      <c r="A5433" s="72" t="s">
        <v>10942</v>
      </c>
      <c r="B5433" s="72" t="s">
        <v>10943</v>
      </c>
      <c r="C5433" s="72" t="s">
        <v>280</v>
      </c>
      <c r="D5433" s="72" t="s">
        <v>282</v>
      </c>
      <c r="E5433" s="72"/>
      <c r="F5433" s="73" t="n">
        <v>4335</v>
      </c>
      <c r="G5433" s="73" t="n">
        <v>3337</v>
      </c>
      <c r="H5433" s="73" t="n">
        <v>998</v>
      </c>
      <c r="I5433" s="74" t="n">
        <f aca="false">H5433/F5433</f>
        <v>0.230219146482122</v>
      </c>
      <c r="J5433" s="73" t="n">
        <v>3215</v>
      </c>
      <c r="K5433" s="73" t="n">
        <v>39</v>
      </c>
      <c r="L5433" s="73" t="n">
        <v>83</v>
      </c>
      <c r="M5433" s="73" t="n">
        <v>2037</v>
      </c>
      <c r="N5433" s="73" t="n">
        <v>904</v>
      </c>
      <c r="O5433" s="73" t="n">
        <f aca="false">J5433-M5433-N5433</f>
        <v>274</v>
      </c>
      <c r="P5433" s="74" t="n">
        <f aca="false">M5433/J5433</f>
        <v>0.633592534992224</v>
      </c>
      <c r="Q5433" s="74" t="n">
        <f aca="false">N5433/J5433</f>
        <v>0.281181959564541</v>
      </c>
      <c r="R5433" s="75" t="n">
        <f aca="false">ABS(P5433-Q5433)*100</f>
        <v>35.2410575427683</v>
      </c>
      <c r="S5433" s="72" t="str">
        <f aca="false">IF(M5433&gt;N5433,"Flávio Bolsonaro",IF(N5433&gt;M5433,"Lula","Empate"))</f>
        <v>Flávio Bolsonaro</v>
      </c>
      <c r="T5433" s="74" t="n">
        <v>0.295200525969757</v>
      </c>
      <c r="U5433" s="74" t="n">
        <v>0.606837606837607</v>
      </c>
      <c r="V5433" s="72" t="str">
        <f aca="false">IF(S5433="Empate","—",IF((N5433&gt;M5433)&lt;&gt;(T5433&gt;U5433),"Sim","Não"))</f>
        <v>Não</v>
      </c>
    </row>
    <row r="5434" customFormat="false" ht="15" hidden="false" customHeight="false" outlineLevel="0" collapsed="false">
      <c r="A5434" s="72" t="s">
        <v>10944</v>
      </c>
      <c r="B5434" s="72" t="s">
        <v>10945</v>
      </c>
      <c r="C5434" s="72" t="s">
        <v>280</v>
      </c>
      <c r="D5434" s="72" t="s">
        <v>282</v>
      </c>
      <c r="E5434" s="72"/>
      <c r="F5434" s="73" t="n">
        <v>3612</v>
      </c>
      <c r="G5434" s="73" t="n">
        <v>2875</v>
      </c>
      <c r="H5434" s="73" t="n">
        <v>737</v>
      </c>
      <c r="I5434" s="74" t="n">
        <f aca="false">H5434/F5434</f>
        <v>0.204042081949059</v>
      </c>
      <c r="J5434" s="73" t="n">
        <v>2739</v>
      </c>
      <c r="K5434" s="73" t="n">
        <v>62</v>
      </c>
      <c r="L5434" s="73" t="n">
        <v>74</v>
      </c>
      <c r="M5434" s="73" t="n">
        <v>1819</v>
      </c>
      <c r="N5434" s="73" t="n">
        <v>800</v>
      </c>
      <c r="O5434" s="73" t="n">
        <f aca="false">J5434-M5434-N5434</f>
        <v>120</v>
      </c>
      <c r="P5434" s="74" t="n">
        <f aca="false">M5434/J5434</f>
        <v>0.664110989412194</v>
      </c>
      <c r="Q5434" s="74" t="n">
        <f aca="false">N5434/J5434</f>
        <v>0.292077400511135</v>
      </c>
      <c r="R5434" s="75" t="n">
        <f aca="false">ABS(P5434-Q5434)*100</f>
        <v>37.2033588901059</v>
      </c>
      <c r="S5434" s="72" t="str">
        <f aca="false">IF(M5434&gt;N5434,"Flávio Bolsonaro",IF(N5434&gt;M5434,"Lula","Empate"))</f>
        <v>Flávio Bolsonaro</v>
      </c>
      <c r="T5434" s="74" t="n">
        <v>0.330288637194008</v>
      </c>
      <c r="U5434" s="74" t="n">
        <v>0.608695652173913</v>
      </c>
      <c r="V5434" s="72" t="str">
        <f aca="false">IF(S5434="Empate","—",IF((N5434&gt;M5434)&lt;&gt;(T5434&gt;U5434),"Sim","Não"))</f>
        <v>Não</v>
      </c>
    </row>
    <row r="5435" customFormat="false" ht="15" hidden="false" customHeight="false" outlineLevel="0" collapsed="false">
      <c r="A5435" s="72" t="s">
        <v>10946</v>
      </c>
      <c r="B5435" s="72" t="s">
        <v>10947</v>
      </c>
      <c r="C5435" s="72" t="s">
        <v>280</v>
      </c>
      <c r="D5435" s="72" t="s">
        <v>282</v>
      </c>
      <c r="E5435" s="72"/>
      <c r="F5435" s="73" t="n">
        <v>17955</v>
      </c>
      <c r="G5435" s="73" t="n">
        <v>14324</v>
      </c>
      <c r="H5435" s="73" t="n">
        <v>3631</v>
      </c>
      <c r="I5435" s="74" t="n">
        <f aca="false">H5435/F5435</f>
        <v>0.202227791701476</v>
      </c>
      <c r="J5435" s="73" t="n">
        <v>13595</v>
      </c>
      <c r="K5435" s="73" t="n">
        <v>343</v>
      </c>
      <c r="L5435" s="73" t="n">
        <v>386</v>
      </c>
      <c r="M5435" s="73" t="n">
        <v>8267</v>
      </c>
      <c r="N5435" s="73" t="n">
        <v>4420</v>
      </c>
      <c r="O5435" s="73" t="n">
        <f aca="false">J5435-M5435-N5435</f>
        <v>908</v>
      </c>
      <c r="P5435" s="74" t="n">
        <f aca="false">M5435/J5435</f>
        <v>0.608091210003678</v>
      </c>
      <c r="Q5435" s="74" t="n">
        <f aca="false">N5435/J5435</f>
        <v>0.325119529238691</v>
      </c>
      <c r="R5435" s="75" t="n">
        <f aca="false">ABS(P5435-Q5435)*100</f>
        <v>28.2971680764987</v>
      </c>
      <c r="S5435" s="72" t="str">
        <f aca="false">IF(M5435&gt;N5435,"Flávio Bolsonaro",IF(N5435&gt;M5435,"Lula","Empate"))</f>
        <v>Flávio Bolsonaro</v>
      </c>
      <c r="T5435" s="74" t="n">
        <v>0.376714762954012</v>
      </c>
      <c r="U5435" s="74" t="n">
        <v>0.549079536569763</v>
      </c>
      <c r="V5435" s="72" t="str">
        <f aca="false">IF(S5435="Empate","—",IF((N5435&gt;M5435)&lt;&gt;(T5435&gt;U5435),"Sim","Não"))</f>
        <v>Não</v>
      </c>
    </row>
    <row r="5436" customFormat="false" ht="15" hidden="false" customHeight="false" outlineLevel="0" collapsed="false">
      <c r="A5436" s="72" t="s">
        <v>10948</v>
      </c>
      <c r="B5436" s="72" t="s">
        <v>10949</v>
      </c>
      <c r="C5436" s="72" t="s">
        <v>280</v>
      </c>
      <c r="D5436" s="72" t="s">
        <v>282</v>
      </c>
      <c r="E5436" s="72"/>
      <c r="F5436" s="73" t="n">
        <v>2756</v>
      </c>
      <c r="G5436" s="73" t="n">
        <v>2069</v>
      </c>
      <c r="H5436" s="73" t="n">
        <v>687</v>
      </c>
      <c r="I5436" s="74" t="n">
        <f aca="false">H5436/F5436</f>
        <v>0.249274310595065</v>
      </c>
      <c r="J5436" s="73" t="n">
        <v>1891</v>
      </c>
      <c r="K5436" s="73" t="n">
        <v>71</v>
      </c>
      <c r="L5436" s="73" t="n">
        <v>107</v>
      </c>
      <c r="M5436" s="73" t="n">
        <v>1024</v>
      </c>
      <c r="N5436" s="73" t="n">
        <v>762</v>
      </c>
      <c r="O5436" s="73" t="n">
        <f aca="false">J5436-M5436-N5436</f>
        <v>105</v>
      </c>
      <c r="P5436" s="74" t="n">
        <f aca="false">M5436/J5436</f>
        <v>0.54151242728715</v>
      </c>
      <c r="Q5436" s="74" t="n">
        <f aca="false">N5436/J5436</f>
        <v>0.402961396086727</v>
      </c>
      <c r="R5436" s="75" t="n">
        <f aca="false">ABS(P5436-Q5436)*100</f>
        <v>13.8551031200423</v>
      </c>
      <c r="S5436" s="72" t="str">
        <f aca="false">IF(M5436&gt;N5436,"Flávio Bolsonaro",IF(N5436&gt;M5436,"Lula","Empate"))</f>
        <v>Flávio Bolsonaro</v>
      </c>
      <c r="T5436" s="74" t="n">
        <v>0.479196556671449</v>
      </c>
      <c r="U5436" s="74" t="n">
        <v>0.462936394069823</v>
      </c>
      <c r="V5436" s="72" t="str">
        <f aca="false">IF(S5436="Empate","—",IF((N5436&gt;M5436)&lt;&gt;(T5436&gt;U5436),"Sim","Não"))</f>
        <v>Sim</v>
      </c>
    </row>
    <row r="5437" customFormat="false" ht="15" hidden="false" customHeight="false" outlineLevel="0" collapsed="false">
      <c r="A5437" s="72" t="s">
        <v>10950</v>
      </c>
      <c r="B5437" s="72" t="s">
        <v>10951</v>
      </c>
      <c r="C5437" s="72" t="s">
        <v>280</v>
      </c>
      <c r="D5437" s="72" t="s">
        <v>282</v>
      </c>
      <c r="E5437" s="72"/>
      <c r="F5437" s="73" t="n">
        <v>2420</v>
      </c>
      <c r="G5437" s="73" t="n">
        <v>1929</v>
      </c>
      <c r="H5437" s="73" t="n">
        <v>491</v>
      </c>
      <c r="I5437" s="74" t="n">
        <f aca="false">H5437/F5437</f>
        <v>0.202892561983471</v>
      </c>
      <c r="J5437" s="73" t="n">
        <v>1839</v>
      </c>
      <c r="K5437" s="73" t="n">
        <v>36</v>
      </c>
      <c r="L5437" s="73" t="n">
        <v>54</v>
      </c>
      <c r="M5437" s="73" t="n">
        <v>1129</v>
      </c>
      <c r="N5437" s="73" t="n">
        <v>566</v>
      </c>
      <c r="O5437" s="73" t="n">
        <f aca="false">J5437-M5437-N5437</f>
        <v>144</v>
      </c>
      <c r="P5437" s="74" t="n">
        <f aca="false">M5437/J5437</f>
        <v>0.613920609026645</v>
      </c>
      <c r="Q5437" s="74" t="n">
        <f aca="false">N5437/J5437</f>
        <v>0.307775965198477</v>
      </c>
      <c r="R5437" s="75" t="n">
        <f aca="false">ABS(P5437-Q5437)*100</f>
        <v>30.6144643828168</v>
      </c>
      <c r="S5437" s="72" t="str">
        <f aca="false">IF(M5437&gt;N5437,"Flávio Bolsonaro",IF(N5437&gt;M5437,"Lula","Empate"))</f>
        <v>Flávio Bolsonaro</v>
      </c>
      <c r="T5437" s="74" t="n">
        <v>0.341383095499451</v>
      </c>
      <c r="U5437" s="74" t="n">
        <v>0.569703622392975</v>
      </c>
      <c r="V5437" s="72" t="str">
        <f aca="false">IF(S5437="Empate","—",IF((N5437&gt;M5437)&lt;&gt;(T5437&gt;U5437),"Sim","Não"))</f>
        <v>Não</v>
      </c>
    </row>
    <row r="5438" customFormat="false" ht="15" hidden="false" customHeight="false" outlineLevel="0" collapsed="false">
      <c r="A5438" s="72" t="s">
        <v>10952</v>
      </c>
      <c r="B5438" s="72" t="s">
        <v>10953</v>
      </c>
      <c r="C5438" s="72" t="s">
        <v>331</v>
      </c>
      <c r="D5438" s="72" t="s">
        <v>301</v>
      </c>
      <c r="E5438" s="72"/>
      <c r="F5438" s="73" t="n">
        <v>2525</v>
      </c>
      <c r="G5438" s="73" t="n">
        <v>2037</v>
      </c>
      <c r="H5438" s="73" t="n">
        <v>488</v>
      </c>
      <c r="I5438" s="74" t="n">
        <f aca="false">H5438/F5438</f>
        <v>0.193267326732673</v>
      </c>
      <c r="J5438" s="73" t="n">
        <v>1972</v>
      </c>
      <c r="K5438" s="73" t="n">
        <v>13</v>
      </c>
      <c r="L5438" s="73" t="n">
        <v>52</v>
      </c>
      <c r="M5438" s="73" t="n">
        <v>1013</v>
      </c>
      <c r="N5438" s="73" t="n">
        <v>884</v>
      </c>
      <c r="O5438" s="73" t="n">
        <f aca="false">J5438-M5438-N5438</f>
        <v>75</v>
      </c>
      <c r="P5438" s="74" t="n">
        <f aca="false">M5438/J5438</f>
        <v>0.51369168356998</v>
      </c>
      <c r="Q5438" s="74" t="n">
        <f aca="false">N5438/J5438</f>
        <v>0.448275862068966</v>
      </c>
      <c r="R5438" s="75" t="n">
        <f aca="false">ABS(P5438-Q5438)*100</f>
        <v>6.54158215010142</v>
      </c>
      <c r="S5438" s="72" t="str">
        <f aca="false">IF(M5438&gt;N5438,"Flávio Bolsonaro",IF(N5438&gt;M5438,"Lula","Empate"))</f>
        <v>Flávio Bolsonaro</v>
      </c>
      <c r="T5438" s="74" t="n">
        <v>0.568341437061048</v>
      </c>
      <c r="U5438" s="74" t="n">
        <v>0.397622906537007</v>
      </c>
      <c r="V5438" s="72" t="str">
        <f aca="false">IF(S5438="Empate","—",IF((N5438&gt;M5438)&lt;&gt;(T5438&gt;U5438),"Sim","Não"))</f>
        <v>Sim</v>
      </c>
    </row>
    <row r="5439" customFormat="false" ht="15" hidden="false" customHeight="false" outlineLevel="0" collapsed="false">
      <c r="A5439" s="72" t="s">
        <v>10954</v>
      </c>
      <c r="B5439" s="72" t="s">
        <v>10955</v>
      </c>
      <c r="C5439" s="72" t="s">
        <v>331</v>
      </c>
      <c r="D5439" s="72" t="s">
        <v>301</v>
      </c>
      <c r="E5439" s="72"/>
      <c r="F5439" s="73" t="n">
        <v>3952</v>
      </c>
      <c r="G5439" s="73" t="n">
        <v>3162</v>
      </c>
      <c r="H5439" s="73" t="n">
        <v>790</v>
      </c>
      <c r="I5439" s="74" t="n">
        <f aca="false">H5439/F5439</f>
        <v>0.199898785425101</v>
      </c>
      <c r="J5439" s="73" t="n">
        <v>3048</v>
      </c>
      <c r="K5439" s="73" t="n">
        <v>20</v>
      </c>
      <c r="L5439" s="73" t="n">
        <v>94</v>
      </c>
      <c r="M5439" s="73" t="n">
        <v>1221</v>
      </c>
      <c r="N5439" s="73" t="n">
        <v>1660</v>
      </c>
      <c r="O5439" s="73" t="n">
        <f aca="false">J5439-M5439-N5439</f>
        <v>167</v>
      </c>
      <c r="P5439" s="74" t="n">
        <f aca="false">M5439/J5439</f>
        <v>0.400590551181102</v>
      </c>
      <c r="Q5439" s="74" t="n">
        <f aca="false">N5439/J5439</f>
        <v>0.544619422572178</v>
      </c>
      <c r="R5439" s="75" t="n">
        <f aca="false">ABS(P5439-Q5439)*100</f>
        <v>14.4028871391076</v>
      </c>
      <c r="S5439" s="72" t="str">
        <f aca="false">IF(M5439&gt;N5439,"Flávio Bolsonaro",IF(N5439&gt;M5439,"Lula","Empate"))</f>
        <v>Lula</v>
      </c>
      <c r="T5439" s="74" t="n">
        <v>0.627993254637437</v>
      </c>
      <c r="U5439" s="74" t="n">
        <v>0.325801011804385</v>
      </c>
      <c r="V5439" s="72" t="str">
        <f aca="false">IF(S5439="Empate","—",IF((N5439&gt;M5439)&lt;&gt;(T5439&gt;U5439),"Sim","Não"))</f>
        <v>Não</v>
      </c>
    </row>
    <row r="5440" customFormat="false" ht="15" hidden="false" customHeight="false" outlineLevel="0" collapsed="false">
      <c r="A5440" s="72" t="s">
        <v>10956</v>
      </c>
      <c r="B5440" s="72" t="s">
        <v>10957</v>
      </c>
      <c r="C5440" s="72" t="s">
        <v>331</v>
      </c>
      <c r="D5440" s="72" t="s">
        <v>301</v>
      </c>
      <c r="E5440" s="72"/>
      <c r="F5440" s="73" t="n">
        <v>4304</v>
      </c>
      <c r="G5440" s="73" t="n">
        <v>3420</v>
      </c>
      <c r="H5440" s="73" t="n">
        <v>884</v>
      </c>
      <c r="I5440" s="74" t="n">
        <f aca="false">H5440/F5440</f>
        <v>0.205390334572491</v>
      </c>
      <c r="J5440" s="73" t="n">
        <v>3292</v>
      </c>
      <c r="K5440" s="73" t="n">
        <v>35</v>
      </c>
      <c r="L5440" s="73" t="n">
        <v>93</v>
      </c>
      <c r="M5440" s="73" t="n">
        <v>1738</v>
      </c>
      <c r="N5440" s="73" t="n">
        <v>1361</v>
      </c>
      <c r="O5440" s="73" t="n">
        <f aca="false">J5440-M5440-N5440</f>
        <v>193</v>
      </c>
      <c r="P5440" s="74" t="n">
        <f aca="false">M5440/J5440</f>
        <v>0.527946537059538</v>
      </c>
      <c r="Q5440" s="74" t="n">
        <f aca="false">N5440/J5440</f>
        <v>0.413426488456865</v>
      </c>
      <c r="R5440" s="75" t="n">
        <f aca="false">ABS(P5440-Q5440)*100</f>
        <v>11.4520048602673</v>
      </c>
      <c r="S5440" s="72" t="str">
        <f aca="false">IF(M5440&gt;N5440,"Flávio Bolsonaro",IF(N5440&gt;M5440,"Lula","Empate"))</f>
        <v>Flávio Bolsonaro</v>
      </c>
      <c r="T5440" s="74" t="n">
        <v>0.539154754505904</v>
      </c>
      <c r="U5440" s="74" t="n">
        <v>0.410814170292107</v>
      </c>
      <c r="V5440" s="72" t="str">
        <f aca="false">IF(S5440="Empate","—",IF((N5440&gt;M5440)&lt;&gt;(T5440&gt;U5440),"Sim","Não"))</f>
        <v>Sim</v>
      </c>
    </row>
    <row r="5441" customFormat="false" ht="15" hidden="false" customHeight="false" outlineLevel="0" collapsed="false">
      <c r="A5441" s="72" t="s">
        <v>10958</v>
      </c>
      <c r="B5441" s="72" t="s">
        <v>10959</v>
      </c>
      <c r="C5441" s="72" t="s">
        <v>331</v>
      </c>
      <c r="D5441" s="72" t="s">
        <v>301</v>
      </c>
      <c r="E5441" s="72"/>
      <c r="F5441" s="73" t="n">
        <v>5592</v>
      </c>
      <c r="G5441" s="73" t="n">
        <v>4508</v>
      </c>
      <c r="H5441" s="73" t="n">
        <v>1084</v>
      </c>
      <c r="I5441" s="74" t="n">
        <f aca="false">H5441/F5441</f>
        <v>0.193848354792561</v>
      </c>
      <c r="J5441" s="73" t="n">
        <v>4300</v>
      </c>
      <c r="K5441" s="73" t="n">
        <v>39</v>
      </c>
      <c r="L5441" s="73" t="n">
        <v>169</v>
      </c>
      <c r="M5441" s="73" t="n">
        <v>1590</v>
      </c>
      <c r="N5441" s="73" t="n">
        <v>2446</v>
      </c>
      <c r="O5441" s="73" t="n">
        <f aca="false">J5441-M5441-N5441</f>
        <v>264</v>
      </c>
      <c r="P5441" s="74" t="n">
        <f aca="false">M5441/J5441</f>
        <v>0.369767441860465</v>
      </c>
      <c r="Q5441" s="74" t="n">
        <f aca="false">N5441/J5441</f>
        <v>0.568837209302326</v>
      </c>
      <c r="R5441" s="75" t="n">
        <f aca="false">ABS(P5441-Q5441)*100</f>
        <v>19.9069767441861</v>
      </c>
      <c r="S5441" s="72" t="str">
        <f aca="false">IF(M5441&gt;N5441,"Flávio Bolsonaro",IF(N5441&gt;M5441,"Lula","Empate"))</f>
        <v>Lula</v>
      </c>
      <c r="T5441" s="74" t="n">
        <v>0.659243915069912</v>
      </c>
      <c r="U5441" s="74" t="n">
        <v>0.286897980321077</v>
      </c>
      <c r="V5441" s="72" t="str">
        <f aca="false">IF(S5441="Empate","—",IF((N5441&gt;M5441)&lt;&gt;(T5441&gt;U5441),"Sim","Não"))</f>
        <v>Não</v>
      </c>
    </row>
    <row r="5442" customFormat="false" ht="15" hidden="false" customHeight="false" outlineLevel="0" collapsed="false">
      <c r="A5442" s="72" t="s">
        <v>10960</v>
      </c>
      <c r="B5442" s="72" t="s">
        <v>8055</v>
      </c>
      <c r="C5442" s="72" t="s">
        <v>331</v>
      </c>
      <c r="D5442" s="72" t="s">
        <v>301</v>
      </c>
      <c r="E5442" s="72"/>
      <c r="F5442" s="73" t="n">
        <v>8052</v>
      </c>
      <c r="G5442" s="73" t="n">
        <v>6210</v>
      </c>
      <c r="H5442" s="73" t="n">
        <v>1842</v>
      </c>
      <c r="I5442" s="74" t="n">
        <f aca="false">H5442/F5442</f>
        <v>0.22876304023845</v>
      </c>
      <c r="J5442" s="73" t="n">
        <v>5975</v>
      </c>
      <c r="K5442" s="73" t="n">
        <v>41</v>
      </c>
      <c r="L5442" s="73" t="n">
        <v>194</v>
      </c>
      <c r="M5442" s="73" t="n">
        <v>3557</v>
      </c>
      <c r="N5442" s="73" t="n">
        <v>2101</v>
      </c>
      <c r="O5442" s="73" t="n">
        <f aca="false">J5442-M5442-N5442</f>
        <v>317</v>
      </c>
      <c r="P5442" s="74" t="n">
        <f aca="false">M5442/J5442</f>
        <v>0.595313807531381</v>
      </c>
      <c r="Q5442" s="74" t="n">
        <f aca="false">N5442/J5442</f>
        <v>0.35163179916318</v>
      </c>
      <c r="R5442" s="75" t="n">
        <f aca="false">ABS(P5442-Q5442)*100</f>
        <v>24.3682008368201</v>
      </c>
      <c r="S5442" s="72" t="str">
        <f aca="false">IF(M5442&gt;N5442,"Flávio Bolsonaro",IF(N5442&gt;M5442,"Lula","Empate"))</f>
        <v>Flávio Bolsonaro</v>
      </c>
      <c r="T5442" s="74" t="n">
        <v>0.450533550370772</v>
      </c>
      <c r="U5442" s="74" t="n">
        <v>0.501356483993489</v>
      </c>
      <c r="V5442" s="72" t="str">
        <f aca="false">IF(S5442="Empate","—",IF((N5442&gt;M5442)&lt;&gt;(T5442&gt;U5442),"Sim","Não"))</f>
        <v>Não</v>
      </c>
    </row>
    <row r="5443" customFormat="false" ht="15" hidden="false" customHeight="false" outlineLevel="0" collapsed="false">
      <c r="A5443" s="72" t="s">
        <v>10961</v>
      </c>
      <c r="B5443" s="72" t="s">
        <v>10962</v>
      </c>
      <c r="C5443" s="72" t="s">
        <v>331</v>
      </c>
      <c r="D5443" s="72" t="s">
        <v>301</v>
      </c>
      <c r="E5443" s="72"/>
      <c r="F5443" s="73" t="n">
        <v>7593</v>
      </c>
      <c r="G5443" s="73" t="n">
        <v>6342</v>
      </c>
      <c r="H5443" s="73" t="n">
        <v>1251</v>
      </c>
      <c r="I5443" s="74" t="n">
        <f aca="false">H5443/F5443</f>
        <v>0.164757013038325</v>
      </c>
      <c r="J5443" s="73" t="n">
        <v>6118</v>
      </c>
      <c r="K5443" s="73" t="n">
        <v>55</v>
      </c>
      <c r="L5443" s="73" t="n">
        <v>169</v>
      </c>
      <c r="M5443" s="73" t="n">
        <v>2493</v>
      </c>
      <c r="N5443" s="73" t="n">
        <v>3337</v>
      </c>
      <c r="O5443" s="73" t="n">
        <f aca="false">J5443-M5443-N5443</f>
        <v>288</v>
      </c>
      <c r="P5443" s="74" t="n">
        <f aca="false">M5443/J5443</f>
        <v>0.407486106570775</v>
      </c>
      <c r="Q5443" s="74" t="n">
        <f aca="false">N5443/J5443</f>
        <v>0.545439686171952</v>
      </c>
      <c r="R5443" s="75" t="n">
        <f aca="false">ABS(P5443-Q5443)*100</f>
        <v>13.7953579601177</v>
      </c>
      <c r="S5443" s="72" t="str">
        <f aca="false">IF(M5443&gt;N5443,"Flávio Bolsonaro",IF(N5443&gt;M5443,"Lula","Empate"))</f>
        <v>Lula</v>
      </c>
      <c r="T5443" s="74" t="n">
        <v>0.599172810645567</v>
      </c>
      <c r="U5443" s="74" t="n">
        <v>0.355511598633339</v>
      </c>
      <c r="V5443" s="72" t="str">
        <f aca="false">IF(S5443="Empate","—",IF((N5443&gt;M5443)&lt;&gt;(T5443&gt;U5443),"Sim","Não"))</f>
        <v>Não</v>
      </c>
    </row>
    <row r="5444" customFormat="false" ht="15" hidden="false" customHeight="false" outlineLevel="0" collapsed="false">
      <c r="A5444" s="72" t="s">
        <v>10963</v>
      </c>
      <c r="B5444" s="72" t="s">
        <v>10964</v>
      </c>
      <c r="C5444" s="72" t="s">
        <v>331</v>
      </c>
      <c r="D5444" s="72" t="s">
        <v>301</v>
      </c>
      <c r="E5444" s="72"/>
      <c r="F5444" s="73" t="n">
        <v>2806</v>
      </c>
      <c r="G5444" s="73" t="n">
        <v>2275</v>
      </c>
      <c r="H5444" s="73" t="n">
        <v>531</v>
      </c>
      <c r="I5444" s="74" t="n">
        <f aca="false">H5444/F5444</f>
        <v>0.189237348538845</v>
      </c>
      <c r="J5444" s="73" t="n">
        <v>2212</v>
      </c>
      <c r="K5444" s="73" t="n">
        <v>14</v>
      </c>
      <c r="L5444" s="73" t="n">
        <v>49</v>
      </c>
      <c r="M5444" s="73" t="n">
        <v>985</v>
      </c>
      <c r="N5444" s="73" t="n">
        <v>1101</v>
      </c>
      <c r="O5444" s="73" t="n">
        <f aca="false">J5444-M5444-N5444</f>
        <v>126</v>
      </c>
      <c r="P5444" s="74" t="n">
        <f aca="false">M5444/J5444</f>
        <v>0.445298372513562</v>
      </c>
      <c r="Q5444" s="74" t="n">
        <f aca="false">N5444/J5444</f>
        <v>0.497739602169982</v>
      </c>
      <c r="R5444" s="75" t="n">
        <f aca="false">ABS(P5444-Q5444)*100</f>
        <v>5.24412296564195</v>
      </c>
      <c r="S5444" s="72" t="str">
        <f aca="false">IF(M5444&gt;N5444,"Flávio Bolsonaro",IF(N5444&gt;M5444,"Lula","Empate"))</f>
        <v>Lula</v>
      </c>
      <c r="T5444" s="74" t="n">
        <v>0.565982404692082</v>
      </c>
      <c r="U5444" s="74" t="n">
        <v>0.368035190615836</v>
      </c>
      <c r="V5444" s="72" t="str">
        <f aca="false">IF(S5444="Empate","—",IF((N5444&gt;M5444)&lt;&gt;(T5444&gt;U5444),"Sim","Não"))</f>
        <v>Não</v>
      </c>
    </row>
    <row r="5445" customFormat="false" ht="15" hidden="false" customHeight="false" outlineLevel="0" collapsed="false">
      <c r="A5445" s="72" t="s">
        <v>10965</v>
      </c>
      <c r="B5445" s="72" t="s">
        <v>10966</v>
      </c>
      <c r="C5445" s="72" t="s">
        <v>331</v>
      </c>
      <c r="D5445" s="72" t="s">
        <v>301</v>
      </c>
      <c r="E5445" s="72"/>
      <c r="F5445" s="73" t="n">
        <v>4670</v>
      </c>
      <c r="G5445" s="73" t="n">
        <v>4006</v>
      </c>
      <c r="H5445" s="73" t="n">
        <v>664</v>
      </c>
      <c r="I5445" s="74" t="n">
        <f aca="false">H5445/F5445</f>
        <v>0.142184154175589</v>
      </c>
      <c r="J5445" s="73" t="n">
        <v>3870</v>
      </c>
      <c r="K5445" s="73" t="n">
        <v>27</v>
      </c>
      <c r="L5445" s="73" t="n">
        <v>109</v>
      </c>
      <c r="M5445" s="73" t="n">
        <v>1997</v>
      </c>
      <c r="N5445" s="73" t="n">
        <v>1683</v>
      </c>
      <c r="O5445" s="73" t="n">
        <f aca="false">J5445-M5445-N5445</f>
        <v>190</v>
      </c>
      <c r="P5445" s="74" t="n">
        <f aca="false">M5445/J5445</f>
        <v>0.516020671834625</v>
      </c>
      <c r="Q5445" s="74" t="n">
        <f aca="false">N5445/J5445</f>
        <v>0.434883720930233</v>
      </c>
      <c r="R5445" s="75" t="n">
        <f aca="false">ABS(P5445-Q5445)*100</f>
        <v>8.11369509043928</v>
      </c>
      <c r="S5445" s="72" t="str">
        <f aca="false">IF(M5445&gt;N5445,"Flávio Bolsonaro",IF(N5445&gt;M5445,"Lula","Empate"))</f>
        <v>Flávio Bolsonaro</v>
      </c>
      <c r="T5445" s="74" t="n">
        <v>0.553310537768107</v>
      </c>
      <c r="U5445" s="74" t="n">
        <v>0.401927261423687</v>
      </c>
      <c r="V5445" s="72" t="str">
        <f aca="false">IF(S5445="Empate","—",IF((N5445&gt;M5445)&lt;&gt;(T5445&gt;U5445),"Sim","Não"))</f>
        <v>Sim</v>
      </c>
    </row>
    <row r="5446" customFormat="false" ht="15" hidden="false" customHeight="false" outlineLevel="0" collapsed="false">
      <c r="A5446" s="72" t="s">
        <v>10967</v>
      </c>
      <c r="B5446" s="72" t="s">
        <v>10968</v>
      </c>
      <c r="C5446" s="72" t="s">
        <v>331</v>
      </c>
      <c r="D5446" s="72" t="s">
        <v>301</v>
      </c>
      <c r="E5446" s="72"/>
      <c r="F5446" s="73" t="n">
        <v>4450</v>
      </c>
      <c r="G5446" s="73" t="n">
        <v>3646</v>
      </c>
      <c r="H5446" s="73" t="n">
        <v>804</v>
      </c>
      <c r="I5446" s="74" t="n">
        <f aca="false">H5446/F5446</f>
        <v>0.180674157303371</v>
      </c>
      <c r="J5446" s="73" t="n">
        <v>3519</v>
      </c>
      <c r="K5446" s="73" t="n">
        <v>28</v>
      </c>
      <c r="L5446" s="73" t="n">
        <v>99</v>
      </c>
      <c r="M5446" s="73" t="n">
        <v>1484</v>
      </c>
      <c r="N5446" s="73" t="n">
        <v>1882</v>
      </c>
      <c r="O5446" s="73" t="n">
        <f aca="false">J5446-M5446-N5446</f>
        <v>153</v>
      </c>
      <c r="P5446" s="74" t="n">
        <f aca="false">M5446/J5446</f>
        <v>0.421710713270816</v>
      </c>
      <c r="Q5446" s="74" t="n">
        <f aca="false">N5446/J5446</f>
        <v>0.534811025859619</v>
      </c>
      <c r="R5446" s="75" t="n">
        <f aca="false">ABS(P5446-Q5446)*100</f>
        <v>11.3100312588804</v>
      </c>
      <c r="S5446" s="72" t="str">
        <f aca="false">IF(M5446&gt;N5446,"Flávio Bolsonaro",IF(N5446&gt;M5446,"Lula","Empate"))</f>
        <v>Lula</v>
      </c>
      <c r="T5446" s="74" t="n">
        <v>0.622454751131222</v>
      </c>
      <c r="U5446" s="74" t="n">
        <v>0.336538461538462</v>
      </c>
      <c r="V5446" s="72" t="str">
        <f aca="false">IF(S5446="Empate","—",IF((N5446&gt;M5446)&lt;&gt;(T5446&gt;U5446),"Sim","Não"))</f>
        <v>Não</v>
      </c>
    </row>
    <row r="5447" customFormat="false" ht="15" hidden="false" customHeight="false" outlineLevel="0" collapsed="false">
      <c r="A5447" s="72" t="s">
        <v>10969</v>
      </c>
      <c r="B5447" s="72" t="s">
        <v>10970</v>
      </c>
      <c r="C5447" s="72" t="s">
        <v>331</v>
      </c>
      <c r="D5447" s="72" t="s">
        <v>301</v>
      </c>
      <c r="E5447" s="72"/>
      <c r="F5447" s="73" t="n">
        <v>5135</v>
      </c>
      <c r="G5447" s="73" t="n">
        <v>4069</v>
      </c>
      <c r="H5447" s="73" t="n">
        <v>1066</v>
      </c>
      <c r="I5447" s="74" t="n">
        <f aca="false">H5447/F5447</f>
        <v>0.207594936708861</v>
      </c>
      <c r="J5447" s="73" t="n">
        <v>3909</v>
      </c>
      <c r="K5447" s="73" t="n">
        <v>21</v>
      </c>
      <c r="L5447" s="73" t="n">
        <v>139</v>
      </c>
      <c r="M5447" s="73" t="n">
        <v>1647</v>
      </c>
      <c r="N5447" s="73" t="n">
        <v>2084</v>
      </c>
      <c r="O5447" s="73" t="n">
        <f aca="false">J5447-M5447-N5447</f>
        <v>178</v>
      </c>
      <c r="P5447" s="74" t="n">
        <f aca="false">M5447/J5447</f>
        <v>0.421335379892556</v>
      </c>
      <c r="Q5447" s="74" t="n">
        <f aca="false">N5447/J5447</f>
        <v>0.533128677411103</v>
      </c>
      <c r="R5447" s="75" t="n">
        <f aca="false">ABS(P5447-Q5447)*100</f>
        <v>11.1793297518547</v>
      </c>
      <c r="S5447" s="72" t="str">
        <f aca="false">IF(M5447&gt;N5447,"Flávio Bolsonaro",IF(N5447&gt;M5447,"Lula","Empate"))</f>
        <v>Lula</v>
      </c>
      <c r="T5447" s="74" t="n">
        <v>0.630252100840336</v>
      </c>
      <c r="U5447" s="74" t="n">
        <v>0.321848739495798</v>
      </c>
      <c r="V5447" s="72" t="str">
        <f aca="false">IF(S5447="Empate","—",IF((N5447&gt;M5447)&lt;&gt;(T5447&gt;U5447),"Sim","Não"))</f>
        <v>Não</v>
      </c>
    </row>
    <row r="5448" customFormat="false" ht="15" hidden="false" customHeight="false" outlineLevel="0" collapsed="false">
      <c r="A5448" s="72" t="s">
        <v>10971</v>
      </c>
      <c r="B5448" s="72" t="s">
        <v>2624</v>
      </c>
      <c r="C5448" s="72" t="s">
        <v>331</v>
      </c>
      <c r="D5448" s="72" t="s">
        <v>301</v>
      </c>
      <c r="E5448" s="72"/>
      <c r="F5448" s="73" t="n">
        <v>3552</v>
      </c>
      <c r="G5448" s="73" t="n">
        <v>2919</v>
      </c>
      <c r="H5448" s="73" t="n">
        <v>633</v>
      </c>
      <c r="I5448" s="74" t="n">
        <f aca="false">H5448/F5448</f>
        <v>0.178209459459459</v>
      </c>
      <c r="J5448" s="73" t="n">
        <v>2837</v>
      </c>
      <c r="K5448" s="73" t="n">
        <v>11</v>
      </c>
      <c r="L5448" s="73" t="n">
        <v>71</v>
      </c>
      <c r="M5448" s="73" t="n">
        <v>1397</v>
      </c>
      <c r="N5448" s="73" t="n">
        <v>1321</v>
      </c>
      <c r="O5448" s="73" t="n">
        <f aca="false">J5448-M5448-N5448</f>
        <v>119</v>
      </c>
      <c r="P5448" s="74" t="n">
        <f aca="false">M5448/J5448</f>
        <v>0.492421572083187</v>
      </c>
      <c r="Q5448" s="74" t="n">
        <f aca="false">N5448/J5448</f>
        <v>0.465632710609799</v>
      </c>
      <c r="R5448" s="75" t="n">
        <f aca="false">ABS(P5448-Q5448)*100</f>
        <v>2.67888614733874</v>
      </c>
      <c r="S5448" s="72" t="str">
        <f aca="false">IF(M5448&gt;N5448,"Flávio Bolsonaro",IF(N5448&gt;M5448,"Lula","Empate"))</f>
        <v>Flávio Bolsonaro</v>
      </c>
      <c r="T5448" s="74" t="n">
        <v>0.495914742451155</v>
      </c>
      <c r="U5448" s="74" t="n">
        <v>0.471758436944938</v>
      </c>
      <c r="V5448" s="72" t="str">
        <f aca="false">IF(S5448="Empate","—",IF((N5448&gt;M5448)&lt;&gt;(T5448&gt;U5448),"Sim","Não"))</f>
        <v>Sim</v>
      </c>
    </row>
    <row r="5449" customFormat="false" ht="15" hidden="false" customHeight="false" outlineLevel="0" collapsed="false">
      <c r="A5449" s="72" t="s">
        <v>10972</v>
      </c>
      <c r="B5449" s="72" t="s">
        <v>10973</v>
      </c>
      <c r="C5449" s="72" t="s">
        <v>331</v>
      </c>
      <c r="D5449" s="72" t="s">
        <v>301</v>
      </c>
      <c r="E5449" s="72"/>
      <c r="F5449" s="73" t="n">
        <v>22359</v>
      </c>
      <c r="G5449" s="73" t="n">
        <v>17698</v>
      </c>
      <c r="H5449" s="73" t="n">
        <v>4661</v>
      </c>
      <c r="I5449" s="74" t="n">
        <f aca="false">H5449/F5449</f>
        <v>0.208461916901471</v>
      </c>
      <c r="J5449" s="73" t="n">
        <v>16965</v>
      </c>
      <c r="K5449" s="73" t="n">
        <v>155</v>
      </c>
      <c r="L5449" s="73" t="n">
        <v>578</v>
      </c>
      <c r="M5449" s="73" t="n">
        <v>7176</v>
      </c>
      <c r="N5449" s="73" t="n">
        <v>8731</v>
      </c>
      <c r="O5449" s="73" t="n">
        <f aca="false">J5449-M5449-N5449</f>
        <v>1058</v>
      </c>
      <c r="P5449" s="74" t="n">
        <f aca="false">M5449/J5449</f>
        <v>0.422988505747126</v>
      </c>
      <c r="Q5449" s="74" t="n">
        <f aca="false">N5449/J5449</f>
        <v>0.514647804302977</v>
      </c>
      <c r="R5449" s="75" t="n">
        <f aca="false">ABS(P5449-Q5449)*100</f>
        <v>9.16592985558503</v>
      </c>
      <c r="S5449" s="72" t="str">
        <f aca="false">IF(M5449&gt;N5449,"Flávio Bolsonaro",IF(N5449&gt;M5449,"Lula","Empate"))</f>
        <v>Lula</v>
      </c>
      <c r="T5449" s="74" t="n">
        <v>0.571375671172005</v>
      </c>
      <c r="U5449" s="74" t="n">
        <v>0.372029871011541</v>
      </c>
      <c r="V5449" s="72" t="str">
        <f aca="false">IF(S5449="Empate","—",IF((N5449&gt;M5449)&lt;&gt;(T5449&gt;U5449),"Sim","Não"))</f>
        <v>Não</v>
      </c>
    </row>
    <row r="5450" customFormat="false" ht="15" hidden="false" customHeight="false" outlineLevel="0" collapsed="false">
      <c r="A5450" s="72" t="s">
        <v>10974</v>
      </c>
      <c r="B5450" s="72" t="s">
        <v>10975</v>
      </c>
      <c r="C5450" s="72" t="s">
        <v>331</v>
      </c>
      <c r="D5450" s="72" t="s">
        <v>301</v>
      </c>
      <c r="E5450" s="72"/>
      <c r="F5450" s="73" t="n">
        <v>6645</v>
      </c>
      <c r="G5450" s="73" t="n">
        <v>5239</v>
      </c>
      <c r="H5450" s="73" t="n">
        <v>1406</v>
      </c>
      <c r="I5450" s="74" t="n">
        <f aca="false">H5450/F5450</f>
        <v>0.211587659894658</v>
      </c>
      <c r="J5450" s="73" t="n">
        <v>5052</v>
      </c>
      <c r="K5450" s="73" t="n">
        <v>29</v>
      </c>
      <c r="L5450" s="73" t="n">
        <v>158</v>
      </c>
      <c r="M5450" s="73" t="n">
        <v>3585</v>
      </c>
      <c r="N5450" s="73" t="n">
        <v>1177</v>
      </c>
      <c r="O5450" s="73" t="n">
        <f aca="false">J5450-M5450-N5450</f>
        <v>290</v>
      </c>
      <c r="P5450" s="74" t="n">
        <f aca="false">M5450/J5450</f>
        <v>0.709619952494062</v>
      </c>
      <c r="Q5450" s="74" t="n">
        <f aca="false">N5450/J5450</f>
        <v>0.232977038796516</v>
      </c>
      <c r="R5450" s="75" t="n">
        <f aca="false">ABS(P5450-Q5450)*100</f>
        <v>47.6642913697546</v>
      </c>
      <c r="S5450" s="72" t="str">
        <f aca="false">IF(M5450&gt;N5450,"Flávio Bolsonaro",IF(N5450&gt;M5450,"Lula","Empate"))</f>
        <v>Flávio Bolsonaro</v>
      </c>
      <c r="T5450" s="74" t="n">
        <v>0.29841531179255</v>
      </c>
      <c r="U5450" s="74" t="n">
        <v>0.655073060300473</v>
      </c>
      <c r="V5450" s="72" t="str">
        <f aca="false">IF(S5450="Empate","—",IF((N5450&gt;M5450)&lt;&gt;(T5450&gt;U5450),"Sim","Não"))</f>
        <v>Não</v>
      </c>
    </row>
    <row r="5451" customFormat="false" ht="15" hidden="false" customHeight="false" outlineLevel="0" collapsed="false">
      <c r="A5451" s="72" t="s">
        <v>10976</v>
      </c>
      <c r="B5451" s="72" t="s">
        <v>10977</v>
      </c>
      <c r="C5451" s="72" t="s">
        <v>331</v>
      </c>
      <c r="D5451" s="72" t="s">
        <v>301</v>
      </c>
      <c r="E5451" s="72"/>
      <c r="F5451" s="73" t="n">
        <v>124170</v>
      </c>
      <c r="G5451" s="73" t="n">
        <v>103422</v>
      </c>
      <c r="H5451" s="73" t="n">
        <v>20748</v>
      </c>
      <c r="I5451" s="74" t="n">
        <f aca="false">H5451/F5451</f>
        <v>0.167093500845615</v>
      </c>
      <c r="J5451" s="73" t="n">
        <v>99518</v>
      </c>
      <c r="K5451" s="73" t="n">
        <v>1151</v>
      </c>
      <c r="L5451" s="73" t="n">
        <v>2753</v>
      </c>
      <c r="M5451" s="73" t="n">
        <v>57270</v>
      </c>
      <c r="N5451" s="73" t="n">
        <v>35210</v>
      </c>
      <c r="O5451" s="73" t="n">
        <f aca="false">J5451-M5451-N5451</f>
        <v>7038</v>
      </c>
      <c r="P5451" s="74" t="n">
        <f aca="false">M5451/J5451</f>
        <v>0.575473783637131</v>
      </c>
      <c r="Q5451" s="74" t="n">
        <f aca="false">N5451/J5451</f>
        <v>0.353805341747222</v>
      </c>
      <c r="R5451" s="75" t="n">
        <f aca="false">ABS(P5451-Q5451)*100</f>
        <v>22.1668441889909</v>
      </c>
      <c r="S5451" s="72" t="str">
        <f aca="false">IF(M5451&gt;N5451,"Flávio Bolsonaro",IF(N5451&gt;M5451,"Lula","Empate"))</f>
        <v>Flávio Bolsonaro</v>
      </c>
      <c r="T5451" s="74" t="n">
        <v>0.401877445167297</v>
      </c>
      <c r="U5451" s="74" t="n">
        <v>0.52979640692017</v>
      </c>
      <c r="V5451" s="72" t="str">
        <f aca="false">IF(S5451="Empate","—",IF((N5451&gt;M5451)&lt;&gt;(T5451&gt;U5451),"Sim","Não"))</f>
        <v>Não</v>
      </c>
    </row>
    <row r="5452" customFormat="false" ht="15" hidden="false" customHeight="false" outlineLevel="0" collapsed="false">
      <c r="A5452" s="72" t="s">
        <v>10978</v>
      </c>
      <c r="B5452" s="72" t="s">
        <v>10979</v>
      </c>
      <c r="C5452" s="72" t="s">
        <v>331</v>
      </c>
      <c r="D5452" s="72" t="s">
        <v>301</v>
      </c>
      <c r="E5452" s="72"/>
      <c r="F5452" s="73" t="n">
        <v>4628</v>
      </c>
      <c r="G5452" s="73" t="n">
        <v>3613</v>
      </c>
      <c r="H5452" s="73" t="n">
        <v>1015</v>
      </c>
      <c r="I5452" s="74" t="n">
        <f aca="false">H5452/F5452</f>
        <v>0.219317199654278</v>
      </c>
      <c r="J5452" s="73" t="n">
        <v>3461</v>
      </c>
      <c r="K5452" s="73" t="n">
        <v>26</v>
      </c>
      <c r="L5452" s="73" t="n">
        <v>126</v>
      </c>
      <c r="M5452" s="73" t="n">
        <v>1658</v>
      </c>
      <c r="N5452" s="73" t="n">
        <v>1638</v>
      </c>
      <c r="O5452" s="73" t="n">
        <f aca="false">J5452-M5452-N5452</f>
        <v>165</v>
      </c>
      <c r="P5452" s="74" t="n">
        <f aca="false">M5452/J5452</f>
        <v>0.479052297023982</v>
      </c>
      <c r="Q5452" s="74" t="n">
        <f aca="false">N5452/J5452</f>
        <v>0.473273620340942</v>
      </c>
      <c r="R5452" s="75" t="n">
        <f aca="false">ABS(P5452-Q5452)*100</f>
        <v>0.577867668303955</v>
      </c>
      <c r="S5452" s="72" t="str">
        <f aca="false">IF(M5452&gt;N5452,"Flávio Bolsonaro",IF(N5452&gt;M5452,"Lula","Empate"))</f>
        <v>Flávio Bolsonaro</v>
      </c>
      <c r="T5452" s="74" t="n">
        <v>0.558218212574006</v>
      </c>
      <c r="U5452" s="74" t="n">
        <v>0.396673244995771</v>
      </c>
      <c r="V5452" s="72" t="str">
        <f aca="false">IF(S5452="Empate","—",IF((N5452&gt;M5452)&lt;&gt;(T5452&gt;U5452),"Sim","Não"))</f>
        <v>Sim</v>
      </c>
    </row>
    <row r="5453" customFormat="false" ht="15" hidden="false" customHeight="false" outlineLevel="0" collapsed="false">
      <c r="A5453" s="72" t="s">
        <v>10980</v>
      </c>
      <c r="B5453" s="72" t="s">
        <v>10981</v>
      </c>
      <c r="C5453" s="72" t="s">
        <v>331</v>
      </c>
      <c r="D5453" s="72" t="s">
        <v>301</v>
      </c>
      <c r="E5453" s="72"/>
      <c r="F5453" s="73" t="n">
        <v>8201</v>
      </c>
      <c r="G5453" s="73" t="n">
        <v>6222</v>
      </c>
      <c r="H5453" s="73" t="n">
        <v>1979</v>
      </c>
      <c r="I5453" s="74" t="n">
        <f aca="false">H5453/F5453</f>
        <v>0.241312035117669</v>
      </c>
      <c r="J5453" s="73" t="n">
        <v>5905</v>
      </c>
      <c r="K5453" s="73" t="n">
        <v>41</v>
      </c>
      <c r="L5453" s="73" t="n">
        <v>276</v>
      </c>
      <c r="M5453" s="73" t="n">
        <v>1650</v>
      </c>
      <c r="N5453" s="73" t="n">
        <v>3928</v>
      </c>
      <c r="O5453" s="73" t="n">
        <f aca="false">J5453-M5453-N5453</f>
        <v>327</v>
      </c>
      <c r="P5453" s="74" t="n">
        <f aca="false">M5453/J5453</f>
        <v>0.279424216765453</v>
      </c>
      <c r="Q5453" s="74" t="n">
        <f aca="false">N5453/J5453</f>
        <v>0.665198983911939</v>
      </c>
      <c r="R5453" s="75" t="n">
        <f aca="false">ABS(P5453-Q5453)*100</f>
        <v>38.5774767146486</v>
      </c>
      <c r="S5453" s="72" t="str">
        <f aca="false">IF(M5453&gt;N5453,"Flávio Bolsonaro",IF(N5453&gt;M5453,"Lula","Empate"))</f>
        <v>Lula</v>
      </c>
      <c r="T5453" s="74" t="n">
        <v>0.715218926553672</v>
      </c>
      <c r="U5453" s="74" t="n">
        <v>0.240289548022599</v>
      </c>
      <c r="V5453" s="72" t="str">
        <f aca="false">IF(S5453="Empate","—",IF((N5453&gt;M5453)&lt;&gt;(T5453&gt;U5453),"Sim","Não"))</f>
        <v>Não</v>
      </c>
    </row>
    <row r="5454" customFormat="false" ht="15" hidden="false" customHeight="false" outlineLevel="0" collapsed="false">
      <c r="A5454" s="72" t="s">
        <v>10982</v>
      </c>
      <c r="B5454" s="72" t="s">
        <v>10983</v>
      </c>
      <c r="C5454" s="72" t="s">
        <v>331</v>
      </c>
      <c r="D5454" s="72" t="s">
        <v>301</v>
      </c>
      <c r="E5454" s="72"/>
      <c r="F5454" s="73" t="n">
        <v>13639</v>
      </c>
      <c r="G5454" s="73" t="n">
        <v>10941</v>
      </c>
      <c r="H5454" s="73" t="n">
        <v>2698</v>
      </c>
      <c r="I5454" s="74" t="n">
        <f aca="false">H5454/F5454</f>
        <v>0.197815089082777</v>
      </c>
      <c r="J5454" s="73" t="n">
        <v>10464</v>
      </c>
      <c r="K5454" s="73" t="n">
        <v>105</v>
      </c>
      <c r="L5454" s="73" t="n">
        <v>372</v>
      </c>
      <c r="M5454" s="73" t="n">
        <v>4391</v>
      </c>
      <c r="N5454" s="73" t="n">
        <v>5553</v>
      </c>
      <c r="O5454" s="73" t="n">
        <f aca="false">J5454-M5454-N5454</f>
        <v>520</v>
      </c>
      <c r="P5454" s="74" t="n">
        <f aca="false">M5454/J5454</f>
        <v>0.419629204892966</v>
      </c>
      <c r="Q5454" s="74" t="n">
        <f aca="false">N5454/J5454</f>
        <v>0.530676605504587</v>
      </c>
      <c r="R5454" s="75" t="n">
        <f aca="false">ABS(P5454-Q5454)*100</f>
        <v>11.1047400611621</v>
      </c>
      <c r="S5454" s="72" t="str">
        <f aca="false">IF(M5454&gt;N5454,"Flávio Bolsonaro",IF(N5454&gt;M5454,"Lula","Empate"))</f>
        <v>Lula</v>
      </c>
      <c r="T5454" s="74" t="n">
        <v>0.588180500931484</v>
      </c>
      <c r="U5454" s="74" t="n">
        <v>0.366797764438005</v>
      </c>
      <c r="V5454" s="72" t="str">
        <f aca="false">IF(S5454="Empate","—",IF((N5454&gt;M5454)&lt;&gt;(T5454&gt;U5454),"Sim","Não"))</f>
        <v>Não</v>
      </c>
    </row>
    <row r="5455" customFormat="false" ht="15" hidden="false" customHeight="false" outlineLevel="0" collapsed="false">
      <c r="A5455" s="72" t="s">
        <v>10984</v>
      </c>
      <c r="B5455" s="72" t="s">
        <v>10985</v>
      </c>
      <c r="C5455" s="72" t="s">
        <v>331</v>
      </c>
      <c r="D5455" s="72" t="s">
        <v>301</v>
      </c>
      <c r="E5455" s="72"/>
      <c r="F5455" s="73" t="n">
        <v>3314</v>
      </c>
      <c r="G5455" s="73" t="n">
        <v>2599</v>
      </c>
      <c r="H5455" s="73" t="n">
        <v>715</v>
      </c>
      <c r="I5455" s="74" t="n">
        <f aca="false">H5455/F5455</f>
        <v>0.215751357875679</v>
      </c>
      <c r="J5455" s="73" t="n">
        <v>2435</v>
      </c>
      <c r="K5455" s="73" t="n">
        <v>25</v>
      </c>
      <c r="L5455" s="73" t="n">
        <v>139</v>
      </c>
      <c r="M5455" s="73" t="n">
        <v>990</v>
      </c>
      <c r="N5455" s="73" t="n">
        <v>1288</v>
      </c>
      <c r="O5455" s="73" t="n">
        <f aca="false">J5455-M5455-N5455</f>
        <v>157</v>
      </c>
      <c r="P5455" s="74" t="n">
        <f aca="false">M5455/J5455</f>
        <v>0.406570841889117</v>
      </c>
      <c r="Q5455" s="74" t="n">
        <f aca="false">N5455/J5455</f>
        <v>0.528952772073922</v>
      </c>
      <c r="R5455" s="75" t="n">
        <f aca="false">ABS(P5455-Q5455)*100</f>
        <v>12.2381930184805</v>
      </c>
      <c r="S5455" s="72" t="str">
        <f aca="false">IF(M5455&gt;N5455,"Flávio Bolsonaro",IF(N5455&gt;M5455,"Lula","Empate"))</f>
        <v>Lula</v>
      </c>
      <c r="T5455" s="74" t="n">
        <v>0.633604104318085</v>
      </c>
      <c r="U5455" s="74" t="n">
        <v>0.311671654553228</v>
      </c>
      <c r="V5455" s="72" t="str">
        <f aca="false">IF(S5455="Empate","—",IF((N5455&gt;M5455)&lt;&gt;(T5455&gt;U5455),"Sim","Não"))</f>
        <v>Não</v>
      </c>
    </row>
    <row r="5456" customFormat="false" ht="15" hidden="false" customHeight="false" outlineLevel="0" collapsed="false">
      <c r="A5456" s="72" t="s">
        <v>10986</v>
      </c>
      <c r="B5456" s="72" t="s">
        <v>10987</v>
      </c>
      <c r="C5456" s="72" t="s">
        <v>331</v>
      </c>
      <c r="D5456" s="72" t="s">
        <v>301</v>
      </c>
      <c r="E5456" s="72"/>
      <c r="F5456" s="73" t="n">
        <v>9184</v>
      </c>
      <c r="G5456" s="73" t="n">
        <v>7500</v>
      </c>
      <c r="H5456" s="73" t="n">
        <v>1684</v>
      </c>
      <c r="I5456" s="74" t="n">
        <f aca="false">H5456/F5456</f>
        <v>0.183362369337979</v>
      </c>
      <c r="J5456" s="73" t="n">
        <v>7187</v>
      </c>
      <c r="K5456" s="73" t="n">
        <v>54</v>
      </c>
      <c r="L5456" s="73" t="n">
        <v>259</v>
      </c>
      <c r="M5456" s="73" t="n">
        <v>2982</v>
      </c>
      <c r="N5456" s="73" t="n">
        <v>3979</v>
      </c>
      <c r="O5456" s="73" t="n">
        <f aca="false">J5456-M5456-N5456</f>
        <v>226</v>
      </c>
      <c r="P5456" s="74" t="n">
        <f aca="false">M5456/J5456</f>
        <v>0.414915820230973</v>
      </c>
      <c r="Q5456" s="74" t="n">
        <f aca="false">N5456/J5456</f>
        <v>0.553638513983581</v>
      </c>
      <c r="R5456" s="75" t="n">
        <f aca="false">ABS(P5456-Q5456)*100</f>
        <v>13.8722693752609</v>
      </c>
      <c r="S5456" s="72" t="str">
        <f aca="false">IF(M5456&gt;N5456,"Flávio Bolsonaro",IF(N5456&gt;M5456,"Lula","Empate"))</f>
        <v>Lula</v>
      </c>
      <c r="T5456" s="74" t="n">
        <v>0.594901675163875</v>
      </c>
      <c r="U5456" s="74" t="n">
        <v>0.370866715222141</v>
      </c>
      <c r="V5456" s="72" t="str">
        <f aca="false">IF(S5456="Empate","—",IF((N5456&gt;M5456)&lt;&gt;(T5456&gt;U5456),"Sim","Não"))</f>
        <v>Não</v>
      </c>
    </row>
    <row r="5457" customFormat="false" ht="15" hidden="false" customHeight="false" outlineLevel="0" collapsed="false">
      <c r="A5457" s="72" t="s">
        <v>10988</v>
      </c>
      <c r="B5457" s="72" t="s">
        <v>10989</v>
      </c>
      <c r="C5457" s="72" t="s">
        <v>331</v>
      </c>
      <c r="D5457" s="72" t="s">
        <v>301</v>
      </c>
      <c r="E5457" s="72"/>
      <c r="F5457" s="73" t="n">
        <v>6651</v>
      </c>
      <c r="G5457" s="73" t="n">
        <v>5646</v>
      </c>
      <c r="H5457" s="73" t="n">
        <v>1005</v>
      </c>
      <c r="I5457" s="74" t="n">
        <f aca="false">H5457/F5457</f>
        <v>0.151105096977898</v>
      </c>
      <c r="J5457" s="73" t="n">
        <v>5394</v>
      </c>
      <c r="K5457" s="73" t="n">
        <v>60</v>
      </c>
      <c r="L5457" s="73" t="n">
        <v>192</v>
      </c>
      <c r="M5457" s="73" t="n">
        <v>1916</v>
      </c>
      <c r="N5457" s="73" t="n">
        <v>3268</v>
      </c>
      <c r="O5457" s="73" t="n">
        <f aca="false">J5457-M5457-N5457</f>
        <v>210</v>
      </c>
      <c r="P5457" s="74" t="n">
        <f aca="false">M5457/J5457</f>
        <v>0.35520949202818</v>
      </c>
      <c r="Q5457" s="74" t="n">
        <f aca="false">N5457/J5457</f>
        <v>0.60585836114201</v>
      </c>
      <c r="R5457" s="75" t="n">
        <f aca="false">ABS(P5457-Q5457)*100</f>
        <v>25.064886911383</v>
      </c>
      <c r="S5457" s="72" t="str">
        <f aca="false">IF(M5457&gt;N5457,"Flávio Bolsonaro",IF(N5457&gt;M5457,"Lula","Empate"))</f>
        <v>Lula</v>
      </c>
      <c r="T5457" s="74" t="n">
        <v>0.666471734892788</v>
      </c>
      <c r="U5457" s="74" t="n">
        <v>0.284795321637427</v>
      </c>
      <c r="V5457" s="72" t="str">
        <f aca="false">IF(S5457="Empate","—",IF((N5457&gt;M5457)&lt;&gt;(T5457&gt;U5457),"Sim","Não"))</f>
        <v>Não</v>
      </c>
    </row>
    <row r="5458" customFormat="false" ht="15" hidden="false" customHeight="false" outlineLevel="0" collapsed="false">
      <c r="A5458" s="72" t="s">
        <v>10990</v>
      </c>
      <c r="B5458" s="72" t="s">
        <v>10991</v>
      </c>
      <c r="C5458" s="72" t="s">
        <v>331</v>
      </c>
      <c r="D5458" s="72" t="s">
        <v>301</v>
      </c>
      <c r="E5458" s="72"/>
      <c r="F5458" s="73" t="n">
        <v>2799</v>
      </c>
      <c r="G5458" s="73" t="n">
        <v>2389</v>
      </c>
      <c r="H5458" s="73" t="n">
        <v>410</v>
      </c>
      <c r="I5458" s="74" t="n">
        <f aca="false">H5458/F5458</f>
        <v>0.146480886030725</v>
      </c>
      <c r="J5458" s="73" t="n">
        <v>2329</v>
      </c>
      <c r="K5458" s="73" t="n">
        <v>14</v>
      </c>
      <c r="L5458" s="73" t="n">
        <v>46</v>
      </c>
      <c r="M5458" s="73" t="n">
        <v>1308</v>
      </c>
      <c r="N5458" s="73" t="n">
        <v>906</v>
      </c>
      <c r="O5458" s="73" t="n">
        <f aca="false">J5458-M5458-N5458</f>
        <v>115</v>
      </c>
      <c r="P5458" s="74" t="n">
        <f aca="false">M5458/J5458</f>
        <v>0.561614426792615</v>
      </c>
      <c r="Q5458" s="74" t="n">
        <f aca="false">N5458/J5458</f>
        <v>0.389008158007729</v>
      </c>
      <c r="R5458" s="75" t="n">
        <f aca="false">ABS(P5458-Q5458)*100</f>
        <v>17.2606268784886</v>
      </c>
      <c r="S5458" s="72" t="str">
        <f aca="false">IF(M5458&gt;N5458,"Flávio Bolsonaro",IF(N5458&gt;M5458,"Lula","Empate"))</f>
        <v>Flávio Bolsonaro</v>
      </c>
      <c r="T5458" s="74" t="n">
        <v>0.48</v>
      </c>
      <c r="U5458" s="74" t="n">
        <v>0.485057471264368</v>
      </c>
      <c r="V5458" s="72" t="str">
        <f aca="false">IF(S5458="Empate","—",IF((N5458&gt;M5458)&lt;&gt;(T5458&gt;U5458),"Sim","Não"))</f>
        <v>Não</v>
      </c>
    </row>
    <row r="5459" customFormat="false" ht="15" hidden="false" customHeight="false" outlineLevel="0" collapsed="false">
      <c r="A5459" s="72" t="s">
        <v>10992</v>
      </c>
      <c r="B5459" s="72" t="s">
        <v>10993</v>
      </c>
      <c r="C5459" s="72" t="s">
        <v>331</v>
      </c>
      <c r="D5459" s="72" t="s">
        <v>301</v>
      </c>
      <c r="E5459" s="72"/>
      <c r="F5459" s="73" t="n">
        <v>4021</v>
      </c>
      <c r="G5459" s="73" t="n">
        <v>3265</v>
      </c>
      <c r="H5459" s="73" t="n">
        <v>756</v>
      </c>
      <c r="I5459" s="74" t="n">
        <f aca="false">H5459/F5459</f>
        <v>0.188012932106441</v>
      </c>
      <c r="J5459" s="73" t="n">
        <v>3116</v>
      </c>
      <c r="K5459" s="73" t="n">
        <v>18</v>
      </c>
      <c r="L5459" s="73" t="n">
        <v>131</v>
      </c>
      <c r="M5459" s="73" t="n">
        <v>1263</v>
      </c>
      <c r="N5459" s="73" t="n">
        <v>1758</v>
      </c>
      <c r="O5459" s="73" t="n">
        <f aca="false">J5459-M5459-N5459</f>
        <v>95</v>
      </c>
      <c r="P5459" s="74" t="n">
        <f aca="false">M5459/J5459</f>
        <v>0.405327342747112</v>
      </c>
      <c r="Q5459" s="74" t="n">
        <f aca="false">N5459/J5459</f>
        <v>0.56418485237484</v>
      </c>
      <c r="R5459" s="75" t="n">
        <f aca="false">ABS(P5459-Q5459)*100</f>
        <v>15.8857509627728</v>
      </c>
      <c r="S5459" s="72" t="str">
        <f aca="false">IF(M5459&gt;N5459,"Flávio Bolsonaro",IF(N5459&gt;M5459,"Lula","Empate"))</f>
        <v>Lula</v>
      </c>
      <c r="T5459" s="74" t="n">
        <v>0.646450231894399</v>
      </c>
      <c r="U5459" s="74" t="n">
        <v>0.308241170174813</v>
      </c>
      <c r="V5459" s="72" t="str">
        <f aca="false">IF(S5459="Empate","—",IF((N5459&gt;M5459)&lt;&gt;(T5459&gt;U5459),"Sim","Não"))</f>
        <v>Não</v>
      </c>
    </row>
    <row r="5460" customFormat="false" ht="15" hidden="false" customHeight="false" outlineLevel="0" collapsed="false">
      <c r="A5460" s="72" t="s">
        <v>10994</v>
      </c>
      <c r="B5460" s="72" t="s">
        <v>10995</v>
      </c>
      <c r="C5460" s="72" t="s">
        <v>331</v>
      </c>
      <c r="D5460" s="72" t="s">
        <v>301</v>
      </c>
      <c r="E5460" s="72"/>
      <c r="F5460" s="73" t="n">
        <v>4903</v>
      </c>
      <c r="G5460" s="73" t="n">
        <v>4083</v>
      </c>
      <c r="H5460" s="73" t="n">
        <v>820</v>
      </c>
      <c r="I5460" s="74" t="n">
        <f aca="false">H5460/F5460</f>
        <v>0.167244544156639</v>
      </c>
      <c r="J5460" s="73" t="n">
        <v>3930</v>
      </c>
      <c r="K5460" s="73" t="n">
        <v>42</v>
      </c>
      <c r="L5460" s="73" t="n">
        <v>111</v>
      </c>
      <c r="M5460" s="73" t="n">
        <v>2004</v>
      </c>
      <c r="N5460" s="73" t="n">
        <v>1710</v>
      </c>
      <c r="O5460" s="73" t="n">
        <f aca="false">J5460-M5460-N5460</f>
        <v>216</v>
      </c>
      <c r="P5460" s="74" t="n">
        <f aca="false">M5460/J5460</f>
        <v>0.509923664122137</v>
      </c>
      <c r="Q5460" s="74" t="n">
        <f aca="false">N5460/J5460</f>
        <v>0.435114503816794</v>
      </c>
      <c r="R5460" s="75" t="n">
        <f aca="false">ABS(P5460-Q5460)*100</f>
        <v>7.48091603053435</v>
      </c>
      <c r="S5460" s="72" t="str">
        <f aca="false">IF(M5460&gt;N5460,"Flávio Bolsonaro",IF(N5460&gt;M5460,"Lula","Empate"))</f>
        <v>Flávio Bolsonaro</v>
      </c>
      <c r="T5460" s="74" t="n">
        <v>0.52119841718485</v>
      </c>
      <c r="U5460" s="74" t="n">
        <v>0.434426229508197</v>
      </c>
      <c r="V5460" s="72" t="str">
        <f aca="false">IF(S5460="Empate","—",IF((N5460&gt;M5460)&lt;&gt;(T5460&gt;U5460),"Sim","Não"))</f>
        <v>Sim</v>
      </c>
    </row>
    <row r="5461" customFormat="false" ht="15" hidden="false" customHeight="false" outlineLevel="0" collapsed="false">
      <c r="A5461" s="72" t="s">
        <v>10996</v>
      </c>
      <c r="B5461" s="72" t="s">
        <v>10997</v>
      </c>
      <c r="C5461" s="72" t="s">
        <v>331</v>
      </c>
      <c r="D5461" s="72" t="s">
        <v>301</v>
      </c>
      <c r="E5461" s="72"/>
      <c r="F5461" s="73" t="n">
        <v>3604</v>
      </c>
      <c r="G5461" s="73" t="n">
        <v>3002</v>
      </c>
      <c r="H5461" s="73" t="n">
        <v>602</v>
      </c>
      <c r="I5461" s="74" t="n">
        <f aca="false">H5461/F5461</f>
        <v>0.167036625971143</v>
      </c>
      <c r="J5461" s="73" t="n">
        <v>2892</v>
      </c>
      <c r="K5461" s="73" t="n">
        <v>19</v>
      </c>
      <c r="L5461" s="73" t="n">
        <v>91</v>
      </c>
      <c r="M5461" s="73" t="n">
        <v>1602</v>
      </c>
      <c r="N5461" s="73" t="n">
        <v>1155</v>
      </c>
      <c r="O5461" s="73" t="n">
        <f aca="false">J5461-M5461-N5461</f>
        <v>135</v>
      </c>
      <c r="P5461" s="74" t="n">
        <f aca="false">M5461/J5461</f>
        <v>0.553941908713693</v>
      </c>
      <c r="Q5461" s="74" t="n">
        <f aca="false">N5461/J5461</f>
        <v>0.399377593360996</v>
      </c>
      <c r="R5461" s="75" t="n">
        <f aca="false">ABS(P5461-Q5461)*100</f>
        <v>15.4564315352697</v>
      </c>
      <c r="S5461" s="72" t="str">
        <f aca="false">IF(M5461&gt;N5461,"Flávio Bolsonaro",IF(N5461&gt;M5461,"Lula","Empate"))</f>
        <v>Flávio Bolsonaro</v>
      </c>
      <c r="T5461" s="74" t="n">
        <v>0.471065241430151</v>
      </c>
      <c r="U5461" s="74" t="n">
        <v>0.477331367489864</v>
      </c>
      <c r="V5461" s="72" t="str">
        <f aca="false">IF(S5461="Empate","—",IF((N5461&gt;M5461)&lt;&gt;(T5461&gt;U5461),"Sim","Não"))</f>
        <v>Não</v>
      </c>
    </row>
    <row r="5462" customFormat="false" ht="15" hidden="false" customHeight="false" outlineLevel="0" collapsed="false">
      <c r="A5462" s="72" t="s">
        <v>10998</v>
      </c>
      <c r="B5462" s="72" t="s">
        <v>5194</v>
      </c>
      <c r="C5462" s="72" t="s">
        <v>331</v>
      </c>
      <c r="D5462" s="72" t="s">
        <v>301</v>
      </c>
      <c r="E5462" s="72"/>
      <c r="F5462" s="73" t="n">
        <v>3672</v>
      </c>
      <c r="G5462" s="73" t="n">
        <v>3122</v>
      </c>
      <c r="H5462" s="73" t="n">
        <v>550</v>
      </c>
      <c r="I5462" s="74" t="n">
        <f aca="false">H5462/F5462</f>
        <v>0.149782135076253</v>
      </c>
      <c r="J5462" s="73" t="n">
        <v>2997</v>
      </c>
      <c r="K5462" s="73" t="n">
        <v>21</v>
      </c>
      <c r="L5462" s="73" t="n">
        <v>104</v>
      </c>
      <c r="M5462" s="73" t="n">
        <v>1483</v>
      </c>
      <c r="N5462" s="73" t="n">
        <v>1390</v>
      </c>
      <c r="O5462" s="73" t="n">
        <f aca="false">J5462-M5462-N5462</f>
        <v>124</v>
      </c>
      <c r="P5462" s="74" t="n">
        <f aca="false">M5462/J5462</f>
        <v>0.494828161494828</v>
      </c>
      <c r="Q5462" s="74" t="n">
        <f aca="false">N5462/J5462</f>
        <v>0.463797130463797</v>
      </c>
      <c r="R5462" s="75" t="n">
        <f aca="false">ABS(P5462-Q5462)*100</f>
        <v>3.10310310310311</v>
      </c>
      <c r="S5462" s="72" t="str">
        <f aca="false">IF(M5462&gt;N5462,"Flávio Bolsonaro",IF(N5462&gt;M5462,"Lula","Empate"))</f>
        <v>Flávio Bolsonaro</v>
      </c>
      <c r="T5462" s="74" t="n">
        <v>0.548462436745816</v>
      </c>
      <c r="U5462" s="74" t="n">
        <v>0.412222654729467</v>
      </c>
      <c r="V5462" s="72" t="str">
        <f aca="false">IF(S5462="Empate","—",IF((N5462&gt;M5462)&lt;&gt;(T5462&gt;U5462),"Sim","Não"))</f>
        <v>Sim</v>
      </c>
    </row>
    <row r="5463" customFormat="false" ht="15" hidden="false" customHeight="false" outlineLevel="0" collapsed="false">
      <c r="A5463" s="72" t="s">
        <v>10999</v>
      </c>
      <c r="B5463" s="72" t="s">
        <v>11000</v>
      </c>
      <c r="C5463" s="72" t="s">
        <v>331</v>
      </c>
      <c r="D5463" s="72" t="s">
        <v>301</v>
      </c>
      <c r="E5463" s="72"/>
      <c r="F5463" s="73" t="n">
        <v>1994</v>
      </c>
      <c r="G5463" s="73" t="n">
        <v>1666</v>
      </c>
      <c r="H5463" s="73" t="n">
        <v>328</v>
      </c>
      <c r="I5463" s="74" t="n">
        <f aca="false">H5463/F5463</f>
        <v>0.164493480441324</v>
      </c>
      <c r="J5463" s="73" t="n">
        <v>1597</v>
      </c>
      <c r="K5463" s="73" t="n">
        <v>11</v>
      </c>
      <c r="L5463" s="73" t="n">
        <v>58</v>
      </c>
      <c r="M5463" s="73" t="n">
        <v>762</v>
      </c>
      <c r="N5463" s="73" t="n">
        <v>752</v>
      </c>
      <c r="O5463" s="73" t="n">
        <f aca="false">J5463-M5463-N5463</f>
        <v>83</v>
      </c>
      <c r="P5463" s="74" t="n">
        <f aca="false">M5463/J5463</f>
        <v>0.477144646211647</v>
      </c>
      <c r="Q5463" s="74" t="n">
        <f aca="false">N5463/J5463</f>
        <v>0.470882905447714</v>
      </c>
      <c r="R5463" s="75" t="n">
        <f aca="false">ABS(P5463-Q5463)*100</f>
        <v>0.626174076393238</v>
      </c>
      <c r="S5463" s="72" t="str">
        <f aca="false">IF(M5463&gt;N5463,"Flávio Bolsonaro",IF(N5463&gt;M5463,"Lula","Empate"))</f>
        <v>Flávio Bolsonaro</v>
      </c>
      <c r="T5463" s="74" t="n">
        <v>0.578518014955812</v>
      </c>
      <c r="U5463" s="74" t="n">
        <v>0.379333786539769</v>
      </c>
      <c r="V5463" s="72" t="str">
        <f aca="false">IF(S5463="Empate","—",IF((N5463&gt;M5463)&lt;&gt;(T5463&gt;U5463),"Sim","Não"))</f>
        <v>Sim</v>
      </c>
    </row>
    <row r="5464" customFormat="false" ht="15" hidden="false" customHeight="false" outlineLevel="0" collapsed="false">
      <c r="A5464" s="72" t="s">
        <v>11001</v>
      </c>
      <c r="B5464" s="72" t="s">
        <v>11002</v>
      </c>
      <c r="C5464" s="72" t="s">
        <v>331</v>
      </c>
      <c r="D5464" s="72" t="s">
        <v>301</v>
      </c>
      <c r="E5464" s="72"/>
      <c r="F5464" s="73" t="n">
        <v>4228</v>
      </c>
      <c r="G5464" s="73" t="n">
        <v>3503</v>
      </c>
      <c r="H5464" s="73" t="n">
        <v>725</v>
      </c>
      <c r="I5464" s="74" t="n">
        <f aca="false">H5464/F5464</f>
        <v>0.171475875118259</v>
      </c>
      <c r="J5464" s="73" t="n">
        <v>3358</v>
      </c>
      <c r="K5464" s="73" t="n">
        <v>29</v>
      </c>
      <c r="L5464" s="73" t="n">
        <v>116</v>
      </c>
      <c r="M5464" s="73" t="n">
        <v>1562</v>
      </c>
      <c r="N5464" s="73" t="n">
        <v>1612</v>
      </c>
      <c r="O5464" s="73" t="n">
        <f aca="false">J5464-M5464-N5464</f>
        <v>184</v>
      </c>
      <c r="P5464" s="74" t="n">
        <f aca="false">M5464/J5464</f>
        <v>0.465157832042883</v>
      </c>
      <c r="Q5464" s="74" t="n">
        <f aca="false">N5464/J5464</f>
        <v>0.480047647409172</v>
      </c>
      <c r="R5464" s="75" t="n">
        <f aca="false">ABS(P5464-Q5464)*100</f>
        <v>1.48898153662894</v>
      </c>
      <c r="S5464" s="72" t="str">
        <f aca="false">IF(M5464&gt;N5464,"Flávio Bolsonaro",IF(N5464&gt;M5464,"Lula","Empate"))</f>
        <v>Lula</v>
      </c>
      <c r="T5464" s="74" t="n">
        <v>0.541612903225807</v>
      </c>
      <c r="U5464" s="74" t="n">
        <v>0.40258064516129</v>
      </c>
      <c r="V5464" s="72" t="str">
        <f aca="false">IF(S5464="Empate","—",IF((N5464&gt;M5464)&lt;&gt;(T5464&gt;U5464),"Sim","Não"))</f>
        <v>Não</v>
      </c>
    </row>
    <row r="5465" customFormat="false" ht="15" hidden="false" customHeight="false" outlineLevel="0" collapsed="false">
      <c r="A5465" s="72" t="s">
        <v>11003</v>
      </c>
      <c r="B5465" s="72" t="s">
        <v>11004</v>
      </c>
      <c r="C5465" s="72" t="s">
        <v>331</v>
      </c>
      <c r="D5465" s="72" t="s">
        <v>301</v>
      </c>
      <c r="E5465" s="72"/>
      <c r="F5465" s="73" t="n">
        <v>6689</v>
      </c>
      <c r="G5465" s="73" t="n">
        <v>5527</v>
      </c>
      <c r="H5465" s="73" t="n">
        <v>1162</v>
      </c>
      <c r="I5465" s="74" t="n">
        <f aca="false">H5465/F5465</f>
        <v>0.173718044550755</v>
      </c>
      <c r="J5465" s="73" t="n">
        <v>5314</v>
      </c>
      <c r="K5465" s="73" t="n">
        <v>33</v>
      </c>
      <c r="L5465" s="73" t="n">
        <v>180</v>
      </c>
      <c r="M5465" s="73" t="n">
        <v>2296</v>
      </c>
      <c r="N5465" s="73" t="n">
        <v>2793</v>
      </c>
      <c r="O5465" s="73" t="n">
        <f aca="false">J5465-M5465-N5465</f>
        <v>225</v>
      </c>
      <c r="P5465" s="74" t="n">
        <f aca="false">M5465/J5465</f>
        <v>0.432066240120437</v>
      </c>
      <c r="Q5465" s="74" t="n">
        <f aca="false">N5465/J5465</f>
        <v>0.525592773805043</v>
      </c>
      <c r="R5465" s="75" t="n">
        <f aca="false">ABS(P5465-Q5465)*100</f>
        <v>9.35265336846067</v>
      </c>
      <c r="S5465" s="72" t="str">
        <f aca="false">IF(M5465&gt;N5465,"Flávio Bolsonaro",IF(N5465&gt;M5465,"Lula","Empate"))</f>
        <v>Lula</v>
      </c>
      <c r="T5465" s="74" t="n">
        <v>0.594384707287933</v>
      </c>
      <c r="U5465" s="74" t="n">
        <v>0.360414177618479</v>
      </c>
      <c r="V5465" s="72" t="str">
        <f aca="false">IF(S5465="Empate","—",IF((N5465&gt;M5465)&lt;&gt;(T5465&gt;U5465),"Sim","Não"))</f>
        <v>Não</v>
      </c>
    </row>
    <row r="5466" customFormat="false" ht="15" hidden="false" customHeight="false" outlineLevel="0" collapsed="false">
      <c r="A5466" s="72" t="s">
        <v>11005</v>
      </c>
      <c r="B5466" s="72" t="s">
        <v>5921</v>
      </c>
      <c r="C5466" s="72" t="s">
        <v>331</v>
      </c>
      <c r="D5466" s="72" t="s">
        <v>301</v>
      </c>
      <c r="E5466" s="72"/>
      <c r="F5466" s="73" t="n">
        <v>2029</v>
      </c>
      <c r="G5466" s="73" t="n">
        <v>1661</v>
      </c>
      <c r="H5466" s="73" t="n">
        <v>368</v>
      </c>
      <c r="I5466" s="74" t="n">
        <f aca="false">H5466/F5466</f>
        <v>0.181370133070478</v>
      </c>
      <c r="J5466" s="73" t="n">
        <v>1618</v>
      </c>
      <c r="K5466" s="73" t="n">
        <v>7</v>
      </c>
      <c r="L5466" s="73" t="n">
        <v>36</v>
      </c>
      <c r="M5466" s="73" t="n">
        <v>553</v>
      </c>
      <c r="N5466" s="73" t="n">
        <v>968</v>
      </c>
      <c r="O5466" s="73" t="n">
        <f aca="false">J5466-M5466-N5466</f>
        <v>97</v>
      </c>
      <c r="P5466" s="74" t="n">
        <f aca="false">M5466/J5466</f>
        <v>0.341779975278121</v>
      </c>
      <c r="Q5466" s="74" t="n">
        <f aca="false">N5466/J5466</f>
        <v>0.598269468479605</v>
      </c>
      <c r="R5466" s="75" t="n">
        <f aca="false">ABS(P5466-Q5466)*100</f>
        <v>25.6489493201483</v>
      </c>
      <c r="S5466" s="72" t="str">
        <f aca="false">IF(M5466&gt;N5466,"Flávio Bolsonaro",IF(N5466&gt;M5466,"Lula","Empate"))</f>
        <v>Lula</v>
      </c>
      <c r="T5466" s="74" t="n">
        <v>0.621985815602837</v>
      </c>
      <c r="U5466" s="74" t="n">
        <v>0.321276595744681</v>
      </c>
      <c r="V5466" s="72" t="str">
        <f aca="false">IF(S5466="Empate","—",IF((N5466&gt;M5466)&lt;&gt;(T5466&gt;U5466),"Sim","Não"))</f>
        <v>Não</v>
      </c>
    </row>
    <row r="5467" customFormat="false" ht="15" hidden="false" customHeight="false" outlineLevel="0" collapsed="false">
      <c r="A5467" s="72" t="s">
        <v>11006</v>
      </c>
      <c r="B5467" s="72" t="s">
        <v>11007</v>
      </c>
      <c r="C5467" s="72" t="s">
        <v>331</v>
      </c>
      <c r="D5467" s="72" t="s">
        <v>301</v>
      </c>
      <c r="E5467" s="72"/>
      <c r="F5467" s="73" t="n">
        <v>6887</v>
      </c>
      <c r="G5467" s="73" t="n">
        <v>5710</v>
      </c>
      <c r="H5467" s="73" t="n">
        <v>1177</v>
      </c>
      <c r="I5467" s="74" t="n">
        <f aca="false">H5467/F5467</f>
        <v>0.170901698852911</v>
      </c>
      <c r="J5467" s="73" t="n">
        <v>5494</v>
      </c>
      <c r="K5467" s="73" t="n">
        <v>34</v>
      </c>
      <c r="L5467" s="73" t="n">
        <v>182</v>
      </c>
      <c r="M5467" s="73" t="n">
        <v>2434</v>
      </c>
      <c r="N5467" s="73" t="n">
        <v>2712</v>
      </c>
      <c r="O5467" s="73" t="n">
        <f aca="false">J5467-M5467-N5467</f>
        <v>348</v>
      </c>
      <c r="P5467" s="74" t="n">
        <f aca="false">M5467/J5467</f>
        <v>0.443028758645795</v>
      </c>
      <c r="Q5467" s="74" t="n">
        <f aca="false">N5467/J5467</f>
        <v>0.493629413906079</v>
      </c>
      <c r="R5467" s="75" t="n">
        <f aca="false">ABS(P5467-Q5467)*100</f>
        <v>5.06006552602839</v>
      </c>
      <c r="S5467" s="72" t="str">
        <f aca="false">IF(M5467&gt;N5467,"Flávio Bolsonaro",IF(N5467&gt;M5467,"Lula","Empate"))</f>
        <v>Lula</v>
      </c>
      <c r="T5467" s="74" t="n">
        <v>0.651512076314187</v>
      </c>
      <c r="U5467" s="74" t="n">
        <v>0.302212299573777</v>
      </c>
      <c r="V5467" s="72" t="str">
        <f aca="false">IF(S5467="Empate","—",IF((N5467&gt;M5467)&lt;&gt;(T5467&gt;U5467),"Sim","Não"))</f>
        <v>Não</v>
      </c>
    </row>
    <row r="5468" customFormat="false" ht="15" hidden="false" customHeight="false" outlineLevel="0" collapsed="false">
      <c r="A5468" s="72" t="s">
        <v>11008</v>
      </c>
      <c r="B5468" s="72" t="s">
        <v>11009</v>
      </c>
      <c r="C5468" s="72" t="s">
        <v>331</v>
      </c>
      <c r="D5468" s="72" t="s">
        <v>301</v>
      </c>
      <c r="E5468" s="72"/>
      <c r="F5468" s="73" t="n">
        <v>3798</v>
      </c>
      <c r="G5468" s="73" t="n">
        <v>3047</v>
      </c>
      <c r="H5468" s="73" t="n">
        <v>751</v>
      </c>
      <c r="I5468" s="74" t="n">
        <f aca="false">H5468/F5468</f>
        <v>0.197735650342285</v>
      </c>
      <c r="J5468" s="73" t="n">
        <v>2950</v>
      </c>
      <c r="K5468" s="73" t="n">
        <v>19</v>
      </c>
      <c r="L5468" s="73" t="n">
        <v>78</v>
      </c>
      <c r="M5468" s="73" t="n">
        <v>1621</v>
      </c>
      <c r="N5468" s="73" t="n">
        <v>1184</v>
      </c>
      <c r="O5468" s="73" t="n">
        <f aca="false">J5468-M5468-N5468</f>
        <v>145</v>
      </c>
      <c r="P5468" s="74" t="n">
        <f aca="false">M5468/J5468</f>
        <v>0.549491525423729</v>
      </c>
      <c r="Q5468" s="74" t="n">
        <f aca="false">N5468/J5468</f>
        <v>0.40135593220339</v>
      </c>
      <c r="R5468" s="75" t="n">
        <f aca="false">ABS(P5468-Q5468)*100</f>
        <v>14.8135593220339</v>
      </c>
      <c r="S5468" s="72" t="str">
        <f aca="false">IF(M5468&gt;N5468,"Flávio Bolsonaro",IF(N5468&gt;M5468,"Lula","Empate"))</f>
        <v>Flávio Bolsonaro</v>
      </c>
      <c r="T5468" s="74" t="n">
        <v>0.509005763688761</v>
      </c>
      <c r="U5468" s="74" t="n">
        <v>0.439121037463977</v>
      </c>
      <c r="V5468" s="72" t="str">
        <f aca="false">IF(S5468="Empate","—",IF((N5468&gt;M5468)&lt;&gt;(T5468&gt;U5468),"Sim","Não"))</f>
        <v>Sim</v>
      </c>
    </row>
    <row r="5469" customFormat="false" ht="15" hidden="false" customHeight="false" outlineLevel="0" collapsed="false">
      <c r="A5469" s="72" t="s">
        <v>11010</v>
      </c>
      <c r="B5469" s="72" t="s">
        <v>11011</v>
      </c>
      <c r="C5469" s="72" t="s">
        <v>331</v>
      </c>
      <c r="D5469" s="72" t="s">
        <v>301</v>
      </c>
      <c r="E5469" s="72"/>
      <c r="F5469" s="73" t="n">
        <v>2413</v>
      </c>
      <c r="G5469" s="73" t="n">
        <v>1973</v>
      </c>
      <c r="H5469" s="73" t="n">
        <v>440</v>
      </c>
      <c r="I5469" s="74" t="n">
        <f aca="false">H5469/F5469</f>
        <v>0.18234562784915</v>
      </c>
      <c r="J5469" s="73" t="n">
        <v>1899</v>
      </c>
      <c r="K5469" s="73" t="n">
        <v>11</v>
      </c>
      <c r="L5469" s="73" t="n">
        <v>63</v>
      </c>
      <c r="M5469" s="73" t="n">
        <v>809</v>
      </c>
      <c r="N5469" s="73" t="n">
        <v>998</v>
      </c>
      <c r="O5469" s="73" t="n">
        <f aca="false">J5469-M5469-N5469</f>
        <v>92</v>
      </c>
      <c r="P5469" s="74" t="n">
        <f aca="false">M5469/J5469</f>
        <v>0.426013691416535</v>
      </c>
      <c r="Q5469" s="74" t="n">
        <f aca="false">N5469/J5469</f>
        <v>0.525539757767246</v>
      </c>
      <c r="R5469" s="75" t="n">
        <f aca="false">ABS(P5469-Q5469)*100</f>
        <v>9.95260663507109</v>
      </c>
      <c r="S5469" s="72" t="str">
        <f aca="false">IF(M5469&gt;N5469,"Flávio Bolsonaro",IF(N5469&gt;M5469,"Lula","Empate"))</f>
        <v>Lula</v>
      </c>
      <c r="T5469" s="74" t="n">
        <v>0.590640129101668</v>
      </c>
      <c r="U5469" s="74" t="n">
        <v>0.343733189887036</v>
      </c>
      <c r="V5469" s="72" t="str">
        <f aca="false">IF(S5469="Empate","—",IF((N5469&gt;M5469)&lt;&gt;(T5469&gt;U5469),"Sim","Não"))</f>
        <v>Não</v>
      </c>
    </row>
    <row r="5470" customFormat="false" ht="15" hidden="false" customHeight="false" outlineLevel="0" collapsed="false">
      <c r="A5470" s="72" t="s">
        <v>11012</v>
      </c>
      <c r="B5470" s="72" t="s">
        <v>11013</v>
      </c>
      <c r="C5470" s="72" t="s">
        <v>331</v>
      </c>
      <c r="D5470" s="72" t="s">
        <v>301</v>
      </c>
      <c r="E5470" s="72"/>
      <c r="F5470" s="73" t="n">
        <v>3567</v>
      </c>
      <c r="G5470" s="73" t="n">
        <v>2807</v>
      </c>
      <c r="H5470" s="73" t="n">
        <v>760</v>
      </c>
      <c r="I5470" s="74" t="n">
        <f aca="false">H5470/F5470</f>
        <v>0.213064199607513</v>
      </c>
      <c r="J5470" s="73" t="n">
        <v>2676</v>
      </c>
      <c r="K5470" s="73" t="n">
        <v>17</v>
      </c>
      <c r="L5470" s="73" t="n">
        <v>114</v>
      </c>
      <c r="M5470" s="73" t="n">
        <v>1031</v>
      </c>
      <c r="N5470" s="73" t="n">
        <v>1575</v>
      </c>
      <c r="O5470" s="73" t="n">
        <f aca="false">J5470-M5470-N5470</f>
        <v>70</v>
      </c>
      <c r="P5470" s="74" t="n">
        <f aca="false">M5470/J5470</f>
        <v>0.385276532137519</v>
      </c>
      <c r="Q5470" s="74" t="n">
        <f aca="false">N5470/J5470</f>
        <v>0.588565022421525</v>
      </c>
      <c r="R5470" s="75" t="n">
        <f aca="false">ABS(P5470-Q5470)*100</f>
        <v>20.3288490284006</v>
      </c>
      <c r="S5470" s="72" t="str">
        <f aca="false">IF(M5470&gt;N5470,"Flávio Bolsonaro",IF(N5470&gt;M5470,"Lula","Empate"))</f>
        <v>Lula</v>
      </c>
      <c r="T5470" s="74" t="n">
        <v>0.662542662116041</v>
      </c>
      <c r="U5470" s="74" t="n">
        <v>0.307167235494881</v>
      </c>
      <c r="V5470" s="72" t="str">
        <f aca="false">IF(S5470="Empate","—",IF((N5470&gt;M5470)&lt;&gt;(T5470&gt;U5470),"Sim","Não"))</f>
        <v>Não</v>
      </c>
    </row>
    <row r="5471" customFormat="false" ht="15" hidden="false" customHeight="false" outlineLevel="0" collapsed="false">
      <c r="A5471" s="72" t="s">
        <v>11014</v>
      </c>
      <c r="B5471" s="72" t="s">
        <v>11015</v>
      </c>
      <c r="C5471" s="72" t="s">
        <v>331</v>
      </c>
      <c r="D5471" s="72" t="s">
        <v>301</v>
      </c>
      <c r="E5471" s="72"/>
      <c r="F5471" s="73" t="n">
        <v>3951</v>
      </c>
      <c r="G5471" s="73" t="n">
        <v>3247</v>
      </c>
      <c r="H5471" s="73" t="n">
        <v>704</v>
      </c>
      <c r="I5471" s="74" t="n">
        <f aca="false">H5471/F5471</f>
        <v>0.178182738547203</v>
      </c>
      <c r="J5471" s="73" t="n">
        <v>3136</v>
      </c>
      <c r="K5471" s="73" t="n">
        <v>18</v>
      </c>
      <c r="L5471" s="73" t="n">
        <v>93</v>
      </c>
      <c r="M5471" s="73" t="n">
        <v>1518</v>
      </c>
      <c r="N5471" s="73" t="n">
        <v>1470</v>
      </c>
      <c r="O5471" s="73" t="n">
        <f aca="false">J5471-M5471-N5471</f>
        <v>148</v>
      </c>
      <c r="P5471" s="74" t="n">
        <f aca="false">M5471/J5471</f>
        <v>0.48405612244898</v>
      </c>
      <c r="Q5471" s="74" t="n">
        <f aca="false">N5471/J5471</f>
        <v>0.46875</v>
      </c>
      <c r="R5471" s="75" t="n">
        <f aca="false">ABS(P5471-Q5471)*100</f>
        <v>1.53061224489796</v>
      </c>
      <c r="S5471" s="72" t="str">
        <f aca="false">IF(M5471&gt;N5471,"Flávio Bolsonaro",IF(N5471&gt;M5471,"Lula","Empate"))</f>
        <v>Flávio Bolsonaro</v>
      </c>
      <c r="T5471" s="74" t="n">
        <v>0.610494450050454</v>
      </c>
      <c r="U5471" s="74" t="n">
        <v>0.354524049781366</v>
      </c>
      <c r="V5471" s="72" t="str">
        <f aca="false">IF(S5471="Empate","—",IF((N5471&gt;M5471)&lt;&gt;(T5471&gt;U5471),"Sim","Não"))</f>
        <v>Sim</v>
      </c>
    </row>
    <row r="5472" customFormat="false" ht="15" hidden="false" customHeight="false" outlineLevel="0" collapsed="false">
      <c r="A5472" s="72" t="s">
        <v>11016</v>
      </c>
      <c r="B5472" s="72" t="s">
        <v>8217</v>
      </c>
      <c r="C5472" s="72" t="s">
        <v>331</v>
      </c>
      <c r="D5472" s="72" t="s">
        <v>301</v>
      </c>
      <c r="E5472" s="72"/>
      <c r="F5472" s="73" t="n">
        <v>1930</v>
      </c>
      <c r="G5472" s="73" t="n">
        <v>1592</v>
      </c>
      <c r="H5472" s="73" t="n">
        <v>338</v>
      </c>
      <c r="I5472" s="74" t="n">
        <f aca="false">H5472/F5472</f>
        <v>0.175129533678756</v>
      </c>
      <c r="J5472" s="73" t="n">
        <v>1528</v>
      </c>
      <c r="K5472" s="73" t="n">
        <v>6</v>
      </c>
      <c r="L5472" s="73" t="n">
        <v>58</v>
      </c>
      <c r="M5472" s="73" t="n">
        <v>599</v>
      </c>
      <c r="N5472" s="73" t="n">
        <v>858</v>
      </c>
      <c r="O5472" s="73" t="n">
        <f aca="false">J5472-M5472-N5472</f>
        <v>71</v>
      </c>
      <c r="P5472" s="74" t="n">
        <f aca="false">M5472/J5472</f>
        <v>0.392015706806283</v>
      </c>
      <c r="Q5472" s="74" t="n">
        <f aca="false">N5472/J5472</f>
        <v>0.56151832460733</v>
      </c>
      <c r="R5472" s="75" t="n">
        <f aca="false">ABS(P5472-Q5472)*100</f>
        <v>16.9502617801047</v>
      </c>
      <c r="S5472" s="72" t="str">
        <f aca="false">IF(M5472&gt;N5472,"Flávio Bolsonaro",IF(N5472&gt;M5472,"Lula","Empate"))</f>
        <v>Lula</v>
      </c>
      <c r="T5472" s="74" t="n">
        <v>0.64546056991385</v>
      </c>
      <c r="U5472" s="74" t="n">
        <v>0.299536116633532</v>
      </c>
      <c r="V5472" s="72" t="str">
        <f aca="false">IF(S5472="Empate","—",IF((N5472&gt;M5472)&lt;&gt;(T5472&gt;U5472),"Sim","Não"))</f>
        <v>Não</v>
      </c>
    </row>
    <row r="5473" customFormat="false" ht="15" hidden="false" customHeight="false" outlineLevel="0" collapsed="false">
      <c r="A5473" s="72" t="s">
        <v>11017</v>
      </c>
      <c r="B5473" s="72" t="s">
        <v>11018</v>
      </c>
      <c r="C5473" s="72" t="s">
        <v>331</v>
      </c>
      <c r="D5473" s="72" t="s">
        <v>301</v>
      </c>
      <c r="E5473" s="72"/>
      <c r="F5473" s="73" t="n">
        <v>3103</v>
      </c>
      <c r="G5473" s="73" t="n">
        <v>2481</v>
      </c>
      <c r="H5473" s="73" t="n">
        <v>622</v>
      </c>
      <c r="I5473" s="74" t="n">
        <f aca="false">H5473/F5473</f>
        <v>0.200451176281018</v>
      </c>
      <c r="J5473" s="73" t="n">
        <v>2356</v>
      </c>
      <c r="K5473" s="73" t="n">
        <v>21</v>
      </c>
      <c r="L5473" s="73" t="n">
        <v>104</v>
      </c>
      <c r="M5473" s="73" t="n">
        <v>688</v>
      </c>
      <c r="N5473" s="73" t="n">
        <v>1550</v>
      </c>
      <c r="O5473" s="73" t="n">
        <f aca="false">J5473-M5473-N5473</f>
        <v>118</v>
      </c>
      <c r="P5473" s="74" t="n">
        <f aca="false">M5473/J5473</f>
        <v>0.292020373514431</v>
      </c>
      <c r="Q5473" s="74" t="n">
        <f aca="false">N5473/J5473</f>
        <v>0.657894736842105</v>
      </c>
      <c r="R5473" s="75" t="n">
        <f aca="false">ABS(P5473-Q5473)*100</f>
        <v>36.5874363327674</v>
      </c>
      <c r="S5473" s="72" t="str">
        <f aca="false">IF(M5473&gt;N5473,"Flávio Bolsonaro",IF(N5473&gt;M5473,"Lula","Empate"))</f>
        <v>Lula</v>
      </c>
      <c r="T5473" s="74" t="n">
        <v>0.747871333964049</v>
      </c>
      <c r="U5473" s="74" t="n">
        <v>0.211920529801325</v>
      </c>
      <c r="V5473" s="72" t="str">
        <f aca="false">IF(S5473="Empate","—",IF((N5473&gt;M5473)&lt;&gt;(T5473&gt;U5473),"Sim","Não"))</f>
        <v>Não</v>
      </c>
    </row>
    <row r="5474" customFormat="false" ht="15" hidden="false" customHeight="false" outlineLevel="0" collapsed="false">
      <c r="A5474" s="72" t="s">
        <v>11019</v>
      </c>
      <c r="B5474" s="72" t="s">
        <v>11020</v>
      </c>
      <c r="C5474" s="72" t="s">
        <v>331</v>
      </c>
      <c r="D5474" s="72" t="s">
        <v>301</v>
      </c>
      <c r="E5474" s="72"/>
      <c r="F5474" s="73" t="n">
        <v>2545</v>
      </c>
      <c r="G5474" s="73" t="n">
        <v>2012</v>
      </c>
      <c r="H5474" s="73" t="n">
        <v>533</v>
      </c>
      <c r="I5474" s="74" t="n">
        <f aca="false">H5474/F5474</f>
        <v>0.20943025540275</v>
      </c>
      <c r="J5474" s="73" t="n">
        <v>1963</v>
      </c>
      <c r="K5474" s="73" t="n">
        <v>11</v>
      </c>
      <c r="L5474" s="73" t="n">
        <v>38</v>
      </c>
      <c r="M5474" s="73" t="n">
        <v>1063</v>
      </c>
      <c r="N5474" s="73" t="n">
        <v>767</v>
      </c>
      <c r="O5474" s="73" t="n">
        <f aca="false">J5474-M5474-N5474</f>
        <v>133</v>
      </c>
      <c r="P5474" s="74" t="n">
        <f aca="false">M5474/J5474</f>
        <v>0.541518084564442</v>
      </c>
      <c r="Q5474" s="74" t="n">
        <f aca="false">N5474/J5474</f>
        <v>0.390728476821192</v>
      </c>
      <c r="R5474" s="75" t="n">
        <f aca="false">ABS(P5474-Q5474)*100</f>
        <v>15.078960774325</v>
      </c>
      <c r="S5474" s="72" t="str">
        <f aca="false">IF(M5474&gt;N5474,"Flávio Bolsonaro",IF(N5474&gt;M5474,"Lula","Empate"))</f>
        <v>Flávio Bolsonaro</v>
      </c>
      <c r="T5474" s="74" t="n">
        <v>0.498585172608942</v>
      </c>
      <c r="U5474" s="74" t="n">
        <v>0.462365591397849</v>
      </c>
      <c r="V5474" s="72" t="str">
        <f aca="false">IF(S5474="Empate","—",IF((N5474&gt;M5474)&lt;&gt;(T5474&gt;U5474),"Sim","Não"))</f>
        <v>Sim</v>
      </c>
    </row>
    <row r="5475" customFormat="false" ht="15" hidden="false" customHeight="false" outlineLevel="0" collapsed="false">
      <c r="A5475" s="72" t="s">
        <v>11021</v>
      </c>
      <c r="B5475" s="72" t="s">
        <v>11022</v>
      </c>
      <c r="C5475" s="72" t="s">
        <v>331</v>
      </c>
      <c r="D5475" s="72" t="s">
        <v>301</v>
      </c>
      <c r="E5475" s="72"/>
      <c r="F5475" s="73" t="n">
        <v>25353</v>
      </c>
      <c r="G5475" s="73" t="n">
        <v>20223</v>
      </c>
      <c r="H5475" s="73" t="n">
        <v>5130</v>
      </c>
      <c r="I5475" s="74" t="n">
        <f aca="false">H5475/F5475</f>
        <v>0.20234291799787</v>
      </c>
      <c r="J5475" s="73" t="n">
        <v>19520</v>
      </c>
      <c r="K5475" s="73" t="n">
        <v>204</v>
      </c>
      <c r="L5475" s="73" t="n">
        <v>499</v>
      </c>
      <c r="M5475" s="73" t="n">
        <v>11628</v>
      </c>
      <c r="N5475" s="73" t="n">
        <v>6858</v>
      </c>
      <c r="O5475" s="73" t="n">
        <f aca="false">J5475-M5475-N5475</f>
        <v>1034</v>
      </c>
      <c r="P5475" s="74" t="n">
        <f aca="false">M5475/J5475</f>
        <v>0.595696721311475</v>
      </c>
      <c r="Q5475" s="74" t="n">
        <f aca="false">N5475/J5475</f>
        <v>0.351331967213115</v>
      </c>
      <c r="R5475" s="75" t="n">
        <f aca="false">ABS(P5475-Q5475)*100</f>
        <v>24.4364754098361</v>
      </c>
      <c r="S5475" s="72" t="str">
        <f aca="false">IF(M5475&gt;N5475,"Flávio Bolsonaro",IF(N5475&gt;M5475,"Lula","Empate"))</f>
        <v>Flávio Bolsonaro</v>
      </c>
      <c r="T5475" s="74" t="n">
        <v>0.418171620863713</v>
      </c>
      <c r="U5475" s="74" t="n">
        <v>0.535782389231632</v>
      </c>
      <c r="V5475" s="72" t="str">
        <f aca="false">IF(S5475="Empate","—",IF((N5475&gt;M5475)&lt;&gt;(T5475&gt;U5475),"Sim","Não"))</f>
        <v>Não</v>
      </c>
    </row>
    <row r="5476" customFormat="false" ht="15" hidden="false" customHeight="false" outlineLevel="0" collapsed="false">
      <c r="A5476" s="72" t="s">
        <v>11023</v>
      </c>
      <c r="B5476" s="72" t="s">
        <v>11024</v>
      </c>
      <c r="C5476" s="72" t="s">
        <v>331</v>
      </c>
      <c r="D5476" s="72" t="s">
        <v>301</v>
      </c>
      <c r="E5476" s="72"/>
      <c r="F5476" s="73" t="n">
        <v>6526</v>
      </c>
      <c r="G5476" s="73" t="n">
        <v>5419</v>
      </c>
      <c r="H5476" s="73" t="n">
        <v>1107</v>
      </c>
      <c r="I5476" s="74" t="n">
        <f aca="false">H5476/F5476</f>
        <v>0.169629175605271</v>
      </c>
      <c r="J5476" s="73" t="n">
        <v>5197</v>
      </c>
      <c r="K5476" s="73" t="n">
        <v>46</v>
      </c>
      <c r="L5476" s="73" t="n">
        <v>176</v>
      </c>
      <c r="M5476" s="73" t="n">
        <v>3168</v>
      </c>
      <c r="N5476" s="73" t="n">
        <v>1803</v>
      </c>
      <c r="O5476" s="73" t="n">
        <f aca="false">J5476-M5476-N5476</f>
        <v>226</v>
      </c>
      <c r="P5476" s="74" t="n">
        <f aca="false">M5476/J5476</f>
        <v>0.609582451414278</v>
      </c>
      <c r="Q5476" s="74" t="n">
        <f aca="false">N5476/J5476</f>
        <v>0.346930921685588</v>
      </c>
      <c r="R5476" s="75" t="n">
        <f aca="false">ABS(P5476-Q5476)*100</f>
        <v>26.265152972869</v>
      </c>
      <c r="S5476" s="72" t="str">
        <f aca="false">IF(M5476&gt;N5476,"Flávio Bolsonaro",IF(N5476&gt;M5476,"Lula","Empate"))</f>
        <v>Flávio Bolsonaro</v>
      </c>
      <c r="T5476" s="74" t="n">
        <v>0.386935677187375</v>
      </c>
      <c r="U5476" s="74" t="n">
        <v>0.563923292049541</v>
      </c>
      <c r="V5476" s="72" t="str">
        <f aca="false">IF(S5476="Empate","—",IF((N5476&gt;M5476)&lt;&gt;(T5476&gt;U5476),"Sim","Não"))</f>
        <v>Não</v>
      </c>
    </row>
    <row r="5477" customFormat="false" ht="15" hidden="false" customHeight="false" outlineLevel="0" collapsed="false">
      <c r="A5477" s="72" t="s">
        <v>11025</v>
      </c>
      <c r="B5477" s="72" t="s">
        <v>11026</v>
      </c>
      <c r="C5477" s="72" t="s">
        <v>331</v>
      </c>
      <c r="D5477" s="72" t="s">
        <v>301</v>
      </c>
      <c r="E5477" s="72"/>
      <c r="F5477" s="73" t="n">
        <v>3892</v>
      </c>
      <c r="G5477" s="73" t="n">
        <v>3263</v>
      </c>
      <c r="H5477" s="73" t="n">
        <v>629</v>
      </c>
      <c r="I5477" s="74" t="n">
        <f aca="false">H5477/F5477</f>
        <v>0.161613566289825</v>
      </c>
      <c r="J5477" s="73" t="n">
        <v>3125</v>
      </c>
      <c r="K5477" s="73" t="n">
        <v>29</v>
      </c>
      <c r="L5477" s="73" t="n">
        <v>109</v>
      </c>
      <c r="M5477" s="73" t="n">
        <v>1548</v>
      </c>
      <c r="N5477" s="73" t="n">
        <v>1339</v>
      </c>
      <c r="O5477" s="73" t="n">
        <f aca="false">J5477-M5477-N5477</f>
        <v>238</v>
      </c>
      <c r="P5477" s="74" t="n">
        <f aca="false">M5477/J5477</f>
        <v>0.49536</v>
      </c>
      <c r="Q5477" s="74" t="n">
        <f aca="false">N5477/J5477</f>
        <v>0.42848</v>
      </c>
      <c r="R5477" s="75" t="n">
        <f aca="false">ABS(P5477-Q5477)*100</f>
        <v>6.688</v>
      </c>
      <c r="S5477" s="72" t="str">
        <f aca="false">IF(M5477&gt;N5477,"Flávio Bolsonaro",IF(N5477&gt;M5477,"Lula","Empate"))</f>
        <v>Flávio Bolsonaro</v>
      </c>
      <c r="T5477" s="74" t="n">
        <v>0.509742519137091</v>
      </c>
      <c r="U5477" s="74" t="n">
        <v>0.447112038970077</v>
      </c>
      <c r="V5477" s="72" t="str">
        <f aca="false">IF(S5477="Empate","—",IF((N5477&gt;M5477)&lt;&gt;(T5477&gt;U5477),"Sim","Não"))</f>
        <v>Sim</v>
      </c>
    </row>
    <row r="5478" customFormat="false" ht="15" hidden="false" customHeight="false" outlineLevel="0" collapsed="false">
      <c r="A5478" s="72" t="s">
        <v>11027</v>
      </c>
      <c r="B5478" s="72" t="s">
        <v>11028</v>
      </c>
      <c r="C5478" s="72" t="s">
        <v>331</v>
      </c>
      <c r="D5478" s="72" t="s">
        <v>301</v>
      </c>
      <c r="E5478" s="72"/>
      <c r="F5478" s="73" t="n">
        <v>3643</v>
      </c>
      <c r="G5478" s="73" t="n">
        <v>2715</v>
      </c>
      <c r="H5478" s="73" t="n">
        <v>928</v>
      </c>
      <c r="I5478" s="74" t="n">
        <f aca="false">H5478/F5478</f>
        <v>0.254735108427121</v>
      </c>
      <c r="J5478" s="73" t="n">
        <v>2568</v>
      </c>
      <c r="K5478" s="73" t="n">
        <v>15</v>
      </c>
      <c r="L5478" s="73" t="n">
        <v>132</v>
      </c>
      <c r="M5478" s="73" t="n">
        <v>781</v>
      </c>
      <c r="N5478" s="73" t="n">
        <v>1636</v>
      </c>
      <c r="O5478" s="73" t="n">
        <f aca="false">J5478-M5478-N5478</f>
        <v>151</v>
      </c>
      <c r="P5478" s="74" t="n">
        <f aca="false">M5478/J5478</f>
        <v>0.304127725856698</v>
      </c>
      <c r="Q5478" s="74" t="n">
        <f aca="false">N5478/J5478</f>
        <v>0.637071651090343</v>
      </c>
      <c r="R5478" s="75" t="n">
        <f aca="false">ABS(P5478-Q5478)*100</f>
        <v>33.2943925233645</v>
      </c>
      <c r="S5478" s="72" t="str">
        <f aca="false">IF(M5478&gt;N5478,"Flávio Bolsonaro",IF(N5478&gt;M5478,"Lula","Empate"))</f>
        <v>Lula</v>
      </c>
      <c r="T5478" s="74" t="n">
        <v>0.72673434856176</v>
      </c>
      <c r="U5478" s="74" t="n">
        <v>0.22165820642978</v>
      </c>
      <c r="V5478" s="72" t="str">
        <f aca="false">IF(S5478="Empate","—",IF((N5478&gt;M5478)&lt;&gt;(T5478&gt;U5478),"Sim","Não"))</f>
        <v>Não</v>
      </c>
    </row>
    <row r="5479" customFormat="false" ht="15" hidden="false" customHeight="false" outlineLevel="0" collapsed="false">
      <c r="A5479" s="72" t="s">
        <v>11029</v>
      </c>
      <c r="B5479" s="72" t="s">
        <v>11030</v>
      </c>
      <c r="C5479" s="72" t="s">
        <v>331</v>
      </c>
      <c r="D5479" s="72" t="s">
        <v>301</v>
      </c>
      <c r="E5479" s="72"/>
      <c r="F5479" s="73" t="n">
        <v>4816</v>
      </c>
      <c r="G5479" s="73" t="n">
        <v>3843</v>
      </c>
      <c r="H5479" s="73" t="n">
        <v>973</v>
      </c>
      <c r="I5479" s="74" t="n">
        <f aca="false">H5479/F5479</f>
        <v>0.20203488372093</v>
      </c>
      <c r="J5479" s="73" t="n">
        <v>3728</v>
      </c>
      <c r="K5479" s="73" t="n">
        <v>20</v>
      </c>
      <c r="L5479" s="73" t="n">
        <v>95</v>
      </c>
      <c r="M5479" s="73" t="n">
        <v>1624</v>
      </c>
      <c r="N5479" s="73" t="n">
        <v>1989</v>
      </c>
      <c r="O5479" s="73" t="n">
        <f aca="false">J5479-M5479-N5479</f>
        <v>115</v>
      </c>
      <c r="P5479" s="74" t="n">
        <f aca="false">M5479/J5479</f>
        <v>0.435622317596567</v>
      </c>
      <c r="Q5479" s="74" t="n">
        <f aca="false">N5479/J5479</f>
        <v>0.533530042918455</v>
      </c>
      <c r="R5479" s="75" t="n">
        <f aca="false">ABS(P5479-Q5479)*100</f>
        <v>9.79077253218885</v>
      </c>
      <c r="S5479" s="72" t="str">
        <f aca="false">IF(M5479&gt;N5479,"Flávio Bolsonaro",IF(N5479&gt;M5479,"Lula","Empate"))</f>
        <v>Lula</v>
      </c>
      <c r="T5479" s="74" t="n">
        <v>0.626347305389222</v>
      </c>
      <c r="U5479" s="74" t="n">
        <v>0.341317365269461</v>
      </c>
      <c r="V5479" s="72" t="str">
        <f aca="false">IF(S5479="Empate","—",IF((N5479&gt;M5479)&lt;&gt;(T5479&gt;U5479),"Sim","Não"))</f>
        <v>Não</v>
      </c>
    </row>
    <row r="5480" customFormat="false" ht="15" hidden="false" customHeight="false" outlineLevel="0" collapsed="false">
      <c r="A5480" s="72" t="s">
        <v>11031</v>
      </c>
      <c r="B5480" s="72" t="s">
        <v>11032</v>
      </c>
      <c r="C5480" s="72" t="s">
        <v>331</v>
      </c>
      <c r="D5480" s="72" t="s">
        <v>301</v>
      </c>
      <c r="E5480" s="72"/>
      <c r="F5480" s="73" t="n">
        <v>5530</v>
      </c>
      <c r="G5480" s="73" t="n">
        <v>4516</v>
      </c>
      <c r="H5480" s="73" t="n">
        <v>1014</v>
      </c>
      <c r="I5480" s="74" t="n">
        <f aca="false">H5480/F5480</f>
        <v>0.183363471971067</v>
      </c>
      <c r="J5480" s="73" t="n">
        <v>4398</v>
      </c>
      <c r="K5480" s="73" t="n">
        <v>20</v>
      </c>
      <c r="L5480" s="73" t="n">
        <v>98</v>
      </c>
      <c r="M5480" s="73" t="n">
        <v>2327</v>
      </c>
      <c r="N5480" s="73" t="n">
        <v>1834</v>
      </c>
      <c r="O5480" s="73" t="n">
        <f aca="false">J5480-M5480-N5480</f>
        <v>237</v>
      </c>
      <c r="P5480" s="74" t="n">
        <f aca="false">M5480/J5480</f>
        <v>0.529104138244657</v>
      </c>
      <c r="Q5480" s="74" t="n">
        <f aca="false">N5480/J5480</f>
        <v>0.417007730786721</v>
      </c>
      <c r="R5480" s="75" t="n">
        <f aca="false">ABS(P5480-Q5480)*100</f>
        <v>11.2096407457935</v>
      </c>
      <c r="S5480" s="72" t="str">
        <f aca="false">IF(M5480&gt;N5480,"Flávio Bolsonaro",IF(N5480&gt;M5480,"Lula","Empate"))</f>
        <v>Flávio Bolsonaro</v>
      </c>
      <c r="T5480" s="74" t="n">
        <v>0.542809839167455</v>
      </c>
      <c r="U5480" s="74" t="n">
        <v>0.407757805108799</v>
      </c>
      <c r="V5480" s="72" t="str">
        <f aca="false">IF(S5480="Empate","—",IF((N5480&gt;M5480)&lt;&gt;(T5480&gt;U5480),"Sim","Não"))</f>
        <v>Sim</v>
      </c>
    </row>
    <row r="5481" customFormat="false" ht="15" hidden="false" customHeight="false" outlineLevel="0" collapsed="false">
      <c r="A5481" s="72" t="s">
        <v>11033</v>
      </c>
      <c r="B5481" s="72" t="s">
        <v>11034</v>
      </c>
      <c r="C5481" s="72" t="s">
        <v>331</v>
      </c>
      <c r="D5481" s="72" t="s">
        <v>301</v>
      </c>
      <c r="E5481" s="72"/>
      <c r="F5481" s="73" t="n">
        <v>1827</v>
      </c>
      <c r="G5481" s="73" t="n">
        <v>1466</v>
      </c>
      <c r="H5481" s="73" t="n">
        <v>361</v>
      </c>
      <c r="I5481" s="74" t="n">
        <f aca="false">H5481/F5481</f>
        <v>0.197591680350301</v>
      </c>
      <c r="J5481" s="73" t="n">
        <v>1422</v>
      </c>
      <c r="K5481" s="73" t="n">
        <v>7</v>
      </c>
      <c r="L5481" s="73" t="n">
        <v>37</v>
      </c>
      <c r="M5481" s="73" t="n">
        <v>679</v>
      </c>
      <c r="N5481" s="73" t="n">
        <v>679</v>
      </c>
      <c r="O5481" s="73" t="n">
        <f aca="false">J5481-M5481-N5481</f>
        <v>64</v>
      </c>
      <c r="P5481" s="74" t="n">
        <f aca="false">M5481/J5481</f>
        <v>0.477496483825598</v>
      </c>
      <c r="Q5481" s="74" t="n">
        <f aca="false">N5481/J5481</f>
        <v>0.477496483825598</v>
      </c>
      <c r="R5481" s="75" t="n">
        <f aca="false">ABS(P5481-Q5481)*100</f>
        <v>0</v>
      </c>
      <c r="S5481" s="72" t="str">
        <f aca="false">IF(M5481&gt;N5481,"Flávio Bolsonaro",IF(N5481&gt;M5481,"Lula","Empate"))</f>
        <v>Empate</v>
      </c>
      <c r="T5481" s="74" t="n">
        <v>0.542463657230298</v>
      </c>
      <c r="U5481" s="74" t="n">
        <v>0.407804131599082</v>
      </c>
      <c r="V5481" s="72" t="str">
        <f aca="false">IF(S5481="Empate","—",IF((N5481&gt;M5481)&lt;&gt;(T5481&gt;U5481),"Sim","Não"))</f>
        <v>—</v>
      </c>
    </row>
    <row r="5482" customFormat="false" ht="15" hidden="false" customHeight="false" outlineLevel="0" collapsed="false">
      <c r="A5482" s="72" t="s">
        <v>11035</v>
      </c>
      <c r="B5482" s="72" t="s">
        <v>11036</v>
      </c>
      <c r="C5482" s="72" t="s">
        <v>331</v>
      </c>
      <c r="D5482" s="72" t="s">
        <v>301</v>
      </c>
      <c r="E5482" s="72"/>
      <c r="F5482" s="73" t="n">
        <v>4743</v>
      </c>
      <c r="G5482" s="73" t="n">
        <v>3828</v>
      </c>
      <c r="H5482" s="73" t="n">
        <v>915</v>
      </c>
      <c r="I5482" s="74" t="n">
        <f aca="false">H5482/F5482</f>
        <v>0.19291587602783</v>
      </c>
      <c r="J5482" s="73" t="n">
        <v>3703</v>
      </c>
      <c r="K5482" s="73" t="n">
        <v>23</v>
      </c>
      <c r="L5482" s="73" t="n">
        <v>102</v>
      </c>
      <c r="M5482" s="73" t="n">
        <v>1600</v>
      </c>
      <c r="N5482" s="73" t="n">
        <v>1929</v>
      </c>
      <c r="O5482" s="73" t="n">
        <f aca="false">J5482-M5482-N5482</f>
        <v>174</v>
      </c>
      <c r="P5482" s="74" t="n">
        <f aca="false">M5482/J5482</f>
        <v>0.432082095598164</v>
      </c>
      <c r="Q5482" s="74" t="n">
        <f aca="false">N5482/J5482</f>
        <v>0.520928976505536</v>
      </c>
      <c r="R5482" s="75" t="n">
        <f aca="false">ABS(P5482-Q5482)*100</f>
        <v>8.88468809073724</v>
      </c>
      <c r="S5482" s="72" t="str">
        <f aca="false">IF(M5482&gt;N5482,"Flávio Bolsonaro",IF(N5482&gt;M5482,"Lula","Empate"))</f>
        <v>Lula</v>
      </c>
      <c r="T5482" s="74" t="n">
        <v>0.620087336244542</v>
      </c>
      <c r="U5482" s="74" t="n">
        <v>0.333125389893949</v>
      </c>
      <c r="V5482" s="72" t="str">
        <f aca="false">IF(S5482="Empate","—",IF((N5482&gt;M5482)&lt;&gt;(T5482&gt;U5482),"Sim","Não"))</f>
        <v>Não</v>
      </c>
    </row>
    <row r="5483" customFormat="false" ht="15" hidden="false" customHeight="false" outlineLevel="0" collapsed="false">
      <c r="A5483" s="72" t="s">
        <v>11037</v>
      </c>
      <c r="B5483" s="72" t="s">
        <v>11038</v>
      </c>
      <c r="C5483" s="72" t="s">
        <v>331</v>
      </c>
      <c r="D5483" s="72" t="s">
        <v>301</v>
      </c>
      <c r="E5483" s="72"/>
      <c r="F5483" s="73" t="n">
        <v>13191</v>
      </c>
      <c r="G5483" s="73" t="n">
        <v>10516</v>
      </c>
      <c r="H5483" s="73" t="n">
        <v>2675</v>
      </c>
      <c r="I5483" s="74" t="n">
        <f aca="false">H5483/F5483</f>
        <v>0.202789780911227</v>
      </c>
      <c r="J5483" s="73" t="n">
        <v>10009</v>
      </c>
      <c r="K5483" s="73" t="n">
        <v>125</v>
      </c>
      <c r="L5483" s="73" t="n">
        <v>382</v>
      </c>
      <c r="M5483" s="73" t="n">
        <v>3935</v>
      </c>
      <c r="N5483" s="73" t="n">
        <v>5368</v>
      </c>
      <c r="O5483" s="73" t="n">
        <f aca="false">J5483-M5483-N5483</f>
        <v>706</v>
      </c>
      <c r="P5483" s="74" t="n">
        <f aca="false">M5483/J5483</f>
        <v>0.393146168448396</v>
      </c>
      <c r="Q5483" s="74" t="n">
        <f aca="false">N5483/J5483</f>
        <v>0.536317314417025</v>
      </c>
      <c r="R5483" s="75" t="n">
        <f aca="false">ABS(P5483-Q5483)*100</f>
        <v>14.3171145968628</v>
      </c>
      <c r="S5483" s="72" t="str">
        <f aca="false">IF(M5483&gt;N5483,"Flávio Bolsonaro",IF(N5483&gt;M5483,"Lula","Empate"))</f>
        <v>Lula</v>
      </c>
      <c r="T5483" s="74" t="n">
        <v>0.632524522457408</v>
      </c>
      <c r="U5483" s="74" t="n">
        <v>0.314300464636035</v>
      </c>
      <c r="V5483" s="72" t="str">
        <f aca="false">IF(S5483="Empate","—",IF((N5483&gt;M5483)&lt;&gt;(T5483&gt;U5483),"Sim","Não"))</f>
        <v>Não</v>
      </c>
    </row>
    <row r="5484" customFormat="false" ht="15" hidden="false" customHeight="false" outlineLevel="0" collapsed="false">
      <c r="A5484" s="72" t="s">
        <v>11039</v>
      </c>
      <c r="B5484" s="72" t="s">
        <v>11040</v>
      </c>
      <c r="C5484" s="72" t="s">
        <v>331</v>
      </c>
      <c r="D5484" s="72" t="s">
        <v>301</v>
      </c>
      <c r="E5484" s="72"/>
      <c r="F5484" s="73" t="n">
        <v>5779</v>
      </c>
      <c r="G5484" s="73" t="n">
        <v>4675</v>
      </c>
      <c r="H5484" s="73" t="n">
        <v>1104</v>
      </c>
      <c r="I5484" s="74" t="n">
        <f aca="false">H5484/F5484</f>
        <v>0.191036511507181</v>
      </c>
      <c r="J5484" s="73" t="n">
        <v>4465</v>
      </c>
      <c r="K5484" s="73" t="n">
        <v>40</v>
      </c>
      <c r="L5484" s="73" t="n">
        <v>170</v>
      </c>
      <c r="M5484" s="73" t="n">
        <v>2153</v>
      </c>
      <c r="N5484" s="73" t="n">
        <v>2086</v>
      </c>
      <c r="O5484" s="73" t="n">
        <f aca="false">J5484-M5484-N5484</f>
        <v>226</v>
      </c>
      <c r="P5484" s="74" t="n">
        <f aca="false">M5484/J5484</f>
        <v>0.482194848824188</v>
      </c>
      <c r="Q5484" s="74" t="n">
        <f aca="false">N5484/J5484</f>
        <v>0.467189249720045</v>
      </c>
      <c r="R5484" s="75" t="n">
        <f aca="false">ABS(P5484-Q5484)*100</f>
        <v>1.50055991041433</v>
      </c>
      <c r="S5484" s="72" t="str">
        <f aca="false">IF(M5484&gt;N5484,"Flávio Bolsonaro",IF(N5484&gt;M5484,"Lula","Empate"))</f>
        <v>Flávio Bolsonaro</v>
      </c>
      <c r="T5484" s="74" t="n">
        <v>0.600766834411694</v>
      </c>
      <c r="U5484" s="74" t="n">
        <v>0.362568895279176</v>
      </c>
      <c r="V5484" s="72" t="str">
        <f aca="false">IF(S5484="Empate","—",IF((N5484&gt;M5484)&lt;&gt;(T5484&gt;U5484),"Sim","Não"))</f>
        <v>Sim</v>
      </c>
    </row>
    <row r="5485" customFormat="false" ht="15" hidden="false" customHeight="false" outlineLevel="0" collapsed="false">
      <c r="A5485" s="72" t="s">
        <v>11041</v>
      </c>
      <c r="B5485" s="72" t="s">
        <v>11042</v>
      </c>
      <c r="C5485" s="72" t="s">
        <v>331</v>
      </c>
      <c r="D5485" s="72" t="s">
        <v>301</v>
      </c>
      <c r="E5485" s="72"/>
      <c r="F5485" s="73" t="n">
        <v>5082</v>
      </c>
      <c r="G5485" s="73" t="n">
        <v>4100</v>
      </c>
      <c r="H5485" s="73" t="n">
        <v>982</v>
      </c>
      <c r="I5485" s="74" t="n">
        <f aca="false">H5485/F5485</f>
        <v>0.19323101141283</v>
      </c>
      <c r="J5485" s="73" t="n">
        <v>3933</v>
      </c>
      <c r="K5485" s="73" t="n">
        <v>24</v>
      </c>
      <c r="L5485" s="73" t="n">
        <v>143</v>
      </c>
      <c r="M5485" s="73" t="n">
        <v>1712</v>
      </c>
      <c r="N5485" s="73" t="n">
        <v>1986</v>
      </c>
      <c r="O5485" s="73" t="n">
        <f aca="false">J5485-M5485-N5485</f>
        <v>235</v>
      </c>
      <c r="P5485" s="74" t="n">
        <f aca="false">M5485/J5485</f>
        <v>0.435291126366641</v>
      </c>
      <c r="Q5485" s="74" t="n">
        <f aca="false">N5485/J5485</f>
        <v>0.504958047292143</v>
      </c>
      <c r="R5485" s="75" t="n">
        <f aca="false">ABS(P5485-Q5485)*100</f>
        <v>6.96669209255022</v>
      </c>
      <c r="S5485" s="72" t="str">
        <f aca="false">IF(M5485&gt;N5485,"Flávio Bolsonaro",IF(N5485&gt;M5485,"Lula","Empate"))</f>
        <v>Lula</v>
      </c>
      <c r="T5485" s="74" t="n">
        <v>0.642780748663102</v>
      </c>
      <c r="U5485" s="74" t="n">
        <v>0.307219251336898</v>
      </c>
      <c r="V5485" s="72" t="str">
        <f aca="false">IF(S5485="Empate","—",IF((N5485&gt;M5485)&lt;&gt;(T5485&gt;U5485),"Sim","Não"))</f>
        <v>Não</v>
      </c>
    </row>
    <row r="5486" customFormat="false" ht="15" hidden="false" customHeight="false" outlineLevel="0" collapsed="false">
      <c r="A5486" s="72" t="s">
        <v>11043</v>
      </c>
      <c r="B5486" s="72" t="s">
        <v>11044</v>
      </c>
      <c r="C5486" s="72" t="s">
        <v>331</v>
      </c>
      <c r="D5486" s="72" t="s">
        <v>301</v>
      </c>
      <c r="E5486" s="72"/>
      <c r="F5486" s="73" t="n">
        <v>3669</v>
      </c>
      <c r="G5486" s="73" t="n">
        <v>2966</v>
      </c>
      <c r="H5486" s="73" t="n">
        <v>703</v>
      </c>
      <c r="I5486" s="74" t="n">
        <f aca="false">H5486/F5486</f>
        <v>0.191605342055056</v>
      </c>
      <c r="J5486" s="73" t="n">
        <v>2865</v>
      </c>
      <c r="K5486" s="73" t="n">
        <v>24</v>
      </c>
      <c r="L5486" s="73" t="n">
        <v>77</v>
      </c>
      <c r="M5486" s="73" t="n">
        <v>1307</v>
      </c>
      <c r="N5486" s="73" t="n">
        <v>1352</v>
      </c>
      <c r="O5486" s="73" t="n">
        <f aca="false">J5486-M5486-N5486</f>
        <v>206</v>
      </c>
      <c r="P5486" s="74" t="n">
        <f aca="false">M5486/J5486</f>
        <v>0.456195462478185</v>
      </c>
      <c r="Q5486" s="74" t="n">
        <f aca="false">N5486/J5486</f>
        <v>0.471902268760908</v>
      </c>
      <c r="R5486" s="75" t="n">
        <f aca="false">ABS(P5486-Q5486)*100</f>
        <v>1.57068062827225</v>
      </c>
      <c r="S5486" s="72" t="str">
        <f aca="false">IF(M5486&gt;N5486,"Flávio Bolsonaro",IF(N5486&gt;M5486,"Lula","Empate"))</f>
        <v>Lula</v>
      </c>
      <c r="T5486" s="74" t="n">
        <v>0.595793499043977</v>
      </c>
      <c r="U5486" s="74" t="n">
        <v>0.344933078393881</v>
      </c>
      <c r="V5486" s="72" t="str">
        <f aca="false">IF(S5486="Empate","—",IF((N5486&gt;M5486)&lt;&gt;(T5486&gt;U5486),"Sim","Não"))</f>
        <v>Não</v>
      </c>
    </row>
    <row r="5487" customFormat="false" ht="15" hidden="false" customHeight="false" outlineLevel="0" collapsed="false">
      <c r="A5487" s="72" t="s">
        <v>11045</v>
      </c>
      <c r="B5487" s="72" t="s">
        <v>6368</v>
      </c>
      <c r="C5487" s="72" t="s">
        <v>331</v>
      </c>
      <c r="D5487" s="72" t="s">
        <v>301</v>
      </c>
      <c r="E5487" s="72"/>
      <c r="F5487" s="73" t="n">
        <v>6625</v>
      </c>
      <c r="G5487" s="73" t="n">
        <v>5219</v>
      </c>
      <c r="H5487" s="73" t="n">
        <v>1406</v>
      </c>
      <c r="I5487" s="74" t="n">
        <f aca="false">H5487/F5487</f>
        <v>0.21222641509434</v>
      </c>
      <c r="J5487" s="73" t="n">
        <v>5025</v>
      </c>
      <c r="K5487" s="73" t="n">
        <v>35</v>
      </c>
      <c r="L5487" s="73" t="n">
        <v>159</v>
      </c>
      <c r="M5487" s="73" t="n">
        <v>1521</v>
      </c>
      <c r="N5487" s="73" t="n">
        <v>3289</v>
      </c>
      <c r="O5487" s="73" t="n">
        <f aca="false">J5487-M5487-N5487</f>
        <v>215</v>
      </c>
      <c r="P5487" s="74" t="n">
        <f aca="false">M5487/J5487</f>
        <v>0.302686567164179</v>
      </c>
      <c r="Q5487" s="74" t="n">
        <f aca="false">N5487/J5487</f>
        <v>0.65452736318408</v>
      </c>
      <c r="R5487" s="75" t="n">
        <f aca="false">ABS(P5487-Q5487)*100</f>
        <v>35.18407960199</v>
      </c>
      <c r="S5487" s="72" t="str">
        <f aca="false">IF(M5487&gt;N5487,"Flávio Bolsonaro",IF(N5487&gt;M5487,"Lula","Empate"))</f>
        <v>Lula</v>
      </c>
      <c r="T5487" s="74" t="n">
        <v>0.705703090988246</v>
      </c>
      <c r="U5487" s="74" t="n">
        <v>0.259468872442316</v>
      </c>
      <c r="V5487" s="72" t="str">
        <f aca="false">IF(S5487="Empate","—",IF((N5487&gt;M5487)&lt;&gt;(T5487&gt;U5487),"Sim","Não"))</f>
        <v>Não</v>
      </c>
    </row>
    <row r="5488" customFormat="false" ht="15" hidden="false" customHeight="false" outlineLevel="0" collapsed="false">
      <c r="A5488" s="72" t="s">
        <v>11046</v>
      </c>
      <c r="B5488" s="72" t="s">
        <v>11047</v>
      </c>
      <c r="C5488" s="72" t="s">
        <v>331</v>
      </c>
      <c r="D5488" s="72" t="s">
        <v>301</v>
      </c>
      <c r="E5488" s="72"/>
      <c r="F5488" s="73" t="n">
        <v>4679</v>
      </c>
      <c r="G5488" s="73" t="n">
        <v>3723</v>
      </c>
      <c r="H5488" s="73" t="n">
        <v>956</v>
      </c>
      <c r="I5488" s="74" t="n">
        <f aca="false">H5488/F5488</f>
        <v>0.204317161786707</v>
      </c>
      <c r="J5488" s="73" t="n">
        <v>3610</v>
      </c>
      <c r="K5488" s="73" t="n">
        <v>25</v>
      </c>
      <c r="L5488" s="73" t="n">
        <v>88</v>
      </c>
      <c r="M5488" s="73" t="n">
        <v>2037</v>
      </c>
      <c r="N5488" s="73" t="n">
        <v>1365</v>
      </c>
      <c r="O5488" s="73" t="n">
        <f aca="false">J5488-M5488-N5488</f>
        <v>208</v>
      </c>
      <c r="P5488" s="74" t="n">
        <f aca="false">M5488/J5488</f>
        <v>0.564265927977839</v>
      </c>
      <c r="Q5488" s="74" t="n">
        <f aca="false">N5488/J5488</f>
        <v>0.378116343490305</v>
      </c>
      <c r="R5488" s="75" t="n">
        <f aca="false">ABS(P5488-Q5488)*100</f>
        <v>18.6149584487535</v>
      </c>
      <c r="S5488" s="72" t="str">
        <f aca="false">IF(M5488&gt;N5488,"Flávio Bolsonaro",IF(N5488&gt;M5488,"Lula","Empate"))</f>
        <v>Flávio Bolsonaro</v>
      </c>
      <c r="T5488" s="74" t="n">
        <v>0.475354107648725</v>
      </c>
      <c r="U5488" s="74" t="n">
        <v>0.4671388101983</v>
      </c>
      <c r="V5488" s="72" t="str">
        <f aca="false">IF(S5488="Empate","—",IF((N5488&gt;M5488)&lt;&gt;(T5488&gt;U5488),"Sim","Não"))</f>
        <v>Sim</v>
      </c>
    </row>
    <row r="5489" customFormat="false" ht="15" hidden="false" customHeight="false" outlineLevel="0" collapsed="false">
      <c r="A5489" s="72" t="s">
        <v>11048</v>
      </c>
      <c r="B5489" s="72" t="s">
        <v>1014</v>
      </c>
      <c r="C5489" s="72" t="s">
        <v>331</v>
      </c>
      <c r="D5489" s="72" t="s">
        <v>301</v>
      </c>
      <c r="E5489" s="72"/>
      <c r="F5489" s="73" t="n">
        <v>6244</v>
      </c>
      <c r="G5489" s="73" t="n">
        <v>5028</v>
      </c>
      <c r="H5489" s="73" t="n">
        <v>1216</v>
      </c>
      <c r="I5489" s="74" t="n">
        <f aca="false">H5489/F5489</f>
        <v>0.194746957078796</v>
      </c>
      <c r="J5489" s="73" t="n">
        <v>4833</v>
      </c>
      <c r="K5489" s="73" t="n">
        <v>37</v>
      </c>
      <c r="L5489" s="73" t="n">
        <v>158</v>
      </c>
      <c r="M5489" s="73" t="n">
        <v>1965</v>
      </c>
      <c r="N5489" s="73" t="n">
        <v>2649</v>
      </c>
      <c r="O5489" s="73" t="n">
        <f aca="false">J5489-M5489-N5489</f>
        <v>219</v>
      </c>
      <c r="P5489" s="74" t="n">
        <f aca="false">M5489/J5489</f>
        <v>0.406579764121664</v>
      </c>
      <c r="Q5489" s="74" t="n">
        <f aca="false">N5489/J5489</f>
        <v>0.548106765983861</v>
      </c>
      <c r="R5489" s="75" t="n">
        <f aca="false">ABS(P5489-Q5489)*100</f>
        <v>14.1527001862197</v>
      </c>
      <c r="S5489" s="72" t="str">
        <f aca="false">IF(M5489&gt;N5489,"Flávio Bolsonaro",IF(N5489&gt;M5489,"Lula","Empate"))</f>
        <v>Lula</v>
      </c>
      <c r="T5489" s="74" t="n">
        <v>0.612929962702031</v>
      </c>
      <c r="U5489" s="74" t="n">
        <v>0.335888934935765</v>
      </c>
      <c r="V5489" s="72" t="str">
        <f aca="false">IF(S5489="Empate","—",IF((N5489&gt;M5489)&lt;&gt;(T5489&gt;U5489),"Sim","Não"))</f>
        <v>Não</v>
      </c>
    </row>
    <row r="5490" customFormat="false" ht="15" hidden="false" customHeight="false" outlineLevel="0" collapsed="false">
      <c r="A5490" s="72" t="s">
        <v>11049</v>
      </c>
      <c r="B5490" s="72" t="s">
        <v>11050</v>
      </c>
      <c r="C5490" s="72" t="s">
        <v>331</v>
      </c>
      <c r="D5490" s="72" t="s">
        <v>301</v>
      </c>
      <c r="E5490" s="72"/>
      <c r="F5490" s="73" t="n">
        <v>14141</v>
      </c>
      <c r="G5490" s="73" t="n">
        <v>11167</v>
      </c>
      <c r="H5490" s="73" t="n">
        <v>2974</v>
      </c>
      <c r="I5490" s="74" t="n">
        <f aca="false">H5490/F5490</f>
        <v>0.210310444805884</v>
      </c>
      <c r="J5490" s="73" t="n">
        <v>10805</v>
      </c>
      <c r="K5490" s="73" t="n">
        <v>85</v>
      </c>
      <c r="L5490" s="73" t="n">
        <v>277</v>
      </c>
      <c r="M5490" s="73" t="n">
        <v>6319</v>
      </c>
      <c r="N5490" s="73" t="n">
        <v>4014</v>
      </c>
      <c r="O5490" s="73" t="n">
        <f aca="false">J5490-M5490-N5490</f>
        <v>472</v>
      </c>
      <c r="P5490" s="74" t="n">
        <f aca="false">M5490/J5490</f>
        <v>0.584821841739935</v>
      </c>
      <c r="Q5490" s="74" t="n">
        <f aca="false">N5490/J5490</f>
        <v>0.371494678389634</v>
      </c>
      <c r="R5490" s="75" t="n">
        <f aca="false">ABS(P5490-Q5490)*100</f>
        <v>21.3327163350301</v>
      </c>
      <c r="S5490" s="72" t="str">
        <f aca="false">IF(M5490&gt;N5490,"Flávio Bolsonaro",IF(N5490&gt;M5490,"Lula","Empate"))</f>
        <v>Flávio Bolsonaro</v>
      </c>
      <c r="T5490" s="74" t="n">
        <v>0.451859543137625</v>
      </c>
      <c r="U5490" s="74" t="n">
        <v>0.506041155370965</v>
      </c>
      <c r="V5490" s="72" t="str">
        <f aca="false">IF(S5490="Empate","—",IF((N5490&gt;M5490)&lt;&gt;(T5490&gt;U5490),"Sim","Não"))</f>
        <v>Não</v>
      </c>
    </row>
    <row r="5491" customFormat="false" ht="15" hidden="false" customHeight="false" outlineLevel="0" collapsed="false">
      <c r="A5491" s="72" t="s">
        <v>11051</v>
      </c>
      <c r="B5491" s="72" t="s">
        <v>1022</v>
      </c>
      <c r="C5491" s="72" t="s">
        <v>331</v>
      </c>
      <c r="D5491" s="72" t="s">
        <v>301</v>
      </c>
      <c r="E5491" s="72"/>
      <c r="F5491" s="73" t="n">
        <v>3389</v>
      </c>
      <c r="G5491" s="73" t="n">
        <v>2718</v>
      </c>
      <c r="H5491" s="73" t="n">
        <v>671</v>
      </c>
      <c r="I5491" s="74" t="n">
        <f aca="false">H5491/F5491</f>
        <v>0.19799350840956</v>
      </c>
      <c r="J5491" s="73" t="n">
        <v>2619</v>
      </c>
      <c r="K5491" s="73" t="n">
        <v>30</v>
      </c>
      <c r="L5491" s="73" t="n">
        <v>69</v>
      </c>
      <c r="M5491" s="73" t="n">
        <v>1482</v>
      </c>
      <c r="N5491" s="73" t="n">
        <v>1010</v>
      </c>
      <c r="O5491" s="73" t="n">
        <f aca="false">J5491-M5491-N5491</f>
        <v>127</v>
      </c>
      <c r="P5491" s="74" t="n">
        <f aca="false">M5491/J5491</f>
        <v>0.565864833906071</v>
      </c>
      <c r="Q5491" s="74" t="n">
        <f aca="false">N5491/J5491</f>
        <v>0.385643375334097</v>
      </c>
      <c r="R5491" s="75" t="n">
        <f aca="false">ABS(P5491-Q5491)*100</f>
        <v>18.0221458571974</v>
      </c>
      <c r="S5491" s="72" t="str">
        <f aca="false">IF(M5491&gt;N5491,"Flávio Bolsonaro",IF(N5491&gt;M5491,"Lula","Empate"))</f>
        <v>Flávio Bolsonaro</v>
      </c>
      <c r="T5491" s="74" t="n">
        <v>0.477635161415792</v>
      </c>
      <c r="U5491" s="74" t="n">
        <v>0.484636328276935</v>
      </c>
      <c r="V5491" s="72" t="str">
        <f aca="false">IF(S5491="Empate","—",IF((N5491&gt;M5491)&lt;&gt;(T5491&gt;U5491),"Sim","Não"))</f>
        <v>Não</v>
      </c>
    </row>
    <row r="5492" customFormat="false" ht="15" hidden="false" customHeight="false" outlineLevel="0" collapsed="false">
      <c r="A5492" s="72" t="s">
        <v>11052</v>
      </c>
      <c r="B5492" s="72" t="s">
        <v>11053</v>
      </c>
      <c r="C5492" s="72" t="s">
        <v>331</v>
      </c>
      <c r="D5492" s="72" t="s">
        <v>301</v>
      </c>
      <c r="E5492" s="72"/>
      <c r="F5492" s="73" t="n">
        <v>4496</v>
      </c>
      <c r="G5492" s="73" t="n">
        <v>3747</v>
      </c>
      <c r="H5492" s="73" t="n">
        <v>749</v>
      </c>
      <c r="I5492" s="74" t="n">
        <f aca="false">H5492/F5492</f>
        <v>0.166592526690391</v>
      </c>
      <c r="J5492" s="73" t="n">
        <v>3640</v>
      </c>
      <c r="K5492" s="73" t="n">
        <v>21</v>
      </c>
      <c r="L5492" s="73" t="n">
        <v>86</v>
      </c>
      <c r="M5492" s="73" t="n">
        <v>1893</v>
      </c>
      <c r="N5492" s="73" t="n">
        <v>1516</v>
      </c>
      <c r="O5492" s="73" t="n">
        <f aca="false">J5492-M5492-N5492</f>
        <v>231</v>
      </c>
      <c r="P5492" s="74" t="n">
        <f aca="false">M5492/J5492</f>
        <v>0.520054945054945</v>
      </c>
      <c r="Q5492" s="74" t="n">
        <f aca="false">N5492/J5492</f>
        <v>0.416483516483517</v>
      </c>
      <c r="R5492" s="75" t="n">
        <f aca="false">ABS(P5492-Q5492)*100</f>
        <v>10.3571428571429</v>
      </c>
      <c r="S5492" s="72" t="str">
        <f aca="false">IF(M5492&gt;N5492,"Flávio Bolsonaro",IF(N5492&gt;M5492,"Lula","Empate"))</f>
        <v>Flávio Bolsonaro</v>
      </c>
      <c r="T5492" s="74" t="n">
        <v>0.533053221288515</v>
      </c>
      <c r="U5492" s="74" t="n">
        <v>0.41624649859944</v>
      </c>
      <c r="V5492" s="72" t="str">
        <f aca="false">IF(S5492="Empate","—",IF((N5492&gt;M5492)&lt;&gt;(T5492&gt;U5492),"Sim","Não"))</f>
        <v>Sim</v>
      </c>
    </row>
    <row r="5493" customFormat="false" ht="15" hidden="false" customHeight="false" outlineLevel="0" collapsed="false">
      <c r="A5493" s="72" t="s">
        <v>11054</v>
      </c>
      <c r="B5493" s="72" t="s">
        <v>11055</v>
      </c>
      <c r="C5493" s="72" t="s">
        <v>331</v>
      </c>
      <c r="D5493" s="72" t="s">
        <v>301</v>
      </c>
      <c r="E5493" s="72"/>
      <c r="F5493" s="73" t="n">
        <v>8809</v>
      </c>
      <c r="G5493" s="73" t="n">
        <v>7313</v>
      </c>
      <c r="H5493" s="73" t="n">
        <v>1496</v>
      </c>
      <c r="I5493" s="74" t="n">
        <f aca="false">H5493/F5493</f>
        <v>0.169826313997048</v>
      </c>
      <c r="J5493" s="73" t="n">
        <v>6988</v>
      </c>
      <c r="K5493" s="73" t="n">
        <v>48</v>
      </c>
      <c r="L5493" s="73" t="n">
        <v>277</v>
      </c>
      <c r="M5493" s="73" t="n">
        <v>2163</v>
      </c>
      <c r="N5493" s="73" t="n">
        <v>4537</v>
      </c>
      <c r="O5493" s="73" t="n">
        <f aca="false">J5493-M5493-N5493</f>
        <v>288</v>
      </c>
      <c r="P5493" s="74" t="n">
        <f aca="false">M5493/J5493</f>
        <v>0.309530623926732</v>
      </c>
      <c r="Q5493" s="74" t="n">
        <f aca="false">N5493/J5493</f>
        <v>0.649255867200916</v>
      </c>
      <c r="R5493" s="75" t="n">
        <f aca="false">ABS(P5493-Q5493)*100</f>
        <v>33.9725243274184</v>
      </c>
      <c r="S5493" s="72" t="str">
        <f aca="false">IF(M5493&gt;N5493,"Flávio Bolsonaro",IF(N5493&gt;M5493,"Lula","Empate"))</f>
        <v>Lula</v>
      </c>
      <c r="T5493" s="74" t="n">
        <v>0.70812101910828</v>
      </c>
      <c r="U5493" s="74" t="n">
        <v>0.245222929936306</v>
      </c>
      <c r="V5493" s="72" t="str">
        <f aca="false">IF(S5493="Empate","—",IF((N5493&gt;M5493)&lt;&gt;(T5493&gt;U5493),"Sim","Não"))</f>
        <v>Não</v>
      </c>
    </row>
    <row r="5494" customFormat="false" ht="15" hidden="false" customHeight="false" outlineLevel="0" collapsed="false">
      <c r="A5494" s="72" t="s">
        <v>11056</v>
      </c>
      <c r="B5494" s="72" t="s">
        <v>11057</v>
      </c>
      <c r="C5494" s="72" t="s">
        <v>331</v>
      </c>
      <c r="D5494" s="72" t="s">
        <v>301</v>
      </c>
      <c r="E5494" s="72"/>
      <c r="F5494" s="73" t="n">
        <v>17602</v>
      </c>
      <c r="G5494" s="73" t="n">
        <v>14604</v>
      </c>
      <c r="H5494" s="73" t="n">
        <v>2998</v>
      </c>
      <c r="I5494" s="74" t="n">
        <f aca="false">H5494/F5494</f>
        <v>0.170321554368822</v>
      </c>
      <c r="J5494" s="73" t="n">
        <v>14075</v>
      </c>
      <c r="K5494" s="73" t="n">
        <v>111</v>
      </c>
      <c r="L5494" s="73" t="n">
        <v>418</v>
      </c>
      <c r="M5494" s="73" t="n">
        <v>7851</v>
      </c>
      <c r="N5494" s="73" t="n">
        <v>5367</v>
      </c>
      <c r="O5494" s="73" t="n">
        <f aca="false">J5494-M5494-N5494</f>
        <v>857</v>
      </c>
      <c r="P5494" s="74" t="n">
        <f aca="false">M5494/J5494</f>
        <v>0.557797513321492</v>
      </c>
      <c r="Q5494" s="74" t="n">
        <f aca="false">N5494/J5494</f>
        <v>0.381314387211368</v>
      </c>
      <c r="R5494" s="75" t="n">
        <f aca="false">ABS(P5494-Q5494)*100</f>
        <v>17.6483126110124</v>
      </c>
      <c r="S5494" s="72" t="str">
        <f aca="false">IF(M5494&gt;N5494,"Flávio Bolsonaro",IF(N5494&gt;M5494,"Lula","Empate"))</f>
        <v>Flávio Bolsonaro</v>
      </c>
      <c r="T5494" s="74" t="n">
        <v>0.452868697558394</v>
      </c>
      <c r="U5494" s="74" t="n">
        <v>0.492629828407287</v>
      </c>
      <c r="V5494" s="72" t="str">
        <f aca="false">IF(S5494="Empate","—",IF((N5494&gt;M5494)&lt;&gt;(T5494&gt;U5494),"Sim","Não"))</f>
        <v>Não</v>
      </c>
    </row>
    <row r="5495" customFormat="false" ht="15" hidden="false" customHeight="false" outlineLevel="0" collapsed="false">
      <c r="A5495" s="72" t="s">
        <v>11058</v>
      </c>
      <c r="B5495" s="72" t="s">
        <v>11059</v>
      </c>
      <c r="C5495" s="72" t="s">
        <v>331</v>
      </c>
      <c r="D5495" s="72" t="s">
        <v>301</v>
      </c>
      <c r="E5495" s="72"/>
      <c r="F5495" s="73" t="n">
        <v>61239</v>
      </c>
      <c r="G5495" s="73" t="n">
        <v>49136</v>
      </c>
      <c r="H5495" s="73" t="n">
        <v>12103</v>
      </c>
      <c r="I5495" s="74" t="n">
        <f aca="false">H5495/F5495</f>
        <v>0.197635493721321</v>
      </c>
      <c r="J5495" s="73" t="n">
        <v>47419</v>
      </c>
      <c r="K5495" s="73" t="n">
        <v>563</v>
      </c>
      <c r="L5495" s="73" t="n">
        <v>1154</v>
      </c>
      <c r="M5495" s="73" t="n">
        <v>28803</v>
      </c>
      <c r="N5495" s="73" t="n">
        <v>15383</v>
      </c>
      <c r="O5495" s="73" t="n">
        <f aca="false">J5495-M5495-N5495</f>
        <v>3233</v>
      </c>
      <c r="P5495" s="74" t="n">
        <f aca="false">M5495/J5495</f>
        <v>0.60741474936207</v>
      </c>
      <c r="Q5495" s="74" t="n">
        <f aca="false">N5495/J5495</f>
        <v>0.324405828887155</v>
      </c>
      <c r="R5495" s="75" t="n">
        <f aca="false">ABS(P5495-Q5495)*100</f>
        <v>28.3008920474915</v>
      </c>
      <c r="S5495" s="72" t="str">
        <f aca="false">IF(M5495&gt;N5495,"Flávio Bolsonaro",IF(N5495&gt;M5495,"Lula","Empate"))</f>
        <v>Flávio Bolsonaro</v>
      </c>
      <c r="T5495" s="74" t="n">
        <v>0.39908022483393</v>
      </c>
      <c r="U5495" s="74" t="n">
        <v>0.533380729155095</v>
      </c>
      <c r="V5495" s="72" t="str">
        <f aca="false">IF(S5495="Empate","—",IF((N5495&gt;M5495)&lt;&gt;(T5495&gt;U5495),"Sim","Não"))</f>
        <v>Não</v>
      </c>
    </row>
    <row r="5496" customFormat="false" ht="15" hidden="false" customHeight="false" outlineLevel="0" collapsed="false">
      <c r="A5496" s="72" t="s">
        <v>11060</v>
      </c>
      <c r="B5496" s="72" t="s">
        <v>1753</v>
      </c>
      <c r="C5496" s="72" t="s">
        <v>331</v>
      </c>
      <c r="D5496" s="72" t="s">
        <v>301</v>
      </c>
      <c r="E5496" s="72"/>
      <c r="F5496" s="73" t="n">
        <v>1997</v>
      </c>
      <c r="G5496" s="73" t="n">
        <v>1603</v>
      </c>
      <c r="H5496" s="73" t="n">
        <v>394</v>
      </c>
      <c r="I5496" s="74" t="n">
        <f aca="false">H5496/F5496</f>
        <v>0.197295943915874</v>
      </c>
      <c r="J5496" s="73" t="n">
        <v>1557</v>
      </c>
      <c r="K5496" s="73" t="n">
        <v>9</v>
      </c>
      <c r="L5496" s="73" t="n">
        <v>37</v>
      </c>
      <c r="M5496" s="73" t="n">
        <v>527</v>
      </c>
      <c r="N5496" s="73" t="n">
        <v>965</v>
      </c>
      <c r="O5496" s="73" t="n">
        <f aca="false">J5496-M5496-N5496</f>
        <v>65</v>
      </c>
      <c r="P5496" s="74" t="n">
        <f aca="false">M5496/J5496</f>
        <v>0.338471419396275</v>
      </c>
      <c r="Q5496" s="74" t="n">
        <f aca="false">N5496/J5496</f>
        <v>0.619781631342325</v>
      </c>
      <c r="R5496" s="75" t="n">
        <f aca="false">ABS(P5496-Q5496)*100</f>
        <v>28.131021194605</v>
      </c>
      <c r="S5496" s="72" t="str">
        <f aca="false">IF(M5496&gt;N5496,"Flávio Bolsonaro",IF(N5496&gt;M5496,"Lula","Empate"))</f>
        <v>Lula</v>
      </c>
      <c r="T5496" s="74" t="n">
        <v>0.720422535211268</v>
      </c>
      <c r="U5496" s="74" t="n">
        <v>0.242253521126761</v>
      </c>
      <c r="V5496" s="72" t="str">
        <f aca="false">IF(S5496="Empate","—",IF((N5496&gt;M5496)&lt;&gt;(T5496&gt;U5496),"Sim","Não"))</f>
        <v>Não</v>
      </c>
    </row>
    <row r="5497" customFormat="false" ht="15" hidden="false" customHeight="false" outlineLevel="0" collapsed="false">
      <c r="A5497" s="72" t="s">
        <v>11061</v>
      </c>
      <c r="B5497" s="72" t="s">
        <v>11062</v>
      </c>
      <c r="C5497" s="72" t="s">
        <v>331</v>
      </c>
      <c r="D5497" s="72" t="s">
        <v>301</v>
      </c>
      <c r="E5497" s="72"/>
      <c r="F5497" s="73" t="n">
        <v>5446</v>
      </c>
      <c r="G5497" s="73" t="n">
        <v>4612</v>
      </c>
      <c r="H5497" s="73" t="n">
        <v>834</v>
      </c>
      <c r="I5497" s="74" t="n">
        <f aca="false">H5497/F5497</f>
        <v>0.153139919206757</v>
      </c>
      <c r="J5497" s="73" t="n">
        <v>4451</v>
      </c>
      <c r="K5497" s="73" t="n">
        <v>29</v>
      </c>
      <c r="L5497" s="73" t="n">
        <v>132</v>
      </c>
      <c r="M5497" s="73" t="n">
        <v>1737</v>
      </c>
      <c r="N5497" s="73" t="n">
        <v>2542</v>
      </c>
      <c r="O5497" s="73" t="n">
        <f aca="false">J5497-M5497-N5497</f>
        <v>172</v>
      </c>
      <c r="P5497" s="74" t="n">
        <f aca="false">M5497/J5497</f>
        <v>0.390249382161312</v>
      </c>
      <c r="Q5497" s="74" t="n">
        <f aca="false">N5497/J5497</f>
        <v>0.571107616266008</v>
      </c>
      <c r="R5497" s="75" t="n">
        <f aca="false">ABS(P5497-Q5497)*100</f>
        <v>18.0858234104696</v>
      </c>
      <c r="S5497" s="72" t="str">
        <f aca="false">IF(M5497&gt;N5497,"Flávio Bolsonaro",IF(N5497&gt;M5497,"Lula","Empate"))</f>
        <v>Lula</v>
      </c>
      <c r="T5497" s="74" t="n">
        <v>0.629367327667611</v>
      </c>
      <c r="U5497" s="74" t="n">
        <v>0.322710103871577</v>
      </c>
      <c r="V5497" s="72" t="str">
        <f aca="false">IF(S5497="Empate","—",IF((N5497&gt;M5497)&lt;&gt;(T5497&gt;U5497),"Sim","Não"))</f>
        <v>Não</v>
      </c>
    </row>
    <row r="5498" customFormat="false" ht="15" hidden="false" customHeight="false" outlineLevel="0" collapsed="false">
      <c r="A5498" s="72" t="s">
        <v>11063</v>
      </c>
      <c r="B5498" s="72" t="s">
        <v>11064</v>
      </c>
      <c r="C5498" s="72" t="s">
        <v>331</v>
      </c>
      <c r="D5498" s="72" t="s">
        <v>301</v>
      </c>
      <c r="E5498" s="72"/>
      <c r="F5498" s="73" t="n">
        <v>4717</v>
      </c>
      <c r="G5498" s="73" t="n">
        <v>3890</v>
      </c>
      <c r="H5498" s="73" t="n">
        <v>827</v>
      </c>
      <c r="I5498" s="74" t="n">
        <f aca="false">H5498/F5498</f>
        <v>0.175323298706805</v>
      </c>
      <c r="J5498" s="73" t="n">
        <v>3743</v>
      </c>
      <c r="K5498" s="73" t="n">
        <v>21</v>
      </c>
      <c r="L5498" s="73" t="n">
        <v>126</v>
      </c>
      <c r="M5498" s="73" t="n">
        <v>1330</v>
      </c>
      <c r="N5498" s="73" t="n">
        <v>2252</v>
      </c>
      <c r="O5498" s="73" t="n">
        <f aca="false">J5498-M5498-N5498</f>
        <v>161</v>
      </c>
      <c r="P5498" s="74" t="n">
        <f aca="false">M5498/J5498</f>
        <v>0.355329949238579</v>
      </c>
      <c r="Q5498" s="74" t="n">
        <f aca="false">N5498/J5498</f>
        <v>0.601656425327278</v>
      </c>
      <c r="R5498" s="75" t="n">
        <f aca="false">ABS(P5498-Q5498)*100</f>
        <v>24.6326476088699</v>
      </c>
      <c r="S5498" s="72" t="str">
        <f aca="false">IF(M5498&gt;N5498,"Flávio Bolsonaro",IF(N5498&gt;M5498,"Lula","Empate"))</f>
        <v>Lula</v>
      </c>
      <c r="T5498" s="74" t="n">
        <v>0.651767455448437</v>
      </c>
      <c r="U5498" s="74" t="n">
        <v>0.305579900671925</v>
      </c>
      <c r="V5498" s="72" t="str">
        <f aca="false">IF(S5498="Empate","—",IF((N5498&gt;M5498)&lt;&gt;(T5498&gt;U5498),"Sim","Não"))</f>
        <v>Não</v>
      </c>
    </row>
    <row r="5499" customFormat="false" ht="15" hidden="false" customHeight="false" outlineLevel="0" collapsed="false">
      <c r="A5499" s="72" t="s">
        <v>11065</v>
      </c>
      <c r="B5499" s="72" t="s">
        <v>11066</v>
      </c>
      <c r="C5499" s="72" t="s">
        <v>331</v>
      </c>
      <c r="D5499" s="72" t="s">
        <v>301</v>
      </c>
      <c r="E5499" s="72"/>
      <c r="F5499" s="73" t="n">
        <v>3403</v>
      </c>
      <c r="G5499" s="73" t="n">
        <v>2873</v>
      </c>
      <c r="H5499" s="73" t="n">
        <v>530</v>
      </c>
      <c r="I5499" s="74" t="n">
        <f aca="false">H5499/F5499</f>
        <v>0.155744930943285</v>
      </c>
      <c r="J5499" s="73" t="n">
        <v>2749</v>
      </c>
      <c r="K5499" s="73" t="n">
        <v>16</v>
      </c>
      <c r="L5499" s="73" t="n">
        <v>108</v>
      </c>
      <c r="M5499" s="73" t="n">
        <v>1106</v>
      </c>
      <c r="N5499" s="73" t="n">
        <v>1439</v>
      </c>
      <c r="O5499" s="73" t="n">
        <f aca="false">J5499-M5499-N5499</f>
        <v>204</v>
      </c>
      <c r="P5499" s="74" t="n">
        <f aca="false">M5499/J5499</f>
        <v>0.402328119316115</v>
      </c>
      <c r="Q5499" s="74" t="n">
        <f aca="false">N5499/J5499</f>
        <v>0.523463077482721</v>
      </c>
      <c r="R5499" s="75" t="n">
        <f aca="false">ABS(P5499-Q5499)*100</f>
        <v>12.1134958166606</v>
      </c>
      <c r="S5499" s="72" t="str">
        <f aca="false">IF(M5499&gt;N5499,"Flávio Bolsonaro",IF(N5499&gt;M5499,"Lula","Empate"))</f>
        <v>Lula</v>
      </c>
      <c r="T5499" s="74" t="n">
        <v>0.620609803164801</v>
      </c>
      <c r="U5499" s="74" t="n">
        <v>0.324199150906986</v>
      </c>
      <c r="V5499" s="72" t="str">
        <f aca="false">IF(S5499="Empate","—",IF((N5499&gt;M5499)&lt;&gt;(T5499&gt;U5499),"Sim","Não"))</f>
        <v>Não</v>
      </c>
    </row>
    <row r="5500" customFormat="false" ht="15" hidden="false" customHeight="false" outlineLevel="0" collapsed="false">
      <c r="A5500" s="72" t="s">
        <v>11067</v>
      </c>
      <c r="B5500" s="72" t="s">
        <v>11068</v>
      </c>
      <c r="C5500" s="72" t="s">
        <v>331</v>
      </c>
      <c r="D5500" s="72" t="s">
        <v>301</v>
      </c>
      <c r="E5500" s="72"/>
      <c r="F5500" s="73" t="n">
        <v>2703</v>
      </c>
      <c r="G5500" s="73" t="n">
        <v>2234</v>
      </c>
      <c r="H5500" s="73" t="n">
        <v>469</v>
      </c>
      <c r="I5500" s="74" t="n">
        <f aca="false">H5500/F5500</f>
        <v>0.173510913799482</v>
      </c>
      <c r="J5500" s="73" t="n">
        <v>2174</v>
      </c>
      <c r="K5500" s="73" t="n">
        <v>16</v>
      </c>
      <c r="L5500" s="73" t="n">
        <v>44</v>
      </c>
      <c r="M5500" s="73" t="n">
        <v>1055</v>
      </c>
      <c r="N5500" s="73" t="n">
        <v>1022</v>
      </c>
      <c r="O5500" s="73" t="n">
        <f aca="false">J5500-M5500-N5500</f>
        <v>97</v>
      </c>
      <c r="P5500" s="74" t="n">
        <f aca="false">M5500/J5500</f>
        <v>0.485280588776449</v>
      </c>
      <c r="Q5500" s="74" t="n">
        <f aca="false">N5500/J5500</f>
        <v>0.470101195952162</v>
      </c>
      <c r="R5500" s="75" t="n">
        <f aca="false">ABS(P5500-Q5500)*100</f>
        <v>1.5179392824287</v>
      </c>
      <c r="S5500" s="72" t="str">
        <f aca="false">IF(M5500&gt;N5500,"Flávio Bolsonaro",IF(N5500&gt;M5500,"Lula","Empate"))</f>
        <v>Flávio Bolsonaro</v>
      </c>
      <c r="T5500" s="74" t="n">
        <v>0.553782810087494</v>
      </c>
      <c r="U5500" s="74" t="n">
        <v>0.40452907874421</v>
      </c>
      <c r="V5500" s="72" t="str">
        <f aca="false">IF(S5500="Empate","—",IF((N5500&gt;M5500)&lt;&gt;(T5500&gt;U5500),"Sim","Não"))</f>
        <v>Sim</v>
      </c>
    </row>
    <row r="5501" customFormat="false" ht="15" hidden="false" customHeight="false" outlineLevel="0" collapsed="false">
      <c r="A5501" s="72" t="s">
        <v>11069</v>
      </c>
      <c r="B5501" s="72" t="s">
        <v>11070</v>
      </c>
      <c r="C5501" s="72" t="s">
        <v>331</v>
      </c>
      <c r="D5501" s="72" t="s">
        <v>301</v>
      </c>
      <c r="E5501" s="72"/>
      <c r="F5501" s="73" t="n">
        <v>3092</v>
      </c>
      <c r="G5501" s="73" t="n">
        <v>2434</v>
      </c>
      <c r="H5501" s="73" t="n">
        <v>658</v>
      </c>
      <c r="I5501" s="74" t="n">
        <f aca="false">H5501/F5501</f>
        <v>0.212807244501941</v>
      </c>
      <c r="J5501" s="73" t="n">
        <v>2343</v>
      </c>
      <c r="K5501" s="73" t="n">
        <v>20</v>
      </c>
      <c r="L5501" s="73" t="n">
        <v>71</v>
      </c>
      <c r="M5501" s="73" t="n">
        <v>1165</v>
      </c>
      <c r="N5501" s="73" t="n">
        <v>1083</v>
      </c>
      <c r="O5501" s="73" t="n">
        <f aca="false">J5501-M5501-N5501</f>
        <v>95</v>
      </c>
      <c r="P5501" s="74" t="n">
        <f aca="false">M5501/J5501</f>
        <v>0.49722577891592</v>
      </c>
      <c r="Q5501" s="74" t="n">
        <f aca="false">N5501/J5501</f>
        <v>0.462227912932138</v>
      </c>
      <c r="R5501" s="75" t="n">
        <f aca="false">ABS(P5501-Q5501)*100</f>
        <v>3.49978659837815</v>
      </c>
      <c r="S5501" s="72" t="str">
        <f aca="false">IF(M5501&gt;N5501,"Flávio Bolsonaro",IF(N5501&gt;M5501,"Lula","Empate"))</f>
        <v>Flávio Bolsonaro</v>
      </c>
      <c r="T5501" s="74" t="n">
        <v>0.555759522716843</v>
      </c>
      <c r="U5501" s="74" t="n">
        <v>0.404313905461221</v>
      </c>
      <c r="V5501" s="72" t="str">
        <f aca="false">IF(S5501="Empate","—",IF((N5501&gt;M5501)&lt;&gt;(T5501&gt;U5501),"Sim","Não"))</f>
        <v>Sim</v>
      </c>
    </row>
    <row r="5502" customFormat="false" ht="15" hidden="false" customHeight="false" outlineLevel="0" collapsed="false">
      <c r="A5502" s="72" t="s">
        <v>11071</v>
      </c>
      <c r="B5502" s="72" t="s">
        <v>11072</v>
      </c>
      <c r="C5502" s="72" t="s">
        <v>331</v>
      </c>
      <c r="D5502" s="72" t="s">
        <v>301</v>
      </c>
      <c r="E5502" s="72"/>
      <c r="F5502" s="73" t="n">
        <v>2277</v>
      </c>
      <c r="G5502" s="73" t="n">
        <v>1869</v>
      </c>
      <c r="H5502" s="73" t="n">
        <v>408</v>
      </c>
      <c r="I5502" s="74" t="n">
        <f aca="false">H5502/F5502</f>
        <v>0.179183135704875</v>
      </c>
      <c r="J5502" s="73" t="n">
        <v>1808</v>
      </c>
      <c r="K5502" s="73" t="n">
        <v>17</v>
      </c>
      <c r="L5502" s="73" t="n">
        <v>44</v>
      </c>
      <c r="M5502" s="73" t="n">
        <v>812</v>
      </c>
      <c r="N5502" s="73" t="n">
        <v>901</v>
      </c>
      <c r="O5502" s="73" t="n">
        <f aca="false">J5502-M5502-N5502</f>
        <v>95</v>
      </c>
      <c r="P5502" s="74" t="n">
        <f aca="false">M5502/J5502</f>
        <v>0.449115044247788</v>
      </c>
      <c r="Q5502" s="74" t="n">
        <f aca="false">N5502/J5502</f>
        <v>0.498340707964602</v>
      </c>
      <c r="R5502" s="75" t="n">
        <f aca="false">ABS(P5502-Q5502)*100</f>
        <v>4.92256637168142</v>
      </c>
      <c r="S5502" s="72" t="str">
        <f aca="false">IF(M5502&gt;N5502,"Flávio Bolsonaro",IF(N5502&gt;M5502,"Lula","Empate"))</f>
        <v>Lula</v>
      </c>
      <c r="T5502" s="74" t="n">
        <v>0.560479041916168</v>
      </c>
      <c r="U5502" s="74" t="n">
        <v>0.397005988023952</v>
      </c>
      <c r="V5502" s="72" t="str">
        <f aca="false">IF(S5502="Empate","—",IF((N5502&gt;M5502)&lt;&gt;(T5502&gt;U5502),"Sim","Não"))</f>
        <v>Não</v>
      </c>
    </row>
    <row r="5503" customFormat="false" ht="15" hidden="false" customHeight="false" outlineLevel="0" collapsed="false">
      <c r="A5503" s="72" t="s">
        <v>11073</v>
      </c>
      <c r="B5503" s="72" t="s">
        <v>11074</v>
      </c>
      <c r="C5503" s="72" t="s">
        <v>331</v>
      </c>
      <c r="D5503" s="72" t="s">
        <v>301</v>
      </c>
      <c r="E5503" s="72"/>
      <c r="F5503" s="73" t="n">
        <v>10221</v>
      </c>
      <c r="G5503" s="73" t="n">
        <v>8235</v>
      </c>
      <c r="H5503" s="73" t="n">
        <v>1986</v>
      </c>
      <c r="I5503" s="74" t="n">
        <f aca="false">H5503/F5503</f>
        <v>0.194305840915762</v>
      </c>
      <c r="J5503" s="73" t="n">
        <v>8077</v>
      </c>
      <c r="K5503" s="73" t="n">
        <v>30</v>
      </c>
      <c r="L5503" s="73" t="n">
        <v>128</v>
      </c>
      <c r="M5503" s="73" t="n">
        <v>4535</v>
      </c>
      <c r="N5503" s="73" t="n">
        <v>3194</v>
      </c>
      <c r="O5503" s="73" t="n">
        <f aca="false">J5503-M5503-N5503</f>
        <v>348</v>
      </c>
      <c r="P5503" s="74" t="n">
        <f aca="false">M5503/J5503</f>
        <v>0.561470843134827</v>
      </c>
      <c r="Q5503" s="74" t="n">
        <f aca="false">N5503/J5503</f>
        <v>0.395443852915687</v>
      </c>
      <c r="R5503" s="75" t="n">
        <f aca="false">ABS(P5503-Q5503)*100</f>
        <v>16.6026990219141</v>
      </c>
      <c r="S5503" s="72" t="str">
        <f aca="false">IF(M5503&gt;N5503,"Flávio Bolsonaro",IF(N5503&gt;M5503,"Lula","Empate"))</f>
        <v>Flávio Bolsonaro</v>
      </c>
      <c r="T5503" s="74" t="n">
        <v>0.501424074351672</v>
      </c>
      <c r="U5503" s="74" t="n">
        <v>0.460350771998201</v>
      </c>
      <c r="V5503" s="72" t="str">
        <f aca="false">IF(S5503="Empate","—",IF((N5503&gt;M5503)&lt;&gt;(T5503&gt;U5503),"Sim","Não"))</f>
        <v>Sim</v>
      </c>
    </row>
    <row r="5504" customFormat="false" ht="15" hidden="false" customHeight="false" outlineLevel="0" collapsed="false">
      <c r="A5504" s="72" t="s">
        <v>11075</v>
      </c>
      <c r="B5504" s="72" t="s">
        <v>11076</v>
      </c>
      <c r="C5504" s="72" t="s">
        <v>331</v>
      </c>
      <c r="D5504" s="72" t="s">
        <v>301</v>
      </c>
      <c r="E5504" s="72"/>
      <c r="F5504" s="73" t="n">
        <v>3307</v>
      </c>
      <c r="G5504" s="73" t="n">
        <v>2774</v>
      </c>
      <c r="H5504" s="73" t="n">
        <v>533</v>
      </c>
      <c r="I5504" s="74" t="n">
        <f aca="false">H5504/F5504</f>
        <v>0.161173268823707</v>
      </c>
      <c r="J5504" s="73" t="n">
        <v>2651</v>
      </c>
      <c r="K5504" s="73" t="n">
        <v>19</v>
      </c>
      <c r="L5504" s="73" t="n">
        <v>104</v>
      </c>
      <c r="M5504" s="73" t="n">
        <v>1060</v>
      </c>
      <c r="N5504" s="73" t="n">
        <v>1443</v>
      </c>
      <c r="O5504" s="73" t="n">
        <f aca="false">J5504-M5504-N5504</f>
        <v>148</v>
      </c>
      <c r="P5504" s="74" t="n">
        <f aca="false">M5504/J5504</f>
        <v>0.39984911354206</v>
      </c>
      <c r="Q5504" s="74" t="n">
        <f aca="false">N5504/J5504</f>
        <v>0.544322897019993</v>
      </c>
      <c r="R5504" s="75" t="n">
        <f aca="false">ABS(P5504-Q5504)*100</f>
        <v>14.4473783477933</v>
      </c>
      <c r="S5504" s="72" t="str">
        <f aca="false">IF(M5504&gt;N5504,"Flávio Bolsonaro",IF(N5504&gt;M5504,"Lula","Empate"))</f>
        <v>Lula</v>
      </c>
      <c r="T5504" s="74" t="n">
        <v>0.659511784511785</v>
      </c>
      <c r="U5504" s="74" t="n">
        <v>0.297558922558923</v>
      </c>
      <c r="V5504" s="72" t="str">
        <f aca="false">IF(S5504="Empate","—",IF((N5504&gt;M5504)&lt;&gt;(T5504&gt;U5504),"Sim","Não"))</f>
        <v>Não</v>
      </c>
    </row>
    <row r="5505" customFormat="false" ht="15" hidden="false" customHeight="false" outlineLevel="0" collapsed="false">
      <c r="A5505" s="72" t="s">
        <v>11077</v>
      </c>
      <c r="B5505" s="72" t="s">
        <v>8483</v>
      </c>
      <c r="C5505" s="72" t="s">
        <v>331</v>
      </c>
      <c r="D5505" s="72" t="s">
        <v>301</v>
      </c>
      <c r="E5505" s="72"/>
      <c r="F5505" s="73" t="n">
        <v>3504</v>
      </c>
      <c r="G5505" s="73" t="n">
        <v>2843</v>
      </c>
      <c r="H5505" s="73" t="n">
        <v>661</v>
      </c>
      <c r="I5505" s="74" t="n">
        <f aca="false">H5505/F5505</f>
        <v>0.188641552511416</v>
      </c>
      <c r="J5505" s="73" t="n">
        <v>2773</v>
      </c>
      <c r="K5505" s="73" t="n">
        <v>21</v>
      </c>
      <c r="L5505" s="73" t="n">
        <v>49</v>
      </c>
      <c r="M5505" s="73" t="n">
        <v>1432</v>
      </c>
      <c r="N5505" s="73" t="n">
        <v>1187</v>
      </c>
      <c r="O5505" s="73" t="n">
        <f aca="false">J5505-M5505-N5505</f>
        <v>154</v>
      </c>
      <c r="P5505" s="74" t="n">
        <f aca="false">M5505/J5505</f>
        <v>0.516408222142084</v>
      </c>
      <c r="Q5505" s="74" t="n">
        <f aca="false">N5505/J5505</f>
        <v>0.42805625676163</v>
      </c>
      <c r="R5505" s="75" t="n">
        <f aca="false">ABS(P5505-Q5505)*100</f>
        <v>8.83519653804544</v>
      </c>
      <c r="S5505" s="72" t="str">
        <f aca="false">IF(M5505&gt;N5505,"Flávio Bolsonaro",IF(N5505&gt;M5505,"Lula","Empate"))</f>
        <v>Flávio Bolsonaro</v>
      </c>
      <c r="T5505" s="74" t="n">
        <v>0.522483087942698</v>
      </c>
      <c r="U5505" s="74" t="n">
        <v>0.430561082371667</v>
      </c>
      <c r="V5505" s="72" t="str">
        <f aca="false">IF(S5505="Empate","—",IF((N5505&gt;M5505)&lt;&gt;(T5505&gt;U5505),"Sim","Não"))</f>
        <v>Sim</v>
      </c>
    </row>
    <row r="5506" customFormat="false" ht="15" hidden="false" customHeight="false" outlineLevel="0" collapsed="false">
      <c r="A5506" s="72" t="s">
        <v>11078</v>
      </c>
      <c r="B5506" s="72" t="s">
        <v>11079</v>
      </c>
      <c r="C5506" s="72" t="s">
        <v>331</v>
      </c>
      <c r="D5506" s="72" t="s">
        <v>301</v>
      </c>
      <c r="E5506" s="72"/>
      <c r="F5506" s="73" t="n">
        <v>2002</v>
      </c>
      <c r="G5506" s="73" t="n">
        <v>1654</v>
      </c>
      <c r="H5506" s="73" t="n">
        <v>348</v>
      </c>
      <c r="I5506" s="74" t="n">
        <f aca="false">H5506/F5506</f>
        <v>0.173826173826174</v>
      </c>
      <c r="J5506" s="73" t="n">
        <v>1577</v>
      </c>
      <c r="K5506" s="73" t="n">
        <v>13</v>
      </c>
      <c r="L5506" s="73" t="n">
        <v>64</v>
      </c>
      <c r="M5506" s="73" t="n">
        <v>630</v>
      </c>
      <c r="N5506" s="73" t="n">
        <v>807</v>
      </c>
      <c r="O5506" s="73" t="n">
        <f aca="false">J5506-M5506-N5506</f>
        <v>140</v>
      </c>
      <c r="P5506" s="74" t="n">
        <f aca="false">M5506/J5506</f>
        <v>0.399492707672796</v>
      </c>
      <c r="Q5506" s="74" t="n">
        <f aca="false">N5506/J5506</f>
        <v>0.511731135066582</v>
      </c>
      <c r="R5506" s="75" t="n">
        <f aca="false">ABS(P5506-Q5506)*100</f>
        <v>11.2238427393786</v>
      </c>
      <c r="S5506" s="72" t="str">
        <f aca="false">IF(M5506&gt;N5506,"Flávio Bolsonaro",IF(N5506&gt;M5506,"Lula","Empate"))</f>
        <v>Lula</v>
      </c>
      <c r="T5506" s="74" t="n">
        <v>0.626080691642651</v>
      </c>
      <c r="U5506" s="74" t="n">
        <v>0.317723342939481</v>
      </c>
      <c r="V5506" s="72" t="str">
        <f aca="false">IF(S5506="Empate","—",IF((N5506&gt;M5506)&lt;&gt;(T5506&gt;U5506),"Sim","Não"))</f>
        <v>Não</v>
      </c>
    </row>
    <row r="5507" customFormat="false" ht="15" hidden="false" customHeight="false" outlineLevel="0" collapsed="false">
      <c r="A5507" s="72" t="s">
        <v>11080</v>
      </c>
      <c r="B5507" s="72" t="s">
        <v>11081</v>
      </c>
      <c r="C5507" s="72" t="s">
        <v>331</v>
      </c>
      <c r="D5507" s="72" t="s">
        <v>301</v>
      </c>
      <c r="E5507" s="72"/>
      <c r="F5507" s="73" t="n">
        <v>3099</v>
      </c>
      <c r="G5507" s="73" t="n">
        <v>2382</v>
      </c>
      <c r="H5507" s="73" t="n">
        <v>717</v>
      </c>
      <c r="I5507" s="74" t="n">
        <f aca="false">H5507/F5507</f>
        <v>0.231364956437561</v>
      </c>
      <c r="J5507" s="73" t="n">
        <v>2244</v>
      </c>
      <c r="K5507" s="73" t="n">
        <v>14</v>
      </c>
      <c r="L5507" s="73" t="n">
        <v>124</v>
      </c>
      <c r="M5507" s="73" t="n">
        <v>727</v>
      </c>
      <c r="N5507" s="73" t="n">
        <v>1412</v>
      </c>
      <c r="O5507" s="73" t="n">
        <f aca="false">J5507-M5507-N5507</f>
        <v>105</v>
      </c>
      <c r="P5507" s="74" t="n">
        <f aca="false">M5507/J5507</f>
        <v>0.32397504456328</v>
      </c>
      <c r="Q5507" s="74" t="n">
        <f aca="false">N5507/J5507</f>
        <v>0.629233511586453</v>
      </c>
      <c r="R5507" s="75" t="n">
        <f aca="false">ABS(P5507-Q5507)*100</f>
        <v>30.5258467023173</v>
      </c>
      <c r="S5507" s="72" t="str">
        <f aca="false">IF(M5507&gt;N5507,"Flávio Bolsonaro",IF(N5507&gt;M5507,"Lula","Empate"))</f>
        <v>Lula</v>
      </c>
      <c r="T5507" s="74" t="n">
        <v>0.709977827050998</v>
      </c>
      <c r="U5507" s="74" t="n">
        <v>0.246563192904656</v>
      </c>
      <c r="V5507" s="72" t="str">
        <f aca="false">IF(S5507="Empate","—",IF((N5507&gt;M5507)&lt;&gt;(T5507&gt;U5507),"Sim","Não"))</f>
        <v>Não</v>
      </c>
    </row>
    <row r="5508" customFormat="false" ht="15" hidden="false" customHeight="false" outlineLevel="0" collapsed="false">
      <c r="A5508" s="72" t="s">
        <v>11082</v>
      </c>
      <c r="B5508" s="72" t="s">
        <v>11083</v>
      </c>
      <c r="C5508" s="72" t="s">
        <v>331</v>
      </c>
      <c r="D5508" s="72" t="s">
        <v>301</v>
      </c>
      <c r="E5508" s="72"/>
      <c r="F5508" s="73" t="n">
        <v>2601</v>
      </c>
      <c r="G5508" s="73" t="n">
        <v>2196</v>
      </c>
      <c r="H5508" s="73" t="n">
        <v>405</v>
      </c>
      <c r="I5508" s="74" t="n">
        <f aca="false">H5508/F5508</f>
        <v>0.155709342560554</v>
      </c>
      <c r="J5508" s="73" t="n">
        <v>2093</v>
      </c>
      <c r="K5508" s="73" t="n">
        <v>11</v>
      </c>
      <c r="L5508" s="73" t="n">
        <v>92</v>
      </c>
      <c r="M5508" s="73" t="n">
        <v>870</v>
      </c>
      <c r="N5508" s="73" t="n">
        <v>1109</v>
      </c>
      <c r="O5508" s="73" t="n">
        <f aca="false">J5508-M5508-N5508</f>
        <v>114</v>
      </c>
      <c r="P5508" s="74" t="n">
        <f aca="false">M5508/J5508</f>
        <v>0.415671285236503</v>
      </c>
      <c r="Q5508" s="74" t="n">
        <f aca="false">N5508/J5508</f>
        <v>0.529861442904921</v>
      </c>
      <c r="R5508" s="75" t="n">
        <f aca="false">ABS(P5508-Q5508)*100</f>
        <v>11.4190157668419</v>
      </c>
      <c r="S5508" s="72" t="str">
        <f aca="false">IF(M5508&gt;N5508,"Flávio Bolsonaro",IF(N5508&gt;M5508,"Lula","Empate"))</f>
        <v>Lula</v>
      </c>
      <c r="T5508" s="74" t="n">
        <v>0.613015399900646</v>
      </c>
      <c r="U5508" s="74" t="n">
        <v>0.338301043219076</v>
      </c>
      <c r="V5508" s="72" t="str">
        <f aca="false">IF(S5508="Empate","—",IF((N5508&gt;M5508)&lt;&gt;(T5508&gt;U5508),"Sim","Não"))</f>
        <v>Não</v>
      </c>
    </row>
    <row r="5509" customFormat="false" ht="15" hidden="false" customHeight="false" outlineLevel="0" collapsed="false">
      <c r="A5509" s="72" t="s">
        <v>11084</v>
      </c>
      <c r="B5509" s="72" t="s">
        <v>11085</v>
      </c>
      <c r="C5509" s="72" t="s">
        <v>331</v>
      </c>
      <c r="D5509" s="72" t="s">
        <v>301</v>
      </c>
      <c r="E5509" s="72"/>
      <c r="F5509" s="73" t="n">
        <v>3803</v>
      </c>
      <c r="G5509" s="73" t="n">
        <v>3046</v>
      </c>
      <c r="H5509" s="73" t="n">
        <v>757</v>
      </c>
      <c r="I5509" s="74" t="n">
        <f aca="false">H5509/F5509</f>
        <v>0.199053378911386</v>
      </c>
      <c r="J5509" s="73" t="n">
        <v>2925</v>
      </c>
      <c r="K5509" s="73" t="n">
        <v>29</v>
      </c>
      <c r="L5509" s="73" t="n">
        <v>92</v>
      </c>
      <c r="M5509" s="73" t="n">
        <v>1528</v>
      </c>
      <c r="N5509" s="73" t="n">
        <v>1265</v>
      </c>
      <c r="O5509" s="73" t="n">
        <f aca="false">J5509-M5509-N5509</f>
        <v>132</v>
      </c>
      <c r="P5509" s="74" t="n">
        <f aca="false">M5509/J5509</f>
        <v>0.522393162393162</v>
      </c>
      <c r="Q5509" s="74" t="n">
        <f aca="false">N5509/J5509</f>
        <v>0.432478632478633</v>
      </c>
      <c r="R5509" s="75" t="n">
        <f aca="false">ABS(P5509-Q5509)*100</f>
        <v>8.99145299145299</v>
      </c>
      <c r="S5509" s="72" t="str">
        <f aca="false">IF(M5509&gt;N5509,"Flávio Bolsonaro",IF(N5509&gt;M5509,"Lula","Empate"))</f>
        <v>Flávio Bolsonaro</v>
      </c>
      <c r="T5509" s="74" t="n">
        <v>0.550934757726059</v>
      </c>
      <c r="U5509" s="74" t="n">
        <v>0.407096528042732</v>
      </c>
      <c r="V5509" s="72" t="str">
        <f aca="false">IF(S5509="Empate","—",IF((N5509&gt;M5509)&lt;&gt;(T5509&gt;U5509),"Sim","Não"))</f>
        <v>Sim</v>
      </c>
    </row>
    <row r="5510" customFormat="false" ht="15" hidden="false" customHeight="false" outlineLevel="0" collapsed="false">
      <c r="A5510" s="72" t="s">
        <v>11086</v>
      </c>
      <c r="B5510" s="72" t="s">
        <v>11087</v>
      </c>
      <c r="C5510" s="72" t="s">
        <v>331</v>
      </c>
      <c r="D5510" s="72" t="s">
        <v>301</v>
      </c>
      <c r="E5510" s="72"/>
      <c r="F5510" s="73" t="n">
        <v>2000</v>
      </c>
      <c r="G5510" s="73" t="n">
        <v>1588</v>
      </c>
      <c r="H5510" s="73" t="n">
        <v>412</v>
      </c>
      <c r="I5510" s="74" t="n">
        <f aca="false">H5510/F5510</f>
        <v>0.206</v>
      </c>
      <c r="J5510" s="73" t="n">
        <v>1523</v>
      </c>
      <c r="K5510" s="73" t="n">
        <v>13</v>
      </c>
      <c r="L5510" s="73" t="n">
        <v>52</v>
      </c>
      <c r="M5510" s="73" t="n">
        <v>494</v>
      </c>
      <c r="N5510" s="73" t="n">
        <v>984</v>
      </c>
      <c r="O5510" s="73" t="n">
        <f aca="false">J5510-M5510-N5510</f>
        <v>45</v>
      </c>
      <c r="P5510" s="74" t="n">
        <f aca="false">M5510/J5510</f>
        <v>0.324359816152331</v>
      </c>
      <c r="Q5510" s="74" t="n">
        <f aca="false">N5510/J5510</f>
        <v>0.646093237032173</v>
      </c>
      <c r="R5510" s="75" t="n">
        <f aca="false">ABS(P5510-Q5510)*100</f>
        <v>32.1733420879842</v>
      </c>
      <c r="S5510" s="72" t="str">
        <f aca="false">IF(M5510&gt;N5510,"Flávio Bolsonaro",IF(N5510&gt;M5510,"Lula","Empate"))</f>
        <v>Lula</v>
      </c>
      <c r="T5510" s="74" t="n">
        <v>0.662760416666667</v>
      </c>
      <c r="U5510" s="74" t="n">
        <v>0.300130208333333</v>
      </c>
      <c r="V5510" s="72" t="str">
        <f aca="false">IF(S5510="Empate","—",IF((N5510&gt;M5510)&lt;&gt;(T5510&gt;U5510),"Sim","Não"))</f>
        <v>Não</v>
      </c>
    </row>
    <row r="5511" customFormat="false" ht="15" hidden="false" customHeight="false" outlineLevel="0" collapsed="false">
      <c r="A5511" s="72" t="s">
        <v>11088</v>
      </c>
      <c r="B5511" s="72" t="s">
        <v>11089</v>
      </c>
      <c r="C5511" s="72" t="s">
        <v>331</v>
      </c>
      <c r="D5511" s="72" t="s">
        <v>301</v>
      </c>
      <c r="E5511" s="72"/>
      <c r="F5511" s="73" t="n">
        <v>3586</v>
      </c>
      <c r="G5511" s="73" t="n">
        <v>2907</v>
      </c>
      <c r="H5511" s="73" t="n">
        <v>679</v>
      </c>
      <c r="I5511" s="74" t="n">
        <f aca="false">H5511/F5511</f>
        <v>0.189347462353597</v>
      </c>
      <c r="J5511" s="73" t="n">
        <v>2778</v>
      </c>
      <c r="K5511" s="73" t="n">
        <v>18</v>
      </c>
      <c r="L5511" s="73" t="n">
        <v>111</v>
      </c>
      <c r="M5511" s="73" t="n">
        <v>786</v>
      </c>
      <c r="N5511" s="73" t="n">
        <v>1869</v>
      </c>
      <c r="O5511" s="73" t="n">
        <f aca="false">J5511-M5511-N5511</f>
        <v>123</v>
      </c>
      <c r="P5511" s="74" t="n">
        <f aca="false">M5511/J5511</f>
        <v>0.282937365010799</v>
      </c>
      <c r="Q5511" s="74" t="n">
        <f aca="false">N5511/J5511</f>
        <v>0.672786177105832</v>
      </c>
      <c r="R5511" s="75" t="n">
        <f aca="false">ABS(P5511-Q5511)*100</f>
        <v>38.9848812095032</v>
      </c>
      <c r="S5511" s="72" t="str">
        <f aca="false">IF(M5511&gt;N5511,"Flávio Bolsonaro",IF(N5511&gt;M5511,"Lula","Empate"))</f>
        <v>Lula</v>
      </c>
      <c r="T5511" s="74" t="n">
        <v>0.726403823178017</v>
      </c>
      <c r="U5511" s="74" t="n">
        <v>0.216646754281163</v>
      </c>
      <c r="V5511" s="72" t="str">
        <f aca="false">IF(S5511="Empate","—",IF((N5511&gt;M5511)&lt;&gt;(T5511&gt;U5511),"Sim","Não"))</f>
        <v>Não</v>
      </c>
    </row>
    <row r="5512" customFormat="false" ht="15" hidden="false" customHeight="false" outlineLevel="0" collapsed="false">
      <c r="A5512" s="72" t="s">
        <v>11090</v>
      </c>
      <c r="B5512" s="72" t="s">
        <v>11091</v>
      </c>
      <c r="C5512" s="72" t="s">
        <v>331</v>
      </c>
      <c r="D5512" s="72" t="s">
        <v>301</v>
      </c>
      <c r="E5512" s="72"/>
      <c r="F5512" s="73" t="n">
        <v>14418</v>
      </c>
      <c r="G5512" s="73" t="n">
        <v>11631</v>
      </c>
      <c r="H5512" s="73" t="n">
        <v>2787</v>
      </c>
      <c r="I5512" s="74" t="n">
        <f aca="false">H5512/F5512</f>
        <v>0.193300041614648</v>
      </c>
      <c r="J5512" s="73" t="n">
        <v>11154</v>
      </c>
      <c r="K5512" s="73" t="n">
        <v>107</v>
      </c>
      <c r="L5512" s="73" t="n">
        <v>370</v>
      </c>
      <c r="M5512" s="73" t="n">
        <v>4603</v>
      </c>
      <c r="N5512" s="73" t="n">
        <v>5810</v>
      </c>
      <c r="O5512" s="73" t="n">
        <f aca="false">J5512-M5512-N5512</f>
        <v>741</v>
      </c>
      <c r="P5512" s="74" t="n">
        <f aca="false">M5512/J5512</f>
        <v>0.41267706652322</v>
      </c>
      <c r="Q5512" s="74" t="n">
        <f aca="false">N5512/J5512</f>
        <v>0.520889367043213</v>
      </c>
      <c r="R5512" s="75" t="n">
        <f aca="false">ABS(P5512-Q5512)*100</f>
        <v>10.8212300519993</v>
      </c>
      <c r="S5512" s="72" t="str">
        <f aca="false">IF(M5512&gt;N5512,"Flávio Bolsonaro",IF(N5512&gt;M5512,"Lula","Empate"))</f>
        <v>Lula</v>
      </c>
      <c r="T5512" s="74" t="n">
        <v>0.594490002764213</v>
      </c>
      <c r="U5512" s="74" t="n">
        <v>0.348659356859854</v>
      </c>
      <c r="V5512" s="72" t="str">
        <f aca="false">IF(S5512="Empate","—",IF((N5512&gt;M5512)&lt;&gt;(T5512&gt;U5512),"Sim","Não"))</f>
        <v>Não</v>
      </c>
    </row>
    <row r="5513" customFormat="false" ht="15" hidden="false" customHeight="false" outlineLevel="0" collapsed="false">
      <c r="A5513" s="72" t="s">
        <v>11092</v>
      </c>
      <c r="B5513" s="72" t="s">
        <v>11093</v>
      </c>
      <c r="C5513" s="72" t="s">
        <v>331</v>
      </c>
      <c r="D5513" s="72" t="s">
        <v>301</v>
      </c>
      <c r="E5513" s="72"/>
      <c r="F5513" s="73" t="n">
        <v>10079</v>
      </c>
      <c r="G5513" s="73" t="n">
        <v>8207</v>
      </c>
      <c r="H5513" s="73" t="n">
        <v>1872</v>
      </c>
      <c r="I5513" s="74" t="n">
        <f aca="false">H5513/F5513</f>
        <v>0.18573271157853</v>
      </c>
      <c r="J5513" s="73" t="n">
        <v>7878</v>
      </c>
      <c r="K5513" s="73" t="n">
        <v>65</v>
      </c>
      <c r="L5513" s="73" t="n">
        <v>264</v>
      </c>
      <c r="M5513" s="73" t="n">
        <v>4303</v>
      </c>
      <c r="N5513" s="73" t="n">
        <v>3139</v>
      </c>
      <c r="O5513" s="73" t="n">
        <f aca="false">J5513-M5513-N5513</f>
        <v>436</v>
      </c>
      <c r="P5513" s="74" t="n">
        <f aca="false">M5513/J5513</f>
        <v>0.546204620462046</v>
      </c>
      <c r="Q5513" s="74" t="n">
        <f aca="false">N5513/J5513</f>
        <v>0.398451383599898</v>
      </c>
      <c r="R5513" s="75" t="n">
        <f aca="false">ABS(P5513-Q5513)*100</f>
        <v>14.7753236862148</v>
      </c>
      <c r="S5513" s="72" t="str">
        <f aca="false">IF(M5513&gt;N5513,"Flávio Bolsonaro",IF(N5513&gt;M5513,"Lula","Empate"))</f>
        <v>Flávio Bolsonaro</v>
      </c>
      <c r="T5513" s="74" t="n">
        <v>0.497434548085778</v>
      </c>
      <c r="U5513" s="74" t="n">
        <v>0.456518879094856</v>
      </c>
      <c r="V5513" s="72" t="str">
        <f aca="false">IF(S5513="Empate","—",IF((N5513&gt;M5513)&lt;&gt;(T5513&gt;U5513),"Sim","Não"))</f>
        <v>Sim</v>
      </c>
    </row>
    <row r="5514" customFormat="false" ht="15" hidden="false" customHeight="false" outlineLevel="0" collapsed="false">
      <c r="A5514" s="72" t="s">
        <v>11094</v>
      </c>
      <c r="B5514" s="72" t="s">
        <v>11095</v>
      </c>
      <c r="C5514" s="72" t="s">
        <v>331</v>
      </c>
      <c r="D5514" s="72" t="s">
        <v>301</v>
      </c>
      <c r="E5514" s="72"/>
      <c r="F5514" s="73" t="n">
        <v>2559</v>
      </c>
      <c r="G5514" s="73" t="n">
        <v>2066</v>
      </c>
      <c r="H5514" s="73" t="n">
        <v>493</v>
      </c>
      <c r="I5514" s="74" t="n">
        <f aca="false">H5514/F5514</f>
        <v>0.192653380226651</v>
      </c>
      <c r="J5514" s="73" t="n">
        <v>1989</v>
      </c>
      <c r="K5514" s="73" t="n">
        <v>18</v>
      </c>
      <c r="L5514" s="73" t="n">
        <v>59</v>
      </c>
      <c r="M5514" s="73" t="n">
        <v>1199</v>
      </c>
      <c r="N5514" s="73" t="n">
        <v>702</v>
      </c>
      <c r="O5514" s="73" t="n">
        <f aca="false">J5514-M5514-N5514</f>
        <v>88</v>
      </c>
      <c r="P5514" s="74" t="n">
        <f aca="false">M5514/J5514</f>
        <v>0.602815485168426</v>
      </c>
      <c r="Q5514" s="74" t="n">
        <f aca="false">N5514/J5514</f>
        <v>0.352941176470588</v>
      </c>
      <c r="R5514" s="75" t="n">
        <f aca="false">ABS(P5514-Q5514)*100</f>
        <v>24.9874308697838</v>
      </c>
      <c r="S5514" s="72" t="str">
        <f aca="false">IF(M5514&gt;N5514,"Flávio Bolsonaro",IF(N5514&gt;M5514,"Lula","Empate"))</f>
        <v>Flávio Bolsonaro</v>
      </c>
      <c r="T5514" s="74" t="n">
        <v>0.434599156118144</v>
      </c>
      <c r="U5514" s="74" t="n">
        <v>0.515822784810127</v>
      </c>
      <c r="V5514" s="72" t="str">
        <f aca="false">IF(S5514="Empate","—",IF((N5514&gt;M5514)&lt;&gt;(T5514&gt;U5514),"Sim","Não"))</f>
        <v>Não</v>
      </c>
    </row>
    <row r="5515" customFormat="false" ht="15" hidden="false" customHeight="false" outlineLevel="0" collapsed="false">
      <c r="A5515" s="72" t="s">
        <v>11096</v>
      </c>
      <c r="B5515" s="72" t="s">
        <v>11097</v>
      </c>
      <c r="C5515" s="72" t="s">
        <v>331</v>
      </c>
      <c r="D5515" s="72" t="s">
        <v>301</v>
      </c>
      <c r="E5515" s="72"/>
      <c r="F5515" s="73" t="n">
        <v>5125</v>
      </c>
      <c r="G5515" s="73" t="n">
        <v>4064</v>
      </c>
      <c r="H5515" s="73" t="n">
        <v>1061</v>
      </c>
      <c r="I5515" s="74" t="n">
        <f aca="false">H5515/F5515</f>
        <v>0.207024390243902</v>
      </c>
      <c r="J5515" s="73" t="n">
        <v>3920</v>
      </c>
      <c r="K5515" s="73" t="n">
        <v>25</v>
      </c>
      <c r="L5515" s="73" t="n">
        <v>119</v>
      </c>
      <c r="M5515" s="73" t="n">
        <v>1709</v>
      </c>
      <c r="N5515" s="73" t="n">
        <v>1977</v>
      </c>
      <c r="O5515" s="73" t="n">
        <f aca="false">J5515-M5515-N5515</f>
        <v>234</v>
      </c>
      <c r="P5515" s="74" t="n">
        <f aca="false">M5515/J5515</f>
        <v>0.435969387755102</v>
      </c>
      <c r="Q5515" s="74" t="n">
        <f aca="false">N5515/J5515</f>
        <v>0.504336734693878</v>
      </c>
      <c r="R5515" s="75" t="n">
        <f aca="false">ABS(P5515-Q5515)*100</f>
        <v>6.83673469387755</v>
      </c>
      <c r="S5515" s="72" t="str">
        <f aca="false">IF(M5515&gt;N5515,"Flávio Bolsonaro",IF(N5515&gt;M5515,"Lula","Empate"))</f>
        <v>Lula</v>
      </c>
      <c r="T5515" s="74" t="n">
        <v>0.609729132117192</v>
      </c>
      <c r="U5515" s="74" t="n">
        <v>0.311774461028192</v>
      </c>
      <c r="V5515" s="72" t="str">
        <f aca="false">IF(S5515="Empate","—",IF((N5515&gt;M5515)&lt;&gt;(T5515&gt;U5515),"Sim","Não"))</f>
        <v>Não</v>
      </c>
    </row>
    <row r="5516" customFormat="false" ht="15" hidden="false" customHeight="false" outlineLevel="0" collapsed="false">
      <c r="A5516" s="72" t="s">
        <v>11098</v>
      </c>
      <c r="B5516" s="72" t="s">
        <v>11099</v>
      </c>
      <c r="C5516" s="72" t="s">
        <v>331</v>
      </c>
      <c r="D5516" s="72" t="s">
        <v>301</v>
      </c>
      <c r="E5516" s="72"/>
      <c r="F5516" s="73" t="n">
        <v>2874</v>
      </c>
      <c r="G5516" s="73" t="n">
        <v>2365</v>
      </c>
      <c r="H5516" s="73" t="n">
        <v>509</v>
      </c>
      <c r="I5516" s="74" t="n">
        <f aca="false">H5516/F5516</f>
        <v>0.177105080027836</v>
      </c>
      <c r="J5516" s="73" t="n">
        <v>2292</v>
      </c>
      <c r="K5516" s="73" t="n">
        <v>11</v>
      </c>
      <c r="L5516" s="73" t="n">
        <v>62</v>
      </c>
      <c r="M5516" s="73" t="n">
        <v>939</v>
      </c>
      <c r="N5516" s="73" t="n">
        <v>1254</v>
      </c>
      <c r="O5516" s="73" t="n">
        <f aca="false">J5516-M5516-N5516</f>
        <v>99</v>
      </c>
      <c r="P5516" s="74" t="n">
        <f aca="false">M5516/J5516</f>
        <v>0.409685863874346</v>
      </c>
      <c r="Q5516" s="74" t="n">
        <f aca="false">N5516/J5516</f>
        <v>0.547120418848168</v>
      </c>
      <c r="R5516" s="75" t="n">
        <f aca="false">ABS(P5516-Q5516)*100</f>
        <v>13.7434554973822</v>
      </c>
      <c r="S5516" s="72" t="str">
        <f aca="false">IF(M5516&gt;N5516,"Flávio Bolsonaro",IF(N5516&gt;M5516,"Lula","Empate"))</f>
        <v>Lula</v>
      </c>
      <c r="T5516" s="74" t="n">
        <v>0.633658763365876</v>
      </c>
      <c r="U5516" s="74" t="n">
        <v>0.325894932589493</v>
      </c>
      <c r="V5516" s="72" t="str">
        <f aca="false">IF(S5516="Empate","—",IF((N5516&gt;M5516)&lt;&gt;(T5516&gt;U5516),"Sim","Não"))</f>
        <v>Não</v>
      </c>
    </row>
    <row r="5517" customFormat="false" ht="15" hidden="false" customHeight="false" outlineLevel="0" collapsed="false">
      <c r="A5517" s="72" t="s">
        <v>11100</v>
      </c>
      <c r="B5517" s="72" t="s">
        <v>7510</v>
      </c>
      <c r="C5517" s="72" t="s">
        <v>331</v>
      </c>
      <c r="D5517" s="72" t="s">
        <v>301</v>
      </c>
      <c r="E5517" s="72"/>
      <c r="F5517" s="73" t="n">
        <v>6806</v>
      </c>
      <c r="G5517" s="73" t="n">
        <v>5354</v>
      </c>
      <c r="H5517" s="73" t="n">
        <v>1452</v>
      </c>
      <c r="I5517" s="74" t="n">
        <f aca="false">H5517/F5517</f>
        <v>0.213341169556274</v>
      </c>
      <c r="J5517" s="73" t="n">
        <v>5088</v>
      </c>
      <c r="K5517" s="73" t="n">
        <v>41</v>
      </c>
      <c r="L5517" s="73" t="n">
        <v>225</v>
      </c>
      <c r="M5517" s="73" t="n">
        <v>2187</v>
      </c>
      <c r="N5517" s="73" t="n">
        <v>2522</v>
      </c>
      <c r="O5517" s="73" t="n">
        <f aca="false">J5517-M5517-N5517</f>
        <v>379</v>
      </c>
      <c r="P5517" s="74" t="n">
        <f aca="false">M5517/J5517</f>
        <v>0.429834905660377</v>
      </c>
      <c r="Q5517" s="74" t="n">
        <f aca="false">N5517/J5517</f>
        <v>0.495676100628931</v>
      </c>
      <c r="R5517" s="75" t="n">
        <f aca="false">ABS(P5517-Q5517)*100</f>
        <v>6.58411949685535</v>
      </c>
      <c r="S5517" s="72" t="str">
        <f aca="false">IF(M5517&gt;N5517,"Flávio Bolsonaro",IF(N5517&gt;M5517,"Lula","Empate"))</f>
        <v>Lula</v>
      </c>
      <c r="T5517" s="74" t="n">
        <v>0.59215291750503</v>
      </c>
      <c r="U5517" s="74" t="n">
        <v>0.348289738430584</v>
      </c>
      <c r="V5517" s="72" t="str">
        <f aca="false">IF(S5517="Empate","—",IF((N5517&gt;M5517)&lt;&gt;(T5517&gt;U5517),"Sim","Não"))</f>
        <v>Não</v>
      </c>
    </row>
    <row r="5518" customFormat="false" ht="15" hidden="false" customHeight="false" outlineLevel="0" collapsed="false">
      <c r="A5518" s="72" t="s">
        <v>11101</v>
      </c>
      <c r="B5518" s="72" t="s">
        <v>1296</v>
      </c>
      <c r="C5518" s="72" t="s">
        <v>331</v>
      </c>
      <c r="D5518" s="72" t="s">
        <v>301</v>
      </c>
      <c r="E5518" s="72"/>
      <c r="F5518" s="73" t="n">
        <v>4125</v>
      </c>
      <c r="G5518" s="73" t="n">
        <v>3475</v>
      </c>
      <c r="H5518" s="73" t="n">
        <v>650</v>
      </c>
      <c r="I5518" s="74" t="n">
        <f aca="false">H5518/F5518</f>
        <v>0.157575757575758</v>
      </c>
      <c r="J5518" s="73" t="n">
        <v>3339</v>
      </c>
      <c r="K5518" s="73" t="n">
        <v>27</v>
      </c>
      <c r="L5518" s="73" t="n">
        <v>109</v>
      </c>
      <c r="M5518" s="73" t="n">
        <v>968</v>
      </c>
      <c r="N5518" s="73" t="n">
        <v>2150</v>
      </c>
      <c r="O5518" s="73" t="n">
        <f aca="false">J5518-M5518-N5518</f>
        <v>221</v>
      </c>
      <c r="P5518" s="74" t="n">
        <f aca="false">M5518/J5518</f>
        <v>0.289907157831686</v>
      </c>
      <c r="Q5518" s="74" t="n">
        <f aca="false">N5518/J5518</f>
        <v>0.643905360886493</v>
      </c>
      <c r="R5518" s="75" t="n">
        <f aca="false">ABS(P5518-Q5518)*100</f>
        <v>35.3998203054807</v>
      </c>
      <c r="S5518" s="72" t="str">
        <f aca="false">IF(M5518&gt;N5518,"Flávio Bolsonaro",IF(N5518&gt;M5518,"Lula","Empate"))</f>
        <v>Lula</v>
      </c>
      <c r="T5518" s="74" t="n">
        <v>0.693858845096242</v>
      </c>
      <c r="U5518" s="74" t="n">
        <v>0.236785823403605</v>
      </c>
      <c r="V5518" s="72" t="str">
        <f aca="false">IF(S5518="Empate","—",IF((N5518&gt;M5518)&lt;&gt;(T5518&gt;U5518),"Sim","Não"))</f>
        <v>Não</v>
      </c>
    </row>
    <row r="5519" customFormat="false" ht="15" hidden="false" customHeight="false" outlineLevel="0" collapsed="false">
      <c r="A5519" s="72" t="s">
        <v>11102</v>
      </c>
      <c r="B5519" s="72" t="s">
        <v>1832</v>
      </c>
      <c r="C5519" s="72" t="s">
        <v>331</v>
      </c>
      <c r="D5519" s="72" t="s">
        <v>301</v>
      </c>
      <c r="E5519" s="72"/>
      <c r="F5519" s="73" t="n">
        <v>8132</v>
      </c>
      <c r="G5519" s="73" t="n">
        <v>6728</v>
      </c>
      <c r="H5519" s="73" t="n">
        <v>1404</v>
      </c>
      <c r="I5519" s="74" t="n">
        <f aca="false">H5519/F5519</f>
        <v>0.172651254303984</v>
      </c>
      <c r="J5519" s="73" t="n">
        <v>6456</v>
      </c>
      <c r="K5519" s="73" t="n">
        <v>58</v>
      </c>
      <c r="L5519" s="73" t="n">
        <v>214</v>
      </c>
      <c r="M5519" s="73" t="n">
        <v>3064</v>
      </c>
      <c r="N5519" s="73" t="n">
        <v>3104</v>
      </c>
      <c r="O5519" s="73" t="n">
        <f aca="false">J5519-M5519-N5519</f>
        <v>288</v>
      </c>
      <c r="P5519" s="74" t="n">
        <f aca="false">M5519/J5519</f>
        <v>0.474597273853779</v>
      </c>
      <c r="Q5519" s="74" t="n">
        <f aca="false">N5519/J5519</f>
        <v>0.480793060718711</v>
      </c>
      <c r="R5519" s="75" t="n">
        <f aca="false">ABS(P5519-Q5519)*100</f>
        <v>0.619578686493183</v>
      </c>
      <c r="S5519" s="72" t="str">
        <f aca="false">IF(M5519&gt;N5519,"Flávio Bolsonaro",IF(N5519&gt;M5519,"Lula","Empate"))</f>
        <v>Lula</v>
      </c>
      <c r="T5519" s="74" t="n">
        <v>0.529554263565892</v>
      </c>
      <c r="U5519" s="74" t="n">
        <v>0.424903100775194</v>
      </c>
      <c r="V5519" s="72" t="str">
        <f aca="false">IF(S5519="Empate","—",IF((N5519&gt;M5519)&lt;&gt;(T5519&gt;U5519),"Sim","Não"))</f>
        <v>Não</v>
      </c>
    </row>
    <row r="5520" customFormat="false" ht="15" hidden="false" customHeight="false" outlineLevel="0" collapsed="false">
      <c r="A5520" s="72" t="s">
        <v>11103</v>
      </c>
      <c r="B5520" s="72" t="s">
        <v>11104</v>
      </c>
      <c r="C5520" s="72" t="s">
        <v>331</v>
      </c>
      <c r="D5520" s="72" t="s">
        <v>301</v>
      </c>
      <c r="E5520" s="72"/>
      <c r="F5520" s="73" t="n">
        <v>2880</v>
      </c>
      <c r="G5520" s="73" t="n">
        <v>2413</v>
      </c>
      <c r="H5520" s="73" t="n">
        <v>467</v>
      </c>
      <c r="I5520" s="74" t="n">
        <f aca="false">H5520/F5520</f>
        <v>0.162152777777778</v>
      </c>
      <c r="J5520" s="73" t="n">
        <v>2333</v>
      </c>
      <c r="K5520" s="73" t="n">
        <v>17</v>
      </c>
      <c r="L5520" s="73" t="n">
        <v>63</v>
      </c>
      <c r="M5520" s="73" t="n">
        <v>1312</v>
      </c>
      <c r="N5520" s="73" t="n">
        <v>901</v>
      </c>
      <c r="O5520" s="73" t="n">
        <f aca="false">J5520-M5520-N5520</f>
        <v>120</v>
      </c>
      <c r="P5520" s="74" t="n">
        <f aca="false">M5520/J5520</f>
        <v>0.562366052293185</v>
      </c>
      <c r="Q5520" s="74" t="n">
        <f aca="false">N5520/J5520</f>
        <v>0.386198028289756</v>
      </c>
      <c r="R5520" s="75" t="n">
        <f aca="false">ABS(P5520-Q5520)*100</f>
        <v>17.6168024003429</v>
      </c>
      <c r="S5520" s="72" t="str">
        <f aca="false">IF(M5520&gt;N5520,"Flávio Bolsonaro",IF(N5520&gt;M5520,"Lula","Empate"))</f>
        <v>Flávio Bolsonaro</v>
      </c>
      <c r="T5520" s="74" t="n">
        <v>0.469444444444444</v>
      </c>
      <c r="U5520" s="74" t="n">
        <v>0.477314814814815</v>
      </c>
      <c r="V5520" s="72" t="str">
        <f aca="false">IF(S5520="Empate","—",IF((N5520&gt;M5520)&lt;&gt;(T5520&gt;U5520),"Sim","Não"))</f>
        <v>Não</v>
      </c>
    </row>
    <row r="5521" customFormat="false" ht="15" hidden="false" customHeight="false" outlineLevel="0" collapsed="false">
      <c r="A5521" s="72" t="s">
        <v>11105</v>
      </c>
      <c r="B5521" s="72" t="s">
        <v>11106</v>
      </c>
      <c r="C5521" s="72" t="s">
        <v>331</v>
      </c>
      <c r="D5521" s="72" t="s">
        <v>301</v>
      </c>
      <c r="E5521" s="72"/>
      <c r="F5521" s="73" t="n">
        <v>4119</v>
      </c>
      <c r="G5521" s="73" t="n">
        <v>3405</v>
      </c>
      <c r="H5521" s="73" t="n">
        <v>714</v>
      </c>
      <c r="I5521" s="74" t="n">
        <f aca="false">H5521/F5521</f>
        <v>0.173343044428259</v>
      </c>
      <c r="J5521" s="73" t="n">
        <v>3260</v>
      </c>
      <c r="K5521" s="73" t="n">
        <v>22</v>
      </c>
      <c r="L5521" s="73" t="n">
        <v>123</v>
      </c>
      <c r="M5521" s="73" t="n">
        <v>1598</v>
      </c>
      <c r="N5521" s="73" t="n">
        <v>1507</v>
      </c>
      <c r="O5521" s="73" t="n">
        <f aca="false">J5521-M5521-N5521</f>
        <v>155</v>
      </c>
      <c r="P5521" s="74" t="n">
        <f aca="false">M5521/J5521</f>
        <v>0.490184049079755</v>
      </c>
      <c r="Q5521" s="74" t="n">
        <f aca="false">N5521/J5521</f>
        <v>0.462269938650307</v>
      </c>
      <c r="R5521" s="75" t="n">
        <f aca="false">ABS(P5521-Q5521)*100</f>
        <v>2.79141104294479</v>
      </c>
      <c r="S5521" s="72" t="str">
        <f aca="false">IF(M5521&gt;N5521,"Flávio Bolsonaro",IF(N5521&gt;M5521,"Lula","Empate"))</f>
        <v>Flávio Bolsonaro</v>
      </c>
      <c r="T5521" s="74" t="n">
        <v>0.558155080213904</v>
      </c>
      <c r="U5521" s="74" t="n">
        <v>0.393048128342246</v>
      </c>
      <c r="V5521" s="72" t="str">
        <f aca="false">IF(S5521="Empate","—",IF((N5521&gt;M5521)&lt;&gt;(T5521&gt;U5521),"Sim","Não"))</f>
        <v>Sim</v>
      </c>
    </row>
    <row r="5522" customFormat="false" ht="15" hidden="false" customHeight="false" outlineLevel="0" collapsed="false">
      <c r="A5522" s="72" t="s">
        <v>11107</v>
      </c>
      <c r="B5522" s="72" t="s">
        <v>11108</v>
      </c>
      <c r="C5522" s="72" t="s">
        <v>331</v>
      </c>
      <c r="D5522" s="72" t="s">
        <v>301</v>
      </c>
      <c r="E5522" s="72"/>
      <c r="F5522" s="73" t="n">
        <v>2099</v>
      </c>
      <c r="G5522" s="73" t="n">
        <v>1629</v>
      </c>
      <c r="H5522" s="73" t="n">
        <v>470</v>
      </c>
      <c r="I5522" s="74" t="n">
        <f aca="false">H5522/F5522</f>
        <v>0.22391615054788</v>
      </c>
      <c r="J5522" s="73" t="n">
        <v>1532</v>
      </c>
      <c r="K5522" s="73" t="n">
        <v>14</v>
      </c>
      <c r="L5522" s="73" t="n">
        <v>83</v>
      </c>
      <c r="M5522" s="73" t="n">
        <v>572</v>
      </c>
      <c r="N5522" s="73" t="n">
        <v>820</v>
      </c>
      <c r="O5522" s="73" t="n">
        <f aca="false">J5522-M5522-N5522</f>
        <v>140</v>
      </c>
      <c r="P5522" s="74" t="n">
        <f aca="false">M5522/J5522</f>
        <v>0.373368146214099</v>
      </c>
      <c r="Q5522" s="74" t="n">
        <f aca="false">N5522/J5522</f>
        <v>0.535248041775457</v>
      </c>
      <c r="R5522" s="75" t="n">
        <f aca="false">ABS(P5522-Q5522)*100</f>
        <v>16.1879895561358</v>
      </c>
      <c r="S5522" s="72" t="str">
        <f aca="false">IF(M5522&gt;N5522,"Flávio Bolsonaro",IF(N5522&gt;M5522,"Lula","Empate"))</f>
        <v>Lula</v>
      </c>
      <c r="T5522" s="74" t="n">
        <v>0.622193713919179</v>
      </c>
      <c r="U5522" s="74" t="n">
        <v>0.345093008338679</v>
      </c>
      <c r="V5522" s="72" t="str">
        <f aca="false">IF(S5522="Empate","—",IF((N5522&gt;M5522)&lt;&gt;(T5522&gt;U5522),"Sim","Não"))</f>
        <v>Não</v>
      </c>
    </row>
    <row r="5523" customFormat="false" ht="15" hidden="false" customHeight="false" outlineLevel="0" collapsed="false">
      <c r="A5523" s="72" t="s">
        <v>11109</v>
      </c>
      <c r="B5523" s="72" t="s">
        <v>11110</v>
      </c>
      <c r="C5523" s="72" t="s">
        <v>331</v>
      </c>
      <c r="D5523" s="72" t="s">
        <v>301</v>
      </c>
      <c r="E5523" s="72"/>
      <c r="F5523" s="73" t="n">
        <v>2344</v>
      </c>
      <c r="G5523" s="73" t="n">
        <v>1819</v>
      </c>
      <c r="H5523" s="73" t="n">
        <v>525</v>
      </c>
      <c r="I5523" s="74" t="n">
        <f aca="false">H5523/F5523</f>
        <v>0.223976109215017</v>
      </c>
      <c r="J5523" s="73" t="n">
        <v>1745</v>
      </c>
      <c r="K5523" s="73" t="n">
        <v>11</v>
      </c>
      <c r="L5523" s="73" t="n">
        <v>63</v>
      </c>
      <c r="M5523" s="73" t="n">
        <v>614</v>
      </c>
      <c r="N5523" s="73" t="n">
        <v>1034</v>
      </c>
      <c r="O5523" s="73" t="n">
        <f aca="false">J5523-M5523-N5523</f>
        <v>97</v>
      </c>
      <c r="P5523" s="74" t="n">
        <f aca="false">M5523/J5523</f>
        <v>0.351862464183381</v>
      </c>
      <c r="Q5523" s="74" t="n">
        <f aca="false">N5523/J5523</f>
        <v>0.592550143266476</v>
      </c>
      <c r="R5523" s="75" t="n">
        <f aca="false">ABS(P5523-Q5523)*100</f>
        <v>24.0687679083095</v>
      </c>
      <c r="S5523" s="72" t="str">
        <f aca="false">IF(M5523&gt;N5523,"Flávio Bolsonaro",IF(N5523&gt;M5523,"Lula","Empate"))</f>
        <v>Lula</v>
      </c>
      <c r="T5523" s="74" t="n">
        <v>0.684990735021618</v>
      </c>
      <c r="U5523" s="74" t="n">
        <v>0.271772699197035</v>
      </c>
      <c r="V5523" s="72" t="str">
        <f aca="false">IF(S5523="Empate","—",IF((N5523&gt;M5523)&lt;&gt;(T5523&gt;U5523),"Sim","Não"))</f>
        <v>Não</v>
      </c>
    </row>
    <row r="5524" customFormat="false" ht="15" hidden="false" customHeight="false" outlineLevel="0" collapsed="false">
      <c r="A5524" s="72" t="s">
        <v>11111</v>
      </c>
      <c r="B5524" s="72" t="s">
        <v>11112</v>
      </c>
      <c r="C5524" s="72" t="s">
        <v>331</v>
      </c>
      <c r="D5524" s="72" t="s">
        <v>301</v>
      </c>
      <c r="E5524" s="72"/>
      <c r="F5524" s="73" t="n">
        <v>1692</v>
      </c>
      <c r="G5524" s="73" t="n">
        <v>1383</v>
      </c>
      <c r="H5524" s="73" t="n">
        <v>309</v>
      </c>
      <c r="I5524" s="74" t="n">
        <f aca="false">H5524/F5524</f>
        <v>0.182624113475177</v>
      </c>
      <c r="J5524" s="73" t="n">
        <v>1346</v>
      </c>
      <c r="K5524" s="73" t="n">
        <v>9</v>
      </c>
      <c r="L5524" s="73" t="n">
        <v>28</v>
      </c>
      <c r="M5524" s="73" t="n">
        <v>657</v>
      </c>
      <c r="N5524" s="73" t="n">
        <v>632</v>
      </c>
      <c r="O5524" s="73" t="n">
        <f aca="false">J5524-M5524-N5524</f>
        <v>57</v>
      </c>
      <c r="P5524" s="74" t="n">
        <f aca="false">M5524/J5524</f>
        <v>0.488112927191679</v>
      </c>
      <c r="Q5524" s="74" t="n">
        <f aca="false">N5524/J5524</f>
        <v>0.469539375928678</v>
      </c>
      <c r="R5524" s="75" t="n">
        <f aca="false">ABS(P5524-Q5524)*100</f>
        <v>1.85735512630015</v>
      </c>
      <c r="S5524" s="72" t="str">
        <f aca="false">IF(M5524&gt;N5524,"Flávio Bolsonaro",IF(N5524&gt;M5524,"Lula","Empate"))</f>
        <v>Flávio Bolsonaro</v>
      </c>
      <c r="T5524" s="74" t="n">
        <v>0.57563025210084</v>
      </c>
      <c r="U5524" s="74" t="n">
        <v>0.381512605042017</v>
      </c>
      <c r="V5524" s="72" t="str">
        <f aca="false">IF(S5524="Empate","—",IF((N5524&gt;M5524)&lt;&gt;(T5524&gt;U5524),"Sim","Não"))</f>
        <v>Sim</v>
      </c>
    </row>
    <row r="5525" customFormat="false" ht="15" hidden="false" customHeight="false" outlineLevel="0" collapsed="false">
      <c r="A5525" s="72" t="s">
        <v>11113</v>
      </c>
      <c r="B5525" s="72" t="s">
        <v>7127</v>
      </c>
      <c r="C5525" s="72" t="s">
        <v>331</v>
      </c>
      <c r="D5525" s="72" t="s">
        <v>301</v>
      </c>
      <c r="E5525" s="72" t="s">
        <v>385</v>
      </c>
      <c r="F5525" s="73" t="n">
        <v>219783</v>
      </c>
      <c r="G5525" s="73" t="n">
        <v>183243</v>
      </c>
      <c r="H5525" s="73" t="n">
        <v>36540</v>
      </c>
      <c r="I5525" s="74" t="n">
        <f aca="false">H5525/F5525</f>
        <v>0.166254896875555</v>
      </c>
      <c r="J5525" s="73" t="n">
        <v>177926</v>
      </c>
      <c r="K5525" s="73" t="n">
        <v>1849</v>
      </c>
      <c r="L5525" s="73" t="n">
        <v>3468</v>
      </c>
      <c r="M5525" s="73" t="n">
        <v>103652</v>
      </c>
      <c r="N5525" s="73" t="n">
        <v>59524</v>
      </c>
      <c r="O5525" s="73" t="n">
        <f aca="false">J5525-M5525-N5525</f>
        <v>14750</v>
      </c>
      <c r="P5525" s="74" t="n">
        <f aca="false">M5525/J5525</f>
        <v>0.582556793273608</v>
      </c>
      <c r="Q5525" s="74" t="n">
        <f aca="false">N5525/J5525</f>
        <v>0.334543574294932</v>
      </c>
      <c r="R5525" s="75" t="n">
        <f aca="false">ABS(P5525-Q5525)*100</f>
        <v>24.8013218978677</v>
      </c>
      <c r="S5525" s="72" t="str">
        <f aca="false">IF(M5525&gt;N5525,"Flávio Bolsonaro",IF(N5525&gt;M5525,"Lula","Empate"))</f>
        <v>Flávio Bolsonaro</v>
      </c>
      <c r="T5525" s="74" t="n">
        <v>0.380605593632133</v>
      </c>
      <c r="U5525" s="74" t="n">
        <v>0.547022674032051</v>
      </c>
      <c r="V5525" s="72" t="str">
        <f aca="false">IF(S5525="Empate","—",IF((N5525&gt;M5525)&lt;&gt;(T5525&gt;U5525),"Sim","Não"))</f>
        <v>Não</v>
      </c>
    </row>
    <row r="5526" customFormat="false" ht="15" hidden="false" customHeight="false" outlineLevel="0" collapsed="false">
      <c r="A5526" s="72" t="s">
        <v>11114</v>
      </c>
      <c r="B5526" s="72" t="s">
        <v>11115</v>
      </c>
      <c r="C5526" s="72" t="s">
        <v>331</v>
      </c>
      <c r="D5526" s="72" t="s">
        <v>301</v>
      </c>
      <c r="E5526" s="72"/>
      <c r="F5526" s="73" t="n">
        <v>4317</v>
      </c>
      <c r="G5526" s="73" t="n">
        <v>3558</v>
      </c>
      <c r="H5526" s="73" t="n">
        <v>759</v>
      </c>
      <c r="I5526" s="74" t="n">
        <f aca="false">H5526/F5526</f>
        <v>0.175816539263377</v>
      </c>
      <c r="J5526" s="73" t="n">
        <v>3419</v>
      </c>
      <c r="K5526" s="73" t="n">
        <v>21</v>
      </c>
      <c r="L5526" s="73" t="n">
        <v>118</v>
      </c>
      <c r="M5526" s="73" t="n">
        <v>1367</v>
      </c>
      <c r="N5526" s="73" t="n">
        <v>1886</v>
      </c>
      <c r="O5526" s="73" t="n">
        <f aca="false">J5526-M5526-N5526</f>
        <v>166</v>
      </c>
      <c r="P5526" s="74" t="n">
        <f aca="false">M5526/J5526</f>
        <v>0.39982451009067</v>
      </c>
      <c r="Q5526" s="74" t="n">
        <f aca="false">N5526/J5526</f>
        <v>0.551623281661305</v>
      </c>
      <c r="R5526" s="75" t="n">
        <f aca="false">ABS(P5526-Q5526)*100</f>
        <v>15.1798771570635</v>
      </c>
      <c r="S5526" s="72" t="str">
        <f aca="false">IF(M5526&gt;N5526,"Flávio Bolsonaro",IF(N5526&gt;M5526,"Lula","Empate"))</f>
        <v>Lula</v>
      </c>
      <c r="T5526" s="74" t="n">
        <v>0.654908485856905</v>
      </c>
      <c r="U5526" s="74" t="n">
        <v>0.295840266222962</v>
      </c>
      <c r="V5526" s="72" t="str">
        <f aca="false">IF(S5526="Empate","—",IF((N5526&gt;M5526)&lt;&gt;(T5526&gt;U5526),"Sim","Não"))</f>
        <v>Não</v>
      </c>
    </row>
    <row r="5527" customFormat="false" ht="15" hidden="false" customHeight="false" outlineLevel="0" collapsed="false">
      <c r="A5527" s="72" t="s">
        <v>11116</v>
      </c>
      <c r="B5527" s="72" t="s">
        <v>11117</v>
      </c>
      <c r="C5527" s="72" t="s">
        <v>331</v>
      </c>
      <c r="D5527" s="72" t="s">
        <v>301</v>
      </c>
      <c r="E5527" s="72"/>
      <c r="F5527" s="73" t="n">
        <v>4232</v>
      </c>
      <c r="G5527" s="73" t="n">
        <v>3438</v>
      </c>
      <c r="H5527" s="73" t="n">
        <v>794</v>
      </c>
      <c r="I5527" s="74" t="n">
        <f aca="false">H5527/F5527</f>
        <v>0.187618147448015</v>
      </c>
      <c r="J5527" s="73" t="n">
        <v>3319</v>
      </c>
      <c r="K5527" s="73" t="n">
        <v>23</v>
      </c>
      <c r="L5527" s="73" t="n">
        <v>96</v>
      </c>
      <c r="M5527" s="73" t="n">
        <v>1336</v>
      </c>
      <c r="N5527" s="73" t="n">
        <v>1841</v>
      </c>
      <c r="O5527" s="73" t="n">
        <f aca="false">J5527-M5527-N5527</f>
        <v>142</v>
      </c>
      <c r="P5527" s="74" t="n">
        <f aca="false">M5527/J5527</f>
        <v>0.402530882796023</v>
      </c>
      <c r="Q5527" s="74" t="n">
        <f aca="false">N5527/J5527</f>
        <v>0.554685146128352</v>
      </c>
      <c r="R5527" s="75" t="n">
        <f aca="false">ABS(P5527-Q5527)*100</f>
        <v>15.2154263332329</v>
      </c>
      <c r="S5527" s="72" t="str">
        <f aca="false">IF(M5527&gt;N5527,"Flávio Bolsonaro",IF(N5527&gt;M5527,"Lula","Empate"))</f>
        <v>Lula</v>
      </c>
      <c r="T5527" s="74" t="n">
        <v>0.609801488833747</v>
      </c>
      <c r="U5527" s="74" t="n">
        <v>0.342741935483871</v>
      </c>
      <c r="V5527" s="72" t="str">
        <f aca="false">IF(S5527="Empate","—",IF((N5527&gt;M5527)&lt;&gt;(T5527&gt;U5527),"Sim","Não"))</f>
        <v>Não</v>
      </c>
    </row>
    <row r="5528" customFormat="false" ht="15" hidden="false" customHeight="false" outlineLevel="0" collapsed="false">
      <c r="A5528" s="72" t="s">
        <v>11118</v>
      </c>
      <c r="B5528" s="72" t="s">
        <v>11119</v>
      </c>
      <c r="C5528" s="72" t="s">
        <v>331</v>
      </c>
      <c r="D5528" s="72" t="s">
        <v>301</v>
      </c>
      <c r="E5528" s="72"/>
      <c r="F5528" s="73" t="n">
        <v>6163</v>
      </c>
      <c r="G5528" s="73" t="n">
        <v>4986</v>
      </c>
      <c r="H5528" s="73" t="n">
        <v>1177</v>
      </c>
      <c r="I5528" s="74" t="n">
        <f aca="false">H5528/F5528</f>
        <v>0.190978419600844</v>
      </c>
      <c r="J5528" s="73" t="n">
        <v>4792</v>
      </c>
      <c r="K5528" s="73" t="n">
        <v>40</v>
      </c>
      <c r="L5528" s="73" t="n">
        <v>154</v>
      </c>
      <c r="M5528" s="73" t="n">
        <v>2777</v>
      </c>
      <c r="N5528" s="73" t="n">
        <v>1716</v>
      </c>
      <c r="O5528" s="73" t="n">
        <f aca="false">J5528-M5528-N5528</f>
        <v>299</v>
      </c>
      <c r="P5528" s="74" t="n">
        <f aca="false">M5528/J5528</f>
        <v>0.579507512520868</v>
      </c>
      <c r="Q5528" s="74" t="n">
        <f aca="false">N5528/J5528</f>
        <v>0.358096828046745</v>
      </c>
      <c r="R5528" s="75" t="n">
        <f aca="false">ABS(P5528-Q5528)*100</f>
        <v>22.1410684474123</v>
      </c>
      <c r="S5528" s="72" t="str">
        <f aca="false">IF(M5528&gt;N5528,"Flávio Bolsonaro",IF(N5528&gt;M5528,"Lula","Empate"))</f>
        <v>Flávio Bolsonaro</v>
      </c>
      <c r="T5528" s="74" t="n">
        <v>0.446465576790237</v>
      </c>
      <c r="U5528" s="74" t="n">
        <v>0.506101772967995</v>
      </c>
      <c r="V5528" s="72" t="str">
        <f aca="false">IF(S5528="Empate","—",IF((N5528&gt;M5528)&lt;&gt;(T5528&gt;U5528),"Sim","Não"))</f>
        <v>Não</v>
      </c>
    </row>
    <row r="5529" customFormat="false" ht="15" hidden="false" customHeight="false" outlineLevel="0" collapsed="false">
      <c r="A5529" s="72" t="s">
        <v>11120</v>
      </c>
      <c r="B5529" s="72" t="s">
        <v>11121</v>
      </c>
      <c r="C5529" s="72" t="s">
        <v>331</v>
      </c>
      <c r="D5529" s="72" t="s">
        <v>301</v>
      </c>
      <c r="E5529" s="72"/>
      <c r="F5529" s="73" t="n">
        <v>8577</v>
      </c>
      <c r="G5529" s="73" t="n">
        <v>6437</v>
      </c>
      <c r="H5529" s="73" t="n">
        <v>2140</v>
      </c>
      <c r="I5529" s="74" t="n">
        <f aca="false">H5529/F5529</f>
        <v>0.24950448874898</v>
      </c>
      <c r="J5529" s="73" t="n">
        <v>6059</v>
      </c>
      <c r="K5529" s="73" t="n">
        <v>29</v>
      </c>
      <c r="L5529" s="73" t="n">
        <v>349</v>
      </c>
      <c r="M5529" s="73" t="n">
        <v>1562</v>
      </c>
      <c r="N5529" s="73" t="n">
        <v>4160</v>
      </c>
      <c r="O5529" s="73" t="n">
        <f aca="false">J5529-M5529-N5529</f>
        <v>337</v>
      </c>
      <c r="P5529" s="74" t="n">
        <f aca="false">M5529/J5529</f>
        <v>0.257798316553887</v>
      </c>
      <c r="Q5529" s="74" t="n">
        <f aca="false">N5529/J5529</f>
        <v>0.686581944215217</v>
      </c>
      <c r="R5529" s="75" t="n">
        <f aca="false">ABS(P5529-Q5529)*100</f>
        <v>42.878362766133</v>
      </c>
      <c r="S5529" s="72" t="str">
        <f aca="false">IF(M5529&gt;N5529,"Flávio Bolsonaro",IF(N5529&gt;M5529,"Lula","Empate"))</f>
        <v>Lula</v>
      </c>
      <c r="T5529" s="74" t="n">
        <v>0.764539508573449</v>
      </c>
      <c r="U5529" s="74" t="n">
        <v>0.196393848329503</v>
      </c>
      <c r="V5529" s="72" t="str">
        <f aca="false">IF(S5529="Empate","—",IF((N5529&gt;M5529)&lt;&gt;(T5529&gt;U5529),"Sim","Não"))</f>
        <v>Não</v>
      </c>
    </row>
    <row r="5530" customFormat="false" ht="15" hidden="false" customHeight="false" outlineLevel="0" collapsed="false">
      <c r="A5530" s="72" t="s">
        <v>11122</v>
      </c>
      <c r="B5530" s="72" t="s">
        <v>11123</v>
      </c>
      <c r="C5530" s="72" t="s">
        <v>331</v>
      </c>
      <c r="D5530" s="72" t="s">
        <v>301</v>
      </c>
      <c r="E5530" s="72"/>
      <c r="F5530" s="73" t="n">
        <v>36056</v>
      </c>
      <c r="G5530" s="73" t="n">
        <v>29215</v>
      </c>
      <c r="H5530" s="73" t="n">
        <v>6841</v>
      </c>
      <c r="I5530" s="74" t="n">
        <f aca="false">H5530/F5530</f>
        <v>0.189732638118482</v>
      </c>
      <c r="J5530" s="73" t="n">
        <v>28178</v>
      </c>
      <c r="K5530" s="73" t="n">
        <v>330</v>
      </c>
      <c r="L5530" s="73" t="n">
        <v>707</v>
      </c>
      <c r="M5530" s="73" t="n">
        <v>19188</v>
      </c>
      <c r="N5530" s="73" t="n">
        <v>7337</v>
      </c>
      <c r="O5530" s="73" t="n">
        <f aca="false">J5530-M5530-N5530</f>
        <v>1653</v>
      </c>
      <c r="P5530" s="74" t="n">
        <f aca="false">M5530/J5530</f>
        <v>0.680956774788842</v>
      </c>
      <c r="Q5530" s="74" t="n">
        <f aca="false">N5530/J5530</f>
        <v>0.260380438640074</v>
      </c>
      <c r="R5530" s="75" t="n">
        <f aca="false">ABS(P5530-Q5530)*100</f>
        <v>42.0576336148769</v>
      </c>
      <c r="S5530" s="72" t="str">
        <f aca="false">IF(M5530&gt;N5530,"Flávio Bolsonaro",IF(N5530&gt;M5530,"Lula","Empate"))</f>
        <v>Flávio Bolsonaro</v>
      </c>
      <c r="T5530" s="74" t="n">
        <v>0.319861164674123</v>
      </c>
      <c r="U5530" s="74" t="n">
        <v>0.627419976860779</v>
      </c>
      <c r="V5530" s="72" t="str">
        <f aca="false">IF(S5530="Empate","—",IF((N5530&gt;M5530)&lt;&gt;(T5530&gt;U5530),"Sim","Não"))</f>
        <v>Não</v>
      </c>
    </row>
    <row r="5531" customFormat="false" ht="15" hidden="false" customHeight="false" outlineLevel="0" collapsed="false">
      <c r="A5531" s="72" t="s">
        <v>11124</v>
      </c>
      <c r="B5531" s="72" t="s">
        <v>5329</v>
      </c>
      <c r="C5531" s="72" t="s">
        <v>331</v>
      </c>
      <c r="D5531" s="72" t="s">
        <v>301</v>
      </c>
      <c r="E5531" s="72"/>
      <c r="F5531" s="73" t="n">
        <v>3551</v>
      </c>
      <c r="G5531" s="73" t="n">
        <v>2897</v>
      </c>
      <c r="H5531" s="73" t="n">
        <v>654</v>
      </c>
      <c r="I5531" s="74" t="n">
        <f aca="false">H5531/F5531</f>
        <v>0.184173472261335</v>
      </c>
      <c r="J5531" s="73" t="n">
        <v>2807</v>
      </c>
      <c r="K5531" s="73" t="n">
        <v>15</v>
      </c>
      <c r="L5531" s="73" t="n">
        <v>75</v>
      </c>
      <c r="M5531" s="73" t="n">
        <v>1331</v>
      </c>
      <c r="N5531" s="73" t="n">
        <v>1333</v>
      </c>
      <c r="O5531" s="73" t="n">
        <f aca="false">J5531-M5531-N5531</f>
        <v>143</v>
      </c>
      <c r="P5531" s="74" t="n">
        <f aca="false">M5531/J5531</f>
        <v>0.47417171357321</v>
      </c>
      <c r="Q5531" s="74" t="n">
        <f aca="false">N5531/J5531</f>
        <v>0.474884218026363</v>
      </c>
      <c r="R5531" s="75" t="n">
        <f aca="false">ABS(P5531-Q5531)*100</f>
        <v>0.0712504453152851</v>
      </c>
      <c r="S5531" s="72" t="str">
        <f aca="false">IF(M5531&gt;N5531,"Flávio Bolsonaro",IF(N5531&gt;M5531,"Lula","Empate"))</f>
        <v>Lula</v>
      </c>
      <c r="T5531" s="74" t="n">
        <v>0.538899430740038</v>
      </c>
      <c r="U5531" s="74" t="n">
        <v>0.426565464895636</v>
      </c>
      <c r="V5531" s="72" t="str">
        <f aca="false">IF(S5531="Empate","—",IF((N5531&gt;M5531)&lt;&gt;(T5531&gt;U5531),"Sim","Não"))</f>
        <v>Não</v>
      </c>
    </row>
    <row r="5532" customFormat="false" ht="15" hidden="false" customHeight="false" outlineLevel="0" collapsed="false">
      <c r="A5532" s="72" t="s">
        <v>11125</v>
      </c>
      <c r="B5532" s="72" t="s">
        <v>11126</v>
      </c>
      <c r="C5532" s="72" t="s">
        <v>331</v>
      </c>
      <c r="D5532" s="72" t="s">
        <v>301</v>
      </c>
      <c r="E5532" s="72"/>
      <c r="F5532" s="73" t="n">
        <v>10799</v>
      </c>
      <c r="G5532" s="73" t="n">
        <v>8757</v>
      </c>
      <c r="H5532" s="73" t="n">
        <v>2042</v>
      </c>
      <c r="I5532" s="74" t="n">
        <f aca="false">H5532/F5532</f>
        <v>0.18909158255394</v>
      </c>
      <c r="J5532" s="73" t="n">
        <v>8443</v>
      </c>
      <c r="K5532" s="73" t="n">
        <v>64</v>
      </c>
      <c r="L5532" s="73" t="n">
        <v>250</v>
      </c>
      <c r="M5532" s="73" t="n">
        <v>4586</v>
      </c>
      <c r="N5532" s="73" t="n">
        <v>3415</v>
      </c>
      <c r="O5532" s="73" t="n">
        <f aca="false">J5532-M5532-N5532</f>
        <v>442</v>
      </c>
      <c r="P5532" s="74" t="n">
        <f aca="false">M5532/J5532</f>
        <v>0.543171858344191</v>
      </c>
      <c r="Q5532" s="74" t="n">
        <f aca="false">N5532/J5532</f>
        <v>0.404477081606064</v>
      </c>
      <c r="R5532" s="75" t="n">
        <f aca="false">ABS(P5532-Q5532)*100</f>
        <v>13.8694776738126</v>
      </c>
      <c r="S5532" s="72" t="str">
        <f aca="false">IF(M5532&gt;N5532,"Flávio Bolsonaro",IF(N5532&gt;M5532,"Lula","Empate"))</f>
        <v>Flávio Bolsonaro</v>
      </c>
      <c r="T5532" s="74" t="n">
        <v>0.498503967737739</v>
      </c>
      <c r="U5532" s="74" t="n">
        <v>0.450761025107324</v>
      </c>
      <c r="V5532" s="72" t="str">
        <f aca="false">IF(S5532="Empate","—",IF((N5532&gt;M5532)&lt;&gt;(T5532&gt;U5532),"Sim","Não"))</f>
        <v>Sim</v>
      </c>
    </row>
    <row r="5533" customFormat="false" ht="15" hidden="false" customHeight="false" outlineLevel="0" collapsed="false">
      <c r="A5533" s="72" t="s">
        <v>11127</v>
      </c>
      <c r="B5533" s="72" t="s">
        <v>11128</v>
      </c>
      <c r="C5533" s="72" t="s">
        <v>331</v>
      </c>
      <c r="D5533" s="72" t="s">
        <v>301</v>
      </c>
      <c r="E5533" s="72"/>
      <c r="F5533" s="73" t="n">
        <v>7284</v>
      </c>
      <c r="G5533" s="73" t="n">
        <v>5747</v>
      </c>
      <c r="H5533" s="73" t="n">
        <v>1537</v>
      </c>
      <c r="I5533" s="74" t="n">
        <f aca="false">H5533/F5533</f>
        <v>0.211010433827567</v>
      </c>
      <c r="J5533" s="73" t="n">
        <v>5533</v>
      </c>
      <c r="K5533" s="73" t="n">
        <v>28</v>
      </c>
      <c r="L5533" s="73" t="n">
        <v>186</v>
      </c>
      <c r="M5533" s="73" t="n">
        <v>2029</v>
      </c>
      <c r="N5533" s="73" t="n">
        <v>3189</v>
      </c>
      <c r="O5533" s="73" t="n">
        <f aca="false">J5533-M5533-N5533</f>
        <v>315</v>
      </c>
      <c r="P5533" s="74" t="n">
        <f aca="false">M5533/J5533</f>
        <v>0.3667088378818</v>
      </c>
      <c r="Q5533" s="74" t="n">
        <f aca="false">N5533/J5533</f>
        <v>0.576360021688053</v>
      </c>
      <c r="R5533" s="75" t="n">
        <f aca="false">ABS(P5533-Q5533)*100</f>
        <v>20.9651183806253</v>
      </c>
      <c r="S5533" s="72" t="str">
        <f aca="false">IF(M5533&gt;N5533,"Flávio Bolsonaro",IF(N5533&gt;M5533,"Lula","Empate"))</f>
        <v>Lula</v>
      </c>
      <c r="T5533" s="74" t="n">
        <v>0.650758001122965</v>
      </c>
      <c r="U5533" s="74" t="n">
        <v>0.306007860752386</v>
      </c>
      <c r="V5533" s="72" t="str">
        <f aca="false">IF(S5533="Empate","—",IF((N5533&gt;M5533)&lt;&gt;(T5533&gt;U5533),"Sim","Não"))</f>
        <v>Não</v>
      </c>
    </row>
    <row r="5534" customFormat="false" ht="15" hidden="false" customHeight="false" outlineLevel="0" collapsed="false">
      <c r="A5534" s="72" t="s">
        <v>11129</v>
      </c>
      <c r="B5534" s="72" t="s">
        <v>11130</v>
      </c>
      <c r="C5534" s="72" t="s">
        <v>331</v>
      </c>
      <c r="D5534" s="72" t="s">
        <v>301</v>
      </c>
      <c r="E5534" s="72"/>
      <c r="F5534" s="73" t="n">
        <v>4371</v>
      </c>
      <c r="G5534" s="73" t="n">
        <v>3635</v>
      </c>
      <c r="H5534" s="73" t="n">
        <v>736</v>
      </c>
      <c r="I5534" s="74" t="n">
        <f aca="false">H5534/F5534</f>
        <v>0.168382521162205</v>
      </c>
      <c r="J5534" s="73" t="n">
        <v>3528</v>
      </c>
      <c r="K5534" s="73" t="n">
        <v>20</v>
      </c>
      <c r="L5534" s="73" t="n">
        <v>87</v>
      </c>
      <c r="M5534" s="73" t="n">
        <v>1616</v>
      </c>
      <c r="N5534" s="73" t="n">
        <v>1786</v>
      </c>
      <c r="O5534" s="73" t="n">
        <f aca="false">J5534-M5534-N5534</f>
        <v>126</v>
      </c>
      <c r="P5534" s="74" t="n">
        <f aca="false">M5534/J5534</f>
        <v>0.458049886621315</v>
      </c>
      <c r="Q5534" s="74" t="n">
        <f aca="false">N5534/J5534</f>
        <v>0.506235827664399</v>
      </c>
      <c r="R5534" s="75" t="n">
        <f aca="false">ABS(P5534-Q5534)*100</f>
        <v>4.81859410430839</v>
      </c>
      <c r="S5534" s="72" t="str">
        <f aca="false">IF(M5534&gt;N5534,"Flávio Bolsonaro",IF(N5534&gt;M5534,"Lula","Empate"))</f>
        <v>Lula</v>
      </c>
      <c r="T5534" s="74" t="n">
        <v>0.569226208123332</v>
      </c>
      <c r="U5534" s="74" t="n">
        <v>0.390453602134598</v>
      </c>
      <c r="V5534" s="72" t="str">
        <f aca="false">IF(S5534="Empate","—",IF((N5534&gt;M5534)&lt;&gt;(T5534&gt;U5534),"Sim","Não"))</f>
        <v>Não</v>
      </c>
    </row>
    <row r="5535" customFormat="false" ht="15" hidden="false" customHeight="false" outlineLevel="0" collapsed="false">
      <c r="A5535" s="72" t="s">
        <v>11131</v>
      </c>
      <c r="B5535" s="72" t="s">
        <v>11132</v>
      </c>
      <c r="C5535" s="72" t="s">
        <v>331</v>
      </c>
      <c r="D5535" s="72" t="s">
        <v>301</v>
      </c>
      <c r="E5535" s="72"/>
      <c r="F5535" s="73" t="n">
        <v>3710</v>
      </c>
      <c r="G5535" s="73" t="n">
        <v>3002</v>
      </c>
      <c r="H5535" s="73" t="n">
        <v>708</v>
      </c>
      <c r="I5535" s="74" t="n">
        <f aca="false">H5535/F5535</f>
        <v>0.190835579514825</v>
      </c>
      <c r="J5535" s="73" t="n">
        <v>2876</v>
      </c>
      <c r="K5535" s="73" t="n">
        <v>13</v>
      </c>
      <c r="L5535" s="73" t="n">
        <v>113</v>
      </c>
      <c r="M5535" s="73" t="n">
        <v>1283</v>
      </c>
      <c r="N5535" s="73" t="n">
        <v>1463</v>
      </c>
      <c r="O5535" s="73" t="n">
        <f aca="false">J5535-M5535-N5535</f>
        <v>130</v>
      </c>
      <c r="P5535" s="74" t="n">
        <f aca="false">M5535/J5535</f>
        <v>0.446105702364395</v>
      </c>
      <c r="Q5535" s="74" t="n">
        <f aca="false">N5535/J5535</f>
        <v>0.508692628650904</v>
      </c>
      <c r="R5535" s="75" t="n">
        <f aca="false">ABS(P5535-Q5535)*100</f>
        <v>6.2586926286509</v>
      </c>
      <c r="S5535" s="72" t="str">
        <f aca="false">IF(M5535&gt;N5535,"Flávio Bolsonaro",IF(N5535&gt;M5535,"Lula","Empate"))</f>
        <v>Lula</v>
      </c>
      <c r="T5535" s="74" t="n">
        <v>0.594410605517736</v>
      </c>
      <c r="U5535" s="74" t="n">
        <v>0.362594052311</v>
      </c>
      <c r="V5535" s="72" t="str">
        <f aca="false">IF(S5535="Empate","—",IF((N5535&gt;M5535)&lt;&gt;(T5535&gt;U5535),"Sim","Não"))</f>
        <v>Não</v>
      </c>
    </row>
    <row r="5536" customFormat="false" ht="15" hidden="false" customHeight="false" outlineLevel="0" collapsed="false">
      <c r="A5536" s="72" t="s">
        <v>11133</v>
      </c>
      <c r="B5536" s="72" t="s">
        <v>11134</v>
      </c>
      <c r="C5536" s="72" t="s">
        <v>331</v>
      </c>
      <c r="D5536" s="72" t="s">
        <v>301</v>
      </c>
      <c r="E5536" s="72"/>
      <c r="F5536" s="73" t="n">
        <v>2394</v>
      </c>
      <c r="G5536" s="73" t="n">
        <v>1956</v>
      </c>
      <c r="H5536" s="73" t="n">
        <v>438</v>
      </c>
      <c r="I5536" s="74" t="n">
        <f aca="false">H5536/F5536</f>
        <v>0.182957393483709</v>
      </c>
      <c r="J5536" s="73" t="n">
        <v>1906</v>
      </c>
      <c r="K5536" s="73" t="n">
        <v>6</v>
      </c>
      <c r="L5536" s="73" t="n">
        <v>44</v>
      </c>
      <c r="M5536" s="73" t="n">
        <v>826</v>
      </c>
      <c r="N5536" s="73" t="n">
        <v>983</v>
      </c>
      <c r="O5536" s="73" t="n">
        <f aca="false">J5536-M5536-N5536</f>
        <v>97</v>
      </c>
      <c r="P5536" s="74" t="n">
        <f aca="false">M5536/J5536</f>
        <v>0.433368310598111</v>
      </c>
      <c r="Q5536" s="74" t="n">
        <f aca="false">N5536/J5536</f>
        <v>0.515739769150053</v>
      </c>
      <c r="R5536" s="75" t="n">
        <f aca="false">ABS(P5536-Q5536)*100</f>
        <v>8.23714585519413</v>
      </c>
      <c r="S5536" s="72" t="str">
        <f aca="false">IF(M5536&gt;N5536,"Flávio Bolsonaro",IF(N5536&gt;M5536,"Lula","Empate"))</f>
        <v>Lula</v>
      </c>
      <c r="T5536" s="74" t="n">
        <v>0.57816091954023</v>
      </c>
      <c r="U5536" s="74" t="n">
        <v>0.354597701149425</v>
      </c>
      <c r="V5536" s="72" t="str">
        <f aca="false">IF(S5536="Empate","—",IF((N5536&gt;M5536)&lt;&gt;(T5536&gt;U5536),"Sim","Não"))</f>
        <v>Não</v>
      </c>
    </row>
    <row r="5537" customFormat="false" ht="15" hidden="false" customHeight="false" outlineLevel="0" collapsed="false">
      <c r="A5537" s="72" t="s">
        <v>11135</v>
      </c>
      <c r="B5537" s="72" t="s">
        <v>11136</v>
      </c>
      <c r="C5537" s="72" t="s">
        <v>331</v>
      </c>
      <c r="D5537" s="72" t="s">
        <v>301</v>
      </c>
      <c r="E5537" s="72"/>
      <c r="F5537" s="73" t="n">
        <v>5965</v>
      </c>
      <c r="G5537" s="73" t="n">
        <v>4706</v>
      </c>
      <c r="H5537" s="73" t="n">
        <v>1259</v>
      </c>
      <c r="I5537" s="74" t="n">
        <f aca="false">H5537/F5537</f>
        <v>0.211064543168483</v>
      </c>
      <c r="J5537" s="73" t="n">
        <v>4564</v>
      </c>
      <c r="K5537" s="73" t="n">
        <v>27</v>
      </c>
      <c r="L5537" s="73" t="n">
        <v>115</v>
      </c>
      <c r="M5537" s="73" t="n">
        <v>2519</v>
      </c>
      <c r="N5537" s="73" t="n">
        <v>1825</v>
      </c>
      <c r="O5537" s="73" t="n">
        <f aca="false">J5537-M5537-N5537</f>
        <v>220</v>
      </c>
      <c r="P5537" s="74" t="n">
        <f aca="false">M5537/J5537</f>
        <v>0.551928133216477</v>
      </c>
      <c r="Q5537" s="74" t="n">
        <f aca="false">N5537/J5537</f>
        <v>0.399868536371604</v>
      </c>
      <c r="R5537" s="75" t="n">
        <f aca="false">ABS(P5537-Q5537)*100</f>
        <v>15.2059596844873</v>
      </c>
      <c r="S5537" s="72" t="str">
        <f aca="false">IF(M5537&gt;N5537,"Flávio Bolsonaro",IF(N5537&gt;M5537,"Lula","Empate"))</f>
        <v>Flávio Bolsonaro</v>
      </c>
      <c r="T5537" s="74" t="n">
        <v>0.501345291479821</v>
      </c>
      <c r="U5537" s="74" t="n">
        <v>0.462780269058296</v>
      </c>
      <c r="V5537" s="72" t="str">
        <f aca="false">IF(S5537="Empate","—",IF((N5537&gt;M5537)&lt;&gt;(T5537&gt;U5537),"Sim","Não"))</f>
        <v>Sim</v>
      </c>
    </row>
    <row r="5538" customFormat="false" ht="15" hidden="false" customHeight="false" outlineLevel="0" collapsed="false">
      <c r="A5538" s="72" t="s">
        <v>11137</v>
      </c>
      <c r="B5538" s="72" t="s">
        <v>11138</v>
      </c>
      <c r="C5538" s="72" t="s">
        <v>331</v>
      </c>
      <c r="D5538" s="72" t="s">
        <v>301</v>
      </c>
      <c r="E5538" s="72"/>
      <c r="F5538" s="73" t="n">
        <v>3642</v>
      </c>
      <c r="G5538" s="73" t="n">
        <v>2922</v>
      </c>
      <c r="H5538" s="73" t="n">
        <v>720</v>
      </c>
      <c r="I5538" s="74" t="n">
        <f aca="false">H5538/F5538</f>
        <v>0.197693574958814</v>
      </c>
      <c r="J5538" s="73" t="n">
        <v>2798</v>
      </c>
      <c r="K5538" s="73" t="n">
        <v>19</v>
      </c>
      <c r="L5538" s="73" t="n">
        <v>105</v>
      </c>
      <c r="M5538" s="73" t="n">
        <v>1014</v>
      </c>
      <c r="N5538" s="73" t="n">
        <v>1609</v>
      </c>
      <c r="O5538" s="73" t="n">
        <f aca="false">J5538-M5538-N5538</f>
        <v>175</v>
      </c>
      <c r="P5538" s="74" t="n">
        <f aca="false">M5538/J5538</f>
        <v>0.362401715511079</v>
      </c>
      <c r="Q5538" s="74" t="n">
        <f aca="false">N5538/J5538</f>
        <v>0.575053609721229</v>
      </c>
      <c r="R5538" s="75" t="n">
        <f aca="false">ABS(P5538-Q5538)*100</f>
        <v>21.265189421015</v>
      </c>
      <c r="S5538" s="72" t="str">
        <f aca="false">IF(M5538&gt;N5538,"Flávio Bolsonaro",IF(N5538&gt;M5538,"Lula","Empate"))</f>
        <v>Lula</v>
      </c>
      <c r="T5538" s="74" t="n">
        <v>0.663137254901961</v>
      </c>
      <c r="U5538" s="74" t="n">
        <v>0.281960784313726</v>
      </c>
      <c r="V5538" s="72" t="str">
        <f aca="false">IF(S5538="Empate","—",IF((N5538&gt;M5538)&lt;&gt;(T5538&gt;U5538),"Sim","Não"))</f>
        <v>Não</v>
      </c>
    </row>
    <row r="5539" customFormat="false" ht="15" hidden="false" customHeight="false" outlineLevel="0" collapsed="false">
      <c r="A5539" s="72" t="s">
        <v>11139</v>
      </c>
      <c r="B5539" s="72" t="s">
        <v>11140</v>
      </c>
      <c r="C5539" s="72" t="s">
        <v>331</v>
      </c>
      <c r="D5539" s="72" t="s">
        <v>301</v>
      </c>
      <c r="E5539" s="72"/>
      <c r="F5539" s="73" t="n">
        <v>5628</v>
      </c>
      <c r="G5539" s="73" t="n">
        <v>4528</v>
      </c>
      <c r="H5539" s="73" t="n">
        <v>1100</v>
      </c>
      <c r="I5539" s="74" t="n">
        <f aca="false">H5539/F5539</f>
        <v>0.1954513148543</v>
      </c>
      <c r="J5539" s="73" t="n">
        <v>4326</v>
      </c>
      <c r="K5539" s="73" t="n">
        <v>32</v>
      </c>
      <c r="L5539" s="73" t="n">
        <v>170</v>
      </c>
      <c r="M5539" s="73" t="n">
        <v>2221</v>
      </c>
      <c r="N5539" s="73" t="n">
        <v>1852</v>
      </c>
      <c r="O5539" s="73" t="n">
        <f aca="false">J5539-M5539-N5539</f>
        <v>253</v>
      </c>
      <c r="P5539" s="74" t="n">
        <f aca="false">M5539/J5539</f>
        <v>0.513407304669441</v>
      </c>
      <c r="Q5539" s="74" t="n">
        <f aca="false">N5539/J5539</f>
        <v>0.428109107720758</v>
      </c>
      <c r="R5539" s="75" t="n">
        <f aca="false">ABS(P5539-Q5539)*100</f>
        <v>8.52981969486824</v>
      </c>
      <c r="S5539" s="72" t="str">
        <f aca="false">IF(M5539&gt;N5539,"Flávio Bolsonaro",IF(N5539&gt;M5539,"Lula","Empate"))</f>
        <v>Flávio Bolsonaro</v>
      </c>
      <c r="T5539" s="74" t="n">
        <v>0.512046726697493</v>
      </c>
      <c r="U5539" s="74" t="n">
        <v>0.434655633974203</v>
      </c>
      <c r="V5539" s="72" t="str">
        <f aca="false">IF(S5539="Empate","—",IF((N5539&gt;M5539)&lt;&gt;(T5539&gt;U5539),"Sim","Não"))</f>
        <v>Sim</v>
      </c>
    </row>
    <row r="5540" customFormat="false" ht="15" hidden="false" customHeight="false" outlineLevel="0" collapsed="false">
      <c r="A5540" s="72" t="s">
        <v>11141</v>
      </c>
      <c r="B5540" s="72" t="s">
        <v>11142</v>
      </c>
      <c r="C5540" s="72" t="s">
        <v>331</v>
      </c>
      <c r="D5540" s="72" t="s">
        <v>301</v>
      </c>
      <c r="E5540" s="72"/>
      <c r="F5540" s="73" t="n">
        <v>2639</v>
      </c>
      <c r="G5540" s="73" t="n">
        <v>2069</v>
      </c>
      <c r="H5540" s="73" t="n">
        <v>570</v>
      </c>
      <c r="I5540" s="74" t="n">
        <f aca="false">H5540/F5540</f>
        <v>0.215990905646078</v>
      </c>
      <c r="J5540" s="73" t="n">
        <v>1977</v>
      </c>
      <c r="K5540" s="73" t="n">
        <v>21</v>
      </c>
      <c r="L5540" s="73" t="n">
        <v>71</v>
      </c>
      <c r="M5540" s="73" t="n">
        <v>705</v>
      </c>
      <c r="N5540" s="73" t="n">
        <v>1140</v>
      </c>
      <c r="O5540" s="73" t="n">
        <f aca="false">J5540-M5540-N5540</f>
        <v>132</v>
      </c>
      <c r="P5540" s="74" t="n">
        <f aca="false">M5540/J5540</f>
        <v>0.35660091047041</v>
      </c>
      <c r="Q5540" s="74" t="n">
        <f aca="false">N5540/J5540</f>
        <v>0.576631259484067</v>
      </c>
      <c r="R5540" s="75" t="n">
        <f aca="false">ABS(P5540-Q5540)*100</f>
        <v>22.0030349013657</v>
      </c>
      <c r="S5540" s="72" t="str">
        <f aca="false">IF(M5540&gt;N5540,"Flávio Bolsonaro",IF(N5540&gt;M5540,"Lula","Empate"))</f>
        <v>Lula</v>
      </c>
      <c r="T5540" s="74" t="n">
        <v>0.683529411764706</v>
      </c>
      <c r="U5540" s="74" t="n">
        <v>0.253529411764706</v>
      </c>
      <c r="V5540" s="72" t="str">
        <f aca="false">IF(S5540="Empate","—",IF((N5540&gt;M5540)&lt;&gt;(T5540&gt;U5540),"Sim","Não"))</f>
        <v>Não</v>
      </c>
    </row>
    <row r="5541" customFormat="false" ht="15" hidden="false" customHeight="false" outlineLevel="0" collapsed="false">
      <c r="A5541" s="72" t="s">
        <v>11143</v>
      </c>
      <c r="B5541" s="72" t="s">
        <v>11144</v>
      </c>
      <c r="C5541" s="72" t="s">
        <v>331</v>
      </c>
      <c r="D5541" s="72" t="s">
        <v>301</v>
      </c>
      <c r="E5541" s="72"/>
      <c r="F5541" s="73" t="n">
        <v>47070</v>
      </c>
      <c r="G5541" s="73" t="n">
        <v>38653</v>
      </c>
      <c r="H5541" s="73" t="n">
        <v>8417</v>
      </c>
      <c r="I5541" s="74" t="n">
        <f aca="false">H5541/F5541</f>
        <v>0.178818780539622</v>
      </c>
      <c r="J5541" s="73" t="n">
        <v>37314</v>
      </c>
      <c r="K5541" s="73" t="n">
        <v>374</v>
      </c>
      <c r="L5541" s="73" t="n">
        <v>965</v>
      </c>
      <c r="M5541" s="73" t="n">
        <v>18594</v>
      </c>
      <c r="N5541" s="73" t="n">
        <v>16193</v>
      </c>
      <c r="O5541" s="73" t="n">
        <f aca="false">J5541-M5541-N5541</f>
        <v>2527</v>
      </c>
      <c r="P5541" s="74" t="n">
        <f aca="false">M5541/J5541</f>
        <v>0.49831162566329</v>
      </c>
      <c r="Q5541" s="74" t="n">
        <f aca="false">N5541/J5541</f>
        <v>0.433965803719783</v>
      </c>
      <c r="R5541" s="75" t="n">
        <f aca="false">ABS(P5541-Q5541)*100</f>
        <v>6.43458219435065</v>
      </c>
      <c r="S5541" s="72" t="str">
        <f aca="false">IF(M5541&gt;N5541,"Flávio Bolsonaro",IF(N5541&gt;M5541,"Lula","Empate"))</f>
        <v>Flávio Bolsonaro</v>
      </c>
      <c r="T5541" s="74" t="n">
        <v>0.511596814509097</v>
      </c>
      <c r="U5541" s="74" t="n">
        <v>0.421757832936116</v>
      </c>
      <c r="V5541" s="72" t="str">
        <f aca="false">IF(S5541="Empate","—",IF((N5541&gt;M5541)&lt;&gt;(T5541&gt;U5541),"Sim","Não"))</f>
        <v>Sim</v>
      </c>
    </row>
    <row r="5542" customFormat="false" ht="15" hidden="false" customHeight="false" outlineLevel="0" collapsed="false">
      <c r="A5542" s="72" t="s">
        <v>11145</v>
      </c>
      <c r="B5542" s="72" t="s">
        <v>11146</v>
      </c>
      <c r="C5542" s="72" t="s">
        <v>331</v>
      </c>
      <c r="D5542" s="72" t="s">
        <v>301</v>
      </c>
      <c r="E5542" s="72"/>
      <c r="F5542" s="73" t="n">
        <v>5873</v>
      </c>
      <c r="G5542" s="73" t="n">
        <v>4644</v>
      </c>
      <c r="H5542" s="73" t="n">
        <v>1229</v>
      </c>
      <c r="I5542" s="74" t="n">
        <f aca="false">H5542/F5542</f>
        <v>0.209262727737102</v>
      </c>
      <c r="J5542" s="73" t="n">
        <v>4451</v>
      </c>
      <c r="K5542" s="73" t="n">
        <v>38</v>
      </c>
      <c r="L5542" s="73" t="n">
        <v>155</v>
      </c>
      <c r="M5542" s="73" t="n">
        <v>1475</v>
      </c>
      <c r="N5542" s="73" t="n">
        <v>2766</v>
      </c>
      <c r="O5542" s="73" t="n">
        <f aca="false">J5542-M5542-N5542</f>
        <v>210</v>
      </c>
      <c r="P5542" s="74" t="n">
        <f aca="false">M5542/J5542</f>
        <v>0.331386205347113</v>
      </c>
      <c r="Q5542" s="74" t="n">
        <f aca="false">N5542/J5542</f>
        <v>0.62143338575601</v>
      </c>
      <c r="R5542" s="75" t="n">
        <f aca="false">ABS(P5542-Q5542)*100</f>
        <v>29.0047180408897</v>
      </c>
      <c r="S5542" s="72" t="str">
        <f aca="false">IF(M5542&gt;N5542,"Flávio Bolsonaro",IF(N5542&gt;M5542,"Lula","Empate"))</f>
        <v>Lula</v>
      </c>
      <c r="T5542" s="74" t="n">
        <v>0.673577627772421</v>
      </c>
      <c r="U5542" s="74" t="n">
        <v>0.288090646094503</v>
      </c>
      <c r="V5542" s="72" t="str">
        <f aca="false">IF(S5542="Empate","—",IF((N5542&gt;M5542)&lt;&gt;(T5542&gt;U5542),"Sim","Não"))</f>
        <v>Não</v>
      </c>
    </row>
    <row r="5543" customFormat="false" ht="15" hidden="false" customHeight="false" outlineLevel="0" collapsed="false">
      <c r="A5543" s="72" t="s">
        <v>11147</v>
      </c>
      <c r="B5543" s="72" t="s">
        <v>2072</v>
      </c>
      <c r="C5543" s="72" t="s">
        <v>331</v>
      </c>
      <c r="D5543" s="72" t="s">
        <v>301</v>
      </c>
      <c r="E5543" s="72"/>
      <c r="F5543" s="73" t="n">
        <v>2825</v>
      </c>
      <c r="G5543" s="73" t="n">
        <v>2353</v>
      </c>
      <c r="H5543" s="73" t="n">
        <v>472</v>
      </c>
      <c r="I5543" s="74" t="n">
        <f aca="false">H5543/F5543</f>
        <v>0.167079646017699</v>
      </c>
      <c r="J5543" s="73" t="n">
        <v>2243</v>
      </c>
      <c r="K5543" s="73" t="n">
        <v>17</v>
      </c>
      <c r="L5543" s="73" t="n">
        <v>93</v>
      </c>
      <c r="M5543" s="73" t="n">
        <v>1067</v>
      </c>
      <c r="N5543" s="73" t="n">
        <v>1051</v>
      </c>
      <c r="O5543" s="73" t="n">
        <f aca="false">J5543-M5543-N5543</f>
        <v>125</v>
      </c>
      <c r="P5543" s="74" t="n">
        <f aca="false">M5543/J5543</f>
        <v>0.475702184574231</v>
      </c>
      <c r="Q5543" s="74" t="n">
        <f aca="false">N5543/J5543</f>
        <v>0.468568880962996</v>
      </c>
      <c r="R5543" s="75" t="n">
        <f aca="false">ABS(P5543-Q5543)*100</f>
        <v>0.713330361123493</v>
      </c>
      <c r="S5543" s="72" t="str">
        <f aca="false">IF(M5543&gt;N5543,"Flávio Bolsonaro",IF(N5543&gt;M5543,"Lula","Empate"))</f>
        <v>Flávio Bolsonaro</v>
      </c>
      <c r="T5543" s="74" t="n">
        <v>0.525526932084309</v>
      </c>
      <c r="U5543" s="74" t="n">
        <v>0.423887587822014</v>
      </c>
      <c r="V5543" s="72" t="str">
        <f aca="false">IF(S5543="Empate","—",IF((N5543&gt;M5543)&lt;&gt;(T5543&gt;U5543),"Sim","Não"))</f>
        <v>Sim</v>
      </c>
    </row>
    <row r="5544" customFormat="false" ht="15" hidden="false" customHeight="false" outlineLevel="0" collapsed="false">
      <c r="A5544" s="72" t="s">
        <v>11148</v>
      </c>
      <c r="B5544" s="72" t="s">
        <v>11149</v>
      </c>
      <c r="C5544" s="72" t="s">
        <v>331</v>
      </c>
      <c r="D5544" s="72" t="s">
        <v>301</v>
      </c>
      <c r="E5544" s="72"/>
      <c r="F5544" s="73" t="n">
        <v>2328</v>
      </c>
      <c r="G5544" s="73" t="n">
        <v>1923</v>
      </c>
      <c r="H5544" s="73" t="n">
        <v>405</v>
      </c>
      <c r="I5544" s="74" t="n">
        <f aca="false">H5544/F5544</f>
        <v>0.173969072164948</v>
      </c>
      <c r="J5544" s="73" t="n">
        <v>1870</v>
      </c>
      <c r="K5544" s="73" t="n">
        <v>12</v>
      </c>
      <c r="L5544" s="73" t="n">
        <v>41</v>
      </c>
      <c r="M5544" s="73" t="n">
        <v>1038</v>
      </c>
      <c r="N5544" s="73" t="n">
        <v>743</v>
      </c>
      <c r="O5544" s="73" t="n">
        <f aca="false">J5544-M5544-N5544</f>
        <v>89</v>
      </c>
      <c r="P5544" s="74" t="n">
        <f aca="false">M5544/J5544</f>
        <v>0.555080213903743</v>
      </c>
      <c r="Q5544" s="74" t="n">
        <f aca="false">N5544/J5544</f>
        <v>0.397326203208556</v>
      </c>
      <c r="R5544" s="75" t="n">
        <f aca="false">ABS(P5544-Q5544)*100</f>
        <v>15.7754010695187</v>
      </c>
      <c r="S5544" s="72" t="str">
        <f aca="false">IF(M5544&gt;N5544,"Flávio Bolsonaro",IF(N5544&gt;M5544,"Lula","Empate"))</f>
        <v>Flávio Bolsonaro</v>
      </c>
      <c r="T5544" s="74" t="n">
        <v>0.464285714285714</v>
      </c>
      <c r="U5544" s="74" t="n">
        <v>0.490601503759399</v>
      </c>
      <c r="V5544" s="72" t="str">
        <f aca="false">IF(S5544="Empate","—",IF((N5544&gt;M5544)&lt;&gt;(T5544&gt;U5544),"Sim","Não"))</f>
        <v>Não</v>
      </c>
    </row>
    <row r="5545" customFormat="false" ht="15" hidden="false" customHeight="false" outlineLevel="0" collapsed="false">
      <c r="A5545" s="72" t="s">
        <v>11150</v>
      </c>
      <c r="B5545" s="72" t="s">
        <v>11151</v>
      </c>
      <c r="C5545" s="72" t="s">
        <v>331</v>
      </c>
      <c r="D5545" s="72" t="s">
        <v>301</v>
      </c>
      <c r="E5545" s="72"/>
      <c r="F5545" s="73" t="n">
        <v>2936</v>
      </c>
      <c r="G5545" s="73" t="n">
        <v>2485</v>
      </c>
      <c r="H5545" s="73" t="n">
        <v>451</v>
      </c>
      <c r="I5545" s="74" t="n">
        <f aca="false">H5545/F5545</f>
        <v>0.153610354223433</v>
      </c>
      <c r="J5545" s="73" t="n">
        <v>2428</v>
      </c>
      <c r="K5545" s="73" t="n">
        <v>10</v>
      </c>
      <c r="L5545" s="73" t="n">
        <v>47</v>
      </c>
      <c r="M5545" s="73" t="n">
        <v>760</v>
      </c>
      <c r="N5545" s="73" t="n">
        <v>1591</v>
      </c>
      <c r="O5545" s="73" t="n">
        <f aca="false">J5545-M5545-N5545</f>
        <v>77</v>
      </c>
      <c r="P5545" s="74" t="n">
        <f aca="false">M5545/J5545</f>
        <v>0.313014827018122</v>
      </c>
      <c r="Q5545" s="74" t="n">
        <f aca="false">N5545/J5545</f>
        <v>0.655271828665568</v>
      </c>
      <c r="R5545" s="75" t="n">
        <f aca="false">ABS(P5545-Q5545)*100</f>
        <v>34.2257001647446</v>
      </c>
      <c r="S5545" s="72" t="str">
        <f aca="false">IF(M5545&gt;N5545,"Flávio Bolsonaro",IF(N5545&gt;M5545,"Lula","Empate"))</f>
        <v>Lula</v>
      </c>
      <c r="T5545" s="74" t="n">
        <v>0.715868794326241</v>
      </c>
      <c r="U5545" s="74" t="n">
        <v>0.243794326241135</v>
      </c>
      <c r="V5545" s="72" t="str">
        <f aca="false">IF(S5545="Empate","—",IF((N5545&gt;M5545)&lt;&gt;(T5545&gt;U5545),"Sim","Não"))</f>
        <v>Não</v>
      </c>
    </row>
    <row r="5546" customFormat="false" ht="15" hidden="false" customHeight="false" outlineLevel="0" collapsed="false">
      <c r="A5546" s="72" t="s">
        <v>11152</v>
      </c>
      <c r="B5546" s="72" t="s">
        <v>4280</v>
      </c>
      <c r="C5546" s="72" t="s">
        <v>331</v>
      </c>
      <c r="D5546" s="72" t="s">
        <v>301</v>
      </c>
      <c r="E5546" s="72"/>
      <c r="F5546" s="73" t="n">
        <v>3503</v>
      </c>
      <c r="G5546" s="73" t="n">
        <v>2929</v>
      </c>
      <c r="H5546" s="73" t="n">
        <v>574</v>
      </c>
      <c r="I5546" s="74" t="n">
        <f aca="false">H5546/F5546</f>
        <v>0.163859548958036</v>
      </c>
      <c r="J5546" s="73" t="n">
        <v>2856</v>
      </c>
      <c r="K5546" s="73" t="n">
        <v>13</v>
      </c>
      <c r="L5546" s="73" t="n">
        <v>60</v>
      </c>
      <c r="M5546" s="73" t="n">
        <v>1220</v>
      </c>
      <c r="N5546" s="73" t="n">
        <v>1535</v>
      </c>
      <c r="O5546" s="73" t="n">
        <f aca="false">J5546-M5546-N5546</f>
        <v>101</v>
      </c>
      <c r="P5546" s="74" t="n">
        <f aca="false">M5546/J5546</f>
        <v>0.427170868347339</v>
      </c>
      <c r="Q5546" s="74" t="n">
        <f aca="false">N5546/J5546</f>
        <v>0.537464985994398</v>
      </c>
      <c r="R5546" s="75" t="n">
        <f aca="false">ABS(P5546-Q5546)*100</f>
        <v>11.0294117647059</v>
      </c>
      <c r="S5546" s="72" t="str">
        <f aca="false">IF(M5546&gt;N5546,"Flávio Bolsonaro",IF(N5546&gt;M5546,"Lula","Empate"))</f>
        <v>Lula</v>
      </c>
      <c r="T5546" s="74" t="n">
        <v>0.613868356212601</v>
      </c>
      <c r="U5546" s="74" t="n">
        <v>0.347412882787751</v>
      </c>
      <c r="V5546" s="72" t="str">
        <f aca="false">IF(S5546="Empate","—",IF((N5546&gt;M5546)&lt;&gt;(T5546&gt;U5546),"Sim","Não"))</f>
        <v>Não</v>
      </c>
    </row>
    <row r="5547" customFormat="false" ht="15" hidden="false" customHeight="false" outlineLevel="0" collapsed="false">
      <c r="A5547" s="72" t="s">
        <v>11153</v>
      </c>
      <c r="B5547" s="72" t="s">
        <v>11154</v>
      </c>
      <c r="C5547" s="72" t="s">
        <v>331</v>
      </c>
      <c r="D5547" s="72" t="s">
        <v>301</v>
      </c>
      <c r="E5547" s="72"/>
      <c r="F5547" s="73" t="n">
        <v>4294</v>
      </c>
      <c r="G5547" s="73" t="n">
        <v>3701</v>
      </c>
      <c r="H5547" s="73" t="n">
        <v>593</v>
      </c>
      <c r="I5547" s="74" t="n">
        <f aca="false">H5547/F5547</f>
        <v>0.13809967396367</v>
      </c>
      <c r="J5547" s="73" t="n">
        <v>3617</v>
      </c>
      <c r="K5547" s="73" t="n">
        <v>16</v>
      </c>
      <c r="L5547" s="73" t="n">
        <v>68</v>
      </c>
      <c r="M5547" s="73" t="n">
        <v>1690</v>
      </c>
      <c r="N5547" s="73" t="n">
        <v>1783</v>
      </c>
      <c r="O5547" s="73" t="n">
        <f aca="false">J5547-M5547-N5547</f>
        <v>144</v>
      </c>
      <c r="P5547" s="74" t="n">
        <f aca="false">M5547/J5547</f>
        <v>0.467238042576721</v>
      </c>
      <c r="Q5547" s="74" t="n">
        <f aca="false">N5547/J5547</f>
        <v>0.492949958529168</v>
      </c>
      <c r="R5547" s="75" t="n">
        <f aca="false">ABS(P5547-Q5547)*100</f>
        <v>2.57119159524468</v>
      </c>
      <c r="S5547" s="72" t="str">
        <f aca="false">IF(M5547&gt;N5547,"Flávio Bolsonaro",IF(N5547&gt;M5547,"Lula","Empate"))</f>
        <v>Lula</v>
      </c>
      <c r="T5547" s="74" t="n">
        <v>0.555885850178359</v>
      </c>
      <c r="U5547" s="74" t="n">
        <v>0.398929845422117</v>
      </c>
      <c r="V5547" s="72" t="str">
        <f aca="false">IF(S5547="Empate","—",IF((N5547&gt;M5547)&lt;&gt;(T5547&gt;U5547),"Sim","Não"))</f>
        <v>Não</v>
      </c>
    </row>
    <row r="5548" customFormat="false" ht="15" hidden="false" customHeight="false" outlineLevel="0" collapsed="false">
      <c r="A5548" s="72" t="s">
        <v>11155</v>
      </c>
      <c r="B5548" s="72" t="s">
        <v>11156</v>
      </c>
      <c r="C5548" s="72" t="s">
        <v>331</v>
      </c>
      <c r="D5548" s="72" t="s">
        <v>301</v>
      </c>
      <c r="E5548" s="72"/>
      <c r="F5548" s="73" t="n">
        <v>2139</v>
      </c>
      <c r="G5548" s="73" t="n">
        <v>1580</v>
      </c>
      <c r="H5548" s="73" t="n">
        <v>559</v>
      </c>
      <c r="I5548" s="74" t="n">
        <f aca="false">H5548/F5548</f>
        <v>0.261337073398785</v>
      </c>
      <c r="J5548" s="73" t="n">
        <v>1519</v>
      </c>
      <c r="K5548" s="73" t="n">
        <v>15</v>
      </c>
      <c r="L5548" s="73" t="n">
        <v>46</v>
      </c>
      <c r="M5548" s="73" t="n">
        <v>527</v>
      </c>
      <c r="N5548" s="73" t="n">
        <v>894</v>
      </c>
      <c r="O5548" s="73" t="n">
        <f aca="false">J5548-M5548-N5548</f>
        <v>98</v>
      </c>
      <c r="P5548" s="74" t="n">
        <f aca="false">M5548/J5548</f>
        <v>0.346938775510204</v>
      </c>
      <c r="Q5548" s="74" t="n">
        <f aca="false">N5548/J5548</f>
        <v>0.588545095457538</v>
      </c>
      <c r="R5548" s="75" t="n">
        <f aca="false">ABS(P5548-Q5548)*100</f>
        <v>24.1606319947334</v>
      </c>
      <c r="S5548" s="72" t="str">
        <f aca="false">IF(M5548&gt;N5548,"Flávio Bolsonaro",IF(N5548&gt;M5548,"Lula","Empate"))</f>
        <v>Lula</v>
      </c>
      <c r="T5548" s="74" t="n">
        <v>0.659195781147001</v>
      </c>
      <c r="U5548" s="74" t="n">
        <v>0.292023731048121</v>
      </c>
      <c r="V5548" s="72" t="str">
        <f aca="false">IF(S5548="Empate","—",IF((N5548&gt;M5548)&lt;&gt;(T5548&gt;U5548),"Sim","Não"))</f>
        <v>Não</v>
      </c>
    </row>
    <row r="5549" customFormat="false" ht="15" hidden="false" customHeight="false" outlineLevel="0" collapsed="false">
      <c r="A5549" s="72" t="s">
        <v>11157</v>
      </c>
      <c r="B5549" s="72" t="s">
        <v>11158</v>
      </c>
      <c r="C5549" s="72" t="s">
        <v>331</v>
      </c>
      <c r="D5549" s="72" t="s">
        <v>301</v>
      </c>
      <c r="E5549" s="72"/>
      <c r="F5549" s="73" t="n">
        <v>2668</v>
      </c>
      <c r="G5549" s="73" t="n">
        <v>2164</v>
      </c>
      <c r="H5549" s="73" t="n">
        <v>504</v>
      </c>
      <c r="I5549" s="74" t="n">
        <f aca="false">H5549/F5549</f>
        <v>0.188905547226387</v>
      </c>
      <c r="J5549" s="73" t="n">
        <v>2075</v>
      </c>
      <c r="K5549" s="73" t="n">
        <v>13</v>
      </c>
      <c r="L5549" s="73" t="n">
        <v>76</v>
      </c>
      <c r="M5549" s="73" t="n">
        <v>840</v>
      </c>
      <c r="N5549" s="73" t="n">
        <v>1142</v>
      </c>
      <c r="O5549" s="73" t="n">
        <f aca="false">J5549-M5549-N5549</f>
        <v>93</v>
      </c>
      <c r="P5549" s="74" t="n">
        <f aca="false">M5549/J5549</f>
        <v>0.404819277108434</v>
      </c>
      <c r="Q5549" s="74" t="n">
        <f aca="false">N5549/J5549</f>
        <v>0.550361445783133</v>
      </c>
      <c r="R5549" s="75" t="n">
        <f aca="false">ABS(P5549-Q5549)*100</f>
        <v>14.5542168674699</v>
      </c>
      <c r="S5549" s="72" t="str">
        <f aca="false">IF(M5549&gt;N5549,"Flávio Bolsonaro",IF(N5549&gt;M5549,"Lula","Empate"))</f>
        <v>Lula</v>
      </c>
      <c r="T5549" s="74" t="n">
        <v>0.617721518987342</v>
      </c>
      <c r="U5549" s="74" t="n">
        <v>0.331645569620253</v>
      </c>
      <c r="V5549" s="72" t="str">
        <f aca="false">IF(S5549="Empate","—",IF((N5549&gt;M5549)&lt;&gt;(T5549&gt;U5549),"Sim","Não"))</f>
        <v>Não</v>
      </c>
    </row>
    <row r="5550" customFormat="false" ht="15" hidden="false" customHeight="false" outlineLevel="0" collapsed="false">
      <c r="A5550" s="72" t="s">
        <v>11159</v>
      </c>
      <c r="B5550" s="72" t="s">
        <v>11160</v>
      </c>
      <c r="C5550" s="72" t="s">
        <v>331</v>
      </c>
      <c r="D5550" s="72" t="s">
        <v>301</v>
      </c>
      <c r="E5550" s="72"/>
      <c r="F5550" s="73" t="n">
        <v>4157</v>
      </c>
      <c r="G5550" s="73" t="n">
        <v>3139</v>
      </c>
      <c r="H5550" s="73" t="n">
        <v>1018</v>
      </c>
      <c r="I5550" s="74" t="n">
        <f aca="false">H5550/F5550</f>
        <v>0.244888140485927</v>
      </c>
      <c r="J5550" s="73" t="n">
        <v>2989</v>
      </c>
      <c r="K5550" s="73" t="n">
        <v>27</v>
      </c>
      <c r="L5550" s="73" t="n">
        <v>123</v>
      </c>
      <c r="M5550" s="73" t="n">
        <v>966</v>
      </c>
      <c r="N5550" s="73" t="n">
        <v>1927</v>
      </c>
      <c r="O5550" s="73" t="n">
        <f aca="false">J5550-M5550-N5550</f>
        <v>96</v>
      </c>
      <c r="P5550" s="74" t="n">
        <f aca="false">M5550/J5550</f>
        <v>0.323185011709602</v>
      </c>
      <c r="Q5550" s="74" t="n">
        <f aca="false">N5550/J5550</f>
        <v>0.644697223151556</v>
      </c>
      <c r="R5550" s="75" t="n">
        <f aca="false">ABS(P5550-Q5550)*100</f>
        <v>32.1512211441954</v>
      </c>
      <c r="S5550" s="72" t="str">
        <f aca="false">IF(M5550&gt;N5550,"Flávio Bolsonaro",IF(N5550&gt;M5550,"Lula","Empate"))</f>
        <v>Lula</v>
      </c>
      <c r="T5550" s="74" t="n">
        <v>0.687546057479735</v>
      </c>
      <c r="U5550" s="74" t="n">
        <v>0.277818717759764</v>
      </c>
      <c r="V5550" s="72" t="str">
        <f aca="false">IF(S5550="Empate","—",IF((N5550&gt;M5550)&lt;&gt;(T5550&gt;U5550),"Sim","Não"))</f>
        <v>Não</v>
      </c>
    </row>
    <row r="5551" customFormat="false" ht="15" hidden="false" customHeight="false" outlineLevel="0" collapsed="false">
      <c r="A5551" s="72" t="s">
        <v>11161</v>
      </c>
      <c r="B5551" s="72" t="s">
        <v>11162</v>
      </c>
      <c r="C5551" s="72" t="s">
        <v>331</v>
      </c>
      <c r="D5551" s="72" t="s">
        <v>301</v>
      </c>
      <c r="E5551" s="72"/>
      <c r="F5551" s="73" t="n">
        <v>3566</v>
      </c>
      <c r="G5551" s="73" t="n">
        <v>2769</v>
      </c>
      <c r="H5551" s="73" t="n">
        <v>797</v>
      </c>
      <c r="I5551" s="74" t="n">
        <f aca="false">H5551/F5551</f>
        <v>0.223499719573752</v>
      </c>
      <c r="J5551" s="73" t="n">
        <v>2672</v>
      </c>
      <c r="K5551" s="73" t="n">
        <v>11</v>
      </c>
      <c r="L5551" s="73" t="n">
        <v>86</v>
      </c>
      <c r="M5551" s="73" t="n">
        <v>1523</v>
      </c>
      <c r="N5551" s="73" t="n">
        <v>1002</v>
      </c>
      <c r="O5551" s="73" t="n">
        <f aca="false">J5551-M5551-N5551</f>
        <v>147</v>
      </c>
      <c r="P5551" s="74" t="n">
        <f aca="false">M5551/J5551</f>
        <v>0.56998502994012</v>
      </c>
      <c r="Q5551" s="74" t="n">
        <f aca="false">N5551/J5551</f>
        <v>0.375</v>
      </c>
      <c r="R5551" s="75" t="n">
        <f aca="false">ABS(P5551-Q5551)*100</f>
        <v>19.498502994012</v>
      </c>
      <c r="S5551" s="72" t="str">
        <f aca="false">IF(M5551&gt;N5551,"Flávio Bolsonaro",IF(N5551&gt;M5551,"Lula","Empate"))</f>
        <v>Flávio Bolsonaro</v>
      </c>
      <c r="T5551" s="74" t="n">
        <v>0.479969477298741</v>
      </c>
      <c r="U5551" s="74" t="n">
        <v>0.474628004578405</v>
      </c>
      <c r="V5551" s="72" t="str">
        <f aca="false">IF(S5551="Empate","—",IF((N5551&gt;M5551)&lt;&gt;(T5551&gt;U5551),"Sim","Não"))</f>
        <v>Sim</v>
      </c>
    </row>
    <row r="5552" customFormat="false" ht="15" hidden="false" customHeight="false" outlineLevel="0" collapsed="false">
      <c r="A5552" s="72" t="s">
        <v>11163</v>
      </c>
      <c r="B5552" s="72" t="s">
        <v>11164</v>
      </c>
      <c r="C5552" s="72" t="s">
        <v>331</v>
      </c>
      <c r="D5552" s="72" t="s">
        <v>301</v>
      </c>
      <c r="E5552" s="72"/>
      <c r="F5552" s="73" t="n">
        <v>5526</v>
      </c>
      <c r="G5552" s="73" t="n">
        <v>4527</v>
      </c>
      <c r="H5552" s="73" t="n">
        <v>999</v>
      </c>
      <c r="I5552" s="74" t="n">
        <f aca="false">H5552/F5552</f>
        <v>0.180781758957655</v>
      </c>
      <c r="J5552" s="73" t="n">
        <v>4363</v>
      </c>
      <c r="K5552" s="73" t="n">
        <v>20</v>
      </c>
      <c r="L5552" s="73" t="n">
        <v>144</v>
      </c>
      <c r="M5552" s="73" t="n">
        <v>2038</v>
      </c>
      <c r="N5552" s="73" t="n">
        <v>2164</v>
      </c>
      <c r="O5552" s="73" t="n">
        <f aca="false">J5552-M5552-N5552</f>
        <v>161</v>
      </c>
      <c r="P5552" s="74" t="n">
        <f aca="false">M5552/J5552</f>
        <v>0.467109786843915</v>
      </c>
      <c r="Q5552" s="74" t="n">
        <f aca="false">N5552/J5552</f>
        <v>0.495988998395599</v>
      </c>
      <c r="R5552" s="75" t="n">
        <f aca="false">ABS(P5552-Q5552)*100</f>
        <v>2.88792115516846</v>
      </c>
      <c r="S5552" s="72" t="str">
        <f aca="false">IF(M5552&gt;N5552,"Flávio Bolsonaro",IF(N5552&gt;M5552,"Lula","Empate"))</f>
        <v>Lula</v>
      </c>
      <c r="T5552" s="74" t="n">
        <v>0.564855604503182</v>
      </c>
      <c r="U5552" s="74" t="n">
        <v>0.386686245717083</v>
      </c>
      <c r="V5552" s="72" t="str">
        <f aca="false">IF(S5552="Empate","—",IF((N5552&gt;M5552)&lt;&gt;(T5552&gt;U5552),"Sim","Não"))</f>
        <v>Não</v>
      </c>
    </row>
    <row r="5553" customFormat="false" ht="15" hidden="false" customHeight="false" outlineLevel="0" collapsed="false">
      <c r="A5553" s="72" t="s">
        <v>11165</v>
      </c>
      <c r="B5553" s="72" t="s">
        <v>11166</v>
      </c>
      <c r="C5553" s="72" t="s">
        <v>331</v>
      </c>
      <c r="D5553" s="72" t="s">
        <v>301</v>
      </c>
      <c r="E5553" s="72"/>
      <c r="F5553" s="73" t="n">
        <v>2546</v>
      </c>
      <c r="G5553" s="73" t="n">
        <v>2090</v>
      </c>
      <c r="H5553" s="73" t="n">
        <v>456</v>
      </c>
      <c r="I5553" s="74" t="n">
        <f aca="false">H5553/F5553</f>
        <v>0.17910447761194</v>
      </c>
      <c r="J5553" s="73" t="n">
        <v>2036</v>
      </c>
      <c r="K5553" s="73" t="n">
        <v>4</v>
      </c>
      <c r="L5553" s="73" t="n">
        <v>50</v>
      </c>
      <c r="M5553" s="73" t="n">
        <v>1050</v>
      </c>
      <c r="N5553" s="73" t="n">
        <v>897</v>
      </c>
      <c r="O5553" s="73" t="n">
        <f aca="false">J5553-M5553-N5553</f>
        <v>89</v>
      </c>
      <c r="P5553" s="74" t="n">
        <f aca="false">M5553/J5553</f>
        <v>0.515717092337918</v>
      </c>
      <c r="Q5553" s="74" t="n">
        <f aca="false">N5553/J5553</f>
        <v>0.44056974459725</v>
      </c>
      <c r="R5553" s="75" t="n">
        <f aca="false">ABS(P5553-Q5553)*100</f>
        <v>7.5147347740668</v>
      </c>
      <c r="S5553" s="72" t="str">
        <f aca="false">IF(M5553&gt;N5553,"Flávio Bolsonaro",IF(N5553&gt;M5553,"Lula","Empate"))</f>
        <v>Flávio Bolsonaro</v>
      </c>
      <c r="T5553" s="74" t="n">
        <v>0.556060606060606</v>
      </c>
      <c r="U5553" s="74" t="n">
        <v>0.398484848484849</v>
      </c>
      <c r="V5553" s="72" t="str">
        <f aca="false">IF(S5553="Empate","—",IF((N5553&gt;M5553)&lt;&gt;(T5553&gt;U5553),"Sim","Não"))</f>
        <v>Sim</v>
      </c>
    </row>
    <row r="5554" customFormat="false" ht="15" hidden="false" customHeight="false" outlineLevel="0" collapsed="false">
      <c r="A5554" s="72" t="s">
        <v>11167</v>
      </c>
      <c r="B5554" s="72" t="s">
        <v>11168</v>
      </c>
      <c r="C5554" s="72" t="s">
        <v>331</v>
      </c>
      <c r="D5554" s="72" t="s">
        <v>301</v>
      </c>
      <c r="E5554" s="72"/>
      <c r="F5554" s="73" t="n">
        <v>2126</v>
      </c>
      <c r="G5554" s="73" t="n">
        <v>1676</v>
      </c>
      <c r="H5554" s="73" t="n">
        <v>450</v>
      </c>
      <c r="I5554" s="74" t="n">
        <f aca="false">H5554/F5554</f>
        <v>0.211665098777046</v>
      </c>
      <c r="J5554" s="73" t="n">
        <v>1636</v>
      </c>
      <c r="K5554" s="73" t="n">
        <v>8</v>
      </c>
      <c r="L5554" s="73" t="n">
        <v>32</v>
      </c>
      <c r="M5554" s="73" t="n">
        <v>898</v>
      </c>
      <c r="N5554" s="73" t="n">
        <v>643</v>
      </c>
      <c r="O5554" s="73" t="n">
        <f aca="false">J5554-M5554-N5554</f>
        <v>95</v>
      </c>
      <c r="P5554" s="74" t="n">
        <f aca="false">M5554/J5554</f>
        <v>0.548899755501223</v>
      </c>
      <c r="Q5554" s="74" t="n">
        <f aca="false">N5554/J5554</f>
        <v>0.393031784841076</v>
      </c>
      <c r="R5554" s="75" t="n">
        <f aca="false">ABS(P5554-Q5554)*100</f>
        <v>15.5867970660147</v>
      </c>
      <c r="S5554" s="72" t="str">
        <f aca="false">IF(M5554&gt;N5554,"Flávio Bolsonaro",IF(N5554&gt;M5554,"Lula","Empate"))</f>
        <v>Flávio Bolsonaro</v>
      </c>
      <c r="T5554" s="74" t="n">
        <v>0.507635919364692</v>
      </c>
      <c r="U5554" s="74" t="n">
        <v>0.434331093463653</v>
      </c>
      <c r="V5554" s="72" t="str">
        <f aca="false">IF(S5554="Empate","—",IF((N5554&gt;M5554)&lt;&gt;(T5554&gt;U5554),"Sim","Não"))</f>
        <v>Sim</v>
      </c>
    </row>
    <row r="5555" customFormat="false" ht="15" hidden="false" customHeight="false" outlineLevel="0" collapsed="false">
      <c r="A5555" s="72" t="s">
        <v>11169</v>
      </c>
      <c r="B5555" s="72" t="s">
        <v>11170</v>
      </c>
      <c r="C5555" s="72" t="s">
        <v>331</v>
      </c>
      <c r="D5555" s="72" t="s">
        <v>301</v>
      </c>
      <c r="E5555" s="72"/>
      <c r="F5555" s="73" t="n">
        <v>4257</v>
      </c>
      <c r="G5555" s="73" t="n">
        <v>3479</v>
      </c>
      <c r="H5555" s="73" t="n">
        <v>778</v>
      </c>
      <c r="I5555" s="74" t="n">
        <f aca="false">H5555/F5555</f>
        <v>0.182757810664787</v>
      </c>
      <c r="J5555" s="73" t="n">
        <v>3338</v>
      </c>
      <c r="K5555" s="73" t="n">
        <v>29</v>
      </c>
      <c r="L5555" s="73" t="n">
        <v>112</v>
      </c>
      <c r="M5555" s="73" t="n">
        <v>1253</v>
      </c>
      <c r="N5555" s="73" t="n">
        <v>1923</v>
      </c>
      <c r="O5555" s="73" t="n">
        <f aca="false">J5555-M5555-N5555</f>
        <v>162</v>
      </c>
      <c r="P5555" s="74" t="n">
        <f aca="false">M5555/J5555</f>
        <v>0.375374475733972</v>
      </c>
      <c r="Q5555" s="74" t="n">
        <f aca="false">N5555/J5555</f>
        <v>0.5760934691432</v>
      </c>
      <c r="R5555" s="75" t="n">
        <f aca="false">ABS(P5555-Q5555)*100</f>
        <v>20.0718993409227</v>
      </c>
      <c r="S5555" s="72" t="str">
        <f aca="false">IF(M5555&gt;N5555,"Flávio Bolsonaro",IF(N5555&gt;M5555,"Lula","Empate"))</f>
        <v>Lula</v>
      </c>
      <c r="T5555" s="74" t="n">
        <v>0.695917123705058</v>
      </c>
      <c r="U5555" s="74" t="n">
        <v>0.268433881779403</v>
      </c>
      <c r="V5555" s="72" t="str">
        <f aca="false">IF(S5555="Empate","—",IF((N5555&gt;M5555)&lt;&gt;(T5555&gt;U5555),"Sim","Não"))</f>
        <v>Não</v>
      </c>
    </row>
    <row r="5556" customFormat="false" ht="15" hidden="false" customHeight="false" outlineLevel="0" collapsed="false">
      <c r="A5556" s="72" t="s">
        <v>11171</v>
      </c>
      <c r="B5556" s="72" t="s">
        <v>11172</v>
      </c>
      <c r="C5556" s="72" t="s">
        <v>331</v>
      </c>
      <c r="D5556" s="72" t="s">
        <v>301</v>
      </c>
      <c r="E5556" s="72"/>
      <c r="F5556" s="73" t="n">
        <v>3061</v>
      </c>
      <c r="G5556" s="73" t="n">
        <v>2598</v>
      </c>
      <c r="H5556" s="73" t="n">
        <v>463</v>
      </c>
      <c r="I5556" s="74" t="n">
        <f aca="false">H5556/F5556</f>
        <v>0.15125775890232</v>
      </c>
      <c r="J5556" s="73" t="n">
        <v>2492</v>
      </c>
      <c r="K5556" s="73" t="n">
        <v>14</v>
      </c>
      <c r="L5556" s="73" t="n">
        <v>92</v>
      </c>
      <c r="M5556" s="73" t="n">
        <v>1296</v>
      </c>
      <c r="N5556" s="73" t="n">
        <v>1049</v>
      </c>
      <c r="O5556" s="73" t="n">
        <f aca="false">J5556-M5556-N5556</f>
        <v>147</v>
      </c>
      <c r="P5556" s="74" t="n">
        <f aca="false">M5556/J5556</f>
        <v>0.520064205457464</v>
      </c>
      <c r="Q5556" s="74" t="n">
        <f aca="false">N5556/J5556</f>
        <v>0.420947030497592</v>
      </c>
      <c r="R5556" s="75" t="n">
        <f aca="false">ABS(P5556-Q5556)*100</f>
        <v>9.91171749598716</v>
      </c>
      <c r="S5556" s="72" t="str">
        <f aca="false">IF(M5556&gt;N5556,"Flávio Bolsonaro",IF(N5556&gt;M5556,"Lula","Empate"))</f>
        <v>Flávio Bolsonaro</v>
      </c>
      <c r="T5556" s="74" t="n">
        <v>0.489103101424979</v>
      </c>
      <c r="U5556" s="74" t="n">
        <v>0.450125733445096</v>
      </c>
      <c r="V5556" s="72" t="str">
        <f aca="false">IF(S5556="Empate","—",IF((N5556&gt;M5556)&lt;&gt;(T5556&gt;U5556),"Sim","Não"))</f>
        <v>Sim</v>
      </c>
    </row>
    <row r="5557" customFormat="false" ht="15" hidden="false" customHeight="false" outlineLevel="0" collapsed="false">
      <c r="A5557" s="72" t="s">
        <v>11173</v>
      </c>
      <c r="B5557" s="72" t="s">
        <v>11174</v>
      </c>
      <c r="C5557" s="72" t="s">
        <v>331</v>
      </c>
      <c r="D5557" s="72" t="s">
        <v>301</v>
      </c>
      <c r="E5557" s="72"/>
      <c r="F5557" s="73" t="n">
        <v>2106</v>
      </c>
      <c r="G5557" s="73" t="n">
        <v>1710</v>
      </c>
      <c r="H5557" s="73" t="n">
        <v>396</v>
      </c>
      <c r="I5557" s="74" t="n">
        <f aca="false">H5557/F5557</f>
        <v>0.188034188034188</v>
      </c>
      <c r="J5557" s="73" t="n">
        <v>1639</v>
      </c>
      <c r="K5557" s="73" t="n">
        <v>12</v>
      </c>
      <c r="L5557" s="73" t="n">
        <v>59</v>
      </c>
      <c r="M5557" s="73" t="n">
        <v>601</v>
      </c>
      <c r="N5557" s="73" t="n">
        <v>913</v>
      </c>
      <c r="O5557" s="73" t="n">
        <f aca="false">J5557-M5557-N5557</f>
        <v>125</v>
      </c>
      <c r="P5557" s="74" t="n">
        <f aca="false">M5557/J5557</f>
        <v>0.366687004270897</v>
      </c>
      <c r="Q5557" s="74" t="n">
        <f aca="false">N5557/J5557</f>
        <v>0.557046979865772</v>
      </c>
      <c r="R5557" s="75" t="n">
        <f aca="false">ABS(P5557-Q5557)*100</f>
        <v>19.0359975594875</v>
      </c>
      <c r="S5557" s="72" t="str">
        <f aca="false">IF(M5557&gt;N5557,"Flávio Bolsonaro",IF(N5557&gt;M5557,"Lula","Empate"))</f>
        <v>Lula</v>
      </c>
      <c r="T5557" s="74" t="n">
        <v>0.625</v>
      </c>
      <c r="U5557" s="74" t="n">
        <v>0.308894230769231</v>
      </c>
      <c r="V5557" s="72" t="str">
        <f aca="false">IF(S5557="Empate","—",IF((N5557&gt;M5557)&lt;&gt;(T5557&gt;U5557),"Sim","Não"))</f>
        <v>Não</v>
      </c>
    </row>
    <row r="5558" customFormat="false" ht="15" hidden="false" customHeight="false" outlineLevel="0" collapsed="false">
      <c r="A5558" s="72" t="s">
        <v>11175</v>
      </c>
      <c r="B5558" s="72" t="s">
        <v>11176</v>
      </c>
      <c r="C5558" s="72" t="s">
        <v>331</v>
      </c>
      <c r="D5558" s="72" t="s">
        <v>301</v>
      </c>
      <c r="E5558" s="72"/>
      <c r="F5558" s="73" t="n">
        <v>4865</v>
      </c>
      <c r="G5558" s="73" t="n">
        <v>4025</v>
      </c>
      <c r="H5558" s="73" t="n">
        <v>840</v>
      </c>
      <c r="I5558" s="74" t="n">
        <f aca="false">H5558/F5558</f>
        <v>0.172661870503597</v>
      </c>
      <c r="J5558" s="73" t="n">
        <v>3886</v>
      </c>
      <c r="K5558" s="73" t="n">
        <v>28</v>
      </c>
      <c r="L5558" s="73" t="n">
        <v>111</v>
      </c>
      <c r="M5558" s="73" t="n">
        <v>1827</v>
      </c>
      <c r="N5558" s="73" t="n">
        <v>1834</v>
      </c>
      <c r="O5558" s="73" t="n">
        <f aca="false">J5558-M5558-N5558</f>
        <v>225</v>
      </c>
      <c r="P5558" s="74" t="n">
        <f aca="false">M5558/J5558</f>
        <v>0.470149253731343</v>
      </c>
      <c r="Q5558" s="74" t="n">
        <f aca="false">N5558/J5558</f>
        <v>0.471950591868245</v>
      </c>
      <c r="R5558" s="75" t="n">
        <f aca="false">ABS(P5558-Q5558)*100</f>
        <v>0.18013381369017</v>
      </c>
      <c r="S5558" s="72" t="str">
        <f aca="false">IF(M5558&gt;N5558,"Flávio Bolsonaro",IF(N5558&gt;M5558,"Lula","Empate"))</f>
        <v>Lula</v>
      </c>
      <c r="T5558" s="74" t="n">
        <v>0.610747796417401</v>
      </c>
      <c r="U5558" s="74" t="n">
        <v>0.343758885413705</v>
      </c>
      <c r="V5558" s="72" t="str">
        <f aca="false">IF(S5558="Empate","—",IF((N5558&gt;M5558)&lt;&gt;(T5558&gt;U5558),"Sim","Não"))</f>
        <v>Não</v>
      </c>
    </row>
    <row r="5559" customFormat="false" ht="15" hidden="false" customHeight="false" outlineLevel="0" collapsed="false">
      <c r="A5559" s="72" t="s">
        <v>11177</v>
      </c>
      <c r="B5559" s="72" t="s">
        <v>11178</v>
      </c>
      <c r="C5559" s="72" t="s">
        <v>331</v>
      </c>
      <c r="D5559" s="72" t="s">
        <v>301</v>
      </c>
      <c r="E5559" s="72"/>
      <c r="F5559" s="73" t="n">
        <v>1762</v>
      </c>
      <c r="G5559" s="73" t="n">
        <v>1475</v>
      </c>
      <c r="H5559" s="73" t="n">
        <v>287</v>
      </c>
      <c r="I5559" s="74" t="n">
        <f aca="false">H5559/F5559</f>
        <v>0.162883087400681</v>
      </c>
      <c r="J5559" s="73" t="n">
        <v>1412</v>
      </c>
      <c r="K5559" s="73" t="n">
        <v>10</v>
      </c>
      <c r="L5559" s="73" t="n">
        <v>53</v>
      </c>
      <c r="M5559" s="73" t="n">
        <v>725</v>
      </c>
      <c r="N5559" s="73" t="n">
        <v>608</v>
      </c>
      <c r="O5559" s="73" t="n">
        <f aca="false">J5559-M5559-N5559</f>
        <v>79</v>
      </c>
      <c r="P5559" s="74" t="n">
        <f aca="false">M5559/J5559</f>
        <v>0.513456090651558</v>
      </c>
      <c r="Q5559" s="74" t="n">
        <f aca="false">N5559/J5559</f>
        <v>0.430594900849858</v>
      </c>
      <c r="R5559" s="75" t="n">
        <f aca="false">ABS(P5559-Q5559)*100</f>
        <v>8.28611898016997</v>
      </c>
      <c r="S5559" s="72" t="str">
        <f aca="false">IF(M5559&gt;N5559,"Flávio Bolsonaro",IF(N5559&gt;M5559,"Lula","Empate"))</f>
        <v>Flávio Bolsonaro</v>
      </c>
      <c r="T5559" s="74" t="n">
        <v>0.522984174830445</v>
      </c>
      <c r="U5559" s="74" t="n">
        <v>0.412961567445366</v>
      </c>
      <c r="V5559" s="72" t="str">
        <f aca="false">IF(S5559="Empate","—",IF((N5559&gt;M5559)&lt;&gt;(T5559&gt;U5559),"Sim","Não"))</f>
        <v>Sim</v>
      </c>
    </row>
    <row r="5560" customFormat="false" ht="15" hidden="false" customHeight="false" outlineLevel="0" collapsed="false">
      <c r="A5560" s="72" t="s">
        <v>11179</v>
      </c>
      <c r="B5560" s="72" t="s">
        <v>11180</v>
      </c>
      <c r="C5560" s="72" t="s">
        <v>331</v>
      </c>
      <c r="D5560" s="72" t="s">
        <v>301</v>
      </c>
      <c r="E5560" s="72"/>
      <c r="F5560" s="73" t="n">
        <v>5456</v>
      </c>
      <c r="G5560" s="73" t="n">
        <v>4377</v>
      </c>
      <c r="H5560" s="73" t="n">
        <v>1079</v>
      </c>
      <c r="I5560" s="74" t="n">
        <f aca="false">H5560/F5560</f>
        <v>0.197763929618768</v>
      </c>
      <c r="J5560" s="73" t="n">
        <v>4229</v>
      </c>
      <c r="K5560" s="73" t="n">
        <v>41</v>
      </c>
      <c r="L5560" s="73" t="n">
        <v>107</v>
      </c>
      <c r="M5560" s="73" t="n">
        <v>1476</v>
      </c>
      <c r="N5560" s="73" t="n">
        <v>2518</v>
      </c>
      <c r="O5560" s="73" t="n">
        <f aca="false">J5560-M5560-N5560</f>
        <v>235</v>
      </c>
      <c r="P5560" s="74" t="n">
        <f aca="false">M5560/J5560</f>
        <v>0.349018680539135</v>
      </c>
      <c r="Q5560" s="74" t="n">
        <f aca="false">N5560/J5560</f>
        <v>0.595412627098605</v>
      </c>
      <c r="R5560" s="75" t="n">
        <f aca="false">ABS(P5560-Q5560)*100</f>
        <v>24.639394655947</v>
      </c>
      <c r="S5560" s="72" t="str">
        <f aca="false">IF(M5560&gt;N5560,"Flávio Bolsonaro",IF(N5560&gt;M5560,"Lula","Empate"))</f>
        <v>Lula</v>
      </c>
      <c r="T5560" s="74" t="n">
        <v>0.68513782324524</v>
      </c>
      <c r="U5560" s="74" t="n">
        <v>0.269678886047173</v>
      </c>
      <c r="V5560" s="72" t="str">
        <f aca="false">IF(S5560="Empate","—",IF((N5560&gt;M5560)&lt;&gt;(T5560&gt;U5560),"Sim","Não"))</f>
        <v>Não</v>
      </c>
    </row>
    <row r="5561" customFormat="false" ht="15" hidden="false" customHeight="false" outlineLevel="0" collapsed="false">
      <c r="A5561" s="72" t="s">
        <v>11181</v>
      </c>
      <c r="B5561" s="72" t="s">
        <v>11182</v>
      </c>
      <c r="C5561" s="72" t="s">
        <v>331</v>
      </c>
      <c r="D5561" s="72" t="s">
        <v>301</v>
      </c>
      <c r="E5561" s="72"/>
      <c r="F5561" s="73" t="n">
        <v>1852</v>
      </c>
      <c r="G5561" s="73" t="n">
        <v>1560</v>
      </c>
      <c r="H5561" s="73" t="n">
        <v>292</v>
      </c>
      <c r="I5561" s="74" t="n">
        <f aca="false">H5561/F5561</f>
        <v>0.157667386609071</v>
      </c>
      <c r="J5561" s="73" t="n">
        <v>1497</v>
      </c>
      <c r="K5561" s="73" t="n">
        <v>7</v>
      </c>
      <c r="L5561" s="73" t="n">
        <v>56</v>
      </c>
      <c r="M5561" s="73" t="n">
        <v>510</v>
      </c>
      <c r="N5561" s="73" t="n">
        <v>878</v>
      </c>
      <c r="O5561" s="73" t="n">
        <f aca="false">J5561-M5561-N5561</f>
        <v>109</v>
      </c>
      <c r="P5561" s="74" t="n">
        <f aca="false">M5561/J5561</f>
        <v>0.340681362725451</v>
      </c>
      <c r="Q5561" s="74" t="n">
        <f aca="false">N5561/J5561</f>
        <v>0.586506346025384</v>
      </c>
      <c r="R5561" s="75" t="n">
        <f aca="false">ABS(P5561-Q5561)*100</f>
        <v>24.5824983299933</v>
      </c>
      <c r="S5561" s="72" t="str">
        <f aca="false">IF(M5561&gt;N5561,"Flávio Bolsonaro",IF(N5561&gt;M5561,"Lula","Empate"))</f>
        <v>Lula</v>
      </c>
      <c r="T5561" s="74" t="n">
        <v>0.69237012987013</v>
      </c>
      <c r="U5561" s="74" t="n">
        <v>0.250811688311688</v>
      </c>
      <c r="V5561" s="72" t="str">
        <f aca="false">IF(S5561="Empate","—",IF((N5561&gt;M5561)&lt;&gt;(T5561&gt;U5561),"Sim","Não"))</f>
        <v>Não</v>
      </c>
    </row>
    <row r="5562" customFormat="false" ht="15" hidden="false" customHeight="false" outlineLevel="0" collapsed="false">
      <c r="A5562" s="72" t="s">
        <v>11183</v>
      </c>
      <c r="B5562" s="72" t="s">
        <v>11184</v>
      </c>
      <c r="C5562" s="72" t="s">
        <v>331</v>
      </c>
      <c r="D5562" s="72" t="s">
        <v>301</v>
      </c>
      <c r="E5562" s="72"/>
      <c r="F5562" s="73" t="n">
        <v>9833</v>
      </c>
      <c r="G5562" s="73" t="n">
        <v>8416</v>
      </c>
      <c r="H5562" s="73" t="n">
        <v>1417</v>
      </c>
      <c r="I5562" s="74" t="n">
        <f aca="false">H5562/F5562</f>
        <v>0.144106579884064</v>
      </c>
      <c r="J5562" s="73" t="n">
        <v>8168</v>
      </c>
      <c r="K5562" s="73" t="n">
        <v>54</v>
      </c>
      <c r="L5562" s="73" t="n">
        <v>194</v>
      </c>
      <c r="M5562" s="73" t="n">
        <v>3258</v>
      </c>
      <c r="N5562" s="73" t="n">
        <v>4432</v>
      </c>
      <c r="O5562" s="73" t="n">
        <f aca="false">J5562-M5562-N5562</f>
        <v>478</v>
      </c>
      <c r="P5562" s="74" t="n">
        <f aca="false">M5562/J5562</f>
        <v>0.398873653281097</v>
      </c>
      <c r="Q5562" s="74" t="n">
        <f aca="false">N5562/J5562</f>
        <v>0.542605288932419</v>
      </c>
      <c r="R5562" s="75" t="n">
        <f aca="false">ABS(P5562-Q5562)*100</f>
        <v>14.3731635651322</v>
      </c>
      <c r="S5562" s="72" t="str">
        <f aca="false">IF(M5562&gt;N5562,"Flávio Bolsonaro",IF(N5562&gt;M5562,"Lula","Empate"))</f>
        <v>Lula</v>
      </c>
      <c r="T5562" s="74" t="n">
        <v>0.63297213622291</v>
      </c>
      <c r="U5562" s="74" t="n">
        <v>0.323684210526316</v>
      </c>
      <c r="V5562" s="72" t="str">
        <f aca="false">IF(S5562="Empate","—",IF((N5562&gt;M5562)&lt;&gt;(T5562&gt;U5562),"Sim","Não"))</f>
        <v>Não</v>
      </c>
    </row>
    <row r="5563" customFormat="false" ht="15" hidden="false" customHeight="false" outlineLevel="0" collapsed="false">
      <c r="A5563" s="72" t="s">
        <v>11185</v>
      </c>
      <c r="B5563" s="72" t="s">
        <v>11186</v>
      </c>
      <c r="C5563" s="72" t="s">
        <v>331</v>
      </c>
      <c r="D5563" s="72" t="s">
        <v>301</v>
      </c>
      <c r="E5563" s="72"/>
      <c r="F5563" s="73" t="n">
        <v>2701</v>
      </c>
      <c r="G5563" s="73" t="n">
        <v>1961</v>
      </c>
      <c r="H5563" s="73" t="n">
        <v>740</v>
      </c>
      <c r="I5563" s="74" t="n">
        <f aca="false">H5563/F5563</f>
        <v>0.273972602739726</v>
      </c>
      <c r="J5563" s="73" t="n">
        <v>1883</v>
      </c>
      <c r="K5563" s="73" t="n">
        <v>5</v>
      </c>
      <c r="L5563" s="73" t="n">
        <v>73</v>
      </c>
      <c r="M5563" s="73" t="n">
        <v>586</v>
      </c>
      <c r="N5563" s="73" t="n">
        <v>1155</v>
      </c>
      <c r="O5563" s="73" t="n">
        <f aca="false">J5563-M5563-N5563</f>
        <v>142</v>
      </c>
      <c r="P5563" s="74" t="n">
        <f aca="false">M5563/J5563</f>
        <v>0.311205523101434</v>
      </c>
      <c r="Q5563" s="74" t="n">
        <f aca="false">N5563/J5563</f>
        <v>0.613382899628253</v>
      </c>
      <c r="R5563" s="75" t="n">
        <f aca="false">ABS(P5563-Q5563)*100</f>
        <v>30.2177376526819</v>
      </c>
      <c r="S5563" s="72" t="str">
        <f aca="false">IF(M5563&gt;N5563,"Flávio Bolsonaro",IF(N5563&gt;M5563,"Lula","Empate"))</f>
        <v>Lula</v>
      </c>
      <c r="T5563" s="74" t="n">
        <v>0.688967136150235</v>
      </c>
      <c r="U5563" s="74" t="n">
        <v>0.255868544600939</v>
      </c>
      <c r="V5563" s="72" t="str">
        <f aca="false">IF(S5563="Empate","—",IF((N5563&gt;M5563)&lt;&gt;(T5563&gt;U5563),"Sim","Não"))</f>
        <v>Não</v>
      </c>
    </row>
    <row r="5564" customFormat="false" ht="15" hidden="false" customHeight="false" outlineLevel="0" collapsed="false">
      <c r="A5564" s="72" t="s">
        <v>11187</v>
      </c>
      <c r="B5564" s="72" t="s">
        <v>11188</v>
      </c>
      <c r="C5564" s="72" t="s">
        <v>331</v>
      </c>
      <c r="D5564" s="72" t="s">
        <v>301</v>
      </c>
      <c r="E5564" s="72"/>
      <c r="F5564" s="73" t="n">
        <v>3364</v>
      </c>
      <c r="G5564" s="73" t="n">
        <v>2729</v>
      </c>
      <c r="H5564" s="73" t="n">
        <v>635</v>
      </c>
      <c r="I5564" s="74" t="n">
        <f aca="false">H5564/F5564</f>
        <v>0.188763376932224</v>
      </c>
      <c r="J5564" s="73" t="n">
        <v>2624</v>
      </c>
      <c r="K5564" s="73" t="n">
        <v>20</v>
      </c>
      <c r="L5564" s="73" t="n">
        <v>85</v>
      </c>
      <c r="M5564" s="73" t="n">
        <v>812</v>
      </c>
      <c r="N5564" s="73" t="n">
        <v>1712</v>
      </c>
      <c r="O5564" s="73" t="n">
        <f aca="false">J5564-M5564-N5564</f>
        <v>100</v>
      </c>
      <c r="P5564" s="74" t="n">
        <f aca="false">M5564/J5564</f>
        <v>0.309451219512195</v>
      </c>
      <c r="Q5564" s="74" t="n">
        <f aca="false">N5564/J5564</f>
        <v>0.652439024390244</v>
      </c>
      <c r="R5564" s="75" t="n">
        <f aca="false">ABS(P5564-Q5564)*100</f>
        <v>34.2987804878049</v>
      </c>
      <c r="S5564" s="72" t="str">
        <f aca="false">IF(M5564&gt;N5564,"Flávio Bolsonaro",IF(N5564&gt;M5564,"Lula","Empate"))</f>
        <v>Lula</v>
      </c>
      <c r="T5564" s="74" t="n">
        <v>0.712475247524752</v>
      </c>
      <c r="U5564" s="74" t="n">
        <v>0.247920792079208</v>
      </c>
      <c r="V5564" s="72" t="str">
        <f aca="false">IF(S5564="Empate","—",IF((N5564&gt;M5564)&lt;&gt;(T5564&gt;U5564),"Sim","Não"))</f>
        <v>Não</v>
      </c>
    </row>
    <row r="5565" customFormat="false" ht="15" hidden="false" customHeight="false" outlineLevel="0" collapsed="false">
      <c r="A5565" s="72" t="s">
        <v>11189</v>
      </c>
      <c r="B5565" s="72" t="s">
        <v>11190</v>
      </c>
      <c r="C5565" s="72" t="s">
        <v>331</v>
      </c>
      <c r="D5565" s="72" t="s">
        <v>301</v>
      </c>
      <c r="E5565" s="72"/>
      <c r="F5565" s="73" t="n">
        <v>4075</v>
      </c>
      <c r="G5565" s="73" t="n">
        <v>3174</v>
      </c>
      <c r="H5565" s="73" t="n">
        <v>901</v>
      </c>
      <c r="I5565" s="74" t="n">
        <f aca="false">H5565/F5565</f>
        <v>0.221104294478528</v>
      </c>
      <c r="J5565" s="73" t="n">
        <v>3058</v>
      </c>
      <c r="K5565" s="73" t="n">
        <v>21</v>
      </c>
      <c r="L5565" s="73" t="n">
        <v>95</v>
      </c>
      <c r="M5565" s="73" t="n">
        <v>1087</v>
      </c>
      <c r="N5565" s="73" t="n">
        <v>1792</v>
      </c>
      <c r="O5565" s="73" t="n">
        <f aca="false">J5565-M5565-N5565</f>
        <v>179</v>
      </c>
      <c r="P5565" s="74" t="n">
        <f aca="false">M5565/J5565</f>
        <v>0.355461085676913</v>
      </c>
      <c r="Q5565" s="74" t="n">
        <f aca="false">N5565/J5565</f>
        <v>0.586003924133421</v>
      </c>
      <c r="R5565" s="75" t="n">
        <f aca="false">ABS(P5565-Q5565)*100</f>
        <v>23.0542838456507</v>
      </c>
      <c r="S5565" s="72" t="str">
        <f aca="false">IF(M5565&gt;N5565,"Flávio Bolsonaro",IF(N5565&gt;M5565,"Lula","Empate"))</f>
        <v>Lula</v>
      </c>
      <c r="T5565" s="74" t="n">
        <v>0.712777191129884</v>
      </c>
      <c r="U5565" s="74" t="n">
        <v>0.246040126715945</v>
      </c>
      <c r="V5565" s="72" t="str">
        <f aca="false">IF(S5565="Empate","—",IF((N5565&gt;M5565)&lt;&gt;(T5565&gt;U5565),"Sim","Não"))</f>
        <v>Não</v>
      </c>
    </row>
    <row r="5566" customFormat="false" ht="15" hidden="false" customHeight="false" outlineLevel="0" collapsed="false">
      <c r="A5566" s="72" t="s">
        <v>11191</v>
      </c>
      <c r="B5566" s="72" t="s">
        <v>11192</v>
      </c>
      <c r="C5566" s="72" t="s">
        <v>331</v>
      </c>
      <c r="D5566" s="72" t="s">
        <v>301</v>
      </c>
      <c r="E5566" s="72"/>
      <c r="F5566" s="73" t="n">
        <v>8078</v>
      </c>
      <c r="G5566" s="73" t="n">
        <v>6730</v>
      </c>
      <c r="H5566" s="73" t="n">
        <v>1348</v>
      </c>
      <c r="I5566" s="74" t="n">
        <f aca="false">H5566/F5566</f>
        <v>0.166872988363456</v>
      </c>
      <c r="J5566" s="73" t="n">
        <v>6504</v>
      </c>
      <c r="K5566" s="73" t="n">
        <v>55</v>
      </c>
      <c r="L5566" s="73" t="n">
        <v>171</v>
      </c>
      <c r="M5566" s="73" t="n">
        <v>2187</v>
      </c>
      <c r="N5566" s="73" t="n">
        <v>3992</v>
      </c>
      <c r="O5566" s="73" t="n">
        <f aca="false">J5566-M5566-N5566</f>
        <v>325</v>
      </c>
      <c r="P5566" s="74" t="n">
        <f aca="false">M5566/J5566</f>
        <v>0.336254612546126</v>
      </c>
      <c r="Q5566" s="74" t="n">
        <f aca="false">N5566/J5566</f>
        <v>0.613776137761378</v>
      </c>
      <c r="R5566" s="75" t="n">
        <f aca="false">ABS(P5566-Q5566)*100</f>
        <v>27.7521525215252</v>
      </c>
      <c r="S5566" s="72" t="str">
        <f aca="false">IF(M5566&gt;N5566,"Flávio Bolsonaro",IF(N5566&gt;M5566,"Lula","Empate"))</f>
        <v>Lula</v>
      </c>
      <c r="T5566" s="74" t="n">
        <v>0.668990111849571</v>
      </c>
      <c r="U5566" s="74" t="n">
        <v>0.282055438482736</v>
      </c>
      <c r="V5566" s="72" t="str">
        <f aca="false">IF(S5566="Empate","—",IF((N5566&gt;M5566)&lt;&gt;(T5566&gt;U5566),"Sim","Não"))</f>
        <v>Não</v>
      </c>
    </row>
    <row r="5567" customFormat="false" ht="15" hidden="false" customHeight="false" outlineLevel="0" collapsed="false">
      <c r="A5567" s="72" t="s">
        <v>11193</v>
      </c>
      <c r="B5567" s="72" t="s">
        <v>11194</v>
      </c>
      <c r="C5567" s="72" t="s">
        <v>331</v>
      </c>
      <c r="D5567" s="72" t="s">
        <v>301</v>
      </c>
      <c r="E5567" s="72"/>
      <c r="F5567" s="73" t="n">
        <v>3073</v>
      </c>
      <c r="G5567" s="73" t="n">
        <v>2483</v>
      </c>
      <c r="H5567" s="73" t="n">
        <v>590</v>
      </c>
      <c r="I5567" s="74" t="n">
        <f aca="false">H5567/F5567</f>
        <v>0.191994793361536</v>
      </c>
      <c r="J5567" s="73" t="n">
        <v>2382</v>
      </c>
      <c r="K5567" s="73" t="n">
        <v>20</v>
      </c>
      <c r="L5567" s="73" t="n">
        <v>81</v>
      </c>
      <c r="M5567" s="73" t="n">
        <v>1131</v>
      </c>
      <c r="N5567" s="73" t="n">
        <v>1114</v>
      </c>
      <c r="O5567" s="73" t="n">
        <f aca="false">J5567-M5567-N5567</f>
        <v>137</v>
      </c>
      <c r="P5567" s="74" t="n">
        <f aca="false">M5567/J5567</f>
        <v>0.474811083123426</v>
      </c>
      <c r="Q5567" s="74" t="n">
        <f aca="false">N5567/J5567</f>
        <v>0.46767422334173</v>
      </c>
      <c r="R5567" s="75" t="n">
        <f aca="false">ABS(P5567-Q5567)*100</f>
        <v>0.713685978169604</v>
      </c>
      <c r="S5567" s="72" t="str">
        <f aca="false">IF(M5567&gt;N5567,"Flávio Bolsonaro",IF(N5567&gt;M5567,"Lula","Empate"))</f>
        <v>Flávio Bolsonaro</v>
      </c>
      <c r="T5567" s="74" t="n">
        <v>0.536091177712115</v>
      </c>
      <c r="U5567" s="74" t="n">
        <v>0.406922752216125</v>
      </c>
      <c r="V5567" s="72" t="str">
        <f aca="false">IF(S5567="Empate","—",IF((N5567&gt;M5567)&lt;&gt;(T5567&gt;U5567),"Sim","Não"))</f>
        <v>Sim</v>
      </c>
    </row>
    <row r="5568" customFormat="false" ht="15" hidden="false" customHeight="false" outlineLevel="0" collapsed="false">
      <c r="A5568" s="72" t="s">
        <v>11195</v>
      </c>
      <c r="B5568" s="72" t="s">
        <v>11196</v>
      </c>
      <c r="C5568" s="72" t="s">
        <v>331</v>
      </c>
      <c r="D5568" s="72" t="s">
        <v>301</v>
      </c>
      <c r="E5568" s="72"/>
      <c r="F5568" s="73" t="n">
        <v>11231</v>
      </c>
      <c r="G5568" s="73" t="n">
        <v>8816</v>
      </c>
      <c r="H5568" s="73" t="n">
        <v>2415</v>
      </c>
      <c r="I5568" s="74" t="n">
        <f aca="false">H5568/F5568</f>
        <v>0.215029828154216</v>
      </c>
      <c r="J5568" s="73" t="n">
        <v>8347</v>
      </c>
      <c r="K5568" s="73" t="n">
        <v>76</v>
      </c>
      <c r="L5568" s="73" t="n">
        <v>393</v>
      </c>
      <c r="M5568" s="73" t="n">
        <v>3353</v>
      </c>
      <c r="N5568" s="73" t="n">
        <v>4524</v>
      </c>
      <c r="O5568" s="73" t="n">
        <f aca="false">J5568-M5568-N5568</f>
        <v>470</v>
      </c>
      <c r="P5568" s="74" t="n">
        <f aca="false">M5568/J5568</f>
        <v>0.401701210015574</v>
      </c>
      <c r="Q5568" s="74" t="n">
        <f aca="false">N5568/J5568</f>
        <v>0.541991134539355</v>
      </c>
      <c r="R5568" s="75" t="n">
        <f aca="false">ABS(P5568-Q5568)*100</f>
        <v>14.0289924523781</v>
      </c>
      <c r="S5568" s="72" t="str">
        <f aca="false">IF(M5568&gt;N5568,"Flávio Bolsonaro",IF(N5568&gt;M5568,"Lula","Empate"))</f>
        <v>Lula</v>
      </c>
      <c r="T5568" s="74" t="n">
        <v>0.620454837466273</v>
      </c>
      <c r="U5568" s="74" t="n">
        <v>0.327508672748298</v>
      </c>
      <c r="V5568" s="72" t="str">
        <f aca="false">IF(S5568="Empate","—",IF((N5568&gt;M5568)&lt;&gt;(T5568&gt;U5568),"Sim","Não"))</f>
        <v>Não</v>
      </c>
    </row>
    <row r="5569" customFormat="false" ht="15" hidden="false" customHeight="false" outlineLevel="0" collapsed="false">
      <c r="A5569" s="72" t="s">
        <v>11197</v>
      </c>
      <c r="B5569" s="72" t="s">
        <v>11198</v>
      </c>
      <c r="C5569" s="72" t="s">
        <v>331</v>
      </c>
      <c r="D5569" s="72" t="s">
        <v>301</v>
      </c>
      <c r="E5569" s="72"/>
      <c r="F5569" s="73" t="n">
        <v>2033</v>
      </c>
      <c r="G5569" s="73" t="n">
        <v>1488</v>
      </c>
      <c r="H5569" s="73" t="n">
        <v>545</v>
      </c>
      <c r="I5569" s="74" t="n">
        <f aca="false">H5569/F5569</f>
        <v>0.268076733890802</v>
      </c>
      <c r="J5569" s="73" t="n">
        <v>1405</v>
      </c>
      <c r="K5569" s="73" t="n">
        <v>16</v>
      </c>
      <c r="L5569" s="73" t="n">
        <v>67</v>
      </c>
      <c r="M5569" s="73" t="n">
        <v>366</v>
      </c>
      <c r="N5569" s="73" t="n">
        <v>973</v>
      </c>
      <c r="O5569" s="73" t="n">
        <f aca="false">J5569-M5569-N5569</f>
        <v>66</v>
      </c>
      <c r="P5569" s="74" t="n">
        <f aca="false">M5569/J5569</f>
        <v>0.260498220640569</v>
      </c>
      <c r="Q5569" s="74" t="n">
        <f aca="false">N5569/J5569</f>
        <v>0.692526690391459</v>
      </c>
      <c r="R5569" s="75" t="n">
        <f aca="false">ABS(P5569-Q5569)*100</f>
        <v>43.202846975089</v>
      </c>
      <c r="S5569" s="72" t="str">
        <f aca="false">IF(M5569&gt;N5569,"Flávio Bolsonaro",IF(N5569&gt;M5569,"Lula","Empate"))</f>
        <v>Lula</v>
      </c>
      <c r="T5569" s="74" t="n">
        <v>0.722962962962963</v>
      </c>
      <c r="U5569" s="74" t="n">
        <v>0.217037037037037</v>
      </c>
      <c r="V5569" s="72" t="str">
        <f aca="false">IF(S5569="Empate","—",IF((N5569&gt;M5569)&lt;&gt;(T5569&gt;U5569),"Sim","Não"))</f>
        <v>Não</v>
      </c>
    </row>
    <row r="5570" customFormat="false" ht="15" hidden="false" customHeight="false" outlineLevel="0" collapsed="false">
      <c r="A5570" s="72" t="s">
        <v>11199</v>
      </c>
      <c r="B5570" s="72" t="s">
        <v>11200</v>
      </c>
      <c r="C5570" s="72" t="s">
        <v>331</v>
      </c>
      <c r="D5570" s="72" t="s">
        <v>301</v>
      </c>
      <c r="E5570" s="72"/>
      <c r="F5570" s="73" t="n">
        <v>2560</v>
      </c>
      <c r="G5570" s="73" t="n">
        <v>1935</v>
      </c>
      <c r="H5570" s="73" t="n">
        <v>625</v>
      </c>
      <c r="I5570" s="74" t="n">
        <f aca="false">H5570/F5570</f>
        <v>0.244140625</v>
      </c>
      <c r="J5570" s="73" t="n">
        <v>1869</v>
      </c>
      <c r="K5570" s="73" t="n">
        <v>10</v>
      </c>
      <c r="L5570" s="73" t="n">
        <v>56</v>
      </c>
      <c r="M5570" s="73" t="n">
        <v>1008</v>
      </c>
      <c r="N5570" s="73" t="n">
        <v>763</v>
      </c>
      <c r="O5570" s="73" t="n">
        <f aca="false">J5570-M5570-N5570</f>
        <v>98</v>
      </c>
      <c r="P5570" s="74" t="n">
        <f aca="false">M5570/J5570</f>
        <v>0.539325842696629</v>
      </c>
      <c r="Q5570" s="74" t="n">
        <f aca="false">N5570/J5570</f>
        <v>0.408239700374532</v>
      </c>
      <c r="R5570" s="75" t="n">
        <f aca="false">ABS(P5570-Q5570)*100</f>
        <v>13.1086142322097</v>
      </c>
      <c r="S5570" s="72" t="str">
        <f aca="false">IF(M5570&gt;N5570,"Flávio Bolsonaro",IF(N5570&gt;M5570,"Lula","Empate"))</f>
        <v>Flávio Bolsonaro</v>
      </c>
      <c r="T5570" s="74" t="n">
        <v>0.541450777202073</v>
      </c>
      <c r="U5570" s="74" t="n">
        <v>0.419170984455959</v>
      </c>
      <c r="V5570" s="72" t="str">
        <f aca="false">IF(S5570="Empate","—",IF((N5570&gt;M5570)&lt;&gt;(T5570&gt;U5570),"Sim","Não"))</f>
        <v>Sim</v>
      </c>
    </row>
    <row r="5571" customFormat="false" ht="15" hidden="false" customHeight="false" outlineLevel="0" collapsed="false">
      <c r="A5571" s="72" t="s">
        <v>11201</v>
      </c>
      <c r="B5571" s="72" t="s">
        <v>11202</v>
      </c>
      <c r="C5571" s="72" t="s">
        <v>331</v>
      </c>
      <c r="D5571" s="72" t="s">
        <v>301</v>
      </c>
      <c r="E5571" s="72"/>
      <c r="F5571" s="73" t="n">
        <v>16077</v>
      </c>
      <c r="G5571" s="73" t="n">
        <v>13360</v>
      </c>
      <c r="H5571" s="73" t="n">
        <v>2717</v>
      </c>
      <c r="I5571" s="74" t="n">
        <f aca="false">H5571/F5571</f>
        <v>0.168999191391429</v>
      </c>
      <c r="J5571" s="73" t="n">
        <v>12882</v>
      </c>
      <c r="K5571" s="73" t="n">
        <v>131</v>
      </c>
      <c r="L5571" s="73" t="n">
        <v>347</v>
      </c>
      <c r="M5571" s="73" t="n">
        <v>4330</v>
      </c>
      <c r="N5571" s="73" t="n">
        <v>7921</v>
      </c>
      <c r="O5571" s="73" t="n">
        <f aca="false">J5571-M5571-N5571</f>
        <v>631</v>
      </c>
      <c r="P5571" s="74" t="n">
        <f aca="false">M5571/J5571</f>
        <v>0.336127930445583</v>
      </c>
      <c r="Q5571" s="74" t="n">
        <f aca="false">N5571/J5571</f>
        <v>0.614888992392486</v>
      </c>
      <c r="R5571" s="75" t="n">
        <f aca="false">ABS(P5571-Q5571)*100</f>
        <v>27.8761061946903</v>
      </c>
      <c r="S5571" s="72" t="str">
        <f aca="false">IF(M5571&gt;N5571,"Flávio Bolsonaro",IF(N5571&gt;M5571,"Lula","Empate"))</f>
        <v>Lula</v>
      </c>
      <c r="T5571" s="74" t="n">
        <v>0.66000951022349</v>
      </c>
      <c r="U5571" s="74" t="n">
        <v>0.296798224758282</v>
      </c>
      <c r="V5571" s="72" t="str">
        <f aca="false">IF(S5571="Empate","—",IF((N5571&gt;M5571)&lt;&gt;(T5571&gt;U5571),"Sim","Não"))</f>
        <v>Não</v>
      </c>
    </row>
    <row r="5572" customFormat="false" ht="15" hidden="false" customHeight="false" outlineLevel="0" collapsed="false">
      <c r="A5572" s="72" t="s">
        <v>11203</v>
      </c>
      <c r="B5572" s="72" t="s">
        <v>11204</v>
      </c>
      <c r="C5572" s="72" t="s">
        <v>331</v>
      </c>
      <c r="D5572" s="72" t="s">
        <v>301</v>
      </c>
      <c r="E5572" s="72"/>
      <c r="F5572" s="73" t="n">
        <v>5453</v>
      </c>
      <c r="G5572" s="73" t="n">
        <v>4696</v>
      </c>
      <c r="H5572" s="73" t="n">
        <v>757</v>
      </c>
      <c r="I5572" s="74" t="n">
        <f aca="false">H5572/F5572</f>
        <v>0.138822666422153</v>
      </c>
      <c r="J5572" s="73" t="n">
        <v>4563</v>
      </c>
      <c r="K5572" s="73" t="n">
        <v>22</v>
      </c>
      <c r="L5572" s="73" t="n">
        <v>111</v>
      </c>
      <c r="M5572" s="73" t="n">
        <v>1234</v>
      </c>
      <c r="N5572" s="73" t="n">
        <v>3206</v>
      </c>
      <c r="O5572" s="73" t="n">
        <f aca="false">J5572-M5572-N5572</f>
        <v>123</v>
      </c>
      <c r="P5572" s="74" t="n">
        <f aca="false">M5572/J5572</f>
        <v>0.270436116589963</v>
      </c>
      <c r="Q5572" s="74" t="n">
        <f aca="false">N5572/J5572</f>
        <v>0.702607933377164</v>
      </c>
      <c r="R5572" s="75" t="n">
        <f aca="false">ABS(P5572-Q5572)*100</f>
        <v>43.2171816787201</v>
      </c>
      <c r="S5572" s="72" t="str">
        <f aca="false">IF(M5572&gt;N5572,"Flávio Bolsonaro",IF(N5572&gt;M5572,"Lula","Empate"))</f>
        <v>Lula</v>
      </c>
      <c r="T5572" s="74" t="n">
        <v>0.713856928464232</v>
      </c>
      <c r="U5572" s="74" t="n">
        <v>0.25887943971986</v>
      </c>
      <c r="V5572" s="72" t="str">
        <f aca="false">IF(S5572="Empate","—",IF((N5572&gt;M5572)&lt;&gt;(T5572&gt;U5572),"Sim","Não"))</f>
        <v>Não</v>
      </c>
    </row>
    <row r="5573" customFormat="false" ht="15" hidden="false" customHeight="false" outlineLevel="0" collapsed="false">
      <c r="A5573" s="72" t="s">
        <v>11205</v>
      </c>
      <c r="B5573" s="72" t="s">
        <v>11206</v>
      </c>
      <c r="C5573" s="72" t="s">
        <v>331</v>
      </c>
      <c r="D5573" s="72" t="s">
        <v>301</v>
      </c>
      <c r="E5573" s="72"/>
      <c r="F5573" s="73" t="n">
        <v>1851</v>
      </c>
      <c r="G5573" s="73" t="n">
        <v>1511</v>
      </c>
      <c r="H5573" s="73" t="n">
        <v>340</v>
      </c>
      <c r="I5573" s="74" t="n">
        <f aca="false">H5573/F5573</f>
        <v>0.183684494867639</v>
      </c>
      <c r="J5573" s="73" t="n">
        <v>1449</v>
      </c>
      <c r="K5573" s="73" t="n">
        <v>17</v>
      </c>
      <c r="L5573" s="73" t="n">
        <v>45</v>
      </c>
      <c r="M5573" s="73" t="n">
        <v>619</v>
      </c>
      <c r="N5573" s="73" t="n">
        <v>770</v>
      </c>
      <c r="O5573" s="73" t="n">
        <f aca="false">J5573-M5573-N5573</f>
        <v>60</v>
      </c>
      <c r="P5573" s="74" t="n">
        <f aca="false">M5573/J5573</f>
        <v>0.427191166321601</v>
      </c>
      <c r="Q5573" s="74" t="n">
        <f aca="false">N5573/J5573</f>
        <v>0.531400966183575</v>
      </c>
      <c r="R5573" s="75" t="n">
        <f aca="false">ABS(P5573-Q5573)*100</f>
        <v>10.4209799861974</v>
      </c>
      <c r="S5573" s="72" t="str">
        <f aca="false">IF(M5573&gt;N5573,"Flávio Bolsonaro",IF(N5573&gt;M5573,"Lula","Empate"))</f>
        <v>Lula</v>
      </c>
      <c r="T5573" s="74" t="n">
        <v>0.601775956284153</v>
      </c>
      <c r="U5573" s="74" t="n">
        <v>0.353142076502732</v>
      </c>
      <c r="V5573" s="72" t="str">
        <f aca="false">IF(S5573="Empate","—",IF((N5573&gt;M5573)&lt;&gt;(T5573&gt;U5573),"Sim","Não"))</f>
        <v>Não</v>
      </c>
    </row>
    <row r="5574" customFormat="false" ht="15" hidden="false" customHeight="false" outlineLevel="0" collapsed="false">
      <c r="A5574" s="72" t="s">
        <v>11207</v>
      </c>
      <c r="B5574" s="72" t="s">
        <v>11208</v>
      </c>
      <c r="C5574" s="72" t="s">
        <v>331</v>
      </c>
      <c r="D5574" s="72" t="s">
        <v>301</v>
      </c>
      <c r="E5574" s="72"/>
      <c r="F5574" s="73" t="n">
        <v>1797</v>
      </c>
      <c r="G5574" s="73" t="n">
        <v>1457</v>
      </c>
      <c r="H5574" s="73" t="n">
        <v>340</v>
      </c>
      <c r="I5574" s="74" t="n">
        <f aca="false">H5574/F5574</f>
        <v>0.189204229271007</v>
      </c>
      <c r="J5574" s="73" t="n">
        <v>1392</v>
      </c>
      <c r="K5574" s="73" t="n">
        <v>15</v>
      </c>
      <c r="L5574" s="73" t="n">
        <v>50</v>
      </c>
      <c r="M5574" s="73" t="n">
        <v>526</v>
      </c>
      <c r="N5574" s="73" t="n">
        <v>798</v>
      </c>
      <c r="O5574" s="73" t="n">
        <f aca="false">J5574-M5574-N5574</f>
        <v>68</v>
      </c>
      <c r="P5574" s="74" t="n">
        <f aca="false">M5574/J5574</f>
        <v>0.377873563218391</v>
      </c>
      <c r="Q5574" s="74" t="n">
        <f aca="false">N5574/J5574</f>
        <v>0.573275862068966</v>
      </c>
      <c r="R5574" s="75" t="n">
        <f aca="false">ABS(P5574-Q5574)*100</f>
        <v>19.5402298850575</v>
      </c>
      <c r="S5574" s="72" t="str">
        <f aca="false">IF(M5574&gt;N5574,"Flávio Bolsonaro",IF(N5574&gt;M5574,"Lula","Empate"))</f>
        <v>Lula</v>
      </c>
      <c r="T5574" s="74" t="n">
        <v>0.648375451263538</v>
      </c>
      <c r="U5574" s="74" t="n">
        <v>0.292418772563177</v>
      </c>
      <c r="V5574" s="72" t="str">
        <f aca="false">IF(S5574="Empate","—",IF((N5574&gt;M5574)&lt;&gt;(T5574&gt;U5574),"Sim","Não"))</f>
        <v>Não</v>
      </c>
    </row>
    <row r="5575" customFormat="false" ht="15" hidden="false" customHeight="false" outlineLevel="0" collapsed="false">
      <c r="A5575" s="72" t="s">
        <v>11209</v>
      </c>
      <c r="B5575" s="72" t="s">
        <v>11210</v>
      </c>
      <c r="C5575" s="72" t="s">
        <v>331</v>
      </c>
      <c r="D5575" s="72" t="s">
        <v>301</v>
      </c>
      <c r="E5575" s="72"/>
      <c r="F5575" s="73" t="n">
        <v>7391</v>
      </c>
      <c r="G5575" s="73" t="n">
        <v>5987</v>
      </c>
      <c r="H5575" s="73" t="n">
        <v>1404</v>
      </c>
      <c r="I5575" s="74" t="n">
        <f aca="false">H5575/F5575</f>
        <v>0.189960763090245</v>
      </c>
      <c r="J5575" s="73" t="n">
        <v>5716</v>
      </c>
      <c r="K5575" s="73" t="n">
        <v>50</v>
      </c>
      <c r="L5575" s="73" t="n">
        <v>221</v>
      </c>
      <c r="M5575" s="73" t="n">
        <v>2519</v>
      </c>
      <c r="N5575" s="73" t="n">
        <v>2933</v>
      </c>
      <c r="O5575" s="73" t="n">
        <f aca="false">J5575-M5575-N5575</f>
        <v>264</v>
      </c>
      <c r="P5575" s="74" t="n">
        <f aca="false">M5575/J5575</f>
        <v>0.440692792162351</v>
      </c>
      <c r="Q5575" s="74" t="n">
        <f aca="false">N5575/J5575</f>
        <v>0.513121063680896</v>
      </c>
      <c r="R5575" s="75" t="n">
        <f aca="false">ABS(P5575-Q5575)*100</f>
        <v>7.24282715185444</v>
      </c>
      <c r="S5575" s="72" t="str">
        <f aca="false">IF(M5575&gt;N5575,"Flávio Bolsonaro",IF(N5575&gt;M5575,"Lula","Empate"))</f>
        <v>Lula</v>
      </c>
      <c r="T5575" s="74" t="n">
        <v>0.600075528700906</v>
      </c>
      <c r="U5575" s="74" t="n">
        <v>0.355551359516616</v>
      </c>
      <c r="V5575" s="72" t="str">
        <f aca="false">IF(S5575="Empate","—",IF((N5575&gt;M5575)&lt;&gt;(T5575&gt;U5575),"Sim","Não"))</f>
        <v>Não</v>
      </c>
    </row>
    <row r="5576" customFormat="false" ht="15" hidden="false" customHeight="false" outlineLevel="0" collapsed="false">
      <c r="A5576" s="72" t="s">
        <v>11211</v>
      </c>
      <c r="B5576" s="72" t="s">
        <v>11212</v>
      </c>
      <c r="C5576" s="72" t="s">
        <v>331</v>
      </c>
      <c r="D5576" s="72" t="s">
        <v>301</v>
      </c>
      <c r="E5576" s="72"/>
      <c r="F5576" s="73" t="n">
        <v>8639</v>
      </c>
      <c r="G5576" s="73" t="n">
        <v>7075</v>
      </c>
      <c r="H5576" s="73" t="n">
        <v>1564</v>
      </c>
      <c r="I5576" s="74" t="n">
        <f aca="false">H5576/F5576</f>
        <v>0.18103947216113</v>
      </c>
      <c r="J5576" s="73" t="n">
        <v>6861</v>
      </c>
      <c r="K5576" s="73" t="n">
        <v>42</v>
      </c>
      <c r="L5576" s="73" t="n">
        <v>172</v>
      </c>
      <c r="M5576" s="73" t="n">
        <v>3568</v>
      </c>
      <c r="N5576" s="73" t="n">
        <v>3006</v>
      </c>
      <c r="O5576" s="73" t="n">
        <f aca="false">J5576-M5576-N5576</f>
        <v>287</v>
      </c>
      <c r="P5576" s="74" t="n">
        <f aca="false">M5576/J5576</f>
        <v>0.520040810377496</v>
      </c>
      <c r="Q5576" s="74" t="n">
        <f aca="false">N5576/J5576</f>
        <v>0.438128552689112</v>
      </c>
      <c r="R5576" s="75" t="n">
        <f aca="false">ABS(P5576-Q5576)*100</f>
        <v>8.19122576883836</v>
      </c>
      <c r="S5576" s="72" t="str">
        <f aca="false">IF(M5576&gt;N5576,"Flávio Bolsonaro",IF(N5576&gt;M5576,"Lula","Empate"))</f>
        <v>Flávio Bolsonaro</v>
      </c>
      <c r="T5576" s="74" t="n">
        <v>0.485661424606846</v>
      </c>
      <c r="U5576" s="74" t="n">
        <v>0.473018809744064</v>
      </c>
      <c r="V5576" s="72" t="str">
        <f aca="false">IF(S5576="Empate","—",IF((N5576&gt;M5576)&lt;&gt;(T5576&gt;U5576),"Sim","Não"))</f>
        <v>Sim</v>
      </c>
    </row>
  </sheetData>
  <autoFilter ref="A5:V5576"/>
  <conditionalFormatting sqref="R6:R5576">
    <cfRule type="dataBar" priority="2">
      <dataBar showValue="1" minLength="10" maxLength="90">
        <cfvo type="min" val="0"/>
        <cfvo type="max" val="0"/>
        <color rgb="FFE2B65A"/>
      </dataBar>
      <extLst>
        <ext xmlns:x14="http://schemas.microsoft.com/office/spreadsheetml/2009/9/main" uri="{B025F937-C7B1-47D3-B67F-A62EFF666E3E}">
          <x14:id>{6232B4D6-EF78-4E3F-9FE0-E95484E4C5DC}</x14:id>
        </ext>
      </extLst>
    </cfRule>
  </conditionalFormatting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32B4D6-EF78-4E3F-9FE0-E95484E4C5DC}">
            <x14:dataBar minLength="10" maxLength="90" axisPosition="none" gradient="true">
              <x14:cfvo type="min"/>
              <x14:cfvo type="max"/>
              <x14:negativeFillColor rgb="FFE2B65A"/>
              <x14:axisColor rgb="FF000000"/>
            </x14:dataBar>
          </x14:cfRule>
          <xm:sqref>R6:R5576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707F"/>
    <pageSetUpPr fitToPage="true"/>
  </sheetPr>
  <dimension ref="A1:K1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5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9" min="8" style="0" width="9"/>
    <col collapsed="false" customWidth="true" hidden="false" outlineLevel="0" max="10" min="10" style="0" width="11"/>
    <col collapsed="false" customWidth="true" hidden="false" outlineLevel="0" max="11" min="11" style="0" width="17"/>
  </cols>
  <sheetData>
    <row r="1" customFormat="false" ht="19.7" hidden="false" customHeight="false" outlineLevel="0" collapsed="false">
      <c r="A1" s="22" t="s">
        <v>11213</v>
      </c>
    </row>
    <row r="2" customFormat="false" ht="15" hidden="false" customHeight="false" outlineLevel="0" collapsed="false">
      <c r="A2" s="23" t="s">
        <v>11214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349</v>
      </c>
      <c r="B5" s="28" t="s">
        <v>11215</v>
      </c>
      <c r="C5" s="28" t="s">
        <v>260</v>
      </c>
      <c r="D5" s="28" t="s">
        <v>263</v>
      </c>
      <c r="E5" s="28" t="s">
        <v>264</v>
      </c>
      <c r="F5" s="28" t="s">
        <v>63</v>
      </c>
      <c r="G5" s="28" t="s">
        <v>64</v>
      </c>
      <c r="H5" s="28" t="s">
        <v>268</v>
      </c>
      <c r="I5" s="28" t="s">
        <v>269</v>
      </c>
      <c r="J5" s="28" t="s">
        <v>272</v>
      </c>
      <c r="K5" s="28" t="s">
        <v>273</v>
      </c>
    </row>
    <row r="6" customFormat="false" ht="15" hidden="false" customHeight="false" outlineLevel="0" collapsed="false">
      <c r="A6" s="76" t="s">
        <v>11216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customFormat="false" ht="15" hidden="false" customHeight="false" outlineLevel="0" collapsed="false">
      <c r="A7" s="77" t="s">
        <v>10818</v>
      </c>
      <c r="B7" s="78" t="str">
        <f aca="false">INDEX('Presidente por município'!$B$6:$B$5576,MATCH($A7,'Presidente por município'!$A$6:$A$5576,0))</f>
        <v>São Paulo</v>
      </c>
      <c r="C7" s="78" t="str">
        <f aca="false">INDEX('Presidente por município'!$C$6:$C$5576,MATCH($A7,'Presidente por município'!$A$6:$A$5576,0))</f>
        <v>SP</v>
      </c>
      <c r="D7" s="79" t="n">
        <f aca="false">INDEX('Presidente por município'!$F$6:$F$5576,MATCH($A7,'Presidente por município'!$A$6:$A$5576,0))</f>
        <v>9145124</v>
      </c>
      <c r="E7" s="80" t="n">
        <f aca="false">INDEX('Presidente por município'!$I$6:$I$5576,MATCH($A7,'Presidente por município'!$A$6:$A$5576,0))</f>
        <v>0.233863750781291</v>
      </c>
      <c r="F7" s="79" t="n">
        <f aca="false">INDEX('Presidente por município'!$M$6:$M$5576,MATCH($A7,'Presidente por município'!$A$6:$A$5576,0))</f>
        <v>2760747</v>
      </c>
      <c r="G7" s="79" t="n">
        <f aca="false">INDEX('Presidente por município'!$N$6:$N$5576,MATCH($A7,'Presidente por município'!$A$6:$A$5576,0))</f>
        <v>3052349</v>
      </c>
      <c r="H7" s="80" t="n">
        <f aca="false">INDEX('Presidente por município'!$P$6:$P$5576,MATCH($A7,'Presidente por município'!$A$6:$A$5576,0))</f>
        <v>0.421306704594358</v>
      </c>
      <c r="I7" s="80" t="n">
        <f aca="false">INDEX('Presidente por município'!$Q$6:$Q$5576,MATCH($A7,'Presidente por município'!$A$6:$A$5576,0))</f>
        <v>0.465806935029499</v>
      </c>
      <c r="J7" s="81" t="n">
        <f aca="false">INDEX('Presidente por município'!$R$6:$R$5576,MATCH($A7,'Presidente por município'!$A$6:$A$5576,0))</f>
        <v>4.45002304351409</v>
      </c>
      <c r="K7" s="78" t="str">
        <f aca="false">INDEX('Presidente por município'!$S$6:$S$5576,MATCH($A7,'Presidente por município'!$A$6:$A$5576,0))</f>
        <v>Lula</v>
      </c>
    </row>
    <row r="8" customFormat="false" ht="15" hidden="false" customHeight="false" outlineLevel="0" collapsed="false">
      <c r="A8" s="77" t="s">
        <v>7553</v>
      </c>
      <c r="B8" s="78" t="str">
        <f aca="false">INDEX('Presidente por município'!$B$6:$B$5576,MATCH($A8,'Presidente por município'!$A$6:$A$5576,0))</f>
        <v>Rio de Janeiro</v>
      </c>
      <c r="C8" s="78" t="str">
        <f aca="false">INDEX('Presidente por município'!$C$6:$C$5576,MATCH($A8,'Presidente por município'!$A$6:$A$5576,0))</f>
        <v>RJ</v>
      </c>
      <c r="D8" s="79" t="n">
        <f aca="false">INDEX('Presidente por município'!$F$6:$F$5576,MATCH($A8,'Presidente por município'!$A$6:$A$5576,0))</f>
        <v>4952612</v>
      </c>
      <c r="E8" s="80" t="n">
        <f aca="false">INDEX('Presidente por município'!$I$6:$I$5576,MATCH($A8,'Presidente por município'!$A$6:$A$5576,0))</f>
        <v>0.261218524689598</v>
      </c>
      <c r="F8" s="79" t="n">
        <f aca="false">INDEX('Presidente por município'!$M$6:$M$5576,MATCH($A8,'Presidente por município'!$A$6:$A$5576,0))</f>
        <v>1662354</v>
      </c>
      <c r="G8" s="79" t="n">
        <f aca="false">INDEX('Presidente por município'!$N$6:$N$5576,MATCH($A8,'Presidente por município'!$A$6:$A$5576,0))</f>
        <v>1524517</v>
      </c>
      <c r="H8" s="80" t="n">
        <f aca="false">INDEX('Presidente por município'!$P$6:$P$5576,MATCH($A8,'Presidente por município'!$A$6:$A$5576,0))</f>
        <v>0.478805970493169</v>
      </c>
      <c r="I8" s="80" t="n">
        <f aca="false">INDEX('Presidente por município'!$Q$6:$Q$5576,MATCH($A8,'Presidente por município'!$A$6:$A$5576,0))</f>
        <v>0.439104932955516</v>
      </c>
      <c r="J8" s="81" t="n">
        <f aca="false">INDEX('Presidente por município'!$R$6:$R$5576,MATCH($A8,'Presidente por município'!$A$6:$A$5576,0))</f>
        <v>3.97010375376526</v>
      </c>
      <c r="K8" s="78" t="str">
        <f aca="false">INDEX('Presidente por município'!$S$6:$S$5576,MATCH($A8,'Presidente por município'!$A$6:$A$5576,0))</f>
        <v>Flávio Bolsonaro</v>
      </c>
    </row>
    <row r="9" customFormat="false" ht="15" hidden="false" customHeight="false" outlineLevel="0" collapsed="false">
      <c r="A9" s="77" t="s">
        <v>1957</v>
      </c>
      <c r="B9" s="78" t="str">
        <f aca="false">INDEX('Presidente por município'!$B$6:$B$5576,MATCH($A9,'Presidente por município'!$A$6:$A$5576,0))</f>
        <v>Brasília</v>
      </c>
      <c r="C9" s="78" t="str">
        <f aca="false">INDEX('Presidente por município'!$C$6:$C$5576,MATCH($A9,'Presidente por município'!$A$6:$A$5576,0))</f>
        <v>DF</v>
      </c>
      <c r="D9" s="79" t="n">
        <f aca="false">INDEX('Presidente por município'!$F$6:$F$5576,MATCH($A9,'Presidente por município'!$A$6:$A$5576,0))</f>
        <v>2258320</v>
      </c>
      <c r="E9" s="80" t="n">
        <f aca="false">INDEX('Presidente por município'!$I$6:$I$5576,MATCH($A9,'Presidente por município'!$A$6:$A$5576,0))</f>
        <v>0.189044953770945</v>
      </c>
      <c r="F9" s="79" t="n">
        <f aca="false">INDEX('Presidente por município'!$M$6:$M$5576,MATCH($A9,'Presidente por município'!$A$6:$A$5576,0))</f>
        <v>909616</v>
      </c>
      <c r="G9" s="79" t="n">
        <f aca="false">INDEX('Presidente por município'!$N$6:$N$5576,MATCH($A9,'Presidente por município'!$A$6:$A$5576,0))</f>
        <v>675627</v>
      </c>
      <c r="H9" s="80" t="n">
        <f aca="false">INDEX('Presidente por município'!$P$6:$P$5576,MATCH($A9,'Presidente por município'!$A$6:$A$5576,0))</f>
        <v>0.513093352466821</v>
      </c>
      <c r="I9" s="80" t="n">
        <f aca="false">INDEX('Presidente por município'!$Q$6:$Q$5576,MATCH($A9,'Presidente por município'!$A$6:$A$5576,0))</f>
        <v>0.381105568115667</v>
      </c>
      <c r="J9" s="81" t="n">
        <f aca="false">INDEX('Presidente por município'!$R$6:$R$5576,MATCH($A9,'Presidente por município'!$A$6:$A$5576,0))</f>
        <v>13.1987784351154</v>
      </c>
      <c r="K9" s="78" t="str">
        <f aca="false">INDEX('Presidente por município'!$S$6:$S$5576,MATCH($A9,'Presidente por município'!$A$6:$A$5576,0))</f>
        <v>Flávio Bolsonaro</v>
      </c>
    </row>
    <row r="10" customFormat="false" ht="15" hidden="false" customHeight="false" outlineLevel="0" collapsed="false">
      <c r="A10" s="77" t="s">
        <v>3150</v>
      </c>
      <c r="B10" s="78" t="str">
        <f aca="false">INDEX('Presidente por município'!$B$6:$B$5576,MATCH($A10,'Presidente por município'!$A$6:$A$5576,0))</f>
        <v>Belo Horizonte</v>
      </c>
      <c r="C10" s="78" t="str">
        <f aca="false">INDEX('Presidente por município'!$C$6:$C$5576,MATCH($A10,'Presidente por município'!$A$6:$A$5576,0))</f>
        <v>MG</v>
      </c>
      <c r="D10" s="79" t="n">
        <f aca="false">INDEX('Presidente por município'!$F$6:$F$5576,MATCH($A10,'Presidente por município'!$A$6:$A$5576,0))</f>
        <v>1966966</v>
      </c>
      <c r="E10" s="80" t="n">
        <f aca="false">INDEX('Presidente por município'!$I$6:$I$5576,MATCH($A10,'Presidente por município'!$A$6:$A$5576,0))</f>
        <v>0.236066103837077</v>
      </c>
      <c r="F10" s="79" t="n">
        <f aca="false">INDEX('Presidente por município'!$M$6:$M$5576,MATCH($A10,'Presidente por município'!$A$6:$A$5576,0))</f>
        <v>690960</v>
      </c>
      <c r="G10" s="79" t="n">
        <f aca="false">INDEX('Presidente por município'!$N$6:$N$5576,MATCH($A10,'Presidente por município'!$A$6:$A$5576,0))</f>
        <v>592037</v>
      </c>
      <c r="H10" s="80" t="n">
        <f aca="false">INDEX('Presidente por município'!$P$6:$P$5576,MATCH($A10,'Presidente por município'!$A$6:$A$5576,0))</f>
        <v>0.483023975035093</v>
      </c>
      <c r="I10" s="80" t="n">
        <f aca="false">INDEX('Presidente por município'!$Q$6:$Q$5576,MATCH($A10,'Presidente por município'!$A$6:$A$5576,0))</f>
        <v>0.413870651134438</v>
      </c>
      <c r="J10" s="81" t="n">
        <f aca="false">INDEX('Presidente por município'!$R$6:$R$5576,MATCH($A10,'Presidente por município'!$A$6:$A$5576,0))</f>
        <v>6.91533239006549</v>
      </c>
      <c r="K10" s="78" t="str">
        <f aca="false">INDEX('Presidente por município'!$S$6:$S$5576,MATCH($A10,'Presidente por município'!$A$6:$A$5576,0))</f>
        <v>Flávio Bolsonaro</v>
      </c>
    </row>
    <row r="11" customFormat="false" ht="15" hidden="false" customHeight="false" outlineLevel="0" collapsed="false">
      <c r="A11" s="77" t="s">
        <v>1423</v>
      </c>
      <c r="B11" s="78" t="str">
        <f aca="false">INDEX('Presidente por município'!$B$6:$B$5576,MATCH($A11,'Presidente por município'!$A$6:$A$5576,0))</f>
        <v>Salvador</v>
      </c>
      <c r="C11" s="78" t="str">
        <f aca="false">INDEX('Presidente por município'!$C$6:$C$5576,MATCH($A11,'Presidente por município'!$A$6:$A$5576,0))</f>
        <v>BA</v>
      </c>
      <c r="D11" s="79" t="n">
        <f aca="false">INDEX('Presidente por município'!$F$6:$F$5576,MATCH($A11,'Presidente por município'!$A$6:$A$5576,0))</f>
        <v>1955479</v>
      </c>
      <c r="E11" s="80" t="n">
        <f aca="false">INDEX('Presidente por município'!$I$6:$I$5576,MATCH($A11,'Presidente por município'!$A$6:$A$5576,0))</f>
        <v>0.201426862676613</v>
      </c>
      <c r="F11" s="79" t="n">
        <f aca="false">INDEX('Presidente por município'!$M$6:$M$5576,MATCH($A11,'Presidente por município'!$A$6:$A$5576,0))</f>
        <v>391188</v>
      </c>
      <c r="G11" s="79" t="n">
        <f aca="false">INDEX('Presidente por município'!$N$6:$N$5576,MATCH($A11,'Presidente por município'!$A$6:$A$5576,0))</f>
        <v>944358</v>
      </c>
      <c r="H11" s="80" t="n">
        <f aca="false">INDEX('Presidente por município'!$P$6:$P$5576,MATCH($A11,'Presidente por município'!$A$6:$A$5576,0))</f>
        <v>0.270341544725898</v>
      </c>
      <c r="I11" s="80" t="n">
        <f aca="false">INDEX('Presidente por município'!$Q$6:$Q$5576,MATCH($A11,'Presidente por município'!$A$6:$A$5576,0))</f>
        <v>0.652625337418988</v>
      </c>
      <c r="J11" s="81" t="n">
        <f aca="false">INDEX('Presidente por município'!$R$6:$R$5576,MATCH($A11,'Presidente por município'!$A$6:$A$5576,0))</f>
        <v>38.2283792693091</v>
      </c>
      <c r="K11" s="78" t="str">
        <f aca="false">INDEX('Presidente por município'!$S$6:$S$5576,MATCH($A11,'Presidente por município'!$A$6:$A$5576,0))</f>
        <v>Lula</v>
      </c>
    </row>
    <row r="12" customFormat="false" ht="15" hidden="false" customHeight="false" outlineLevel="0" collapsed="false">
      <c r="A12" s="77" t="s">
        <v>1706</v>
      </c>
      <c r="B12" s="78" t="str">
        <f aca="false">INDEX('Presidente por município'!$B$6:$B$5576,MATCH($A12,'Presidente por município'!$A$6:$A$5576,0))</f>
        <v>Fortaleza</v>
      </c>
      <c r="C12" s="78" t="str">
        <f aca="false">INDEX('Presidente por município'!$C$6:$C$5576,MATCH($A12,'Presidente por município'!$A$6:$A$5576,0))</f>
        <v>CE</v>
      </c>
      <c r="D12" s="79" t="n">
        <f aca="false">INDEX('Presidente por município'!$F$6:$F$5576,MATCH($A12,'Presidente por município'!$A$6:$A$5576,0))</f>
        <v>1795713</v>
      </c>
      <c r="E12" s="80" t="n">
        <f aca="false">INDEX('Presidente por município'!$I$6:$I$5576,MATCH($A12,'Presidente por município'!$A$6:$A$5576,0))</f>
        <v>0.130231835488188</v>
      </c>
      <c r="F12" s="79" t="n">
        <f aca="false">INDEX('Presidente por município'!$M$6:$M$5576,MATCH($A12,'Presidente por município'!$A$6:$A$5576,0))</f>
        <v>586251</v>
      </c>
      <c r="G12" s="79" t="n">
        <f aca="false">INDEX('Presidente por município'!$N$6:$N$5576,MATCH($A12,'Presidente por município'!$A$6:$A$5576,0))</f>
        <v>797002</v>
      </c>
      <c r="H12" s="80" t="n">
        <f aca="false">INDEX('Presidente por município'!$P$6:$P$5576,MATCH($A12,'Presidente por município'!$A$6:$A$5576,0))</f>
        <v>0.393358311403715</v>
      </c>
      <c r="I12" s="80" t="n">
        <f aca="false">INDEX('Presidente por município'!$Q$6:$Q$5576,MATCH($A12,'Presidente por município'!$A$6:$A$5576,0))</f>
        <v>0.534766441175168</v>
      </c>
      <c r="J12" s="81" t="n">
        <f aca="false">INDEX('Presidente por município'!$R$6:$R$5576,MATCH($A12,'Presidente por município'!$A$6:$A$5576,0))</f>
        <v>14.1408129771453</v>
      </c>
      <c r="K12" s="78" t="str">
        <f aca="false">INDEX('Presidente por município'!$S$6:$S$5576,MATCH($A12,'Presidente por município'!$A$6:$A$5576,0))</f>
        <v>Lula</v>
      </c>
    </row>
    <row r="13" customFormat="false" ht="15" hidden="false" customHeight="false" outlineLevel="0" collapsed="false">
      <c r="A13" s="77" t="s">
        <v>676</v>
      </c>
      <c r="B13" s="78" t="str">
        <f aca="false">INDEX('Presidente por município'!$B$6:$B$5576,MATCH($A13,'Presidente por município'!$A$6:$A$5576,0))</f>
        <v>Manaus</v>
      </c>
      <c r="C13" s="78" t="str">
        <f aca="false">INDEX('Presidente por município'!$C$6:$C$5576,MATCH($A13,'Presidente por município'!$A$6:$A$5576,0))</f>
        <v>AM</v>
      </c>
      <c r="D13" s="79" t="n">
        <f aca="false">INDEX('Presidente por município'!$F$6:$F$5576,MATCH($A13,'Presidente por município'!$A$6:$A$5576,0))</f>
        <v>1477265</v>
      </c>
      <c r="E13" s="80" t="n">
        <f aca="false">INDEX('Presidente por município'!$I$6:$I$5576,MATCH($A13,'Presidente por município'!$A$6:$A$5576,0))</f>
        <v>0.17196373027182</v>
      </c>
      <c r="F13" s="79" t="n">
        <f aca="false">INDEX('Presidente por município'!$M$6:$M$5576,MATCH($A13,'Presidente por município'!$A$6:$A$5576,0))</f>
        <v>641864</v>
      </c>
      <c r="G13" s="79" t="n">
        <f aca="false">INDEX('Presidente por município'!$N$6:$N$5576,MATCH($A13,'Presidente por município'!$A$6:$A$5576,0))</f>
        <v>439027</v>
      </c>
      <c r="H13" s="80" t="n">
        <f aca="false">INDEX('Presidente por município'!$P$6:$P$5576,MATCH($A13,'Presidente por município'!$A$6:$A$5576,0))</f>
        <v>0.542784635432743</v>
      </c>
      <c r="I13" s="80" t="n">
        <f aca="false">INDEX('Presidente por município'!$Q$6:$Q$5576,MATCH($A13,'Presidente por município'!$A$6:$A$5576,0))</f>
        <v>0.371257945826734</v>
      </c>
      <c r="J13" s="81" t="n">
        <f aca="false">INDEX('Presidente por município'!$R$6:$R$5576,MATCH($A13,'Presidente por município'!$A$6:$A$5576,0))</f>
        <v>17.1526689606009</v>
      </c>
      <c r="K13" s="78" t="str">
        <f aca="false">INDEX('Presidente por município'!$S$6:$S$5576,MATCH($A13,'Presidente por município'!$A$6:$A$5576,0))</f>
        <v>Flávio Bolsonaro</v>
      </c>
    </row>
    <row r="14" customFormat="false" ht="15" hidden="false" customHeight="false" outlineLevel="0" collapsed="false">
      <c r="A14" s="77" t="s">
        <v>6828</v>
      </c>
      <c r="B14" s="78" t="str">
        <f aca="false">INDEX('Presidente por município'!$B$6:$B$5576,MATCH($A14,'Presidente por município'!$A$6:$A$5576,0))</f>
        <v>Curitiba</v>
      </c>
      <c r="C14" s="78" t="str">
        <f aca="false">INDEX('Presidente por município'!$C$6:$C$5576,MATCH($A14,'Presidente por município'!$A$6:$A$5576,0))</f>
        <v>PR</v>
      </c>
      <c r="D14" s="79" t="n">
        <f aca="false">INDEX('Presidente por município'!$F$6:$F$5576,MATCH($A14,'Presidente por município'!$A$6:$A$5576,0))</f>
        <v>1415148</v>
      </c>
      <c r="E14" s="80" t="n">
        <f aca="false">INDEX('Presidente por município'!$I$6:$I$5576,MATCH($A14,'Presidente por município'!$A$6:$A$5576,0))</f>
        <v>0.19719209580906</v>
      </c>
      <c r="F14" s="79" t="n">
        <f aca="false">INDEX('Presidente por município'!$M$6:$M$5576,MATCH($A14,'Presidente por município'!$A$6:$A$5576,0))</f>
        <v>628721</v>
      </c>
      <c r="G14" s="79" t="n">
        <f aca="false">INDEX('Presidente por município'!$N$6:$N$5576,MATCH($A14,'Presidente por município'!$A$6:$A$5576,0))</f>
        <v>332099</v>
      </c>
      <c r="H14" s="80" t="n">
        <f aca="false">INDEX('Presidente por município'!$P$6:$P$5576,MATCH($A14,'Presidente por município'!$A$6:$A$5576,0))</f>
        <v>0.57499675334771</v>
      </c>
      <c r="I14" s="80" t="n">
        <f aca="false">INDEX('Presidente por município'!$Q$6:$Q$5576,MATCH($A14,'Presidente por município'!$A$6:$A$5576,0))</f>
        <v>0.303721120799243</v>
      </c>
      <c r="J14" s="81" t="n">
        <f aca="false">INDEX('Presidente por município'!$R$6:$R$5576,MATCH($A14,'Presidente por município'!$A$6:$A$5576,0))</f>
        <v>27.1275632548467</v>
      </c>
      <c r="K14" s="78" t="str">
        <f aca="false">INDEX('Presidente por município'!$S$6:$S$5576,MATCH($A14,'Presidente por município'!$A$6:$A$5576,0))</f>
        <v>Flávio Bolsonaro</v>
      </c>
    </row>
    <row r="15" customFormat="false" ht="15" hidden="false" customHeight="false" outlineLevel="0" collapsed="false">
      <c r="A15" s="77" t="s">
        <v>6112</v>
      </c>
      <c r="B15" s="78" t="str">
        <f aca="false">INDEX('Presidente por município'!$B$6:$B$5576,MATCH($A15,'Presidente por município'!$A$6:$A$5576,0))</f>
        <v>Recife</v>
      </c>
      <c r="C15" s="78" t="str">
        <f aca="false">INDEX('Presidente por município'!$C$6:$C$5576,MATCH($A15,'Presidente por município'!$A$6:$A$5576,0))</f>
        <v>PE</v>
      </c>
      <c r="D15" s="79" t="n">
        <f aca="false">INDEX('Presidente por município'!$F$6:$F$5576,MATCH($A15,'Presidente por município'!$A$6:$A$5576,0))</f>
        <v>1230407</v>
      </c>
      <c r="E15" s="80" t="n">
        <f aca="false">INDEX('Presidente por município'!$I$6:$I$5576,MATCH($A15,'Presidente por município'!$A$6:$A$5576,0))</f>
        <v>0.159401726420607</v>
      </c>
      <c r="F15" s="79" t="n">
        <f aca="false">INDEX('Presidente por município'!$M$6:$M$5576,MATCH($A15,'Presidente por município'!$A$6:$A$5576,0))</f>
        <v>377268</v>
      </c>
      <c r="G15" s="79" t="n">
        <f aca="false">INDEX('Presidente por município'!$N$6:$N$5576,MATCH($A15,'Presidente por município'!$A$6:$A$5576,0))</f>
        <v>543548</v>
      </c>
      <c r="H15" s="80" t="n">
        <f aca="false">INDEX('Presidente por município'!$P$6:$P$5576,MATCH($A15,'Presidente por município'!$A$6:$A$5576,0))</f>
        <v>0.383738600277886</v>
      </c>
      <c r="I15" s="80" t="n">
        <f aca="false">INDEX('Presidente por município'!$Q$6:$Q$5576,MATCH($A15,'Presidente por município'!$A$6:$A$5576,0))</f>
        <v>0.552870502411666</v>
      </c>
      <c r="J15" s="81" t="n">
        <f aca="false">INDEX('Presidente por município'!$R$6:$R$5576,MATCH($A15,'Presidente por município'!$A$6:$A$5576,0))</f>
        <v>16.913190213378</v>
      </c>
      <c r="K15" s="78" t="str">
        <f aca="false">INDEX('Presidente por município'!$S$6:$S$5576,MATCH($A15,'Presidente por município'!$A$6:$A$5576,0))</f>
        <v>Lula</v>
      </c>
    </row>
    <row r="16" customFormat="false" ht="15" hidden="false" customHeight="false" outlineLevel="0" collapsed="false">
      <c r="A16" s="77" t="s">
        <v>8664</v>
      </c>
      <c r="B16" s="78" t="str">
        <f aca="false">INDEX('Presidente por município'!$B$6:$B$5576,MATCH($A16,'Presidente por município'!$A$6:$A$5576,0))</f>
        <v>Porto Alegre</v>
      </c>
      <c r="C16" s="78" t="str">
        <f aca="false">INDEX('Presidente por município'!$C$6:$C$5576,MATCH($A16,'Presidente por município'!$A$6:$A$5576,0))</f>
        <v>RS</v>
      </c>
      <c r="D16" s="79" t="n">
        <f aca="false">INDEX('Presidente por município'!$F$6:$F$5576,MATCH($A16,'Presidente por município'!$A$6:$A$5576,0))</f>
        <v>1064200</v>
      </c>
      <c r="E16" s="80" t="n">
        <f aca="false">INDEX('Presidente por município'!$I$6:$I$5576,MATCH($A16,'Presidente por município'!$A$6:$A$5576,0))</f>
        <v>0.239929524525465</v>
      </c>
      <c r="F16" s="79" t="n">
        <f aca="false">INDEX('Presidente por município'!$M$6:$M$5576,MATCH($A16,'Presidente por município'!$A$6:$A$5576,0))</f>
        <v>325139</v>
      </c>
      <c r="G16" s="79" t="n">
        <f aca="false">INDEX('Presidente por município'!$N$6:$N$5576,MATCH($A16,'Presidente por município'!$A$6:$A$5576,0))</f>
        <v>377252</v>
      </c>
      <c r="H16" s="80" t="n">
        <f aca="false">INDEX('Presidente por município'!$P$6:$P$5576,MATCH($A16,'Presidente por município'!$A$6:$A$5576,0))</f>
        <v>0.418574442858118</v>
      </c>
      <c r="I16" s="80" t="n">
        <f aca="false">INDEX('Presidente por município'!$Q$6:$Q$5576,MATCH($A16,'Presidente por município'!$A$6:$A$5576,0))</f>
        <v>0.485663195485963</v>
      </c>
      <c r="J16" s="81" t="n">
        <f aca="false">INDEX('Presidente por município'!$R$6:$R$5576,MATCH($A16,'Presidente por município'!$A$6:$A$5576,0))</f>
        <v>6.70887526278456</v>
      </c>
      <c r="K16" s="78" t="str">
        <f aca="false">INDEX('Presidente por município'!$S$6:$S$5576,MATCH($A16,'Presidente por município'!$A$6:$A$5576,0))</f>
        <v>Lula</v>
      </c>
    </row>
    <row r="17" customFormat="false" ht="15" hidden="false" customHeight="false" outlineLevel="0" collapsed="false">
      <c r="A17" s="77" t="s">
        <v>5190</v>
      </c>
      <c r="B17" s="78" t="str">
        <f aca="false">INDEX('Presidente por município'!$B$6:$B$5576,MATCH($A17,'Presidente por município'!$A$6:$A$5576,0))</f>
        <v>Belém</v>
      </c>
      <c r="C17" s="78" t="str">
        <f aca="false">INDEX('Presidente por município'!$C$6:$C$5576,MATCH($A17,'Presidente por município'!$A$6:$A$5576,0))</f>
        <v>PA</v>
      </c>
      <c r="D17" s="79" t="n">
        <f aca="false">INDEX('Presidente por município'!$F$6:$F$5576,MATCH($A17,'Presidente por município'!$A$6:$A$5576,0))</f>
        <v>1048781</v>
      </c>
      <c r="E17" s="80" t="n">
        <f aca="false">INDEX('Presidente por município'!$I$6:$I$5576,MATCH($A17,'Presidente por município'!$A$6:$A$5576,0))</f>
        <v>0.173775077923799</v>
      </c>
      <c r="F17" s="79" t="n">
        <f aca="false">INDEX('Presidente por município'!$M$6:$M$5576,MATCH($A17,'Presidente por município'!$A$6:$A$5576,0))</f>
        <v>361377</v>
      </c>
      <c r="G17" s="79" t="n">
        <f aca="false">INDEX('Presidente por município'!$N$6:$N$5576,MATCH($A17,'Presidente por município'!$A$6:$A$5576,0))</f>
        <v>396570</v>
      </c>
      <c r="H17" s="80" t="n">
        <f aca="false">INDEX('Presidente por município'!$P$6:$P$5576,MATCH($A17,'Presidente por município'!$A$6:$A$5576,0))</f>
        <v>0.437386985033006</v>
      </c>
      <c r="I17" s="80" t="n">
        <f aca="false">INDEX('Presidente por município'!$Q$6:$Q$5576,MATCH($A17,'Presidente por município'!$A$6:$A$5576,0))</f>
        <v>0.479982280705576</v>
      </c>
      <c r="J17" s="81" t="n">
        <f aca="false">INDEX('Presidente por município'!$R$6:$R$5576,MATCH($A17,'Presidente por município'!$A$6:$A$5576,0))</f>
        <v>4.25952956725706</v>
      </c>
      <c r="K17" s="78" t="str">
        <f aca="false">INDEX('Presidente por município'!$S$6:$S$5576,MATCH($A17,'Presidente por município'!$A$6:$A$5576,0))</f>
        <v>Lula</v>
      </c>
    </row>
    <row r="18" customFormat="false" ht="15" hidden="false" customHeight="false" outlineLevel="0" collapsed="false">
      <c r="A18" s="77" t="s">
        <v>2301</v>
      </c>
      <c r="B18" s="78" t="str">
        <f aca="false">INDEX('Presidente por município'!$B$6:$B$5576,MATCH($A18,'Presidente por município'!$A$6:$A$5576,0))</f>
        <v>Goiânia</v>
      </c>
      <c r="C18" s="78" t="str">
        <f aca="false">INDEX('Presidente por município'!$C$6:$C$5576,MATCH($A18,'Presidente por município'!$A$6:$A$5576,0))</f>
        <v>GO</v>
      </c>
      <c r="D18" s="79" t="n">
        <f aca="false">INDEX('Presidente por município'!$F$6:$F$5576,MATCH($A18,'Presidente por município'!$A$6:$A$5576,0))</f>
        <v>1019261</v>
      </c>
      <c r="E18" s="80" t="n">
        <f aca="false">INDEX('Presidente por município'!$I$6:$I$5576,MATCH($A18,'Presidente por município'!$A$6:$A$5576,0))</f>
        <v>0.198900968446747</v>
      </c>
      <c r="F18" s="79" t="n">
        <f aca="false">INDEX('Presidente por município'!$M$6:$M$5576,MATCH($A18,'Presidente por município'!$A$6:$A$5576,0))</f>
        <v>432608</v>
      </c>
      <c r="G18" s="79" t="n">
        <f aca="false">INDEX('Presidente por município'!$N$6:$N$5576,MATCH($A18,'Presidente por município'!$A$6:$A$5576,0))</f>
        <v>223219</v>
      </c>
      <c r="H18" s="80" t="n">
        <f aca="false">INDEX('Presidente por município'!$P$6:$P$5576,MATCH($A18,'Presidente por município'!$A$6:$A$5576,0))</f>
        <v>0.546847091689367</v>
      </c>
      <c r="I18" s="80" t="n">
        <f aca="false">INDEX('Presidente por município'!$Q$6:$Q$5576,MATCH($A18,'Presidente por município'!$A$6:$A$5576,0))</f>
        <v>0.282164594644133</v>
      </c>
      <c r="J18" s="81" t="n">
        <f aca="false">INDEX('Presidente por município'!$R$6:$R$5576,MATCH($A18,'Presidente por município'!$A$6:$A$5576,0))</f>
        <v>26.4682497045235</v>
      </c>
      <c r="K18" s="78" t="str">
        <f aca="false">INDEX('Presidente por município'!$S$6:$S$5576,MATCH($A18,'Presidente por município'!$A$6:$A$5576,0))</f>
        <v>Flávio Bolsonaro</v>
      </c>
    </row>
    <row r="19" customFormat="false" ht="15" hidden="false" customHeight="false" outlineLevel="0" collapsed="false">
      <c r="A19" s="77" t="s">
        <v>2975</v>
      </c>
      <c r="B19" s="78" t="str">
        <f aca="false">INDEX('Presidente por município'!$B$6:$B$5576,MATCH($A19,'Presidente por município'!$A$6:$A$5576,0))</f>
        <v>São Luís</v>
      </c>
      <c r="C19" s="78" t="str">
        <f aca="false">INDEX('Presidente por município'!$C$6:$C$5576,MATCH($A19,'Presidente por município'!$A$6:$A$5576,0))</f>
        <v>MA</v>
      </c>
      <c r="D19" s="79" t="n">
        <f aca="false">INDEX('Presidente por município'!$F$6:$F$5576,MATCH($A19,'Presidente por município'!$A$6:$A$5576,0))</f>
        <v>761443</v>
      </c>
      <c r="E19" s="80" t="n">
        <f aca="false">INDEX('Presidente por município'!$I$6:$I$5576,MATCH($A19,'Presidente por município'!$A$6:$A$5576,0))</f>
        <v>0.156864006892177</v>
      </c>
      <c r="F19" s="79" t="n">
        <f aca="false">INDEX('Presidente por município'!$M$6:$M$5576,MATCH($A19,'Presidente por município'!$A$6:$A$5576,0))</f>
        <v>229253</v>
      </c>
      <c r="G19" s="79" t="n">
        <f aca="false">INDEX('Presidente por município'!$N$6:$N$5576,MATCH($A19,'Presidente por município'!$A$6:$A$5576,0))</f>
        <v>337598</v>
      </c>
      <c r="H19" s="80" t="n">
        <f aca="false">INDEX('Presidente por município'!$P$6:$P$5576,MATCH($A19,'Presidente por município'!$A$6:$A$5576,0))</f>
        <v>0.370167699516568</v>
      </c>
      <c r="I19" s="80" t="n">
        <f aca="false">INDEX('Presidente por município'!$Q$6:$Q$5576,MATCH($A19,'Presidente por município'!$A$6:$A$5576,0))</f>
        <v>0.545109006300438</v>
      </c>
      <c r="J19" s="81" t="n">
        <f aca="false">INDEX('Presidente por município'!$R$6:$R$5576,MATCH($A19,'Presidente por município'!$A$6:$A$5576,0))</f>
        <v>17.494130678387</v>
      </c>
      <c r="K19" s="78" t="str">
        <f aca="false">INDEX('Presidente por município'!$S$6:$S$5576,MATCH($A19,'Presidente por município'!$A$6:$A$5576,0))</f>
        <v>Lula</v>
      </c>
    </row>
    <row r="20" customFormat="false" ht="15" hidden="false" customHeight="false" outlineLevel="0" collapsed="false">
      <c r="A20" s="77" t="s">
        <v>488</v>
      </c>
      <c r="B20" s="78" t="str">
        <f aca="false">INDEX('Presidente por município'!$B$6:$B$5576,MATCH($A20,'Presidente por município'!$A$6:$A$5576,0))</f>
        <v>Maceió</v>
      </c>
      <c r="C20" s="78" t="str">
        <f aca="false">INDEX('Presidente por município'!$C$6:$C$5576,MATCH($A20,'Presidente por município'!$A$6:$A$5576,0))</f>
        <v>AL</v>
      </c>
      <c r="D20" s="79" t="n">
        <f aca="false">INDEX('Presidente por município'!$F$6:$F$5576,MATCH($A20,'Presidente por município'!$A$6:$A$5576,0))</f>
        <v>646463</v>
      </c>
      <c r="E20" s="80" t="n">
        <f aca="false">INDEX('Presidente por município'!$I$6:$I$5576,MATCH($A20,'Presidente por município'!$A$6:$A$5576,0))</f>
        <v>0.187043960752588</v>
      </c>
      <c r="F20" s="79" t="n">
        <f aca="false">INDEX('Presidente por município'!$M$6:$M$5576,MATCH($A20,'Presidente por município'!$A$6:$A$5576,0))</f>
        <v>259789</v>
      </c>
      <c r="G20" s="79" t="n">
        <f aca="false">INDEX('Presidente por município'!$N$6:$N$5576,MATCH($A20,'Presidente por município'!$A$6:$A$5576,0))</f>
        <v>203850</v>
      </c>
      <c r="H20" s="80" t="n">
        <f aca="false">INDEX('Presidente por município'!$P$6:$P$5576,MATCH($A20,'Presidente por município'!$A$6:$A$5576,0))</f>
        <v>0.523645679639439</v>
      </c>
      <c r="I20" s="80" t="n">
        <f aca="false">INDEX('Presidente por município'!$Q$6:$Q$5576,MATCH($A20,'Presidente por município'!$A$6:$A$5576,0))</f>
        <v>0.410891807561135</v>
      </c>
      <c r="J20" s="81" t="n">
        <f aca="false">INDEX('Presidente por município'!$R$6:$R$5576,MATCH($A20,'Presidente por município'!$A$6:$A$5576,0))</f>
        <v>11.2753872078304</v>
      </c>
      <c r="K20" s="78" t="str">
        <f aca="false">INDEX('Presidente por município'!$S$6:$S$5576,MATCH($A20,'Presidente por município'!$A$6:$A$5576,0))</f>
        <v>Flávio Bolsonaro</v>
      </c>
    </row>
    <row r="21" customFormat="false" ht="15" hidden="false" customHeight="false" outlineLevel="0" collapsed="false">
      <c r="A21" s="77" t="s">
        <v>4755</v>
      </c>
      <c r="B21" s="78" t="str">
        <f aca="false">INDEX('Presidente por município'!$B$6:$B$5576,MATCH($A21,'Presidente por município'!$A$6:$A$5576,0))</f>
        <v>Campo Grande</v>
      </c>
      <c r="C21" s="78" t="str">
        <f aca="false">INDEX('Presidente por município'!$C$6:$C$5576,MATCH($A21,'Presidente por município'!$A$6:$A$5576,0))</f>
        <v>MS</v>
      </c>
      <c r="D21" s="79" t="n">
        <f aca="false">INDEX('Presidente por município'!$F$6:$F$5576,MATCH($A21,'Presidente por município'!$A$6:$A$5576,0))</f>
        <v>641185</v>
      </c>
      <c r="E21" s="80" t="n">
        <f aca="false">INDEX('Presidente por município'!$I$6:$I$5576,MATCH($A21,'Presidente por município'!$A$6:$A$5576,0))</f>
        <v>0.201099526657673</v>
      </c>
      <c r="F21" s="79" t="n">
        <f aca="false">INDEX('Presidente por município'!$M$6:$M$5576,MATCH($A21,'Presidente por município'!$A$6:$A$5576,0))</f>
        <v>289672</v>
      </c>
      <c r="G21" s="79" t="n">
        <f aca="false">INDEX('Presidente por município'!$N$6:$N$5576,MATCH($A21,'Presidente por município'!$A$6:$A$5576,0))</f>
        <v>159856</v>
      </c>
      <c r="H21" s="80" t="n">
        <f aca="false">INDEX('Presidente por município'!$P$6:$P$5576,MATCH($A21,'Presidente por município'!$A$6:$A$5576,0))</f>
        <v>0.586751146473076</v>
      </c>
      <c r="I21" s="80" t="n">
        <f aca="false">INDEX('Presidente por município'!$Q$6:$Q$5576,MATCH($A21,'Presidente por município'!$A$6:$A$5576,0))</f>
        <v>0.323799646740452</v>
      </c>
      <c r="J21" s="81" t="n">
        <f aca="false">INDEX('Presidente por município'!$R$6:$R$5576,MATCH($A21,'Presidente por município'!$A$6:$A$5576,0))</f>
        <v>26.2951499732625</v>
      </c>
      <c r="K21" s="78" t="str">
        <f aca="false">INDEX('Presidente por município'!$S$6:$S$5576,MATCH($A21,'Presidente por município'!$A$6:$A$5576,0))</f>
        <v>Flávio Bolsonaro</v>
      </c>
    </row>
    <row r="22" customFormat="false" ht="15" hidden="false" customHeight="false" outlineLevel="0" collapsed="false">
      <c r="A22" s="77" t="s">
        <v>6637</v>
      </c>
      <c r="B22" s="78" t="str">
        <f aca="false">INDEX('Presidente por município'!$B$6:$B$5576,MATCH($A22,'Presidente por município'!$A$6:$A$5576,0))</f>
        <v>Teresina</v>
      </c>
      <c r="C22" s="78" t="str">
        <f aca="false">INDEX('Presidente por município'!$C$6:$C$5576,MATCH($A22,'Presidente por município'!$A$6:$A$5576,0))</f>
        <v>PI</v>
      </c>
      <c r="D22" s="79" t="n">
        <f aca="false">INDEX('Presidente por município'!$F$6:$F$5576,MATCH($A22,'Presidente por município'!$A$6:$A$5576,0))</f>
        <v>592974</v>
      </c>
      <c r="E22" s="80" t="n">
        <f aca="false">INDEX('Presidente por município'!$I$6:$I$5576,MATCH($A22,'Presidente por município'!$A$6:$A$5576,0))</f>
        <v>0.149493906984117</v>
      </c>
      <c r="F22" s="79" t="n">
        <f aca="false">INDEX('Presidente por município'!$M$6:$M$5576,MATCH($A22,'Presidente por município'!$A$6:$A$5576,0))</f>
        <v>152350</v>
      </c>
      <c r="G22" s="79" t="n">
        <f aca="false">INDEX('Presidente por município'!$N$6:$N$5576,MATCH($A22,'Presidente por município'!$A$6:$A$5576,0))</f>
        <v>296190</v>
      </c>
      <c r="H22" s="80" t="n">
        <f aca="false">INDEX('Presidente por município'!$P$6:$P$5576,MATCH($A22,'Presidente por município'!$A$6:$A$5576,0))</f>
        <v>0.314649207955555</v>
      </c>
      <c r="I22" s="80" t="n">
        <f aca="false">INDEX('Presidente por município'!$Q$6:$Q$5576,MATCH($A22,'Presidente por município'!$A$6:$A$5576,0))</f>
        <v>0.611722670852351</v>
      </c>
      <c r="J22" s="81" t="n">
        <f aca="false">INDEX('Presidente por município'!$R$6:$R$5576,MATCH($A22,'Presidente por município'!$A$6:$A$5576,0))</f>
        <v>29.7073462896797</v>
      </c>
      <c r="K22" s="78" t="str">
        <f aca="false">INDEX('Presidente por município'!$S$6:$S$5576,MATCH($A22,'Presidente por município'!$A$6:$A$5576,0))</f>
        <v>Lula</v>
      </c>
    </row>
    <row r="23" customFormat="false" ht="15" hidden="false" customHeight="false" outlineLevel="0" collapsed="false">
      <c r="A23" s="77" t="s">
        <v>5620</v>
      </c>
      <c r="B23" s="78" t="str">
        <f aca="false">INDEX('Presidente por município'!$B$6:$B$5576,MATCH($A23,'Presidente por município'!$A$6:$A$5576,0))</f>
        <v>João Pessoa</v>
      </c>
      <c r="C23" s="78" t="str">
        <f aca="false">INDEX('Presidente por município'!$C$6:$C$5576,MATCH($A23,'Presidente por município'!$A$6:$A$5576,0))</f>
        <v>PB</v>
      </c>
      <c r="D23" s="79" t="n">
        <f aca="false">INDEX('Presidente por município'!$F$6:$F$5576,MATCH($A23,'Presidente por município'!$A$6:$A$5576,0))</f>
        <v>591750</v>
      </c>
      <c r="E23" s="80" t="n">
        <f aca="false">INDEX('Presidente por município'!$I$6:$I$5576,MATCH($A23,'Presidente por município'!$A$6:$A$5576,0))</f>
        <v>0.161127165188002</v>
      </c>
      <c r="F23" s="79" t="n">
        <f aca="false">INDEX('Presidente por município'!$M$6:$M$5576,MATCH($A23,'Presidente por município'!$A$6:$A$5576,0))</f>
        <v>215086</v>
      </c>
      <c r="G23" s="79" t="n">
        <f aca="false">INDEX('Presidente por município'!$N$6:$N$5576,MATCH($A23,'Presidente por município'!$A$6:$A$5576,0))</f>
        <v>219023</v>
      </c>
      <c r="H23" s="80" t="n">
        <f aca="false">INDEX('Presidente por município'!$P$6:$P$5576,MATCH($A23,'Presidente por município'!$A$6:$A$5576,0))</f>
        <v>0.456687262458331</v>
      </c>
      <c r="I23" s="80" t="n">
        <f aca="false">INDEX('Presidente por município'!$Q$6:$Q$5576,MATCH($A23,'Presidente por município'!$A$6:$A$5576,0))</f>
        <v>0.46504660594093</v>
      </c>
      <c r="J23" s="81" t="n">
        <f aca="false">INDEX('Presidente por município'!$R$6:$R$5576,MATCH($A23,'Presidente por município'!$A$6:$A$5576,0))</f>
        <v>0.835934348259976</v>
      </c>
      <c r="K23" s="78" t="str">
        <f aca="false">INDEX('Presidente por município'!$S$6:$S$5576,MATCH($A23,'Presidente por município'!$A$6:$A$5576,0))</f>
        <v>Lula</v>
      </c>
    </row>
    <row r="24" customFormat="false" ht="15" hidden="false" customHeight="false" outlineLevel="0" collapsed="false">
      <c r="A24" s="77" t="s">
        <v>7762</v>
      </c>
      <c r="B24" s="78" t="str">
        <f aca="false">INDEX('Presidente por município'!$B$6:$B$5576,MATCH($A24,'Presidente por município'!$A$6:$A$5576,0))</f>
        <v>Natal</v>
      </c>
      <c r="C24" s="78" t="str">
        <f aca="false">INDEX('Presidente por município'!$C$6:$C$5576,MATCH($A24,'Presidente por município'!$A$6:$A$5576,0))</f>
        <v>RN</v>
      </c>
      <c r="D24" s="79" t="n">
        <f aca="false">INDEX('Presidente por município'!$F$6:$F$5576,MATCH($A24,'Presidente por município'!$A$6:$A$5576,0))</f>
        <v>573148</v>
      </c>
      <c r="E24" s="80" t="n">
        <f aca="false">INDEX('Presidente por município'!$I$6:$I$5576,MATCH($A24,'Presidente por município'!$A$6:$A$5576,0))</f>
        <v>0.205126773538423</v>
      </c>
      <c r="F24" s="79" t="n">
        <f aca="false">INDEX('Presidente por município'!$M$6:$M$5576,MATCH($A24,'Presidente por município'!$A$6:$A$5576,0))</f>
        <v>192739</v>
      </c>
      <c r="G24" s="79" t="n">
        <f aca="false">INDEX('Presidente por município'!$N$6:$N$5576,MATCH($A24,'Presidente por município'!$A$6:$A$5576,0))</f>
        <v>213790</v>
      </c>
      <c r="H24" s="80" t="n">
        <f aca="false">INDEX('Presidente por município'!$P$6:$P$5576,MATCH($A24,'Presidente por município'!$A$6:$A$5576,0))</f>
        <v>0.441680015216201</v>
      </c>
      <c r="I24" s="80" t="n">
        <f aca="false">INDEX('Presidente por município'!$Q$6:$Q$5576,MATCH($A24,'Presidente por município'!$A$6:$A$5576,0))</f>
        <v>0.489920412854023</v>
      </c>
      <c r="J24" s="81" t="n">
        <f aca="false">INDEX('Presidente por município'!$R$6:$R$5576,MATCH($A24,'Presidente por município'!$A$6:$A$5576,0))</f>
        <v>4.82403976378223</v>
      </c>
      <c r="K24" s="78" t="str">
        <f aca="false">INDEX('Presidente por município'!$S$6:$S$5576,MATCH($A24,'Presidente por município'!$A$6:$A$5576,0))</f>
        <v>Lula</v>
      </c>
    </row>
    <row r="25" customFormat="false" ht="15" hidden="false" customHeight="false" outlineLevel="0" collapsed="false">
      <c r="A25" s="77" t="s">
        <v>4945</v>
      </c>
      <c r="B25" s="78" t="str">
        <f aca="false">INDEX('Presidente por município'!$B$6:$B$5576,MATCH($A25,'Presidente por município'!$A$6:$A$5576,0))</f>
        <v>Cuiabá</v>
      </c>
      <c r="C25" s="78" t="str">
        <f aca="false">INDEX('Presidente por município'!$C$6:$C$5576,MATCH($A25,'Presidente por município'!$A$6:$A$5576,0))</f>
        <v>MT</v>
      </c>
      <c r="D25" s="79" t="n">
        <f aca="false">INDEX('Presidente por município'!$F$6:$F$5576,MATCH($A25,'Presidente por município'!$A$6:$A$5576,0))</f>
        <v>456517</v>
      </c>
      <c r="E25" s="80" t="n">
        <f aca="false">INDEX('Presidente por município'!$I$6:$I$5576,MATCH($A25,'Presidente por município'!$A$6:$A$5576,0))</f>
        <v>0.182282368455063</v>
      </c>
      <c r="F25" s="79" t="n">
        <f aca="false">INDEX('Presidente por município'!$M$6:$M$5576,MATCH($A25,'Presidente por município'!$A$6:$A$5576,0))</f>
        <v>208637</v>
      </c>
      <c r="G25" s="79" t="n">
        <f aca="false">INDEX('Presidente por município'!$N$6:$N$5576,MATCH($A25,'Presidente por município'!$A$6:$A$5576,0))</f>
        <v>123207</v>
      </c>
      <c r="H25" s="80" t="n">
        <f aca="false">INDEX('Presidente por município'!$P$6:$P$5576,MATCH($A25,'Presidente por município'!$A$6:$A$5576,0))</f>
        <v>0.576957324897129</v>
      </c>
      <c r="I25" s="80" t="n">
        <f aca="false">INDEX('Presidente por município'!$Q$6:$Q$5576,MATCH($A25,'Presidente por município'!$A$6:$A$5576,0))</f>
        <v>0.340712247245697</v>
      </c>
      <c r="J25" s="81" t="n">
        <f aca="false">INDEX('Presidente por município'!$R$6:$R$5576,MATCH($A25,'Presidente por município'!$A$6:$A$5576,0))</f>
        <v>23.6245077651431</v>
      </c>
      <c r="K25" s="78" t="str">
        <f aca="false">INDEX('Presidente por município'!$S$6:$S$5576,MATCH($A25,'Presidente por município'!$A$6:$A$5576,0))</f>
        <v>Flávio Bolsonaro</v>
      </c>
    </row>
    <row r="26" customFormat="false" ht="15" hidden="false" customHeight="false" outlineLevel="0" collapsed="false">
      <c r="A26" s="77" t="s">
        <v>9168</v>
      </c>
      <c r="B26" s="78" t="str">
        <f aca="false">INDEX('Presidente por município'!$B$6:$B$5576,MATCH($A26,'Presidente por município'!$A$6:$A$5576,0))</f>
        <v>Florianópolis</v>
      </c>
      <c r="C26" s="78" t="str">
        <f aca="false">INDEX('Presidente por município'!$C$6:$C$5576,MATCH($A26,'Presidente por município'!$A$6:$A$5576,0))</f>
        <v>SC</v>
      </c>
      <c r="D26" s="79" t="n">
        <f aca="false">INDEX('Presidente por município'!$F$6:$F$5576,MATCH($A26,'Presidente por município'!$A$6:$A$5576,0))</f>
        <v>423969</v>
      </c>
      <c r="E26" s="80" t="n">
        <f aca="false">INDEX('Presidente por município'!$I$6:$I$5576,MATCH($A26,'Presidente por município'!$A$6:$A$5576,0))</f>
        <v>0.204017274847925</v>
      </c>
      <c r="F26" s="79" t="n">
        <f aca="false">INDEX('Presidente por município'!$M$6:$M$5576,MATCH($A26,'Presidente por município'!$A$6:$A$5576,0))</f>
        <v>158954</v>
      </c>
      <c r="G26" s="79" t="n">
        <f aca="false">INDEX('Presidente por município'!$N$6:$N$5576,MATCH($A26,'Presidente por município'!$A$6:$A$5576,0))</f>
        <v>133443</v>
      </c>
      <c r="H26" s="80" t="n">
        <f aca="false">INDEX('Presidente por município'!$P$6:$P$5576,MATCH($A26,'Presidente por município'!$A$6:$A$5576,0))</f>
        <v>0.486347726048857</v>
      </c>
      <c r="I26" s="80" t="n">
        <f aca="false">INDEX('Presidente por município'!$Q$6:$Q$5576,MATCH($A26,'Presidente por município'!$A$6:$A$5576,0))</f>
        <v>0.408292333676017</v>
      </c>
      <c r="J26" s="81" t="n">
        <f aca="false">INDEX('Presidente por município'!$R$6:$R$5576,MATCH($A26,'Presidente por município'!$A$6:$A$5576,0))</f>
        <v>7.80553923728399</v>
      </c>
      <c r="K26" s="78" t="str">
        <f aca="false">INDEX('Presidente por município'!$S$6:$S$5576,MATCH($A26,'Presidente por município'!$A$6:$A$5576,0))</f>
        <v>Flávio Bolsonaro</v>
      </c>
    </row>
    <row r="27" customFormat="false" ht="15" hidden="false" customHeight="false" outlineLevel="0" collapsed="false">
      <c r="A27" s="77" t="s">
        <v>9573</v>
      </c>
      <c r="B27" s="78" t="str">
        <f aca="false">INDEX('Presidente por município'!$B$6:$B$5576,MATCH($A27,'Presidente por município'!$A$6:$A$5576,0))</f>
        <v>Aracaju</v>
      </c>
      <c r="C27" s="78" t="str">
        <f aca="false">INDEX('Presidente por município'!$C$6:$C$5576,MATCH($A27,'Presidente por município'!$A$6:$A$5576,0))</f>
        <v>SE</v>
      </c>
      <c r="D27" s="79" t="n">
        <f aca="false">INDEX('Presidente por município'!$F$6:$F$5576,MATCH($A27,'Presidente por município'!$A$6:$A$5576,0))</f>
        <v>422179</v>
      </c>
      <c r="E27" s="80" t="n">
        <f aca="false">INDEX('Presidente por município'!$I$6:$I$5576,MATCH($A27,'Presidente por município'!$A$6:$A$5576,0))</f>
        <v>0.165751967767227</v>
      </c>
      <c r="F27" s="79" t="n">
        <f aca="false">INDEX('Presidente por município'!$M$6:$M$5576,MATCH($A27,'Presidente por município'!$A$6:$A$5576,0))</f>
        <v>125252</v>
      </c>
      <c r="G27" s="79" t="n">
        <f aca="false">INDEX('Presidente por município'!$N$6:$N$5576,MATCH($A27,'Presidente por município'!$A$6:$A$5576,0))</f>
        <v>181481</v>
      </c>
      <c r="H27" s="80" t="n">
        <f aca="false">INDEX('Presidente por município'!$P$6:$P$5576,MATCH($A27,'Presidente por município'!$A$6:$A$5576,0))</f>
        <v>0.373139174965964</v>
      </c>
      <c r="I27" s="80" t="n">
        <f aca="false">INDEX('Presidente por município'!$Q$6:$Q$5576,MATCH($A27,'Presidente por município'!$A$6:$A$5576,0))</f>
        <v>0.540651411650098</v>
      </c>
      <c r="J27" s="81" t="n">
        <f aca="false">INDEX('Presidente por município'!$R$6:$R$5576,MATCH($A27,'Presidente por município'!$A$6:$A$5576,0))</f>
        <v>16.7512236684134</v>
      </c>
      <c r="K27" s="78" t="str">
        <f aca="false">INDEX('Presidente por município'!$S$6:$S$5576,MATCH($A27,'Presidente por município'!$A$6:$A$5576,0))</f>
        <v>Lula</v>
      </c>
    </row>
    <row r="28" customFormat="false" ht="15" hidden="false" customHeight="false" outlineLevel="0" collapsed="false">
      <c r="A28" s="77" t="s">
        <v>7977</v>
      </c>
      <c r="B28" s="78" t="str">
        <f aca="false">INDEX('Presidente por município'!$B$6:$B$5576,MATCH($A28,'Presidente por município'!$A$6:$A$5576,0))</f>
        <v>Porto Velho</v>
      </c>
      <c r="C28" s="78" t="str">
        <f aca="false">INDEX('Presidente por município'!$C$6:$C$5576,MATCH($A28,'Presidente por município'!$A$6:$A$5576,0))</f>
        <v>RO</v>
      </c>
      <c r="D28" s="79" t="n">
        <f aca="false">INDEX('Presidente por município'!$F$6:$F$5576,MATCH($A28,'Presidente por município'!$A$6:$A$5576,0))</f>
        <v>367902</v>
      </c>
      <c r="E28" s="80" t="n">
        <f aca="false">INDEX('Presidente por município'!$I$6:$I$5576,MATCH($A28,'Presidente por município'!$A$6:$A$5576,0))</f>
        <v>0.199781463541922</v>
      </c>
      <c r="F28" s="79" t="n">
        <f aca="false">INDEX('Presidente por município'!$M$6:$M$5576,MATCH($A28,'Presidente por município'!$A$6:$A$5576,0))</f>
        <v>169992</v>
      </c>
      <c r="G28" s="79" t="n">
        <f aca="false">INDEX('Presidente por município'!$N$6:$N$5576,MATCH($A28,'Presidente por município'!$A$6:$A$5576,0))</f>
        <v>90889</v>
      </c>
      <c r="H28" s="80" t="n">
        <f aca="false">INDEX('Presidente por município'!$P$6:$P$5576,MATCH($A28,'Presidente por município'!$A$6:$A$5576,0))</f>
        <v>0.593676005280473</v>
      </c>
      <c r="I28" s="80" t="n">
        <f aca="false">INDEX('Presidente por município'!$Q$6:$Q$5576,MATCH($A28,'Presidente por município'!$A$6:$A$5576,0))</f>
        <v>0.317418575250229</v>
      </c>
      <c r="J28" s="81" t="n">
        <f aca="false">INDEX('Presidente por município'!$R$6:$R$5576,MATCH($A28,'Presidente por município'!$A$6:$A$5576,0))</f>
        <v>27.6257430030244</v>
      </c>
      <c r="K28" s="78" t="str">
        <f aca="false">INDEX('Presidente por município'!$S$6:$S$5576,MATCH($A28,'Presidente por município'!$A$6:$A$5576,0))</f>
        <v>Flávio Bolsonaro</v>
      </c>
    </row>
    <row r="29" customFormat="false" ht="15" hidden="false" customHeight="false" outlineLevel="0" collapsed="false">
      <c r="A29" s="77" t="s">
        <v>737</v>
      </c>
      <c r="B29" s="78" t="str">
        <f aca="false">INDEX('Presidente por município'!$B$6:$B$5576,MATCH($A29,'Presidente por município'!$A$6:$A$5576,0))</f>
        <v>Macapá</v>
      </c>
      <c r="C29" s="78" t="str">
        <f aca="false">INDEX('Presidente por município'!$C$6:$C$5576,MATCH($A29,'Presidente por município'!$A$6:$A$5576,0))</f>
        <v>AP</v>
      </c>
      <c r="D29" s="79" t="n">
        <f aca="false">INDEX('Presidente por município'!$F$6:$F$5576,MATCH($A29,'Presidente por município'!$A$6:$A$5576,0))</f>
        <v>321597</v>
      </c>
      <c r="E29" s="80" t="n">
        <f aca="false">INDEX('Presidente por município'!$I$6:$I$5576,MATCH($A29,'Presidente por município'!$A$6:$A$5576,0))</f>
        <v>0.158779466226364</v>
      </c>
      <c r="F29" s="79" t="n">
        <f aca="false">INDEX('Presidente por município'!$M$6:$M$5576,MATCH($A29,'Presidente por município'!$A$6:$A$5576,0))</f>
        <v>124378</v>
      </c>
      <c r="G29" s="79" t="n">
        <f aca="false">INDEX('Presidente por município'!$N$6:$N$5576,MATCH($A29,'Presidente por município'!$A$6:$A$5576,0))</f>
        <v>114179</v>
      </c>
      <c r="H29" s="80" t="n">
        <f aca="false">INDEX('Presidente por município'!$P$6:$P$5576,MATCH($A29,'Presidente por município'!$A$6:$A$5576,0))</f>
        <v>0.471632577222639</v>
      </c>
      <c r="I29" s="80" t="n">
        <f aca="false">INDEX('Presidente por município'!$Q$6:$Q$5576,MATCH($A29,'Presidente por município'!$A$6:$A$5576,0))</f>
        <v>0.432958690722666</v>
      </c>
      <c r="J29" s="81" t="n">
        <f aca="false">INDEX('Presidente por município'!$R$6:$R$5576,MATCH($A29,'Presidente por município'!$A$6:$A$5576,0))</f>
        <v>3.86738864999735</v>
      </c>
      <c r="K29" s="78" t="str">
        <f aca="false">INDEX('Presidente por município'!$S$6:$S$5576,MATCH($A29,'Presidente por município'!$A$6:$A$5576,0))</f>
        <v>Flávio Bolsonaro</v>
      </c>
    </row>
    <row r="30" customFormat="false" ht="15" hidden="false" customHeight="false" outlineLevel="0" collapsed="false">
      <c r="A30" s="77" t="s">
        <v>383</v>
      </c>
      <c r="B30" s="78" t="str">
        <f aca="false">INDEX('Presidente por município'!$B$6:$B$5576,MATCH($A30,'Presidente por município'!$A$6:$A$5576,0))</f>
        <v>Rio Branco</v>
      </c>
      <c r="C30" s="78" t="str">
        <f aca="false">INDEX('Presidente por município'!$C$6:$C$5576,MATCH($A30,'Presidente por município'!$A$6:$A$5576,0))</f>
        <v>AC</v>
      </c>
      <c r="D30" s="79" t="n">
        <f aca="false">INDEX('Presidente por município'!$F$6:$F$5576,MATCH($A30,'Presidente por município'!$A$6:$A$5576,0))</f>
        <v>270174</v>
      </c>
      <c r="E30" s="80" t="n">
        <f aca="false">INDEX('Presidente por município'!$I$6:$I$5576,MATCH($A30,'Presidente por município'!$A$6:$A$5576,0))</f>
        <v>0.202128998349212</v>
      </c>
      <c r="F30" s="79" t="n">
        <f aca="false">INDEX('Presidente por município'!$M$6:$M$5576,MATCH($A30,'Presidente por município'!$A$6:$A$5576,0))</f>
        <v>131895</v>
      </c>
      <c r="G30" s="79" t="n">
        <f aca="false">INDEX('Presidente por município'!$N$6:$N$5576,MATCH($A30,'Presidente por município'!$A$6:$A$5576,0))</f>
        <v>56423</v>
      </c>
      <c r="H30" s="80" t="n">
        <f aca="false">INDEX('Presidente por município'!$P$6:$P$5576,MATCH($A30,'Presidente por município'!$A$6:$A$5576,0))</f>
        <v>0.637623637928201</v>
      </c>
      <c r="I30" s="80" t="n">
        <f aca="false">INDEX('Presidente por município'!$Q$6:$Q$5576,MATCH($A30,'Presidente por município'!$A$6:$A$5576,0))</f>
        <v>0.272767265801</v>
      </c>
      <c r="J30" s="81" t="n">
        <f aca="false">INDEX('Presidente por município'!$R$6:$R$5576,MATCH($A30,'Presidente por município'!$A$6:$A$5576,0))</f>
        <v>36.4856372127201</v>
      </c>
      <c r="K30" s="78" t="str">
        <f aca="false">INDEX('Presidente por município'!$S$6:$S$5576,MATCH($A30,'Presidente por município'!$A$6:$A$5576,0))</f>
        <v>Flávio Bolsonaro</v>
      </c>
    </row>
    <row r="31" customFormat="false" ht="15" hidden="false" customHeight="false" outlineLevel="0" collapsed="false">
      <c r="A31" s="77" t="s">
        <v>2109</v>
      </c>
      <c r="B31" s="78" t="str">
        <f aca="false">INDEX('Presidente por município'!$B$6:$B$5576,MATCH($A31,'Presidente por município'!$A$6:$A$5576,0))</f>
        <v>Vitória</v>
      </c>
      <c r="C31" s="78" t="str">
        <f aca="false">INDEX('Presidente por município'!$C$6:$C$5576,MATCH($A31,'Presidente por município'!$A$6:$A$5576,0))</f>
        <v>ES</v>
      </c>
      <c r="D31" s="79" t="n">
        <f aca="false">INDEX('Presidente por município'!$F$6:$F$5576,MATCH($A31,'Presidente por município'!$A$6:$A$5576,0))</f>
        <v>267102</v>
      </c>
      <c r="E31" s="80" t="n">
        <f aca="false">INDEX('Presidente por município'!$I$6:$I$5576,MATCH($A31,'Presidente por município'!$A$6:$A$5576,0))</f>
        <v>0.18860959483643</v>
      </c>
      <c r="F31" s="79" t="n">
        <f aca="false">INDEX('Presidente por município'!$M$6:$M$5576,MATCH($A31,'Presidente por município'!$A$6:$A$5576,0))</f>
        <v>103461</v>
      </c>
      <c r="G31" s="79" t="n">
        <f aca="false">INDEX('Presidente por município'!$N$6:$N$5576,MATCH($A31,'Presidente por município'!$A$6:$A$5576,0))</f>
        <v>87021</v>
      </c>
      <c r="H31" s="80" t="n">
        <f aca="false">INDEX('Presidente por município'!$P$6:$P$5576,MATCH($A31,'Presidente por município'!$A$6:$A$5576,0))</f>
        <v>0.494375848162236</v>
      </c>
      <c r="I31" s="80" t="n">
        <f aca="false">INDEX('Presidente por município'!$Q$6:$Q$5576,MATCH($A31,'Presidente por município'!$A$6:$A$5576,0))</f>
        <v>0.415819300827615</v>
      </c>
      <c r="J31" s="81" t="n">
        <f aca="false">INDEX('Presidente por município'!$R$6:$R$5576,MATCH($A31,'Presidente por município'!$A$6:$A$5576,0))</f>
        <v>7.85565473346203</v>
      </c>
      <c r="K31" s="78" t="str">
        <f aca="false">INDEX('Presidente por município'!$S$6:$S$5576,MATCH($A31,'Presidente por município'!$A$6:$A$5576,0))</f>
        <v>Flávio Bolsonaro</v>
      </c>
    </row>
    <row r="32" customFormat="false" ht="15" hidden="false" customHeight="false" outlineLevel="0" collapsed="false">
      <c r="A32" s="77" t="s">
        <v>8012</v>
      </c>
      <c r="B32" s="78" t="str">
        <f aca="false">INDEX('Presidente por município'!$B$6:$B$5576,MATCH($A32,'Presidente por município'!$A$6:$A$5576,0))</f>
        <v>Boa Vista</v>
      </c>
      <c r="C32" s="78" t="str">
        <f aca="false">INDEX('Presidente por município'!$C$6:$C$5576,MATCH($A32,'Presidente por município'!$A$6:$A$5576,0))</f>
        <v>RR</v>
      </c>
      <c r="D32" s="79" t="n">
        <f aca="false">INDEX('Presidente por município'!$F$6:$F$5576,MATCH($A32,'Presidente por município'!$A$6:$A$5576,0))</f>
        <v>241509</v>
      </c>
      <c r="E32" s="80" t="n">
        <f aca="false">INDEX('Presidente por município'!$I$6:$I$5576,MATCH($A32,'Presidente por município'!$A$6:$A$5576,0))</f>
        <v>0.173649843277062</v>
      </c>
      <c r="F32" s="79" t="n">
        <f aca="false">INDEX('Presidente por município'!$M$6:$M$5576,MATCH($A32,'Presidente por município'!$A$6:$A$5576,0))</f>
        <v>143225</v>
      </c>
      <c r="G32" s="79" t="n">
        <f aca="false">INDEX('Presidente por município'!$N$6:$N$5576,MATCH($A32,'Presidente por município'!$A$6:$A$5576,0))</f>
        <v>37547</v>
      </c>
      <c r="H32" s="80" t="n">
        <f aca="false">INDEX('Presidente por município'!$P$6:$P$5576,MATCH($A32,'Presidente por município'!$A$6:$A$5576,0))</f>
        <v>0.73375718515938</v>
      </c>
      <c r="I32" s="80" t="n">
        <f aca="false">INDEX('Presidente por município'!$Q$6:$Q$5576,MATCH($A32,'Presidente por município'!$A$6:$A$5576,0))</f>
        <v>0.192357347049602</v>
      </c>
      <c r="J32" s="81" t="n">
        <f aca="false">INDEX('Presidente por município'!$R$6:$R$5576,MATCH($A32,'Presidente por município'!$A$6:$A$5576,0))</f>
        <v>54.1399838109778</v>
      </c>
      <c r="K32" s="78" t="str">
        <f aca="false">INDEX('Presidente por município'!$S$6:$S$5576,MATCH($A32,'Presidente por município'!$A$6:$A$5576,0))</f>
        <v>Flávio Bolsonaro</v>
      </c>
    </row>
    <row r="33" customFormat="false" ht="15" hidden="false" customHeight="false" outlineLevel="0" collapsed="false">
      <c r="A33" s="77" t="s">
        <v>11113</v>
      </c>
      <c r="B33" s="78" t="str">
        <f aca="false">INDEX('Presidente por município'!$B$6:$B$5576,MATCH($A33,'Presidente por município'!$A$6:$A$5576,0))</f>
        <v>Palmas</v>
      </c>
      <c r="C33" s="78" t="str">
        <f aca="false">INDEX('Presidente por município'!$C$6:$C$5576,MATCH($A33,'Presidente por município'!$A$6:$A$5576,0))</f>
        <v>TO</v>
      </c>
      <c r="D33" s="79" t="n">
        <f aca="false">INDEX('Presidente por município'!$F$6:$F$5576,MATCH($A33,'Presidente por município'!$A$6:$A$5576,0))</f>
        <v>219783</v>
      </c>
      <c r="E33" s="80" t="n">
        <f aca="false">INDEX('Presidente por município'!$I$6:$I$5576,MATCH($A33,'Presidente por município'!$A$6:$A$5576,0))</f>
        <v>0.166254896875555</v>
      </c>
      <c r="F33" s="79" t="n">
        <f aca="false">INDEX('Presidente por município'!$M$6:$M$5576,MATCH($A33,'Presidente por município'!$A$6:$A$5576,0))</f>
        <v>103652</v>
      </c>
      <c r="G33" s="79" t="n">
        <f aca="false">INDEX('Presidente por município'!$N$6:$N$5576,MATCH($A33,'Presidente por município'!$A$6:$A$5576,0))</f>
        <v>59524</v>
      </c>
      <c r="H33" s="80" t="n">
        <f aca="false">INDEX('Presidente por município'!$P$6:$P$5576,MATCH($A33,'Presidente por município'!$A$6:$A$5576,0))</f>
        <v>0.582556793273608</v>
      </c>
      <c r="I33" s="80" t="n">
        <f aca="false">INDEX('Presidente por município'!$Q$6:$Q$5576,MATCH($A33,'Presidente por município'!$A$6:$A$5576,0))</f>
        <v>0.334543574294932</v>
      </c>
      <c r="J33" s="81" t="n">
        <f aca="false">INDEX('Presidente por município'!$R$6:$R$5576,MATCH($A33,'Presidente por município'!$A$6:$A$5576,0))</f>
        <v>24.8013218978677</v>
      </c>
      <c r="K33" s="78" t="str">
        <f aca="false">INDEX('Presidente por município'!$S$6:$S$5576,MATCH($A33,'Presidente por município'!$A$6:$A$5576,0))</f>
        <v>Flávio Bolsonaro</v>
      </c>
    </row>
    <row r="34" customFormat="false" ht="15" hidden="false" customHeight="false" outlineLevel="0" collapsed="false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</row>
    <row r="35" customFormat="false" ht="15" hidden="false" customHeight="false" outlineLevel="0" collapsed="false">
      <c r="A35" s="82" t="s">
        <v>11217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customFormat="false" ht="15" hidden="false" customHeight="false" outlineLevel="0" collapsed="false">
      <c r="A36" s="77" t="s">
        <v>10818</v>
      </c>
      <c r="B36" s="78" t="str">
        <f aca="false">INDEX('Presidente por município'!$B$6:$B$5576,MATCH($A36,'Presidente por município'!$A$6:$A$5576,0))</f>
        <v>São Paulo</v>
      </c>
      <c r="C36" s="78" t="str">
        <f aca="false">INDEX('Presidente por município'!$C$6:$C$5576,MATCH($A36,'Presidente por município'!$A$6:$A$5576,0))</f>
        <v>SP</v>
      </c>
      <c r="D36" s="79" t="n">
        <f aca="false">INDEX('Presidente por município'!$F$6:$F$5576,MATCH($A36,'Presidente por município'!$A$6:$A$5576,0))</f>
        <v>9145124</v>
      </c>
      <c r="E36" s="80" t="n">
        <f aca="false">INDEX('Presidente por município'!$I$6:$I$5576,MATCH($A36,'Presidente por município'!$A$6:$A$5576,0))</f>
        <v>0.233863750781291</v>
      </c>
      <c r="F36" s="79" t="n">
        <f aca="false">INDEX('Presidente por município'!$M$6:$M$5576,MATCH($A36,'Presidente por município'!$A$6:$A$5576,0))</f>
        <v>2760747</v>
      </c>
      <c r="G36" s="79" t="n">
        <f aca="false">INDEX('Presidente por município'!$N$6:$N$5576,MATCH($A36,'Presidente por município'!$A$6:$A$5576,0))</f>
        <v>3052349</v>
      </c>
      <c r="H36" s="80" t="n">
        <f aca="false">INDEX('Presidente por município'!$P$6:$P$5576,MATCH($A36,'Presidente por município'!$A$6:$A$5576,0))</f>
        <v>0.421306704594358</v>
      </c>
      <c r="I36" s="80" t="n">
        <f aca="false">INDEX('Presidente por município'!$Q$6:$Q$5576,MATCH($A36,'Presidente por município'!$A$6:$A$5576,0))</f>
        <v>0.465806935029499</v>
      </c>
      <c r="J36" s="81" t="n">
        <f aca="false">INDEX('Presidente por município'!$R$6:$R$5576,MATCH($A36,'Presidente por município'!$A$6:$A$5576,0))</f>
        <v>4.45002304351409</v>
      </c>
      <c r="K36" s="78" t="str">
        <f aca="false">INDEX('Presidente por município'!$S$6:$S$5576,MATCH($A36,'Presidente por município'!$A$6:$A$5576,0))</f>
        <v>Lula</v>
      </c>
    </row>
    <row r="37" customFormat="false" ht="15" hidden="false" customHeight="false" outlineLevel="0" collapsed="false">
      <c r="A37" s="77" t="s">
        <v>7553</v>
      </c>
      <c r="B37" s="78" t="str">
        <f aca="false">INDEX('Presidente por município'!$B$6:$B$5576,MATCH($A37,'Presidente por município'!$A$6:$A$5576,0))</f>
        <v>Rio de Janeiro</v>
      </c>
      <c r="C37" s="78" t="str">
        <f aca="false">INDEX('Presidente por município'!$C$6:$C$5576,MATCH($A37,'Presidente por município'!$A$6:$A$5576,0))</f>
        <v>RJ</v>
      </c>
      <c r="D37" s="79" t="n">
        <f aca="false">INDEX('Presidente por município'!$F$6:$F$5576,MATCH($A37,'Presidente por município'!$A$6:$A$5576,0))</f>
        <v>4952612</v>
      </c>
      <c r="E37" s="80" t="n">
        <f aca="false">INDEX('Presidente por município'!$I$6:$I$5576,MATCH($A37,'Presidente por município'!$A$6:$A$5576,0))</f>
        <v>0.261218524689598</v>
      </c>
      <c r="F37" s="79" t="n">
        <f aca="false">INDEX('Presidente por município'!$M$6:$M$5576,MATCH($A37,'Presidente por município'!$A$6:$A$5576,0))</f>
        <v>1662354</v>
      </c>
      <c r="G37" s="79" t="n">
        <f aca="false">INDEX('Presidente por município'!$N$6:$N$5576,MATCH($A37,'Presidente por município'!$A$6:$A$5576,0))</f>
        <v>1524517</v>
      </c>
      <c r="H37" s="80" t="n">
        <f aca="false">INDEX('Presidente por município'!$P$6:$P$5576,MATCH($A37,'Presidente por município'!$A$6:$A$5576,0))</f>
        <v>0.478805970493169</v>
      </c>
      <c r="I37" s="80" t="n">
        <f aca="false">INDEX('Presidente por município'!$Q$6:$Q$5576,MATCH($A37,'Presidente por município'!$A$6:$A$5576,0))</f>
        <v>0.439104932955516</v>
      </c>
      <c r="J37" s="81" t="n">
        <f aca="false">INDEX('Presidente por município'!$R$6:$R$5576,MATCH($A37,'Presidente por município'!$A$6:$A$5576,0))</f>
        <v>3.97010375376526</v>
      </c>
      <c r="K37" s="78" t="str">
        <f aca="false">INDEX('Presidente por município'!$S$6:$S$5576,MATCH($A37,'Presidente por município'!$A$6:$A$5576,0))</f>
        <v>Flávio Bolsonaro</v>
      </c>
    </row>
    <row r="38" customFormat="false" ht="15" hidden="false" customHeight="false" outlineLevel="0" collapsed="false">
      <c r="A38" s="77" t="s">
        <v>1957</v>
      </c>
      <c r="B38" s="78" t="str">
        <f aca="false">INDEX('Presidente por município'!$B$6:$B$5576,MATCH($A38,'Presidente por município'!$A$6:$A$5576,0))</f>
        <v>Brasília</v>
      </c>
      <c r="C38" s="78" t="str">
        <f aca="false">INDEX('Presidente por município'!$C$6:$C$5576,MATCH($A38,'Presidente por município'!$A$6:$A$5576,0))</f>
        <v>DF</v>
      </c>
      <c r="D38" s="79" t="n">
        <f aca="false">INDEX('Presidente por município'!$F$6:$F$5576,MATCH($A38,'Presidente por município'!$A$6:$A$5576,0))</f>
        <v>2258320</v>
      </c>
      <c r="E38" s="80" t="n">
        <f aca="false">INDEX('Presidente por município'!$I$6:$I$5576,MATCH($A38,'Presidente por município'!$A$6:$A$5576,0))</f>
        <v>0.189044953770945</v>
      </c>
      <c r="F38" s="79" t="n">
        <f aca="false">INDEX('Presidente por município'!$M$6:$M$5576,MATCH($A38,'Presidente por município'!$A$6:$A$5576,0))</f>
        <v>909616</v>
      </c>
      <c r="G38" s="79" t="n">
        <f aca="false">INDEX('Presidente por município'!$N$6:$N$5576,MATCH($A38,'Presidente por município'!$A$6:$A$5576,0))</f>
        <v>675627</v>
      </c>
      <c r="H38" s="80" t="n">
        <f aca="false">INDEX('Presidente por município'!$P$6:$P$5576,MATCH($A38,'Presidente por município'!$A$6:$A$5576,0))</f>
        <v>0.513093352466821</v>
      </c>
      <c r="I38" s="80" t="n">
        <f aca="false">INDEX('Presidente por município'!$Q$6:$Q$5576,MATCH($A38,'Presidente por município'!$A$6:$A$5576,0))</f>
        <v>0.381105568115667</v>
      </c>
      <c r="J38" s="81" t="n">
        <f aca="false">INDEX('Presidente por município'!$R$6:$R$5576,MATCH($A38,'Presidente por município'!$A$6:$A$5576,0))</f>
        <v>13.1987784351154</v>
      </c>
      <c r="K38" s="78" t="str">
        <f aca="false">INDEX('Presidente por município'!$S$6:$S$5576,MATCH($A38,'Presidente por município'!$A$6:$A$5576,0))</f>
        <v>Flávio Bolsonaro</v>
      </c>
    </row>
    <row r="39" customFormat="false" ht="15" hidden="false" customHeight="false" outlineLevel="0" collapsed="false">
      <c r="A39" s="77" t="s">
        <v>3150</v>
      </c>
      <c r="B39" s="78" t="str">
        <f aca="false">INDEX('Presidente por município'!$B$6:$B$5576,MATCH($A39,'Presidente por município'!$A$6:$A$5576,0))</f>
        <v>Belo Horizonte</v>
      </c>
      <c r="C39" s="78" t="str">
        <f aca="false">INDEX('Presidente por município'!$C$6:$C$5576,MATCH($A39,'Presidente por município'!$A$6:$A$5576,0))</f>
        <v>MG</v>
      </c>
      <c r="D39" s="79" t="n">
        <f aca="false">INDEX('Presidente por município'!$F$6:$F$5576,MATCH($A39,'Presidente por município'!$A$6:$A$5576,0))</f>
        <v>1966966</v>
      </c>
      <c r="E39" s="80" t="n">
        <f aca="false">INDEX('Presidente por município'!$I$6:$I$5576,MATCH($A39,'Presidente por município'!$A$6:$A$5576,0))</f>
        <v>0.236066103837077</v>
      </c>
      <c r="F39" s="79" t="n">
        <f aca="false">INDEX('Presidente por município'!$M$6:$M$5576,MATCH($A39,'Presidente por município'!$A$6:$A$5576,0))</f>
        <v>690960</v>
      </c>
      <c r="G39" s="79" t="n">
        <f aca="false">INDEX('Presidente por município'!$N$6:$N$5576,MATCH($A39,'Presidente por município'!$A$6:$A$5576,0))</f>
        <v>592037</v>
      </c>
      <c r="H39" s="80" t="n">
        <f aca="false">INDEX('Presidente por município'!$P$6:$P$5576,MATCH($A39,'Presidente por município'!$A$6:$A$5576,0))</f>
        <v>0.483023975035093</v>
      </c>
      <c r="I39" s="80" t="n">
        <f aca="false">INDEX('Presidente por município'!$Q$6:$Q$5576,MATCH($A39,'Presidente por município'!$A$6:$A$5576,0))</f>
        <v>0.413870651134438</v>
      </c>
      <c r="J39" s="81" t="n">
        <f aca="false">INDEX('Presidente por município'!$R$6:$R$5576,MATCH($A39,'Presidente por município'!$A$6:$A$5576,0))</f>
        <v>6.91533239006549</v>
      </c>
      <c r="K39" s="78" t="str">
        <f aca="false">INDEX('Presidente por município'!$S$6:$S$5576,MATCH($A39,'Presidente por município'!$A$6:$A$5576,0))</f>
        <v>Flávio Bolsonaro</v>
      </c>
    </row>
    <row r="40" customFormat="false" ht="15" hidden="false" customHeight="false" outlineLevel="0" collapsed="false">
      <c r="A40" s="77" t="s">
        <v>1423</v>
      </c>
      <c r="B40" s="78" t="str">
        <f aca="false">INDEX('Presidente por município'!$B$6:$B$5576,MATCH($A40,'Presidente por município'!$A$6:$A$5576,0))</f>
        <v>Salvador</v>
      </c>
      <c r="C40" s="78" t="str">
        <f aca="false">INDEX('Presidente por município'!$C$6:$C$5576,MATCH($A40,'Presidente por município'!$A$6:$A$5576,0))</f>
        <v>BA</v>
      </c>
      <c r="D40" s="79" t="n">
        <f aca="false">INDEX('Presidente por município'!$F$6:$F$5576,MATCH($A40,'Presidente por município'!$A$6:$A$5576,0))</f>
        <v>1955479</v>
      </c>
      <c r="E40" s="80" t="n">
        <f aca="false">INDEX('Presidente por município'!$I$6:$I$5576,MATCH($A40,'Presidente por município'!$A$6:$A$5576,0))</f>
        <v>0.201426862676613</v>
      </c>
      <c r="F40" s="79" t="n">
        <f aca="false">INDEX('Presidente por município'!$M$6:$M$5576,MATCH($A40,'Presidente por município'!$A$6:$A$5576,0))</f>
        <v>391188</v>
      </c>
      <c r="G40" s="79" t="n">
        <f aca="false">INDEX('Presidente por município'!$N$6:$N$5576,MATCH($A40,'Presidente por município'!$A$6:$A$5576,0))</f>
        <v>944358</v>
      </c>
      <c r="H40" s="80" t="n">
        <f aca="false">INDEX('Presidente por município'!$P$6:$P$5576,MATCH($A40,'Presidente por município'!$A$6:$A$5576,0))</f>
        <v>0.270341544725898</v>
      </c>
      <c r="I40" s="80" t="n">
        <f aca="false">INDEX('Presidente por município'!$Q$6:$Q$5576,MATCH($A40,'Presidente por município'!$A$6:$A$5576,0))</f>
        <v>0.652625337418988</v>
      </c>
      <c r="J40" s="81" t="n">
        <f aca="false">INDEX('Presidente por município'!$R$6:$R$5576,MATCH($A40,'Presidente por município'!$A$6:$A$5576,0))</f>
        <v>38.2283792693091</v>
      </c>
      <c r="K40" s="78" t="str">
        <f aca="false">INDEX('Presidente por município'!$S$6:$S$5576,MATCH($A40,'Presidente por município'!$A$6:$A$5576,0))</f>
        <v>Lula</v>
      </c>
    </row>
    <row r="41" customFormat="false" ht="15" hidden="false" customHeight="false" outlineLevel="0" collapsed="false">
      <c r="A41" s="77" t="s">
        <v>1706</v>
      </c>
      <c r="B41" s="78" t="str">
        <f aca="false">INDEX('Presidente por município'!$B$6:$B$5576,MATCH($A41,'Presidente por município'!$A$6:$A$5576,0))</f>
        <v>Fortaleza</v>
      </c>
      <c r="C41" s="78" t="str">
        <f aca="false">INDEX('Presidente por município'!$C$6:$C$5576,MATCH($A41,'Presidente por município'!$A$6:$A$5576,0))</f>
        <v>CE</v>
      </c>
      <c r="D41" s="79" t="n">
        <f aca="false">INDEX('Presidente por município'!$F$6:$F$5576,MATCH($A41,'Presidente por município'!$A$6:$A$5576,0))</f>
        <v>1795713</v>
      </c>
      <c r="E41" s="80" t="n">
        <f aca="false">INDEX('Presidente por município'!$I$6:$I$5576,MATCH($A41,'Presidente por município'!$A$6:$A$5576,0))</f>
        <v>0.130231835488188</v>
      </c>
      <c r="F41" s="79" t="n">
        <f aca="false">INDEX('Presidente por município'!$M$6:$M$5576,MATCH($A41,'Presidente por município'!$A$6:$A$5576,0))</f>
        <v>586251</v>
      </c>
      <c r="G41" s="79" t="n">
        <f aca="false">INDEX('Presidente por município'!$N$6:$N$5576,MATCH($A41,'Presidente por município'!$A$6:$A$5576,0))</f>
        <v>797002</v>
      </c>
      <c r="H41" s="80" t="n">
        <f aca="false">INDEX('Presidente por município'!$P$6:$P$5576,MATCH($A41,'Presidente por município'!$A$6:$A$5576,0))</f>
        <v>0.393358311403715</v>
      </c>
      <c r="I41" s="80" t="n">
        <f aca="false">INDEX('Presidente por município'!$Q$6:$Q$5576,MATCH($A41,'Presidente por município'!$A$6:$A$5576,0))</f>
        <v>0.534766441175168</v>
      </c>
      <c r="J41" s="81" t="n">
        <f aca="false">INDEX('Presidente por município'!$R$6:$R$5576,MATCH($A41,'Presidente por município'!$A$6:$A$5576,0))</f>
        <v>14.1408129771453</v>
      </c>
      <c r="K41" s="78" t="str">
        <f aca="false">INDEX('Presidente por município'!$S$6:$S$5576,MATCH($A41,'Presidente por município'!$A$6:$A$5576,0))</f>
        <v>Lula</v>
      </c>
    </row>
    <row r="42" customFormat="false" ht="15" hidden="false" customHeight="false" outlineLevel="0" collapsed="false">
      <c r="A42" s="77" t="s">
        <v>676</v>
      </c>
      <c r="B42" s="78" t="str">
        <f aca="false">INDEX('Presidente por município'!$B$6:$B$5576,MATCH($A42,'Presidente por município'!$A$6:$A$5576,0))</f>
        <v>Manaus</v>
      </c>
      <c r="C42" s="78" t="str">
        <f aca="false">INDEX('Presidente por município'!$C$6:$C$5576,MATCH($A42,'Presidente por município'!$A$6:$A$5576,0))</f>
        <v>AM</v>
      </c>
      <c r="D42" s="79" t="n">
        <f aca="false">INDEX('Presidente por município'!$F$6:$F$5576,MATCH($A42,'Presidente por município'!$A$6:$A$5576,0))</f>
        <v>1477265</v>
      </c>
      <c r="E42" s="80" t="n">
        <f aca="false">INDEX('Presidente por município'!$I$6:$I$5576,MATCH($A42,'Presidente por município'!$A$6:$A$5576,0))</f>
        <v>0.17196373027182</v>
      </c>
      <c r="F42" s="79" t="n">
        <f aca="false">INDEX('Presidente por município'!$M$6:$M$5576,MATCH($A42,'Presidente por município'!$A$6:$A$5576,0))</f>
        <v>641864</v>
      </c>
      <c r="G42" s="79" t="n">
        <f aca="false">INDEX('Presidente por município'!$N$6:$N$5576,MATCH($A42,'Presidente por município'!$A$6:$A$5576,0))</f>
        <v>439027</v>
      </c>
      <c r="H42" s="80" t="n">
        <f aca="false">INDEX('Presidente por município'!$P$6:$P$5576,MATCH($A42,'Presidente por município'!$A$6:$A$5576,0))</f>
        <v>0.542784635432743</v>
      </c>
      <c r="I42" s="80" t="n">
        <f aca="false">INDEX('Presidente por município'!$Q$6:$Q$5576,MATCH($A42,'Presidente por município'!$A$6:$A$5576,0))</f>
        <v>0.371257945826734</v>
      </c>
      <c r="J42" s="81" t="n">
        <f aca="false">INDEX('Presidente por município'!$R$6:$R$5576,MATCH($A42,'Presidente por município'!$A$6:$A$5576,0))</f>
        <v>17.1526689606009</v>
      </c>
      <c r="K42" s="78" t="str">
        <f aca="false">INDEX('Presidente por município'!$S$6:$S$5576,MATCH($A42,'Presidente por município'!$A$6:$A$5576,0))</f>
        <v>Flávio Bolsonaro</v>
      </c>
    </row>
    <row r="43" customFormat="false" ht="15" hidden="false" customHeight="false" outlineLevel="0" collapsed="false">
      <c r="A43" s="77" t="s">
        <v>6828</v>
      </c>
      <c r="B43" s="78" t="str">
        <f aca="false">INDEX('Presidente por município'!$B$6:$B$5576,MATCH($A43,'Presidente por município'!$A$6:$A$5576,0))</f>
        <v>Curitiba</v>
      </c>
      <c r="C43" s="78" t="str">
        <f aca="false">INDEX('Presidente por município'!$C$6:$C$5576,MATCH($A43,'Presidente por município'!$A$6:$A$5576,0))</f>
        <v>PR</v>
      </c>
      <c r="D43" s="79" t="n">
        <f aca="false">INDEX('Presidente por município'!$F$6:$F$5576,MATCH($A43,'Presidente por município'!$A$6:$A$5576,0))</f>
        <v>1415148</v>
      </c>
      <c r="E43" s="80" t="n">
        <f aca="false">INDEX('Presidente por município'!$I$6:$I$5576,MATCH($A43,'Presidente por município'!$A$6:$A$5576,0))</f>
        <v>0.19719209580906</v>
      </c>
      <c r="F43" s="79" t="n">
        <f aca="false">INDEX('Presidente por município'!$M$6:$M$5576,MATCH($A43,'Presidente por município'!$A$6:$A$5576,0))</f>
        <v>628721</v>
      </c>
      <c r="G43" s="79" t="n">
        <f aca="false">INDEX('Presidente por município'!$N$6:$N$5576,MATCH($A43,'Presidente por município'!$A$6:$A$5576,0))</f>
        <v>332099</v>
      </c>
      <c r="H43" s="80" t="n">
        <f aca="false">INDEX('Presidente por município'!$P$6:$P$5576,MATCH($A43,'Presidente por município'!$A$6:$A$5576,0))</f>
        <v>0.57499675334771</v>
      </c>
      <c r="I43" s="80" t="n">
        <f aca="false">INDEX('Presidente por município'!$Q$6:$Q$5576,MATCH($A43,'Presidente por município'!$A$6:$A$5576,0))</f>
        <v>0.303721120799243</v>
      </c>
      <c r="J43" s="81" t="n">
        <f aca="false">INDEX('Presidente por município'!$R$6:$R$5576,MATCH($A43,'Presidente por município'!$A$6:$A$5576,0))</f>
        <v>27.1275632548467</v>
      </c>
      <c r="K43" s="78" t="str">
        <f aca="false">INDEX('Presidente por município'!$S$6:$S$5576,MATCH($A43,'Presidente por município'!$A$6:$A$5576,0))</f>
        <v>Flávio Bolsonaro</v>
      </c>
    </row>
    <row r="44" customFormat="false" ht="15" hidden="false" customHeight="false" outlineLevel="0" collapsed="false">
      <c r="A44" s="77" t="s">
        <v>6112</v>
      </c>
      <c r="B44" s="78" t="str">
        <f aca="false">INDEX('Presidente por município'!$B$6:$B$5576,MATCH($A44,'Presidente por município'!$A$6:$A$5576,0))</f>
        <v>Recife</v>
      </c>
      <c r="C44" s="78" t="str">
        <f aca="false">INDEX('Presidente por município'!$C$6:$C$5576,MATCH($A44,'Presidente por município'!$A$6:$A$5576,0))</f>
        <v>PE</v>
      </c>
      <c r="D44" s="79" t="n">
        <f aca="false">INDEX('Presidente por município'!$F$6:$F$5576,MATCH($A44,'Presidente por município'!$A$6:$A$5576,0))</f>
        <v>1230407</v>
      </c>
      <c r="E44" s="80" t="n">
        <f aca="false">INDEX('Presidente por município'!$I$6:$I$5576,MATCH($A44,'Presidente por município'!$A$6:$A$5576,0))</f>
        <v>0.159401726420607</v>
      </c>
      <c r="F44" s="79" t="n">
        <f aca="false">INDEX('Presidente por município'!$M$6:$M$5576,MATCH($A44,'Presidente por município'!$A$6:$A$5576,0))</f>
        <v>377268</v>
      </c>
      <c r="G44" s="79" t="n">
        <f aca="false">INDEX('Presidente por município'!$N$6:$N$5576,MATCH($A44,'Presidente por município'!$A$6:$A$5576,0))</f>
        <v>543548</v>
      </c>
      <c r="H44" s="80" t="n">
        <f aca="false">INDEX('Presidente por município'!$P$6:$P$5576,MATCH($A44,'Presidente por município'!$A$6:$A$5576,0))</f>
        <v>0.383738600277886</v>
      </c>
      <c r="I44" s="80" t="n">
        <f aca="false">INDEX('Presidente por município'!$Q$6:$Q$5576,MATCH($A44,'Presidente por município'!$A$6:$A$5576,0))</f>
        <v>0.552870502411666</v>
      </c>
      <c r="J44" s="81" t="n">
        <f aca="false">INDEX('Presidente por município'!$R$6:$R$5576,MATCH($A44,'Presidente por município'!$A$6:$A$5576,0))</f>
        <v>16.913190213378</v>
      </c>
      <c r="K44" s="78" t="str">
        <f aca="false">INDEX('Presidente por município'!$S$6:$S$5576,MATCH($A44,'Presidente por município'!$A$6:$A$5576,0))</f>
        <v>Lula</v>
      </c>
    </row>
    <row r="45" customFormat="false" ht="15" hidden="false" customHeight="false" outlineLevel="0" collapsed="false">
      <c r="A45" s="77" t="s">
        <v>8664</v>
      </c>
      <c r="B45" s="78" t="str">
        <f aca="false">INDEX('Presidente por município'!$B$6:$B$5576,MATCH($A45,'Presidente por município'!$A$6:$A$5576,0))</f>
        <v>Porto Alegre</v>
      </c>
      <c r="C45" s="78" t="str">
        <f aca="false">INDEX('Presidente por município'!$C$6:$C$5576,MATCH($A45,'Presidente por município'!$A$6:$A$5576,0))</f>
        <v>RS</v>
      </c>
      <c r="D45" s="79" t="n">
        <f aca="false">INDEX('Presidente por município'!$F$6:$F$5576,MATCH($A45,'Presidente por município'!$A$6:$A$5576,0))</f>
        <v>1064200</v>
      </c>
      <c r="E45" s="80" t="n">
        <f aca="false">INDEX('Presidente por município'!$I$6:$I$5576,MATCH($A45,'Presidente por município'!$A$6:$A$5576,0))</f>
        <v>0.239929524525465</v>
      </c>
      <c r="F45" s="79" t="n">
        <f aca="false">INDEX('Presidente por município'!$M$6:$M$5576,MATCH($A45,'Presidente por município'!$A$6:$A$5576,0))</f>
        <v>325139</v>
      </c>
      <c r="G45" s="79" t="n">
        <f aca="false">INDEX('Presidente por município'!$N$6:$N$5576,MATCH($A45,'Presidente por município'!$A$6:$A$5576,0))</f>
        <v>377252</v>
      </c>
      <c r="H45" s="80" t="n">
        <f aca="false">INDEX('Presidente por município'!$P$6:$P$5576,MATCH($A45,'Presidente por município'!$A$6:$A$5576,0))</f>
        <v>0.418574442858118</v>
      </c>
      <c r="I45" s="80" t="n">
        <f aca="false">INDEX('Presidente por município'!$Q$6:$Q$5576,MATCH($A45,'Presidente por município'!$A$6:$A$5576,0))</f>
        <v>0.485663195485963</v>
      </c>
      <c r="J45" s="81" t="n">
        <f aca="false">INDEX('Presidente por município'!$R$6:$R$5576,MATCH($A45,'Presidente por município'!$A$6:$A$5576,0))</f>
        <v>6.70887526278456</v>
      </c>
      <c r="K45" s="78" t="str">
        <f aca="false">INDEX('Presidente por município'!$S$6:$S$5576,MATCH($A45,'Presidente por município'!$A$6:$A$5576,0))</f>
        <v>Lula</v>
      </c>
    </row>
    <row r="46" customFormat="false" ht="15" hidden="false" customHeight="false" outlineLevel="0" collapsed="false">
      <c r="A46" s="77" t="s">
        <v>5190</v>
      </c>
      <c r="B46" s="78" t="str">
        <f aca="false">INDEX('Presidente por município'!$B$6:$B$5576,MATCH($A46,'Presidente por município'!$A$6:$A$5576,0))</f>
        <v>Belém</v>
      </c>
      <c r="C46" s="78" t="str">
        <f aca="false">INDEX('Presidente por município'!$C$6:$C$5576,MATCH($A46,'Presidente por município'!$A$6:$A$5576,0))</f>
        <v>PA</v>
      </c>
      <c r="D46" s="79" t="n">
        <f aca="false">INDEX('Presidente por município'!$F$6:$F$5576,MATCH($A46,'Presidente por município'!$A$6:$A$5576,0))</f>
        <v>1048781</v>
      </c>
      <c r="E46" s="80" t="n">
        <f aca="false">INDEX('Presidente por município'!$I$6:$I$5576,MATCH($A46,'Presidente por município'!$A$6:$A$5576,0))</f>
        <v>0.173775077923799</v>
      </c>
      <c r="F46" s="79" t="n">
        <f aca="false">INDEX('Presidente por município'!$M$6:$M$5576,MATCH($A46,'Presidente por município'!$A$6:$A$5576,0))</f>
        <v>361377</v>
      </c>
      <c r="G46" s="79" t="n">
        <f aca="false">INDEX('Presidente por município'!$N$6:$N$5576,MATCH($A46,'Presidente por município'!$A$6:$A$5576,0))</f>
        <v>396570</v>
      </c>
      <c r="H46" s="80" t="n">
        <f aca="false">INDEX('Presidente por município'!$P$6:$P$5576,MATCH($A46,'Presidente por município'!$A$6:$A$5576,0))</f>
        <v>0.437386985033006</v>
      </c>
      <c r="I46" s="80" t="n">
        <f aca="false">INDEX('Presidente por município'!$Q$6:$Q$5576,MATCH($A46,'Presidente por município'!$A$6:$A$5576,0))</f>
        <v>0.479982280705576</v>
      </c>
      <c r="J46" s="81" t="n">
        <f aca="false">INDEX('Presidente por município'!$R$6:$R$5576,MATCH($A46,'Presidente por município'!$A$6:$A$5576,0))</f>
        <v>4.25952956725706</v>
      </c>
      <c r="K46" s="78" t="str">
        <f aca="false">INDEX('Presidente por município'!$S$6:$S$5576,MATCH($A46,'Presidente por município'!$A$6:$A$5576,0))</f>
        <v>Lula</v>
      </c>
    </row>
    <row r="47" customFormat="false" ht="15" hidden="false" customHeight="false" outlineLevel="0" collapsed="false">
      <c r="A47" s="77" t="s">
        <v>2301</v>
      </c>
      <c r="B47" s="78" t="str">
        <f aca="false">INDEX('Presidente por município'!$B$6:$B$5576,MATCH($A47,'Presidente por município'!$A$6:$A$5576,0))</f>
        <v>Goiânia</v>
      </c>
      <c r="C47" s="78" t="str">
        <f aca="false">INDEX('Presidente por município'!$C$6:$C$5576,MATCH($A47,'Presidente por município'!$A$6:$A$5576,0))</f>
        <v>GO</v>
      </c>
      <c r="D47" s="79" t="n">
        <f aca="false">INDEX('Presidente por município'!$F$6:$F$5576,MATCH($A47,'Presidente por município'!$A$6:$A$5576,0))</f>
        <v>1019261</v>
      </c>
      <c r="E47" s="80" t="n">
        <f aca="false">INDEX('Presidente por município'!$I$6:$I$5576,MATCH($A47,'Presidente por município'!$A$6:$A$5576,0))</f>
        <v>0.198900968446747</v>
      </c>
      <c r="F47" s="79" t="n">
        <f aca="false">INDEX('Presidente por município'!$M$6:$M$5576,MATCH($A47,'Presidente por município'!$A$6:$A$5576,0))</f>
        <v>432608</v>
      </c>
      <c r="G47" s="79" t="n">
        <f aca="false">INDEX('Presidente por município'!$N$6:$N$5576,MATCH($A47,'Presidente por município'!$A$6:$A$5576,0))</f>
        <v>223219</v>
      </c>
      <c r="H47" s="80" t="n">
        <f aca="false">INDEX('Presidente por município'!$P$6:$P$5576,MATCH($A47,'Presidente por município'!$A$6:$A$5576,0))</f>
        <v>0.546847091689367</v>
      </c>
      <c r="I47" s="80" t="n">
        <f aca="false">INDEX('Presidente por município'!$Q$6:$Q$5576,MATCH($A47,'Presidente por município'!$A$6:$A$5576,0))</f>
        <v>0.282164594644133</v>
      </c>
      <c r="J47" s="81" t="n">
        <f aca="false">INDEX('Presidente por município'!$R$6:$R$5576,MATCH($A47,'Presidente por município'!$A$6:$A$5576,0))</f>
        <v>26.4682497045235</v>
      </c>
      <c r="K47" s="78" t="str">
        <f aca="false">INDEX('Presidente por município'!$S$6:$S$5576,MATCH($A47,'Presidente por município'!$A$6:$A$5576,0))</f>
        <v>Flávio Bolsonaro</v>
      </c>
    </row>
    <row r="48" customFormat="false" ht="15" hidden="false" customHeight="false" outlineLevel="0" collapsed="false">
      <c r="A48" s="77" t="s">
        <v>10106</v>
      </c>
      <c r="B48" s="78" t="str">
        <f aca="false">INDEX('Presidente por município'!$B$6:$B$5576,MATCH($A48,'Presidente por município'!$A$6:$A$5576,0))</f>
        <v>Guarulhos</v>
      </c>
      <c r="C48" s="78" t="str">
        <f aca="false">INDEX('Presidente por município'!$C$6:$C$5576,MATCH($A48,'Presidente por município'!$A$6:$A$5576,0))</f>
        <v>SP</v>
      </c>
      <c r="D48" s="79" t="n">
        <f aca="false">INDEX('Presidente por município'!$F$6:$F$5576,MATCH($A48,'Presidente por município'!$A$6:$A$5576,0))</f>
        <v>948908</v>
      </c>
      <c r="E48" s="80" t="n">
        <f aca="false">INDEX('Presidente por município'!$I$6:$I$5576,MATCH($A48,'Presidente por município'!$A$6:$A$5576,0))</f>
        <v>0.1924949520923</v>
      </c>
      <c r="F48" s="79" t="n">
        <f aca="false">INDEX('Presidente por município'!$M$6:$M$5576,MATCH($A48,'Presidente por município'!$A$6:$A$5576,0))</f>
        <v>351178</v>
      </c>
      <c r="G48" s="79" t="n">
        <f aca="false">INDEX('Presidente por município'!$N$6:$N$5576,MATCH($A48,'Presidente por município'!$A$6:$A$5576,0))</f>
        <v>286898</v>
      </c>
      <c r="H48" s="80" t="n">
        <f aca="false">INDEX('Presidente por município'!$P$6:$P$5576,MATCH($A48,'Presidente por município'!$A$6:$A$5576,0))</f>
        <v>0.492211995195306</v>
      </c>
      <c r="I48" s="80" t="n">
        <f aca="false">INDEX('Presidente por município'!$Q$6:$Q$5576,MATCH($A48,'Presidente por município'!$A$6:$A$5576,0))</f>
        <v>0.402116980555567</v>
      </c>
      <c r="J48" s="81" t="n">
        <f aca="false">INDEX('Presidente por município'!$R$6:$R$5576,MATCH($A48,'Presidente por município'!$A$6:$A$5576,0))</f>
        <v>9.00950146397391</v>
      </c>
      <c r="K48" s="78" t="str">
        <f aca="false">INDEX('Presidente por município'!$S$6:$S$5576,MATCH($A48,'Presidente por município'!$A$6:$A$5576,0))</f>
        <v>Flávio Bolsonaro</v>
      </c>
    </row>
    <row r="49" customFormat="false" ht="15" hidden="false" customHeight="false" outlineLevel="0" collapsed="false">
      <c r="A49" s="77" t="s">
        <v>9902</v>
      </c>
      <c r="B49" s="78" t="str">
        <f aca="false">INDEX('Presidente por município'!$B$6:$B$5576,MATCH($A49,'Presidente por município'!$A$6:$A$5576,0))</f>
        <v>Campinas</v>
      </c>
      <c r="C49" s="78" t="str">
        <f aca="false">INDEX('Presidente por município'!$C$6:$C$5576,MATCH($A49,'Presidente por município'!$A$6:$A$5576,0))</f>
        <v>SP</v>
      </c>
      <c r="D49" s="79" t="n">
        <f aca="false">INDEX('Presidente por município'!$F$6:$F$5576,MATCH($A49,'Presidente por município'!$A$6:$A$5576,0))</f>
        <v>873613</v>
      </c>
      <c r="E49" s="80" t="n">
        <f aca="false">INDEX('Presidente por município'!$I$6:$I$5576,MATCH($A49,'Presidente por município'!$A$6:$A$5576,0))</f>
        <v>0.235703910083756</v>
      </c>
      <c r="F49" s="79" t="n">
        <f aca="false">INDEX('Presidente por município'!$M$6:$M$5576,MATCH($A49,'Presidente por município'!$A$6:$A$5576,0))</f>
        <v>329733</v>
      </c>
      <c r="G49" s="79" t="n">
        <f aca="false">INDEX('Presidente por município'!$N$6:$N$5576,MATCH($A49,'Presidente por município'!$A$6:$A$5576,0))</f>
        <v>241972</v>
      </c>
      <c r="H49" s="80" t="n">
        <f aca="false">INDEX('Presidente por município'!$P$6:$P$5576,MATCH($A49,'Presidente por município'!$A$6:$A$5576,0))</f>
        <v>0.520724234863081</v>
      </c>
      <c r="I49" s="80" t="n">
        <f aca="false">INDEX('Presidente por município'!$Q$6:$Q$5576,MATCH($A49,'Presidente por município'!$A$6:$A$5576,0))</f>
        <v>0.382129433688134</v>
      </c>
      <c r="J49" s="81" t="n">
        <f aca="false">INDEX('Presidente por município'!$R$6:$R$5576,MATCH($A49,'Presidente por município'!$A$6:$A$5576,0))</f>
        <v>13.8594801174947</v>
      </c>
      <c r="K49" s="78" t="str">
        <f aca="false">INDEX('Presidente por município'!$S$6:$S$5576,MATCH($A49,'Presidente por município'!$A$6:$A$5576,0))</f>
        <v>Flávio Bolsonaro</v>
      </c>
    </row>
    <row r="50" customFormat="false" ht="15" hidden="false" customHeight="false" outlineLevel="0" collapsed="false">
      <c r="A50" s="77" t="s">
        <v>2975</v>
      </c>
      <c r="B50" s="78" t="str">
        <f aca="false">INDEX('Presidente por município'!$B$6:$B$5576,MATCH($A50,'Presidente por município'!$A$6:$A$5576,0))</f>
        <v>São Luís</v>
      </c>
      <c r="C50" s="78" t="str">
        <f aca="false">INDEX('Presidente por município'!$C$6:$C$5576,MATCH($A50,'Presidente por município'!$A$6:$A$5576,0))</f>
        <v>MA</v>
      </c>
      <c r="D50" s="79" t="n">
        <f aca="false">INDEX('Presidente por município'!$F$6:$F$5576,MATCH($A50,'Presidente por município'!$A$6:$A$5576,0))</f>
        <v>761443</v>
      </c>
      <c r="E50" s="80" t="n">
        <f aca="false">INDEX('Presidente por município'!$I$6:$I$5576,MATCH($A50,'Presidente por município'!$A$6:$A$5576,0))</f>
        <v>0.156864006892177</v>
      </c>
      <c r="F50" s="79" t="n">
        <f aca="false">INDEX('Presidente por município'!$M$6:$M$5576,MATCH($A50,'Presidente por município'!$A$6:$A$5576,0))</f>
        <v>229253</v>
      </c>
      <c r="G50" s="79" t="n">
        <f aca="false">INDEX('Presidente por município'!$N$6:$N$5576,MATCH($A50,'Presidente por município'!$A$6:$A$5576,0))</f>
        <v>337598</v>
      </c>
      <c r="H50" s="80" t="n">
        <f aca="false">INDEX('Presidente por município'!$P$6:$P$5576,MATCH($A50,'Presidente por município'!$A$6:$A$5576,0))</f>
        <v>0.370167699516568</v>
      </c>
      <c r="I50" s="80" t="n">
        <f aca="false">INDEX('Presidente por município'!$Q$6:$Q$5576,MATCH($A50,'Presidente por município'!$A$6:$A$5576,0))</f>
        <v>0.545109006300438</v>
      </c>
      <c r="J50" s="81" t="n">
        <f aca="false">INDEX('Presidente por município'!$R$6:$R$5576,MATCH($A50,'Presidente por município'!$A$6:$A$5576,0))</f>
        <v>17.494130678387</v>
      </c>
      <c r="K50" s="78" t="str">
        <f aca="false">INDEX('Presidente por município'!$S$6:$S$5576,MATCH($A50,'Presidente por município'!$A$6:$A$5576,0))</f>
        <v>Lula</v>
      </c>
    </row>
    <row r="51" customFormat="false" ht="15" hidden="false" customHeight="false" outlineLevel="0" collapsed="false">
      <c r="A51" s="77" t="s">
        <v>7571</v>
      </c>
      <c r="B51" s="78" t="str">
        <f aca="false">INDEX('Presidente por município'!$B$6:$B$5576,MATCH($A51,'Presidente por município'!$A$6:$A$5576,0))</f>
        <v>São Gonçalo</v>
      </c>
      <c r="C51" s="78" t="str">
        <f aca="false">INDEX('Presidente por município'!$C$6:$C$5576,MATCH($A51,'Presidente por município'!$A$6:$A$5576,0))</f>
        <v>RJ</v>
      </c>
      <c r="D51" s="79" t="n">
        <f aca="false">INDEX('Presidente por município'!$F$6:$F$5576,MATCH($A51,'Presidente por município'!$A$6:$A$5576,0))</f>
        <v>653184</v>
      </c>
      <c r="E51" s="80" t="n">
        <f aca="false">INDEX('Presidente por município'!$I$6:$I$5576,MATCH($A51,'Presidente por município'!$A$6:$A$5576,0))</f>
        <v>0.234609237213404</v>
      </c>
      <c r="F51" s="79" t="n">
        <f aca="false">INDEX('Presidente por município'!$M$6:$M$5576,MATCH($A51,'Presidente por município'!$A$6:$A$5576,0))</f>
        <v>247529</v>
      </c>
      <c r="G51" s="79" t="n">
        <f aca="false">INDEX('Presidente por município'!$N$6:$N$5576,MATCH($A51,'Presidente por município'!$A$6:$A$5576,0))</f>
        <v>190984</v>
      </c>
      <c r="H51" s="80" t="n">
        <f aca="false">INDEX('Presidente por município'!$P$6:$P$5576,MATCH($A51,'Presidente por município'!$A$6:$A$5576,0))</f>
        <v>0.523702428001997</v>
      </c>
      <c r="I51" s="80" t="n">
        <f aca="false">INDEX('Presidente por município'!$Q$6:$Q$5576,MATCH($A51,'Presidente por município'!$A$6:$A$5576,0))</f>
        <v>0.404068955595237</v>
      </c>
      <c r="J51" s="81" t="n">
        <f aca="false">INDEX('Presidente por município'!$R$6:$R$5576,MATCH($A51,'Presidente por município'!$A$6:$A$5576,0))</f>
        <v>11.963347240676</v>
      </c>
      <c r="K51" s="78" t="str">
        <f aca="false">INDEX('Presidente por município'!$S$6:$S$5576,MATCH($A51,'Presidente por município'!$A$6:$A$5576,0))</f>
        <v>Flávio Bolsonaro</v>
      </c>
    </row>
    <row r="52" customFormat="false" ht="15" hidden="false" customHeight="false" outlineLevel="0" collapsed="false">
      <c r="A52" s="77" t="s">
        <v>488</v>
      </c>
      <c r="B52" s="78" t="str">
        <f aca="false">INDEX('Presidente por município'!$B$6:$B$5576,MATCH($A52,'Presidente por município'!$A$6:$A$5576,0))</f>
        <v>Maceió</v>
      </c>
      <c r="C52" s="78" t="str">
        <f aca="false">INDEX('Presidente por município'!$C$6:$C$5576,MATCH($A52,'Presidente por município'!$A$6:$A$5576,0))</f>
        <v>AL</v>
      </c>
      <c r="D52" s="79" t="n">
        <f aca="false">INDEX('Presidente por município'!$F$6:$F$5576,MATCH($A52,'Presidente por município'!$A$6:$A$5576,0))</f>
        <v>646463</v>
      </c>
      <c r="E52" s="80" t="n">
        <f aca="false">INDEX('Presidente por município'!$I$6:$I$5576,MATCH($A52,'Presidente por município'!$A$6:$A$5576,0))</f>
        <v>0.187043960752588</v>
      </c>
      <c r="F52" s="79" t="n">
        <f aca="false">INDEX('Presidente por município'!$M$6:$M$5576,MATCH($A52,'Presidente por município'!$A$6:$A$5576,0))</f>
        <v>259789</v>
      </c>
      <c r="G52" s="79" t="n">
        <f aca="false">INDEX('Presidente por município'!$N$6:$N$5576,MATCH($A52,'Presidente por município'!$A$6:$A$5576,0))</f>
        <v>203850</v>
      </c>
      <c r="H52" s="80" t="n">
        <f aca="false">INDEX('Presidente por município'!$P$6:$P$5576,MATCH($A52,'Presidente por município'!$A$6:$A$5576,0))</f>
        <v>0.523645679639439</v>
      </c>
      <c r="I52" s="80" t="n">
        <f aca="false">INDEX('Presidente por município'!$Q$6:$Q$5576,MATCH($A52,'Presidente por município'!$A$6:$A$5576,0))</f>
        <v>0.410891807561135</v>
      </c>
      <c r="J52" s="81" t="n">
        <f aca="false">INDEX('Presidente por município'!$R$6:$R$5576,MATCH($A52,'Presidente por município'!$A$6:$A$5576,0))</f>
        <v>11.2753872078304</v>
      </c>
      <c r="K52" s="78" t="str">
        <f aca="false">INDEX('Presidente por município'!$S$6:$S$5576,MATCH($A52,'Presidente por município'!$A$6:$A$5576,0))</f>
        <v>Flávio Bolsonaro</v>
      </c>
    </row>
    <row r="53" customFormat="false" ht="15" hidden="false" customHeight="false" outlineLevel="0" collapsed="false">
      <c r="A53" s="77" t="s">
        <v>4755</v>
      </c>
      <c r="B53" s="78" t="str">
        <f aca="false">INDEX('Presidente por município'!$B$6:$B$5576,MATCH($A53,'Presidente por município'!$A$6:$A$5576,0))</f>
        <v>Campo Grande</v>
      </c>
      <c r="C53" s="78" t="str">
        <f aca="false">INDEX('Presidente por município'!$C$6:$C$5576,MATCH($A53,'Presidente por município'!$A$6:$A$5576,0))</f>
        <v>MS</v>
      </c>
      <c r="D53" s="79" t="n">
        <f aca="false">INDEX('Presidente por município'!$F$6:$F$5576,MATCH($A53,'Presidente por município'!$A$6:$A$5576,0))</f>
        <v>641185</v>
      </c>
      <c r="E53" s="80" t="n">
        <f aca="false">INDEX('Presidente por município'!$I$6:$I$5576,MATCH($A53,'Presidente por município'!$A$6:$A$5576,0))</f>
        <v>0.201099526657673</v>
      </c>
      <c r="F53" s="79" t="n">
        <f aca="false">INDEX('Presidente por município'!$M$6:$M$5576,MATCH($A53,'Presidente por município'!$A$6:$A$5576,0))</f>
        <v>289672</v>
      </c>
      <c r="G53" s="79" t="n">
        <f aca="false">INDEX('Presidente por município'!$N$6:$N$5576,MATCH($A53,'Presidente por município'!$A$6:$A$5576,0))</f>
        <v>159856</v>
      </c>
      <c r="H53" s="80" t="n">
        <f aca="false">INDEX('Presidente por município'!$P$6:$P$5576,MATCH($A53,'Presidente por município'!$A$6:$A$5576,0))</f>
        <v>0.586751146473076</v>
      </c>
      <c r="I53" s="80" t="n">
        <f aca="false">INDEX('Presidente por município'!$Q$6:$Q$5576,MATCH($A53,'Presidente por município'!$A$6:$A$5576,0))</f>
        <v>0.323799646740452</v>
      </c>
      <c r="J53" s="81" t="n">
        <f aca="false">INDEX('Presidente por município'!$R$6:$R$5576,MATCH($A53,'Presidente por município'!$A$6:$A$5576,0))</f>
        <v>26.2951499732625</v>
      </c>
      <c r="K53" s="78" t="str">
        <f aca="false">INDEX('Presidente por município'!$S$6:$S$5576,MATCH($A53,'Presidente por município'!$A$6:$A$5576,0))</f>
        <v>Flávio Bolsonaro</v>
      </c>
    </row>
    <row r="54" customFormat="false" ht="15" hidden="false" customHeight="false" outlineLevel="0" collapsed="false">
      <c r="A54" s="77" t="s">
        <v>7468</v>
      </c>
      <c r="B54" s="78" t="str">
        <f aca="false">INDEX('Presidente por município'!$B$6:$B$5576,MATCH($A54,'Presidente por município'!$A$6:$A$5576,0))</f>
        <v>Duque de Caxias</v>
      </c>
      <c r="C54" s="78" t="str">
        <f aca="false">INDEX('Presidente por município'!$C$6:$C$5576,MATCH($A54,'Presidente por município'!$A$6:$A$5576,0))</f>
        <v>RJ</v>
      </c>
      <c r="D54" s="79" t="n">
        <f aca="false">INDEX('Presidente por município'!$F$6:$F$5576,MATCH($A54,'Presidente por município'!$A$6:$A$5576,0))</f>
        <v>634694</v>
      </c>
      <c r="E54" s="80" t="n">
        <f aca="false">INDEX('Presidente por município'!$I$6:$I$5576,MATCH($A54,'Presidente por município'!$A$6:$A$5576,0))</f>
        <v>0.179727553750311</v>
      </c>
      <c r="F54" s="79" t="n">
        <f aca="false">INDEX('Presidente por município'!$M$6:$M$5576,MATCH($A54,'Presidente por município'!$A$6:$A$5576,0))</f>
        <v>274289</v>
      </c>
      <c r="G54" s="79" t="n">
        <f aca="false">INDEX('Presidente por município'!$N$6:$N$5576,MATCH($A54,'Presidente por município'!$A$6:$A$5576,0))</f>
        <v>183125</v>
      </c>
      <c r="H54" s="80" t="n">
        <f aca="false">INDEX('Presidente por município'!$P$6:$P$5576,MATCH($A54,'Presidente por município'!$A$6:$A$5576,0))</f>
        <v>0.558126426911604</v>
      </c>
      <c r="I54" s="80" t="n">
        <f aca="false">INDEX('Presidente por município'!$Q$6:$Q$5576,MATCH($A54,'Presidente por município'!$A$6:$A$5576,0))</f>
        <v>0.37262486621114</v>
      </c>
      <c r="J54" s="81" t="n">
        <f aca="false">INDEX('Presidente por município'!$R$6:$R$5576,MATCH($A54,'Presidente por município'!$A$6:$A$5576,0))</f>
        <v>18.5501560700464</v>
      </c>
      <c r="K54" s="78" t="str">
        <f aca="false">INDEX('Presidente por município'!$S$6:$S$5576,MATCH($A54,'Presidente por município'!$A$6:$A$5576,0))</f>
        <v>Flávio Bolsonaro</v>
      </c>
    </row>
    <row r="55" customFormat="false" ht="15" hidden="false" customHeight="false" outlineLevel="0" collapsed="false">
      <c r="A55" s="77" t="s">
        <v>10784</v>
      </c>
      <c r="B55" s="78" t="str">
        <f aca="false">INDEX('Presidente por município'!$B$6:$B$5576,MATCH($A55,'Presidente por município'!$A$6:$A$5576,0))</f>
        <v>São Bernardo do Campo</v>
      </c>
      <c r="C55" s="78" t="str">
        <f aca="false">INDEX('Presidente por município'!$C$6:$C$5576,MATCH($A55,'Presidente por município'!$A$6:$A$5576,0))</f>
        <v>SP</v>
      </c>
      <c r="D55" s="79" t="n">
        <f aca="false">INDEX('Presidente por município'!$F$6:$F$5576,MATCH($A55,'Presidente por município'!$A$6:$A$5576,0))</f>
        <v>626647</v>
      </c>
      <c r="E55" s="80" t="n">
        <f aca="false">INDEX('Presidente por município'!$I$6:$I$5576,MATCH($A55,'Presidente por município'!$A$6:$A$5576,0))</f>
        <v>0.217827580759183</v>
      </c>
      <c r="F55" s="79" t="n">
        <f aca="false">INDEX('Presidente por município'!$M$6:$M$5576,MATCH($A55,'Presidente por município'!$A$6:$A$5576,0))</f>
        <v>192478</v>
      </c>
      <c r="G55" s="79" t="n">
        <f aca="false">INDEX('Presidente por município'!$N$6:$N$5576,MATCH($A55,'Presidente por município'!$A$6:$A$5576,0))</f>
        <v>215232</v>
      </c>
      <c r="H55" s="80" t="n">
        <f aca="false">INDEX('Presidente por município'!$P$6:$P$5576,MATCH($A55,'Presidente por município'!$A$6:$A$5576,0))</f>
        <v>0.418293125517493</v>
      </c>
      <c r="I55" s="80" t="n">
        <f aca="false">INDEX('Presidente por município'!$Q$6:$Q$5576,MATCH($A55,'Presidente por município'!$A$6:$A$5576,0))</f>
        <v>0.467742110741909</v>
      </c>
      <c r="J55" s="81" t="n">
        <f aca="false">INDEX('Presidente por município'!$R$6:$R$5576,MATCH($A55,'Presidente por município'!$A$6:$A$5576,0))</f>
        <v>4.94489852244155</v>
      </c>
      <c r="K55" s="78" t="str">
        <f aca="false">INDEX('Presidente por município'!$S$6:$S$5576,MATCH($A55,'Presidente por município'!$A$6:$A$5576,0))</f>
        <v>Lula</v>
      </c>
    </row>
    <row r="56" customFormat="false" ht="15" hidden="false" customHeight="false" outlineLevel="0" collapsed="false">
      <c r="A56" s="77" t="s">
        <v>7517</v>
      </c>
      <c r="B56" s="78" t="str">
        <f aca="false">INDEX('Presidente por município'!$B$6:$B$5576,MATCH($A56,'Presidente por município'!$A$6:$A$5576,0))</f>
        <v>Nova Iguaçu</v>
      </c>
      <c r="C56" s="78" t="str">
        <f aca="false">INDEX('Presidente por município'!$C$6:$C$5576,MATCH($A56,'Presidente por município'!$A$6:$A$5576,0))</f>
        <v>RJ</v>
      </c>
      <c r="D56" s="79" t="n">
        <f aca="false">INDEX('Presidente por município'!$F$6:$F$5576,MATCH($A56,'Presidente por município'!$A$6:$A$5576,0))</f>
        <v>614931</v>
      </c>
      <c r="E56" s="80" t="n">
        <f aca="false">INDEX('Presidente por município'!$I$6:$I$5576,MATCH($A56,'Presidente por município'!$A$6:$A$5576,0))</f>
        <v>0.224077172886064</v>
      </c>
      <c r="F56" s="79" t="n">
        <f aca="false">INDEX('Presidente por município'!$M$6:$M$5576,MATCH($A56,'Presidente por município'!$A$6:$A$5576,0))</f>
        <v>267454</v>
      </c>
      <c r="G56" s="79" t="n">
        <f aca="false">INDEX('Presidente por município'!$N$6:$N$5576,MATCH($A56,'Presidente por município'!$A$6:$A$5576,0))</f>
        <v>151528</v>
      </c>
      <c r="H56" s="80" t="n">
        <f aca="false">INDEX('Presidente por município'!$P$6:$P$5576,MATCH($A56,'Presidente por município'!$A$6:$A$5576,0))</f>
        <v>0.594500755757091</v>
      </c>
      <c r="I56" s="80" t="n">
        <f aca="false">INDEX('Presidente por município'!$Q$6:$Q$5576,MATCH($A56,'Presidente por município'!$A$6:$A$5576,0))</f>
        <v>0.336818707210812</v>
      </c>
      <c r="J56" s="81" t="n">
        <f aca="false">INDEX('Presidente por município'!$R$6:$R$5576,MATCH($A56,'Presidente por município'!$A$6:$A$5576,0))</f>
        <v>25.7682048546279</v>
      </c>
      <c r="K56" s="78" t="str">
        <f aca="false">INDEX('Presidente por município'!$S$6:$S$5576,MATCH($A56,'Presidente por município'!$A$6:$A$5576,0))</f>
        <v>Flávio Bolsonaro</v>
      </c>
    </row>
    <row r="57" customFormat="false" ht="15" hidden="false" customHeight="false" outlineLevel="0" collapsed="false">
      <c r="A57" s="77" t="s">
        <v>6637</v>
      </c>
      <c r="B57" s="78" t="str">
        <f aca="false">INDEX('Presidente por município'!$B$6:$B$5576,MATCH($A57,'Presidente por município'!$A$6:$A$5576,0))</f>
        <v>Teresina</v>
      </c>
      <c r="C57" s="78" t="str">
        <f aca="false">INDEX('Presidente por município'!$C$6:$C$5576,MATCH($A57,'Presidente por município'!$A$6:$A$5576,0))</f>
        <v>PI</v>
      </c>
      <c r="D57" s="79" t="n">
        <f aca="false">INDEX('Presidente por município'!$F$6:$F$5576,MATCH($A57,'Presidente por município'!$A$6:$A$5576,0))</f>
        <v>592974</v>
      </c>
      <c r="E57" s="80" t="n">
        <f aca="false">INDEX('Presidente por município'!$I$6:$I$5576,MATCH($A57,'Presidente por município'!$A$6:$A$5576,0))</f>
        <v>0.149493906984117</v>
      </c>
      <c r="F57" s="79" t="n">
        <f aca="false">INDEX('Presidente por município'!$M$6:$M$5576,MATCH($A57,'Presidente por município'!$A$6:$A$5576,0))</f>
        <v>152350</v>
      </c>
      <c r="G57" s="79" t="n">
        <f aca="false">INDEX('Presidente por município'!$N$6:$N$5576,MATCH($A57,'Presidente por município'!$A$6:$A$5576,0))</f>
        <v>296190</v>
      </c>
      <c r="H57" s="80" t="n">
        <f aca="false">INDEX('Presidente por município'!$P$6:$P$5576,MATCH($A57,'Presidente por município'!$A$6:$A$5576,0))</f>
        <v>0.314649207955555</v>
      </c>
      <c r="I57" s="80" t="n">
        <f aca="false">INDEX('Presidente por município'!$Q$6:$Q$5576,MATCH($A57,'Presidente por município'!$A$6:$A$5576,0))</f>
        <v>0.611722670852351</v>
      </c>
      <c r="J57" s="81" t="n">
        <f aca="false">INDEX('Presidente por município'!$R$6:$R$5576,MATCH($A57,'Presidente por município'!$A$6:$A$5576,0))</f>
        <v>29.7073462896797</v>
      </c>
      <c r="K57" s="78" t="str">
        <f aca="false">INDEX('Presidente por município'!$S$6:$S$5576,MATCH($A57,'Presidente por município'!$A$6:$A$5576,0))</f>
        <v>Lula</v>
      </c>
    </row>
    <row r="58" customFormat="false" ht="15" hidden="false" customHeight="false" outlineLevel="0" collapsed="false">
      <c r="A58" s="77" t="s">
        <v>5620</v>
      </c>
      <c r="B58" s="78" t="str">
        <f aca="false">INDEX('Presidente por município'!$B$6:$B$5576,MATCH($A58,'Presidente por município'!$A$6:$A$5576,0))</f>
        <v>João Pessoa</v>
      </c>
      <c r="C58" s="78" t="str">
        <f aca="false">INDEX('Presidente por município'!$C$6:$C$5576,MATCH($A58,'Presidente por município'!$A$6:$A$5576,0))</f>
        <v>PB</v>
      </c>
      <c r="D58" s="79" t="n">
        <f aca="false">INDEX('Presidente por município'!$F$6:$F$5576,MATCH($A58,'Presidente por município'!$A$6:$A$5576,0))</f>
        <v>591750</v>
      </c>
      <c r="E58" s="80" t="n">
        <f aca="false">INDEX('Presidente por município'!$I$6:$I$5576,MATCH($A58,'Presidente por município'!$A$6:$A$5576,0))</f>
        <v>0.161127165188002</v>
      </c>
      <c r="F58" s="79" t="n">
        <f aca="false">INDEX('Presidente por município'!$M$6:$M$5576,MATCH($A58,'Presidente por município'!$A$6:$A$5576,0))</f>
        <v>215086</v>
      </c>
      <c r="G58" s="79" t="n">
        <f aca="false">INDEX('Presidente por município'!$N$6:$N$5576,MATCH($A58,'Presidente por município'!$A$6:$A$5576,0))</f>
        <v>219023</v>
      </c>
      <c r="H58" s="80" t="n">
        <f aca="false">INDEX('Presidente por município'!$P$6:$P$5576,MATCH($A58,'Presidente por município'!$A$6:$A$5576,0))</f>
        <v>0.456687262458331</v>
      </c>
      <c r="I58" s="80" t="n">
        <f aca="false">INDEX('Presidente por município'!$Q$6:$Q$5576,MATCH($A58,'Presidente por município'!$A$6:$A$5576,0))</f>
        <v>0.46504660594093</v>
      </c>
      <c r="J58" s="81" t="n">
        <f aca="false">INDEX('Presidente por município'!$R$6:$R$5576,MATCH($A58,'Presidente por município'!$A$6:$A$5576,0))</f>
        <v>0.835934348259976</v>
      </c>
      <c r="K58" s="78" t="str">
        <f aca="false">INDEX('Presidente por município'!$S$6:$S$5576,MATCH($A58,'Presidente por município'!$A$6:$A$5576,0))</f>
        <v>Lula</v>
      </c>
    </row>
    <row r="59" customFormat="false" ht="15" hidden="false" customHeight="false" outlineLevel="0" collapsed="false">
      <c r="A59" s="77" t="s">
        <v>10453</v>
      </c>
      <c r="B59" s="78" t="str">
        <f aca="false">INDEX('Presidente por município'!$B$6:$B$5576,MATCH($A59,'Presidente por município'!$A$6:$A$5576,0))</f>
        <v>Osasco</v>
      </c>
      <c r="C59" s="78" t="str">
        <f aca="false">INDEX('Presidente por município'!$C$6:$C$5576,MATCH($A59,'Presidente por município'!$A$6:$A$5576,0))</f>
        <v>SP</v>
      </c>
      <c r="D59" s="79" t="n">
        <f aca="false">INDEX('Presidente por município'!$F$6:$F$5576,MATCH($A59,'Presidente por município'!$A$6:$A$5576,0))</f>
        <v>583991</v>
      </c>
      <c r="E59" s="80" t="n">
        <f aca="false">INDEX('Presidente por município'!$I$6:$I$5576,MATCH($A59,'Presidente por município'!$A$6:$A$5576,0))</f>
        <v>0.232945370733453</v>
      </c>
      <c r="F59" s="79" t="n">
        <f aca="false">INDEX('Presidente por município'!$M$6:$M$5576,MATCH($A59,'Presidente por município'!$A$6:$A$5576,0))</f>
        <v>191726</v>
      </c>
      <c r="G59" s="79" t="n">
        <f aca="false">INDEX('Presidente por município'!$N$6:$N$5576,MATCH($A59,'Presidente por município'!$A$6:$A$5576,0))</f>
        <v>182778</v>
      </c>
      <c r="H59" s="80" t="n">
        <f aca="false">INDEX('Presidente por município'!$P$6:$P$5576,MATCH($A59,'Presidente por município'!$A$6:$A$5576,0))</f>
        <v>0.454588779795</v>
      </c>
      <c r="I59" s="80" t="n">
        <f aca="false">INDEX('Presidente por município'!$Q$6:$Q$5576,MATCH($A59,'Presidente por município'!$A$6:$A$5576,0))</f>
        <v>0.433372771524835</v>
      </c>
      <c r="J59" s="81" t="n">
        <f aca="false">INDEX('Presidente por município'!$R$6:$R$5576,MATCH($A59,'Presidente por município'!$A$6:$A$5576,0))</f>
        <v>2.12160082701651</v>
      </c>
      <c r="K59" s="78" t="str">
        <f aca="false">INDEX('Presidente por município'!$S$6:$S$5576,MATCH($A59,'Presidente por município'!$A$6:$A$5576,0))</f>
        <v>Flávio Bolsonaro</v>
      </c>
    </row>
    <row r="60" customFormat="false" ht="15" hidden="false" customHeight="false" outlineLevel="0" collapsed="false">
      <c r="A60" s="77" t="s">
        <v>10734</v>
      </c>
      <c r="B60" s="78" t="str">
        <f aca="false">INDEX('Presidente por município'!$B$6:$B$5576,MATCH($A60,'Presidente por município'!$A$6:$A$5576,0))</f>
        <v>Santo André</v>
      </c>
      <c r="C60" s="78" t="str">
        <f aca="false">INDEX('Presidente por município'!$C$6:$C$5576,MATCH($A60,'Presidente por município'!$A$6:$A$5576,0))</f>
        <v>SP</v>
      </c>
      <c r="D60" s="79" t="n">
        <f aca="false">INDEX('Presidente por município'!$F$6:$F$5576,MATCH($A60,'Presidente por município'!$A$6:$A$5576,0))</f>
        <v>573503</v>
      </c>
      <c r="E60" s="80" t="n">
        <f aca="false">INDEX('Presidente por município'!$I$6:$I$5576,MATCH($A60,'Presidente por município'!$A$6:$A$5576,0))</f>
        <v>0.233379773078781</v>
      </c>
      <c r="F60" s="79" t="n">
        <f aca="false">INDEX('Presidente por município'!$M$6:$M$5576,MATCH($A60,'Presidente por município'!$A$6:$A$5576,0))</f>
        <v>195045</v>
      </c>
      <c r="G60" s="79" t="n">
        <f aca="false">INDEX('Presidente por município'!$N$6:$N$5576,MATCH($A60,'Presidente por município'!$A$6:$A$5576,0))</f>
        <v>170225</v>
      </c>
      <c r="H60" s="80" t="n">
        <f aca="false">INDEX('Presidente por município'!$P$6:$P$5576,MATCH($A60,'Presidente por município'!$A$6:$A$5576,0))</f>
        <v>0.47210045916305</v>
      </c>
      <c r="I60" s="80" t="n">
        <f aca="false">INDEX('Presidente por município'!$Q$6:$Q$5576,MATCH($A60,'Presidente por município'!$A$6:$A$5576,0))</f>
        <v>0.41202440801369</v>
      </c>
      <c r="J60" s="81" t="n">
        <f aca="false">INDEX('Presidente por município'!$R$6:$R$5576,MATCH($A60,'Presidente por município'!$A$6:$A$5576,0))</f>
        <v>6.00760511493599</v>
      </c>
      <c r="K60" s="78" t="str">
        <f aca="false">INDEX('Presidente por município'!$S$6:$S$5576,MATCH($A60,'Presidente por município'!$A$6:$A$5576,0))</f>
        <v>Flávio Bolsonaro</v>
      </c>
    </row>
    <row r="61" customFormat="false" ht="15" hidden="false" customHeight="false" outlineLevel="0" collapsed="false">
      <c r="A61" s="77" t="s">
        <v>7762</v>
      </c>
      <c r="B61" s="78" t="str">
        <f aca="false">INDEX('Presidente por município'!$B$6:$B$5576,MATCH($A61,'Presidente por município'!$A$6:$A$5576,0))</f>
        <v>Natal</v>
      </c>
      <c r="C61" s="78" t="str">
        <f aca="false">INDEX('Presidente por município'!$C$6:$C$5576,MATCH($A61,'Presidente por município'!$A$6:$A$5576,0))</f>
        <v>RN</v>
      </c>
      <c r="D61" s="79" t="n">
        <f aca="false">INDEX('Presidente por município'!$F$6:$F$5576,MATCH($A61,'Presidente por município'!$A$6:$A$5576,0))</f>
        <v>573148</v>
      </c>
      <c r="E61" s="80" t="n">
        <f aca="false">INDEX('Presidente por município'!$I$6:$I$5576,MATCH($A61,'Presidente por município'!$A$6:$A$5576,0))</f>
        <v>0.205126773538423</v>
      </c>
      <c r="F61" s="79" t="n">
        <f aca="false">INDEX('Presidente por município'!$M$6:$M$5576,MATCH($A61,'Presidente por município'!$A$6:$A$5576,0))</f>
        <v>192739</v>
      </c>
      <c r="G61" s="79" t="n">
        <f aca="false">INDEX('Presidente por município'!$N$6:$N$5576,MATCH($A61,'Presidente por município'!$A$6:$A$5576,0))</f>
        <v>213790</v>
      </c>
      <c r="H61" s="80" t="n">
        <f aca="false">INDEX('Presidente por município'!$P$6:$P$5576,MATCH($A61,'Presidente por município'!$A$6:$A$5576,0))</f>
        <v>0.441680015216201</v>
      </c>
      <c r="I61" s="80" t="n">
        <f aca="false">INDEX('Presidente por município'!$Q$6:$Q$5576,MATCH($A61,'Presidente por município'!$A$6:$A$5576,0))</f>
        <v>0.489920412854023</v>
      </c>
      <c r="J61" s="81" t="n">
        <f aca="false">INDEX('Presidente por município'!$R$6:$R$5576,MATCH($A61,'Presidente por município'!$A$6:$A$5576,0))</f>
        <v>4.82403976378223</v>
      </c>
      <c r="K61" s="78" t="str">
        <f aca="false">INDEX('Presidente por município'!$S$6:$S$5576,MATCH($A61,'Presidente por município'!$A$6:$A$5576,0))</f>
        <v>Lula</v>
      </c>
    </row>
    <row r="62" customFormat="false" ht="15" hidden="false" customHeight="false" outlineLevel="0" collapsed="false">
      <c r="A62" s="77" t="s">
        <v>10800</v>
      </c>
      <c r="B62" s="78" t="str">
        <f aca="false">INDEX('Presidente por município'!$B$6:$B$5576,MATCH($A62,'Presidente por município'!$A$6:$A$5576,0))</f>
        <v>São José dos Campos</v>
      </c>
      <c r="C62" s="78" t="str">
        <f aca="false">INDEX('Presidente por município'!$C$6:$C$5576,MATCH($A62,'Presidente por município'!$A$6:$A$5576,0))</f>
        <v>SP</v>
      </c>
      <c r="D62" s="79" t="n">
        <f aca="false">INDEX('Presidente por município'!$F$6:$F$5576,MATCH($A62,'Presidente por município'!$A$6:$A$5576,0))</f>
        <v>540217</v>
      </c>
      <c r="E62" s="80" t="n">
        <f aca="false">INDEX('Presidente por município'!$I$6:$I$5576,MATCH($A62,'Presidente por município'!$A$6:$A$5576,0))</f>
        <v>0.187485769607399</v>
      </c>
      <c r="F62" s="79" t="n">
        <f aca="false">INDEX('Presidente por município'!$M$6:$M$5576,MATCH($A62,'Presidente por município'!$A$6:$A$5576,0))</f>
        <v>240721</v>
      </c>
      <c r="G62" s="79" t="n">
        <f aca="false">INDEX('Presidente por município'!$N$6:$N$5576,MATCH($A62,'Presidente por município'!$A$6:$A$5576,0))</f>
        <v>136451</v>
      </c>
      <c r="H62" s="80" t="n">
        <f aca="false">INDEX('Presidente por município'!$P$6:$P$5576,MATCH($A62,'Presidente por município'!$A$6:$A$5576,0))</f>
        <v>0.573531689209634</v>
      </c>
      <c r="I62" s="80" t="n">
        <f aca="false">INDEX('Presidente por município'!$Q$6:$Q$5576,MATCH($A62,'Presidente por município'!$A$6:$A$5576,0))</f>
        <v>0.325102390420212</v>
      </c>
      <c r="J62" s="81" t="n">
        <f aca="false">INDEX('Presidente por município'!$R$6:$R$5576,MATCH($A62,'Presidente por município'!$A$6:$A$5576,0))</f>
        <v>24.8429298789422</v>
      </c>
      <c r="K62" s="78" t="str">
        <f aca="false">INDEX('Presidente por município'!$S$6:$S$5576,MATCH($A62,'Presidente por município'!$A$6:$A$5576,0))</f>
        <v>Flávio Bolsonaro</v>
      </c>
    </row>
    <row r="63" customFormat="false" ht="15" hidden="false" customHeight="false" outlineLevel="0" collapsed="false">
      <c r="A63" s="77" t="s">
        <v>4653</v>
      </c>
      <c r="B63" s="78" t="str">
        <f aca="false">INDEX('Presidente por município'!$B$6:$B$5576,MATCH($A63,'Presidente por município'!$A$6:$A$5576,0))</f>
        <v>Uberlândia</v>
      </c>
      <c r="C63" s="78" t="str">
        <f aca="false">INDEX('Presidente por município'!$C$6:$C$5576,MATCH($A63,'Presidente por município'!$A$6:$A$5576,0))</f>
        <v>MG</v>
      </c>
      <c r="D63" s="79" t="n">
        <f aca="false">INDEX('Presidente por município'!$F$6:$F$5576,MATCH($A63,'Presidente por município'!$A$6:$A$5576,0))</f>
        <v>540033</v>
      </c>
      <c r="E63" s="80" t="n">
        <f aca="false">INDEX('Presidente por município'!$I$6:$I$5576,MATCH($A63,'Presidente por município'!$A$6:$A$5576,0))</f>
        <v>0.204648604807484</v>
      </c>
      <c r="F63" s="79" t="n">
        <f aca="false">INDEX('Presidente por município'!$M$6:$M$5576,MATCH($A63,'Presidente por município'!$A$6:$A$5576,0))</f>
        <v>206793</v>
      </c>
      <c r="G63" s="79" t="n">
        <f aca="false">INDEX('Presidente por município'!$N$6:$N$5576,MATCH($A63,'Presidente por município'!$A$6:$A$5576,0))</f>
        <v>163879</v>
      </c>
      <c r="H63" s="80" t="n">
        <f aca="false">INDEX('Presidente por município'!$P$6:$P$5576,MATCH($A63,'Presidente por município'!$A$6:$A$5576,0))</f>
        <v>0.504470373559784</v>
      </c>
      <c r="I63" s="80" t="n">
        <f aca="false">INDEX('Presidente por município'!$Q$6:$Q$5576,MATCH($A63,'Presidente por município'!$A$6:$A$5576,0))</f>
        <v>0.399781909197138</v>
      </c>
      <c r="J63" s="81" t="n">
        <f aca="false">INDEX('Presidente por município'!$R$6:$R$5576,MATCH($A63,'Presidente por município'!$A$6:$A$5576,0))</f>
        <v>10.4688464362646</v>
      </c>
      <c r="K63" s="78" t="str">
        <f aca="false">INDEX('Presidente por município'!$S$6:$S$5576,MATCH($A63,'Presidente por município'!$A$6:$A$5576,0))</f>
        <v>Flávio Bolsonaro</v>
      </c>
    </row>
    <row r="64" customFormat="false" ht="15" hidden="false" customHeight="false" outlineLevel="0" collapsed="false">
      <c r="A64" s="77" t="s">
        <v>10772</v>
      </c>
      <c r="B64" s="78" t="str">
        <f aca="false">INDEX('Presidente por município'!$B$6:$B$5576,MATCH($A64,'Presidente por município'!$A$6:$A$5576,0))</f>
        <v>Sorocaba</v>
      </c>
      <c r="C64" s="78" t="str">
        <f aca="false">INDEX('Presidente por município'!$C$6:$C$5576,MATCH($A64,'Presidente por município'!$A$6:$A$5576,0))</f>
        <v>SP</v>
      </c>
      <c r="D64" s="79" t="n">
        <f aca="false">INDEX('Presidente por município'!$F$6:$F$5576,MATCH($A64,'Presidente por município'!$A$6:$A$5576,0))</f>
        <v>531342</v>
      </c>
      <c r="E64" s="80" t="n">
        <f aca="false">INDEX('Presidente por município'!$I$6:$I$5576,MATCH($A64,'Presidente por município'!$A$6:$A$5576,0))</f>
        <v>0.208888060797001</v>
      </c>
      <c r="F64" s="79" t="n">
        <f aca="false">INDEX('Presidente por município'!$M$6:$M$5576,MATCH($A64,'Presidente por município'!$A$6:$A$5576,0))</f>
        <v>222939</v>
      </c>
      <c r="G64" s="79" t="n">
        <f aca="false">INDEX('Presidente por município'!$N$6:$N$5576,MATCH($A64,'Presidente por município'!$A$6:$A$5576,0))</f>
        <v>129576</v>
      </c>
      <c r="H64" s="80" t="n">
        <f aca="false">INDEX('Presidente por município'!$P$6:$P$5576,MATCH($A64,'Presidente por município'!$A$6:$A$5576,0))</f>
        <v>0.565302722563272</v>
      </c>
      <c r="I64" s="80" t="n">
        <f aca="false">INDEX('Presidente por município'!$Q$6:$Q$5576,MATCH($A64,'Presidente por município'!$A$6:$A$5576,0))</f>
        <v>0.328563712849069</v>
      </c>
      <c r="J64" s="81" t="n">
        <f aca="false">INDEX('Presidente por município'!$R$6:$R$5576,MATCH($A64,'Presidente por município'!$A$6:$A$5576,0))</f>
        <v>23.6739009714203</v>
      </c>
      <c r="K64" s="78" t="str">
        <f aca="false">INDEX('Presidente por município'!$S$6:$S$5576,MATCH($A64,'Presidente por município'!$A$6:$A$5576,0))</f>
        <v>Flávio Bolsonaro</v>
      </c>
    </row>
    <row r="65" customFormat="false" ht="15" hidden="false" customHeight="false" outlineLevel="0" collapsed="false">
      <c r="A65" s="77" t="s">
        <v>6027</v>
      </c>
      <c r="B65" s="78" t="str">
        <f aca="false">INDEX('Presidente por município'!$B$6:$B$5576,MATCH($A65,'Presidente por município'!$A$6:$A$5576,0))</f>
        <v>Jaboatão dos Guararapes</v>
      </c>
      <c r="C65" s="78" t="str">
        <f aca="false">INDEX('Presidente por município'!$C$6:$C$5576,MATCH($A65,'Presidente por município'!$A$6:$A$5576,0))</f>
        <v>PE</v>
      </c>
      <c r="D65" s="79" t="n">
        <f aca="false">INDEX('Presidente por município'!$F$6:$F$5576,MATCH($A65,'Presidente por município'!$A$6:$A$5576,0))</f>
        <v>498555</v>
      </c>
      <c r="E65" s="80" t="n">
        <f aca="false">INDEX('Presidente por município'!$I$6:$I$5576,MATCH($A65,'Presidente por município'!$A$6:$A$5576,0))</f>
        <v>0.207485633480759</v>
      </c>
      <c r="F65" s="79" t="n">
        <f aca="false">INDEX('Presidente por município'!$M$6:$M$5576,MATCH($A65,'Presidente por município'!$A$6:$A$5576,0))</f>
        <v>147539</v>
      </c>
      <c r="G65" s="79" t="n">
        <f aca="false">INDEX('Presidente por município'!$N$6:$N$5576,MATCH($A65,'Presidente por município'!$A$6:$A$5576,0))</f>
        <v>199975</v>
      </c>
      <c r="H65" s="80" t="n">
        <f aca="false">INDEX('Presidente por município'!$P$6:$P$5576,MATCH($A65,'Presidente por município'!$A$6:$A$5576,0))</f>
        <v>0.396559046144584</v>
      </c>
      <c r="I65" s="80" t="n">
        <f aca="false">INDEX('Presidente por município'!$Q$6:$Q$5576,MATCH($A65,'Presidente por município'!$A$6:$A$5576,0))</f>
        <v>0.537497849739819</v>
      </c>
      <c r="J65" s="81" t="n">
        <f aca="false">INDEX('Presidente por município'!$R$6:$R$5576,MATCH($A65,'Presidente por município'!$A$6:$A$5576,0))</f>
        <v>14.0938803595235</v>
      </c>
      <c r="K65" s="78" t="str">
        <f aca="false">INDEX('Presidente por município'!$S$6:$S$5576,MATCH($A65,'Presidente por município'!$A$6:$A$5576,0))</f>
        <v>Lula</v>
      </c>
    </row>
    <row r="66" customFormat="false" ht="15" hidden="false" customHeight="false" outlineLevel="0" collapsed="false">
      <c r="A66" s="77" t="s">
        <v>10640</v>
      </c>
      <c r="B66" s="78" t="str">
        <f aca="false">INDEX('Presidente por município'!$B$6:$B$5576,MATCH($A66,'Presidente por município'!$A$6:$A$5576,0))</f>
        <v>Ribeirão Preto</v>
      </c>
      <c r="C66" s="78" t="str">
        <f aca="false">INDEX('Presidente por município'!$C$6:$C$5576,MATCH($A66,'Presidente por município'!$A$6:$A$5576,0))</f>
        <v>SP</v>
      </c>
      <c r="D66" s="79" t="n">
        <f aca="false">INDEX('Presidente por município'!$F$6:$F$5576,MATCH($A66,'Presidente por município'!$A$6:$A$5576,0))</f>
        <v>473134</v>
      </c>
      <c r="E66" s="80" t="n">
        <f aca="false">INDEX('Presidente por município'!$I$6:$I$5576,MATCH($A66,'Presidente por município'!$A$6:$A$5576,0))</f>
        <v>0.237495085958735</v>
      </c>
      <c r="F66" s="79" t="n">
        <f aca="false">INDEX('Presidente por município'!$M$6:$M$5576,MATCH($A66,'Presidente por município'!$A$6:$A$5576,0))</f>
        <v>188761</v>
      </c>
      <c r="G66" s="79" t="n">
        <f aca="false">INDEX('Presidente por município'!$N$6:$N$5576,MATCH($A66,'Presidente por município'!$A$6:$A$5576,0))</f>
        <v>116116</v>
      </c>
      <c r="H66" s="80" t="n">
        <f aca="false">INDEX('Presidente por município'!$P$6:$P$5576,MATCH($A66,'Presidente por município'!$A$6:$A$5576,0))</f>
        <v>0.552509490901321</v>
      </c>
      <c r="I66" s="80" t="n">
        <f aca="false">INDEX('Presidente por município'!$Q$6:$Q$5576,MATCH($A66,'Presidente por município'!$A$6:$A$5576,0))</f>
        <v>0.339875249895359</v>
      </c>
      <c r="J66" s="81" t="n">
        <f aca="false">INDEX('Presidente por município'!$R$6:$R$5576,MATCH($A66,'Presidente por município'!$A$6:$A$5576,0))</f>
        <v>21.2634241005962</v>
      </c>
      <c r="K66" s="78" t="str">
        <f aca="false">INDEX('Presidente por município'!$S$6:$S$5576,MATCH($A66,'Presidente por município'!$A$6:$A$5576,0))</f>
        <v>Flávio Bolsonaro</v>
      </c>
    </row>
    <row r="67" customFormat="false" ht="15" hidden="false" customHeight="false" outlineLevel="0" collapsed="false">
      <c r="A67" s="77" t="s">
        <v>3421</v>
      </c>
      <c r="B67" s="78" t="str">
        <f aca="false">INDEX('Presidente por município'!$B$6:$B$5576,MATCH($A67,'Presidente por município'!$A$6:$A$5576,0))</f>
        <v>Contagem</v>
      </c>
      <c r="C67" s="78" t="str">
        <f aca="false">INDEX('Presidente por município'!$C$6:$C$5576,MATCH($A67,'Presidente por município'!$A$6:$A$5576,0))</f>
        <v>MG</v>
      </c>
      <c r="D67" s="79" t="n">
        <f aca="false">INDEX('Presidente por município'!$F$6:$F$5576,MATCH($A67,'Presidente por município'!$A$6:$A$5576,0))</f>
        <v>463466</v>
      </c>
      <c r="E67" s="80" t="n">
        <f aca="false">INDEX('Presidente por município'!$I$6:$I$5576,MATCH($A67,'Presidente por município'!$A$6:$A$5576,0))</f>
        <v>0.1898715331869</v>
      </c>
      <c r="F67" s="79" t="n">
        <f aca="false">INDEX('Presidente por município'!$M$6:$M$5576,MATCH($A67,'Presidente por município'!$A$6:$A$5576,0))</f>
        <v>178639</v>
      </c>
      <c r="G67" s="79" t="n">
        <f aca="false">INDEX('Presidente por município'!$N$6:$N$5576,MATCH($A67,'Presidente por município'!$A$6:$A$5576,0))</f>
        <v>139596</v>
      </c>
      <c r="H67" s="80" t="n">
        <f aca="false">INDEX('Presidente por município'!$P$6:$P$5576,MATCH($A67,'Presidente por município'!$A$6:$A$5576,0))</f>
        <v>0.502809036202228</v>
      </c>
      <c r="I67" s="80" t="n">
        <f aca="false">INDEX('Presidente por município'!$Q$6:$Q$5576,MATCH($A67,'Presidente por município'!$A$6:$A$5576,0))</f>
        <v>0.392916049785804</v>
      </c>
      <c r="J67" s="81" t="n">
        <f aca="false">INDEX('Presidente por município'!$R$6:$R$5576,MATCH($A67,'Presidente por município'!$A$6:$A$5576,0))</f>
        <v>10.9892986416424</v>
      </c>
      <c r="K67" s="78" t="str">
        <f aca="false">INDEX('Presidente por município'!$S$6:$S$5576,MATCH($A67,'Presidente por município'!$A$6:$A$5576,0))</f>
        <v>Flávio Bolsonaro</v>
      </c>
    </row>
    <row r="68" customFormat="false" ht="15" hidden="false" customHeight="false" outlineLevel="0" collapsed="false">
      <c r="A68" s="77" t="s">
        <v>4945</v>
      </c>
      <c r="B68" s="78" t="str">
        <f aca="false">INDEX('Presidente por município'!$B$6:$B$5576,MATCH($A68,'Presidente por município'!$A$6:$A$5576,0))</f>
        <v>Cuiabá</v>
      </c>
      <c r="C68" s="78" t="str">
        <f aca="false">INDEX('Presidente por município'!$C$6:$C$5576,MATCH($A68,'Presidente por município'!$A$6:$A$5576,0))</f>
        <v>MT</v>
      </c>
      <c r="D68" s="79" t="n">
        <f aca="false">INDEX('Presidente por município'!$F$6:$F$5576,MATCH($A68,'Presidente por município'!$A$6:$A$5576,0))</f>
        <v>456517</v>
      </c>
      <c r="E68" s="80" t="n">
        <f aca="false">INDEX('Presidente por município'!$I$6:$I$5576,MATCH($A68,'Presidente por município'!$A$6:$A$5576,0))</f>
        <v>0.182282368455063</v>
      </c>
      <c r="F68" s="79" t="n">
        <f aca="false">INDEX('Presidente por município'!$M$6:$M$5576,MATCH($A68,'Presidente por município'!$A$6:$A$5576,0))</f>
        <v>208637</v>
      </c>
      <c r="G68" s="79" t="n">
        <f aca="false">INDEX('Presidente por município'!$N$6:$N$5576,MATCH($A68,'Presidente por município'!$A$6:$A$5576,0))</f>
        <v>123207</v>
      </c>
      <c r="H68" s="80" t="n">
        <f aca="false">INDEX('Presidente por município'!$P$6:$P$5576,MATCH($A68,'Presidente por município'!$A$6:$A$5576,0))</f>
        <v>0.576957324897129</v>
      </c>
      <c r="I68" s="80" t="n">
        <f aca="false">INDEX('Presidente por município'!$Q$6:$Q$5576,MATCH($A68,'Presidente por município'!$A$6:$A$5576,0))</f>
        <v>0.340712247245697</v>
      </c>
      <c r="J68" s="81" t="n">
        <f aca="false">INDEX('Presidente por município'!$R$6:$R$5576,MATCH($A68,'Presidente por município'!$A$6:$A$5576,0))</f>
        <v>23.6245077651431</v>
      </c>
      <c r="K68" s="78" t="str">
        <f aca="false">INDEX('Presidente por município'!$S$6:$S$5576,MATCH($A68,'Presidente por município'!$A$6:$A$5576,0))</f>
        <v>Flávio Bolsonaro</v>
      </c>
    </row>
    <row r="69" customFormat="false" ht="15" hidden="false" customHeight="false" outlineLevel="0" collapsed="false">
      <c r="A69" s="77" t="s">
        <v>9263</v>
      </c>
      <c r="B69" s="78" t="str">
        <f aca="false">INDEX('Presidente por município'!$B$6:$B$5576,MATCH($A69,'Presidente por município'!$A$6:$A$5576,0))</f>
        <v>Joinville</v>
      </c>
      <c r="C69" s="78" t="str">
        <f aca="false">INDEX('Presidente por município'!$C$6:$C$5576,MATCH($A69,'Presidente por município'!$A$6:$A$5576,0))</f>
        <v>SC</v>
      </c>
      <c r="D69" s="79" t="n">
        <f aca="false">INDEX('Presidente por município'!$F$6:$F$5576,MATCH($A69,'Presidente por município'!$A$6:$A$5576,0))</f>
        <v>443225</v>
      </c>
      <c r="E69" s="80" t="n">
        <f aca="false">INDEX('Presidente por município'!$I$6:$I$5576,MATCH($A69,'Presidente por município'!$A$6:$A$5576,0))</f>
        <v>0.178509786225957</v>
      </c>
      <c r="F69" s="79" t="n">
        <f aca="false">INDEX('Presidente por município'!$M$6:$M$5576,MATCH($A69,'Presidente por município'!$A$6:$A$5576,0))</f>
        <v>246309</v>
      </c>
      <c r="G69" s="79" t="n">
        <f aca="false">INDEX('Presidente por município'!$N$6:$N$5576,MATCH($A69,'Presidente por município'!$A$6:$A$5576,0))</f>
        <v>72919</v>
      </c>
      <c r="H69" s="80" t="n">
        <f aca="false">INDEX('Presidente por município'!$P$6:$P$5576,MATCH($A69,'Presidente por município'!$A$6:$A$5576,0))</f>
        <v>0.698018244731048</v>
      </c>
      <c r="I69" s="80" t="n">
        <f aca="false">INDEX('Presidente por município'!$Q$6:$Q$5576,MATCH($A69,'Presidente por município'!$A$6:$A$5576,0))</f>
        <v>0.206646092459241</v>
      </c>
      <c r="J69" s="81" t="n">
        <f aca="false">INDEX('Presidente por município'!$R$6:$R$5576,MATCH($A69,'Presidente por município'!$A$6:$A$5576,0))</f>
        <v>49.1372152271806</v>
      </c>
      <c r="K69" s="78" t="str">
        <f aca="false">INDEX('Presidente por município'!$S$6:$S$5576,MATCH($A69,'Presidente por município'!$A$6:$A$5576,0))</f>
        <v>Flávio Bolsonaro</v>
      </c>
    </row>
    <row r="70" customFormat="false" ht="15" hidden="false" customHeight="false" outlineLevel="0" collapsed="false">
      <c r="A70" s="77" t="s">
        <v>1011</v>
      </c>
      <c r="B70" s="78" t="str">
        <f aca="false">INDEX('Presidente por município'!$B$6:$B$5576,MATCH($A70,'Presidente por município'!$A$6:$A$5576,0))</f>
        <v>Feira de Santana</v>
      </c>
      <c r="C70" s="78" t="str">
        <f aca="false">INDEX('Presidente por município'!$C$6:$C$5576,MATCH($A70,'Presidente por município'!$A$6:$A$5576,0))</f>
        <v>BA</v>
      </c>
      <c r="D70" s="79" t="n">
        <f aca="false">INDEX('Presidente por município'!$F$6:$F$5576,MATCH($A70,'Presidente por município'!$A$6:$A$5576,0))</f>
        <v>435631</v>
      </c>
      <c r="E70" s="80" t="n">
        <f aca="false">INDEX('Presidente por município'!$I$6:$I$5576,MATCH($A70,'Presidente por município'!$A$6:$A$5576,0))</f>
        <v>0.172127327944981</v>
      </c>
      <c r="F70" s="79" t="n">
        <f aca="false">INDEX('Presidente por município'!$M$6:$M$5576,MATCH($A70,'Presidente por município'!$A$6:$A$5576,0))</f>
        <v>121727</v>
      </c>
      <c r="G70" s="79" t="n">
        <f aca="false">INDEX('Presidente por município'!$N$6:$N$5576,MATCH($A70,'Presidente por município'!$A$6:$A$5576,0))</f>
        <v>194272</v>
      </c>
      <c r="H70" s="80" t="n">
        <f aca="false">INDEX('Presidente por município'!$P$6:$P$5576,MATCH($A70,'Presidente por município'!$A$6:$A$5576,0))</f>
        <v>0.357987948157668</v>
      </c>
      <c r="I70" s="80" t="n">
        <f aca="false">INDEX('Presidente por município'!$Q$6:$Q$5576,MATCH($A70,'Presidente por município'!$A$6:$A$5576,0))</f>
        <v>0.57133614288109</v>
      </c>
      <c r="J70" s="81" t="n">
        <f aca="false">INDEX('Presidente por município'!$R$6:$R$5576,MATCH($A70,'Presidente por município'!$A$6:$A$5576,0))</f>
        <v>21.3348194723422</v>
      </c>
      <c r="K70" s="78" t="str">
        <f aca="false">INDEX('Presidente por município'!$S$6:$S$5576,MATCH($A70,'Presidente por município'!$A$6:$A$5576,0))</f>
        <v>Lula</v>
      </c>
    </row>
    <row r="71" customFormat="false" ht="15" hidden="false" customHeight="false" outlineLevel="0" collapsed="false">
      <c r="A71" s="77" t="s">
        <v>9168</v>
      </c>
      <c r="B71" s="78" t="str">
        <f aca="false">INDEX('Presidente por município'!$B$6:$B$5576,MATCH($A71,'Presidente por município'!$A$6:$A$5576,0))</f>
        <v>Florianópolis</v>
      </c>
      <c r="C71" s="78" t="str">
        <f aca="false">INDEX('Presidente por município'!$C$6:$C$5576,MATCH($A71,'Presidente por município'!$A$6:$A$5576,0))</f>
        <v>SC</v>
      </c>
      <c r="D71" s="79" t="n">
        <f aca="false">INDEX('Presidente por município'!$F$6:$F$5576,MATCH($A71,'Presidente por município'!$A$6:$A$5576,0))</f>
        <v>423969</v>
      </c>
      <c r="E71" s="80" t="n">
        <f aca="false">INDEX('Presidente por município'!$I$6:$I$5576,MATCH($A71,'Presidente por município'!$A$6:$A$5576,0))</f>
        <v>0.204017274847925</v>
      </c>
      <c r="F71" s="79" t="n">
        <f aca="false">INDEX('Presidente por município'!$M$6:$M$5576,MATCH($A71,'Presidente por município'!$A$6:$A$5576,0))</f>
        <v>158954</v>
      </c>
      <c r="G71" s="79" t="n">
        <f aca="false">INDEX('Presidente por município'!$N$6:$N$5576,MATCH($A71,'Presidente por município'!$A$6:$A$5576,0))</f>
        <v>133443</v>
      </c>
      <c r="H71" s="80" t="n">
        <f aca="false">INDEX('Presidente por município'!$P$6:$P$5576,MATCH($A71,'Presidente por município'!$A$6:$A$5576,0))</f>
        <v>0.486347726048857</v>
      </c>
      <c r="I71" s="80" t="n">
        <f aca="false">INDEX('Presidente por município'!$Q$6:$Q$5576,MATCH($A71,'Presidente por município'!$A$6:$A$5576,0))</f>
        <v>0.408292333676017</v>
      </c>
      <c r="J71" s="81" t="n">
        <f aca="false">INDEX('Presidente por município'!$R$6:$R$5576,MATCH($A71,'Presidente por município'!$A$6:$A$5576,0))</f>
        <v>7.80553923728399</v>
      </c>
      <c r="K71" s="78" t="str">
        <f aca="false">INDEX('Presidente por município'!$S$6:$S$5576,MATCH($A71,'Presidente por município'!$A$6:$A$5576,0))</f>
        <v>Flávio Bolsonaro</v>
      </c>
    </row>
    <row r="72" customFormat="false" ht="15" hidden="false" customHeight="false" outlineLevel="0" collapsed="false">
      <c r="A72" s="77" t="s">
        <v>9573</v>
      </c>
      <c r="B72" s="78" t="str">
        <f aca="false">INDEX('Presidente por município'!$B$6:$B$5576,MATCH($A72,'Presidente por município'!$A$6:$A$5576,0))</f>
        <v>Aracaju</v>
      </c>
      <c r="C72" s="78" t="str">
        <f aca="false">INDEX('Presidente por município'!$C$6:$C$5576,MATCH($A72,'Presidente por município'!$A$6:$A$5576,0))</f>
        <v>SE</v>
      </c>
      <c r="D72" s="79" t="n">
        <f aca="false">INDEX('Presidente por município'!$F$6:$F$5576,MATCH($A72,'Presidente por município'!$A$6:$A$5576,0))</f>
        <v>422179</v>
      </c>
      <c r="E72" s="80" t="n">
        <f aca="false">INDEX('Presidente por município'!$I$6:$I$5576,MATCH($A72,'Presidente por município'!$A$6:$A$5576,0))</f>
        <v>0.165751967767227</v>
      </c>
      <c r="F72" s="79" t="n">
        <f aca="false">INDEX('Presidente por município'!$M$6:$M$5576,MATCH($A72,'Presidente por município'!$A$6:$A$5576,0))</f>
        <v>125252</v>
      </c>
      <c r="G72" s="79" t="n">
        <f aca="false">INDEX('Presidente por município'!$N$6:$N$5576,MATCH($A72,'Presidente por município'!$A$6:$A$5576,0))</f>
        <v>181481</v>
      </c>
      <c r="H72" s="80" t="n">
        <f aca="false">INDEX('Presidente por município'!$P$6:$P$5576,MATCH($A72,'Presidente por município'!$A$6:$A$5576,0))</f>
        <v>0.373139174965964</v>
      </c>
      <c r="I72" s="80" t="n">
        <f aca="false">INDEX('Presidente por município'!$Q$6:$Q$5576,MATCH($A72,'Presidente por município'!$A$6:$A$5576,0))</f>
        <v>0.540651411650098</v>
      </c>
      <c r="J72" s="81" t="n">
        <f aca="false">INDEX('Presidente por município'!$R$6:$R$5576,MATCH($A72,'Presidente por município'!$A$6:$A$5576,0))</f>
        <v>16.7512236684134</v>
      </c>
      <c r="K72" s="78" t="str">
        <f aca="false">INDEX('Presidente por município'!$S$6:$S$5576,MATCH($A72,'Presidente por município'!$A$6:$A$5576,0))</f>
        <v>Lula</v>
      </c>
    </row>
    <row r="73" customFormat="false" ht="15" hidden="false" customHeight="false" outlineLevel="0" collapsed="false">
      <c r="A73" s="77" t="s">
        <v>7513</v>
      </c>
      <c r="B73" s="78" t="str">
        <f aca="false">INDEX('Presidente por município'!$B$6:$B$5576,MATCH($A73,'Presidente por município'!$A$6:$A$5576,0))</f>
        <v>Niterói</v>
      </c>
      <c r="C73" s="78" t="str">
        <f aca="false">INDEX('Presidente por município'!$C$6:$C$5576,MATCH($A73,'Presidente por município'!$A$6:$A$5576,0))</f>
        <v>RJ</v>
      </c>
      <c r="D73" s="79" t="n">
        <f aca="false">INDEX('Presidente por município'!$F$6:$F$5576,MATCH($A73,'Presidente por município'!$A$6:$A$5576,0))</f>
        <v>412252</v>
      </c>
      <c r="E73" s="80" t="n">
        <f aca="false">INDEX('Presidente por município'!$I$6:$I$5576,MATCH($A73,'Presidente por município'!$A$6:$A$5576,0))</f>
        <v>0.196045137440206</v>
      </c>
      <c r="F73" s="79" t="n">
        <f aca="false">INDEX('Presidente por município'!$M$6:$M$5576,MATCH($A73,'Presidente por município'!$A$6:$A$5576,0))</f>
        <v>139309</v>
      </c>
      <c r="G73" s="79" t="n">
        <f aca="false">INDEX('Presidente por município'!$N$6:$N$5576,MATCH($A73,'Presidente por município'!$A$6:$A$5576,0))</f>
        <v>154098</v>
      </c>
      <c r="H73" s="80" t="n">
        <f aca="false">INDEX('Presidente por município'!$P$6:$P$5576,MATCH($A73,'Presidente por município'!$A$6:$A$5576,0))</f>
        <v>0.437095837974366</v>
      </c>
      <c r="I73" s="80" t="n">
        <f aca="false">INDEX('Presidente por município'!$Q$6:$Q$5576,MATCH($A73,'Presidente por município'!$A$6:$A$5576,0))</f>
        <v>0.483497795836406</v>
      </c>
      <c r="J73" s="81" t="n">
        <f aca="false">INDEX('Presidente por município'!$R$6:$R$5576,MATCH($A73,'Presidente por município'!$A$6:$A$5576,0))</f>
        <v>4.64019578620398</v>
      </c>
      <c r="K73" s="78" t="str">
        <f aca="false">INDEX('Presidente por município'!$S$6:$S$5576,MATCH($A73,'Presidente por município'!$A$6:$A$5576,0))</f>
        <v>Lula</v>
      </c>
    </row>
    <row r="74" customFormat="false" ht="15" hidden="false" customHeight="false" outlineLevel="0" collapsed="false">
      <c r="A74" s="77" t="s">
        <v>3850</v>
      </c>
      <c r="B74" s="78" t="str">
        <f aca="false">INDEX('Presidente por município'!$B$6:$B$5576,MATCH($A74,'Presidente por município'!$A$6:$A$5576,0))</f>
        <v>Juiz de Fora</v>
      </c>
      <c r="C74" s="78" t="str">
        <f aca="false">INDEX('Presidente por município'!$C$6:$C$5576,MATCH($A74,'Presidente por município'!$A$6:$A$5576,0))</f>
        <v>MG</v>
      </c>
      <c r="D74" s="79" t="n">
        <f aca="false">INDEX('Presidente por município'!$F$6:$F$5576,MATCH($A74,'Presidente por município'!$A$6:$A$5576,0))</f>
        <v>395457</v>
      </c>
      <c r="E74" s="80" t="n">
        <f aca="false">INDEX('Presidente por município'!$I$6:$I$5576,MATCH($A74,'Presidente por município'!$A$6:$A$5576,0))</f>
        <v>0.184475176820742</v>
      </c>
      <c r="F74" s="79" t="n">
        <f aca="false">INDEX('Presidente por município'!$M$6:$M$5576,MATCH($A74,'Presidente por município'!$A$6:$A$5576,0))</f>
        <v>126964</v>
      </c>
      <c r="G74" s="79" t="n">
        <f aca="false">INDEX('Presidente por município'!$N$6:$N$5576,MATCH($A74,'Presidente por município'!$A$6:$A$5576,0))</f>
        <v>151552</v>
      </c>
      <c r="H74" s="80" t="n">
        <f aca="false">INDEX('Presidente por município'!$P$6:$P$5576,MATCH($A74,'Presidente por município'!$A$6:$A$5576,0))</f>
        <v>0.415335797703556</v>
      </c>
      <c r="I74" s="80" t="n">
        <f aca="false">INDEX('Presidente por município'!$Q$6:$Q$5576,MATCH($A74,'Presidente por município'!$A$6:$A$5576,0))</f>
        <v>0.495770224737479</v>
      </c>
      <c r="J74" s="81" t="n">
        <f aca="false">INDEX('Presidente por município'!$R$6:$R$5576,MATCH($A74,'Presidente por município'!$A$6:$A$5576,0))</f>
        <v>8.04344270339233</v>
      </c>
      <c r="K74" s="78" t="str">
        <f aca="false">INDEX('Presidente por município'!$S$6:$S$5576,MATCH($A74,'Presidente por município'!$A$6:$A$5576,0))</f>
        <v>Lula</v>
      </c>
    </row>
    <row r="75" customFormat="false" ht="15" hidden="false" customHeight="false" outlineLevel="0" collapsed="false">
      <c r="A75" s="77" t="s">
        <v>7018</v>
      </c>
      <c r="B75" s="78" t="str">
        <f aca="false">INDEX('Presidente por município'!$B$6:$B$5576,MATCH($A75,'Presidente por município'!$A$6:$A$5576,0))</f>
        <v>Londrina</v>
      </c>
      <c r="C75" s="78" t="str">
        <f aca="false">INDEX('Presidente por município'!$C$6:$C$5576,MATCH($A75,'Presidente por município'!$A$6:$A$5576,0))</f>
        <v>PR</v>
      </c>
      <c r="D75" s="79" t="n">
        <f aca="false">INDEX('Presidente por município'!$F$6:$F$5576,MATCH($A75,'Presidente por município'!$A$6:$A$5576,0))</f>
        <v>394978</v>
      </c>
      <c r="E75" s="80" t="n">
        <f aca="false">INDEX('Presidente por município'!$I$6:$I$5576,MATCH($A75,'Presidente por município'!$A$6:$A$5576,0))</f>
        <v>0.209006577581536</v>
      </c>
      <c r="F75" s="79" t="n">
        <f aca="false">INDEX('Presidente por município'!$M$6:$M$5576,MATCH($A75,'Presidente por município'!$A$6:$A$5576,0))</f>
        <v>195008</v>
      </c>
      <c r="G75" s="79" t="n">
        <f aca="false">INDEX('Presidente por município'!$N$6:$N$5576,MATCH($A75,'Presidente por município'!$A$6:$A$5576,0))</f>
        <v>72432</v>
      </c>
      <c r="H75" s="80" t="n">
        <f aca="false">INDEX('Presidente por município'!$P$6:$P$5576,MATCH($A75,'Presidente por município'!$A$6:$A$5576,0))</f>
        <v>0.651488171798735</v>
      </c>
      <c r="I75" s="80" t="n">
        <f aca="false">INDEX('Presidente por município'!$Q$6:$Q$5576,MATCH($A75,'Presidente por município'!$A$6:$A$5576,0))</f>
        <v>0.241982848189438</v>
      </c>
      <c r="J75" s="81" t="n">
        <f aca="false">INDEX('Presidente por município'!$R$6:$R$5576,MATCH($A75,'Presidente por município'!$A$6:$A$5576,0))</f>
        <v>40.9505323609297</v>
      </c>
      <c r="K75" s="78" t="str">
        <f aca="false">INDEX('Presidente por município'!$S$6:$S$5576,MATCH($A75,'Presidente por município'!$A$6:$A$5576,0))</f>
        <v>Flávio Bolsonaro</v>
      </c>
    </row>
    <row r="76" customFormat="false" ht="15" hidden="false" customHeight="false" outlineLevel="0" collapsed="false">
      <c r="A76" s="77" t="s">
        <v>7449</v>
      </c>
      <c r="B76" s="78" t="str">
        <f aca="false">INDEX('Presidente por município'!$B$6:$B$5576,MATCH($A76,'Presidente por município'!$A$6:$A$5576,0))</f>
        <v>Campos dos Goytacazes</v>
      </c>
      <c r="C76" s="78" t="str">
        <f aca="false">INDEX('Presidente por município'!$C$6:$C$5576,MATCH($A76,'Presidente por município'!$A$6:$A$5576,0))</f>
        <v>RJ</v>
      </c>
      <c r="D76" s="79" t="n">
        <f aca="false">INDEX('Presidente por município'!$F$6:$F$5576,MATCH($A76,'Presidente por município'!$A$6:$A$5576,0))</f>
        <v>370466</v>
      </c>
      <c r="E76" s="80" t="n">
        <f aca="false">INDEX('Presidente por município'!$I$6:$I$5576,MATCH($A76,'Presidente por município'!$A$6:$A$5576,0))</f>
        <v>0.215965837620726</v>
      </c>
      <c r="F76" s="79" t="n">
        <f aca="false">INDEX('Presidente por município'!$M$6:$M$5576,MATCH($A76,'Presidente por município'!$A$6:$A$5576,0))</f>
        <v>160859</v>
      </c>
      <c r="G76" s="79" t="n">
        <f aca="false">INDEX('Presidente por município'!$N$6:$N$5576,MATCH($A76,'Presidente por município'!$A$6:$A$5576,0))</f>
        <v>91105</v>
      </c>
      <c r="H76" s="80" t="n">
        <f aca="false">INDEX('Presidente por município'!$P$6:$P$5576,MATCH($A76,'Presidente por município'!$A$6:$A$5576,0))</f>
        <v>0.591037021795682</v>
      </c>
      <c r="I76" s="80" t="n">
        <f aca="false">INDEX('Presidente por município'!$Q$6:$Q$5576,MATCH($A76,'Presidente por município'!$A$6:$A$5576,0))</f>
        <v>0.334743022589321</v>
      </c>
      <c r="J76" s="81" t="n">
        <f aca="false">INDEX('Presidente por município'!$R$6:$R$5576,MATCH($A76,'Presidente por município'!$A$6:$A$5576,0))</f>
        <v>25.6293999206361</v>
      </c>
      <c r="K76" s="78" t="str">
        <f aca="false">INDEX('Presidente por município'!$S$6:$S$5576,MATCH($A76,'Presidente por município'!$A$6:$A$5576,0))</f>
        <v>Flávio Bolsonaro</v>
      </c>
    </row>
    <row r="77" customFormat="false" ht="15" hidden="false" customHeight="false" outlineLevel="0" collapsed="false">
      <c r="A77" s="77" t="s">
        <v>7977</v>
      </c>
      <c r="B77" s="78" t="str">
        <f aca="false">INDEX('Presidente por município'!$B$6:$B$5576,MATCH($A77,'Presidente por município'!$A$6:$A$5576,0))</f>
        <v>Porto Velho</v>
      </c>
      <c r="C77" s="78" t="str">
        <f aca="false">INDEX('Presidente por município'!$C$6:$C$5576,MATCH($A77,'Presidente por município'!$A$6:$A$5576,0))</f>
        <v>RO</v>
      </c>
      <c r="D77" s="79" t="n">
        <f aca="false">INDEX('Presidente por município'!$F$6:$F$5576,MATCH($A77,'Presidente por município'!$A$6:$A$5576,0))</f>
        <v>367902</v>
      </c>
      <c r="E77" s="80" t="n">
        <f aca="false">INDEX('Presidente por município'!$I$6:$I$5576,MATCH($A77,'Presidente por município'!$A$6:$A$5576,0))</f>
        <v>0.199781463541922</v>
      </c>
      <c r="F77" s="79" t="n">
        <f aca="false">INDEX('Presidente por município'!$M$6:$M$5576,MATCH($A77,'Presidente por município'!$A$6:$A$5576,0))</f>
        <v>169992</v>
      </c>
      <c r="G77" s="79" t="n">
        <f aca="false">INDEX('Presidente por município'!$N$6:$N$5576,MATCH($A77,'Presidente por município'!$A$6:$A$5576,0))</f>
        <v>90889</v>
      </c>
      <c r="H77" s="80" t="n">
        <f aca="false">INDEX('Presidente por município'!$P$6:$P$5576,MATCH($A77,'Presidente por município'!$A$6:$A$5576,0))</f>
        <v>0.593676005280473</v>
      </c>
      <c r="I77" s="80" t="n">
        <f aca="false">INDEX('Presidente por município'!$Q$6:$Q$5576,MATCH($A77,'Presidente por município'!$A$6:$A$5576,0))</f>
        <v>0.317418575250229</v>
      </c>
      <c r="J77" s="81" t="n">
        <f aca="false">INDEX('Presidente por município'!$R$6:$R$5576,MATCH($A77,'Presidente por município'!$A$6:$A$5576,0))</f>
        <v>27.6257430030244</v>
      </c>
      <c r="K77" s="78" t="str">
        <f aca="false">INDEX('Presidente por município'!$S$6:$S$5576,MATCH($A77,'Presidente por município'!$A$6:$A$5576,0))</f>
        <v>Flávio Bolsonaro</v>
      </c>
    </row>
    <row r="78" customFormat="false" ht="15" hidden="false" customHeight="false" outlineLevel="0" collapsed="false">
      <c r="A78" s="77" t="s">
        <v>2083</v>
      </c>
      <c r="B78" s="78" t="str">
        <f aca="false">INDEX('Presidente por município'!$B$6:$B$5576,MATCH($A78,'Presidente por município'!$A$6:$A$5576,0))</f>
        <v>Serra</v>
      </c>
      <c r="C78" s="78" t="str">
        <f aca="false">INDEX('Presidente por município'!$C$6:$C$5576,MATCH($A78,'Presidente por município'!$A$6:$A$5576,0))</f>
        <v>ES</v>
      </c>
      <c r="D78" s="79" t="n">
        <f aca="false">INDEX('Presidente por município'!$F$6:$F$5576,MATCH($A78,'Presidente por município'!$A$6:$A$5576,0))</f>
        <v>361737</v>
      </c>
      <c r="E78" s="80" t="n">
        <f aca="false">INDEX('Presidente por município'!$I$6:$I$5576,MATCH($A78,'Presidente por município'!$A$6:$A$5576,0))</f>
        <v>0.220900820209158</v>
      </c>
      <c r="F78" s="79" t="n">
        <f aca="false">INDEX('Presidente por município'!$M$6:$M$5576,MATCH($A78,'Presidente por município'!$A$6:$A$5576,0))</f>
        <v>132177</v>
      </c>
      <c r="G78" s="79" t="n">
        <f aca="false">INDEX('Presidente por município'!$N$6:$N$5576,MATCH($A78,'Presidente por município'!$A$6:$A$5576,0))</f>
        <v>113186</v>
      </c>
      <c r="H78" s="80" t="n">
        <f aca="false">INDEX('Presidente por município'!$P$6:$P$5576,MATCH($A78,'Presidente por município'!$A$6:$A$5576,0))</f>
        <v>0.491656747507811</v>
      </c>
      <c r="I78" s="80" t="n">
        <f aca="false">INDEX('Presidente por município'!$Q$6:$Q$5576,MATCH($A78,'Presidente por município'!$A$6:$A$5576,0))</f>
        <v>0.421016217824729</v>
      </c>
      <c r="J78" s="81" t="n">
        <f aca="false">INDEX('Presidente por município'!$R$6:$R$5576,MATCH($A78,'Presidente por município'!$A$6:$A$5576,0))</f>
        <v>7.06405296830829</v>
      </c>
      <c r="K78" s="78" t="str">
        <f aca="false">INDEX('Presidente por município'!$S$6:$S$5576,MATCH($A78,'Presidente por município'!$A$6:$A$5576,0))</f>
        <v>Flávio Bolsonaro</v>
      </c>
    </row>
    <row r="79" customFormat="false" ht="15" hidden="false" customHeight="false" outlineLevel="0" collapsed="false">
      <c r="A79" s="77" t="s">
        <v>5170</v>
      </c>
      <c r="B79" s="78" t="str">
        <f aca="false">INDEX('Presidente por município'!$B$6:$B$5576,MATCH($A79,'Presidente por município'!$A$6:$A$5576,0))</f>
        <v>Ananindeua</v>
      </c>
      <c r="C79" s="78" t="str">
        <f aca="false">INDEX('Presidente por município'!$C$6:$C$5576,MATCH($A79,'Presidente por município'!$A$6:$A$5576,0))</f>
        <v>PA</v>
      </c>
      <c r="D79" s="79" t="n">
        <f aca="false">INDEX('Presidente por município'!$F$6:$F$5576,MATCH($A79,'Presidente por município'!$A$6:$A$5576,0))</f>
        <v>358249</v>
      </c>
      <c r="E79" s="80" t="n">
        <f aca="false">INDEX('Presidente por município'!$I$6:$I$5576,MATCH($A79,'Presidente por município'!$A$6:$A$5576,0))</f>
        <v>0.169834388930604</v>
      </c>
      <c r="F79" s="79" t="n">
        <f aca="false">INDEX('Presidente por município'!$M$6:$M$5576,MATCH($A79,'Presidente por município'!$A$6:$A$5576,0))</f>
        <v>130954</v>
      </c>
      <c r="G79" s="79" t="n">
        <f aca="false">INDEX('Presidente por município'!$N$6:$N$5576,MATCH($A79,'Presidente por município'!$A$6:$A$5576,0))</f>
        <v>127573</v>
      </c>
      <c r="H79" s="80" t="n">
        <f aca="false">INDEX('Presidente por município'!$P$6:$P$5576,MATCH($A79,'Presidente por município'!$A$6:$A$5576,0))</f>
        <v>0.461676226604007</v>
      </c>
      <c r="I79" s="80" t="n">
        <f aca="false">INDEX('Presidente por município'!$Q$6:$Q$5576,MATCH($A79,'Presidente por município'!$A$6:$A$5576,0))</f>
        <v>0.449756565332506</v>
      </c>
      <c r="J79" s="81" t="n">
        <f aca="false">INDEX('Presidente por município'!$R$6:$R$5576,MATCH($A79,'Presidente por município'!$A$6:$A$5576,0))</f>
        <v>1.19196612715011</v>
      </c>
      <c r="K79" s="78" t="str">
        <f aca="false">INDEX('Presidente por município'!$S$6:$S$5576,MATCH($A79,'Presidente por município'!$A$6:$A$5576,0))</f>
        <v>Flávio Bolsonaro</v>
      </c>
    </row>
    <row r="80" customFormat="false" ht="15" hidden="false" customHeight="false" outlineLevel="0" collapsed="false">
      <c r="A80" s="77" t="s">
        <v>10747</v>
      </c>
      <c r="B80" s="78" t="str">
        <f aca="false">INDEX('Presidente por município'!$B$6:$B$5576,MATCH($A80,'Presidente por município'!$A$6:$A$5576,0))</f>
        <v>Santos</v>
      </c>
      <c r="C80" s="78" t="str">
        <f aca="false">INDEX('Presidente por município'!$C$6:$C$5576,MATCH($A80,'Presidente por município'!$A$6:$A$5576,0))</f>
        <v>SP</v>
      </c>
      <c r="D80" s="79" t="n">
        <f aca="false">INDEX('Presidente por município'!$F$6:$F$5576,MATCH($A80,'Presidente por município'!$A$6:$A$5576,0))</f>
        <v>348832</v>
      </c>
      <c r="E80" s="80" t="n">
        <f aca="false">INDEX('Presidente por município'!$I$6:$I$5576,MATCH($A80,'Presidente por município'!$A$6:$A$5576,0))</f>
        <v>0.243375034400514</v>
      </c>
      <c r="F80" s="79" t="n">
        <f aca="false">INDEX('Presidente por município'!$M$6:$M$5576,MATCH($A80,'Presidente por município'!$A$6:$A$5576,0))</f>
        <v>125561</v>
      </c>
      <c r="G80" s="79" t="n">
        <f aca="false">INDEX('Presidente por município'!$N$6:$N$5576,MATCH($A80,'Presidente por município'!$A$6:$A$5576,0))</f>
        <v>98538</v>
      </c>
      <c r="H80" s="80" t="n">
        <f aca="false">INDEX('Presidente por município'!$P$6:$P$5576,MATCH($A80,'Presidente por município'!$A$6:$A$5576,0))</f>
        <v>0.497685203535614</v>
      </c>
      <c r="I80" s="80" t="n">
        <f aca="false">INDEX('Presidente por município'!$Q$6:$Q$5576,MATCH($A80,'Presidente por município'!$A$6:$A$5576,0))</f>
        <v>0.390574339054263</v>
      </c>
      <c r="J80" s="81" t="n">
        <f aca="false">INDEX('Presidente por município'!$R$6:$R$5576,MATCH($A80,'Presidente por município'!$A$6:$A$5576,0))</f>
        <v>10.7110864481351</v>
      </c>
      <c r="K80" s="78" t="str">
        <f aca="false">INDEX('Presidente por município'!$S$6:$S$5576,MATCH($A80,'Presidente por município'!$A$6:$A$5576,0))</f>
        <v>Flávio Bolsonaro</v>
      </c>
    </row>
    <row r="81" customFormat="false" ht="15" hidden="false" customHeight="false" outlineLevel="0" collapsed="false">
      <c r="A81" s="77" t="s">
        <v>2107</v>
      </c>
      <c r="B81" s="78" t="str">
        <f aca="false">INDEX('Presidente por município'!$B$6:$B$5576,MATCH($A81,'Presidente por município'!$A$6:$A$5576,0))</f>
        <v>Vila Velha</v>
      </c>
      <c r="C81" s="78" t="str">
        <f aca="false">INDEX('Presidente por município'!$C$6:$C$5576,MATCH($A81,'Presidente por município'!$A$6:$A$5576,0))</f>
        <v>ES</v>
      </c>
      <c r="D81" s="79" t="n">
        <f aca="false">INDEX('Presidente por município'!$F$6:$F$5576,MATCH($A81,'Presidente por município'!$A$6:$A$5576,0))</f>
        <v>347987</v>
      </c>
      <c r="E81" s="80" t="n">
        <f aca="false">INDEX('Presidente por município'!$I$6:$I$5576,MATCH($A81,'Presidente por município'!$A$6:$A$5576,0))</f>
        <v>0.192156603551282</v>
      </c>
      <c r="F81" s="79" t="n">
        <f aca="false">INDEX('Presidente por município'!$M$6:$M$5576,MATCH($A81,'Presidente por município'!$A$6:$A$5576,0))</f>
        <v>149819</v>
      </c>
      <c r="G81" s="79" t="n">
        <f aca="false">INDEX('Presidente por município'!$N$6:$N$5576,MATCH($A81,'Presidente por município'!$A$6:$A$5576,0))</f>
        <v>95998</v>
      </c>
      <c r="H81" s="80" t="n">
        <f aca="false">INDEX('Presidente por município'!$P$6:$P$5576,MATCH($A81,'Presidente por município'!$A$6:$A$5576,0))</f>
        <v>0.554753688014693</v>
      </c>
      <c r="I81" s="80" t="n">
        <f aca="false">INDEX('Presidente por município'!$Q$6:$Q$5576,MATCH($A81,'Presidente por município'!$A$6:$A$5576,0))</f>
        <v>0.355463890040879</v>
      </c>
      <c r="J81" s="81" t="n">
        <f aca="false">INDEX('Presidente por município'!$R$6:$R$5576,MATCH($A81,'Presidente por município'!$A$6:$A$5576,0))</f>
        <v>19.9289797973814</v>
      </c>
      <c r="K81" s="78" t="str">
        <f aca="false">INDEX('Presidente por município'!$S$6:$S$5576,MATCH($A81,'Presidente por município'!$A$6:$A$5576,0))</f>
        <v>Flávio Bolsonaro</v>
      </c>
    </row>
    <row r="82" customFormat="false" ht="15" hidden="false" customHeight="false" outlineLevel="0" collapsed="false">
      <c r="A82" s="77" t="s">
        <v>7438</v>
      </c>
      <c r="B82" s="78" t="str">
        <f aca="false">INDEX('Presidente por município'!$B$6:$B$5576,MATCH($A82,'Presidente por município'!$A$6:$A$5576,0))</f>
        <v>Belford Roxo</v>
      </c>
      <c r="C82" s="78" t="str">
        <f aca="false">INDEX('Presidente por município'!$C$6:$C$5576,MATCH($A82,'Presidente por município'!$A$6:$A$5576,0))</f>
        <v>RJ</v>
      </c>
      <c r="D82" s="79" t="n">
        <f aca="false">INDEX('Presidente por município'!$F$6:$F$5576,MATCH($A82,'Presidente por município'!$A$6:$A$5576,0))</f>
        <v>346172</v>
      </c>
      <c r="E82" s="80" t="n">
        <f aca="false">INDEX('Presidente por município'!$I$6:$I$5576,MATCH($A82,'Presidente por município'!$A$6:$A$5576,0))</f>
        <v>0.22828824977179</v>
      </c>
      <c r="F82" s="79" t="n">
        <f aca="false">INDEX('Presidente por município'!$M$6:$M$5576,MATCH($A82,'Presidente por município'!$A$6:$A$5576,0))</f>
        <v>144676</v>
      </c>
      <c r="G82" s="79" t="n">
        <f aca="false">INDEX('Presidente por município'!$N$6:$N$5576,MATCH($A82,'Presidente por município'!$A$6:$A$5576,0))</f>
        <v>91783</v>
      </c>
      <c r="H82" s="80" t="n">
        <f aca="false">INDEX('Presidente por município'!$P$6:$P$5576,MATCH($A82,'Presidente por município'!$A$6:$A$5576,0))</f>
        <v>0.572559293660436</v>
      </c>
      <c r="I82" s="80" t="n">
        <f aca="false">INDEX('Presidente por município'!$Q$6:$Q$5576,MATCH($A82,'Presidente por município'!$A$6:$A$5576,0))</f>
        <v>0.363233775125355</v>
      </c>
      <c r="J82" s="81" t="n">
        <f aca="false">INDEX('Presidente por município'!$R$6:$R$5576,MATCH($A82,'Presidente por município'!$A$6:$A$5576,0))</f>
        <v>20.9325518535082</v>
      </c>
      <c r="K82" s="78" t="str">
        <f aca="false">INDEX('Presidente por município'!$S$6:$S$5576,MATCH($A82,'Presidente por município'!$A$6:$A$5576,0))</f>
        <v>Flávio Bolsonaro</v>
      </c>
    </row>
    <row r="83" customFormat="false" ht="15" hidden="false" customHeight="false" outlineLevel="0" collapsed="false">
      <c r="A83" s="77" t="s">
        <v>10798</v>
      </c>
      <c r="B83" s="78" t="str">
        <f aca="false">INDEX('Presidente por município'!$B$6:$B$5576,MATCH($A83,'Presidente por município'!$A$6:$A$5576,0))</f>
        <v>São José do Rio Preto</v>
      </c>
      <c r="C83" s="78" t="str">
        <f aca="false">INDEX('Presidente por município'!$C$6:$C$5576,MATCH($A83,'Presidente por município'!$A$6:$A$5576,0))</f>
        <v>SP</v>
      </c>
      <c r="D83" s="79" t="n">
        <f aca="false">INDEX('Presidente por município'!$F$6:$F$5576,MATCH($A83,'Presidente por município'!$A$6:$A$5576,0))</f>
        <v>344760</v>
      </c>
      <c r="E83" s="80" t="n">
        <f aca="false">INDEX('Presidente por município'!$I$6:$I$5576,MATCH($A83,'Presidente por município'!$A$6:$A$5576,0))</f>
        <v>0.237289708782921</v>
      </c>
      <c r="F83" s="79" t="n">
        <f aca="false">INDEX('Presidente por município'!$M$6:$M$5576,MATCH($A83,'Presidente por município'!$A$6:$A$5576,0))</f>
        <v>156807</v>
      </c>
      <c r="G83" s="79" t="n">
        <f aca="false">INDEX('Presidente por município'!$N$6:$N$5576,MATCH($A83,'Presidente por município'!$A$6:$A$5576,0))</f>
        <v>71275</v>
      </c>
      <c r="H83" s="80" t="n">
        <f aca="false">INDEX('Presidente por município'!$P$6:$P$5576,MATCH($A83,'Presidente por município'!$A$6:$A$5576,0))</f>
        <v>0.62460466042621</v>
      </c>
      <c r="I83" s="80" t="n">
        <f aca="false">INDEX('Presidente por município'!$Q$6:$Q$5576,MATCH($A83,'Presidente por município'!$A$6:$A$5576,0))</f>
        <v>0.283907588129855</v>
      </c>
      <c r="J83" s="81" t="n">
        <f aca="false">INDEX('Presidente por município'!$R$6:$R$5576,MATCH($A83,'Presidente por município'!$A$6:$A$5576,0))</f>
        <v>34.0697072296355</v>
      </c>
      <c r="K83" s="78" t="str">
        <f aca="false">INDEX('Presidente por município'!$S$6:$S$5576,MATCH($A83,'Presidente por município'!$A$6:$A$5576,0))</f>
        <v>Flávio Bolsonaro</v>
      </c>
    </row>
    <row r="84" customFormat="false" ht="15" hidden="false" customHeight="false" outlineLevel="0" collapsed="false">
      <c r="A84" s="77" t="s">
        <v>8212</v>
      </c>
      <c r="B84" s="78" t="str">
        <f aca="false">INDEX('Presidente por município'!$B$6:$B$5576,MATCH($A84,'Presidente por município'!$A$6:$A$5576,0))</f>
        <v>Caxias do Sul</v>
      </c>
      <c r="C84" s="78" t="str">
        <f aca="false">INDEX('Presidente por município'!$C$6:$C$5576,MATCH($A84,'Presidente por município'!$A$6:$A$5576,0))</f>
        <v>RS</v>
      </c>
      <c r="D84" s="79" t="n">
        <f aca="false">INDEX('Presidente por município'!$F$6:$F$5576,MATCH($A84,'Presidente por município'!$A$6:$A$5576,0))</f>
        <v>342998</v>
      </c>
      <c r="E84" s="80" t="n">
        <f aca="false">INDEX('Presidente por município'!$I$6:$I$5576,MATCH($A84,'Presidente por município'!$A$6:$A$5576,0))</f>
        <v>0.187383016810594</v>
      </c>
      <c r="F84" s="79" t="n">
        <f aca="false">INDEX('Presidente por município'!$M$6:$M$5576,MATCH($A84,'Presidente por município'!$A$6:$A$5576,0))</f>
        <v>166880</v>
      </c>
      <c r="G84" s="79" t="n">
        <f aca="false">INDEX('Presidente por município'!$N$6:$N$5576,MATCH($A84,'Presidente por município'!$A$6:$A$5576,0))</f>
        <v>71514</v>
      </c>
      <c r="H84" s="80" t="n">
        <f aca="false">INDEX('Presidente por município'!$P$6:$P$5576,MATCH($A84,'Presidente por município'!$A$6:$A$5576,0))</f>
        <v>0.62697243845992</v>
      </c>
      <c r="I84" s="80" t="n">
        <f aca="false">INDEX('Presidente por município'!$Q$6:$Q$5576,MATCH($A84,'Presidente por município'!$A$6:$A$5576,0))</f>
        <v>0.268679931471852</v>
      </c>
      <c r="J84" s="81" t="n">
        <f aca="false">INDEX('Presidente por município'!$R$6:$R$5576,MATCH($A84,'Presidente por município'!$A$6:$A$5576,0))</f>
        <v>35.8292506988068</v>
      </c>
      <c r="K84" s="78" t="str">
        <f aca="false">INDEX('Presidente por município'!$S$6:$S$5576,MATCH($A84,'Presidente por município'!$A$6:$A$5576,0))</f>
        <v>Flávio Bolsonaro</v>
      </c>
    </row>
    <row r="85" customFormat="false" ht="15" hidden="false" customHeight="false" outlineLevel="0" collapsed="false">
      <c r="A85" s="77" t="s">
        <v>2145</v>
      </c>
      <c r="B85" s="78" t="str">
        <f aca="false">INDEX('Presidente por município'!$B$6:$B$5576,MATCH($A85,'Presidente por município'!$A$6:$A$5576,0))</f>
        <v>Aparecida de Goiânia</v>
      </c>
      <c r="C85" s="78" t="str">
        <f aca="false">INDEX('Presidente por município'!$C$6:$C$5576,MATCH($A85,'Presidente por município'!$A$6:$A$5576,0))</f>
        <v>GO</v>
      </c>
      <c r="D85" s="79" t="n">
        <f aca="false">INDEX('Presidente por município'!$F$6:$F$5576,MATCH($A85,'Presidente por município'!$A$6:$A$5576,0))</f>
        <v>341263</v>
      </c>
      <c r="E85" s="80" t="n">
        <f aca="false">INDEX('Presidente por município'!$I$6:$I$5576,MATCH($A85,'Presidente por município'!$A$6:$A$5576,0))</f>
        <v>0.21282119655515</v>
      </c>
      <c r="F85" s="79" t="n">
        <f aca="false">INDEX('Presidente por município'!$M$6:$M$5576,MATCH($A85,'Presidente por município'!$A$6:$A$5576,0))</f>
        <v>130460</v>
      </c>
      <c r="G85" s="79" t="n">
        <f aca="false">INDEX('Presidente por município'!$N$6:$N$5576,MATCH($A85,'Presidente por município'!$A$6:$A$5576,0))</f>
        <v>81517</v>
      </c>
      <c r="H85" s="80" t="n">
        <f aca="false">INDEX('Presidente por município'!$P$6:$P$5576,MATCH($A85,'Presidente por município'!$A$6:$A$5576,0))</f>
        <v>0.505392506275762</v>
      </c>
      <c r="I85" s="80" t="n">
        <f aca="false">INDEX('Presidente por município'!$Q$6:$Q$5576,MATCH($A85,'Presidente por município'!$A$6:$A$5576,0))</f>
        <v>0.315790900920445</v>
      </c>
      <c r="J85" s="81" t="n">
        <f aca="false">INDEX('Presidente por município'!$R$6:$R$5576,MATCH($A85,'Presidente por município'!$A$6:$A$5576,0))</f>
        <v>18.9601605355317</v>
      </c>
      <c r="K85" s="78" t="str">
        <f aca="false">INDEX('Presidente por município'!$S$6:$S$5576,MATCH($A85,'Presidente por município'!$A$6:$A$5576,0))</f>
        <v>Flávio Bolsonaro</v>
      </c>
    </row>
    <row r="86" customFormat="false" ht="15" hidden="false" customHeight="false" outlineLevel="0" collapsed="false">
      <c r="A86" s="77" t="s">
        <v>7579</v>
      </c>
      <c r="B86" s="78" t="str">
        <f aca="false">INDEX('Presidente por município'!$B$6:$B$5576,MATCH($A86,'Presidente por município'!$A$6:$A$5576,0))</f>
        <v>São João de Meriti</v>
      </c>
      <c r="C86" s="78" t="str">
        <f aca="false">INDEX('Presidente por município'!$C$6:$C$5576,MATCH($A86,'Presidente por município'!$A$6:$A$5576,0))</f>
        <v>RJ</v>
      </c>
      <c r="D86" s="79" t="n">
        <f aca="false">INDEX('Presidente por município'!$F$6:$F$5576,MATCH($A86,'Presidente por município'!$A$6:$A$5576,0))</f>
        <v>340128</v>
      </c>
      <c r="E86" s="80" t="n">
        <f aca="false">INDEX('Presidente por município'!$I$6:$I$5576,MATCH($A86,'Presidente por município'!$A$6:$A$5576,0))</f>
        <v>0.186303391664315</v>
      </c>
      <c r="F86" s="79" t="n">
        <f aca="false">INDEX('Presidente por município'!$M$6:$M$5576,MATCH($A86,'Presidente por município'!$A$6:$A$5576,0))</f>
        <v>147563</v>
      </c>
      <c r="G86" s="79" t="n">
        <f aca="false">INDEX('Presidente por município'!$N$6:$N$5576,MATCH($A86,'Presidente por município'!$A$6:$A$5576,0))</f>
        <v>96017</v>
      </c>
      <c r="H86" s="80" t="n">
        <f aca="false">INDEX('Presidente por município'!$P$6:$P$5576,MATCH($A86,'Presidente por município'!$A$6:$A$5576,0))</f>
        <v>0.564810668258944</v>
      </c>
      <c r="I86" s="80" t="n">
        <f aca="false">INDEX('Presidente por município'!$Q$6:$Q$5576,MATCH($A86,'Presidente por município'!$A$6:$A$5576,0))</f>
        <v>0.367513712341299</v>
      </c>
      <c r="J86" s="81" t="n">
        <f aca="false">INDEX('Presidente por município'!$R$6:$R$5576,MATCH($A86,'Presidente por município'!$A$6:$A$5576,0))</f>
        <v>19.7296955917646</v>
      </c>
      <c r="K86" s="78" t="str">
        <f aca="false">INDEX('Presidente por município'!$S$6:$S$5576,MATCH($A86,'Presidente por município'!$A$6:$A$5576,0))</f>
        <v>Flávio Bolsonaro</v>
      </c>
    </row>
    <row r="87" customFormat="false" ht="15" hidden="false" customHeight="false" outlineLevel="0" collapsed="false">
      <c r="A87" s="77" t="s">
        <v>10267</v>
      </c>
      <c r="B87" s="78" t="str">
        <f aca="false">INDEX('Presidente por município'!$B$6:$B$5576,MATCH($A87,'Presidente por município'!$A$6:$A$5576,0))</f>
        <v>Jundiaí</v>
      </c>
      <c r="C87" s="78" t="str">
        <f aca="false">INDEX('Presidente por município'!$C$6:$C$5576,MATCH($A87,'Presidente por município'!$A$6:$A$5576,0))</f>
        <v>SP</v>
      </c>
      <c r="D87" s="79" t="n">
        <f aca="false">INDEX('Presidente por município'!$F$6:$F$5576,MATCH($A87,'Presidente por município'!$A$6:$A$5576,0))</f>
        <v>337851</v>
      </c>
      <c r="E87" s="80" t="n">
        <f aca="false">INDEX('Presidente por município'!$I$6:$I$5576,MATCH($A87,'Presidente por município'!$A$6:$A$5576,0))</f>
        <v>0.21169095252049</v>
      </c>
      <c r="F87" s="79" t="n">
        <f aca="false">INDEX('Presidente por município'!$M$6:$M$5576,MATCH($A87,'Presidente por município'!$A$6:$A$5576,0))</f>
        <v>145880</v>
      </c>
      <c r="G87" s="79" t="n">
        <f aca="false">INDEX('Presidente por município'!$N$6:$N$5576,MATCH($A87,'Presidente por município'!$A$6:$A$5576,0))</f>
        <v>76564</v>
      </c>
      <c r="H87" s="80" t="n">
        <f aca="false">INDEX('Presidente por município'!$P$6:$P$5576,MATCH($A87,'Presidente por município'!$A$6:$A$5576,0))</f>
        <v>0.579275072270403</v>
      </c>
      <c r="I87" s="80" t="n">
        <f aca="false">INDEX('Presidente por município'!$Q$6:$Q$5576,MATCH($A87,'Presidente por município'!$A$6:$A$5576,0))</f>
        <v>0.304028082213539</v>
      </c>
      <c r="J87" s="81" t="n">
        <f aca="false">INDEX('Presidente por município'!$R$6:$R$5576,MATCH($A87,'Presidente por município'!$A$6:$A$5576,0))</f>
        <v>27.5246990056863</v>
      </c>
      <c r="K87" s="78" t="str">
        <f aca="false">INDEX('Presidente por município'!$S$6:$S$5576,MATCH($A87,'Presidente por município'!$A$6:$A$5576,0))</f>
        <v>Flávio Bolsonaro</v>
      </c>
    </row>
    <row r="88" customFormat="false" ht="15" hidden="false" customHeight="false" outlineLevel="0" collapsed="false">
      <c r="A88" s="77" t="s">
        <v>10373</v>
      </c>
      <c r="B88" s="78" t="str">
        <f aca="false">INDEX('Presidente por município'!$B$6:$B$5576,MATCH($A88,'Presidente por município'!$A$6:$A$5576,0))</f>
        <v>Mogi das Cruzes</v>
      </c>
      <c r="C88" s="78" t="str">
        <f aca="false">INDEX('Presidente por município'!$C$6:$C$5576,MATCH($A88,'Presidente por município'!$A$6:$A$5576,0))</f>
        <v>SP</v>
      </c>
      <c r="D88" s="79" t="n">
        <f aca="false">INDEX('Presidente por município'!$F$6:$F$5576,MATCH($A88,'Presidente por município'!$A$6:$A$5576,0))</f>
        <v>334039</v>
      </c>
      <c r="E88" s="80" t="n">
        <f aca="false">INDEX('Presidente por município'!$I$6:$I$5576,MATCH($A88,'Presidente por município'!$A$6:$A$5576,0))</f>
        <v>0.231999856304204</v>
      </c>
      <c r="F88" s="79" t="n">
        <f aca="false">INDEX('Presidente por município'!$M$6:$M$5576,MATCH($A88,'Presidente por município'!$A$6:$A$5576,0))</f>
        <v>124249</v>
      </c>
      <c r="G88" s="79" t="n">
        <f aca="false">INDEX('Presidente por município'!$N$6:$N$5576,MATCH($A88,'Presidente por município'!$A$6:$A$5576,0))</f>
        <v>88346</v>
      </c>
      <c r="H88" s="80" t="n">
        <f aca="false">INDEX('Presidente por município'!$P$6:$P$5576,MATCH($A88,'Presidente por município'!$A$6:$A$5576,0))</f>
        <v>0.517837941468213</v>
      </c>
      <c r="I88" s="80" t="n">
        <f aca="false">INDEX('Presidente por município'!$Q$6:$Q$5576,MATCH($A88,'Presidente por município'!$A$6:$A$5576,0))</f>
        <v>0.368203452558578</v>
      </c>
      <c r="J88" s="81" t="n">
        <f aca="false">INDEX('Presidente por município'!$R$6:$R$5576,MATCH($A88,'Presidente por município'!$A$6:$A$5576,0))</f>
        <v>14.9634488909635</v>
      </c>
      <c r="K88" s="78" t="str">
        <f aca="false">INDEX('Presidente por município'!$S$6:$S$5576,MATCH($A88,'Presidente por município'!$A$6:$A$5576,0))</f>
        <v>Flávio Bolsonaro</v>
      </c>
    </row>
    <row r="89" customFormat="false" ht="15" hidden="false" customHeight="false" outlineLevel="0" collapsed="false">
      <c r="A89" s="77" t="s">
        <v>9993</v>
      </c>
      <c r="B89" s="78" t="str">
        <f aca="false">INDEX('Presidente por município'!$B$6:$B$5576,MATCH($A89,'Presidente por município'!$A$6:$A$5576,0))</f>
        <v>Diadema</v>
      </c>
      <c r="C89" s="78" t="str">
        <f aca="false">INDEX('Presidente por município'!$C$6:$C$5576,MATCH($A89,'Presidente por município'!$A$6:$A$5576,0))</f>
        <v>SP</v>
      </c>
      <c r="D89" s="79" t="n">
        <f aca="false">INDEX('Presidente por município'!$F$6:$F$5576,MATCH($A89,'Presidente por município'!$A$6:$A$5576,0))</f>
        <v>331016</v>
      </c>
      <c r="E89" s="80" t="n">
        <f aca="false">INDEX('Presidente por município'!$I$6:$I$5576,MATCH($A89,'Presidente por município'!$A$6:$A$5576,0))</f>
        <v>0.22614314715905</v>
      </c>
      <c r="F89" s="79" t="n">
        <f aca="false">INDEX('Presidente por município'!$M$6:$M$5576,MATCH($A89,'Presidente por município'!$A$6:$A$5576,0))</f>
        <v>89832</v>
      </c>
      <c r="G89" s="79" t="n">
        <f aca="false">INDEX('Presidente por município'!$N$6:$N$5576,MATCH($A89,'Presidente por município'!$A$6:$A$5576,0))</f>
        <v>125594</v>
      </c>
      <c r="H89" s="80" t="n">
        <f aca="false">INDEX('Presidente por município'!$P$6:$P$5576,MATCH($A89,'Presidente por município'!$A$6:$A$5576,0))</f>
        <v>0.374979650616743</v>
      </c>
      <c r="I89" s="80" t="n">
        <f aca="false">INDEX('Presidente por município'!$Q$6:$Q$5576,MATCH($A89,'Presidente por município'!$A$6:$A$5576,0))</f>
        <v>0.524258551958759</v>
      </c>
      <c r="J89" s="81" t="n">
        <f aca="false">INDEX('Presidente por município'!$R$6:$R$5576,MATCH($A89,'Presidente por município'!$A$6:$A$5576,0))</f>
        <v>14.9278901342016</v>
      </c>
      <c r="K89" s="78" t="str">
        <f aca="false">INDEX('Presidente por município'!$S$6:$S$5576,MATCH($A89,'Presidente por município'!$A$6:$A$5576,0))</f>
        <v>Lula</v>
      </c>
    </row>
    <row r="90" customFormat="false" ht="15" hidden="false" customHeight="false" outlineLevel="0" collapsed="false">
      <c r="A90" s="77" t="s">
        <v>737</v>
      </c>
      <c r="B90" s="78" t="str">
        <f aca="false">INDEX('Presidente por município'!$B$6:$B$5576,MATCH($A90,'Presidente por município'!$A$6:$A$5576,0))</f>
        <v>Macapá</v>
      </c>
      <c r="C90" s="78" t="str">
        <f aca="false">INDEX('Presidente por município'!$C$6:$C$5576,MATCH($A90,'Presidente por município'!$A$6:$A$5576,0))</f>
        <v>AP</v>
      </c>
      <c r="D90" s="79" t="n">
        <f aca="false">INDEX('Presidente por município'!$F$6:$F$5576,MATCH($A90,'Presidente por município'!$A$6:$A$5576,0))</f>
        <v>321597</v>
      </c>
      <c r="E90" s="80" t="n">
        <f aca="false">INDEX('Presidente por município'!$I$6:$I$5576,MATCH($A90,'Presidente por município'!$A$6:$A$5576,0))</f>
        <v>0.158779466226364</v>
      </c>
      <c r="F90" s="79" t="n">
        <f aca="false">INDEX('Presidente por município'!$M$6:$M$5576,MATCH($A90,'Presidente por município'!$A$6:$A$5576,0))</f>
        <v>124378</v>
      </c>
      <c r="G90" s="79" t="n">
        <f aca="false">INDEX('Presidente por município'!$N$6:$N$5576,MATCH($A90,'Presidente por município'!$A$6:$A$5576,0))</f>
        <v>114179</v>
      </c>
      <c r="H90" s="80" t="n">
        <f aca="false">INDEX('Presidente por município'!$P$6:$P$5576,MATCH($A90,'Presidente por município'!$A$6:$A$5576,0))</f>
        <v>0.471632577222639</v>
      </c>
      <c r="I90" s="80" t="n">
        <f aca="false">INDEX('Presidente por município'!$Q$6:$Q$5576,MATCH($A90,'Presidente por município'!$A$6:$A$5576,0))</f>
        <v>0.432958690722666</v>
      </c>
      <c r="J90" s="81" t="n">
        <f aca="false">INDEX('Presidente por município'!$R$6:$R$5576,MATCH($A90,'Presidente por município'!$A$6:$A$5576,0))</f>
        <v>3.86738864999735</v>
      </c>
      <c r="K90" s="78" t="str">
        <f aca="false">INDEX('Presidente por município'!$S$6:$S$5576,MATCH($A90,'Presidente por município'!$A$6:$A$5576,0))</f>
        <v>Flávio Bolsonaro</v>
      </c>
    </row>
    <row r="91" customFormat="false" ht="15" hidden="false" customHeight="false" outlineLevel="0" collapsed="false">
      <c r="A91" s="77" t="s">
        <v>10540</v>
      </c>
      <c r="B91" s="78" t="str">
        <f aca="false">INDEX('Presidente por município'!$B$6:$B$5576,MATCH($A91,'Presidente por município'!$A$6:$A$5576,0))</f>
        <v>Piracicaba</v>
      </c>
      <c r="C91" s="78" t="str">
        <f aca="false">INDEX('Presidente por município'!$C$6:$C$5576,MATCH($A91,'Presidente por município'!$A$6:$A$5576,0))</f>
        <v>SP</v>
      </c>
      <c r="D91" s="79" t="n">
        <f aca="false">INDEX('Presidente por município'!$F$6:$F$5576,MATCH($A91,'Presidente por município'!$A$6:$A$5576,0))</f>
        <v>311212</v>
      </c>
      <c r="E91" s="80" t="n">
        <f aca="false">INDEX('Presidente por município'!$I$6:$I$5576,MATCH($A91,'Presidente por município'!$A$6:$A$5576,0))</f>
        <v>0.231173605130908</v>
      </c>
      <c r="F91" s="79" t="n">
        <f aca="false">INDEX('Presidente por município'!$M$6:$M$5576,MATCH($A91,'Presidente por município'!$A$6:$A$5576,0))</f>
        <v>143775</v>
      </c>
      <c r="G91" s="79" t="n">
        <f aca="false">INDEX('Presidente por município'!$N$6:$N$5576,MATCH($A91,'Presidente por município'!$A$6:$A$5576,0))</f>
        <v>62618</v>
      </c>
      <c r="H91" s="80" t="n">
        <f aca="false">INDEX('Presidente por município'!$P$6:$P$5576,MATCH($A91,'Presidente por município'!$A$6:$A$5576,0))</f>
        <v>0.633495626886387</v>
      </c>
      <c r="I91" s="80" t="n">
        <f aca="false">INDEX('Presidente por município'!$Q$6:$Q$5576,MATCH($A91,'Presidente por município'!$A$6:$A$5576,0))</f>
        <v>0.27590491507127</v>
      </c>
      <c r="J91" s="81" t="n">
        <f aca="false">INDEX('Presidente por município'!$R$6:$R$5576,MATCH($A91,'Presidente por município'!$A$6:$A$5576,0))</f>
        <v>35.7590711815118</v>
      </c>
      <c r="K91" s="78" t="str">
        <f aca="false">INDEX('Presidente por município'!$S$6:$S$5576,MATCH($A91,'Presidente por município'!$A$6:$A$5576,0))</f>
        <v>Flávio Bolsonaro</v>
      </c>
    </row>
    <row r="92" customFormat="false" ht="15" hidden="false" customHeight="false" outlineLevel="0" collapsed="false">
      <c r="A92" s="77" t="s">
        <v>10343</v>
      </c>
      <c r="B92" s="78" t="str">
        <f aca="false">INDEX('Presidente por município'!$B$6:$B$5576,MATCH($A92,'Presidente por município'!$A$6:$A$5576,0))</f>
        <v>Mauá</v>
      </c>
      <c r="C92" s="78" t="str">
        <f aca="false">INDEX('Presidente por município'!$C$6:$C$5576,MATCH($A92,'Presidente por município'!$A$6:$A$5576,0))</f>
        <v>SP</v>
      </c>
      <c r="D92" s="79" t="n">
        <f aca="false">INDEX('Presidente por município'!$F$6:$F$5576,MATCH($A92,'Presidente por município'!$A$6:$A$5576,0))</f>
        <v>310407</v>
      </c>
      <c r="E92" s="80" t="n">
        <f aca="false">INDEX('Presidente por município'!$I$6:$I$5576,MATCH($A92,'Presidente por município'!$A$6:$A$5576,0))</f>
        <v>0.226811895350298</v>
      </c>
      <c r="F92" s="79" t="n">
        <f aca="false">INDEX('Presidente por município'!$M$6:$M$5576,MATCH($A92,'Presidente por município'!$A$6:$A$5576,0))</f>
        <v>95900</v>
      </c>
      <c r="G92" s="79" t="n">
        <f aca="false">INDEX('Presidente por município'!$N$6:$N$5576,MATCH($A92,'Presidente por município'!$A$6:$A$5576,0))</f>
        <v>102086</v>
      </c>
      <c r="H92" s="80" t="n">
        <f aca="false">INDEX('Presidente por município'!$P$6:$P$5576,MATCH($A92,'Presidente por município'!$A$6:$A$5576,0))</f>
        <v>0.430649296995334</v>
      </c>
      <c r="I92" s="80" t="n">
        <f aca="false">INDEX('Presidente por município'!$Q$6:$Q$5576,MATCH($A92,'Presidente por município'!$A$6:$A$5576,0))</f>
        <v>0.458428197425085</v>
      </c>
      <c r="J92" s="81" t="n">
        <f aca="false">INDEX('Presidente por município'!$R$6:$R$5576,MATCH($A92,'Presidente por município'!$A$6:$A$5576,0))</f>
        <v>2.77789004297512</v>
      </c>
      <c r="K92" s="78" t="str">
        <f aca="false">INDEX('Presidente por município'!$S$6:$S$5576,MATCH($A92,'Presidente por município'!$A$6:$A$5576,0))</f>
        <v>Lula</v>
      </c>
    </row>
    <row r="93" customFormat="false" ht="15" hidden="false" customHeight="false" outlineLevel="0" collapsed="false">
      <c r="A93" s="77" t="s">
        <v>5531</v>
      </c>
      <c r="B93" s="78" t="str">
        <f aca="false">INDEX('Presidente por município'!$B$6:$B$5576,MATCH($A93,'Presidente por município'!$A$6:$A$5576,0))</f>
        <v>Campina Grande</v>
      </c>
      <c r="C93" s="78" t="str">
        <f aca="false">INDEX('Presidente por município'!$C$6:$C$5576,MATCH($A93,'Presidente por município'!$A$6:$A$5576,0))</f>
        <v>PB</v>
      </c>
      <c r="D93" s="79" t="n">
        <f aca="false">INDEX('Presidente por município'!$F$6:$F$5576,MATCH($A93,'Presidente por município'!$A$6:$A$5576,0))</f>
        <v>305258</v>
      </c>
      <c r="E93" s="80" t="n">
        <f aca="false">INDEX('Presidente por município'!$I$6:$I$5576,MATCH($A93,'Presidente por município'!$A$6:$A$5576,0))</f>
        <v>0.137057833046145</v>
      </c>
      <c r="F93" s="79" t="n">
        <f aca="false">INDEX('Presidente por município'!$M$6:$M$5576,MATCH($A93,'Presidente por município'!$A$6:$A$5576,0))</f>
        <v>108991</v>
      </c>
      <c r="G93" s="79" t="n">
        <f aca="false">INDEX('Presidente por município'!$N$6:$N$5576,MATCH($A93,'Presidente por município'!$A$6:$A$5576,0))</f>
        <v>118783</v>
      </c>
      <c r="H93" s="80" t="n">
        <f aca="false">INDEX('Presidente por município'!$P$6:$P$5576,MATCH($A93,'Presidente por município'!$A$6:$A$5576,0))</f>
        <v>0.444070959435454</v>
      </c>
      <c r="I93" s="80" t="n">
        <f aca="false">INDEX('Presidente por município'!$Q$6:$Q$5576,MATCH($A93,'Presidente por município'!$A$6:$A$5576,0))</f>
        <v>0.483967307159504</v>
      </c>
      <c r="J93" s="81" t="n">
        <f aca="false">INDEX('Presidente por município'!$R$6:$R$5576,MATCH($A93,'Presidente por município'!$A$6:$A$5576,0))</f>
        <v>3.98963477240503</v>
      </c>
      <c r="K93" s="78" t="str">
        <f aca="false">INDEX('Presidente por município'!$S$6:$S$5576,MATCH($A93,'Presidente por município'!$A$6:$A$5576,0))</f>
        <v>Lula</v>
      </c>
    </row>
    <row r="94" customFormat="false" ht="15" hidden="false" customHeight="false" outlineLevel="0" collapsed="false">
      <c r="A94" s="77" t="s">
        <v>7054</v>
      </c>
      <c r="B94" s="78" t="str">
        <f aca="false">INDEX('Presidente por município'!$B$6:$B$5576,MATCH($A94,'Presidente por município'!$A$6:$A$5576,0))</f>
        <v>Maringá</v>
      </c>
      <c r="C94" s="78" t="str">
        <f aca="false">INDEX('Presidente por município'!$C$6:$C$5576,MATCH($A94,'Presidente por município'!$A$6:$A$5576,0))</f>
        <v>PR</v>
      </c>
      <c r="D94" s="79" t="n">
        <f aca="false">INDEX('Presidente por município'!$F$6:$F$5576,MATCH($A94,'Presidente por município'!$A$6:$A$5576,0))</f>
        <v>302812</v>
      </c>
      <c r="E94" s="80" t="n">
        <f aca="false">INDEX('Presidente por município'!$I$6:$I$5576,MATCH($A94,'Presidente por município'!$A$6:$A$5576,0))</f>
        <v>0.210539872924455</v>
      </c>
      <c r="F94" s="79" t="n">
        <f aca="false">INDEX('Presidente por município'!$M$6:$M$5576,MATCH($A94,'Presidente por município'!$A$6:$A$5576,0))</f>
        <v>146584</v>
      </c>
      <c r="G94" s="79" t="n">
        <f aca="false">INDEX('Presidente por município'!$N$6:$N$5576,MATCH($A94,'Presidente por município'!$A$6:$A$5576,0))</f>
        <v>62164</v>
      </c>
      <c r="H94" s="80" t="n">
        <f aca="false">INDEX('Presidente por município'!$P$6:$P$5576,MATCH($A94,'Presidente por município'!$A$6:$A$5576,0))</f>
        <v>0.631441100705603</v>
      </c>
      <c r="I94" s="80" t="n">
        <f aca="false">INDEX('Presidente por município'!$Q$6:$Q$5576,MATCH($A94,'Presidente por município'!$A$6:$A$5576,0))</f>
        <v>0.267784373357686</v>
      </c>
      <c r="J94" s="81" t="n">
        <f aca="false">INDEX('Presidente por município'!$R$6:$R$5576,MATCH($A94,'Presidente por município'!$A$6:$A$5576,0))</f>
        <v>36.3656727347916</v>
      </c>
      <c r="K94" s="78" t="str">
        <f aca="false">INDEX('Presidente por município'!$S$6:$S$5576,MATCH($A94,'Presidente por município'!$A$6:$A$5576,0))</f>
        <v>Flávio Bolsonaro</v>
      </c>
    </row>
    <row r="95" customFormat="false" ht="15" hidden="false" customHeight="false" outlineLevel="0" collapsed="false">
      <c r="A95" s="77" t="s">
        <v>6073</v>
      </c>
      <c r="B95" s="78" t="str">
        <f aca="false">INDEX('Presidente por município'!$B$6:$B$5576,MATCH($A95,'Presidente por município'!$A$6:$A$5576,0))</f>
        <v>Olinda</v>
      </c>
      <c r="C95" s="78" t="str">
        <f aca="false">INDEX('Presidente por município'!$C$6:$C$5576,MATCH($A95,'Presidente por município'!$A$6:$A$5576,0))</f>
        <v>PE</v>
      </c>
      <c r="D95" s="79" t="n">
        <f aca="false">INDEX('Presidente por município'!$F$6:$F$5576,MATCH($A95,'Presidente por município'!$A$6:$A$5576,0))</f>
        <v>301943</v>
      </c>
      <c r="E95" s="80" t="n">
        <f aca="false">INDEX('Presidente por município'!$I$6:$I$5576,MATCH($A95,'Presidente por município'!$A$6:$A$5576,0))</f>
        <v>0.150581401125378</v>
      </c>
      <c r="F95" s="79" t="n">
        <f aca="false">INDEX('Presidente por município'!$M$6:$M$5576,MATCH($A95,'Presidente por município'!$A$6:$A$5576,0))</f>
        <v>89168</v>
      </c>
      <c r="G95" s="79" t="n">
        <f aca="false">INDEX('Presidente por município'!$N$6:$N$5576,MATCH($A95,'Presidente por município'!$A$6:$A$5576,0))</f>
        <v>139200</v>
      </c>
      <c r="H95" s="80" t="n">
        <f aca="false">INDEX('Presidente por município'!$P$6:$P$5576,MATCH($A95,'Presidente por município'!$A$6:$A$5576,0))</f>
        <v>0.366634184048979</v>
      </c>
      <c r="I95" s="80" t="n">
        <f aca="false">INDEX('Presidente por município'!$Q$6:$Q$5576,MATCH($A95,'Presidente por município'!$A$6:$A$5576,0))</f>
        <v>0.572351947106786</v>
      </c>
      <c r="J95" s="81" t="n">
        <f aca="false">INDEX('Presidente por município'!$R$6:$R$5576,MATCH($A95,'Presidente por município'!$A$6:$A$5576,0))</f>
        <v>20.5717763057807</v>
      </c>
      <c r="K95" s="78" t="str">
        <f aca="false">INDEX('Presidente por município'!$S$6:$S$5576,MATCH($A95,'Presidente por município'!$A$6:$A$5576,0))</f>
        <v>Lula</v>
      </c>
    </row>
    <row r="96" customFormat="false" ht="15" hidden="false" customHeight="false" outlineLevel="0" collapsed="false">
      <c r="A96" s="77" t="s">
        <v>3162</v>
      </c>
      <c r="B96" s="78" t="str">
        <f aca="false">INDEX('Presidente por município'!$B$6:$B$5576,MATCH($A96,'Presidente por município'!$A$6:$A$5576,0))</f>
        <v>Betim</v>
      </c>
      <c r="C96" s="78" t="str">
        <f aca="false">INDEX('Presidente por município'!$C$6:$C$5576,MATCH($A96,'Presidente por município'!$A$6:$A$5576,0))</f>
        <v>MG</v>
      </c>
      <c r="D96" s="79" t="n">
        <f aca="false">INDEX('Presidente por município'!$F$6:$F$5576,MATCH($A96,'Presidente por município'!$A$6:$A$5576,0))</f>
        <v>301594</v>
      </c>
      <c r="E96" s="80" t="n">
        <f aca="false">INDEX('Presidente por município'!$I$6:$I$5576,MATCH($A96,'Presidente por município'!$A$6:$A$5576,0))</f>
        <v>0.180103052447993</v>
      </c>
      <c r="F96" s="79" t="n">
        <f aca="false">INDEX('Presidente por município'!$M$6:$M$5576,MATCH($A96,'Presidente por município'!$A$6:$A$5576,0))</f>
        <v>113009</v>
      </c>
      <c r="G96" s="79" t="n">
        <f aca="false">INDEX('Presidente por município'!$N$6:$N$5576,MATCH($A96,'Presidente por município'!$A$6:$A$5576,0))</f>
        <v>95603</v>
      </c>
      <c r="H96" s="80" t="n">
        <f aca="false">INDEX('Presidente por município'!$P$6:$P$5576,MATCH($A96,'Presidente por município'!$A$6:$A$5576,0))</f>
        <v>0.487160254337752</v>
      </c>
      <c r="I96" s="80" t="n">
        <f aca="false">INDEX('Presidente por município'!$Q$6:$Q$5576,MATCH($A96,'Presidente por município'!$A$6:$A$5576,0))</f>
        <v>0.412126306714086</v>
      </c>
      <c r="J96" s="81" t="n">
        <f aca="false">INDEX('Presidente por município'!$R$6:$R$5576,MATCH($A96,'Presidente por município'!$A$6:$A$5576,0))</f>
        <v>7.50339476236663</v>
      </c>
      <c r="K96" s="78" t="str">
        <f aca="false">INDEX('Presidente por município'!$S$6:$S$5576,MATCH($A96,'Presidente por município'!$A$6:$A$5576,0))</f>
        <v>Flávio Bolsonaro</v>
      </c>
    </row>
    <row r="97" customFormat="false" ht="15" hidden="false" customHeight="false" outlineLevel="0" collapsed="false">
      <c r="A97" s="77" t="s">
        <v>9815</v>
      </c>
      <c r="B97" s="78" t="str">
        <f aca="false">INDEX('Presidente por município'!$B$6:$B$5576,MATCH($A97,'Presidente por município'!$A$6:$A$5576,0))</f>
        <v>Barueri</v>
      </c>
      <c r="C97" s="78" t="str">
        <f aca="false">INDEX('Presidente por município'!$C$6:$C$5576,MATCH($A97,'Presidente por município'!$A$6:$A$5576,0))</f>
        <v>SP</v>
      </c>
      <c r="D97" s="79" t="n">
        <f aca="false">INDEX('Presidente por município'!$F$6:$F$5576,MATCH($A97,'Presidente por município'!$A$6:$A$5576,0))</f>
        <v>298024</v>
      </c>
      <c r="E97" s="80" t="n">
        <f aca="false">INDEX('Presidente por município'!$I$6:$I$5576,MATCH($A97,'Presidente por município'!$A$6:$A$5576,0))</f>
        <v>0.225116098032373</v>
      </c>
      <c r="F97" s="79" t="n">
        <f aca="false">INDEX('Presidente por município'!$M$6:$M$5576,MATCH($A97,'Presidente por município'!$A$6:$A$5576,0))</f>
        <v>106619</v>
      </c>
      <c r="G97" s="79" t="n">
        <f aca="false">INDEX('Presidente por município'!$N$6:$N$5576,MATCH($A97,'Presidente por município'!$A$6:$A$5576,0))</f>
        <v>89466</v>
      </c>
      <c r="H97" s="80" t="n">
        <f aca="false">INDEX('Presidente por município'!$P$6:$P$5576,MATCH($A97,'Presidente por município'!$A$6:$A$5576,0))</f>
        <v>0.486635873186851</v>
      </c>
      <c r="I97" s="80" t="n">
        <f aca="false">INDEX('Presidente por município'!$Q$6:$Q$5576,MATCH($A97,'Presidente por município'!$A$6:$A$5576,0))</f>
        <v>0.408345276456681</v>
      </c>
      <c r="J97" s="81" t="n">
        <f aca="false">INDEX('Presidente por município'!$R$6:$R$5576,MATCH($A97,'Presidente por município'!$A$6:$A$5576,0))</f>
        <v>7.82905967301706</v>
      </c>
      <c r="K97" s="78" t="str">
        <f aca="false">INDEX('Presidente por município'!$S$6:$S$5576,MATCH($A97,'Presidente por município'!$A$6:$A$5576,0))</f>
        <v>Flávio Bolsonaro</v>
      </c>
    </row>
    <row r="98" customFormat="false" ht="15" hidden="false" customHeight="false" outlineLevel="0" collapsed="false">
      <c r="A98" s="77" t="s">
        <v>9924</v>
      </c>
      <c r="B98" s="78" t="str">
        <f aca="false">INDEX('Presidente por município'!$B$6:$B$5576,MATCH($A98,'Presidente por município'!$A$6:$A$5576,0))</f>
        <v>Carapicuíba</v>
      </c>
      <c r="C98" s="78" t="str">
        <f aca="false">INDEX('Presidente por município'!$C$6:$C$5576,MATCH($A98,'Presidente por município'!$A$6:$A$5576,0))</f>
        <v>SP</v>
      </c>
      <c r="D98" s="79" t="n">
        <f aca="false">INDEX('Presidente por município'!$F$6:$F$5576,MATCH($A98,'Presidente por município'!$A$6:$A$5576,0))</f>
        <v>290495</v>
      </c>
      <c r="E98" s="80" t="n">
        <f aca="false">INDEX('Presidente por município'!$I$6:$I$5576,MATCH($A98,'Presidente por município'!$A$6:$A$5576,0))</f>
        <v>0.251426014217112</v>
      </c>
      <c r="F98" s="79" t="n">
        <f aca="false">INDEX('Presidente por município'!$M$6:$M$5576,MATCH($A98,'Presidente por município'!$A$6:$A$5576,0))</f>
        <v>88178</v>
      </c>
      <c r="G98" s="79" t="n">
        <f aca="false">INDEX('Presidente por município'!$N$6:$N$5576,MATCH($A98,'Presidente por município'!$A$6:$A$5576,0))</f>
        <v>94231</v>
      </c>
      <c r="H98" s="80" t="n">
        <f aca="false">INDEX('Presidente por município'!$P$6:$P$5576,MATCH($A98,'Presidente por município'!$A$6:$A$5576,0))</f>
        <v>0.433256028773019</v>
      </c>
      <c r="I98" s="80" t="n">
        <f aca="false">INDEX('Presidente por município'!$Q$6:$Q$5576,MATCH($A98,'Presidente por município'!$A$6:$A$5576,0))</f>
        <v>0.462996992983628</v>
      </c>
      <c r="J98" s="81" t="n">
        <f aca="false">INDEX('Presidente por município'!$R$6:$R$5576,MATCH($A98,'Presidente por município'!$A$6:$A$5576,0))</f>
        <v>2.97409642106091</v>
      </c>
      <c r="K98" s="78" t="str">
        <f aca="false">INDEX('Presidente por município'!$S$6:$S$5576,MATCH($A98,'Presidente por município'!$A$6:$A$5576,0))</f>
        <v>Lula</v>
      </c>
    </row>
    <row r="99" customFormat="false" ht="15" hidden="false" customHeight="false" outlineLevel="0" collapsed="false">
      <c r="A99" s="77" t="s">
        <v>2143</v>
      </c>
      <c r="B99" s="78" t="str">
        <f aca="false">INDEX('Presidente por município'!$B$6:$B$5576,MATCH($A99,'Presidente por município'!$A$6:$A$5576,0))</f>
        <v>Anápolis</v>
      </c>
      <c r="C99" s="78" t="str">
        <f aca="false">INDEX('Presidente por município'!$C$6:$C$5576,MATCH($A99,'Presidente por município'!$A$6:$A$5576,0))</f>
        <v>GO</v>
      </c>
      <c r="D99" s="79" t="n">
        <f aca="false">INDEX('Presidente por município'!$F$6:$F$5576,MATCH($A99,'Presidente por município'!$A$6:$A$5576,0))</f>
        <v>288292</v>
      </c>
      <c r="E99" s="80" t="n">
        <f aca="false">INDEX('Presidente por município'!$I$6:$I$5576,MATCH($A99,'Presidente por município'!$A$6:$A$5576,0))</f>
        <v>0.222788006604415</v>
      </c>
      <c r="F99" s="79" t="n">
        <f aca="false">INDEX('Presidente por município'!$M$6:$M$5576,MATCH($A99,'Presidente por município'!$A$6:$A$5576,0))</f>
        <v>135929</v>
      </c>
      <c r="G99" s="79" t="n">
        <f aca="false">INDEX('Presidente por município'!$N$6:$N$5576,MATCH($A99,'Presidente por município'!$A$6:$A$5576,0))</f>
        <v>47059</v>
      </c>
      <c r="H99" s="80" t="n">
        <f aca="false">INDEX('Presidente por município'!$P$6:$P$5576,MATCH($A99,'Presidente por município'!$A$6:$A$5576,0))</f>
        <v>0.630845914299372</v>
      </c>
      <c r="I99" s="80" t="n">
        <f aca="false">INDEX('Presidente por município'!$Q$6:$Q$5576,MATCH($A99,'Presidente por município'!$A$6:$A$5576,0))</f>
        <v>0.218400620037035</v>
      </c>
      <c r="J99" s="81" t="n">
        <f aca="false">INDEX('Presidente por município'!$R$6:$R$5576,MATCH($A99,'Presidente por município'!$A$6:$A$5576,0))</f>
        <v>41.2445294262337</v>
      </c>
      <c r="K99" s="78" t="str">
        <f aca="false">INDEX('Presidente por município'!$S$6:$S$5576,MATCH($A99,'Presidente por município'!$A$6:$A$5576,0))</f>
        <v>Flávio Bolsonaro</v>
      </c>
    </row>
    <row r="100" customFormat="false" ht="15" hidden="false" customHeight="false" outlineLevel="0" collapsed="false">
      <c r="A100" s="77" t="s">
        <v>4011</v>
      </c>
      <c r="B100" s="78" t="str">
        <f aca="false">INDEX('Presidente por município'!$B$6:$B$5576,MATCH($A100,'Presidente por município'!$A$6:$A$5576,0))</f>
        <v>Montes Claros</v>
      </c>
      <c r="C100" s="78" t="str">
        <f aca="false">INDEX('Presidente por município'!$C$6:$C$5576,MATCH($A100,'Presidente por município'!$A$6:$A$5576,0))</f>
        <v>MG</v>
      </c>
      <c r="D100" s="79" t="n">
        <f aca="false">INDEX('Presidente por município'!$F$6:$F$5576,MATCH($A100,'Presidente por município'!$A$6:$A$5576,0))</f>
        <v>283875</v>
      </c>
      <c r="E100" s="80" t="n">
        <f aca="false">INDEX('Presidente por município'!$I$6:$I$5576,MATCH($A100,'Presidente por município'!$A$6:$A$5576,0))</f>
        <v>0.17798678996037</v>
      </c>
      <c r="F100" s="79" t="n">
        <f aca="false">INDEX('Presidente por município'!$M$6:$M$5576,MATCH($A100,'Presidente por município'!$A$6:$A$5576,0))</f>
        <v>108875</v>
      </c>
      <c r="G100" s="79" t="n">
        <f aca="false">INDEX('Presidente por município'!$N$6:$N$5576,MATCH($A100,'Presidente por município'!$A$6:$A$5576,0))</f>
        <v>94112</v>
      </c>
      <c r="H100" s="80" t="n">
        <f aca="false">INDEX('Presidente por município'!$P$6:$P$5576,MATCH($A100,'Presidente por município'!$A$6:$A$5576,0))</f>
        <v>0.492482155296417</v>
      </c>
      <c r="I100" s="80" t="n">
        <f aca="false">INDEX('Presidente por município'!$Q$6:$Q$5576,MATCH($A100,'Presidente por município'!$A$6:$A$5576,0))</f>
        <v>0.425703610555742</v>
      </c>
      <c r="J100" s="81" t="n">
        <f aca="false">INDEX('Presidente por município'!$R$6:$R$5576,MATCH($A100,'Presidente por município'!$A$6:$A$5576,0))</f>
        <v>6.67785447406751</v>
      </c>
      <c r="K100" s="78" t="str">
        <f aca="false">INDEX('Presidente por município'!$S$6:$S$5576,MATCH($A100,'Presidente por município'!$A$6:$A$5576,0))</f>
        <v>Flávio Bolsonaro</v>
      </c>
    </row>
    <row r="101" customFormat="false" ht="15" hidden="false" customHeight="false" outlineLevel="0" collapsed="false">
      <c r="A101" s="77" t="s">
        <v>9823</v>
      </c>
      <c r="B101" s="78" t="str">
        <f aca="false">INDEX('Presidente por município'!$B$6:$B$5576,MATCH($A101,'Presidente por município'!$A$6:$A$5576,0))</f>
        <v>Bauru</v>
      </c>
      <c r="C101" s="78" t="str">
        <f aca="false">INDEX('Presidente por município'!$C$6:$C$5576,MATCH($A101,'Presidente por município'!$A$6:$A$5576,0))</f>
        <v>SP</v>
      </c>
      <c r="D101" s="79" t="n">
        <f aca="false">INDEX('Presidente por município'!$F$6:$F$5576,MATCH($A101,'Presidente por município'!$A$6:$A$5576,0))</f>
        <v>278336</v>
      </c>
      <c r="E101" s="80" t="n">
        <f aca="false">INDEX('Presidente por município'!$I$6:$I$5576,MATCH($A101,'Presidente por município'!$A$6:$A$5576,0))</f>
        <v>0.251135318464015</v>
      </c>
      <c r="F101" s="79" t="n">
        <f aca="false">INDEX('Presidente por município'!$M$6:$M$5576,MATCH($A101,'Presidente por município'!$A$6:$A$5576,0))</f>
        <v>112236</v>
      </c>
      <c r="G101" s="79" t="n">
        <f aca="false">INDEX('Presidente por município'!$N$6:$N$5576,MATCH($A101,'Presidente por município'!$A$6:$A$5576,0))</f>
        <v>64967</v>
      </c>
      <c r="H101" s="80" t="n">
        <f aca="false">INDEX('Presidente por município'!$P$6:$P$5576,MATCH($A101,'Presidente por município'!$A$6:$A$5576,0))</f>
        <v>0.571198827433178</v>
      </c>
      <c r="I101" s="80" t="n">
        <f aca="false">INDEX('Presidente por município'!$Q$6:$Q$5576,MATCH($A101,'Presidente por município'!$A$6:$A$5576,0))</f>
        <v>0.330634326079433</v>
      </c>
      <c r="J101" s="81" t="n">
        <f aca="false">INDEX('Presidente por município'!$R$6:$R$5576,MATCH($A101,'Presidente por município'!$A$6:$A$5576,0))</f>
        <v>24.0564501353745</v>
      </c>
      <c r="K101" s="78" t="str">
        <f aca="false">INDEX('Presidente por município'!$S$6:$S$5576,MATCH($A101,'Presidente por município'!$A$6:$A$5576,0))</f>
        <v>Flávio Bolsonaro</v>
      </c>
    </row>
    <row r="102" customFormat="false" ht="15" hidden="false" customHeight="false" outlineLevel="0" collapsed="false">
      <c r="A102" s="77" t="s">
        <v>1987</v>
      </c>
      <c r="B102" s="78" t="str">
        <f aca="false">INDEX('Presidente por município'!$B$6:$B$5576,MATCH($A102,'Presidente por município'!$A$6:$A$5576,0))</f>
        <v>Cariacica</v>
      </c>
      <c r="C102" s="78" t="str">
        <f aca="false">INDEX('Presidente por município'!$C$6:$C$5576,MATCH($A102,'Presidente por município'!$A$6:$A$5576,0))</f>
        <v>ES</v>
      </c>
      <c r="D102" s="79" t="n">
        <f aca="false">INDEX('Presidente por município'!$F$6:$F$5576,MATCH($A102,'Presidente por município'!$A$6:$A$5576,0))</f>
        <v>274339</v>
      </c>
      <c r="E102" s="80" t="n">
        <f aca="false">INDEX('Presidente por município'!$I$6:$I$5576,MATCH($A102,'Presidente por município'!$A$6:$A$5576,0))</f>
        <v>0.220657653487109</v>
      </c>
      <c r="F102" s="79" t="n">
        <f aca="false">INDEX('Presidente por município'!$M$6:$M$5576,MATCH($A102,'Presidente por município'!$A$6:$A$5576,0))</f>
        <v>106008</v>
      </c>
      <c r="G102" s="79" t="n">
        <f aca="false">INDEX('Presidente por município'!$N$6:$N$5576,MATCH($A102,'Presidente por município'!$A$6:$A$5576,0))</f>
        <v>81394</v>
      </c>
      <c r="H102" s="80" t="n">
        <f aca="false">INDEX('Presidente por município'!$P$6:$P$5576,MATCH($A102,'Presidente por município'!$A$6:$A$5576,0))</f>
        <v>0.518508373767413</v>
      </c>
      <c r="I102" s="80" t="n">
        <f aca="false">INDEX('Presidente por município'!$Q$6:$Q$5576,MATCH($A102,'Presidente por município'!$A$6:$A$5576,0))</f>
        <v>0.398115902332133</v>
      </c>
      <c r="J102" s="81" t="n">
        <f aca="false">INDEX('Presidente por município'!$R$6:$R$5576,MATCH($A102,'Presidente por município'!$A$6:$A$5576,0))</f>
        <v>12.0392471435279</v>
      </c>
      <c r="K102" s="78" t="str">
        <f aca="false">INDEX('Presidente por município'!$S$6:$S$5576,MATCH($A102,'Presidente por município'!$A$6:$A$5576,0))</f>
        <v>Flávio Bolsonaro</v>
      </c>
    </row>
    <row r="103" customFormat="false" ht="15" hidden="false" customHeight="false" outlineLevel="0" collapsed="false">
      <c r="A103" s="77" t="s">
        <v>383</v>
      </c>
      <c r="B103" s="78" t="str">
        <f aca="false">INDEX('Presidente por município'!$B$6:$B$5576,MATCH($A103,'Presidente por município'!$A$6:$A$5576,0))</f>
        <v>Rio Branco</v>
      </c>
      <c r="C103" s="78" t="str">
        <f aca="false">INDEX('Presidente por município'!$C$6:$C$5576,MATCH($A103,'Presidente por município'!$A$6:$A$5576,0))</f>
        <v>AC</v>
      </c>
      <c r="D103" s="79" t="n">
        <f aca="false">INDEX('Presidente por município'!$F$6:$F$5576,MATCH($A103,'Presidente por município'!$A$6:$A$5576,0))</f>
        <v>270174</v>
      </c>
      <c r="E103" s="80" t="n">
        <f aca="false">INDEX('Presidente por município'!$I$6:$I$5576,MATCH($A103,'Presidente por município'!$A$6:$A$5576,0))</f>
        <v>0.202128998349212</v>
      </c>
      <c r="F103" s="79" t="n">
        <f aca="false">INDEX('Presidente por município'!$M$6:$M$5576,MATCH($A103,'Presidente por município'!$A$6:$A$5576,0))</f>
        <v>131895</v>
      </c>
      <c r="G103" s="79" t="n">
        <f aca="false">INDEX('Presidente por município'!$N$6:$N$5576,MATCH($A103,'Presidente por município'!$A$6:$A$5576,0))</f>
        <v>56423</v>
      </c>
      <c r="H103" s="80" t="n">
        <f aca="false">INDEX('Presidente por município'!$P$6:$P$5576,MATCH($A103,'Presidente por município'!$A$6:$A$5576,0))</f>
        <v>0.637623637928201</v>
      </c>
      <c r="I103" s="80" t="n">
        <f aca="false">INDEX('Presidente por município'!$Q$6:$Q$5576,MATCH($A103,'Presidente por município'!$A$6:$A$5576,0))</f>
        <v>0.272767265801</v>
      </c>
      <c r="J103" s="81" t="n">
        <f aca="false">INDEX('Presidente por município'!$R$6:$R$5576,MATCH($A103,'Presidente por município'!$A$6:$A$5576,0))</f>
        <v>36.4856372127201</v>
      </c>
      <c r="K103" s="78" t="str">
        <f aca="false">INDEX('Presidente por município'!$S$6:$S$5576,MATCH($A103,'Presidente por município'!$A$6:$A$5576,0))</f>
        <v>Flávio Bolsonaro</v>
      </c>
    </row>
    <row r="104" customFormat="false" ht="15" hidden="false" customHeight="false" outlineLevel="0" collapsed="false">
      <c r="A104" s="77" t="s">
        <v>9070</v>
      </c>
      <c r="B104" s="78" t="str">
        <f aca="false">INDEX('Presidente por município'!$B$6:$B$5576,MATCH($A104,'Presidente por município'!$A$6:$A$5576,0))</f>
        <v>Blumenau</v>
      </c>
      <c r="C104" s="78" t="str">
        <f aca="false">INDEX('Presidente por município'!$C$6:$C$5576,MATCH($A104,'Presidente por município'!$A$6:$A$5576,0))</f>
        <v>SC</v>
      </c>
      <c r="D104" s="79" t="n">
        <f aca="false">INDEX('Presidente por município'!$F$6:$F$5576,MATCH($A104,'Presidente por município'!$A$6:$A$5576,0))</f>
        <v>269370</v>
      </c>
      <c r="E104" s="80" t="n">
        <f aca="false">INDEX('Presidente por município'!$I$6:$I$5576,MATCH($A104,'Presidente por município'!$A$6:$A$5576,0))</f>
        <v>0.189397483015926</v>
      </c>
      <c r="F104" s="79" t="n">
        <f aca="false">INDEX('Presidente por município'!$M$6:$M$5576,MATCH($A104,'Presidente por município'!$A$6:$A$5576,0))</f>
        <v>145080</v>
      </c>
      <c r="G104" s="79" t="n">
        <f aca="false">INDEX('Presidente por município'!$N$6:$N$5576,MATCH($A104,'Presidente por município'!$A$6:$A$5576,0))</f>
        <v>43960</v>
      </c>
      <c r="H104" s="80" t="n">
        <f aca="false">INDEX('Presidente por município'!$P$6:$P$5576,MATCH($A104,'Presidente por município'!$A$6:$A$5576,0))</f>
        <v>0.688258148989767</v>
      </c>
      <c r="I104" s="80" t="n">
        <f aca="false">INDEX('Presidente por município'!$Q$6:$Q$5576,MATCH($A104,'Presidente por município'!$A$6:$A$5576,0))</f>
        <v>0.208545824576717</v>
      </c>
      <c r="J104" s="81" t="n">
        <f aca="false">INDEX('Presidente por município'!$R$6:$R$5576,MATCH($A104,'Presidente por município'!$A$6:$A$5576,0))</f>
        <v>47.971232441305</v>
      </c>
      <c r="K104" s="78" t="str">
        <f aca="false">INDEX('Presidente por município'!$S$6:$S$5576,MATCH($A104,'Presidente por município'!$A$6:$A$5576,0))</f>
        <v>Flávio Bolsonaro</v>
      </c>
    </row>
    <row r="105" customFormat="false" ht="15" hidden="false" customHeight="false" outlineLevel="0" collapsed="false">
      <c r="A105" s="77" t="s">
        <v>2109</v>
      </c>
      <c r="B105" s="78" t="str">
        <f aca="false">INDEX('Presidente por município'!$B$6:$B$5576,MATCH($A105,'Presidente por município'!$A$6:$A$5576,0))</f>
        <v>Vitória</v>
      </c>
      <c r="C105" s="78" t="str">
        <f aca="false">INDEX('Presidente por município'!$C$6:$C$5576,MATCH($A105,'Presidente por município'!$A$6:$A$5576,0))</f>
        <v>ES</v>
      </c>
      <c r="D105" s="79" t="n">
        <f aca="false">INDEX('Presidente por município'!$F$6:$F$5576,MATCH($A105,'Presidente por município'!$A$6:$A$5576,0))</f>
        <v>267102</v>
      </c>
      <c r="E105" s="80" t="n">
        <f aca="false">INDEX('Presidente por município'!$I$6:$I$5576,MATCH($A105,'Presidente por município'!$A$6:$A$5576,0))</f>
        <v>0.18860959483643</v>
      </c>
      <c r="F105" s="79" t="n">
        <f aca="false">INDEX('Presidente por município'!$M$6:$M$5576,MATCH($A105,'Presidente por município'!$A$6:$A$5576,0))</f>
        <v>103461</v>
      </c>
      <c r="G105" s="79" t="n">
        <f aca="false">INDEX('Presidente por município'!$N$6:$N$5576,MATCH($A105,'Presidente por município'!$A$6:$A$5576,0))</f>
        <v>87021</v>
      </c>
      <c r="H105" s="80" t="n">
        <f aca="false">INDEX('Presidente por município'!$P$6:$P$5576,MATCH($A105,'Presidente por município'!$A$6:$A$5576,0))</f>
        <v>0.494375848162236</v>
      </c>
      <c r="I105" s="80" t="n">
        <f aca="false">INDEX('Presidente por município'!$Q$6:$Q$5576,MATCH($A105,'Presidente por município'!$A$6:$A$5576,0))</f>
        <v>0.415819300827615</v>
      </c>
      <c r="J105" s="81" t="n">
        <f aca="false">INDEX('Presidente por município'!$R$6:$R$5576,MATCH($A105,'Presidente por município'!$A$6:$A$5576,0))</f>
        <v>7.85565473346203</v>
      </c>
      <c r="K105" s="78" t="str">
        <f aca="false">INDEX('Presidente por município'!$S$6:$S$5576,MATCH($A105,'Presidente por município'!$A$6:$A$5576,0))</f>
        <v>Flávio Bolsonaro</v>
      </c>
    </row>
    <row r="106" customFormat="false" ht="15" hidden="false" customHeight="false" outlineLevel="0" collapsed="false">
      <c r="A106" s="77" t="s">
        <v>1570</v>
      </c>
      <c r="B106" s="78" t="str">
        <f aca="false">INDEX('Presidente por município'!$B$6:$B$5576,MATCH($A106,'Presidente por município'!$A$6:$A$5576,0))</f>
        <v>Vitória da Conquista</v>
      </c>
      <c r="C106" s="78" t="str">
        <f aca="false">INDEX('Presidente por município'!$C$6:$C$5576,MATCH($A106,'Presidente por município'!$A$6:$A$5576,0))</f>
        <v>BA</v>
      </c>
      <c r="D106" s="79" t="n">
        <f aca="false">INDEX('Presidente por município'!$F$6:$F$5576,MATCH($A106,'Presidente por município'!$A$6:$A$5576,0))</f>
        <v>265595</v>
      </c>
      <c r="E106" s="80" t="n">
        <f aca="false">INDEX('Presidente por município'!$I$6:$I$5576,MATCH($A106,'Presidente por município'!$A$6:$A$5576,0))</f>
        <v>0.185654850430166</v>
      </c>
      <c r="F106" s="79" t="n">
        <f aca="false">INDEX('Presidente por município'!$M$6:$M$5576,MATCH($A106,'Presidente por município'!$A$6:$A$5576,0))</f>
        <v>82936</v>
      </c>
      <c r="G106" s="79" t="n">
        <f aca="false">INDEX('Presidente por município'!$N$6:$N$5576,MATCH($A106,'Presidente por município'!$A$6:$A$5576,0))</f>
        <v>108011</v>
      </c>
      <c r="H106" s="80" t="n">
        <f aca="false">INDEX('Presidente por município'!$P$6:$P$5576,MATCH($A106,'Presidente por município'!$A$6:$A$5576,0))</f>
        <v>0.405785188664475</v>
      </c>
      <c r="I106" s="80" t="n">
        <f aca="false">INDEX('Presidente por município'!$Q$6:$Q$5576,MATCH($A106,'Presidente por município'!$A$6:$A$5576,0))</f>
        <v>0.528470917488649</v>
      </c>
      <c r="J106" s="81" t="n">
        <f aca="false">INDEX('Presidente por município'!$R$6:$R$5576,MATCH($A106,'Presidente por município'!$A$6:$A$5576,0))</f>
        <v>12.2685728824174</v>
      </c>
      <c r="K106" s="78" t="str">
        <f aca="false">INDEX('Presidente por município'!$S$6:$S$5576,MATCH($A106,'Presidente por município'!$A$6:$A$5576,0))</f>
        <v>Lula</v>
      </c>
    </row>
    <row r="107" customFormat="false" ht="15" hidden="false" customHeight="false" outlineLevel="0" collapsed="false">
      <c r="A107" s="77" t="s">
        <v>10590</v>
      </c>
      <c r="B107" s="78" t="str">
        <f aca="false">INDEX('Presidente por município'!$B$6:$B$5576,MATCH($A107,'Presidente por município'!$A$6:$A$5576,0))</f>
        <v>Praia Grande</v>
      </c>
      <c r="C107" s="78" t="str">
        <f aca="false">INDEX('Presidente por município'!$C$6:$C$5576,MATCH($A107,'Presidente por município'!$A$6:$A$5576,0))</f>
        <v>SP</v>
      </c>
      <c r="D107" s="79" t="n">
        <f aca="false">INDEX('Presidente por município'!$F$6:$F$5576,MATCH($A107,'Presidente por município'!$A$6:$A$5576,0))</f>
        <v>265311</v>
      </c>
      <c r="E107" s="80" t="n">
        <f aca="false">INDEX('Presidente por município'!$I$6:$I$5576,MATCH($A107,'Presidente por município'!$A$6:$A$5576,0))</f>
        <v>0.271752773160555</v>
      </c>
      <c r="F107" s="79" t="n">
        <f aca="false">INDEX('Presidente por município'!$M$6:$M$5576,MATCH($A107,'Presidente por município'!$A$6:$A$5576,0))</f>
        <v>98944</v>
      </c>
      <c r="G107" s="79" t="n">
        <f aca="false">INDEX('Presidente por município'!$N$6:$N$5576,MATCH($A107,'Presidente por município'!$A$6:$A$5576,0))</f>
        <v>66444</v>
      </c>
      <c r="H107" s="80" t="n">
        <f aca="false">INDEX('Presidente por município'!$P$6:$P$5576,MATCH($A107,'Presidente por município'!$A$6:$A$5576,0))</f>
        <v>0.541506129597198</v>
      </c>
      <c r="I107" s="80" t="n">
        <f aca="false">INDEX('Presidente por município'!$Q$6:$Q$5576,MATCH($A107,'Presidente por município'!$A$6:$A$5576,0))</f>
        <v>0.363638353765324</v>
      </c>
      <c r="J107" s="81" t="n">
        <f aca="false">INDEX('Presidente por município'!$R$6:$R$5576,MATCH($A107,'Presidente por município'!$A$6:$A$5576,0))</f>
        <v>17.7867775831874</v>
      </c>
      <c r="K107" s="78" t="str">
        <f aca="false">INDEX('Presidente por município'!$S$6:$S$5576,MATCH($A107,'Presidente por município'!$A$6:$A$5576,0))</f>
        <v>Flávio Bolsonaro</v>
      </c>
    </row>
    <row r="108" customFormat="false" ht="15" hidden="false" customHeight="false" outlineLevel="0" collapsed="false">
      <c r="A108" s="77" t="s">
        <v>7177</v>
      </c>
      <c r="B108" s="78" t="str">
        <f aca="false">INDEX('Presidente por município'!$B$6:$B$5576,MATCH($A108,'Presidente por município'!$A$6:$A$5576,0))</f>
        <v>Ponta Grossa</v>
      </c>
      <c r="C108" s="78" t="str">
        <f aca="false">INDEX('Presidente por município'!$C$6:$C$5576,MATCH($A108,'Presidente por município'!$A$6:$A$5576,0))</f>
        <v>PR</v>
      </c>
      <c r="D108" s="79" t="n">
        <f aca="false">INDEX('Presidente por município'!$F$6:$F$5576,MATCH($A108,'Presidente por município'!$A$6:$A$5576,0))</f>
        <v>258390</v>
      </c>
      <c r="E108" s="80" t="n">
        <f aca="false">INDEX('Presidente por município'!$I$6:$I$5576,MATCH($A108,'Presidente por município'!$A$6:$A$5576,0))</f>
        <v>0.197542474553969</v>
      </c>
      <c r="F108" s="79" t="n">
        <f aca="false">INDEX('Presidente por município'!$M$6:$M$5576,MATCH($A108,'Presidente por município'!$A$6:$A$5576,0))</f>
        <v>117846</v>
      </c>
      <c r="G108" s="79" t="n">
        <f aca="false">INDEX('Presidente por município'!$N$6:$N$5576,MATCH($A108,'Presidente por município'!$A$6:$A$5576,0))</f>
        <v>56136</v>
      </c>
      <c r="H108" s="80" t="n">
        <f aca="false">INDEX('Presidente por município'!$P$6:$P$5576,MATCH($A108,'Presidente por município'!$A$6:$A$5576,0))</f>
        <v>0.59419149901679</v>
      </c>
      <c r="I108" s="80" t="n">
        <f aca="false">INDEX('Presidente por município'!$Q$6:$Q$5576,MATCH($A108,'Presidente por município'!$A$6:$A$5576,0))</f>
        <v>0.283043412494328</v>
      </c>
      <c r="J108" s="81" t="n">
        <f aca="false">INDEX('Presidente por município'!$R$6:$R$5576,MATCH($A108,'Presidente por município'!$A$6:$A$5576,0))</f>
        <v>31.1148086522463</v>
      </c>
      <c r="K108" s="78" t="str">
        <f aca="false">INDEX('Presidente por município'!$S$6:$S$5576,MATCH($A108,'Presidente por município'!$A$6:$A$5576,0))</f>
        <v>Flávio Bolsonaro</v>
      </c>
    </row>
    <row r="109" customFormat="false" ht="15" hidden="false" customHeight="false" outlineLevel="0" collapsed="false">
      <c r="A109" s="77" t="s">
        <v>10209</v>
      </c>
      <c r="B109" s="78" t="str">
        <f aca="false">INDEX('Presidente por município'!$B$6:$B$5576,MATCH($A109,'Presidente por município'!$A$6:$A$5576,0))</f>
        <v>Itaquaquecetuba</v>
      </c>
      <c r="C109" s="78" t="str">
        <f aca="false">INDEX('Presidente por município'!$C$6:$C$5576,MATCH($A109,'Presidente por município'!$A$6:$A$5576,0))</f>
        <v>SP</v>
      </c>
      <c r="D109" s="79" t="n">
        <f aca="false">INDEX('Presidente por município'!$F$6:$F$5576,MATCH($A109,'Presidente por município'!$A$6:$A$5576,0))</f>
        <v>258019</v>
      </c>
      <c r="E109" s="80" t="n">
        <f aca="false">INDEX('Presidente por município'!$I$6:$I$5576,MATCH($A109,'Presidente por município'!$A$6:$A$5576,0))</f>
        <v>0.240160608327294</v>
      </c>
      <c r="F109" s="79" t="n">
        <f aca="false">INDEX('Presidente por município'!$M$6:$M$5576,MATCH($A109,'Presidente por município'!$A$6:$A$5576,0))</f>
        <v>79910</v>
      </c>
      <c r="G109" s="79" t="n">
        <f aca="false">INDEX('Presidente por município'!$N$6:$N$5576,MATCH($A109,'Presidente por município'!$A$6:$A$5576,0))</f>
        <v>83516</v>
      </c>
      <c r="H109" s="80" t="n">
        <f aca="false">INDEX('Presidente por município'!$P$6:$P$5576,MATCH($A109,'Presidente por município'!$A$6:$A$5576,0))</f>
        <v>0.440574052939458</v>
      </c>
      <c r="I109" s="80" t="n">
        <f aca="false">INDEX('Presidente por município'!$Q$6:$Q$5576,MATCH($A109,'Presidente por município'!$A$6:$A$5576,0))</f>
        <v>0.460455294772766</v>
      </c>
      <c r="J109" s="81" t="n">
        <f aca="false">INDEX('Presidente por município'!$R$6:$R$5576,MATCH($A109,'Presidente por município'!$A$6:$A$5576,0))</f>
        <v>1.98812418333085</v>
      </c>
      <c r="K109" s="78" t="str">
        <f aca="false">INDEX('Presidente por município'!$S$6:$S$5576,MATCH($A109,'Presidente por município'!$A$6:$A$5576,0))</f>
        <v>Lula</v>
      </c>
    </row>
    <row r="110" customFormat="false" ht="15" hidden="false" customHeight="false" outlineLevel="0" collapsed="false">
      <c r="A110" s="77" t="s">
        <v>10828</v>
      </c>
      <c r="B110" s="78" t="str">
        <f aca="false">INDEX('Presidente por município'!$B$6:$B$5576,MATCH($A110,'Presidente por município'!$A$6:$A$5576,0))</f>
        <v>São Vicente</v>
      </c>
      <c r="C110" s="78" t="str">
        <f aca="false">INDEX('Presidente por município'!$C$6:$C$5576,MATCH($A110,'Presidente por município'!$A$6:$A$5576,0))</f>
        <v>SP</v>
      </c>
      <c r="D110" s="79" t="n">
        <f aca="false">INDEX('Presidente por município'!$F$6:$F$5576,MATCH($A110,'Presidente por município'!$A$6:$A$5576,0))</f>
        <v>256025</v>
      </c>
      <c r="E110" s="80" t="n">
        <f aca="false">INDEX('Presidente por município'!$I$6:$I$5576,MATCH($A110,'Presidente por município'!$A$6:$A$5576,0))</f>
        <v>0.261771311395372</v>
      </c>
      <c r="F110" s="79" t="n">
        <f aca="false">INDEX('Presidente por município'!$M$6:$M$5576,MATCH($A110,'Presidente por município'!$A$6:$A$5576,0))</f>
        <v>87214</v>
      </c>
      <c r="G110" s="79" t="n">
        <f aca="false">INDEX('Presidente por município'!$N$6:$N$5576,MATCH($A110,'Presidente por município'!$A$6:$A$5576,0))</f>
        <v>73549</v>
      </c>
      <c r="H110" s="80" t="n">
        <f aca="false">INDEX('Presidente por município'!$P$6:$P$5576,MATCH($A110,'Presidente por município'!$A$6:$A$5576,0))</f>
        <v>0.489988314081532</v>
      </c>
      <c r="I110" s="80" t="n">
        <f aca="false">INDEX('Presidente por município'!$Q$6:$Q$5576,MATCH($A110,'Presidente por município'!$A$6:$A$5576,0))</f>
        <v>0.413215200683177</v>
      </c>
      <c r="J110" s="81" t="n">
        <f aca="false">INDEX('Presidente por município'!$R$6:$R$5576,MATCH($A110,'Presidente por município'!$A$6:$A$5576,0))</f>
        <v>7.6773113398355</v>
      </c>
      <c r="K110" s="78" t="str">
        <f aca="false">INDEX('Presidente por município'!$S$6:$S$5576,MATCH($A110,'Presidente por município'!$A$6:$A$5576,0))</f>
        <v>Flávio Bolsonaro</v>
      </c>
    </row>
    <row r="111" customFormat="false" ht="15" hidden="false" customHeight="false" outlineLevel="0" collapsed="false">
      <c r="A111" s="77" t="s">
        <v>5944</v>
      </c>
      <c r="B111" s="78" t="str">
        <f aca="false">INDEX('Presidente por município'!$B$6:$B$5576,MATCH($A111,'Presidente por município'!$A$6:$A$5576,0))</f>
        <v>Caruaru</v>
      </c>
      <c r="C111" s="78" t="str">
        <f aca="false">INDEX('Presidente por município'!$C$6:$C$5576,MATCH($A111,'Presidente por município'!$A$6:$A$5576,0))</f>
        <v>PE</v>
      </c>
      <c r="D111" s="79" t="n">
        <f aca="false">INDEX('Presidente por município'!$F$6:$F$5576,MATCH($A111,'Presidente por município'!$A$6:$A$5576,0))</f>
        <v>255270</v>
      </c>
      <c r="E111" s="80" t="n">
        <f aca="false">INDEX('Presidente por município'!$I$6:$I$5576,MATCH($A111,'Presidente por município'!$A$6:$A$5576,0))</f>
        <v>0.14940259333255</v>
      </c>
      <c r="F111" s="79" t="n">
        <f aca="false">INDEX('Presidente por município'!$M$6:$M$5576,MATCH($A111,'Presidente por município'!$A$6:$A$5576,0))</f>
        <v>82763</v>
      </c>
      <c r="G111" s="79" t="n">
        <f aca="false">INDEX('Presidente por município'!$N$6:$N$5576,MATCH($A111,'Presidente por município'!$A$6:$A$5576,0))</f>
        <v>109691</v>
      </c>
      <c r="H111" s="80" t="n">
        <f aca="false">INDEX('Presidente por município'!$P$6:$P$5576,MATCH($A111,'Presidente por município'!$A$6:$A$5576,0))</f>
        <v>0.402320697667636</v>
      </c>
      <c r="I111" s="80" t="n">
        <f aca="false">INDEX('Presidente por município'!$Q$6:$Q$5576,MATCH($A111,'Presidente por município'!$A$6:$A$5576,0))</f>
        <v>0.533220879473444</v>
      </c>
      <c r="J111" s="81" t="n">
        <f aca="false">INDEX('Presidente por município'!$R$6:$R$5576,MATCH($A111,'Presidente por município'!$A$6:$A$5576,0))</f>
        <v>13.0900181805808</v>
      </c>
      <c r="K111" s="78" t="str">
        <f aca="false">INDEX('Presidente por município'!$S$6:$S$5576,MATCH($A111,'Presidente por município'!$A$6:$A$5576,0))</f>
        <v>Lula</v>
      </c>
    </row>
    <row r="112" customFormat="false" ht="15" hidden="false" customHeight="false" outlineLevel="0" collapsed="false">
      <c r="A112" s="77" t="s">
        <v>5373</v>
      </c>
      <c r="B112" s="78" t="str">
        <f aca="false">INDEX('Presidente por município'!$B$6:$B$5576,MATCH($A112,'Presidente por município'!$A$6:$A$5576,0))</f>
        <v>Santarém</v>
      </c>
      <c r="C112" s="78" t="str">
        <f aca="false">INDEX('Presidente por município'!$C$6:$C$5576,MATCH($A112,'Presidente por município'!$A$6:$A$5576,0))</f>
        <v>PA</v>
      </c>
      <c r="D112" s="79" t="n">
        <f aca="false">INDEX('Presidente por município'!$F$6:$F$5576,MATCH($A112,'Presidente por município'!$A$6:$A$5576,0))</f>
        <v>253605</v>
      </c>
      <c r="E112" s="80" t="n">
        <f aca="false">INDEX('Presidente por município'!$I$6:$I$5576,MATCH($A112,'Presidente por município'!$A$6:$A$5576,0))</f>
        <v>0.188068058595059</v>
      </c>
      <c r="F112" s="79" t="n">
        <f aca="false">INDEX('Presidente por município'!$M$6:$M$5576,MATCH($A112,'Presidente por município'!$A$6:$A$5576,0))</f>
        <v>108078</v>
      </c>
      <c r="G112" s="79" t="n">
        <f aca="false">INDEX('Presidente por município'!$N$6:$N$5576,MATCH($A112,'Presidente por município'!$A$6:$A$5576,0))</f>
        <v>78382</v>
      </c>
      <c r="H112" s="80" t="n">
        <f aca="false">INDEX('Presidente por município'!$P$6:$P$5576,MATCH($A112,'Presidente por município'!$A$6:$A$5576,0))</f>
        <v>0.544043250426615</v>
      </c>
      <c r="I112" s="80" t="n">
        <f aca="false">INDEX('Presidente por município'!$Q$6:$Q$5576,MATCH($A112,'Presidente por município'!$A$6:$A$5576,0))</f>
        <v>0.394559466819694</v>
      </c>
      <c r="J112" s="81" t="n">
        <f aca="false">INDEX('Presidente por município'!$R$6:$R$5576,MATCH($A112,'Presidente por município'!$A$6:$A$5576,0))</f>
        <v>14.9483783606921</v>
      </c>
      <c r="K112" s="78" t="str">
        <f aca="false">INDEX('Presidente por município'!$S$6:$S$5576,MATCH($A112,'Presidente por município'!$A$6:$A$5576,0))</f>
        <v>Flávio Bolsonaro</v>
      </c>
    </row>
    <row r="113" customFormat="false" ht="15" hidden="false" customHeight="false" outlineLevel="0" collapsed="false">
      <c r="A113" s="77" t="s">
        <v>8180</v>
      </c>
      <c r="B113" s="78" t="str">
        <f aca="false">INDEX('Presidente por município'!$B$6:$B$5576,MATCH($A113,'Presidente por município'!$A$6:$A$5576,0))</f>
        <v>Canoas</v>
      </c>
      <c r="C113" s="78" t="str">
        <f aca="false">INDEX('Presidente por município'!$C$6:$C$5576,MATCH($A113,'Presidente por município'!$A$6:$A$5576,0))</f>
        <v>RS</v>
      </c>
      <c r="D113" s="79" t="n">
        <f aca="false">INDEX('Presidente por município'!$F$6:$F$5576,MATCH($A113,'Presidente por município'!$A$6:$A$5576,0))</f>
        <v>253142</v>
      </c>
      <c r="E113" s="80" t="n">
        <f aca="false">INDEX('Presidente por município'!$I$6:$I$5576,MATCH($A113,'Presidente por município'!$A$6:$A$5576,0))</f>
        <v>0.232466362752921</v>
      </c>
      <c r="F113" s="79" t="n">
        <f aca="false">INDEX('Presidente por município'!$M$6:$M$5576,MATCH($A113,'Presidente por município'!$A$6:$A$5576,0))</f>
        <v>95134</v>
      </c>
      <c r="G113" s="79" t="n">
        <f aca="false">INDEX('Presidente por município'!$N$6:$N$5576,MATCH($A113,'Presidente por município'!$A$6:$A$5576,0))</f>
        <v>70775</v>
      </c>
      <c r="H113" s="80" t="n">
        <f aca="false">INDEX('Presidente por município'!$P$6:$P$5576,MATCH($A113,'Presidente por município'!$A$6:$A$5576,0))</f>
        <v>0.512785407817856</v>
      </c>
      <c r="I113" s="80" t="n">
        <f aca="false">INDEX('Presidente por município'!$Q$6:$Q$5576,MATCH($A113,'Presidente por município'!$A$6:$A$5576,0))</f>
        <v>0.381487031327483</v>
      </c>
      <c r="J113" s="81" t="n">
        <f aca="false">INDEX('Presidente por município'!$R$6:$R$5576,MATCH($A113,'Presidente por município'!$A$6:$A$5576,0))</f>
        <v>13.1298376490373</v>
      </c>
      <c r="K113" s="78" t="str">
        <f aca="false">INDEX('Presidente por município'!$S$6:$S$5576,MATCH($A113,'Presidente por município'!$A$6:$A$5576,0))</f>
        <v>Flávio Bolsonaro</v>
      </c>
    </row>
    <row r="114" customFormat="false" ht="15" hidden="false" customHeight="false" outlineLevel="0" collapsed="false">
      <c r="A114" s="77" t="s">
        <v>1676</v>
      </c>
      <c r="B114" s="78" t="str">
        <f aca="false">INDEX('Presidente por município'!$B$6:$B$5576,MATCH($A114,'Presidente por município'!$A$6:$A$5576,0))</f>
        <v>Caucaia</v>
      </c>
      <c r="C114" s="78" t="str">
        <f aca="false">INDEX('Presidente por município'!$C$6:$C$5576,MATCH($A114,'Presidente por município'!$A$6:$A$5576,0))</f>
        <v>CE</v>
      </c>
      <c r="D114" s="79" t="n">
        <f aca="false">INDEX('Presidente por município'!$F$6:$F$5576,MATCH($A114,'Presidente por município'!$A$6:$A$5576,0))</f>
        <v>249622</v>
      </c>
      <c r="E114" s="80" t="n">
        <f aca="false">INDEX('Presidente por município'!$I$6:$I$5576,MATCH($A114,'Presidente por município'!$A$6:$A$5576,0))</f>
        <v>0.137031191161036</v>
      </c>
      <c r="F114" s="79" t="n">
        <f aca="false">INDEX('Presidente por município'!$M$6:$M$5576,MATCH($A114,'Presidente por município'!$A$6:$A$5576,0))</f>
        <v>76282</v>
      </c>
      <c r="G114" s="79" t="n">
        <f aca="false">INDEX('Presidente por município'!$N$6:$N$5576,MATCH($A114,'Presidente por município'!$A$6:$A$5576,0))</f>
        <v>114126</v>
      </c>
      <c r="H114" s="80" t="n">
        <f aca="false">INDEX('Presidente por município'!$P$6:$P$5576,MATCH($A114,'Presidente por município'!$A$6:$A$5576,0))</f>
        <v>0.374193674978048</v>
      </c>
      <c r="I114" s="80" t="n">
        <f aca="false">INDEX('Presidente por município'!$Q$6:$Q$5576,MATCH($A114,'Presidente por município'!$A$6:$A$5576,0))</f>
        <v>0.559833608853265</v>
      </c>
      <c r="J114" s="81" t="n">
        <f aca="false">INDEX('Presidente por município'!$R$6:$R$5576,MATCH($A114,'Presidente por município'!$A$6:$A$5576,0))</f>
        <v>18.5639933875217</v>
      </c>
      <c r="K114" s="78" t="str">
        <f aca="false">INDEX('Presidente por município'!$S$6:$S$5576,MATCH($A114,'Presidente por município'!$A$6:$A$5576,0))</f>
        <v>Lula</v>
      </c>
    </row>
    <row r="115" customFormat="false" ht="15" hidden="false" customHeight="false" outlineLevel="0" collapsed="false">
      <c r="A115" s="77" t="s">
        <v>6100</v>
      </c>
      <c r="B115" s="78" t="str">
        <f aca="false">INDEX('Presidente por município'!$B$6:$B$5576,MATCH($A115,'Presidente por município'!$A$6:$A$5576,0))</f>
        <v>Petrolina</v>
      </c>
      <c r="C115" s="78" t="str">
        <f aca="false">INDEX('Presidente por município'!$C$6:$C$5576,MATCH($A115,'Presidente por município'!$A$6:$A$5576,0))</f>
        <v>PE</v>
      </c>
      <c r="D115" s="79" t="n">
        <f aca="false">INDEX('Presidente por município'!$F$6:$F$5576,MATCH($A115,'Presidente por município'!$A$6:$A$5576,0))</f>
        <v>249120</v>
      </c>
      <c r="E115" s="80" t="n">
        <f aca="false">INDEX('Presidente por município'!$I$6:$I$5576,MATCH($A115,'Presidente por município'!$A$6:$A$5576,0))</f>
        <v>0.181563102119461</v>
      </c>
      <c r="F115" s="79" t="n">
        <f aca="false">INDEX('Presidente por município'!$M$6:$M$5576,MATCH($A115,'Presidente por município'!$A$6:$A$5576,0))</f>
        <v>63545</v>
      </c>
      <c r="G115" s="79" t="n">
        <f aca="false">INDEX('Presidente por município'!$N$6:$N$5576,MATCH($A115,'Presidente por município'!$A$6:$A$5576,0))</f>
        <v>116703</v>
      </c>
      <c r="H115" s="80" t="n">
        <f aca="false">INDEX('Presidente por município'!$P$6:$P$5576,MATCH($A115,'Presidente por município'!$A$6:$A$5576,0))</f>
        <v>0.327671467392706</v>
      </c>
      <c r="I115" s="80" t="n">
        <f aca="false">INDEX('Presidente por município'!$Q$6:$Q$5576,MATCH($A115,'Presidente por município'!$A$6:$A$5576,0))</f>
        <v>0.601782095509181</v>
      </c>
      <c r="J115" s="81" t="n">
        <f aca="false">INDEX('Presidente por município'!$R$6:$R$5576,MATCH($A115,'Presidente por município'!$A$6:$A$5576,0))</f>
        <v>27.4110628116476</v>
      </c>
      <c r="K115" s="78" t="str">
        <f aca="false">INDEX('Presidente por município'!$S$6:$S$5576,MATCH($A115,'Presidente por município'!$A$6:$A$5576,0))</f>
        <v>Lula</v>
      </c>
    </row>
    <row r="116" customFormat="false" ht="15" hidden="false" customHeight="false" outlineLevel="0" collapsed="false">
      <c r="A116" s="77" t="s">
        <v>8639</v>
      </c>
      <c r="B116" s="78" t="str">
        <f aca="false">INDEX('Presidente por município'!$B$6:$B$5576,MATCH($A116,'Presidente por município'!$A$6:$A$5576,0))</f>
        <v>Pelotas</v>
      </c>
      <c r="C116" s="78" t="str">
        <f aca="false">INDEX('Presidente por município'!$C$6:$C$5576,MATCH($A116,'Presidente por município'!$A$6:$A$5576,0))</f>
        <v>RS</v>
      </c>
      <c r="D116" s="79" t="n">
        <f aca="false">INDEX('Presidente por município'!$F$6:$F$5576,MATCH($A116,'Presidente por município'!$A$6:$A$5576,0))</f>
        <v>244459</v>
      </c>
      <c r="E116" s="80" t="n">
        <f aca="false">INDEX('Presidente por município'!$I$6:$I$5576,MATCH($A116,'Presidente por município'!$A$6:$A$5576,0))</f>
        <v>0.204582363504719</v>
      </c>
      <c r="F116" s="79" t="n">
        <f aca="false">INDEX('Presidente por município'!$M$6:$M$5576,MATCH($A116,'Presidente por município'!$A$6:$A$5576,0))</f>
        <v>77399</v>
      </c>
      <c r="G116" s="79" t="n">
        <f aca="false">INDEX('Presidente por município'!$N$6:$N$5576,MATCH($A116,'Presidente por município'!$A$6:$A$5576,0))</f>
        <v>86617</v>
      </c>
      <c r="H116" s="80" t="n">
        <f aca="false">INDEX('Presidente por município'!$P$6:$P$5576,MATCH($A116,'Presidente por município'!$A$6:$A$5576,0))</f>
        <v>0.420861744586909</v>
      </c>
      <c r="I116" s="80" t="n">
        <f aca="false">INDEX('Presidente por município'!$Q$6:$Q$5576,MATCH($A116,'Presidente por município'!$A$6:$A$5576,0))</f>
        <v>0.470985177210097</v>
      </c>
      <c r="J116" s="81" t="n">
        <f aca="false">INDEX('Presidente por município'!$R$6:$R$5576,MATCH($A116,'Presidente por município'!$A$6:$A$5576,0))</f>
        <v>5.0123432623188</v>
      </c>
      <c r="K116" s="78" t="str">
        <f aca="false">INDEX('Presidente por município'!$S$6:$S$5576,MATCH($A116,'Presidente por município'!$A$6:$A$5576,0))</f>
        <v>Lula</v>
      </c>
    </row>
    <row r="117" customFormat="false" ht="15" hidden="false" customHeight="false" outlineLevel="0" collapsed="false">
      <c r="A117" s="77" t="s">
        <v>10059</v>
      </c>
      <c r="B117" s="78" t="str">
        <f aca="false">INDEX('Presidente por município'!$B$6:$B$5576,MATCH($A117,'Presidente por município'!$A$6:$A$5576,0))</f>
        <v>Franca</v>
      </c>
      <c r="C117" s="78" t="str">
        <f aca="false">INDEX('Presidente por município'!$C$6:$C$5576,MATCH($A117,'Presidente por município'!$A$6:$A$5576,0))</f>
        <v>SP</v>
      </c>
      <c r="D117" s="79" t="n">
        <f aca="false">INDEX('Presidente por município'!$F$6:$F$5576,MATCH($A117,'Presidente por município'!$A$6:$A$5576,0))</f>
        <v>241902</v>
      </c>
      <c r="E117" s="80" t="n">
        <f aca="false">INDEX('Presidente por município'!$I$6:$I$5576,MATCH($A117,'Presidente por município'!$A$6:$A$5576,0))</f>
        <v>0.214868004398475</v>
      </c>
      <c r="F117" s="79" t="n">
        <f aca="false">INDEX('Presidente por município'!$M$6:$M$5576,MATCH($A117,'Presidente por município'!$A$6:$A$5576,0))</f>
        <v>108462</v>
      </c>
      <c r="G117" s="79" t="n">
        <f aca="false">INDEX('Presidente por município'!$N$6:$N$5576,MATCH($A117,'Presidente por município'!$A$6:$A$5576,0))</f>
        <v>54199</v>
      </c>
      <c r="H117" s="80" t="n">
        <f aca="false">INDEX('Presidente por município'!$P$6:$P$5576,MATCH($A117,'Presidente por município'!$A$6:$A$5576,0))</f>
        <v>0.60107399956774</v>
      </c>
      <c r="I117" s="80" t="n">
        <f aca="false">INDEX('Presidente por município'!$Q$6:$Q$5576,MATCH($A117,'Presidente por município'!$A$6:$A$5576,0))</f>
        <v>0.300359662393944</v>
      </c>
      <c r="J117" s="81" t="n">
        <f aca="false">INDEX('Presidente por município'!$R$6:$R$5576,MATCH($A117,'Presidente por município'!$A$6:$A$5576,0))</f>
        <v>30.0714337173796</v>
      </c>
      <c r="K117" s="78" t="str">
        <f aca="false">INDEX('Presidente por município'!$S$6:$S$5576,MATCH($A117,'Presidente por município'!$A$6:$A$5576,0))</f>
        <v>Flávio Bolsonaro</v>
      </c>
    </row>
    <row r="118" customFormat="false" ht="15" hidden="false" customHeight="false" outlineLevel="0" collapsed="false">
      <c r="A118" s="77" t="s">
        <v>8012</v>
      </c>
      <c r="B118" s="78" t="str">
        <f aca="false">INDEX('Presidente por município'!$B$6:$B$5576,MATCH($A118,'Presidente por município'!$A$6:$A$5576,0))</f>
        <v>Boa Vista</v>
      </c>
      <c r="C118" s="78" t="str">
        <f aca="false">INDEX('Presidente por município'!$C$6:$C$5576,MATCH($A118,'Presidente por município'!$A$6:$A$5576,0))</f>
        <v>RR</v>
      </c>
      <c r="D118" s="79" t="n">
        <f aca="false">INDEX('Presidente por município'!$F$6:$F$5576,MATCH($A118,'Presidente por município'!$A$6:$A$5576,0))</f>
        <v>241509</v>
      </c>
      <c r="E118" s="80" t="n">
        <f aca="false">INDEX('Presidente por município'!$I$6:$I$5576,MATCH($A118,'Presidente por município'!$A$6:$A$5576,0))</f>
        <v>0.173649843277062</v>
      </c>
      <c r="F118" s="79" t="n">
        <f aca="false">INDEX('Presidente por município'!$M$6:$M$5576,MATCH($A118,'Presidente por município'!$A$6:$A$5576,0))</f>
        <v>143225</v>
      </c>
      <c r="G118" s="79" t="n">
        <f aca="false">INDEX('Presidente por município'!$N$6:$N$5576,MATCH($A118,'Presidente por município'!$A$6:$A$5576,0))</f>
        <v>37547</v>
      </c>
      <c r="H118" s="80" t="n">
        <f aca="false">INDEX('Presidente por município'!$P$6:$P$5576,MATCH($A118,'Presidente por município'!$A$6:$A$5576,0))</f>
        <v>0.73375718515938</v>
      </c>
      <c r="I118" s="80" t="n">
        <f aca="false">INDEX('Presidente por município'!$Q$6:$Q$5576,MATCH($A118,'Presidente por município'!$A$6:$A$5576,0))</f>
        <v>0.192357347049602</v>
      </c>
      <c r="J118" s="81" t="n">
        <f aca="false">INDEX('Presidente por município'!$R$6:$R$5576,MATCH($A118,'Presidente por município'!$A$6:$A$5576,0))</f>
        <v>54.1399838109778</v>
      </c>
      <c r="K118" s="78" t="str">
        <f aca="false">INDEX('Presidente por município'!$S$6:$S$5576,MATCH($A118,'Presidente por município'!$A$6:$A$5576,0))</f>
        <v>Flávio Bolsonaro</v>
      </c>
    </row>
    <row r="119" customFormat="false" ht="15" hidden="false" customHeight="false" outlineLevel="0" collapsed="false">
      <c r="A119" s="77" t="s">
        <v>10863</v>
      </c>
      <c r="B119" s="78" t="str">
        <f aca="false">INDEX('Presidente por município'!$B$6:$B$5576,MATCH($A119,'Presidente por município'!$A$6:$A$5576,0))</f>
        <v>Taubaté</v>
      </c>
      <c r="C119" s="78" t="str">
        <f aca="false">INDEX('Presidente por município'!$C$6:$C$5576,MATCH($A119,'Presidente por município'!$A$6:$A$5576,0))</f>
        <v>SP</v>
      </c>
      <c r="D119" s="79" t="n">
        <f aca="false">INDEX('Presidente por município'!$F$6:$F$5576,MATCH($A119,'Presidente por município'!$A$6:$A$5576,0))</f>
        <v>239956</v>
      </c>
      <c r="E119" s="80" t="n">
        <f aca="false">INDEX('Presidente por município'!$I$6:$I$5576,MATCH($A119,'Presidente por município'!$A$6:$A$5576,0))</f>
        <v>0.231384087082632</v>
      </c>
      <c r="F119" s="79" t="n">
        <f aca="false">INDEX('Presidente por município'!$M$6:$M$5576,MATCH($A119,'Presidente por município'!$A$6:$A$5576,0))</f>
        <v>104820</v>
      </c>
      <c r="G119" s="79" t="n">
        <f aca="false">INDEX('Presidente por município'!$N$6:$N$5576,MATCH($A119,'Presidente por município'!$A$6:$A$5576,0))</f>
        <v>50107</v>
      </c>
      <c r="H119" s="80" t="n">
        <f aca="false">INDEX('Presidente por município'!$P$6:$P$5576,MATCH($A119,'Presidente por município'!$A$6:$A$5576,0))</f>
        <v>0.601190681028253</v>
      </c>
      <c r="I119" s="80" t="n">
        <f aca="false">INDEX('Presidente por município'!$Q$6:$Q$5576,MATCH($A119,'Presidente por município'!$A$6:$A$5576,0))</f>
        <v>0.287386581323055</v>
      </c>
      <c r="J119" s="81" t="n">
        <f aca="false">INDEX('Presidente por município'!$R$6:$R$5576,MATCH($A119,'Presidente por município'!$A$6:$A$5576,0))</f>
        <v>31.3804099705198</v>
      </c>
      <c r="K119" s="78" t="str">
        <f aca="false">INDEX('Presidente por município'!$S$6:$S$5576,MATCH($A119,'Presidente por município'!$A$6:$A$5576,0))</f>
        <v>Flávio Bolsonaro</v>
      </c>
    </row>
    <row r="120" customFormat="false" ht="15" hidden="false" customHeight="false" outlineLevel="0" collapsed="false">
      <c r="A120" s="77" t="s">
        <v>6782</v>
      </c>
      <c r="B120" s="78" t="str">
        <f aca="false">INDEX('Presidente por município'!$B$6:$B$5576,MATCH($A120,'Presidente por município'!$A$6:$A$5576,0))</f>
        <v>Cascavel</v>
      </c>
      <c r="C120" s="78" t="str">
        <f aca="false">INDEX('Presidente por município'!$C$6:$C$5576,MATCH($A120,'Presidente por município'!$A$6:$A$5576,0))</f>
        <v>PR</v>
      </c>
      <c r="D120" s="79" t="n">
        <f aca="false">INDEX('Presidente por município'!$F$6:$F$5576,MATCH($A120,'Presidente por município'!$A$6:$A$5576,0))</f>
        <v>239954</v>
      </c>
      <c r="E120" s="80" t="n">
        <f aca="false">INDEX('Presidente por município'!$I$6:$I$5576,MATCH($A120,'Presidente por município'!$A$6:$A$5576,0))</f>
        <v>0.190136442818207</v>
      </c>
      <c r="F120" s="79" t="n">
        <f aca="false">INDEX('Presidente por município'!$M$6:$M$5576,MATCH($A120,'Presidente por município'!$A$6:$A$5576,0))</f>
        <v>121234</v>
      </c>
      <c r="G120" s="79" t="n">
        <f aca="false">INDEX('Presidente por município'!$N$6:$N$5576,MATCH($A120,'Presidente por município'!$A$6:$A$5576,0))</f>
        <v>51045</v>
      </c>
      <c r="H120" s="80" t="n">
        <f aca="false">INDEX('Presidente por município'!$P$6:$P$5576,MATCH($A120,'Presidente por município'!$A$6:$A$5576,0))</f>
        <v>0.643192139552651</v>
      </c>
      <c r="I120" s="80" t="n">
        <f aca="false">INDEX('Presidente por município'!$Q$6:$Q$5576,MATCH($A120,'Presidente por município'!$A$6:$A$5576,0))</f>
        <v>0.270812996052799</v>
      </c>
      <c r="J120" s="81" t="n">
        <f aca="false">INDEX('Presidente por município'!$R$6:$R$5576,MATCH($A120,'Presidente por município'!$A$6:$A$5576,0))</f>
        <v>37.2379143499851</v>
      </c>
      <c r="K120" s="78" t="str">
        <f aca="false">INDEX('Presidente por município'!$S$6:$S$5576,MATCH($A120,'Presidente por município'!$A$6:$A$5576,0))</f>
        <v>Flávio Bolsonaro</v>
      </c>
    </row>
    <row r="121" customFormat="false" ht="15" hidden="false" customHeight="false" outlineLevel="0" collapsed="false">
      <c r="A121" s="77" t="s">
        <v>7527</v>
      </c>
      <c r="B121" s="78" t="str">
        <f aca="false">INDEX('Presidente por município'!$B$6:$B$5576,MATCH($A121,'Presidente por município'!$A$6:$A$5576,0))</f>
        <v>Petrópolis</v>
      </c>
      <c r="C121" s="78" t="str">
        <f aca="false">INDEX('Presidente por município'!$C$6:$C$5576,MATCH($A121,'Presidente por município'!$A$6:$A$5576,0))</f>
        <v>RJ</v>
      </c>
      <c r="D121" s="79" t="n">
        <f aca="false">INDEX('Presidente por município'!$F$6:$F$5576,MATCH($A121,'Presidente por município'!$A$6:$A$5576,0))</f>
        <v>239569</v>
      </c>
      <c r="E121" s="80" t="n">
        <f aca="false">INDEX('Presidente por município'!$I$6:$I$5576,MATCH($A121,'Presidente por município'!$A$6:$A$5576,0))</f>
        <v>0.24174663666835</v>
      </c>
      <c r="F121" s="79" t="n">
        <f aca="false">INDEX('Presidente por município'!$M$6:$M$5576,MATCH($A121,'Presidente por município'!$A$6:$A$5576,0))</f>
        <v>95783</v>
      </c>
      <c r="G121" s="79" t="n">
        <f aca="false">INDEX('Presidente por município'!$N$6:$N$5576,MATCH($A121,'Presidente por município'!$A$6:$A$5576,0))</f>
        <v>57572</v>
      </c>
      <c r="H121" s="80" t="n">
        <f aca="false">INDEX('Presidente por município'!$P$6:$P$5576,MATCH($A121,'Presidente por município'!$A$6:$A$5576,0))</f>
        <v>0.558778403290261</v>
      </c>
      <c r="I121" s="80" t="n">
        <f aca="false">INDEX('Presidente por município'!$Q$6:$Q$5576,MATCH($A121,'Presidente por município'!$A$6:$A$5576,0))</f>
        <v>0.335863255841087</v>
      </c>
      <c r="J121" s="81" t="n">
        <f aca="false">INDEX('Presidente por município'!$R$6:$R$5576,MATCH($A121,'Presidente por município'!$A$6:$A$5576,0))</f>
        <v>22.2915147449173</v>
      </c>
      <c r="K121" s="78" t="str">
        <f aca="false">INDEX('Presidente por município'!$S$6:$S$5576,MATCH($A121,'Presidente por município'!$A$6:$A$5576,0))</f>
        <v>Flávio Bolsonaro</v>
      </c>
    </row>
    <row r="122" customFormat="false" ht="15" hidden="false" customHeight="false" outlineLevel="0" collapsed="false">
      <c r="A122" s="77" t="s">
        <v>10104</v>
      </c>
      <c r="B122" s="78" t="str">
        <f aca="false">INDEX('Presidente por município'!$B$6:$B$5576,MATCH($A122,'Presidente por município'!$A$6:$A$5576,0))</f>
        <v>Guarujá</v>
      </c>
      <c r="C122" s="78" t="str">
        <f aca="false">INDEX('Presidente por município'!$C$6:$C$5576,MATCH($A122,'Presidente por município'!$A$6:$A$5576,0))</f>
        <v>SP</v>
      </c>
      <c r="D122" s="79" t="n">
        <f aca="false">INDEX('Presidente por município'!$F$6:$F$5576,MATCH($A122,'Presidente por município'!$A$6:$A$5576,0))</f>
        <v>238913</v>
      </c>
      <c r="E122" s="80" t="n">
        <f aca="false">INDEX('Presidente por município'!$I$6:$I$5576,MATCH($A122,'Presidente por município'!$A$6:$A$5576,0))</f>
        <v>0.232189123237329</v>
      </c>
      <c r="F122" s="79" t="n">
        <f aca="false">INDEX('Presidente por município'!$M$6:$M$5576,MATCH($A122,'Presidente por município'!$A$6:$A$5576,0))</f>
        <v>89532</v>
      </c>
      <c r="G122" s="79" t="n">
        <f aca="false">INDEX('Presidente por município'!$N$6:$N$5576,MATCH($A122,'Presidente por município'!$A$6:$A$5576,0))</f>
        <v>66023</v>
      </c>
      <c r="H122" s="80" t="n">
        <f aca="false">INDEX('Presidente por município'!$P$6:$P$5576,MATCH($A122,'Presidente por município'!$A$6:$A$5576,0))</f>
        <v>0.519200658772225</v>
      </c>
      <c r="I122" s="80" t="n">
        <f aca="false">INDEX('Presidente por município'!$Q$6:$Q$5576,MATCH($A122,'Presidente por município'!$A$6:$A$5576,0))</f>
        <v>0.382870762343281</v>
      </c>
      <c r="J122" s="81" t="n">
        <f aca="false">INDEX('Presidente por município'!$R$6:$R$5576,MATCH($A122,'Presidente por município'!$A$6:$A$5576,0))</f>
        <v>13.6329896428944</v>
      </c>
      <c r="K122" s="78" t="str">
        <f aca="false">INDEX('Presidente por município'!$S$6:$S$5576,MATCH($A122,'Presidente por município'!$A$6:$A$5576,0))</f>
        <v>Flávio Bolsonaro</v>
      </c>
    </row>
    <row r="123" customFormat="false" ht="15" hidden="false" customHeight="false" outlineLevel="0" collapsed="false">
      <c r="A123" s="77" t="s">
        <v>6095</v>
      </c>
      <c r="B123" s="78" t="str">
        <f aca="false">INDEX('Presidente por município'!$B$6:$B$5576,MATCH($A123,'Presidente por município'!$A$6:$A$5576,0))</f>
        <v>Paulista</v>
      </c>
      <c r="C123" s="78" t="str">
        <f aca="false">INDEX('Presidente por município'!$C$6:$C$5576,MATCH($A123,'Presidente por município'!$A$6:$A$5576,0))</f>
        <v>PE</v>
      </c>
      <c r="D123" s="79" t="n">
        <f aca="false">INDEX('Presidente por município'!$F$6:$F$5576,MATCH($A123,'Presidente por município'!$A$6:$A$5576,0))</f>
        <v>237186</v>
      </c>
      <c r="E123" s="80" t="n">
        <f aca="false">INDEX('Presidente por município'!$I$6:$I$5576,MATCH($A123,'Presidente por município'!$A$6:$A$5576,0))</f>
        <v>0.160241329589436</v>
      </c>
      <c r="F123" s="79" t="n">
        <f aca="false">INDEX('Presidente por município'!$M$6:$M$5576,MATCH($A123,'Presidente por município'!$A$6:$A$5576,0))</f>
        <v>70764</v>
      </c>
      <c r="G123" s="79" t="n">
        <f aca="false">INDEX('Presidente por município'!$N$6:$N$5576,MATCH($A123,'Presidente por município'!$A$6:$A$5576,0))</f>
        <v>106250</v>
      </c>
      <c r="H123" s="80" t="n">
        <f aca="false">INDEX('Presidente por município'!$P$6:$P$5576,MATCH($A123,'Presidente por município'!$A$6:$A$5576,0))</f>
        <v>0.373479986488769</v>
      </c>
      <c r="I123" s="80" t="n">
        <f aca="false">INDEX('Presidente por município'!$Q$6:$Q$5576,MATCH($A123,'Presidente por município'!$A$6:$A$5576,0))</f>
        <v>0.560768873501098</v>
      </c>
      <c r="J123" s="81" t="n">
        <f aca="false">INDEX('Presidente por município'!$R$6:$R$5576,MATCH($A123,'Presidente por município'!$A$6:$A$5576,0))</f>
        <v>18.7288887012329</v>
      </c>
      <c r="K123" s="78" t="str">
        <f aca="false">INDEX('Presidente por município'!$S$6:$S$5576,MATCH($A123,'Presidente por município'!$A$6:$A$5576,0))</f>
        <v>Lula</v>
      </c>
    </row>
    <row r="124" customFormat="false" ht="15" hidden="false" customHeight="false" outlineLevel="0" collapsed="false">
      <c r="A124" s="77" t="s">
        <v>4651</v>
      </c>
      <c r="B124" s="78" t="str">
        <f aca="false">INDEX('Presidente por município'!$B$6:$B$5576,MATCH($A124,'Presidente por município'!$A$6:$A$5576,0))</f>
        <v>Uberaba</v>
      </c>
      <c r="C124" s="78" t="str">
        <f aca="false">INDEX('Presidente por município'!$C$6:$C$5576,MATCH($A124,'Presidente por município'!$A$6:$A$5576,0))</f>
        <v>MG</v>
      </c>
      <c r="D124" s="79" t="n">
        <f aca="false">INDEX('Presidente por município'!$F$6:$F$5576,MATCH($A124,'Presidente por município'!$A$6:$A$5576,0))</f>
        <v>236838</v>
      </c>
      <c r="E124" s="80" t="n">
        <f aca="false">INDEX('Presidente por município'!$I$6:$I$5576,MATCH($A124,'Presidente por município'!$A$6:$A$5576,0))</f>
        <v>0.214420827738792</v>
      </c>
      <c r="F124" s="79" t="n">
        <f aca="false">INDEX('Presidente por município'!$M$6:$M$5576,MATCH($A124,'Presidente por município'!$A$6:$A$5576,0))</f>
        <v>91107</v>
      </c>
      <c r="G124" s="79" t="n">
        <f aca="false">INDEX('Presidente por município'!$N$6:$N$5576,MATCH($A124,'Presidente por município'!$A$6:$A$5576,0))</f>
        <v>68891</v>
      </c>
      <c r="H124" s="80" t="n">
        <f aca="false">INDEX('Presidente por município'!$P$6:$P$5576,MATCH($A124,'Presidente por município'!$A$6:$A$5576,0))</f>
        <v>0.5111335521333</v>
      </c>
      <c r="I124" s="80" t="n">
        <f aca="false">INDEX('Presidente por município'!$Q$6:$Q$5576,MATCH($A124,'Presidente por município'!$A$6:$A$5576,0))</f>
        <v>0.386496114898034</v>
      </c>
      <c r="J124" s="81" t="n">
        <f aca="false">INDEX('Presidente por município'!$R$6:$R$5576,MATCH($A124,'Presidente por município'!$A$6:$A$5576,0))</f>
        <v>12.4637437235266</v>
      </c>
      <c r="K124" s="78" t="str">
        <f aca="false">INDEX('Presidente por município'!$S$6:$S$5576,MATCH($A124,'Presidente por município'!$A$6:$A$5576,0))</f>
        <v>Flávio Bolsonaro</v>
      </c>
    </row>
    <row r="125" customFormat="false" ht="15" hidden="false" customHeight="false" outlineLevel="0" collapsed="false">
      <c r="A125" s="77" t="s">
        <v>10778</v>
      </c>
      <c r="B125" s="78" t="str">
        <f aca="false">INDEX('Presidente por município'!$B$6:$B$5576,MATCH($A125,'Presidente por município'!$A$6:$A$5576,0))</f>
        <v>Suzano</v>
      </c>
      <c r="C125" s="78" t="str">
        <f aca="false">INDEX('Presidente por município'!$C$6:$C$5576,MATCH($A125,'Presidente por município'!$A$6:$A$5576,0))</f>
        <v>SP</v>
      </c>
      <c r="D125" s="79" t="n">
        <f aca="false">INDEX('Presidente por município'!$F$6:$F$5576,MATCH($A125,'Presidente por município'!$A$6:$A$5576,0))</f>
        <v>235588</v>
      </c>
      <c r="E125" s="80" t="n">
        <f aca="false">INDEX('Presidente por município'!$I$6:$I$5576,MATCH($A125,'Presidente por município'!$A$6:$A$5576,0))</f>
        <v>0.2279403025621</v>
      </c>
      <c r="F125" s="79" t="n">
        <f aca="false">INDEX('Presidente por município'!$M$6:$M$5576,MATCH($A125,'Presidente por município'!$A$6:$A$5576,0))</f>
        <v>83257</v>
      </c>
      <c r="G125" s="79" t="n">
        <f aca="false">INDEX('Presidente por município'!$N$6:$N$5576,MATCH($A125,'Presidente por município'!$A$6:$A$5576,0))</f>
        <v>68212</v>
      </c>
      <c r="H125" s="80" t="n">
        <f aca="false">INDEX('Presidente por município'!$P$6:$P$5576,MATCH($A125,'Presidente por município'!$A$6:$A$5576,0))</f>
        <v>0.491873689185597</v>
      </c>
      <c r="I125" s="80" t="n">
        <f aca="false">INDEX('Presidente por município'!$Q$6:$Q$5576,MATCH($A125,'Presidente por município'!$A$6:$A$5576,0))</f>
        <v>0.402989395326854</v>
      </c>
      <c r="J125" s="81" t="n">
        <f aca="false">INDEX('Presidente por município'!$R$6:$R$5576,MATCH($A125,'Presidente por município'!$A$6:$A$5576,0))</f>
        <v>8.88842938587422</v>
      </c>
      <c r="K125" s="78" t="str">
        <f aca="false">INDEX('Presidente por município'!$S$6:$S$5576,MATCH($A125,'Presidente por município'!$A$6:$A$5576,0))</f>
        <v>Flávio Bolsonaro</v>
      </c>
    </row>
    <row r="126" customFormat="false" ht="15" hidden="false" customHeight="false" outlineLevel="0" collapsed="false">
      <c r="A126" s="77" t="s">
        <v>7338</v>
      </c>
      <c r="B126" s="78" t="str">
        <f aca="false">INDEX('Presidente por município'!$B$6:$B$5576,MATCH($A126,'Presidente por município'!$A$6:$A$5576,0))</f>
        <v>São José dos Pinhais</v>
      </c>
      <c r="C126" s="78" t="str">
        <f aca="false">INDEX('Presidente por município'!$C$6:$C$5576,MATCH($A126,'Presidente por município'!$A$6:$A$5576,0))</f>
        <v>PR</v>
      </c>
      <c r="D126" s="79" t="n">
        <f aca="false">INDEX('Presidente por município'!$F$6:$F$5576,MATCH($A126,'Presidente por município'!$A$6:$A$5576,0))</f>
        <v>227539</v>
      </c>
      <c r="E126" s="80" t="n">
        <f aca="false">INDEX('Presidente por município'!$I$6:$I$5576,MATCH($A126,'Presidente por município'!$A$6:$A$5576,0))</f>
        <v>0.20295421883721</v>
      </c>
      <c r="F126" s="79" t="n">
        <f aca="false">INDEX('Presidente por município'!$M$6:$M$5576,MATCH($A126,'Presidente por município'!$A$6:$A$5576,0))</f>
        <v>105608</v>
      </c>
      <c r="G126" s="79" t="n">
        <f aca="false">INDEX('Presidente por município'!$N$6:$N$5576,MATCH($A126,'Presidente por município'!$A$6:$A$5576,0))</f>
        <v>48980</v>
      </c>
      <c r="H126" s="80" t="n">
        <f aca="false">INDEX('Presidente por município'!$P$6:$P$5576,MATCH($A126,'Presidente por município'!$A$6:$A$5576,0))</f>
        <v>0.607962788127202</v>
      </c>
      <c r="I126" s="80" t="n">
        <f aca="false">INDEX('Presidente por município'!$Q$6:$Q$5576,MATCH($A126,'Presidente por município'!$A$6:$A$5576,0))</f>
        <v>0.281967439611302</v>
      </c>
      <c r="J126" s="81" t="n">
        <f aca="false">INDEX('Presidente por município'!$R$6:$R$5576,MATCH($A126,'Presidente por município'!$A$6:$A$5576,0))</f>
        <v>32.59953485159</v>
      </c>
      <c r="K126" s="78" t="str">
        <f aca="false">INDEX('Presidente por município'!$S$6:$S$5576,MATCH($A126,'Presidente por município'!$A$6:$A$5576,0))</f>
        <v>Flávio Bolsonaro</v>
      </c>
    </row>
    <row r="127" customFormat="false" ht="15" hidden="false" customHeight="false" outlineLevel="0" collapsed="false">
      <c r="A127" s="77" t="s">
        <v>7598</v>
      </c>
      <c r="B127" s="78" t="str">
        <f aca="false">INDEX('Presidente por município'!$B$6:$B$5576,MATCH($A127,'Presidente por município'!$A$6:$A$5576,0))</f>
        <v>Volta Redonda</v>
      </c>
      <c r="C127" s="78" t="str">
        <f aca="false">INDEX('Presidente por município'!$C$6:$C$5576,MATCH($A127,'Presidente por município'!$A$6:$A$5576,0))</f>
        <v>RJ</v>
      </c>
      <c r="D127" s="79" t="n">
        <f aca="false">INDEX('Presidente por município'!$F$6:$F$5576,MATCH($A127,'Presidente por município'!$A$6:$A$5576,0))</f>
        <v>221957</v>
      </c>
      <c r="E127" s="80" t="n">
        <f aca="false">INDEX('Presidente por município'!$I$6:$I$5576,MATCH($A127,'Presidente por município'!$A$6:$A$5576,0))</f>
        <v>0.223232427902702</v>
      </c>
      <c r="F127" s="79" t="n">
        <f aca="false">INDEX('Presidente por município'!$M$6:$M$5576,MATCH($A127,'Presidente por município'!$A$6:$A$5576,0))</f>
        <v>82586</v>
      </c>
      <c r="G127" s="79" t="n">
        <f aca="false">INDEX('Presidente por município'!$N$6:$N$5576,MATCH($A127,'Presidente por município'!$A$6:$A$5576,0))</f>
        <v>69383</v>
      </c>
      <c r="H127" s="80" t="n">
        <f aca="false">INDEX('Presidente por município'!$P$6:$P$5576,MATCH($A127,'Presidente por município'!$A$6:$A$5576,0))</f>
        <v>0.500648649959384</v>
      </c>
      <c r="I127" s="80" t="n">
        <f aca="false">INDEX('Presidente por município'!$Q$6:$Q$5576,MATCH($A127,'Presidente por município'!$A$6:$A$5576,0))</f>
        <v>0.42061009469077</v>
      </c>
      <c r="J127" s="81" t="n">
        <f aca="false">INDEX('Presidente por município'!$R$6:$R$5576,MATCH($A127,'Presidente por município'!$A$6:$A$5576,0))</f>
        <v>8.00385552686139</v>
      </c>
      <c r="K127" s="78" t="str">
        <f aca="false">INDEX('Presidente por município'!$S$6:$S$5576,MATCH($A127,'Presidente por município'!$A$6:$A$5576,0))</f>
        <v>Flávio Bolsonaro</v>
      </c>
    </row>
    <row r="128" customFormat="false" ht="15" hidden="false" customHeight="false" outlineLevel="0" collapsed="false">
      <c r="A128" s="77" t="s">
        <v>11113</v>
      </c>
      <c r="B128" s="78" t="str">
        <f aca="false">INDEX('Presidente por município'!$B$6:$B$5576,MATCH($A128,'Presidente por município'!$A$6:$A$5576,0))</f>
        <v>Palmas</v>
      </c>
      <c r="C128" s="78" t="str">
        <f aca="false">INDEX('Presidente por município'!$C$6:$C$5576,MATCH($A128,'Presidente por município'!$A$6:$A$5576,0))</f>
        <v>TO</v>
      </c>
      <c r="D128" s="79" t="n">
        <f aca="false">INDEX('Presidente por município'!$F$6:$F$5576,MATCH($A128,'Presidente por município'!$A$6:$A$5576,0))</f>
        <v>219783</v>
      </c>
      <c r="E128" s="80" t="n">
        <f aca="false">INDEX('Presidente por município'!$I$6:$I$5576,MATCH($A128,'Presidente por município'!$A$6:$A$5576,0))</f>
        <v>0.166254896875555</v>
      </c>
      <c r="F128" s="79" t="n">
        <f aca="false">INDEX('Presidente por município'!$M$6:$M$5576,MATCH($A128,'Presidente por município'!$A$6:$A$5576,0))</f>
        <v>103652</v>
      </c>
      <c r="G128" s="79" t="n">
        <f aca="false">INDEX('Presidente por município'!$N$6:$N$5576,MATCH($A128,'Presidente por município'!$A$6:$A$5576,0))</f>
        <v>59524</v>
      </c>
      <c r="H128" s="80" t="n">
        <f aca="false">INDEX('Presidente por município'!$P$6:$P$5576,MATCH($A128,'Presidente por município'!$A$6:$A$5576,0))</f>
        <v>0.582556793273608</v>
      </c>
      <c r="I128" s="80" t="n">
        <f aca="false">INDEX('Presidente por município'!$Q$6:$Q$5576,MATCH($A128,'Presidente por município'!$A$6:$A$5576,0))</f>
        <v>0.334543574294932</v>
      </c>
      <c r="J128" s="81" t="n">
        <f aca="false">INDEX('Presidente por município'!$R$6:$R$5576,MATCH($A128,'Presidente por município'!$A$6:$A$5576,0))</f>
        <v>24.8013218978677</v>
      </c>
      <c r="K128" s="78" t="str">
        <f aca="false">INDEX('Presidente por município'!$S$6:$S$5576,MATCH($A128,'Presidente por município'!$A$6:$A$5576,0))</f>
        <v>Flávio Bolsonaro</v>
      </c>
    </row>
    <row r="129" customFormat="false" ht="15" hidden="false" customHeight="false" outlineLevel="0" collapsed="false">
      <c r="A129" s="77" t="s">
        <v>10289</v>
      </c>
      <c r="B129" s="78" t="str">
        <f aca="false">INDEX('Presidente por município'!$B$6:$B$5576,MATCH($A129,'Presidente por município'!$A$6:$A$5576,0))</f>
        <v>Limeira</v>
      </c>
      <c r="C129" s="78" t="str">
        <f aca="false">INDEX('Presidente por município'!$C$6:$C$5576,MATCH($A129,'Presidente por município'!$A$6:$A$5576,0))</f>
        <v>SP</v>
      </c>
      <c r="D129" s="79" t="n">
        <f aca="false">INDEX('Presidente por município'!$F$6:$F$5576,MATCH($A129,'Presidente por município'!$A$6:$A$5576,0))</f>
        <v>219483</v>
      </c>
      <c r="E129" s="80" t="n">
        <f aca="false">INDEX('Presidente por município'!$I$6:$I$5576,MATCH($A129,'Presidente por município'!$A$6:$A$5576,0))</f>
        <v>0.179685898224464</v>
      </c>
      <c r="F129" s="79" t="n">
        <f aca="false">INDEX('Presidente por município'!$M$6:$M$5576,MATCH($A129,'Presidente por município'!$A$6:$A$5576,0))</f>
        <v>118783</v>
      </c>
      <c r="G129" s="79" t="n">
        <f aca="false">INDEX('Presidente por município'!$N$6:$N$5576,MATCH($A129,'Presidente por município'!$A$6:$A$5576,0))</f>
        <v>39100</v>
      </c>
      <c r="H129" s="80" t="n">
        <f aca="false">INDEX('Presidente por município'!$P$6:$P$5576,MATCH($A129,'Presidente por município'!$A$6:$A$5576,0))</f>
        <v>0.692814231554389</v>
      </c>
      <c r="I129" s="80" t="n">
        <f aca="false">INDEX('Presidente por município'!$Q$6:$Q$5576,MATCH($A129,'Presidente por município'!$A$6:$A$5576,0))</f>
        <v>0.228054826480023</v>
      </c>
      <c r="J129" s="81" t="n">
        <f aca="false">INDEX('Presidente por município'!$R$6:$R$5576,MATCH($A129,'Presidente por município'!$A$6:$A$5576,0))</f>
        <v>46.4759405074366</v>
      </c>
      <c r="K129" s="78" t="str">
        <f aca="false">INDEX('Presidente por município'!$S$6:$S$5576,MATCH($A129,'Presidente por município'!$A$6:$A$5576,0))</f>
        <v>Flávio Bolsonaro</v>
      </c>
    </row>
    <row r="130" customFormat="false" ht="15" hidden="false" customHeight="false" outlineLevel="0" collapsed="false">
      <c r="A130" s="77" t="s">
        <v>4285</v>
      </c>
      <c r="B130" s="78" t="str">
        <f aca="false">INDEX('Presidente por município'!$B$6:$B$5576,MATCH($A130,'Presidente por município'!$A$6:$A$5576,0))</f>
        <v>Ribeirão das Neves</v>
      </c>
      <c r="C130" s="78" t="str">
        <f aca="false">INDEX('Presidente por município'!$C$6:$C$5576,MATCH($A130,'Presidente por município'!$A$6:$A$5576,0))</f>
        <v>MG</v>
      </c>
      <c r="D130" s="79" t="n">
        <f aca="false">INDEX('Presidente por município'!$F$6:$F$5576,MATCH($A130,'Presidente por município'!$A$6:$A$5576,0))</f>
        <v>218584</v>
      </c>
      <c r="E130" s="80" t="n">
        <f aca="false">INDEX('Presidente por município'!$I$6:$I$5576,MATCH($A130,'Presidente por município'!$A$6:$A$5576,0))</f>
        <v>0.207929217143066</v>
      </c>
      <c r="F130" s="79" t="n">
        <f aca="false">INDEX('Presidente por município'!$M$6:$M$5576,MATCH($A130,'Presidente por município'!$A$6:$A$5576,0))</f>
        <v>75218</v>
      </c>
      <c r="G130" s="79" t="n">
        <f aca="false">INDEX('Presidente por município'!$N$6:$N$5576,MATCH($A130,'Presidente por município'!$A$6:$A$5576,0))</f>
        <v>71008</v>
      </c>
      <c r="H130" s="80" t="n">
        <f aca="false">INDEX('Presidente por município'!$P$6:$P$5576,MATCH($A130,'Presidente por município'!$A$6:$A$5576,0))</f>
        <v>0.465313949891741</v>
      </c>
      <c r="I130" s="80" t="n">
        <f aca="false">INDEX('Presidente por município'!$Q$6:$Q$5576,MATCH($A130,'Presidente por município'!$A$6:$A$5576,0))</f>
        <v>0.439270027837921</v>
      </c>
      <c r="J130" s="81" t="n">
        <f aca="false">INDEX('Presidente por município'!$R$6:$R$5576,MATCH($A130,'Presidente por município'!$A$6:$A$5576,0))</f>
        <v>2.604392205382</v>
      </c>
      <c r="K130" s="78" t="str">
        <f aca="false">INDEX('Presidente por município'!$S$6:$S$5576,MATCH($A130,'Presidente por município'!$A$6:$A$5576,0))</f>
        <v>Flávio Bolsonaro</v>
      </c>
    </row>
    <row r="131" customFormat="false" ht="15" hidden="false" customHeight="false" outlineLevel="0" collapsed="false">
      <c r="A131" s="77" t="s">
        <v>10832</v>
      </c>
      <c r="B131" s="78" t="str">
        <f aca="false">INDEX('Presidente por município'!$B$6:$B$5576,MATCH($A131,'Presidente por município'!$A$6:$A$5576,0))</f>
        <v>Taboão da Serra</v>
      </c>
      <c r="C131" s="78" t="str">
        <f aca="false">INDEX('Presidente por município'!$C$6:$C$5576,MATCH($A131,'Presidente por município'!$A$6:$A$5576,0))</f>
        <v>SP</v>
      </c>
      <c r="D131" s="79" t="n">
        <f aca="false">INDEX('Presidente por município'!$F$6:$F$5576,MATCH($A131,'Presidente por município'!$A$6:$A$5576,0))</f>
        <v>212014</v>
      </c>
      <c r="E131" s="80" t="n">
        <f aca="false">INDEX('Presidente por município'!$I$6:$I$5576,MATCH($A131,'Presidente por município'!$A$6:$A$5576,0))</f>
        <v>0.195671040591659</v>
      </c>
      <c r="F131" s="79" t="n">
        <f aca="false">INDEX('Presidente por município'!$M$6:$M$5576,MATCH($A131,'Presidente por município'!$A$6:$A$5576,0))</f>
        <v>62653</v>
      </c>
      <c r="G131" s="79" t="n">
        <f aca="false">INDEX('Presidente por município'!$N$6:$N$5576,MATCH($A131,'Presidente por município'!$A$6:$A$5576,0))</f>
        <v>79435</v>
      </c>
      <c r="H131" s="80" t="n">
        <f aca="false">INDEX('Presidente por município'!$P$6:$P$5576,MATCH($A131,'Presidente por município'!$A$6:$A$5576,0))</f>
        <v>0.391456473249152</v>
      </c>
      <c r="I131" s="80" t="n">
        <f aca="false">INDEX('Presidente por município'!$Q$6:$Q$5576,MATCH($A131,'Presidente por município'!$A$6:$A$5576,0))</f>
        <v>0.496310551011865</v>
      </c>
      <c r="J131" s="81" t="n">
        <f aca="false">INDEX('Presidente por município'!$R$6:$R$5576,MATCH($A131,'Presidente por município'!$A$6:$A$5576,0))</f>
        <v>10.4854077762713</v>
      </c>
      <c r="K131" s="78" t="str">
        <f aca="false">INDEX('Presidente por município'!$S$6:$S$5576,MATCH($A131,'Presidente por município'!$A$6:$A$5576,0))</f>
        <v>Lula</v>
      </c>
    </row>
    <row r="132" customFormat="false" ht="15" hidden="false" customHeight="false" outlineLevel="0" collapsed="false">
      <c r="A132" s="77" t="s">
        <v>895</v>
      </c>
      <c r="B132" s="78" t="str">
        <f aca="false">INDEX('Presidente por município'!$B$6:$B$5576,MATCH($A132,'Presidente por município'!$A$6:$A$5576,0))</f>
        <v>Camaçari</v>
      </c>
      <c r="C132" s="78" t="str">
        <f aca="false">INDEX('Presidente por município'!$C$6:$C$5576,MATCH($A132,'Presidente por município'!$A$6:$A$5576,0))</f>
        <v>BA</v>
      </c>
      <c r="D132" s="79" t="n">
        <f aca="false">INDEX('Presidente por município'!$F$6:$F$5576,MATCH($A132,'Presidente por município'!$A$6:$A$5576,0))</f>
        <v>210762</v>
      </c>
      <c r="E132" s="80" t="n">
        <f aca="false">INDEX('Presidente por município'!$I$6:$I$5576,MATCH($A132,'Presidente por município'!$A$6:$A$5576,0))</f>
        <v>0.2076228162572</v>
      </c>
      <c r="F132" s="79" t="n">
        <f aca="false">INDEX('Presidente por município'!$M$6:$M$5576,MATCH($A132,'Presidente por município'!$A$6:$A$5576,0))</f>
        <v>48036</v>
      </c>
      <c r="G132" s="79" t="n">
        <f aca="false">INDEX('Presidente por município'!$N$6:$N$5576,MATCH($A132,'Presidente por município'!$A$6:$A$5576,0))</f>
        <v>96949</v>
      </c>
      <c r="H132" s="80" t="n">
        <f aca="false">INDEX('Presidente por município'!$P$6:$P$5576,MATCH($A132,'Presidente por município'!$A$6:$A$5576,0))</f>
        <v>0.308067236591482</v>
      </c>
      <c r="I132" s="80" t="n">
        <f aca="false">INDEX('Presidente por município'!$Q$6:$Q$5576,MATCH($A132,'Presidente por município'!$A$6:$A$5576,0))</f>
        <v>0.621758899998076</v>
      </c>
      <c r="J132" s="81" t="n">
        <f aca="false">INDEX('Presidente por município'!$R$6:$R$5576,MATCH($A132,'Presidente por município'!$A$6:$A$5576,0))</f>
        <v>31.3691663406594</v>
      </c>
      <c r="K132" s="78" t="str">
        <f aca="false">INDEX('Presidente por município'!$S$6:$S$5576,MATCH($A132,'Presidente por município'!$A$6:$A$5576,0))</f>
        <v>Lula</v>
      </c>
    </row>
    <row r="133" customFormat="false" ht="15" hidden="false" customHeight="false" outlineLevel="0" collapsed="false">
      <c r="A133" s="77" t="s">
        <v>6880</v>
      </c>
      <c r="B133" s="78" t="str">
        <f aca="false">INDEX('Presidente por município'!$B$6:$B$5576,MATCH($A133,'Presidente por município'!$A$6:$A$5576,0))</f>
        <v>Foz do Iguaçu</v>
      </c>
      <c r="C133" s="78" t="str">
        <f aca="false">INDEX('Presidente por município'!$C$6:$C$5576,MATCH($A133,'Presidente por município'!$A$6:$A$5576,0))</f>
        <v>PR</v>
      </c>
      <c r="D133" s="79" t="n">
        <f aca="false">INDEX('Presidente por município'!$F$6:$F$5576,MATCH($A133,'Presidente por município'!$A$6:$A$5576,0))</f>
        <v>209121</v>
      </c>
      <c r="E133" s="80" t="n">
        <f aca="false">INDEX('Presidente por município'!$I$6:$I$5576,MATCH($A133,'Presidente por município'!$A$6:$A$5576,0))</f>
        <v>0.210614907159013</v>
      </c>
      <c r="F133" s="79" t="n">
        <f aca="false">INDEX('Presidente por município'!$M$6:$M$5576,MATCH($A133,'Presidente por município'!$A$6:$A$5576,0))</f>
        <v>97614</v>
      </c>
      <c r="G133" s="79" t="n">
        <f aca="false">INDEX('Presidente por município'!$N$6:$N$5576,MATCH($A133,'Presidente por município'!$A$6:$A$5576,0))</f>
        <v>50383</v>
      </c>
      <c r="H133" s="80" t="n">
        <f aca="false">INDEX('Presidente por município'!$P$6:$P$5576,MATCH($A133,'Presidente por município'!$A$6:$A$5576,0))</f>
        <v>0.609569366038867</v>
      </c>
      <c r="I133" s="80" t="n">
        <f aca="false">INDEX('Presidente por município'!$Q$6:$Q$5576,MATCH($A133,'Presidente por município'!$A$6:$A$5576,0))</f>
        <v>0.314626317630015</v>
      </c>
      <c r="J133" s="81" t="n">
        <f aca="false">INDEX('Presidente por município'!$R$6:$R$5576,MATCH($A133,'Presidente por município'!$A$6:$A$5576,0))</f>
        <v>29.4943048408852</v>
      </c>
      <c r="K133" s="78" t="str">
        <f aca="false">INDEX('Presidente por município'!$S$6:$S$5576,MATCH($A133,'Presidente por município'!$A$6:$A$5576,0))</f>
        <v>Flávio Bolsonaro</v>
      </c>
    </row>
    <row r="134" customFormat="false" ht="15" hidden="false" customHeight="false" outlineLevel="0" collapsed="false">
      <c r="A134" s="77" t="s">
        <v>8750</v>
      </c>
      <c r="B134" s="78" t="str">
        <f aca="false">INDEX('Presidente por município'!$B$6:$B$5576,MATCH($A134,'Presidente por município'!$A$6:$A$5576,0))</f>
        <v>Santa Maria</v>
      </c>
      <c r="C134" s="78" t="str">
        <f aca="false">INDEX('Presidente por município'!$C$6:$C$5576,MATCH($A134,'Presidente por município'!$A$6:$A$5576,0))</f>
        <v>RS</v>
      </c>
      <c r="D134" s="79" t="n">
        <f aca="false">INDEX('Presidente por município'!$F$6:$F$5576,MATCH($A134,'Presidente por município'!$A$6:$A$5576,0))</f>
        <v>207115</v>
      </c>
      <c r="E134" s="80" t="n">
        <f aca="false">INDEX('Presidente por município'!$I$6:$I$5576,MATCH($A134,'Presidente por município'!$A$6:$A$5576,0))</f>
        <v>0.236892547618473</v>
      </c>
      <c r="F134" s="79" t="n">
        <f aca="false">INDEX('Presidente por município'!$M$6:$M$5576,MATCH($A134,'Presidente por município'!$A$6:$A$5576,0))</f>
        <v>75209</v>
      </c>
      <c r="G134" s="79" t="n">
        <f aca="false">INDEX('Presidente por município'!$N$6:$N$5576,MATCH($A134,'Presidente por município'!$A$6:$A$5576,0))</f>
        <v>63618</v>
      </c>
      <c r="H134" s="80" t="n">
        <f aca="false">INDEX('Presidente por município'!$P$6:$P$5576,MATCH($A134,'Presidente por município'!$A$6:$A$5576,0))</f>
        <v>0.494786287112754</v>
      </c>
      <c r="I134" s="80" t="n">
        <f aca="false">INDEX('Presidente por município'!$Q$6:$Q$5576,MATCH($A134,'Presidente por município'!$A$6:$A$5576,0))</f>
        <v>0.418531213199739</v>
      </c>
      <c r="J134" s="81" t="n">
        <f aca="false">INDEX('Presidente por município'!$R$6:$R$5576,MATCH($A134,'Presidente por município'!$A$6:$A$5576,0))</f>
        <v>7.62550739130149</v>
      </c>
      <c r="K134" s="78" t="str">
        <f aca="false">INDEX('Presidente por município'!$S$6:$S$5576,MATCH($A134,'Presidente por município'!$A$6:$A$5576,0))</f>
        <v>Flávio Bolsonaro</v>
      </c>
    </row>
    <row r="135" customFormat="false" ht="15" hidden="false" customHeight="false" outlineLevel="0" collapsed="false">
      <c r="A135" s="77" t="s">
        <v>10022</v>
      </c>
      <c r="B135" s="78" t="str">
        <f aca="false">INDEX('Presidente por município'!$B$6:$B$5576,MATCH($A135,'Presidente por município'!$A$6:$A$5576,0))</f>
        <v>Embu das Artes</v>
      </c>
      <c r="C135" s="78" t="str">
        <f aca="false">INDEX('Presidente por município'!$C$6:$C$5576,MATCH($A135,'Presidente por município'!$A$6:$A$5576,0))</f>
        <v>SP</v>
      </c>
      <c r="D135" s="79" t="n">
        <f aca="false">INDEX('Presidente por município'!$F$6:$F$5576,MATCH($A135,'Presidente por município'!$A$6:$A$5576,0))</f>
        <v>206389</v>
      </c>
      <c r="E135" s="80" t="n">
        <f aca="false">INDEX('Presidente por município'!$I$6:$I$5576,MATCH($A135,'Presidente por município'!$A$6:$A$5576,0))</f>
        <v>0.21805425676756</v>
      </c>
      <c r="F135" s="79" t="n">
        <f aca="false">INDEX('Presidente por município'!$M$6:$M$5576,MATCH($A135,'Presidente por município'!$A$6:$A$5576,0))</f>
        <v>61194</v>
      </c>
      <c r="G135" s="79" t="n">
        <f aca="false">INDEX('Presidente por município'!$N$6:$N$5576,MATCH($A135,'Presidente por município'!$A$6:$A$5576,0))</f>
        <v>73774</v>
      </c>
      <c r="H135" s="80" t="n">
        <f aca="false">INDEX('Presidente por município'!$P$6:$P$5576,MATCH($A135,'Presidente por município'!$A$6:$A$5576,0))</f>
        <v>0.407042796897657</v>
      </c>
      <c r="I135" s="80" t="n">
        <f aca="false">INDEX('Presidente por município'!$Q$6:$Q$5576,MATCH($A135,'Presidente por município'!$A$6:$A$5576,0))</f>
        <v>0.490720908885312</v>
      </c>
      <c r="J135" s="81" t="n">
        <f aca="false">INDEX('Presidente por município'!$R$6:$R$5576,MATCH($A135,'Presidente por município'!$A$6:$A$5576,0))</f>
        <v>8.36781119876545</v>
      </c>
      <c r="K135" s="78" t="str">
        <f aca="false">INDEX('Presidente por município'!$S$6:$S$5576,MATCH($A135,'Presidente por município'!$A$6:$A$5576,0))</f>
        <v>Lula</v>
      </c>
    </row>
  </sheetData>
  <mergeCells count="2">
    <mergeCell ref="A6:K6"/>
    <mergeCell ref="A35:K35"/>
  </mergeCells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T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26"/>
    <col collapsed="false" customWidth="true" hidden="false" outlineLevel="0" max="11" min="11" style="0" width="14"/>
    <col collapsed="false" customWidth="true" hidden="false" outlineLevel="0" max="12" min="12" style="0" width="13"/>
    <col collapsed="false" customWidth="true" hidden="false" outlineLevel="0" max="13" min="13" style="0" width="9"/>
    <col collapsed="false" customWidth="true" hidden="false" outlineLevel="0" max="14" min="14" style="0" width="13"/>
    <col collapsed="false" customWidth="true" hidden="false" outlineLevel="0" max="15" min="15" style="0" width="10"/>
    <col collapsed="false" customWidth="true" hidden="false" outlineLevel="0" max="16" min="16" style="0" width="15"/>
    <col collapsed="false" customWidth="true" hidden="false" outlineLevel="0" max="17" min="17" style="0" width="13"/>
    <col collapsed="false" customWidth="true" hidden="false" outlineLevel="0" max="19" min="18" style="0" width="10"/>
    <col collapsed="false" customWidth="true" hidden="false" outlineLevel="0" max="20" min="20" style="0" width="12"/>
  </cols>
  <sheetData>
    <row r="1" customFormat="false" ht="19.7" hidden="false" customHeight="false" outlineLevel="0" collapsed="false">
      <c r="A1" s="22" t="s">
        <v>11218</v>
      </c>
    </row>
    <row r="2" customFormat="false" ht="15" hidden="false" customHeight="false" outlineLevel="0" collapsed="false">
      <c r="A2" s="23" t="s">
        <v>11219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262</v>
      </c>
      <c r="D5" s="28" t="s">
        <v>217</v>
      </c>
      <c r="E5" s="28" t="s">
        <v>11220</v>
      </c>
      <c r="F5" s="28" t="s">
        <v>213</v>
      </c>
      <c r="G5" s="28" t="s">
        <v>214</v>
      </c>
      <c r="H5" s="28" t="s">
        <v>215</v>
      </c>
      <c r="I5" s="28" t="s">
        <v>11221</v>
      </c>
      <c r="J5" s="28" t="s">
        <v>11222</v>
      </c>
      <c r="K5" s="28" t="s">
        <v>11223</v>
      </c>
      <c r="L5" s="28" t="s">
        <v>11224</v>
      </c>
      <c r="M5" s="28" t="s">
        <v>11225</v>
      </c>
      <c r="N5" s="28" t="s">
        <v>97</v>
      </c>
      <c r="O5" s="28" t="s">
        <v>98</v>
      </c>
      <c r="P5" s="28" t="s">
        <v>11226</v>
      </c>
      <c r="Q5" s="28" t="s">
        <v>263</v>
      </c>
      <c r="R5" s="28" t="s">
        <v>264</v>
      </c>
      <c r="S5" s="28" t="s">
        <v>11227</v>
      </c>
      <c r="T5" s="28" t="s">
        <v>11228</v>
      </c>
    </row>
    <row r="6" customFormat="false" ht="15" hidden="false" customHeight="false" outlineLevel="0" collapsed="false">
      <c r="A6" s="83" t="s">
        <v>333</v>
      </c>
      <c r="B6" s="83" t="s">
        <v>334</v>
      </c>
      <c r="C6" s="83" t="s">
        <v>301</v>
      </c>
      <c r="D6" s="83" t="s">
        <v>222</v>
      </c>
      <c r="E6" s="83" t="s">
        <v>11229</v>
      </c>
      <c r="F6" s="83" t="s">
        <v>11230</v>
      </c>
      <c r="G6" s="83" t="s">
        <v>221</v>
      </c>
      <c r="H6" s="84" t="n">
        <v>218760</v>
      </c>
      <c r="I6" s="85" t="n">
        <f aca="false">H6/P6</f>
        <v>0.497581013858846</v>
      </c>
      <c r="J6" s="83" t="s">
        <v>11231</v>
      </c>
      <c r="K6" s="83" t="s">
        <v>11232</v>
      </c>
      <c r="L6" s="84" t="n">
        <v>141859</v>
      </c>
      <c r="M6" s="85" t="n">
        <f aca="false">L6/P6</f>
        <v>0.322665684060166</v>
      </c>
      <c r="N6" s="86" t="n">
        <f aca="false">H6-L6</f>
        <v>76901</v>
      </c>
      <c r="O6" s="87" t="n">
        <f aca="false">(I6-M6)*100</f>
        <v>17.4915329798679</v>
      </c>
      <c r="P6" s="84" t="n">
        <v>439647</v>
      </c>
      <c r="Q6" s="84" t="n">
        <v>613316</v>
      </c>
      <c r="R6" s="88" t="n">
        <v>0.204372623574145</v>
      </c>
      <c r="S6" s="89" t="n">
        <v>6</v>
      </c>
      <c r="T6" s="84" t="n">
        <v>0</v>
      </c>
    </row>
    <row r="7" customFormat="false" ht="15" hidden="false" customHeight="false" outlineLevel="0" collapsed="false">
      <c r="A7" s="26" t="s">
        <v>321</v>
      </c>
      <c r="B7" s="26" t="s">
        <v>322</v>
      </c>
      <c r="C7" s="26" t="s">
        <v>289</v>
      </c>
      <c r="D7" s="26" t="s">
        <v>11233</v>
      </c>
      <c r="E7" s="26" t="s">
        <v>11234</v>
      </c>
      <c r="F7" s="26" t="s">
        <v>11235</v>
      </c>
      <c r="G7" s="26" t="s">
        <v>227</v>
      </c>
      <c r="H7" s="52" t="n">
        <v>892484</v>
      </c>
      <c r="I7" s="53" t="n">
        <f aca="false">H7/P7</f>
        <v>0.522038308062522</v>
      </c>
      <c r="J7" s="26" t="s">
        <v>11236</v>
      </c>
      <c r="K7" s="26" t="s">
        <v>11237</v>
      </c>
      <c r="L7" s="52" t="n">
        <v>809796</v>
      </c>
      <c r="M7" s="53" t="n">
        <f aca="false">L7/P7</f>
        <v>0.473671834694849</v>
      </c>
      <c r="N7" s="27" t="n">
        <f aca="false">H7-L7</f>
        <v>82688</v>
      </c>
      <c r="O7" s="54" t="n">
        <f aca="false">(I7-M7)*100</f>
        <v>4.83664733676725</v>
      </c>
      <c r="P7" s="52" t="n">
        <v>1709614</v>
      </c>
      <c r="Q7" s="52" t="n">
        <v>2439190</v>
      </c>
      <c r="R7" s="62" t="n">
        <v>0.20636768763401</v>
      </c>
      <c r="S7" s="70" t="n">
        <v>4</v>
      </c>
      <c r="T7" s="52" t="n">
        <v>0</v>
      </c>
    </row>
    <row r="8" customFormat="false" ht="15" hidden="false" customHeight="false" outlineLevel="0" collapsed="false">
      <c r="A8" s="26" t="s">
        <v>335</v>
      </c>
      <c r="B8" s="26" t="s">
        <v>336</v>
      </c>
      <c r="C8" s="26" t="s">
        <v>301</v>
      </c>
      <c r="D8" s="26" t="s">
        <v>11233</v>
      </c>
      <c r="E8" s="26" t="s">
        <v>11238</v>
      </c>
      <c r="F8" s="26" t="s">
        <v>232</v>
      </c>
      <c r="G8" s="26" t="s">
        <v>227</v>
      </c>
      <c r="H8" s="52" t="n">
        <v>281595</v>
      </c>
      <c r="I8" s="53" t="n">
        <f aca="false">H8/P8</f>
        <v>0.627513944382915</v>
      </c>
      <c r="J8" s="26" t="s">
        <v>11239</v>
      </c>
      <c r="K8" s="26" t="s">
        <v>11240</v>
      </c>
      <c r="L8" s="52" t="n">
        <v>165900</v>
      </c>
      <c r="M8" s="53" t="n">
        <f aca="false">L8/P8</f>
        <v>0.369696064820489</v>
      </c>
      <c r="N8" s="27" t="n">
        <f aca="false">H8-L8</f>
        <v>115695</v>
      </c>
      <c r="O8" s="54" t="n">
        <f aca="false">(I8-M8)*100</f>
        <v>25.7817879562426</v>
      </c>
      <c r="P8" s="52" t="n">
        <v>448747</v>
      </c>
      <c r="Q8" s="52" t="n">
        <v>576359</v>
      </c>
      <c r="R8" s="62" t="n">
        <v>0.174092883081552</v>
      </c>
      <c r="S8" s="70" t="n">
        <v>5</v>
      </c>
      <c r="T8" s="52" t="n">
        <v>0</v>
      </c>
    </row>
    <row r="9" customFormat="false" ht="15" hidden="false" customHeight="false" outlineLevel="0" collapsed="false">
      <c r="A9" s="83" t="s">
        <v>313</v>
      </c>
      <c r="B9" s="83" t="s">
        <v>314</v>
      </c>
      <c r="C9" s="83" t="s">
        <v>301</v>
      </c>
      <c r="D9" s="83" t="s">
        <v>222</v>
      </c>
      <c r="E9" s="83" t="s">
        <v>11241</v>
      </c>
      <c r="F9" s="83" t="s">
        <v>232</v>
      </c>
      <c r="G9" s="83" t="s">
        <v>227</v>
      </c>
      <c r="H9" s="84" t="n">
        <v>841846</v>
      </c>
      <c r="I9" s="85" t="n">
        <f aca="false">H9/P9</f>
        <v>0.406299273402076</v>
      </c>
      <c r="J9" s="83" t="s">
        <v>11242</v>
      </c>
      <c r="K9" s="83" t="s">
        <v>220</v>
      </c>
      <c r="L9" s="84" t="n">
        <v>507335</v>
      </c>
      <c r="M9" s="85" t="n">
        <f aca="false">L9/P9</f>
        <v>0.244854571823638</v>
      </c>
      <c r="N9" s="86" t="n">
        <f aca="false">H9-L9</f>
        <v>334511</v>
      </c>
      <c r="O9" s="87" t="n">
        <f aca="false">(I9-M9)*100</f>
        <v>16.1444701578438</v>
      </c>
      <c r="P9" s="84" t="n">
        <v>2071985</v>
      </c>
      <c r="Q9" s="84" t="n">
        <v>2796053</v>
      </c>
      <c r="R9" s="88" t="n">
        <v>0.201634947549278</v>
      </c>
      <c r="S9" s="89" t="n">
        <v>7</v>
      </c>
      <c r="T9" s="84" t="n">
        <v>0</v>
      </c>
    </row>
    <row r="10" customFormat="false" ht="15" hidden="false" customHeight="false" outlineLevel="0" collapsed="false">
      <c r="A10" s="26" t="s">
        <v>287</v>
      </c>
      <c r="B10" s="26" t="s">
        <v>288</v>
      </c>
      <c r="C10" s="26" t="s">
        <v>289</v>
      </c>
      <c r="D10" s="26" t="s">
        <v>11233</v>
      </c>
      <c r="E10" s="26" t="s">
        <v>11243</v>
      </c>
      <c r="F10" s="26" t="s">
        <v>223</v>
      </c>
      <c r="G10" s="26" t="s">
        <v>224</v>
      </c>
      <c r="H10" s="52" t="n">
        <v>4626509</v>
      </c>
      <c r="I10" s="53" t="n">
        <f aca="false">H10/P10</f>
        <v>0.558009742989161</v>
      </c>
      <c r="J10" s="26" t="s">
        <v>11244</v>
      </c>
      <c r="K10" s="26" t="s">
        <v>11240</v>
      </c>
      <c r="L10" s="52" t="n">
        <v>3625227</v>
      </c>
      <c r="M10" s="53" t="n">
        <f aca="false">L10/P10</f>
        <v>0.437243715844358</v>
      </c>
      <c r="N10" s="27" t="n">
        <f aca="false">H10-L10</f>
        <v>1001282</v>
      </c>
      <c r="O10" s="54" t="n">
        <f aca="false">(I10-M10)*100</f>
        <v>12.0766027144802</v>
      </c>
      <c r="P10" s="52" t="n">
        <v>8291090</v>
      </c>
      <c r="Q10" s="52" t="n">
        <v>11304314</v>
      </c>
      <c r="R10" s="62" t="n">
        <v>0.199758693893323</v>
      </c>
      <c r="S10" s="70" t="n">
        <v>6</v>
      </c>
      <c r="T10" s="52" t="n">
        <v>0</v>
      </c>
    </row>
    <row r="11" customFormat="false" ht="15" hidden="false" customHeight="false" outlineLevel="0" collapsed="false">
      <c r="A11" s="26" t="s">
        <v>297</v>
      </c>
      <c r="B11" s="26" t="s">
        <v>298</v>
      </c>
      <c r="C11" s="26" t="s">
        <v>289</v>
      </c>
      <c r="D11" s="26" t="s">
        <v>11233</v>
      </c>
      <c r="E11" s="26" t="s">
        <v>11245</v>
      </c>
      <c r="F11" s="26" t="s">
        <v>223</v>
      </c>
      <c r="G11" s="26" t="s">
        <v>224</v>
      </c>
      <c r="H11" s="52" t="n">
        <v>2875573</v>
      </c>
      <c r="I11" s="53" t="n">
        <f aca="false">H11/P11</f>
        <v>0.531913146180376</v>
      </c>
      <c r="J11" s="26" t="s">
        <v>11246</v>
      </c>
      <c r="K11" s="26" t="s">
        <v>11235</v>
      </c>
      <c r="L11" s="52" t="n">
        <v>2498891</v>
      </c>
      <c r="M11" s="53" t="n">
        <f aca="false">L11/P11</f>
        <v>0.46223586525949</v>
      </c>
      <c r="N11" s="27" t="n">
        <f aca="false">H11-L11</f>
        <v>376682</v>
      </c>
      <c r="O11" s="54" t="n">
        <f aca="false">(I11-M11)*100</f>
        <v>6.96772809208865</v>
      </c>
      <c r="P11" s="52" t="n">
        <v>5406095</v>
      </c>
      <c r="Q11" s="52" t="n">
        <v>6991044</v>
      </c>
      <c r="R11" s="62" t="n">
        <v>0.155273232438531</v>
      </c>
      <c r="S11" s="70" t="n">
        <v>8</v>
      </c>
      <c r="T11" s="52" t="n">
        <v>0</v>
      </c>
    </row>
    <row r="12" customFormat="false" ht="15" hidden="false" customHeight="false" outlineLevel="0" collapsed="false">
      <c r="A12" s="83" t="s">
        <v>323</v>
      </c>
      <c r="B12" s="83" t="s">
        <v>324</v>
      </c>
      <c r="C12" s="83" t="s">
        <v>308</v>
      </c>
      <c r="D12" s="83" t="s">
        <v>222</v>
      </c>
      <c r="E12" s="83" t="s">
        <v>11247</v>
      </c>
      <c r="F12" s="83" t="s">
        <v>11230</v>
      </c>
      <c r="G12" s="83" t="s">
        <v>221</v>
      </c>
      <c r="H12" s="84" t="n">
        <v>825530</v>
      </c>
      <c r="I12" s="85" t="n">
        <f aca="false">H12/P12</f>
        <v>0.499341594701788</v>
      </c>
      <c r="J12" s="83" t="s">
        <v>11248</v>
      </c>
      <c r="K12" s="83" t="s">
        <v>223</v>
      </c>
      <c r="L12" s="84" t="n">
        <v>569930</v>
      </c>
      <c r="M12" s="85" t="n">
        <f aca="false">L12/P12</f>
        <v>0.344735812227769</v>
      </c>
      <c r="N12" s="86" t="n">
        <f aca="false">H12-L12</f>
        <v>255600</v>
      </c>
      <c r="O12" s="87" t="n">
        <f aca="false">(I12-M12)*100</f>
        <v>15.4605782474019</v>
      </c>
      <c r="P12" s="84" t="n">
        <v>1653237</v>
      </c>
      <c r="Q12" s="84" t="n">
        <v>2243988</v>
      </c>
      <c r="R12" s="88" t="n">
        <v>0.189870444939991</v>
      </c>
      <c r="S12" s="89" t="n">
        <v>10</v>
      </c>
      <c r="T12" s="84" t="n">
        <v>1843</v>
      </c>
    </row>
    <row r="13" customFormat="false" ht="15" hidden="false" customHeight="false" outlineLevel="0" collapsed="false">
      <c r="A13" s="83" t="s">
        <v>311</v>
      </c>
      <c r="B13" s="83" t="s">
        <v>312</v>
      </c>
      <c r="C13" s="83" t="s">
        <v>282</v>
      </c>
      <c r="D13" s="83" t="s">
        <v>222</v>
      </c>
      <c r="E13" s="83" t="s">
        <v>11249</v>
      </c>
      <c r="F13" s="83" t="s">
        <v>11232</v>
      </c>
      <c r="G13" s="83" t="s">
        <v>221</v>
      </c>
      <c r="H13" s="84" t="n">
        <v>1048633</v>
      </c>
      <c r="I13" s="85" t="n">
        <f aca="false">H13/P13</f>
        <v>0.496471639843554</v>
      </c>
      <c r="J13" s="83" t="s">
        <v>11250</v>
      </c>
      <c r="K13" s="83" t="s">
        <v>11237</v>
      </c>
      <c r="L13" s="84" t="n">
        <v>719397</v>
      </c>
      <c r="M13" s="85" t="n">
        <f aca="false">L13/P13</f>
        <v>0.340596002880449</v>
      </c>
      <c r="N13" s="86" t="n">
        <f aca="false">H13-L13</f>
        <v>329236</v>
      </c>
      <c r="O13" s="87" t="n">
        <f aca="false">(I13-M13)*100</f>
        <v>15.5875636963106</v>
      </c>
      <c r="P13" s="84" t="n">
        <v>2112171</v>
      </c>
      <c r="Q13" s="84" t="n">
        <v>2987584</v>
      </c>
      <c r="R13" s="88" t="n">
        <v>0.213875827424434</v>
      </c>
      <c r="S13" s="89" t="n">
        <v>5</v>
      </c>
      <c r="T13" s="84" t="n">
        <v>0</v>
      </c>
    </row>
    <row r="14" customFormat="false" ht="15" hidden="false" customHeight="false" outlineLevel="0" collapsed="false">
      <c r="A14" s="26" t="s">
        <v>306</v>
      </c>
      <c r="B14" s="26" t="s">
        <v>307</v>
      </c>
      <c r="C14" s="26" t="s">
        <v>308</v>
      </c>
      <c r="D14" s="26" t="s">
        <v>11233</v>
      </c>
      <c r="E14" s="26" t="s">
        <v>11251</v>
      </c>
      <c r="F14" s="26" t="s">
        <v>11237</v>
      </c>
      <c r="G14" s="26" t="s">
        <v>227</v>
      </c>
      <c r="H14" s="52" t="n">
        <v>2148218</v>
      </c>
      <c r="I14" s="53" t="n">
        <f aca="false">H14/P14</f>
        <v>0.591701702429587</v>
      </c>
      <c r="J14" s="26" t="s">
        <v>11252</v>
      </c>
      <c r="K14" s="26" t="s">
        <v>220</v>
      </c>
      <c r="L14" s="52" t="n">
        <v>797141</v>
      </c>
      <c r="M14" s="53" t="n">
        <f aca="false">L14/P14</f>
        <v>0.219563231839796</v>
      </c>
      <c r="N14" s="27" t="n">
        <f aca="false">H14-L14</f>
        <v>1351077</v>
      </c>
      <c r="O14" s="54" t="n">
        <f aca="false">(I14-M14)*100</f>
        <v>37.2138470589791</v>
      </c>
      <c r="P14" s="52" t="n">
        <v>3630576</v>
      </c>
      <c r="Q14" s="52" t="n">
        <v>5074870</v>
      </c>
      <c r="R14" s="62" t="n">
        <v>0.218405988724834</v>
      </c>
      <c r="S14" s="70" t="n">
        <v>6</v>
      </c>
      <c r="T14" s="52" t="n">
        <v>0</v>
      </c>
    </row>
    <row r="15" customFormat="false" ht="15" hidden="false" customHeight="false" outlineLevel="0" collapsed="false">
      <c r="A15" s="26" t="s">
        <v>304</v>
      </c>
      <c r="B15" s="26" t="s">
        <v>305</v>
      </c>
      <c r="C15" s="26" t="s">
        <v>289</v>
      </c>
      <c r="D15" s="26" t="s">
        <v>11233</v>
      </c>
      <c r="E15" s="26" t="s">
        <v>11253</v>
      </c>
      <c r="F15" s="26" t="s">
        <v>232</v>
      </c>
      <c r="G15" s="26" t="s">
        <v>227</v>
      </c>
      <c r="H15" s="52" t="n">
        <v>2104122</v>
      </c>
      <c r="I15" s="53" t="n">
        <f aca="false">H15/P15</f>
        <v>0.540199944545427</v>
      </c>
      <c r="J15" s="26" t="s">
        <v>11254</v>
      </c>
      <c r="K15" s="26" t="s">
        <v>11237</v>
      </c>
      <c r="L15" s="52" t="n">
        <v>1354044</v>
      </c>
      <c r="M15" s="53" t="n">
        <f aca="false">L15/P15</f>
        <v>0.347629316984504</v>
      </c>
      <c r="N15" s="27" t="n">
        <f aca="false">H15-L15</f>
        <v>750078</v>
      </c>
      <c r="O15" s="54" t="n">
        <f aca="false">(I15-M15)*100</f>
        <v>19.2570627560923</v>
      </c>
      <c r="P15" s="52" t="n">
        <v>3895080</v>
      </c>
      <c r="Q15" s="52" t="n">
        <v>5180851</v>
      </c>
      <c r="R15" s="62" t="n">
        <v>0.197352905922212</v>
      </c>
      <c r="S15" s="70" t="n">
        <v>8</v>
      </c>
      <c r="T15" s="52" t="n">
        <v>48924</v>
      </c>
    </row>
    <row r="16" customFormat="false" ht="15" hidden="false" customHeight="false" outlineLevel="0" collapsed="false">
      <c r="A16" s="26" t="s">
        <v>319</v>
      </c>
      <c r="B16" s="26" t="s">
        <v>320</v>
      </c>
      <c r="C16" s="26" t="s">
        <v>308</v>
      </c>
      <c r="D16" s="26" t="s">
        <v>11233</v>
      </c>
      <c r="E16" s="26" t="s">
        <v>11255</v>
      </c>
      <c r="F16" s="26" t="s">
        <v>11232</v>
      </c>
      <c r="G16" s="26" t="s">
        <v>221</v>
      </c>
      <c r="H16" s="52" t="n">
        <v>1128099</v>
      </c>
      <c r="I16" s="53" t="n">
        <f aca="false">H16/P16</f>
        <v>0.607716023278653</v>
      </c>
      <c r="J16" s="26" t="s">
        <v>11256</v>
      </c>
      <c r="K16" s="26" t="s">
        <v>220</v>
      </c>
      <c r="L16" s="52" t="n">
        <v>430442</v>
      </c>
      <c r="M16" s="53" t="n">
        <f aca="false">L16/P16</f>
        <v>0.23188257457201</v>
      </c>
      <c r="N16" s="27" t="n">
        <f aca="false">H16-L16</f>
        <v>697657</v>
      </c>
      <c r="O16" s="54" t="n">
        <f aca="false">(I16-M16)*100</f>
        <v>37.5833448706643</v>
      </c>
      <c r="P16" s="52" t="n">
        <v>1856293</v>
      </c>
      <c r="Q16" s="52" t="n">
        <v>2634992</v>
      </c>
      <c r="R16" s="62" t="n">
        <v>0.222116044375087</v>
      </c>
      <c r="S16" s="70" t="n">
        <v>6</v>
      </c>
      <c r="T16" s="52" t="n">
        <v>0</v>
      </c>
    </row>
    <row r="17" customFormat="false" ht="15" hidden="false" customHeight="false" outlineLevel="0" collapsed="false">
      <c r="A17" s="26" t="s">
        <v>325</v>
      </c>
      <c r="B17" s="26" t="s">
        <v>326</v>
      </c>
      <c r="C17" s="26" t="s">
        <v>308</v>
      </c>
      <c r="D17" s="26" t="s">
        <v>11233</v>
      </c>
      <c r="E17" s="26" t="s">
        <v>11257</v>
      </c>
      <c r="F17" s="26" t="s">
        <v>11230</v>
      </c>
      <c r="G17" s="26" t="s">
        <v>221</v>
      </c>
      <c r="H17" s="52" t="n">
        <v>914323</v>
      </c>
      <c r="I17" s="53" t="n">
        <f aca="false">H17/P17</f>
        <v>0.670669948903321</v>
      </c>
      <c r="J17" s="26" t="s">
        <v>11258</v>
      </c>
      <c r="K17" s="26" t="s">
        <v>223</v>
      </c>
      <c r="L17" s="52" t="n">
        <v>322807</v>
      </c>
      <c r="M17" s="53" t="n">
        <f aca="false">L17/P17</f>
        <v>0.236783887308571</v>
      </c>
      <c r="N17" s="27" t="n">
        <f aca="false">H17-L17</f>
        <v>591516</v>
      </c>
      <c r="O17" s="54" t="n">
        <f aca="false">(I17-M17)*100</f>
        <v>43.388606159475</v>
      </c>
      <c r="P17" s="52" t="n">
        <v>1363298</v>
      </c>
      <c r="Q17" s="52" t="n">
        <v>2021869</v>
      </c>
      <c r="R17" s="62" t="n">
        <v>0.238818637607085</v>
      </c>
      <c r="S17" s="70" t="n">
        <v>8</v>
      </c>
      <c r="T17" s="52" t="n">
        <v>0</v>
      </c>
    </row>
    <row r="18" customFormat="false" ht="15" hidden="false" customHeight="false" outlineLevel="0" collapsed="false">
      <c r="A18" s="26" t="s">
        <v>283</v>
      </c>
      <c r="B18" s="26" t="s">
        <v>284</v>
      </c>
      <c r="C18" s="26" t="s">
        <v>282</v>
      </c>
      <c r="D18" s="26" t="s">
        <v>11233</v>
      </c>
      <c r="E18" s="26" t="s">
        <v>11259</v>
      </c>
      <c r="F18" s="26" t="s">
        <v>11232</v>
      </c>
      <c r="G18" s="26" t="s">
        <v>221</v>
      </c>
      <c r="H18" s="52" t="n">
        <v>6321590</v>
      </c>
      <c r="I18" s="53" t="n">
        <f aca="false">H18/P18</f>
        <v>0.553950350666654</v>
      </c>
      <c r="J18" s="26" t="s">
        <v>11260</v>
      </c>
      <c r="K18" s="26" t="s">
        <v>223</v>
      </c>
      <c r="L18" s="52" t="n">
        <v>3006088</v>
      </c>
      <c r="M18" s="53" t="n">
        <f aca="false">L18/P18</f>
        <v>0.263418459870827</v>
      </c>
      <c r="N18" s="27" t="n">
        <f aca="false">H18-L18</f>
        <v>3315502</v>
      </c>
      <c r="O18" s="54" t="n">
        <f aca="false">(I18-M18)*100</f>
        <v>29.0531890795827</v>
      </c>
      <c r="P18" s="52" t="n">
        <v>11411835</v>
      </c>
      <c r="Q18" s="52" t="n">
        <v>16361188</v>
      </c>
      <c r="R18" s="62" t="n">
        <v>0.228224319652094</v>
      </c>
      <c r="S18" s="70" t="n">
        <v>11</v>
      </c>
      <c r="T18" s="52" t="n">
        <v>1464</v>
      </c>
    </row>
    <row r="19" customFormat="false" ht="15" hidden="false" customHeight="false" outlineLevel="0" collapsed="false">
      <c r="A19" s="26" t="s">
        <v>290</v>
      </c>
      <c r="B19" s="26" t="s">
        <v>291</v>
      </c>
      <c r="C19" s="26" t="s">
        <v>292</v>
      </c>
      <c r="D19" s="26" t="s">
        <v>11233</v>
      </c>
      <c r="E19" s="26" t="s">
        <v>11261</v>
      </c>
      <c r="F19" s="26" t="s">
        <v>220</v>
      </c>
      <c r="G19" s="26" t="s">
        <v>221</v>
      </c>
      <c r="H19" s="52" t="n">
        <v>3127911</v>
      </c>
      <c r="I19" s="53" t="n">
        <f aca="false">H19/P19</f>
        <v>0.500962795246932</v>
      </c>
      <c r="J19" s="26" t="s">
        <v>11262</v>
      </c>
      <c r="K19" s="26" t="s">
        <v>232</v>
      </c>
      <c r="L19" s="52" t="n">
        <v>1583764</v>
      </c>
      <c r="M19" s="53" t="n">
        <f aca="false">L19/P19</f>
        <v>0.253653905258641</v>
      </c>
      <c r="N19" s="27" t="n">
        <f aca="false">H19-L19</f>
        <v>1544147</v>
      </c>
      <c r="O19" s="54" t="n">
        <f aca="false">(I19-M19)*100</f>
        <v>24.7308889988291</v>
      </c>
      <c r="P19" s="52" t="n">
        <v>6243799</v>
      </c>
      <c r="Q19" s="52" t="n">
        <v>8600624</v>
      </c>
      <c r="R19" s="62" t="n">
        <v>0.205916338163371</v>
      </c>
      <c r="S19" s="70" t="n">
        <v>8</v>
      </c>
      <c r="T19" s="52" t="n">
        <v>1525</v>
      </c>
    </row>
    <row r="20" customFormat="false" ht="15" hidden="false" customHeight="false" outlineLevel="0" collapsed="false">
      <c r="A20" s="26" t="s">
        <v>309</v>
      </c>
      <c r="B20" s="26" t="s">
        <v>310</v>
      </c>
      <c r="C20" s="26" t="s">
        <v>289</v>
      </c>
      <c r="D20" s="26" t="s">
        <v>11233</v>
      </c>
      <c r="E20" s="26" t="s">
        <v>11263</v>
      </c>
      <c r="F20" s="26" t="s">
        <v>11230</v>
      </c>
      <c r="G20" s="26" t="s">
        <v>221</v>
      </c>
      <c r="H20" s="52" t="n">
        <v>1470252</v>
      </c>
      <c r="I20" s="53" t="n">
        <f aca="false">H20/P20</f>
        <v>0.64297990660459</v>
      </c>
      <c r="J20" s="26" t="s">
        <v>11264</v>
      </c>
      <c r="K20" s="26" t="s">
        <v>220</v>
      </c>
      <c r="L20" s="52" t="n">
        <v>552836</v>
      </c>
      <c r="M20" s="53" t="n">
        <f aca="false">L20/P20</f>
        <v>0.241769737193117</v>
      </c>
      <c r="N20" s="27" t="n">
        <f aca="false">H20-L20</f>
        <v>917416</v>
      </c>
      <c r="O20" s="54" t="n">
        <f aca="false">(I20-M20)*100</f>
        <v>40.1210169411473</v>
      </c>
      <c r="P20" s="52" t="n">
        <v>2286622</v>
      </c>
      <c r="Q20" s="52" t="n">
        <v>3241966</v>
      </c>
      <c r="R20" s="62" t="n">
        <v>0.173987635897477</v>
      </c>
      <c r="S20" s="70" t="n">
        <v>5</v>
      </c>
      <c r="T20" s="52" t="n">
        <v>0</v>
      </c>
    </row>
    <row r="21" customFormat="false" ht="15" hidden="false" customHeight="false" outlineLevel="0" collapsed="false">
      <c r="A21" s="26" t="s">
        <v>299</v>
      </c>
      <c r="B21" s="26" t="s">
        <v>300</v>
      </c>
      <c r="C21" s="26" t="s">
        <v>301</v>
      </c>
      <c r="D21" s="26" t="s">
        <v>11233</v>
      </c>
      <c r="E21" s="26" t="s">
        <v>11265</v>
      </c>
      <c r="F21" s="26" t="s">
        <v>11266</v>
      </c>
      <c r="G21" s="26" t="s">
        <v>227</v>
      </c>
      <c r="H21" s="52" t="n">
        <v>2345721</v>
      </c>
      <c r="I21" s="53" t="n">
        <f aca="false">H21/P21</f>
        <v>0.513643386613203</v>
      </c>
      <c r="J21" s="26" t="s">
        <v>11267</v>
      </c>
      <c r="K21" s="26" t="s">
        <v>11237</v>
      </c>
      <c r="L21" s="52" t="n">
        <v>2125084</v>
      </c>
      <c r="M21" s="53" t="n">
        <f aca="false">L21/P21</f>
        <v>0.465330421903343</v>
      </c>
      <c r="N21" s="27" t="n">
        <f aca="false">H21-L21</f>
        <v>220637</v>
      </c>
      <c r="O21" s="54" t="n">
        <f aca="false">(I21-M21)*100</f>
        <v>4.83129647098599</v>
      </c>
      <c r="P21" s="52" t="n">
        <v>4566828</v>
      </c>
      <c r="Q21" s="52" t="n">
        <v>6258162</v>
      </c>
      <c r="R21" s="62" t="n">
        <v>0.191016467774404</v>
      </c>
      <c r="S21" s="70" t="n">
        <v>6</v>
      </c>
      <c r="T21" s="52" t="n">
        <v>1987</v>
      </c>
    </row>
    <row r="22" customFormat="false" ht="15" hidden="false" customHeight="false" outlineLevel="0" collapsed="false">
      <c r="A22" s="26" t="s">
        <v>295</v>
      </c>
      <c r="B22" s="26" t="s">
        <v>296</v>
      </c>
      <c r="C22" s="26" t="s">
        <v>289</v>
      </c>
      <c r="D22" s="26" t="s">
        <v>11233</v>
      </c>
      <c r="E22" s="26" t="s">
        <v>11268</v>
      </c>
      <c r="F22" s="26" t="s">
        <v>232</v>
      </c>
      <c r="G22" s="26" t="s">
        <v>227</v>
      </c>
      <c r="H22" s="52" t="n">
        <v>2805438</v>
      </c>
      <c r="I22" s="53" t="n">
        <f aca="false">H22/P22</f>
        <v>0.532659357050473</v>
      </c>
      <c r="J22" s="26" t="s">
        <v>11269</v>
      </c>
      <c r="K22" s="26" t="s">
        <v>11270</v>
      </c>
      <c r="L22" s="52" t="n">
        <v>2360469</v>
      </c>
      <c r="M22" s="53" t="n">
        <f aca="false">L22/P22</f>
        <v>0.44817454525018</v>
      </c>
      <c r="N22" s="27" t="n">
        <f aca="false">H22-L22</f>
        <v>444969</v>
      </c>
      <c r="O22" s="54" t="n">
        <f aca="false">(I22-M22)*100</f>
        <v>8.44848118002936</v>
      </c>
      <c r="P22" s="52" t="n">
        <v>5266852</v>
      </c>
      <c r="Q22" s="52" t="n">
        <v>7216989</v>
      </c>
      <c r="R22" s="62" t="n">
        <v>0.181759041062693</v>
      </c>
      <c r="S22" s="70" t="n">
        <v>7</v>
      </c>
      <c r="T22" s="52" t="n">
        <v>0</v>
      </c>
    </row>
    <row r="23" customFormat="false" ht="15" hidden="false" customHeight="false" outlineLevel="0" collapsed="false">
      <c r="A23" s="26" t="s">
        <v>315</v>
      </c>
      <c r="B23" s="26" t="s">
        <v>316</v>
      </c>
      <c r="C23" s="26" t="s">
        <v>289</v>
      </c>
      <c r="D23" s="26" t="s">
        <v>11233</v>
      </c>
      <c r="E23" s="26" t="s">
        <v>11271</v>
      </c>
      <c r="F23" s="26" t="s">
        <v>223</v>
      </c>
      <c r="G23" s="26" t="s">
        <v>224</v>
      </c>
      <c r="H23" s="52" t="n">
        <v>1436697</v>
      </c>
      <c r="I23" s="53" t="n">
        <f aca="false">H23/P23</f>
        <v>0.70903357145501</v>
      </c>
      <c r="J23" s="26" t="s">
        <v>11272</v>
      </c>
      <c r="K23" s="26" t="s">
        <v>11230</v>
      </c>
      <c r="L23" s="52" t="n">
        <v>557972</v>
      </c>
      <c r="M23" s="53" t="n">
        <f aca="false">L23/P23</f>
        <v>0.275368348323895</v>
      </c>
      <c r="N23" s="27" t="n">
        <f aca="false">H23-L23</f>
        <v>878725</v>
      </c>
      <c r="O23" s="54" t="n">
        <f aca="false">(I23-M23)*100</f>
        <v>43.3665223131115</v>
      </c>
      <c r="P23" s="52" t="n">
        <v>2026275</v>
      </c>
      <c r="Q23" s="52" t="n">
        <v>2703064</v>
      </c>
      <c r="R23" s="62" t="n">
        <v>0.171537928809677</v>
      </c>
      <c r="S23" s="70" t="n">
        <v>10</v>
      </c>
      <c r="T23" s="52" t="n">
        <v>5075</v>
      </c>
    </row>
    <row r="24" customFormat="false" ht="15" hidden="false" customHeight="false" outlineLevel="0" collapsed="false">
      <c r="A24" s="83" t="s">
        <v>317</v>
      </c>
      <c r="B24" s="83" t="s">
        <v>318</v>
      </c>
      <c r="C24" s="83" t="s">
        <v>289</v>
      </c>
      <c r="D24" s="83" t="s">
        <v>222</v>
      </c>
      <c r="E24" s="83" t="s">
        <v>11273</v>
      </c>
      <c r="F24" s="83" t="s">
        <v>11240</v>
      </c>
      <c r="G24" s="83" t="s">
        <v>221</v>
      </c>
      <c r="H24" s="84" t="n">
        <v>733809</v>
      </c>
      <c r="I24" s="85" t="n">
        <f aca="false">H24/P24</f>
        <v>0.369366698411612</v>
      </c>
      <c r="J24" s="83" t="s">
        <v>11274</v>
      </c>
      <c r="K24" s="83" t="s">
        <v>223</v>
      </c>
      <c r="L24" s="84" t="n">
        <v>718300</v>
      </c>
      <c r="M24" s="85" t="n">
        <f aca="false">L24/P24</f>
        <v>0.361560160026738</v>
      </c>
      <c r="N24" s="86" t="n">
        <f aca="false">H24-L24</f>
        <v>15509</v>
      </c>
      <c r="O24" s="87" t="n">
        <f aca="false">(I24-M24)*100</f>
        <v>0.780653838487355</v>
      </c>
      <c r="P24" s="84" t="n">
        <v>1986668</v>
      </c>
      <c r="Q24" s="84" t="n">
        <v>2656207</v>
      </c>
      <c r="R24" s="88" t="n">
        <v>0.183906224176053</v>
      </c>
      <c r="S24" s="89" t="n">
        <v>8</v>
      </c>
      <c r="T24" s="84" t="n">
        <v>227</v>
      </c>
    </row>
    <row r="25" customFormat="false" ht="15" hidden="false" customHeight="false" outlineLevel="0" collapsed="false">
      <c r="A25" s="26" t="s">
        <v>293</v>
      </c>
      <c r="B25" s="26" t="s">
        <v>294</v>
      </c>
      <c r="C25" s="26" t="s">
        <v>292</v>
      </c>
      <c r="D25" s="26" t="s">
        <v>11233</v>
      </c>
      <c r="E25" s="26" t="s">
        <v>11275</v>
      </c>
      <c r="F25" s="26" t="s">
        <v>220</v>
      </c>
      <c r="G25" s="26" t="s">
        <v>221</v>
      </c>
      <c r="H25" s="52" t="n">
        <v>3516048</v>
      </c>
      <c r="I25" s="53" t="n">
        <f aca="false">H25/P25</f>
        <v>0.580450860206196</v>
      </c>
      <c r="J25" s="26" t="s">
        <v>11276</v>
      </c>
      <c r="K25" s="26" t="s">
        <v>11277</v>
      </c>
      <c r="L25" s="52" t="n">
        <v>1917374</v>
      </c>
      <c r="M25" s="53" t="n">
        <f aca="false">L25/P25</f>
        <v>0.316531909586273</v>
      </c>
      <c r="N25" s="27" t="n">
        <f aca="false">H25-L25</f>
        <v>1598674</v>
      </c>
      <c r="O25" s="54" t="n">
        <f aca="false">(I25-M25)*100</f>
        <v>26.3918950619923</v>
      </c>
      <c r="P25" s="52" t="n">
        <v>6057443</v>
      </c>
      <c r="Q25" s="52" t="n">
        <v>8516465</v>
      </c>
      <c r="R25" s="62" t="n">
        <v>0.21359108503352</v>
      </c>
      <c r="S25" s="70" t="n">
        <v>7</v>
      </c>
      <c r="T25" s="52" t="n">
        <v>2137</v>
      </c>
    </row>
    <row r="26" customFormat="false" ht="15" hidden="false" customHeight="false" outlineLevel="0" collapsed="false">
      <c r="A26" s="26" t="s">
        <v>285</v>
      </c>
      <c r="B26" s="26" t="s">
        <v>286</v>
      </c>
      <c r="C26" s="26" t="s">
        <v>282</v>
      </c>
      <c r="D26" s="26" t="s">
        <v>11233</v>
      </c>
      <c r="E26" s="26" t="s">
        <v>11278</v>
      </c>
      <c r="F26" s="26" t="s">
        <v>220</v>
      </c>
      <c r="G26" s="26" t="s">
        <v>221</v>
      </c>
      <c r="H26" s="52" t="n">
        <v>4271199</v>
      </c>
      <c r="I26" s="53" t="n">
        <f aca="false">H26/P26</f>
        <v>0.508801522688262</v>
      </c>
      <c r="J26" s="26" t="s">
        <v>11279</v>
      </c>
      <c r="K26" s="26" t="s">
        <v>232</v>
      </c>
      <c r="L26" s="52" t="n">
        <v>3706984</v>
      </c>
      <c r="M26" s="53" t="n">
        <f aca="false">L26/P26</f>
        <v>0.441590078987429</v>
      </c>
      <c r="N26" s="27" t="n">
        <f aca="false">H26-L26</f>
        <v>564215</v>
      </c>
      <c r="O26" s="54" t="n">
        <f aca="false">(I26-M26)*100</f>
        <v>6.72114437008339</v>
      </c>
      <c r="P26" s="52" t="n">
        <v>8394627</v>
      </c>
      <c r="Q26" s="52" t="n">
        <v>12842517</v>
      </c>
      <c r="R26" s="62" t="n">
        <v>0.233338215553851</v>
      </c>
      <c r="S26" s="70" t="n">
        <v>8</v>
      </c>
      <c r="T26" s="52" t="n">
        <v>0</v>
      </c>
    </row>
    <row r="27" customFormat="false" ht="15" hidden="false" customHeight="false" outlineLevel="0" collapsed="false">
      <c r="A27" s="26" t="s">
        <v>329</v>
      </c>
      <c r="B27" s="26" t="s">
        <v>330</v>
      </c>
      <c r="C27" s="26" t="s">
        <v>301</v>
      </c>
      <c r="D27" s="26" t="s">
        <v>11233</v>
      </c>
      <c r="E27" s="26" t="s">
        <v>11280</v>
      </c>
      <c r="F27" s="26" t="s">
        <v>220</v>
      </c>
      <c r="G27" s="26" t="s">
        <v>221</v>
      </c>
      <c r="H27" s="52" t="n">
        <v>537370</v>
      </c>
      <c r="I27" s="53" t="n">
        <f aca="false">H27/P27</f>
        <v>0.56861060379363</v>
      </c>
      <c r="J27" s="26" t="s">
        <v>11281</v>
      </c>
      <c r="K27" s="26" t="s">
        <v>232</v>
      </c>
      <c r="L27" s="52" t="n">
        <v>189547</v>
      </c>
      <c r="M27" s="53" t="n">
        <f aca="false">L27/P27</f>
        <v>0.200566526075648</v>
      </c>
      <c r="N27" s="27" t="n">
        <f aca="false">H27-L27</f>
        <v>347823</v>
      </c>
      <c r="O27" s="54" t="n">
        <f aca="false">(I27-M27)*100</f>
        <v>36.8044077717981</v>
      </c>
      <c r="P27" s="52" t="n">
        <v>945058</v>
      </c>
      <c r="Q27" s="52" t="n">
        <v>1265008</v>
      </c>
      <c r="R27" s="62" t="n">
        <v>0.217148824355261</v>
      </c>
      <c r="S27" s="70" t="n">
        <v>6</v>
      </c>
      <c r="T27" s="52" t="n">
        <v>0</v>
      </c>
    </row>
    <row r="28" customFormat="false" ht="15" hidden="false" customHeight="false" outlineLevel="0" collapsed="false">
      <c r="A28" s="26" t="s">
        <v>337</v>
      </c>
      <c r="B28" s="26" t="s">
        <v>338</v>
      </c>
      <c r="C28" s="26" t="s">
        <v>301</v>
      </c>
      <c r="D28" s="26" t="s">
        <v>11233</v>
      </c>
      <c r="E28" s="26" t="s">
        <v>11282</v>
      </c>
      <c r="F28" s="26" t="s">
        <v>220</v>
      </c>
      <c r="G28" s="26" t="s">
        <v>221</v>
      </c>
      <c r="H28" s="52" t="n">
        <v>220809</v>
      </c>
      <c r="I28" s="53" t="n">
        <f aca="false">H28/P28</f>
        <v>0.691296221506326</v>
      </c>
      <c r="J28" s="26" t="s">
        <v>11283</v>
      </c>
      <c r="K28" s="26" t="s">
        <v>11232</v>
      </c>
      <c r="L28" s="52" t="n">
        <v>93434</v>
      </c>
      <c r="M28" s="53" t="n">
        <f aca="false">L28/P28</f>
        <v>0.292517837407995</v>
      </c>
      <c r="N28" s="27" t="n">
        <f aca="false">H28-L28</f>
        <v>127375</v>
      </c>
      <c r="O28" s="54" t="n">
        <f aca="false">(I28-M28)*100</f>
        <v>39.877838409833</v>
      </c>
      <c r="P28" s="52" t="n">
        <v>319413</v>
      </c>
      <c r="Q28" s="52" t="n">
        <v>400603</v>
      </c>
      <c r="R28" s="62" t="n">
        <v>0.171351687331348</v>
      </c>
      <c r="S28" s="70" t="n">
        <v>5</v>
      </c>
      <c r="T28" s="52" t="n">
        <v>77</v>
      </c>
    </row>
    <row r="29" customFormat="false" ht="15" hidden="false" customHeight="false" outlineLevel="0" collapsed="false">
      <c r="A29" s="26" t="s">
        <v>302</v>
      </c>
      <c r="B29" s="26" t="s">
        <v>303</v>
      </c>
      <c r="C29" s="26" t="s">
        <v>292</v>
      </c>
      <c r="D29" s="26" t="s">
        <v>11233</v>
      </c>
      <c r="E29" s="26" t="s">
        <v>11284</v>
      </c>
      <c r="F29" s="26" t="s">
        <v>220</v>
      </c>
      <c r="G29" s="26" t="s">
        <v>221</v>
      </c>
      <c r="H29" s="52" t="n">
        <v>2942386</v>
      </c>
      <c r="I29" s="53" t="n">
        <f aca="false">H29/P29</f>
        <v>0.689787537207186</v>
      </c>
      <c r="J29" s="26" t="s">
        <v>11285</v>
      </c>
      <c r="K29" s="26" t="s">
        <v>11270</v>
      </c>
      <c r="L29" s="52" t="n">
        <v>668021</v>
      </c>
      <c r="M29" s="53" t="n">
        <f aca="false">L29/P29</f>
        <v>0.156605068265238</v>
      </c>
      <c r="N29" s="27" t="n">
        <f aca="false">H29-L29</f>
        <v>2274365</v>
      </c>
      <c r="O29" s="54" t="n">
        <f aca="false">(I29-M29)*100</f>
        <v>53.3182468941948</v>
      </c>
      <c r="P29" s="52" t="n">
        <v>4265641</v>
      </c>
      <c r="Q29" s="52" t="n">
        <v>5719541</v>
      </c>
      <c r="R29" s="62" t="n">
        <v>0.189698963605646</v>
      </c>
      <c r="S29" s="70" t="n">
        <v>8</v>
      </c>
      <c r="T29" s="52" t="n">
        <v>0</v>
      </c>
    </row>
    <row r="30" customFormat="false" ht="15" hidden="false" customHeight="false" outlineLevel="0" collapsed="false">
      <c r="A30" s="26" t="s">
        <v>327</v>
      </c>
      <c r="B30" s="26" t="s">
        <v>328</v>
      </c>
      <c r="C30" s="26" t="s">
        <v>289</v>
      </c>
      <c r="D30" s="26" t="s">
        <v>11233</v>
      </c>
      <c r="E30" s="26" t="s">
        <v>11286</v>
      </c>
      <c r="F30" s="26" t="s">
        <v>232</v>
      </c>
      <c r="G30" s="26" t="s">
        <v>227</v>
      </c>
      <c r="H30" s="52" t="n">
        <v>727291</v>
      </c>
      <c r="I30" s="53" t="n">
        <f aca="false">H30/P30</f>
        <v>0.592735336688921</v>
      </c>
      <c r="J30" s="26" t="s">
        <v>11287</v>
      </c>
      <c r="K30" s="26" t="s">
        <v>11232</v>
      </c>
      <c r="L30" s="52" t="n">
        <v>459908</v>
      </c>
      <c r="M30" s="53" t="n">
        <f aca="false">L30/P30</f>
        <v>0.374820702065512</v>
      </c>
      <c r="N30" s="27" t="n">
        <f aca="false">H30-L30</f>
        <v>267383</v>
      </c>
      <c r="O30" s="54" t="n">
        <f aca="false">(I30-M30)*100</f>
        <v>21.7914634623409</v>
      </c>
      <c r="P30" s="52" t="n">
        <v>1227008</v>
      </c>
      <c r="Q30" s="52" t="n">
        <v>1737460</v>
      </c>
      <c r="R30" s="62" t="n">
        <v>0.173155640993174</v>
      </c>
      <c r="S30" s="70" t="n">
        <v>4</v>
      </c>
      <c r="T30" s="52" t="n">
        <v>37081</v>
      </c>
    </row>
    <row r="31" customFormat="false" ht="15" hidden="false" customHeight="false" outlineLevel="0" collapsed="false">
      <c r="A31" s="26" t="s">
        <v>280</v>
      </c>
      <c r="B31" s="26" t="s">
        <v>281</v>
      </c>
      <c r="C31" s="26" t="s">
        <v>282</v>
      </c>
      <c r="D31" s="26" t="s">
        <v>11233</v>
      </c>
      <c r="E31" s="26" t="s">
        <v>11288</v>
      </c>
      <c r="F31" s="26" t="s">
        <v>11232</v>
      </c>
      <c r="G31" s="26" t="s">
        <v>221</v>
      </c>
      <c r="H31" s="52" t="n">
        <v>14491874</v>
      </c>
      <c r="I31" s="53" t="n">
        <f aca="false">H31/P31</f>
        <v>0.626526268570005</v>
      </c>
      <c r="J31" s="26" t="s">
        <v>11289</v>
      </c>
      <c r="K31" s="26" t="s">
        <v>223</v>
      </c>
      <c r="L31" s="52" t="n">
        <v>8423656</v>
      </c>
      <c r="M31" s="53" t="n">
        <f aca="false">L31/P31</f>
        <v>0.364179385040012</v>
      </c>
      <c r="N31" s="27" t="n">
        <f aca="false">H31-L31</f>
        <v>6068218</v>
      </c>
      <c r="O31" s="54" t="n">
        <f aca="false">(I31-M31)*100</f>
        <v>26.2346883529994</v>
      </c>
      <c r="P31" s="52" t="n">
        <v>23130513</v>
      </c>
      <c r="Q31" s="52" t="n">
        <v>34081699</v>
      </c>
      <c r="R31" s="62" t="n">
        <v>0.225559265692711</v>
      </c>
      <c r="S31" s="70" t="n">
        <v>5</v>
      </c>
      <c r="T31" s="52" t="n">
        <v>0</v>
      </c>
    </row>
    <row r="32" customFormat="false" ht="15" hidden="false" customHeight="false" outlineLevel="0" collapsed="false">
      <c r="A32" s="83" t="s">
        <v>331</v>
      </c>
      <c r="B32" s="83" t="s">
        <v>332</v>
      </c>
      <c r="C32" s="83" t="s">
        <v>301</v>
      </c>
      <c r="D32" s="83" t="s">
        <v>222</v>
      </c>
      <c r="E32" s="83" t="s">
        <v>11290</v>
      </c>
      <c r="F32" s="83" t="s">
        <v>11240</v>
      </c>
      <c r="G32" s="83" t="s">
        <v>221</v>
      </c>
      <c r="H32" s="84" t="n">
        <v>386260</v>
      </c>
      <c r="I32" s="85" t="n">
        <f aca="false">H32/P32</f>
        <v>0.45515767196266</v>
      </c>
      <c r="J32" s="83" t="s">
        <v>11291</v>
      </c>
      <c r="K32" s="83" t="s">
        <v>11235</v>
      </c>
      <c r="L32" s="84" t="n">
        <v>372848</v>
      </c>
      <c r="M32" s="85" t="n">
        <f aca="false">L32/P32</f>
        <v>0.439353357002883</v>
      </c>
      <c r="N32" s="86" t="n">
        <f aca="false">H32-L32</f>
        <v>13412</v>
      </c>
      <c r="O32" s="87" t="n">
        <f aca="false">(I32-M32)*100</f>
        <v>1.58043149597763</v>
      </c>
      <c r="P32" s="84" t="n">
        <v>848629</v>
      </c>
      <c r="Q32" s="84" t="n">
        <v>1180433</v>
      </c>
      <c r="R32" s="88" t="n">
        <v>0.18351147417939</v>
      </c>
      <c r="S32" s="89" t="n">
        <v>6</v>
      </c>
      <c r="T32" s="84" t="n">
        <v>0</v>
      </c>
    </row>
    <row r="34" customFormat="false" ht="15" hidden="false" customHeight="false" outlineLevel="0" collapsed="false">
      <c r="A34" s="21" t="s">
        <v>11292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J18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7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8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22" t="s">
        <v>11293</v>
      </c>
    </row>
    <row r="2" customFormat="false" ht="15" hidden="false" customHeight="false" outlineLevel="0" collapsed="false">
      <c r="A2" s="23" t="s">
        <v>11294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211</v>
      </c>
      <c r="D5" s="28" t="s">
        <v>212</v>
      </c>
      <c r="E5" s="28" t="s">
        <v>213</v>
      </c>
      <c r="F5" s="28" t="s">
        <v>214</v>
      </c>
      <c r="G5" s="28" t="s">
        <v>215</v>
      </c>
      <c r="H5" s="28" t="s">
        <v>11221</v>
      </c>
      <c r="I5" s="28" t="s">
        <v>11295</v>
      </c>
      <c r="J5" s="28" t="s">
        <v>11296</v>
      </c>
    </row>
    <row r="6" customFormat="false" ht="15" hidden="false" customHeight="false" outlineLevel="0" collapsed="false">
      <c r="A6" s="26" t="s">
        <v>333</v>
      </c>
      <c r="B6" s="26" t="s">
        <v>334</v>
      </c>
      <c r="C6" s="70" t="n">
        <v>11</v>
      </c>
      <c r="D6" s="26" t="s">
        <v>11229</v>
      </c>
      <c r="E6" s="26" t="s">
        <v>11230</v>
      </c>
      <c r="F6" s="26" t="s">
        <v>221</v>
      </c>
      <c r="G6" s="27" t="n">
        <v>218760</v>
      </c>
      <c r="H6" s="53" t="n">
        <f aca="false">G6/INDEX(Governadores!$P$6:$P$32,MATCH(A6,Governadores!$A$6:$A$32,0))</f>
        <v>0.497581013858846</v>
      </c>
      <c r="I6" s="26" t="s">
        <v>222</v>
      </c>
      <c r="J6" s="70" t="n">
        <v>1</v>
      </c>
    </row>
    <row r="7" customFormat="false" ht="15" hidden="false" customHeight="false" outlineLevel="0" collapsed="false">
      <c r="A7" s="26" t="s">
        <v>333</v>
      </c>
      <c r="B7" s="26" t="s">
        <v>334</v>
      </c>
      <c r="C7" s="70" t="n">
        <v>10</v>
      </c>
      <c r="D7" s="26" t="s">
        <v>11231</v>
      </c>
      <c r="E7" s="26" t="s">
        <v>11232</v>
      </c>
      <c r="F7" s="26" t="s">
        <v>221</v>
      </c>
      <c r="G7" s="27" t="n">
        <v>141859</v>
      </c>
      <c r="H7" s="53" t="n">
        <f aca="false">G7/INDEX(Governadores!$P$6:$P$32,MATCH(A7,Governadores!$A$6:$A$32,0))</f>
        <v>0.322665684060166</v>
      </c>
      <c r="I7" s="26" t="s">
        <v>222</v>
      </c>
      <c r="J7" s="70" t="n">
        <v>2</v>
      </c>
    </row>
    <row r="8" customFormat="false" ht="15" hidden="false" customHeight="false" outlineLevel="0" collapsed="false">
      <c r="A8" s="26" t="s">
        <v>333</v>
      </c>
      <c r="B8" s="26" t="s">
        <v>334</v>
      </c>
      <c r="C8" s="70" t="n">
        <v>45</v>
      </c>
      <c r="D8" s="26" t="s">
        <v>11297</v>
      </c>
      <c r="E8" s="26" t="s">
        <v>11235</v>
      </c>
      <c r="F8" s="26" t="s">
        <v>227</v>
      </c>
      <c r="G8" s="27" t="n">
        <v>44946</v>
      </c>
      <c r="H8" s="53" t="n">
        <f aca="false">G8/INDEX(Governadores!$P$6:$P$32,MATCH(A8,Governadores!$A$6:$A$32,0))</f>
        <v>0.102232017959863</v>
      </c>
      <c r="I8" s="26" t="s">
        <v>228</v>
      </c>
      <c r="J8" s="70" t="n">
        <v>3</v>
      </c>
    </row>
    <row r="9" customFormat="false" ht="15" hidden="false" customHeight="false" outlineLevel="0" collapsed="false">
      <c r="A9" s="26" t="s">
        <v>333</v>
      </c>
      <c r="B9" s="26" t="s">
        <v>334</v>
      </c>
      <c r="C9" s="70" t="n">
        <v>40</v>
      </c>
      <c r="D9" s="26" t="s">
        <v>11298</v>
      </c>
      <c r="E9" s="26" t="s">
        <v>11270</v>
      </c>
      <c r="F9" s="26" t="s">
        <v>224</v>
      </c>
      <c r="G9" s="27" t="n">
        <v>32963</v>
      </c>
      <c r="H9" s="53" t="n">
        <f aca="false">G9/INDEX(Governadores!$P$6:$P$32,MATCH(A9,Governadores!$A$6:$A$32,0))</f>
        <v>0.0749760603393177</v>
      </c>
      <c r="I9" s="26" t="s">
        <v>228</v>
      </c>
      <c r="J9" s="70" t="n">
        <v>4</v>
      </c>
    </row>
    <row r="10" customFormat="false" ht="15" hidden="false" customHeight="false" outlineLevel="0" collapsed="false">
      <c r="A10" s="26" t="s">
        <v>333</v>
      </c>
      <c r="B10" s="26" t="s">
        <v>334</v>
      </c>
      <c r="C10" s="70" t="n">
        <v>21</v>
      </c>
      <c r="D10" s="26" t="s">
        <v>11299</v>
      </c>
      <c r="E10" s="26" t="s">
        <v>242</v>
      </c>
      <c r="F10" s="26" t="s">
        <v>224</v>
      </c>
      <c r="G10" s="27" t="n">
        <v>715</v>
      </c>
      <c r="H10" s="53" t="n">
        <f aca="false">G10/INDEX(Governadores!$P$6:$P$32,MATCH(A10,Governadores!$A$6:$A$32,0))</f>
        <v>0.00162630473993909</v>
      </c>
      <c r="I10" s="26" t="s">
        <v>228</v>
      </c>
      <c r="J10" s="70" t="n">
        <v>5</v>
      </c>
    </row>
    <row r="11" customFormat="false" ht="15" hidden="false" customHeight="false" outlineLevel="0" collapsed="false">
      <c r="A11" s="26" t="s">
        <v>333</v>
      </c>
      <c r="B11" s="26" t="s">
        <v>334</v>
      </c>
      <c r="C11" s="70" t="n">
        <v>36</v>
      </c>
      <c r="D11" s="26" t="s">
        <v>11300</v>
      </c>
      <c r="E11" s="26" t="s">
        <v>11301</v>
      </c>
      <c r="F11" s="26" t="s">
        <v>227</v>
      </c>
      <c r="G11" s="27" t="n">
        <v>404</v>
      </c>
      <c r="H11" s="53" t="n">
        <f aca="false">G11/INDEX(Governadores!$P$6:$P$32,MATCH(A11,Governadores!$A$6:$A$32,0))</f>
        <v>0.00091891904186768</v>
      </c>
      <c r="I11" s="26" t="s">
        <v>228</v>
      </c>
      <c r="J11" s="70" t="n">
        <v>6</v>
      </c>
    </row>
    <row r="12" customFormat="false" ht="15" hidden="false" customHeight="false" outlineLevel="0" collapsed="false">
      <c r="A12" s="26" t="s">
        <v>321</v>
      </c>
      <c r="B12" s="26" t="s">
        <v>322</v>
      </c>
      <c r="C12" s="70" t="n">
        <v>45</v>
      </c>
      <c r="D12" s="26" t="s">
        <v>11234</v>
      </c>
      <c r="E12" s="26" t="s">
        <v>11235</v>
      </c>
      <c r="F12" s="26" t="s">
        <v>227</v>
      </c>
      <c r="G12" s="27" t="n">
        <v>892484</v>
      </c>
      <c r="H12" s="53" t="n">
        <f aca="false">G12/INDEX(Governadores!$P$6:$P$32,MATCH(A12,Governadores!$A$6:$A$32,0))</f>
        <v>0.522038308062522</v>
      </c>
      <c r="I12" s="26" t="s">
        <v>11302</v>
      </c>
      <c r="J12" s="70" t="n">
        <v>1</v>
      </c>
    </row>
    <row r="13" customFormat="false" ht="15" hidden="false" customHeight="false" outlineLevel="0" collapsed="false">
      <c r="A13" s="26" t="s">
        <v>321</v>
      </c>
      <c r="B13" s="26" t="s">
        <v>322</v>
      </c>
      <c r="C13" s="70" t="n">
        <v>15</v>
      </c>
      <c r="D13" s="26" t="s">
        <v>11236</v>
      </c>
      <c r="E13" s="26" t="s">
        <v>11237</v>
      </c>
      <c r="F13" s="26" t="s">
        <v>227</v>
      </c>
      <c r="G13" s="27" t="n">
        <v>809796</v>
      </c>
      <c r="H13" s="53" t="n">
        <f aca="false">G13/INDEX(Governadores!$P$6:$P$32,MATCH(A13,Governadores!$A$6:$A$32,0))</f>
        <v>0.473671834694849</v>
      </c>
      <c r="I13" s="26" t="s">
        <v>228</v>
      </c>
      <c r="J13" s="70" t="n">
        <v>2</v>
      </c>
    </row>
    <row r="14" customFormat="false" ht="15" hidden="false" customHeight="false" outlineLevel="0" collapsed="false">
      <c r="A14" s="26" t="s">
        <v>321</v>
      </c>
      <c r="B14" s="26" t="s">
        <v>322</v>
      </c>
      <c r="C14" s="70" t="n">
        <v>80</v>
      </c>
      <c r="D14" s="26" t="s">
        <v>11303</v>
      </c>
      <c r="E14" s="26" t="s">
        <v>236</v>
      </c>
      <c r="F14" s="26" t="s">
        <v>224</v>
      </c>
      <c r="G14" s="27" t="n">
        <v>6454</v>
      </c>
      <c r="H14" s="53" t="n">
        <f aca="false">G14/INDEX(Governadores!$P$6:$P$32,MATCH(A14,Governadores!$A$6:$A$32,0))</f>
        <v>0.00377512116770218</v>
      </c>
      <c r="I14" s="26" t="s">
        <v>228</v>
      </c>
      <c r="J14" s="70" t="n">
        <v>3</v>
      </c>
    </row>
    <row r="15" customFormat="false" ht="15" hidden="false" customHeight="false" outlineLevel="0" collapsed="false">
      <c r="A15" s="26" t="s">
        <v>321</v>
      </c>
      <c r="B15" s="26" t="s">
        <v>322</v>
      </c>
      <c r="C15" s="70" t="n">
        <v>35</v>
      </c>
      <c r="D15" s="26" t="s">
        <v>11304</v>
      </c>
      <c r="E15" s="26" t="s">
        <v>244</v>
      </c>
      <c r="F15" s="26" t="s">
        <v>227</v>
      </c>
      <c r="G15" s="27" t="n">
        <v>880</v>
      </c>
      <c r="H15" s="53" t="n">
        <f aca="false">G15/INDEX(Governadores!$P$6:$P$32,MATCH(A15,Governadores!$A$6:$A$32,0))</f>
        <v>0.000514736074926855</v>
      </c>
      <c r="I15" s="26" t="s">
        <v>228</v>
      </c>
      <c r="J15" s="70" t="n">
        <v>4</v>
      </c>
    </row>
    <row r="16" customFormat="false" ht="15" hidden="false" customHeight="false" outlineLevel="0" collapsed="false">
      <c r="A16" s="26" t="s">
        <v>335</v>
      </c>
      <c r="B16" s="26" t="s">
        <v>336</v>
      </c>
      <c r="C16" s="70" t="n">
        <v>55</v>
      </c>
      <c r="D16" s="26" t="s">
        <v>11238</v>
      </c>
      <c r="E16" s="26" t="s">
        <v>232</v>
      </c>
      <c r="F16" s="26" t="s">
        <v>227</v>
      </c>
      <c r="G16" s="27" t="n">
        <v>281595</v>
      </c>
      <c r="H16" s="53" t="n">
        <f aca="false">G16/INDEX(Governadores!$P$6:$P$32,MATCH(A16,Governadores!$A$6:$A$32,0))</f>
        <v>0.627513944382915</v>
      </c>
      <c r="I16" s="26" t="s">
        <v>11302</v>
      </c>
      <c r="J16" s="70" t="n">
        <v>1</v>
      </c>
    </row>
    <row r="17" customFormat="false" ht="15" hidden="false" customHeight="false" outlineLevel="0" collapsed="false">
      <c r="A17" s="26" t="s">
        <v>335</v>
      </c>
      <c r="B17" s="26" t="s">
        <v>336</v>
      </c>
      <c r="C17" s="70" t="n">
        <v>44</v>
      </c>
      <c r="D17" s="26" t="s">
        <v>11239</v>
      </c>
      <c r="E17" s="26" t="s">
        <v>11240</v>
      </c>
      <c r="F17" s="26" t="s">
        <v>221</v>
      </c>
      <c r="G17" s="27" t="n">
        <v>165900</v>
      </c>
      <c r="H17" s="53" t="n">
        <f aca="false">G17/INDEX(Governadores!$P$6:$P$32,MATCH(A17,Governadores!$A$6:$A$32,0))</f>
        <v>0.369696064820489</v>
      </c>
      <c r="I17" s="26" t="s">
        <v>228</v>
      </c>
      <c r="J17" s="70" t="n">
        <v>2</v>
      </c>
    </row>
    <row r="18" customFormat="false" ht="15" hidden="false" customHeight="false" outlineLevel="0" collapsed="false">
      <c r="A18" s="26" t="s">
        <v>335</v>
      </c>
      <c r="B18" s="26" t="s">
        <v>336</v>
      </c>
      <c r="C18" s="70" t="n">
        <v>16</v>
      </c>
      <c r="D18" s="26" t="s">
        <v>11305</v>
      </c>
      <c r="E18" s="26" t="s">
        <v>238</v>
      </c>
      <c r="F18" s="26" t="s">
        <v>224</v>
      </c>
      <c r="G18" s="27" t="n">
        <v>561</v>
      </c>
      <c r="H18" s="53" t="n">
        <f aca="false">G18/INDEX(Governadores!$P$6:$P$32,MATCH(A18,Governadores!$A$6:$A$32,0))</f>
        <v>0.00125014763329894</v>
      </c>
      <c r="I18" s="26" t="s">
        <v>228</v>
      </c>
      <c r="J18" s="70" t="n">
        <v>3</v>
      </c>
    </row>
    <row r="19" customFormat="false" ht="15" hidden="false" customHeight="false" outlineLevel="0" collapsed="false">
      <c r="A19" s="26" t="s">
        <v>335</v>
      </c>
      <c r="B19" s="26" t="s">
        <v>336</v>
      </c>
      <c r="C19" s="70" t="n">
        <v>27</v>
      </c>
      <c r="D19" s="26" t="s">
        <v>11306</v>
      </c>
      <c r="E19" s="26" t="s">
        <v>240</v>
      </c>
      <c r="F19" s="26" t="s">
        <v>221</v>
      </c>
      <c r="G19" s="27" t="n">
        <v>376</v>
      </c>
      <c r="H19" s="53" t="n">
        <f aca="false">G19/INDEX(Governadores!$P$6:$P$32,MATCH(A19,Governadores!$A$6:$A$32,0))</f>
        <v>0.000837888609840289</v>
      </c>
      <c r="I19" s="26" t="s">
        <v>228</v>
      </c>
      <c r="J19" s="70" t="n">
        <v>4</v>
      </c>
    </row>
    <row r="20" customFormat="false" ht="15" hidden="false" customHeight="false" outlineLevel="0" collapsed="false">
      <c r="A20" s="26" t="s">
        <v>335</v>
      </c>
      <c r="B20" s="26" t="s">
        <v>336</v>
      </c>
      <c r="C20" s="70" t="n">
        <v>29</v>
      </c>
      <c r="D20" s="26" t="s">
        <v>11307</v>
      </c>
      <c r="E20" s="26" t="s">
        <v>246</v>
      </c>
      <c r="F20" s="26" t="s">
        <v>224</v>
      </c>
      <c r="G20" s="27" t="n">
        <v>315</v>
      </c>
      <c r="H20" s="53" t="n">
        <f aca="false">G20/INDEX(Governadores!$P$6:$P$32,MATCH(A20,Governadores!$A$6:$A$32,0))</f>
        <v>0.000701954553456625</v>
      </c>
      <c r="I20" s="26" t="s">
        <v>228</v>
      </c>
      <c r="J20" s="70" t="n">
        <v>5</v>
      </c>
    </row>
    <row r="21" customFormat="false" ht="15" hidden="false" customHeight="false" outlineLevel="0" collapsed="false">
      <c r="A21" s="26" t="s">
        <v>313</v>
      </c>
      <c r="B21" s="26" t="s">
        <v>314</v>
      </c>
      <c r="C21" s="70" t="n">
        <v>55</v>
      </c>
      <c r="D21" s="26" t="s">
        <v>11241</v>
      </c>
      <c r="E21" s="26" t="s">
        <v>232</v>
      </c>
      <c r="F21" s="26" t="s">
        <v>227</v>
      </c>
      <c r="G21" s="27" t="n">
        <v>841846</v>
      </c>
      <c r="H21" s="53" t="n">
        <f aca="false">G21/INDEX(Governadores!$P$6:$P$32,MATCH(A21,Governadores!$A$6:$A$32,0))</f>
        <v>0.406299273402076</v>
      </c>
      <c r="I21" s="26" t="s">
        <v>222</v>
      </c>
      <c r="J21" s="70" t="n">
        <v>1</v>
      </c>
    </row>
    <row r="22" customFormat="false" ht="15" hidden="false" customHeight="false" outlineLevel="0" collapsed="false">
      <c r="A22" s="26" t="s">
        <v>313</v>
      </c>
      <c r="B22" s="26" t="s">
        <v>314</v>
      </c>
      <c r="C22" s="70" t="n">
        <v>22</v>
      </c>
      <c r="D22" s="26" t="s">
        <v>11242</v>
      </c>
      <c r="E22" s="26" t="s">
        <v>220</v>
      </c>
      <c r="F22" s="26" t="s">
        <v>221</v>
      </c>
      <c r="G22" s="27" t="n">
        <v>507335</v>
      </c>
      <c r="H22" s="53" t="n">
        <f aca="false">G22/INDEX(Governadores!$P$6:$P$32,MATCH(A22,Governadores!$A$6:$A$32,0))</f>
        <v>0.244854571823638</v>
      </c>
      <c r="I22" s="26" t="s">
        <v>222</v>
      </c>
      <c r="J22" s="70" t="n">
        <v>2</v>
      </c>
    </row>
    <row r="23" customFormat="false" ht="15" hidden="false" customHeight="false" outlineLevel="0" collapsed="false">
      <c r="A23" s="26" t="s">
        <v>313</v>
      </c>
      <c r="B23" s="26" t="s">
        <v>314</v>
      </c>
      <c r="C23" s="70" t="n">
        <v>44</v>
      </c>
      <c r="D23" s="26" t="s">
        <v>11308</v>
      </c>
      <c r="E23" s="26" t="s">
        <v>11240</v>
      </c>
      <c r="F23" s="26" t="s">
        <v>221</v>
      </c>
      <c r="G23" s="27" t="n">
        <v>453896</v>
      </c>
      <c r="H23" s="53" t="n">
        <f aca="false">G23/INDEX(Governadores!$P$6:$P$32,MATCH(A23,Governadores!$A$6:$A$32,0))</f>
        <v>0.219063361945188</v>
      </c>
      <c r="I23" s="26" t="s">
        <v>228</v>
      </c>
      <c r="J23" s="70" t="n">
        <v>3</v>
      </c>
    </row>
    <row r="24" customFormat="false" ht="15" hidden="false" customHeight="false" outlineLevel="0" collapsed="false">
      <c r="A24" s="26" t="s">
        <v>313</v>
      </c>
      <c r="B24" s="26" t="s">
        <v>314</v>
      </c>
      <c r="C24" s="70" t="n">
        <v>70</v>
      </c>
      <c r="D24" s="26" t="s">
        <v>11309</v>
      </c>
      <c r="E24" s="26" t="s">
        <v>226</v>
      </c>
      <c r="F24" s="26" t="s">
        <v>227</v>
      </c>
      <c r="G24" s="27" t="n">
        <v>218490</v>
      </c>
      <c r="H24" s="53" t="n">
        <f aca="false">G24/INDEX(Governadores!$P$6:$P$32,MATCH(A24,Governadores!$A$6:$A$32,0))</f>
        <v>0.10544960508884</v>
      </c>
      <c r="I24" s="26" t="s">
        <v>228</v>
      </c>
      <c r="J24" s="70" t="n">
        <v>4</v>
      </c>
    </row>
    <row r="25" customFormat="false" ht="15" hidden="false" customHeight="false" outlineLevel="0" collapsed="false">
      <c r="A25" s="26" t="s">
        <v>313</v>
      </c>
      <c r="B25" s="26" t="s">
        <v>314</v>
      </c>
      <c r="C25" s="70" t="n">
        <v>33</v>
      </c>
      <c r="D25" s="26" t="s">
        <v>11310</v>
      </c>
      <c r="E25" s="26" t="s">
        <v>11311</v>
      </c>
      <c r="F25" s="26" t="s">
        <v>227</v>
      </c>
      <c r="G25" s="27" t="n">
        <v>36176</v>
      </c>
      <c r="H25" s="53" t="n">
        <f aca="false">G25/INDEX(Governadores!$P$6:$P$32,MATCH(A25,Governadores!$A$6:$A$32,0))</f>
        <v>0.0174595858560752</v>
      </c>
      <c r="I25" s="26" t="s">
        <v>228</v>
      </c>
      <c r="J25" s="70" t="n">
        <v>5</v>
      </c>
    </row>
    <row r="26" customFormat="false" ht="15" hidden="false" customHeight="false" outlineLevel="0" collapsed="false">
      <c r="A26" s="26" t="s">
        <v>313</v>
      </c>
      <c r="B26" s="26" t="s">
        <v>314</v>
      </c>
      <c r="C26" s="70" t="n">
        <v>18</v>
      </c>
      <c r="D26" s="26" t="s">
        <v>11312</v>
      </c>
      <c r="E26" s="26" t="s">
        <v>11313</v>
      </c>
      <c r="F26" s="26" t="s">
        <v>224</v>
      </c>
      <c r="G26" s="27" t="n">
        <v>11459</v>
      </c>
      <c r="H26" s="53" t="n">
        <f aca="false">G26/INDEX(Governadores!$P$6:$P$32,MATCH(A26,Governadores!$A$6:$A$32,0))</f>
        <v>0.00553044544241392</v>
      </c>
      <c r="I26" s="26" t="s">
        <v>228</v>
      </c>
      <c r="J26" s="70" t="n">
        <v>6</v>
      </c>
    </row>
    <row r="27" customFormat="false" ht="15" hidden="false" customHeight="false" outlineLevel="0" collapsed="false">
      <c r="A27" s="26" t="s">
        <v>313</v>
      </c>
      <c r="B27" s="26" t="s">
        <v>314</v>
      </c>
      <c r="C27" s="70" t="n">
        <v>16</v>
      </c>
      <c r="D27" s="26" t="s">
        <v>11314</v>
      </c>
      <c r="E27" s="26" t="s">
        <v>238</v>
      </c>
      <c r="F27" s="26" t="s">
        <v>224</v>
      </c>
      <c r="G27" s="27" t="n">
        <v>2783</v>
      </c>
      <c r="H27" s="53" t="n">
        <f aca="false">G27/INDEX(Governadores!$P$6:$P$32,MATCH(A27,Governadores!$A$6:$A$32,0))</f>
        <v>0.00134315644176961</v>
      </c>
      <c r="I27" s="26" t="s">
        <v>228</v>
      </c>
      <c r="J27" s="70" t="n">
        <v>7</v>
      </c>
    </row>
    <row r="28" customFormat="false" ht="15" hidden="false" customHeight="false" outlineLevel="0" collapsed="false">
      <c r="A28" s="26" t="s">
        <v>287</v>
      </c>
      <c r="B28" s="26" t="s">
        <v>288</v>
      </c>
      <c r="C28" s="70" t="n">
        <v>13</v>
      </c>
      <c r="D28" s="26" t="s">
        <v>11243</v>
      </c>
      <c r="E28" s="26" t="s">
        <v>223</v>
      </c>
      <c r="F28" s="26" t="s">
        <v>224</v>
      </c>
      <c r="G28" s="27" t="n">
        <v>4626509</v>
      </c>
      <c r="H28" s="53" t="n">
        <f aca="false">G28/INDEX(Governadores!$P$6:$P$32,MATCH(A28,Governadores!$A$6:$A$32,0))</f>
        <v>0.558009742989161</v>
      </c>
      <c r="I28" s="26" t="s">
        <v>11302</v>
      </c>
      <c r="J28" s="70" t="n">
        <v>1</v>
      </c>
    </row>
    <row r="29" customFormat="false" ht="15" hidden="false" customHeight="false" outlineLevel="0" collapsed="false">
      <c r="A29" s="26" t="s">
        <v>287</v>
      </c>
      <c r="B29" s="26" t="s">
        <v>288</v>
      </c>
      <c r="C29" s="70" t="n">
        <v>44</v>
      </c>
      <c r="D29" s="26" t="s">
        <v>11244</v>
      </c>
      <c r="E29" s="26" t="s">
        <v>11240</v>
      </c>
      <c r="F29" s="26" t="s">
        <v>221</v>
      </c>
      <c r="G29" s="27" t="n">
        <v>3625227</v>
      </c>
      <c r="H29" s="53" t="n">
        <f aca="false">G29/INDEX(Governadores!$P$6:$P$32,MATCH(A29,Governadores!$A$6:$A$32,0))</f>
        <v>0.437243715844358</v>
      </c>
      <c r="I29" s="26" t="s">
        <v>228</v>
      </c>
      <c r="J29" s="70" t="n">
        <v>2</v>
      </c>
    </row>
    <row r="30" customFormat="false" ht="15" hidden="false" customHeight="false" outlineLevel="0" collapsed="false">
      <c r="A30" s="26" t="s">
        <v>287</v>
      </c>
      <c r="B30" s="26" t="s">
        <v>288</v>
      </c>
      <c r="C30" s="70" t="n">
        <v>50</v>
      </c>
      <c r="D30" s="26" t="s">
        <v>11315</v>
      </c>
      <c r="E30" s="26" t="s">
        <v>11316</v>
      </c>
      <c r="F30" s="26" t="s">
        <v>224</v>
      </c>
      <c r="G30" s="27" t="n">
        <v>27243</v>
      </c>
      <c r="H30" s="53" t="n">
        <f aca="false">G30/INDEX(Governadores!$P$6:$P$32,MATCH(A30,Governadores!$A$6:$A$32,0))</f>
        <v>0.0032858164608031</v>
      </c>
      <c r="I30" s="26" t="s">
        <v>228</v>
      </c>
      <c r="J30" s="70" t="n">
        <v>3</v>
      </c>
    </row>
    <row r="31" customFormat="false" ht="15" hidden="false" customHeight="false" outlineLevel="0" collapsed="false">
      <c r="A31" s="26" t="s">
        <v>287</v>
      </c>
      <c r="B31" s="26" t="s">
        <v>288</v>
      </c>
      <c r="C31" s="70" t="n">
        <v>80</v>
      </c>
      <c r="D31" s="26" t="s">
        <v>11317</v>
      </c>
      <c r="E31" s="26" t="s">
        <v>236</v>
      </c>
      <c r="F31" s="26" t="s">
        <v>224</v>
      </c>
      <c r="G31" s="27" t="n">
        <v>5238</v>
      </c>
      <c r="H31" s="53" t="n">
        <f aca="false">G31/INDEX(Governadores!$P$6:$P$32,MATCH(A31,Governadores!$A$6:$A$32,0))</f>
        <v>0.00063176253062022</v>
      </c>
      <c r="I31" s="26" t="s">
        <v>228</v>
      </c>
      <c r="J31" s="70" t="n">
        <v>4</v>
      </c>
    </row>
    <row r="32" customFormat="false" ht="15" hidden="false" customHeight="false" outlineLevel="0" collapsed="false">
      <c r="A32" s="26" t="s">
        <v>287</v>
      </c>
      <c r="B32" s="26" t="s">
        <v>288</v>
      </c>
      <c r="C32" s="70" t="n">
        <v>29</v>
      </c>
      <c r="D32" s="26" t="s">
        <v>11318</v>
      </c>
      <c r="E32" s="26" t="s">
        <v>246</v>
      </c>
      <c r="F32" s="26" t="s">
        <v>224</v>
      </c>
      <c r="G32" s="27" t="n">
        <v>4028</v>
      </c>
      <c r="H32" s="53" t="n">
        <f aca="false">G32/INDEX(Governadores!$P$6:$P$32,MATCH(A32,Governadores!$A$6:$A$32,0))</f>
        <v>0.000485822732596076</v>
      </c>
      <c r="I32" s="26" t="s">
        <v>228</v>
      </c>
      <c r="J32" s="70" t="n">
        <v>5</v>
      </c>
    </row>
    <row r="33" customFormat="false" ht="15" hidden="false" customHeight="false" outlineLevel="0" collapsed="false">
      <c r="A33" s="26" t="s">
        <v>287</v>
      </c>
      <c r="B33" s="26" t="s">
        <v>288</v>
      </c>
      <c r="C33" s="70" t="n">
        <v>27</v>
      </c>
      <c r="D33" s="26" t="s">
        <v>11319</v>
      </c>
      <c r="E33" s="26" t="s">
        <v>240</v>
      </c>
      <c r="F33" s="26" t="s">
        <v>221</v>
      </c>
      <c r="G33" s="27" t="n">
        <v>2845</v>
      </c>
      <c r="H33" s="53" t="n">
        <f aca="false">G33/INDEX(Governadores!$P$6:$P$32,MATCH(A33,Governadores!$A$6:$A$32,0))</f>
        <v>0.000343139442461727</v>
      </c>
      <c r="I33" s="26" t="s">
        <v>228</v>
      </c>
      <c r="J33" s="70" t="n">
        <v>6</v>
      </c>
    </row>
    <row r="34" customFormat="false" ht="15" hidden="false" customHeight="false" outlineLevel="0" collapsed="false">
      <c r="A34" s="26" t="s">
        <v>297</v>
      </c>
      <c r="B34" s="26" t="s">
        <v>298</v>
      </c>
      <c r="C34" s="70" t="n">
        <v>13</v>
      </c>
      <c r="D34" s="26" t="s">
        <v>11245</v>
      </c>
      <c r="E34" s="26" t="s">
        <v>223</v>
      </c>
      <c r="F34" s="26" t="s">
        <v>224</v>
      </c>
      <c r="G34" s="27" t="n">
        <v>2875573</v>
      </c>
      <c r="H34" s="53" t="n">
        <f aca="false">G34/INDEX(Governadores!$P$6:$P$32,MATCH(A34,Governadores!$A$6:$A$32,0))</f>
        <v>0.531913146180376</v>
      </c>
      <c r="I34" s="26" t="s">
        <v>11302</v>
      </c>
      <c r="J34" s="70" t="n">
        <v>1</v>
      </c>
    </row>
    <row r="35" customFormat="false" ht="15" hidden="false" customHeight="false" outlineLevel="0" collapsed="false">
      <c r="A35" s="26" t="s">
        <v>297</v>
      </c>
      <c r="B35" s="26" t="s">
        <v>298</v>
      </c>
      <c r="C35" s="70" t="n">
        <v>45</v>
      </c>
      <c r="D35" s="26" t="s">
        <v>11246</v>
      </c>
      <c r="E35" s="26" t="s">
        <v>11235</v>
      </c>
      <c r="F35" s="26" t="s">
        <v>227</v>
      </c>
      <c r="G35" s="27" t="n">
        <v>2498891</v>
      </c>
      <c r="H35" s="53" t="n">
        <f aca="false">G35/INDEX(Governadores!$P$6:$P$32,MATCH(A35,Governadores!$A$6:$A$32,0))</f>
        <v>0.46223586525949</v>
      </c>
      <c r="I35" s="26" t="s">
        <v>228</v>
      </c>
      <c r="J35" s="70" t="n">
        <v>2</v>
      </c>
    </row>
    <row r="36" customFormat="false" ht="15" hidden="false" customHeight="false" outlineLevel="0" collapsed="false">
      <c r="A36" s="26" t="s">
        <v>297</v>
      </c>
      <c r="B36" s="26" t="s">
        <v>298</v>
      </c>
      <c r="C36" s="70" t="n">
        <v>14</v>
      </c>
      <c r="D36" s="26" t="s">
        <v>11320</v>
      </c>
      <c r="E36" s="26" t="s">
        <v>230</v>
      </c>
      <c r="F36" s="26" t="s">
        <v>221</v>
      </c>
      <c r="G36" s="27" t="n">
        <v>17219</v>
      </c>
      <c r="H36" s="53" t="n">
        <f aca="false">G36/INDEX(Governadores!$P$6:$P$32,MATCH(A36,Governadores!$A$6:$A$32,0))</f>
        <v>0.00318510865976273</v>
      </c>
      <c r="I36" s="26" t="s">
        <v>228</v>
      </c>
      <c r="J36" s="70" t="n">
        <v>3</v>
      </c>
    </row>
    <row r="37" customFormat="false" ht="15" hidden="false" customHeight="false" outlineLevel="0" collapsed="false">
      <c r="A37" s="26" t="s">
        <v>297</v>
      </c>
      <c r="B37" s="26" t="s">
        <v>298</v>
      </c>
      <c r="C37" s="70" t="n">
        <v>30</v>
      </c>
      <c r="D37" s="26" t="s">
        <v>11321</v>
      </c>
      <c r="E37" s="26" t="s">
        <v>234</v>
      </c>
      <c r="F37" s="26" t="s">
        <v>221</v>
      </c>
      <c r="G37" s="27" t="n">
        <v>5701</v>
      </c>
      <c r="H37" s="53" t="n">
        <f aca="false">G37/INDEX(Governadores!$P$6:$P$32,MATCH(A37,Governadores!$A$6:$A$32,0))</f>
        <v>0.00105455046572434</v>
      </c>
      <c r="I37" s="26" t="s">
        <v>228</v>
      </c>
      <c r="J37" s="70" t="n">
        <v>4</v>
      </c>
    </row>
    <row r="38" customFormat="false" ht="15" hidden="false" customHeight="false" outlineLevel="0" collapsed="false">
      <c r="A38" s="26" t="s">
        <v>297</v>
      </c>
      <c r="B38" s="26" t="s">
        <v>298</v>
      </c>
      <c r="C38" s="70" t="n">
        <v>80</v>
      </c>
      <c r="D38" s="26" t="s">
        <v>11322</v>
      </c>
      <c r="E38" s="26" t="s">
        <v>236</v>
      </c>
      <c r="F38" s="26" t="s">
        <v>224</v>
      </c>
      <c r="G38" s="27" t="n">
        <v>4344</v>
      </c>
      <c r="H38" s="53" t="n">
        <f aca="false">G38/INDEX(Governadores!$P$6:$P$32,MATCH(A38,Governadores!$A$6:$A$32,0))</f>
        <v>0.000803537488704878</v>
      </c>
      <c r="I38" s="26" t="s">
        <v>228</v>
      </c>
      <c r="J38" s="70" t="n">
        <v>5</v>
      </c>
    </row>
    <row r="39" customFormat="false" ht="15" hidden="false" customHeight="false" outlineLevel="0" collapsed="false">
      <c r="A39" s="26" t="s">
        <v>297</v>
      </c>
      <c r="B39" s="26" t="s">
        <v>298</v>
      </c>
      <c r="C39" s="70" t="n">
        <v>16</v>
      </c>
      <c r="D39" s="26" t="s">
        <v>11323</v>
      </c>
      <c r="E39" s="26" t="s">
        <v>238</v>
      </c>
      <c r="F39" s="26" t="s">
        <v>224</v>
      </c>
      <c r="G39" s="27" t="n">
        <v>2161</v>
      </c>
      <c r="H39" s="53" t="n">
        <f aca="false">G39/INDEX(Governadores!$P$6:$P$32,MATCH(A39,Governadores!$A$6:$A$32,0))</f>
        <v>0.000399734003934448</v>
      </c>
      <c r="I39" s="26" t="s">
        <v>228</v>
      </c>
      <c r="J39" s="70" t="n">
        <v>6</v>
      </c>
    </row>
    <row r="40" customFormat="false" ht="15" hidden="false" customHeight="false" outlineLevel="0" collapsed="false">
      <c r="A40" s="26" t="s">
        <v>297</v>
      </c>
      <c r="B40" s="26" t="s">
        <v>298</v>
      </c>
      <c r="C40" s="70" t="n">
        <v>35</v>
      </c>
      <c r="D40" s="26" t="s">
        <v>11324</v>
      </c>
      <c r="E40" s="26" t="s">
        <v>244</v>
      </c>
      <c r="F40" s="26" t="s">
        <v>227</v>
      </c>
      <c r="G40" s="27" t="n">
        <v>1743</v>
      </c>
      <c r="H40" s="53" t="n">
        <f aca="false">G40/INDEX(Governadores!$P$6:$P$32,MATCH(A40,Governadores!$A$6:$A$32,0))</f>
        <v>0.000322413868050783</v>
      </c>
      <c r="I40" s="26" t="s">
        <v>228</v>
      </c>
      <c r="J40" s="70" t="n">
        <v>7</v>
      </c>
    </row>
    <row r="41" customFormat="false" ht="15" hidden="false" customHeight="false" outlineLevel="0" collapsed="false">
      <c r="A41" s="26" t="s">
        <v>297</v>
      </c>
      <c r="B41" s="26" t="s">
        <v>298</v>
      </c>
      <c r="C41" s="70" t="n">
        <v>29</v>
      </c>
      <c r="D41" s="26" t="s">
        <v>11325</v>
      </c>
      <c r="E41" s="26" t="s">
        <v>246</v>
      </c>
      <c r="F41" s="26" t="s">
        <v>224</v>
      </c>
      <c r="G41" s="27" t="n">
        <v>463</v>
      </c>
      <c r="H41" s="53" t="n">
        <f aca="false">G41/INDEX(Governadores!$P$6:$P$32,MATCH(A41,Governadores!$A$6:$A$32,0))</f>
        <v>8.56440739572649E-005</v>
      </c>
      <c r="I41" s="26" t="s">
        <v>228</v>
      </c>
      <c r="J41" s="70" t="n">
        <v>8</v>
      </c>
    </row>
    <row r="42" customFormat="false" ht="15" hidden="false" customHeight="false" outlineLevel="0" collapsed="false">
      <c r="A42" s="26" t="s">
        <v>323</v>
      </c>
      <c r="B42" s="26" t="s">
        <v>324</v>
      </c>
      <c r="C42" s="70" t="n">
        <v>11</v>
      </c>
      <c r="D42" s="26" t="s">
        <v>11247</v>
      </c>
      <c r="E42" s="26" t="s">
        <v>11230</v>
      </c>
      <c r="F42" s="26" t="s">
        <v>221</v>
      </c>
      <c r="G42" s="27" t="n">
        <v>825530</v>
      </c>
      <c r="H42" s="53" t="n">
        <f aca="false">G42/INDEX(Governadores!$P$6:$P$32,MATCH(A42,Governadores!$A$6:$A$32,0))</f>
        <v>0.499341594701788</v>
      </c>
      <c r="I42" s="26" t="s">
        <v>222</v>
      </c>
      <c r="J42" s="70" t="n">
        <v>1</v>
      </c>
    </row>
    <row r="43" customFormat="false" ht="15" hidden="false" customHeight="false" outlineLevel="0" collapsed="false">
      <c r="A43" s="26" t="s">
        <v>323</v>
      </c>
      <c r="B43" s="26" t="s">
        <v>324</v>
      </c>
      <c r="C43" s="70" t="n">
        <v>13</v>
      </c>
      <c r="D43" s="26" t="s">
        <v>11248</v>
      </c>
      <c r="E43" s="26" t="s">
        <v>223</v>
      </c>
      <c r="F43" s="26" t="s">
        <v>224</v>
      </c>
      <c r="G43" s="27" t="n">
        <v>569930</v>
      </c>
      <c r="H43" s="53" t="n">
        <f aca="false">G43/INDEX(Governadores!$P$6:$P$32,MATCH(A43,Governadores!$A$6:$A$32,0))</f>
        <v>0.344735812227769</v>
      </c>
      <c r="I43" s="26" t="s">
        <v>222</v>
      </c>
      <c r="J43" s="70" t="n">
        <v>2</v>
      </c>
    </row>
    <row r="44" customFormat="false" ht="15" hidden="false" customHeight="false" outlineLevel="0" collapsed="false">
      <c r="A44" s="26" t="s">
        <v>323</v>
      </c>
      <c r="B44" s="26" t="s">
        <v>324</v>
      </c>
      <c r="C44" s="70" t="n">
        <v>45</v>
      </c>
      <c r="D44" s="26" t="s">
        <v>11326</v>
      </c>
      <c r="E44" s="26" t="s">
        <v>11235</v>
      </c>
      <c r="F44" s="26" t="s">
        <v>227</v>
      </c>
      <c r="G44" s="27" t="n">
        <v>140765</v>
      </c>
      <c r="H44" s="53" t="n">
        <f aca="false">G44/INDEX(Governadores!$P$6:$P$32,MATCH(A44,Governadores!$A$6:$A$32,0))</f>
        <v>0.0851450820420787</v>
      </c>
      <c r="I44" s="26" t="s">
        <v>228</v>
      </c>
      <c r="J44" s="70" t="n">
        <v>3</v>
      </c>
    </row>
    <row r="45" customFormat="false" ht="15" hidden="false" customHeight="false" outlineLevel="0" collapsed="false">
      <c r="A45" s="26" t="s">
        <v>323</v>
      </c>
      <c r="B45" s="26" t="s">
        <v>324</v>
      </c>
      <c r="C45" s="70" t="n">
        <v>30</v>
      </c>
      <c r="D45" s="26" t="s">
        <v>11327</v>
      </c>
      <c r="E45" s="26" t="s">
        <v>234</v>
      </c>
      <c r="F45" s="26" t="s">
        <v>221</v>
      </c>
      <c r="G45" s="27" t="n">
        <v>72148</v>
      </c>
      <c r="H45" s="53" t="n">
        <f aca="false">G45/INDEX(Governadores!$P$6:$P$32,MATCH(A45,Governadores!$A$6:$A$32,0))</f>
        <v>0.0436404459856633</v>
      </c>
      <c r="I45" s="26" t="s">
        <v>228</v>
      </c>
      <c r="J45" s="70" t="n">
        <v>4</v>
      </c>
    </row>
    <row r="46" customFormat="false" ht="15" hidden="false" customHeight="false" outlineLevel="0" collapsed="false">
      <c r="A46" s="26" t="s">
        <v>323</v>
      </c>
      <c r="B46" s="26" t="s">
        <v>324</v>
      </c>
      <c r="C46" s="70" t="n">
        <v>40</v>
      </c>
      <c r="D46" s="26" t="s">
        <v>11328</v>
      </c>
      <c r="E46" s="26" t="s">
        <v>11270</v>
      </c>
      <c r="F46" s="26" t="s">
        <v>224</v>
      </c>
      <c r="G46" s="27" t="n">
        <v>36828</v>
      </c>
      <c r="H46" s="53" t="n">
        <f aca="false">G46/INDEX(Governadores!$P$6:$P$32,MATCH(A46,Governadores!$A$6:$A$32,0))</f>
        <v>0.0222762979536509</v>
      </c>
      <c r="I46" s="26" t="s">
        <v>228</v>
      </c>
      <c r="J46" s="70" t="n">
        <v>5</v>
      </c>
    </row>
    <row r="47" customFormat="false" ht="15" hidden="false" customHeight="false" outlineLevel="0" collapsed="false">
      <c r="A47" s="26" t="s">
        <v>323</v>
      </c>
      <c r="B47" s="26" t="s">
        <v>324</v>
      </c>
      <c r="C47" s="70" t="n">
        <v>80</v>
      </c>
      <c r="D47" s="26" t="s">
        <v>11329</v>
      </c>
      <c r="E47" s="26" t="s">
        <v>236</v>
      </c>
      <c r="F47" s="26" t="s">
        <v>224</v>
      </c>
      <c r="G47" s="27" t="n">
        <v>3958</v>
      </c>
      <c r="H47" s="53" t="n">
        <f aca="false">G47/INDEX(Governadores!$P$6:$P$32,MATCH(A47,Governadores!$A$6:$A$32,0))</f>
        <v>0.0023940911073246</v>
      </c>
      <c r="I47" s="26" t="s">
        <v>228</v>
      </c>
      <c r="J47" s="70" t="n">
        <v>6</v>
      </c>
    </row>
    <row r="48" customFormat="false" ht="15" hidden="false" customHeight="false" outlineLevel="0" collapsed="false">
      <c r="A48" s="26" t="s">
        <v>323</v>
      </c>
      <c r="B48" s="26" t="s">
        <v>324</v>
      </c>
      <c r="C48" s="70" t="n">
        <v>16</v>
      </c>
      <c r="D48" s="26" t="s">
        <v>11330</v>
      </c>
      <c r="E48" s="26" t="s">
        <v>238</v>
      </c>
      <c r="F48" s="26" t="s">
        <v>224</v>
      </c>
      <c r="G48" s="27" t="n">
        <v>1640</v>
      </c>
      <c r="H48" s="53" t="n">
        <f aca="false">G48/INDEX(Governadores!$P$6:$P$32,MATCH(A48,Governadores!$A$6:$A$32,0))</f>
        <v>0.000991993283479622</v>
      </c>
      <c r="I48" s="26" t="s">
        <v>228</v>
      </c>
      <c r="J48" s="70" t="n">
        <v>7</v>
      </c>
    </row>
    <row r="49" customFormat="false" ht="15" hidden="false" customHeight="false" outlineLevel="0" collapsed="false">
      <c r="A49" s="26" t="s">
        <v>323</v>
      </c>
      <c r="B49" s="26" t="s">
        <v>324</v>
      </c>
      <c r="C49" s="70" t="n">
        <v>29</v>
      </c>
      <c r="D49" s="26" t="s">
        <v>11331</v>
      </c>
      <c r="E49" s="26" t="s">
        <v>246</v>
      </c>
      <c r="F49" s="26" t="s">
        <v>224</v>
      </c>
      <c r="G49" s="27" t="n">
        <v>595</v>
      </c>
      <c r="H49" s="53" t="n">
        <f aca="false">G49/INDEX(Governadores!$P$6:$P$32,MATCH(A49,Governadores!$A$6:$A$32,0))</f>
        <v>0.000359900002238034</v>
      </c>
      <c r="I49" s="26" t="s">
        <v>228</v>
      </c>
      <c r="J49" s="70" t="n">
        <v>8</v>
      </c>
    </row>
    <row r="50" customFormat="false" ht="15" hidden="false" customHeight="false" outlineLevel="0" collapsed="false">
      <c r="A50" s="26" t="s">
        <v>323</v>
      </c>
      <c r="B50" s="26" t="s">
        <v>324</v>
      </c>
      <c r="C50" s="70" t="n">
        <v>36</v>
      </c>
      <c r="D50" s="26" t="s">
        <v>11332</v>
      </c>
      <c r="E50" s="26" t="s">
        <v>11301</v>
      </c>
      <c r="F50" s="26" t="s">
        <v>227</v>
      </c>
      <c r="G50" s="27" t="n">
        <v>1172</v>
      </c>
      <c r="H50" s="53" t="s">
        <v>11333</v>
      </c>
      <c r="I50" s="26" t="s">
        <v>11334</v>
      </c>
      <c r="J50" s="70" t="n">
        <v>9</v>
      </c>
    </row>
    <row r="51" customFormat="false" ht="15" hidden="false" customHeight="false" outlineLevel="0" collapsed="false">
      <c r="A51" s="26" t="s">
        <v>323</v>
      </c>
      <c r="B51" s="26" t="s">
        <v>324</v>
      </c>
      <c r="C51" s="70" t="n">
        <v>28</v>
      </c>
      <c r="D51" s="26" t="s">
        <v>11335</v>
      </c>
      <c r="E51" s="26" t="s">
        <v>11336</v>
      </c>
      <c r="F51" s="26" t="s">
        <v>221</v>
      </c>
      <c r="G51" s="27" t="n">
        <v>671</v>
      </c>
      <c r="H51" s="53" t="s">
        <v>11333</v>
      </c>
      <c r="I51" s="26" t="s">
        <v>11334</v>
      </c>
      <c r="J51" s="70" t="n">
        <v>10</v>
      </c>
    </row>
    <row r="52" customFormat="false" ht="15" hidden="false" customHeight="false" outlineLevel="0" collapsed="false">
      <c r="A52" s="26" t="s">
        <v>311</v>
      </c>
      <c r="B52" s="26" t="s">
        <v>312</v>
      </c>
      <c r="C52" s="70" t="n">
        <v>10</v>
      </c>
      <c r="D52" s="26" t="s">
        <v>11249</v>
      </c>
      <c r="E52" s="26" t="s">
        <v>11232</v>
      </c>
      <c r="F52" s="26" t="s">
        <v>221</v>
      </c>
      <c r="G52" s="27" t="n">
        <v>1048633</v>
      </c>
      <c r="H52" s="53" t="n">
        <f aca="false">G52/INDEX(Governadores!$P$6:$P$32,MATCH(A52,Governadores!$A$6:$A$32,0))</f>
        <v>0.496471639843554</v>
      </c>
      <c r="I52" s="26" t="s">
        <v>222</v>
      </c>
      <c r="J52" s="70" t="n">
        <v>1</v>
      </c>
    </row>
    <row r="53" customFormat="false" ht="15" hidden="false" customHeight="false" outlineLevel="0" collapsed="false">
      <c r="A53" s="26" t="s">
        <v>311</v>
      </c>
      <c r="B53" s="26" t="s">
        <v>312</v>
      </c>
      <c r="C53" s="70" t="n">
        <v>15</v>
      </c>
      <c r="D53" s="26" t="s">
        <v>11250</v>
      </c>
      <c r="E53" s="26" t="s">
        <v>11237</v>
      </c>
      <c r="F53" s="26" t="s">
        <v>227</v>
      </c>
      <c r="G53" s="27" t="n">
        <v>719397</v>
      </c>
      <c r="H53" s="53" t="n">
        <f aca="false">G53/INDEX(Governadores!$P$6:$P$32,MATCH(A53,Governadores!$A$6:$A$32,0))</f>
        <v>0.340596002880449</v>
      </c>
      <c r="I53" s="26" t="s">
        <v>222</v>
      </c>
      <c r="J53" s="70" t="n">
        <v>2</v>
      </c>
    </row>
    <row r="54" customFormat="false" ht="15" hidden="false" customHeight="false" outlineLevel="0" collapsed="false">
      <c r="A54" s="26" t="s">
        <v>311</v>
      </c>
      <c r="B54" s="26" t="s">
        <v>312</v>
      </c>
      <c r="C54" s="70" t="n">
        <v>13</v>
      </c>
      <c r="D54" s="26" t="s">
        <v>11337</v>
      </c>
      <c r="E54" s="26" t="s">
        <v>223</v>
      </c>
      <c r="F54" s="26" t="s">
        <v>224</v>
      </c>
      <c r="G54" s="27" t="n">
        <v>323483</v>
      </c>
      <c r="H54" s="53" t="n">
        <f aca="false">G54/INDEX(Governadores!$P$6:$P$32,MATCH(A54,Governadores!$A$6:$A$32,0))</f>
        <v>0.15315189915968</v>
      </c>
      <c r="I54" s="26" t="s">
        <v>228</v>
      </c>
      <c r="J54" s="70" t="n">
        <v>3</v>
      </c>
    </row>
    <row r="55" customFormat="false" ht="15" hidden="false" customHeight="false" outlineLevel="0" collapsed="false">
      <c r="A55" s="26" t="s">
        <v>311</v>
      </c>
      <c r="B55" s="26" t="s">
        <v>312</v>
      </c>
      <c r="C55" s="70" t="n">
        <v>14</v>
      </c>
      <c r="D55" s="26" t="s">
        <v>11338</v>
      </c>
      <c r="E55" s="26" t="s">
        <v>230</v>
      </c>
      <c r="F55" s="26" t="s">
        <v>221</v>
      </c>
      <c r="G55" s="27" t="n">
        <v>17988</v>
      </c>
      <c r="H55" s="53" t="n">
        <f aca="false">G55/INDEX(Governadores!$P$6:$P$32,MATCH(A55,Governadores!$A$6:$A$32,0))</f>
        <v>0.00851635592004625</v>
      </c>
      <c r="I55" s="26" t="s">
        <v>228</v>
      </c>
      <c r="J55" s="70" t="n">
        <v>4</v>
      </c>
    </row>
    <row r="56" customFormat="false" ht="15" hidden="false" customHeight="false" outlineLevel="0" collapsed="false">
      <c r="A56" s="26" t="s">
        <v>311</v>
      </c>
      <c r="B56" s="26" t="s">
        <v>312</v>
      </c>
      <c r="C56" s="70" t="n">
        <v>80</v>
      </c>
      <c r="D56" s="26" t="s">
        <v>11339</v>
      </c>
      <c r="E56" s="26" t="s">
        <v>236</v>
      </c>
      <c r="F56" s="26" t="s">
        <v>224</v>
      </c>
      <c r="G56" s="27" t="n">
        <v>2670</v>
      </c>
      <c r="H56" s="53" t="n">
        <f aca="false">G56/INDEX(Governadores!$P$6:$P$32,MATCH(A56,Governadores!$A$6:$A$32,0))</f>
        <v>0.00126410219627104</v>
      </c>
      <c r="I56" s="26" t="s">
        <v>228</v>
      </c>
      <c r="J56" s="70" t="n">
        <v>5</v>
      </c>
    </row>
    <row r="57" customFormat="false" ht="15" hidden="false" customHeight="false" outlineLevel="0" collapsed="false">
      <c r="A57" s="26" t="s">
        <v>306</v>
      </c>
      <c r="B57" s="26" t="s">
        <v>307</v>
      </c>
      <c r="C57" s="70" t="n">
        <v>15</v>
      </c>
      <c r="D57" s="26" t="s">
        <v>11251</v>
      </c>
      <c r="E57" s="26" t="s">
        <v>11237</v>
      </c>
      <c r="F57" s="26" t="s">
        <v>227</v>
      </c>
      <c r="G57" s="27" t="n">
        <v>2148218</v>
      </c>
      <c r="H57" s="53" t="n">
        <f aca="false">G57/INDEX(Governadores!$P$6:$P$32,MATCH(A57,Governadores!$A$6:$A$32,0))</f>
        <v>0.591701702429587</v>
      </c>
      <c r="I57" s="26" t="s">
        <v>11302</v>
      </c>
      <c r="J57" s="70" t="n">
        <v>1</v>
      </c>
    </row>
    <row r="58" customFormat="false" ht="15" hidden="false" customHeight="false" outlineLevel="0" collapsed="false">
      <c r="A58" s="26" t="s">
        <v>306</v>
      </c>
      <c r="B58" s="26" t="s">
        <v>307</v>
      </c>
      <c r="C58" s="70" t="n">
        <v>22</v>
      </c>
      <c r="D58" s="26" t="s">
        <v>11252</v>
      </c>
      <c r="E58" s="26" t="s">
        <v>220</v>
      </c>
      <c r="F58" s="26" t="s">
        <v>221</v>
      </c>
      <c r="G58" s="27" t="n">
        <v>797141</v>
      </c>
      <c r="H58" s="53" t="n">
        <f aca="false">G58/INDEX(Governadores!$P$6:$P$32,MATCH(A58,Governadores!$A$6:$A$32,0))</f>
        <v>0.219563231839796</v>
      </c>
      <c r="I58" s="26" t="s">
        <v>228</v>
      </c>
      <c r="J58" s="70" t="n">
        <v>2</v>
      </c>
    </row>
    <row r="59" customFormat="false" ht="15" hidden="false" customHeight="false" outlineLevel="0" collapsed="false">
      <c r="A59" s="26" t="s">
        <v>306</v>
      </c>
      <c r="B59" s="26" t="s">
        <v>307</v>
      </c>
      <c r="C59" s="70" t="n">
        <v>13</v>
      </c>
      <c r="D59" s="26" t="s">
        <v>11340</v>
      </c>
      <c r="E59" s="26" t="s">
        <v>223</v>
      </c>
      <c r="F59" s="26" t="s">
        <v>224</v>
      </c>
      <c r="G59" s="27" t="n">
        <v>356692</v>
      </c>
      <c r="H59" s="53" t="n">
        <f aca="false">G59/INDEX(Governadores!$P$6:$P$32,MATCH(A59,Governadores!$A$6:$A$32,0))</f>
        <v>0.0982466693990155</v>
      </c>
      <c r="I59" s="26" t="s">
        <v>228</v>
      </c>
      <c r="J59" s="70" t="n">
        <v>3</v>
      </c>
    </row>
    <row r="60" customFormat="false" ht="15" hidden="false" customHeight="false" outlineLevel="0" collapsed="false">
      <c r="A60" s="26" t="s">
        <v>306</v>
      </c>
      <c r="B60" s="26" t="s">
        <v>307</v>
      </c>
      <c r="C60" s="70" t="n">
        <v>45</v>
      </c>
      <c r="D60" s="26" t="s">
        <v>11341</v>
      </c>
      <c r="E60" s="26" t="s">
        <v>11235</v>
      </c>
      <c r="F60" s="26" t="s">
        <v>227</v>
      </c>
      <c r="G60" s="27" t="n">
        <v>315676</v>
      </c>
      <c r="H60" s="53" t="n">
        <f aca="false">G60/INDEX(Governadores!$P$6:$P$32,MATCH(A60,Governadores!$A$6:$A$32,0))</f>
        <v>0.0869492884875568</v>
      </c>
      <c r="I60" s="26" t="s">
        <v>228</v>
      </c>
      <c r="J60" s="70" t="n">
        <v>4</v>
      </c>
    </row>
    <row r="61" customFormat="false" ht="15" hidden="false" customHeight="false" outlineLevel="0" collapsed="false">
      <c r="A61" s="26" t="s">
        <v>306</v>
      </c>
      <c r="B61" s="26" t="s">
        <v>307</v>
      </c>
      <c r="C61" s="70" t="n">
        <v>80</v>
      </c>
      <c r="D61" s="26" t="s">
        <v>11342</v>
      </c>
      <c r="E61" s="26" t="s">
        <v>236</v>
      </c>
      <c r="F61" s="26" t="s">
        <v>224</v>
      </c>
      <c r="G61" s="27" t="n">
        <v>11632</v>
      </c>
      <c r="H61" s="53" t="n">
        <f aca="false">G61/INDEX(Governadores!$P$6:$P$32,MATCH(A61,Governadores!$A$6:$A$32,0))</f>
        <v>0.00320389932616753</v>
      </c>
      <c r="I61" s="26" t="s">
        <v>228</v>
      </c>
      <c r="J61" s="70" t="n">
        <v>5</v>
      </c>
    </row>
    <row r="62" customFormat="false" ht="15" hidden="false" customHeight="false" outlineLevel="0" collapsed="false">
      <c r="A62" s="26" t="s">
        <v>306</v>
      </c>
      <c r="B62" s="26" t="s">
        <v>307</v>
      </c>
      <c r="C62" s="70" t="n">
        <v>29</v>
      </c>
      <c r="D62" s="26" t="s">
        <v>11343</v>
      </c>
      <c r="E62" s="26" t="s">
        <v>246</v>
      </c>
      <c r="F62" s="26" t="s">
        <v>224</v>
      </c>
      <c r="G62" s="27" t="n">
        <v>1217</v>
      </c>
      <c r="H62" s="53" t="n">
        <f aca="false">G62/INDEX(Governadores!$P$6:$P$32,MATCH(A62,Governadores!$A$6:$A$32,0))</f>
        <v>0.000335208517877053</v>
      </c>
      <c r="I62" s="26" t="s">
        <v>228</v>
      </c>
      <c r="J62" s="70" t="n">
        <v>6</v>
      </c>
    </row>
    <row r="63" customFormat="false" ht="15" hidden="false" customHeight="false" outlineLevel="0" collapsed="false">
      <c r="A63" s="26" t="s">
        <v>304</v>
      </c>
      <c r="B63" s="26" t="s">
        <v>305</v>
      </c>
      <c r="C63" s="70" t="n">
        <v>55</v>
      </c>
      <c r="D63" s="26" t="s">
        <v>11253</v>
      </c>
      <c r="E63" s="26" t="s">
        <v>232</v>
      </c>
      <c r="F63" s="26" t="s">
        <v>227</v>
      </c>
      <c r="G63" s="27" t="n">
        <v>2104122</v>
      </c>
      <c r="H63" s="53" t="n">
        <f aca="false">G63/INDEX(Governadores!$P$6:$P$32,MATCH(A63,Governadores!$A$6:$A$32,0))</f>
        <v>0.540199944545427</v>
      </c>
      <c r="I63" s="26" t="s">
        <v>11302</v>
      </c>
      <c r="J63" s="70" t="n">
        <v>1</v>
      </c>
    </row>
    <row r="64" customFormat="false" ht="15" hidden="false" customHeight="false" outlineLevel="0" collapsed="false">
      <c r="A64" s="26" t="s">
        <v>304</v>
      </c>
      <c r="B64" s="26" t="s">
        <v>305</v>
      </c>
      <c r="C64" s="70" t="n">
        <v>15</v>
      </c>
      <c r="D64" s="26" t="s">
        <v>11254</v>
      </c>
      <c r="E64" s="26" t="s">
        <v>11237</v>
      </c>
      <c r="F64" s="26" t="s">
        <v>227</v>
      </c>
      <c r="G64" s="27" t="n">
        <v>1354044</v>
      </c>
      <c r="H64" s="53" t="n">
        <f aca="false">G64/INDEX(Governadores!$P$6:$P$32,MATCH(A64,Governadores!$A$6:$A$32,0))</f>
        <v>0.347629316984504</v>
      </c>
      <c r="I64" s="26" t="s">
        <v>228</v>
      </c>
      <c r="J64" s="70" t="n">
        <v>2</v>
      </c>
    </row>
    <row r="65" customFormat="false" ht="15" hidden="false" customHeight="false" outlineLevel="0" collapsed="false">
      <c r="A65" s="26" t="s">
        <v>304</v>
      </c>
      <c r="B65" s="26" t="s">
        <v>305</v>
      </c>
      <c r="C65" s="70" t="n">
        <v>13</v>
      </c>
      <c r="D65" s="26" t="s">
        <v>11344</v>
      </c>
      <c r="E65" s="26" t="s">
        <v>223</v>
      </c>
      <c r="F65" s="26" t="s">
        <v>224</v>
      </c>
      <c r="G65" s="27" t="n">
        <v>374039</v>
      </c>
      <c r="H65" s="53" t="n">
        <f aca="false">G65/INDEX(Governadores!$P$6:$P$32,MATCH(A65,Governadores!$A$6:$A$32,0))</f>
        <v>0.0960285796440638</v>
      </c>
      <c r="I65" s="26" t="s">
        <v>228</v>
      </c>
      <c r="J65" s="70" t="n">
        <v>3</v>
      </c>
    </row>
    <row r="66" customFormat="false" ht="15" hidden="false" customHeight="false" outlineLevel="0" collapsed="false">
      <c r="A66" s="26" t="s">
        <v>304</v>
      </c>
      <c r="B66" s="26" t="s">
        <v>305</v>
      </c>
      <c r="C66" s="70" t="n">
        <v>14</v>
      </c>
      <c r="D66" s="26" t="s">
        <v>11345</v>
      </c>
      <c r="E66" s="26" t="s">
        <v>230</v>
      </c>
      <c r="F66" s="26" t="s">
        <v>221</v>
      </c>
      <c r="G66" s="27" t="n">
        <v>7905</v>
      </c>
      <c r="H66" s="53" t="n">
        <f aca="false">G66/INDEX(Governadores!$P$6:$P$32,MATCH(A66,Governadores!$A$6:$A$32,0))</f>
        <v>0.00202948334822391</v>
      </c>
      <c r="I66" s="26" t="s">
        <v>228</v>
      </c>
      <c r="J66" s="70" t="n">
        <v>4</v>
      </c>
    </row>
    <row r="67" customFormat="false" ht="15" hidden="false" customHeight="false" outlineLevel="0" collapsed="false">
      <c r="A67" s="26" t="s">
        <v>304</v>
      </c>
      <c r="B67" s="26" t="s">
        <v>305</v>
      </c>
      <c r="C67" s="70" t="n">
        <v>16</v>
      </c>
      <c r="D67" s="26" t="s">
        <v>11346</v>
      </c>
      <c r="E67" s="26" t="s">
        <v>238</v>
      </c>
      <c r="F67" s="26" t="s">
        <v>224</v>
      </c>
      <c r="G67" s="27" t="n">
        <v>4693</v>
      </c>
      <c r="H67" s="53" t="n">
        <f aca="false">G67/INDEX(Governadores!$P$6:$P$32,MATCH(A67,Governadores!$A$6:$A$32,0))</f>
        <v>0.00120485330211446</v>
      </c>
      <c r="I67" s="26" t="s">
        <v>228</v>
      </c>
      <c r="J67" s="70" t="n">
        <v>5</v>
      </c>
    </row>
    <row r="68" customFormat="false" ht="15" hidden="false" customHeight="false" outlineLevel="0" collapsed="false">
      <c r="A68" s="26" t="s">
        <v>304</v>
      </c>
      <c r="B68" s="26" t="s">
        <v>305</v>
      </c>
      <c r="C68" s="70" t="n">
        <v>21</v>
      </c>
      <c r="D68" s="26" t="s">
        <v>11347</v>
      </c>
      <c r="E68" s="26" t="s">
        <v>242</v>
      </c>
      <c r="F68" s="26" t="s">
        <v>224</v>
      </c>
      <c r="G68" s="27" t="n">
        <v>1096</v>
      </c>
      <c r="H68" s="53" t="n">
        <f aca="false">G68/INDEX(Governadores!$P$6:$P$32,MATCH(A68,Governadores!$A$6:$A$32,0))</f>
        <v>0.000281380613491892</v>
      </c>
      <c r="I68" s="26" t="s">
        <v>228</v>
      </c>
      <c r="J68" s="70" t="n">
        <v>6</v>
      </c>
    </row>
    <row r="69" customFormat="false" ht="15" hidden="false" customHeight="false" outlineLevel="0" collapsed="false">
      <c r="A69" s="26" t="s">
        <v>304</v>
      </c>
      <c r="B69" s="26" t="s">
        <v>305</v>
      </c>
      <c r="C69" s="70" t="n">
        <v>29</v>
      </c>
      <c r="D69" s="26" t="s">
        <v>11348</v>
      </c>
      <c r="E69" s="26" t="s">
        <v>246</v>
      </c>
      <c r="F69" s="26" t="s">
        <v>224</v>
      </c>
      <c r="G69" s="27" t="n">
        <v>257</v>
      </c>
      <c r="H69" s="53" t="n">
        <f aca="false">G69/INDEX(Governadores!$P$6:$P$32,MATCH(A69,Governadores!$A$6:$A$32,0))</f>
        <v>6.5980673054212E-005</v>
      </c>
      <c r="I69" s="26" t="s">
        <v>228</v>
      </c>
      <c r="J69" s="70" t="n">
        <v>7</v>
      </c>
    </row>
    <row r="70" customFormat="false" ht="15" hidden="false" customHeight="false" outlineLevel="0" collapsed="false">
      <c r="A70" s="26" t="s">
        <v>304</v>
      </c>
      <c r="B70" s="26" t="s">
        <v>305</v>
      </c>
      <c r="C70" s="70" t="n">
        <v>28</v>
      </c>
      <c r="D70" s="26" t="s">
        <v>11349</v>
      </c>
      <c r="E70" s="26" t="s">
        <v>11336</v>
      </c>
      <c r="F70" s="26" t="s">
        <v>221</v>
      </c>
      <c r="G70" s="27" t="n">
        <v>48924</v>
      </c>
      <c r="H70" s="53" t="s">
        <v>11333</v>
      </c>
      <c r="I70" s="26" t="s">
        <v>11334</v>
      </c>
      <c r="J70" s="70" t="n">
        <v>8</v>
      </c>
    </row>
    <row r="71" customFormat="false" ht="15" hidden="false" customHeight="false" outlineLevel="0" collapsed="false">
      <c r="A71" s="26" t="s">
        <v>319</v>
      </c>
      <c r="B71" s="26" t="s">
        <v>320</v>
      </c>
      <c r="C71" s="70" t="n">
        <v>10</v>
      </c>
      <c r="D71" s="26" t="s">
        <v>11255</v>
      </c>
      <c r="E71" s="26" t="s">
        <v>11232</v>
      </c>
      <c r="F71" s="26" t="s">
        <v>221</v>
      </c>
      <c r="G71" s="27" t="n">
        <v>1128099</v>
      </c>
      <c r="H71" s="53" t="n">
        <f aca="false">G71/INDEX(Governadores!$P$6:$P$32,MATCH(A71,Governadores!$A$6:$A$32,0))</f>
        <v>0.607716023278653</v>
      </c>
      <c r="I71" s="26" t="s">
        <v>11302</v>
      </c>
      <c r="J71" s="70" t="n">
        <v>1</v>
      </c>
    </row>
    <row r="72" customFormat="false" ht="15" hidden="false" customHeight="false" outlineLevel="0" collapsed="false">
      <c r="A72" s="26" t="s">
        <v>319</v>
      </c>
      <c r="B72" s="26" t="s">
        <v>320</v>
      </c>
      <c r="C72" s="70" t="n">
        <v>22</v>
      </c>
      <c r="D72" s="26" t="s">
        <v>11256</v>
      </c>
      <c r="E72" s="26" t="s">
        <v>220</v>
      </c>
      <c r="F72" s="26" t="s">
        <v>221</v>
      </c>
      <c r="G72" s="27" t="n">
        <v>430442</v>
      </c>
      <c r="H72" s="53" t="n">
        <f aca="false">G72/INDEX(Governadores!$P$6:$P$32,MATCH(A72,Governadores!$A$6:$A$32,0))</f>
        <v>0.23188257457201</v>
      </c>
      <c r="I72" s="26" t="s">
        <v>228</v>
      </c>
      <c r="J72" s="70" t="n">
        <v>2</v>
      </c>
    </row>
    <row r="73" customFormat="false" ht="15" hidden="false" customHeight="false" outlineLevel="0" collapsed="false">
      <c r="A73" s="26" t="s">
        <v>319</v>
      </c>
      <c r="B73" s="26" t="s">
        <v>320</v>
      </c>
      <c r="C73" s="70" t="n">
        <v>55</v>
      </c>
      <c r="D73" s="26" t="s">
        <v>11350</v>
      </c>
      <c r="E73" s="26" t="s">
        <v>232</v>
      </c>
      <c r="F73" s="26" t="s">
        <v>227</v>
      </c>
      <c r="G73" s="27" t="n">
        <v>281548</v>
      </c>
      <c r="H73" s="53" t="n">
        <f aca="false">G73/INDEX(Governadores!$P$6:$P$32,MATCH(A73,Governadores!$A$6:$A$32,0))</f>
        <v>0.151672176752269</v>
      </c>
      <c r="I73" s="26" t="s">
        <v>228</v>
      </c>
      <c r="J73" s="70" t="n">
        <v>3</v>
      </c>
    </row>
    <row r="74" customFormat="false" ht="15" hidden="false" customHeight="false" outlineLevel="0" collapsed="false">
      <c r="A74" s="26" t="s">
        <v>319</v>
      </c>
      <c r="B74" s="26" t="s">
        <v>320</v>
      </c>
      <c r="C74" s="70" t="n">
        <v>14</v>
      </c>
      <c r="D74" s="26" t="s">
        <v>11351</v>
      </c>
      <c r="E74" s="26" t="s">
        <v>230</v>
      </c>
      <c r="F74" s="26" t="s">
        <v>221</v>
      </c>
      <c r="G74" s="27" t="n">
        <v>10300</v>
      </c>
      <c r="H74" s="53" t="n">
        <f aca="false">G74/INDEX(Governadores!$P$6:$P$32,MATCH(A74,Governadores!$A$6:$A$32,0))</f>
        <v>0.00554869301344131</v>
      </c>
      <c r="I74" s="26" t="s">
        <v>228</v>
      </c>
      <c r="J74" s="70" t="n">
        <v>4</v>
      </c>
    </row>
    <row r="75" customFormat="false" ht="15" hidden="false" customHeight="false" outlineLevel="0" collapsed="false">
      <c r="A75" s="26" t="s">
        <v>319</v>
      </c>
      <c r="B75" s="26" t="s">
        <v>320</v>
      </c>
      <c r="C75" s="70" t="n">
        <v>36</v>
      </c>
      <c r="D75" s="26" t="s">
        <v>11352</v>
      </c>
      <c r="E75" s="26" t="s">
        <v>11301</v>
      </c>
      <c r="F75" s="26" t="s">
        <v>227</v>
      </c>
      <c r="G75" s="27" t="n">
        <v>3210</v>
      </c>
      <c r="H75" s="53" t="n">
        <f aca="false">G75/INDEX(Governadores!$P$6:$P$32,MATCH(A75,Governadores!$A$6:$A$32,0))</f>
        <v>0.00172925287117928</v>
      </c>
      <c r="I75" s="26" t="s">
        <v>228</v>
      </c>
      <c r="J75" s="70" t="n">
        <v>5</v>
      </c>
    </row>
    <row r="76" customFormat="false" ht="15" hidden="false" customHeight="false" outlineLevel="0" collapsed="false">
      <c r="A76" s="26" t="s">
        <v>319</v>
      </c>
      <c r="B76" s="26" t="s">
        <v>320</v>
      </c>
      <c r="C76" s="70" t="n">
        <v>33</v>
      </c>
      <c r="D76" s="26" t="s">
        <v>11353</v>
      </c>
      <c r="E76" s="26" t="s">
        <v>11311</v>
      </c>
      <c r="F76" s="26" t="s">
        <v>227</v>
      </c>
      <c r="G76" s="27" t="n">
        <v>2694</v>
      </c>
      <c r="H76" s="53" t="n">
        <f aca="false">G76/INDEX(Governadores!$P$6:$P$32,MATCH(A76,Governadores!$A$6:$A$32,0))</f>
        <v>0.00145127951244766</v>
      </c>
      <c r="I76" s="26" t="s">
        <v>228</v>
      </c>
      <c r="J76" s="70" t="n">
        <v>6</v>
      </c>
    </row>
    <row r="77" customFormat="false" ht="15" hidden="false" customHeight="false" outlineLevel="0" collapsed="false">
      <c r="A77" s="26" t="s">
        <v>325</v>
      </c>
      <c r="B77" s="26" t="s">
        <v>326</v>
      </c>
      <c r="C77" s="70" t="n">
        <v>11</v>
      </c>
      <c r="D77" s="26" t="s">
        <v>11257</v>
      </c>
      <c r="E77" s="26" t="s">
        <v>11230</v>
      </c>
      <c r="F77" s="26" t="s">
        <v>221</v>
      </c>
      <c r="G77" s="27" t="n">
        <v>914323</v>
      </c>
      <c r="H77" s="53" t="n">
        <f aca="false">G77/INDEX(Governadores!$P$6:$P$32,MATCH(A77,Governadores!$A$6:$A$32,0))</f>
        <v>0.670669948903321</v>
      </c>
      <c r="I77" s="26" t="s">
        <v>11302</v>
      </c>
      <c r="J77" s="70" t="n">
        <v>1</v>
      </c>
    </row>
    <row r="78" customFormat="false" ht="15" hidden="false" customHeight="false" outlineLevel="0" collapsed="false">
      <c r="A78" s="26" t="s">
        <v>325</v>
      </c>
      <c r="B78" s="26" t="s">
        <v>326</v>
      </c>
      <c r="C78" s="70" t="n">
        <v>13</v>
      </c>
      <c r="D78" s="26" t="s">
        <v>11258</v>
      </c>
      <c r="E78" s="26" t="s">
        <v>223</v>
      </c>
      <c r="F78" s="26" t="s">
        <v>224</v>
      </c>
      <c r="G78" s="27" t="n">
        <v>322807</v>
      </c>
      <c r="H78" s="53" t="n">
        <f aca="false">G78/INDEX(Governadores!$P$6:$P$32,MATCH(A78,Governadores!$A$6:$A$32,0))</f>
        <v>0.236783887308571</v>
      </c>
      <c r="I78" s="26" t="s">
        <v>228</v>
      </c>
      <c r="J78" s="70" t="n">
        <v>2</v>
      </c>
    </row>
    <row r="79" customFormat="false" ht="15" hidden="false" customHeight="false" outlineLevel="0" collapsed="false">
      <c r="A79" s="26" t="s">
        <v>325</v>
      </c>
      <c r="B79" s="26" t="s">
        <v>326</v>
      </c>
      <c r="C79" s="70" t="n">
        <v>30</v>
      </c>
      <c r="D79" s="26" t="s">
        <v>11354</v>
      </c>
      <c r="E79" s="26" t="s">
        <v>234</v>
      </c>
      <c r="F79" s="26" t="s">
        <v>221</v>
      </c>
      <c r="G79" s="27" t="n">
        <v>98677</v>
      </c>
      <c r="H79" s="53" t="n">
        <f aca="false">G79/INDEX(Governadores!$P$6:$P$32,MATCH(A79,Governadores!$A$6:$A$32,0))</f>
        <v>0.0723810934953326</v>
      </c>
      <c r="I79" s="26" t="s">
        <v>228</v>
      </c>
      <c r="J79" s="70" t="n">
        <v>3</v>
      </c>
    </row>
    <row r="80" customFormat="false" ht="15" hidden="false" customHeight="false" outlineLevel="0" collapsed="false">
      <c r="A80" s="26" t="s">
        <v>325</v>
      </c>
      <c r="B80" s="26" t="s">
        <v>326</v>
      </c>
      <c r="C80" s="70" t="n">
        <v>25</v>
      </c>
      <c r="D80" s="26" t="s">
        <v>11355</v>
      </c>
      <c r="E80" s="26" t="s">
        <v>11356</v>
      </c>
      <c r="F80" s="26" t="s">
        <v>221</v>
      </c>
      <c r="G80" s="27" t="n">
        <v>14431</v>
      </c>
      <c r="H80" s="53" t="n">
        <f aca="false">G80/INDEX(Governadores!$P$6:$P$32,MATCH(A80,Governadores!$A$6:$A$32,0))</f>
        <v>0.0105853599139733</v>
      </c>
      <c r="I80" s="26" t="s">
        <v>228</v>
      </c>
      <c r="J80" s="70" t="n">
        <v>4</v>
      </c>
    </row>
    <row r="81" customFormat="false" ht="15" hidden="false" customHeight="false" outlineLevel="0" collapsed="false">
      <c r="A81" s="26" t="s">
        <v>325</v>
      </c>
      <c r="B81" s="26" t="s">
        <v>326</v>
      </c>
      <c r="C81" s="70" t="n">
        <v>27</v>
      </c>
      <c r="D81" s="26" t="s">
        <v>11357</v>
      </c>
      <c r="E81" s="26" t="s">
        <v>240</v>
      </c>
      <c r="F81" s="26" t="s">
        <v>221</v>
      </c>
      <c r="G81" s="27" t="n">
        <v>5589</v>
      </c>
      <c r="H81" s="53" t="n">
        <f aca="false">G81/INDEX(Governadores!$P$6:$P$32,MATCH(A81,Governadores!$A$6:$A$32,0))</f>
        <v>0.00409961725169405</v>
      </c>
      <c r="I81" s="26" t="s">
        <v>228</v>
      </c>
      <c r="J81" s="70" t="n">
        <v>5</v>
      </c>
    </row>
    <row r="82" customFormat="false" ht="15" hidden="false" customHeight="false" outlineLevel="0" collapsed="false">
      <c r="A82" s="26" t="s">
        <v>325</v>
      </c>
      <c r="B82" s="26" t="s">
        <v>326</v>
      </c>
      <c r="C82" s="70" t="n">
        <v>50</v>
      </c>
      <c r="D82" s="26" t="s">
        <v>11358</v>
      </c>
      <c r="E82" s="26" t="s">
        <v>11316</v>
      </c>
      <c r="F82" s="26" t="s">
        <v>224</v>
      </c>
      <c r="G82" s="27" t="n">
        <v>4444</v>
      </c>
      <c r="H82" s="53" t="n">
        <f aca="false">G82/INDEX(Governadores!$P$6:$P$32,MATCH(A82,Governadores!$A$6:$A$32,0))</f>
        <v>0.00325974218402726</v>
      </c>
      <c r="I82" s="26" t="s">
        <v>228</v>
      </c>
      <c r="J82" s="70" t="n">
        <v>6</v>
      </c>
    </row>
    <row r="83" customFormat="false" ht="15" hidden="false" customHeight="false" outlineLevel="0" collapsed="false">
      <c r="A83" s="26" t="s">
        <v>325</v>
      </c>
      <c r="B83" s="26" t="s">
        <v>326</v>
      </c>
      <c r="C83" s="70" t="n">
        <v>29</v>
      </c>
      <c r="D83" s="26" t="s">
        <v>11359</v>
      </c>
      <c r="E83" s="26" t="s">
        <v>246</v>
      </c>
      <c r="F83" s="26" t="s">
        <v>224</v>
      </c>
      <c r="G83" s="27" t="n">
        <v>2115</v>
      </c>
      <c r="H83" s="53" t="n">
        <f aca="false">G83/INDEX(Governadores!$P$6:$P$32,MATCH(A83,Governadores!$A$6:$A$32,0))</f>
        <v>0.00155138495031901</v>
      </c>
      <c r="I83" s="26" t="s">
        <v>228</v>
      </c>
      <c r="J83" s="70" t="n">
        <v>7</v>
      </c>
    </row>
    <row r="84" customFormat="false" ht="15" hidden="false" customHeight="false" outlineLevel="0" collapsed="false">
      <c r="A84" s="26" t="s">
        <v>325</v>
      </c>
      <c r="B84" s="26" t="s">
        <v>326</v>
      </c>
      <c r="C84" s="70" t="n">
        <v>36</v>
      </c>
      <c r="D84" s="26" t="s">
        <v>11360</v>
      </c>
      <c r="E84" s="26" t="s">
        <v>11301</v>
      </c>
      <c r="F84" s="26" t="s">
        <v>227</v>
      </c>
      <c r="G84" s="27" t="n">
        <v>912</v>
      </c>
      <c r="H84" s="53" t="n">
        <f aca="false">G84/INDEX(Governadores!$P$6:$P$32,MATCH(A84,Governadores!$A$6:$A$32,0))</f>
        <v>0.000668965992761671</v>
      </c>
      <c r="I84" s="26" t="s">
        <v>228</v>
      </c>
      <c r="J84" s="70" t="n">
        <v>8</v>
      </c>
    </row>
    <row r="85" customFormat="false" ht="15" hidden="false" customHeight="false" outlineLevel="0" collapsed="false">
      <c r="A85" s="26" t="s">
        <v>283</v>
      </c>
      <c r="B85" s="26" t="s">
        <v>284</v>
      </c>
      <c r="C85" s="70" t="n">
        <v>10</v>
      </c>
      <c r="D85" s="26" t="s">
        <v>11259</v>
      </c>
      <c r="E85" s="26" t="s">
        <v>11232</v>
      </c>
      <c r="F85" s="26" t="s">
        <v>221</v>
      </c>
      <c r="G85" s="27" t="n">
        <v>6321590</v>
      </c>
      <c r="H85" s="53" t="n">
        <f aca="false">G85/INDEX(Governadores!$P$6:$P$32,MATCH(A85,Governadores!$A$6:$A$32,0))</f>
        <v>0.553950350666654</v>
      </c>
      <c r="I85" s="26" t="s">
        <v>11302</v>
      </c>
      <c r="J85" s="70" t="n">
        <v>1</v>
      </c>
    </row>
    <row r="86" customFormat="false" ht="15" hidden="false" customHeight="false" outlineLevel="0" collapsed="false">
      <c r="A86" s="26" t="s">
        <v>283</v>
      </c>
      <c r="B86" s="26" t="s">
        <v>284</v>
      </c>
      <c r="C86" s="70" t="n">
        <v>13</v>
      </c>
      <c r="D86" s="26" t="s">
        <v>11260</v>
      </c>
      <c r="E86" s="26" t="s">
        <v>223</v>
      </c>
      <c r="F86" s="26" t="s">
        <v>224</v>
      </c>
      <c r="G86" s="27" t="n">
        <v>3006088</v>
      </c>
      <c r="H86" s="53" t="n">
        <f aca="false">G86/INDEX(Governadores!$P$6:$P$32,MATCH(A86,Governadores!$A$6:$A$32,0))</f>
        <v>0.263418459870827</v>
      </c>
      <c r="I86" s="26" t="s">
        <v>228</v>
      </c>
      <c r="J86" s="70" t="n">
        <v>2</v>
      </c>
    </row>
    <row r="87" customFormat="false" ht="15" hidden="false" customHeight="false" outlineLevel="0" collapsed="false">
      <c r="A87" s="26" t="s">
        <v>283</v>
      </c>
      <c r="B87" s="26" t="s">
        <v>284</v>
      </c>
      <c r="C87" s="70" t="n">
        <v>22</v>
      </c>
      <c r="D87" s="26" t="s">
        <v>11361</v>
      </c>
      <c r="E87" s="26" t="s">
        <v>220</v>
      </c>
      <c r="F87" s="26" t="s">
        <v>221</v>
      </c>
      <c r="G87" s="27" t="n">
        <v>795193</v>
      </c>
      <c r="H87" s="53" t="n">
        <f aca="false">G87/INDEX(Governadores!$P$6:$P$32,MATCH(A87,Governadores!$A$6:$A$32,0))</f>
        <v>0.0696814316014909</v>
      </c>
      <c r="I87" s="26" t="s">
        <v>228</v>
      </c>
      <c r="J87" s="70" t="n">
        <v>3</v>
      </c>
    </row>
    <row r="88" customFormat="false" ht="15" hidden="false" customHeight="false" outlineLevel="0" collapsed="false">
      <c r="A88" s="26" t="s">
        <v>283</v>
      </c>
      <c r="B88" s="26" t="s">
        <v>284</v>
      </c>
      <c r="C88" s="70" t="n">
        <v>55</v>
      </c>
      <c r="D88" s="26" t="s">
        <v>11362</v>
      </c>
      <c r="E88" s="26" t="s">
        <v>232</v>
      </c>
      <c r="F88" s="26" t="s">
        <v>227</v>
      </c>
      <c r="G88" s="27" t="n">
        <v>530292</v>
      </c>
      <c r="H88" s="53" t="n">
        <f aca="false">G88/INDEX(Governadores!$P$6:$P$32,MATCH(A88,Governadores!$A$6:$A$32,0))</f>
        <v>0.0464686003609411</v>
      </c>
      <c r="I88" s="26" t="s">
        <v>228</v>
      </c>
      <c r="J88" s="70" t="n">
        <v>4</v>
      </c>
    </row>
    <row r="89" customFormat="false" ht="15" hidden="false" customHeight="false" outlineLevel="0" collapsed="false">
      <c r="A89" s="26" t="s">
        <v>283</v>
      </c>
      <c r="B89" s="26" t="s">
        <v>284</v>
      </c>
      <c r="C89" s="70" t="n">
        <v>12</v>
      </c>
      <c r="D89" s="26" t="s">
        <v>11363</v>
      </c>
      <c r="E89" s="26" t="s">
        <v>11277</v>
      </c>
      <c r="F89" s="26" t="s">
        <v>224</v>
      </c>
      <c r="G89" s="27" t="n">
        <v>403466</v>
      </c>
      <c r="H89" s="53" t="n">
        <f aca="false">G89/INDEX(Governadores!$P$6:$P$32,MATCH(A89,Governadores!$A$6:$A$32,0))</f>
        <v>0.0353550502614172</v>
      </c>
      <c r="I89" s="26" t="s">
        <v>228</v>
      </c>
      <c r="J89" s="70" t="n">
        <v>5</v>
      </c>
    </row>
    <row r="90" customFormat="false" ht="15" hidden="false" customHeight="false" outlineLevel="0" collapsed="false">
      <c r="A90" s="26" t="s">
        <v>283</v>
      </c>
      <c r="B90" s="26" t="s">
        <v>284</v>
      </c>
      <c r="C90" s="70" t="n">
        <v>15</v>
      </c>
      <c r="D90" s="26" t="s">
        <v>11364</v>
      </c>
      <c r="E90" s="26" t="s">
        <v>11237</v>
      </c>
      <c r="F90" s="26" t="s">
        <v>227</v>
      </c>
      <c r="G90" s="27" t="n">
        <v>237051</v>
      </c>
      <c r="H90" s="53" t="n">
        <f aca="false">G90/INDEX(Governadores!$P$6:$P$32,MATCH(A90,Governadores!$A$6:$A$32,0))</f>
        <v>0.020772382355686</v>
      </c>
      <c r="I90" s="26" t="s">
        <v>228</v>
      </c>
      <c r="J90" s="70" t="n">
        <v>6</v>
      </c>
    </row>
    <row r="91" customFormat="false" ht="15" hidden="false" customHeight="false" outlineLevel="0" collapsed="false">
      <c r="A91" s="26" t="s">
        <v>283</v>
      </c>
      <c r="B91" s="26" t="s">
        <v>284</v>
      </c>
      <c r="C91" s="70" t="n">
        <v>14</v>
      </c>
      <c r="D91" s="26" t="s">
        <v>11365</v>
      </c>
      <c r="E91" s="26" t="s">
        <v>230</v>
      </c>
      <c r="F91" s="26" t="s">
        <v>221</v>
      </c>
      <c r="G91" s="27" t="n">
        <v>80308</v>
      </c>
      <c r="H91" s="53" t="n">
        <f aca="false">G91/INDEX(Governadores!$P$6:$P$32,MATCH(A91,Governadores!$A$6:$A$32,0))</f>
        <v>0.00703725562102852</v>
      </c>
      <c r="I91" s="26" t="s">
        <v>228</v>
      </c>
      <c r="J91" s="70" t="n">
        <v>7</v>
      </c>
    </row>
    <row r="92" customFormat="false" ht="15" hidden="false" customHeight="false" outlineLevel="0" collapsed="false">
      <c r="A92" s="26" t="s">
        <v>283</v>
      </c>
      <c r="B92" s="26" t="s">
        <v>284</v>
      </c>
      <c r="C92" s="70" t="n">
        <v>80</v>
      </c>
      <c r="D92" s="26" t="s">
        <v>11366</v>
      </c>
      <c r="E92" s="26" t="s">
        <v>236</v>
      </c>
      <c r="F92" s="26" t="s">
        <v>224</v>
      </c>
      <c r="G92" s="27" t="n">
        <v>20662</v>
      </c>
      <c r="H92" s="53" t="n">
        <f aca="false">G92/INDEX(Governadores!$P$6:$P$32,MATCH(A92,Governadores!$A$6:$A$32,0))</f>
        <v>0.0018105764760882</v>
      </c>
      <c r="I92" s="26" t="s">
        <v>228</v>
      </c>
      <c r="J92" s="70" t="n">
        <v>8</v>
      </c>
    </row>
    <row r="93" customFormat="false" ht="15" hidden="false" customHeight="false" outlineLevel="0" collapsed="false">
      <c r="A93" s="26" t="s">
        <v>283</v>
      </c>
      <c r="B93" s="26" t="s">
        <v>284</v>
      </c>
      <c r="C93" s="70" t="n">
        <v>21</v>
      </c>
      <c r="D93" s="26" t="s">
        <v>11367</v>
      </c>
      <c r="E93" s="26" t="s">
        <v>242</v>
      </c>
      <c r="F93" s="26" t="s">
        <v>224</v>
      </c>
      <c r="G93" s="27" t="n">
        <v>10957</v>
      </c>
      <c r="H93" s="53" t="n">
        <f aca="false">G93/INDEX(Governadores!$P$6:$P$32,MATCH(A93,Governadores!$A$6:$A$32,0))</f>
        <v>0.000960143570249658</v>
      </c>
      <c r="I93" s="26" t="s">
        <v>228</v>
      </c>
      <c r="J93" s="70" t="n">
        <v>9</v>
      </c>
    </row>
    <row r="94" customFormat="false" ht="15" hidden="false" customHeight="false" outlineLevel="0" collapsed="false">
      <c r="A94" s="26" t="s">
        <v>283</v>
      </c>
      <c r="B94" s="26" t="s">
        <v>284</v>
      </c>
      <c r="C94" s="70" t="n">
        <v>16</v>
      </c>
      <c r="D94" s="26" t="s">
        <v>11368</v>
      </c>
      <c r="E94" s="26" t="s">
        <v>238</v>
      </c>
      <c r="F94" s="26" t="s">
        <v>224</v>
      </c>
      <c r="G94" s="27" t="n">
        <v>4764</v>
      </c>
      <c r="H94" s="53" t="n">
        <f aca="false">G94/INDEX(Governadores!$P$6:$P$32,MATCH(A94,Governadores!$A$6:$A$32,0))</f>
        <v>0.000417461346049956</v>
      </c>
      <c r="I94" s="26" t="s">
        <v>228</v>
      </c>
      <c r="J94" s="70" t="n">
        <v>10</v>
      </c>
    </row>
    <row r="95" customFormat="false" ht="15" hidden="false" customHeight="false" outlineLevel="0" collapsed="false">
      <c r="A95" s="26" t="s">
        <v>283</v>
      </c>
      <c r="B95" s="26" t="s">
        <v>284</v>
      </c>
      <c r="C95" s="70" t="n">
        <v>29</v>
      </c>
      <c r="D95" s="26" t="s">
        <v>11369</v>
      </c>
      <c r="E95" s="26" t="s">
        <v>246</v>
      </c>
      <c r="F95" s="26" t="s">
        <v>224</v>
      </c>
      <c r="G95" s="27" t="n">
        <v>1464</v>
      </c>
      <c r="H95" s="53" t="s">
        <v>11333</v>
      </c>
      <c r="I95" s="26" t="s">
        <v>11334</v>
      </c>
      <c r="J95" s="70" t="n">
        <v>11</v>
      </c>
    </row>
    <row r="96" customFormat="false" ht="15" hidden="false" customHeight="false" outlineLevel="0" collapsed="false">
      <c r="A96" s="26" t="s">
        <v>290</v>
      </c>
      <c r="B96" s="26" t="s">
        <v>291</v>
      </c>
      <c r="C96" s="70" t="n">
        <v>22</v>
      </c>
      <c r="D96" s="26" t="s">
        <v>11261</v>
      </c>
      <c r="E96" s="26" t="s">
        <v>220</v>
      </c>
      <c r="F96" s="26" t="s">
        <v>221</v>
      </c>
      <c r="G96" s="27" t="n">
        <v>3127911</v>
      </c>
      <c r="H96" s="53" t="n">
        <f aca="false">G96/INDEX(Governadores!$P$6:$P$32,MATCH(A96,Governadores!$A$6:$A$32,0))</f>
        <v>0.500962795246932</v>
      </c>
      <c r="I96" s="26" t="s">
        <v>11302</v>
      </c>
      <c r="J96" s="70" t="n">
        <v>1</v>
      </c>
    </row>
    <row r="97" customFormat="false" ht="15" hidden="false" customHeight="false" outlineLevel="0" collapsed="false">
      <c r="A97" s="26" t="s">
        <v>290</v>
      </c>
      <c r="B97" s="26" t="s">
        <v>291</v>
      </c>
      <c r="C97" s="70" t="n">
        <v>55</v>
      </c>
      <c r="D97" s="26" t="s">
        <v>11262</v>
      </c>
      <c r="E97" s="26" t="s">
        <v>232</v>
      </c>
      <c r="F97" s="26" t="s">
        <v>227</v>
      </c>
      <c r="G97" s="27" t="n">
        <v>1583764</v>
      </c>
      <c r="H97" s="53" t="n">
        <f aca="false">G97/INDEX(Governadores!$P$6:$P$32,MATCH(A97,Governadores!$A$6:$A$32,0))</f>
        <v>0.253653905258641</v>
      </c>
      <c r="I97" s="26" t="s">
        <v>228</v>
      </c>
      <c r="J97" s="70" t="n">
        <v>2</v>
      </c>
    </row>
    <row r="98" customFormat="false" ht="15" hidden="false" customHeight="false" outlineLevel="0" collapsed="false">
      <c r="A98" s="26" t="s">
        <v>290</v>
      </c>
      <c r="B98" s="26" t="s">
        <v>291</v>
      </c>
      <c r="C98" s="70" t="n">
        <v>12</v>
      </c>
      <c r="D98" s="26" t="s">
        <v>11370</v>
      </c>
      <c r="E98" s="26" t="s">
        <v>11277</v>
      </c>
      <c r="F98" s="26" t="s">
        <v>224</v>
      </c>
      <c r="G98" s="27" t="n">
        <v>1465601</v>
      </c>
      <c r="H98" s="53" t="n">
        <f aca="false">G98/INDEX(Governadores!$P$6:$P$32,MATCH(A98,Governadores!$A$6:$A$32,0))</f>
        <v>0.234729048773031</v>
      </c>
      <c r="I98" s="26" t="s">
        <v>228</v>
      </c>
      <c r="J98" s="70" t="n">
        <v>3</v>
      </c>
    </row>
    <row r="99" customFormat="false" ht="15" hidden="false" customHeight="false" outlineLevel="0" collapsed="false">
      <c r="A99" s="26" t="s">
        <v>290</v>
      </c>
      <c r="B99" s="26" t="s">
        <v>291</v>
      </c>
      <c r="C99" s="70" t="n">
        <v>14</v>
      </c>
      <c r="D99" s="26" t="s">
        <v>11371</v>
      </c>
      <c r="E99" s="26" t="s">
        <v>230</v>
      </c>
      <c r="F99" s="26" t="s">
        <v>221</v>
      </c>
      <c r="G99" s="27" t="n">
        <v>44581</v>
      </c>
      <c r="H99" s="53" t="n">
        <f aca="false">G99/INDEX(Governadores!$P$6:$P$32,MATCH(A99,Governadores!$A$6:$A$32,0))</f>
        <v>0.00714004406612064</v>
      </c>
      <c r="I99" s="26" t="s">
        <v>228</v>
      </c>
      <c r="J99" s="70" t="n">
        <v>4</v>
      </c>
    </row>
    <row r="100" customFormat="false" ht="15" hidden="false" customHeight="false" outlineLevel="0" collapsed="false">
      <c r="A100" s="26" t="s">
        <v>290</v>
      </c>
      <c r="B100" s="26" t="s">
        <v>291</v>
      </c>
      <c r="C100" s="70" t="n">
        <v>80</v>
      </c>
      <c r="D100" s="26" t="s">
        <v>11372</v>
      </c>
      <c r="E100" s="26" t="s">
        <v>236</v>
      </c>
      <c r="F100" s="26" t="s">
        <v>224</v>
      </c>
      <c r="G100" s="27" t="n">
        <v>14193</v>
      </c>
      <c r="H100" s="53" t="n">
        <f aca="false">G100/INDEX(Governadores!$P$6:$P$32,MATCH(A100,Governadores!$A$6:$A$32,0))</f>
        <v>0.00227313531393307</v>
      </c>
      <c r="I100" s="26" t="s">
        <v>228</v>
      </c>
      <c r="J100" s="70" t="n">
        <v>5</v>
      </c>
    </row>
    <row r="101" customFormat="false" ht="15" hidden="false" customHeight="false" outlineLevel="0" collapsed="false">
      <c r="A101" s="26" t="s">
        <v>290</v>
      </c>
      <c r="B101" s="26" t="s">
        <v>291</v>
      </c>
      <c r="C101" s="70" t="n">
        <v>33</v>
      </c>
      <c r="D101" s="26" t="s">
        <v>11373</v>
      </c>
      <c r="E101" s="26" t="s">
        <v>11311</v>
      </c>
      <c r="F101" s="26" t="s">
        <v>227</v>
      </c>
      <c r="G101" s="27" t="n">
        <v>4144</v>
      </c>
      <c r="H101" s="53" t="n">
        <f aca="false">G101/INDEX(Governadores!$P$6:$P$32,MATCH(A101,Governadores!$A$6:$A$32,0))</f>
        <v>0.000663698495098897</v>
      </c>
      <c r="I101" s="26" t="s">
        <v>228</v>
      </c>
      <c r="J101" s="70" t="n">
        <v>6</v>
      </c>
    </row>
    <row r="102" customFormat="false" ht="15" hidden="false" customHeight="false" outlineLevel="0" collapsed="false">
      <c r="A102" s="26" t="s">
        <v>290</v>
      </c>
      <c r="B102" s="26" t="s">
        <v>291</v>
      </c>
      <c r="C102" s="70" t="n">
        <v>16</v>
      </c>
      <c r="D102" s="26" t="s">
        <v>11374</v>
      </c>
      <c r="E102" s="26" t="s">
        <v>238</v>
      </c>
      <c r="F102" s="26" t="s">
        <v>224</v>
      </c>
      <c r="G102" s="27" t="n">
        <v>2080</v>
      </c>
      <c r="H102" s="53" t="n">
        <f aca="false">G102/INDEX(Governadores!$P$6:$P$32,MATCH(A102,Governadores!$A$6:$A$32,0))</f>
        <v>0.000333130518775508</v>
      </c>
      <c r="I102" s="26" t="s">
        <v>228</v>
      </c>
      <c r="J102" s="70" t="n">
        <v>7</v>
      </c>
    </row>
    <row r="103" customFormat="false" ht="15" hidden="false" customHeight="false" outlineLevel="0" collapsed="false">
      <c r="A103" s="26" t="s">
        <v>290</v>
      </c>
      <c r="B103" s="26" t="s">
        <v>291</v>
      </c>
      <c r="C103" s="70" t="n">
        <v>29</v>
      </c>
      <c r="D103" s="26" t="s">
        <v>11375</v>
      </c>
      <c r="E103" s="26" t="s">
        <v>246</v>
      </c>
      <c r="F103" s="26" t="s">
        <v>224</v>
      </c>
      <c r="G103" s="27" t="n">
        <v>1525</v>
      </c>
      <c r="H103" s="53" t="s">
        <v>11333</v>
      </c>
      <c r="I103" s="26" t="s">
        <v>11334</v>
      </c>
      <c r="J103" s="70" t="n">
        <v>8</v>
      </c>
    </row>
    <row r="104" customFormat="false" ht="15" hidden="false" customHeight="false" outlineLevel="0" collapsed="false">
      <c r="A104" s="26" t="s">
        <v>309</v>
      </c>
      <c r="B104" s="26" t="s">
        <v>310</v>
      </c>
      <c r="C104" s="70" t="n">
        <v>11</v>
      </c>
      <c r="D104" s="26" t="s">
        <v>11263</v>
      </c>
      <c r="E104" s="26" t="s">
        <v>11230</v>
      </c>
      <c r="F104" s="26" t="s">
        <v>221</v>
      </c>
      <c r="G104" s="27" t="n">
        <v>1470252</v>
      </c>
      <c r="H104" s="53" t="n">
        <f aca="false">G104/INDEX(Governadores!$P$6:$P$32,MATCH(A104,Governadores!$A$6:$A$32,0))</f>
        <v>0.64297990660459</v>
      </c>
      <c r="I104" s="26" t="s">
        <v>11302</v>
      </c>
      <c r="J104" s="70" t="n">
        <v>1</v>
      </c>
    </row>
    <row r="105" customFormat="false" ht="15" hidden="false" customHeight="false" outlineLevel="0" collapsed="false">
      <c r="A105" s="26" t="s">
        <v>309</v>
      </c>
      <c r="B105" s="26" t="s">
        <v>310</v>
      </c>
      <c r="C105" s="70" t="n">
        <v>22</v>
      </c>
      <c r="D105" s="26" t="s">
        <v>11264</v>
      </c>
      <c r="E105" s="26" t="s">
        <v>220</v>
      </c>
      <c r="F105" s="26" t="s">
        <v>221</v>
      </c>
      <c r="G105" s="27" t="n">
        <v>552836</v>
      </c>
      <c r="H105" s="53" t="n">
        <f aca="false">G105/INDEX(Governadores!$P$6:$P$32,MATCH(A105,Governadores!$A$6:$A$32,0))</f>
        <v>0.241769737193117</v>
      </c>
      <c r="I105" s="26" t="s">
        <v>228</v>
      </c>
      <c r="J105" s="70" t="n">
        <v>2</v>
      </c>
    </row>
    <row r="106" customFormat="false" ht="15" hidden="false" customHeight="false" outlineLevel="0" collapsed="false">
      <c r="A106" s="26" t="s">
        <v>309</v>
      </c>
      <c r="B106" s="26" t="s">
        <v>310</v>
      </c>
      <c r="C106" s="70" t="n">
        <v>15</v>
      </c>
      <c r="D106" s="26" t="s">
        <v>11376</v>
      </c>
      <c r="E106" s="26" t="s">
        <v>11237</v>
      </c>
      <c r="F106" s="26" t="s">
        <v>227</v>
      </c>
      <c r="G106" s="27" t="n">
        <v>252884</v>
      </c>
      <c r="H106" s="53" t="n">
        <f aca="false">G106/INDEX(Governadores!$P$6:$P$32,MATCH(A106,Governadores!$A$6:$A$32,0))</f>
        <v>0.11059283082206</v>
      </c>
      <c r="I106" s="26" t="s">
        <v>228</v>
      </c>
      <c r="J106" s="70" t="n">
        <v>3</v>
      </c>
    </row>
    <row r="107" customFormat="false" ht="15" hidden="false" customHeight="false" outlineLevel="0" collapsed="false">
      <c r="A107" s="26" t="s">
        <v>309</v>
      </c>
      <c r="B107" s="26" t="s">
        <v>310</v>
      </c>
      <c r="C107" s="70" t="n">
        <v>80</v>
      </c>
      <c r="D107" s="26" t="s">
        <v>11377</v>
      </c>
      <c r="E107" s="26" t="s">
        <v>236</v>
      </c>
      <c r="F107" s="26" t="s">
        <v>224</v>
      </c>
      <c r="G107" s="27" t="n">
        <v>8272</v>
      </c>
      <c r="H107" s="53" t="n">
        <f aca="false">G107/INDEX(Governadores!$P$6:$P$32,MATCH(A107,Governadores!$A$6:$A$32,0))</f>
        <v>0.00361756337514465</v>
      </c>
      <c r="I107" s="26" t="s">
        <v>228</v>
      </c>
      <c r="J107" s="70" t="n">
        <v>4</v>
      </c>
    </row>
    <row r="108" customFormat="false" ht="15" hidden="false" customHeight="false" outlineLevel="0" collapsed="false">
      <c r="A108" s="26" t="s">
        <v>309</v>
      </c>
      <c r="B108" s="26" t="s">
        <v>310</v>
      </c>
      <c r="C108" s="70" t="n">
        <v>29</v>
      </c>
      <c r="D108" s="26" t="s">
        <v>11378</v>
      </c>
      <c r="E108" s="26" t="s">
        <v>246</v>
      </c>
      <c r="F108" s="26" t="s">
        <v>224</v>
      </c>
      <c r="G108" s="27" t="n">
        <v>2378</v>
      </c>
      <c r="H108" s="53" t="n">
        <f aca="false">G108/INDEX(Governadores!$P$6:$P$32,MATCH(A108,Governadores!$A$6:$A$32,0))</f>
        <v>0.00103996200508873</v>
      </c>
      <c r="I108" s="26" t="s">
        <v>228</v>
      </c>
      <c r="J108" s="70" t="n">
        <v>5</v>
      </c>
    </row>
    <row r="109" customFormat="false" ht="15" hidden="false" customHeight="false" outlineLevel="0" collapsed="false">
      <c r="A109" s="26" t="s">
        <v>299</v>
      </c>
      <c r="B109" s="26" t="s">
        <v>300</v>
      </c>
      <c r="C109" s="70" t="n">
        <v>20</v>
      </c>
      <c r="D109" s="26" t="s">
        <v>11265</v>
      </c>
      <c r="E109" s="26" t="s">
        <v>11266</v>
      </c>
      <c r="F109" s="26" t="s">
        <v>227</v>
      </c>
      <c r="G109" s="27" t="n">
        <v>2345721</v>
      </c>
      <c r="H109" s="53" t="n">
        <f aca="false">G109/INDEX(Governadores!$P$6:$P$32,MATCH(A109,Governadores!$A$6:$A$32,0))</f>
        <v>0.513643386613203</v>
      </c>
      <c r="I109" s="26" t="s">
        <v>11302</v>
      </c>
      <c r="J109" s="70" t="n">
        <v>1</v>
      </c>
    </row>
    <row r="110" customFormat="false" ht="15" hidden="false" customHeight="false" outlineLevel="0" collapsed="false">
      <c r="A110" s="26" t="s">
        <v>299</v>
      </c>
      <c r="B110" s="26" t="s">
        <v>300</v>
      </c>
      <c r="C110" s="70" t="n">
        <v>15</v>
      </c>
      <c r="D110" s="26" t="s">
        <v>11267</v>
      </c>
      <c r="E110" s="26" t="s">
        <v>11237</v>
      </c>
      <c r="F110" s="26" t="s">
        <v>227</v>
      </c>
      <c r="G110" s="27" t="n">
        <v>2125084</v>
      </c>
      <c r="H110" s="53" t="n">
        <f aca="false">G110/INDEX(Governadores!$P$6:$P$32,MATCH(A110,Governadores!$A$6:$A$32,0))</f>
        <v>0.465330421903343</v>
      </c>
      <c r="I110" s="26" t="s">
        <v>228</v>
      </c>
      <c r="J110" s="70" t="n">
        <v>2</v>
      </c>
    </row>
    <row r="111" customFormat="false" ht="15" hidden="false" customHeight="false" outlineLevel="0" collapsed="false">
      <c r="A111" s="26" t="s">
        <v>299</v>
      </c>
      <c r="B111" s="26" t="s">
        <v>300</v>
      </c>
      <c r="C111" s="70" t="n">
        <v>50</v>
      </c>
      <c r="D111" s="26" t="s">
        <v>11379</v>
      </c>
      <c r="E111" s="26" t="s">
        <v>11316</v>
      </c>
      <c r="F111" s="26" t="s">
        <v>224</v>
      </c>
      <c r="G111" s="27" t="n">
        <v>85857</v>
      </c>
      <c r="H111" s="53" t="n">
        <f aca="false">G111/INDEX(Governadores!$P$6:$P$32,MATCH(A111,Governadores!$A$6:$A$32,0))</f>
        <v>0.0188001387396241</v>
      </c>
      <c r="I111" s="26" t="s">
        <v>228</v>
      </c>
      <c r="J111" s="70" t="n">
        <v>3</v>
      </c>
    </row>
    <row r="112" customFormat="false" ht="15" hidden="false" customHeight="false" outlineLevel="0" collapsed="false">
      <c r="A112" s="26" t="s">
        <v>299</v>
      </c>
      <c r="B112" s="26" t="s">
        <v>300</v>
      </c>
      <c r="C112" s="70" t="n">
        <v>80</v>
      </c>
      <c r="D112" s="26" t="s">
        <v>11380</v>
      </c>
      <c r="E112" s="26" t="s">
        <v>236</v>
      </c>
      <c r="F112" s="26" t="s">
        <v>224</v>
      </c>
      <c r="G112" s="27" t="n">
        <v>5503</v>
      </c>
      <c r="H112" s="53" t="n">
        <f aca="false">G112/INDEX(Governadores!$P$6:$P$32,MATCH(A112,Governadores!$A$6:$A$32,0))</f>
        <v>0.00120499392576204</v>
      </c>
      <c r="I112" s="26" t="s">
        <v>228</v>
      </c>
      <c r="J112" s="70" t="n">
        <v>4</v>
      </c>
    </row>
    <row r="113" customFormat="false" ht="15" hidden="false" customHeight="false" outlineLevel="0" collapsed="false">
      <c r="A113" s="26" t="s">
        <v>299</v>
      </c>
      <c r="B113" s="26" t="s">
        <v>300</v>
      </c>
      <c r="C113" s="70" t="n">
        <v>16</v>
      </c>
      <c r="D113" s="26" t="s">
        <v>11381</v>
      </c>
      <c r="E113" s="26" t="s">
        <v>238</v>
      </c>
      <c r="F113" s="26" t="s">
        <v>224</v>
      </c>
      <c r="G113" s="27" t="n">
        <v>2676</v>
      </c>
      <c r="H113" s="53" t="n">
        <f aca="false">G113/INDEX(Governadores!$P$6:$P$32,MATCH(A113,Governadores!$A$6:$A$32,0))</f>
        <v>0.000585964700225189</v>
      </c>
      <c r="I113" s="26" t="s">
        <v>228</v>
      </c>
      <c r="J113" s="70" t="n">
        <v>5</v>
      </c>
    </row>
    <row r="114" customFormat="false" ht="15" hidden="false" customHeight="false" outlineLevel="0" collapsed="false">
      <c r="A114" s="26" t="s">
        <v>299</v>
      </c>
      <c r="B114" s="26" t="s">
        <v>300</v>
      </c>
      <c r="C114" s="70" t="n">
        <v>35</v>
      </c>
      <c r="D114" s="26" t="s">
        <v>11382</v>
      </c>
      <c r="E114" s="26" t="s">
        <v>244</v>
      </c>
      <c r="F114" s="26" t="s">
        <v>227</v>
      </c>
      <c r="G114" s="27" t="n">
        <v>1987</v>
      </c>
      <c r="H114" s="53" t="s">
        <v>11333</v>
      </c>
      <c r="I114" s="26" t="s">
        <v>11334</v>
      </c>
      <c r="J114" s="70" t="n">
        <v>6</v>
      </c>
    </row>
    <row r="115" customFormat="false" ht="15" hidden="false" customHeight="false" outlineLevel="0" collapsed="false">
      <c r="A115" s="26" t="s">
        <v>295</v>
      </c>
      <c r="B115" s="26" t="s">
        <v>296</v>
      </c>
      <c r="C115" s="70" t="n">
        <v>55</v>
      </c>
      <c r="D115" s="26" t="s">
        <v>11268</v>
      </c>
      <c r="E115" s="26" t="s">
        <v>232</v>
      </c>
      <c r="F115" s="26" t="s">
        <v>227</v>
      </c>
      <c r="G115" s="27" t="n">
        <v>2805438</v>
      </c>
      <c r="H115" s="53" t="n">
        <f aca="false">G115/INDEX(Governadores!$P$6:$P$32,MATCH(A115,Governadores!$A$6:$A$32,0))</f>
        <v>0.532659357050473</v>
      </c>
      <c r="I115" s="26" t="s">
        <v>11302</v>
      </c>
      <c r="J115" s="70" t="n">
        <v>1</v>
      </c>
    </row>
    <row r="116" customFormat="false" ht="15" hidden="false" customHeight="false" outlineLevel="0" collapsed="false">
      <c r="A116" s="26" t="s">
        <v>295</v>
      </c>
      <c r="B116" s="26" t="s">
        <v>296</v>
      </c>
      <c r="C116" s="70" t="n">
        <v>40</v>
      </c>
      <c r="D116" s="26" t="s">
        <v>11269</v>
      </c>
      <c r="E116" s="26" t="s">
        <v>11270</v>
      </c>
      <c r="F116" s="26" t="s">
        <v>224</v>
      </c>
      <c r="G116" s="27" t="n">
        <v>2360469</v>
      </c>
      <c r="H116" s="53" t="n">
        <f aca="false">G116/INDEX(Governadores!$P$6:$P$32,MATCH(A116,Governadores!$A$6:$A$32,0))</f>
        <v>0.44817454525018</v>
      </c>
      <c r="I116" s="26" t="s">
        <v>228</v>
      </c>
      <c r="J116" s="70" t="n">
        <v>2</v>
      </c>
    </row>
    <row r="117" customFormat="false" ht="15" hidden="false" customHeight="false" outlineLevel="0" collapsed="false">
      <c r="A117" s="26" t="s">
        <v>295</v>
      </c>
      <c r="B117" s="26" t="s">
        <v>296</v>
      </c>
      <c r="C117" s="70" t="n">
        <v>50</v>
      </c>
      <c r="D117" s="26" t="s">
        <v>11383</v>
      </c>
      <c r="E117" s="26" t="s">
        <v>11316</v>
      </c>
      <c r="F117" s="26" t="s">
        <v>224</v>
      </c>
      <c r="G117" s="27" t="n">
        <v>77699</v>
      </c>
      <c r="H117" s="53" t="n">
        <f aca="false">G117/INDEX(Governadores!$P$6:$P$32,MATCH(A117,Governadores!$A$6:$A$32,0))</f>
        <v>0.014752455546501</v>
      </c>
      <c r="I117" s="26" t="s">
        <v>228</v>
      </c>
      <c r="J117" s="70" t="n">
        <v>3</v>
      </c>
    </row>
    <row r="118" customFormat="false" ht="15" hidden="false" customHeight="false" outlineLevel="0" collapsed="false">
      <c r="A118" s="26" t="s">
        <v>295</v>
      </c>
      <c r="B118" s="26" t="s">
        <v>296</v>
      </c>
      <c r="C118" s="70" t="n">
        <v>14</v>
      </c>
      <c r="D118" s="26" t="s">
        <v>11384</v>
      </c>
      <c r="E118" s="26" t="s">
        <v>230</v>
      </c>
      <c r="F118" s="26" t="s">
        <v>221</v>
      </c>
      <c r="G118" s="27" t="n">
        <v>18340</v>
      </c>
      <c r="H118" s="53" t="n">
        <f aca="false">G118/INDEX(Governadores!$P$6:$P$32,MATCH(A118,Governadores!$A$6:$A$32,0))</f>
        <v>0.00348215594438575</v>
      </c>
      <c r="I118" s="26" t="s">
        <v>228</v>
      </c>
      <c r="J118" s="70" t="n">
        <v>4</v>
      </c>
    </row>
    <row r="119" customFormat="false" ht="15" hidden="false" customHeight="false" outlineLevel="0" collapsed="false">
      <c r="A119" s="26" t="s">
        <v>295</v>
      </c>
      <c r="B119" s="26" t="s">
        <v>296</v>
      </c>
      <c r="C119" s="70" t="n">
        <v>80</v>
      </c>
      <c r="D119" s="26" t="s">
        <v>11385</v>
      </c>
      <c r="E119" s="26" t="s">
        <v>236</v>
      </c>
      <c r="F119" s="26" t="s">
        <v>224</v>
      </c>
      <c r="G119" s="27" t="n">
        <v>3495</v>
      </c>
      <c r="H119" s="53" t="n">
        <f aca="false">G119/INDEX(Governadores!$P$6:$P$32,MATCH(A119,Governadores!$A$6:$A$32,0))</f>
        <v>0.000663584243491178</v>
      </c>
      <c r="I119" s="26" t="s">
        <v>228</v>
      </c>
      <c r="J119" s="70" t="n">
        <v>5</v>
      </c>
    </row>
    <row r="120" customFormat="false" ht="15" hidden="false" customHeight="false" outlineLevel="0" collapsed="false">
      <c r="A120" s="26" t="s">
        <v>295</v>
      </c>
      <c r="B120" s="26" t="s">
        <v>296</v>
      </c>
      <c r="C120" s="70" t="n">
        <v>16</v>
      </c>
      <c r="D120" s="26" t="s">
        <v>11386</v>
      </c>
      <c r="E120" s="26" t="s">
        <v>238</v>
      </c>
      <c r="F120" s="26" t="s">
        <v>224</v>
      </c>
      <c r="G120" s="27" t="n">
        <v>987</v>
      </c>
      <c r="H120" s="53" t="n">
        <f aca="false">G120/INDEX(Governadores!$P$6:$P$32,MATCH(A120,Governadores!$A$6:$A$32,0))</f>
        <v>0.000187398468762745</v>
      </c>
      <c r="I120" s="26" t="s">
        <v>228</v>
      </c>
      <c r="J120" s="70" t="n">
        <v>6</v>
      </c>
    </row>
    <row r="121" customFormat="false" ht="15" hidden="false" customHeight="false" outlineLevel="0" collapsed="false">
      <c r="A121" s="26" t="s">
        <v>295</v>
      </c>
      <c r="B121" s="26" t="s">
        <v>296</v>
      </c>
      <c r="C121" s="70" t="n">
        <v>29</v>
      </c>
      <c r="D121" s="26" t="s">
        <v>11387</v>
      </c>
      <c r="E121" s="26" t="s">
        <v>246</v>
      </c>
      <c r="F121" s="26" t="s">
        <v>224</v>
      </c>
      <c r="G121" s="27" t="n">
        <v>424</v>
      </c>
      <c r="H121" s="53" t="n">
        <f aca="false">G121/INDEX(Governadores!$P$6:$P$32,MATCH(A121,Governadores!$A$6:$A$32,0))</f>
        <v>8.05034962060829E-005</v>
      </c>
      <c r="I121" s="26" t="s">
        <v>228</v>
      </c>
      <c r="J121" s="70" t="n">
        <v>7</v>
      </c>
    </row>
    <row r="122" customFormat="false" ht="15" hidden="false" customHeight="false" outlineLevel="0" collapsed="false">
      <c r="A122" s="26" t="s">
        <v>315</v>
      </c>
      <c r="B122" s="26" t="s">
        <v>316</v>
      </c>
      <c r="C122" s="70" t="n">
        <v>13</v>
      </c>
      <c r="D122" s="26" t="s">
        <v>11271</v>
      </c>
      <c r="E122" s="26" t="s">
        <v>223</v>
      </c>
      <c r="F122" s="26" t="s">
        <v>224</v>
      </c>
      <c r="G122" s="27" t="n">
        <v>1436697</v>
      </c>
      <c r="H122" s="53" t="n">
        <f aca="false">G122/INDEX(Governadores!$P$6:$P$32,MATCH(A122,Governadores!$A$6:$A$32,0))</f>
        <v>0.70903357145501</v>
      </c>
      <c r="I122" s="26" t="s">
        <v>11302</v>
      </c>
      <c r="J122" s="70" t="n">
        <v>1</v>
      </c>
    </row>
    <row r="123" customFormat="false" ht="15" hidden="false" customHeight="false" outlineLevel="0" collapsed="false">
      <c r="A123" s="26" t="s">
        <v>315</v>
      </c>
      <c r="B123" s="26" t="s">
        <v>316</v>
      </c>
      <c r="C123" s="70" t="n">
        <v>11</v>
      </c>
      <c r="D123" s="26" t="s">
        <v>11272</v>
      </c>
      <c r="E123" s="26" t="s">
        <v>11230</v>
      </c>
      <c r="F123" s="26" t="s">
        <v>221</v>
      </c>
      <c r="G123" s="27" t="n">
        <v>557972</v>
      </c>
      <c r="H123" s="53" t="n">
        <f aca="false">G123/INDEX(Governadores!$P$6:$P$32,MATCH(A123,Governadores!$A$6:$A$32,0))</f>
        <v>0.275368348323895</v>
      </c>
      <c r="I123" s="26" t="s">
        <v>228</v>
      </c>
      <c r="J123" s="70" t="n">
        <v>2</v>
      </c>
    </row>
    <row r="124" customFormat="false" ht="15" hidden="false" customHeight="false" outlineLevel="0" collapsed="false">
      <c r="A124" s="26" t="s">
        <v>315</v>
      </c>
      <c r="B124" s="26" t="s">
        <v>316</v>
      </c>
      <c r="C124" s="70" t="n">
        <v>50</v>
      </c>
      <c r="D124" s="26" t="s">
        <v>11388</v>
      </c>
      <c r="E124" s="26" t="s">
        <v>11316</v>
      </c>
      <c r="F124" s="26" t="s">
        <v>224</v>
      </c>
      <c r="G124" s="27" t="n">
        <v>10002</v>
      </c>
      <c r="H124" s="53" t="n">
        <f aca="false">G124/INDEX(Governadores!$P$6:$P$32,MATCH(A124,Governadores!$A$6:$A$32,0))</f>
        <v>0.0049361513121368</v>
      </c>
      <c r="I124" s="26" t="s">
        <v>228</v>
      </c>
      <c r="J124" s="70" t="n">
        <v>3</v>
      </c>
    </row>
    <row r="125" customFormat="false" ht="15" hidden="false" customHeight="false" outlineLevel="0" collapsed="false">
      <c r="A125" s="26" t="s">
        <v>315</v>
      </c>
      <c r="B125" s="26" t="s">
        <v>316</v>
      </c>
      <c r="C125" s="70" t="n">
        <v>45</v>
      </c>
      <c r="D125" s="26" t="s">
        <v>11389</v>
      </c>
      <c r="E125" s="26" t="s">
        <v>11235</v>
      </c>
      <c r="F125" s="26" t="s">
        <v>227</v>
      </c>
      <c r="G125" s="27" t="n">
        <v>9611</v>
      </c>
      <c r="H125" s="53" t="n">
        <f aca="false">G125/INDEX(Governadores!$P$6:$P$32,MATCH(A125,Governadores!$A$6:$A$32,0))</f>
        <v>0.00474318638881692</v>
      </c>
      <c r="I125" s="26" t="s">
        <v>228</v>
      </c>
      <c r="J125" s="70" t="n">
        <v>4</v>
      </c>
    </row>
    <row r="126" customFormat="false" ht="15" hidden="false" customHeight="false" outlineLevel="0" collapsed="false">
      <c r="A126" s="26" t="s">
        <v>315</v>
      </c>
      <c r="B126" s="26" t="s">
        <v>316</v>
      </c>
      <c r="C126" s="70" t="n">
        <v>30</v>
      </c>
      <c r="D126" s="26" t="s">
        <v>11390</v>
      </c>
      <c r="E126" s="26" t="s">
        <v>234</v>
      </c>
      <c r="F126" s="26" t="s">
        <v>221</v>
      </c>
      <c r="G126" s="27" t="n">
        <v>5141</v>
      </c>
      <c r="H126" s="53" t="n">
        <f aca="false">G126/INDEX(Governadores!$P$6:$P$32,MATCH(A126,Governadores!$A$6:$A$32,0))</f>
        <v>0.00253716795597833</v>
      </c>
      <c r="I126" s="26" t="s">
        <v>228</v>
      </c>
      <c r="J126" s="70" t="n">
        <v>5</v>
      </c>
    </row>
    <row r="127" customFormat="false" ht="15" hidden="false" customHeight="false" outlineLevel="0" collapsed="false">
      <c r="A127" s="26" t="s">
        <v>315</v>
      </c>
      <c r="B127" s="26" t="s">
        <v>316</v>
      </c>
      <c r="C127" s="70" t="n">
        <v>80</v>
      </c>
      <c r="D127" s="26" t="s">
        <v>11391</v>
      </c>
      <c r="E127" s="26" t="s">
        <v>236</v>
      </c>
      <c r="F127" s="26" t="s">
        <v>224</v>
      </c>
      <c r="G127" s="27" t="n">
        <v>1777</v>
      </c>
      <c r="H127" s="53" t="n">
        <f aca="false">G127/INDEX(Governadores!$P$6:$P$32,MATCH(A127,Governadores!$A$6:$A$32,0))</f>
        <v>0.000876978692428224</v>
      </c>
      <c r="I127" s="26" t="s">
        <v>228</v>
      </c>
      <c r="J127" s="70" t="n">
        <v>6</v>
      </c>
    </row>
    <row r="128" customFormat="false" ht="15" hidden="false" customHeight="false" outlineLevel="0" collapsed="false">
      <c r="A128" s="26" t="s">
        <v>315</v>
      </c>
      <c r="B128" s="26" t="s">
        <v>316</v>
      </c>
      <c r="C128" s="70" t="n">
        <v>16</v>
      </c>
      <c r="D128" s="26" t="s">
        <v>11392</v>
      </c>
      <c r="E128" s="26" t="s">
        <v>238</v>
      </c>
      <c r="F128" s="26" t="s">
        <v>224</v>
      </c>
      <c r="G128" s="27" t="n">
        <v>1858</v>
      </c>
      <c r="H128" s="53" t="s">
        <v>11333</v>
      </c>
      <c r="I128" s="26" t="s">
        <v>11334</v>
      </c>
      <c r="J128" s="70" t="n">
        <v>7</v>
      </c>
    </row>
    <row r="129" customFormat="false" ht="15" hidden="false" customHeight="false" outlineLevel="0" collapsed="false">
      <c r="A129" s="26" t="s">
        <v>315</v>
      </c>
      <c r="B129" s="26" t="s">
        <v>316</v>
      </c>
      <c r="C129" s="70" t="n">
        <v>29</v>
      </c>
      <c r="D129" s="26" t="s">
        <v>11393</v>
      </c>
      <c r="E129" s="26" t="s">
        <v>246</v>
      </c>
      <c r="F129" s="26" t="s">
        <v>224</v>
      </c>
      <c r="G129" s="27" t="n">
        <v>1296</v>
      </c>
      <c r="H129" s="53" t="s">
        <v>11333</v>
      </c>
      <c r="I129" s="26" t="s">
        <v>11334</v>
      </c>
      <c r="J129" s="70" t="n">
        <v>8</v>
      </c>
    </row>
    <row r="130" customFormat="false" ht="15" hidden="false" customHeight="false" outlineLevel="0" collapsed="false">
      <c r="A130" s="26" t="s">
        <v>315</v>
      </c>
      <c r="B130" s="26" t="s">
        <v>316</v>
      </c>
      <c r="C130" s="70" t="n">
        <v>27</v>
      </c>
      <c r="D130" s="26" t="s">
        <v>11394</v>
      </c>
      <c r="E130" s="26" t="s">
        <v>240</v>
      </c>
      <c r="F130" s="26" t="s">
        <v>221</v>
      </c>
      <c r="G130" s="27" t="n">
        <v>1102</v>
      </c>
      <c r="H130" s="53" t="s">
        <v>11333</v>
      </c>
      <c r="I130" s="26" t="s">
        <v>11334</v>
      </c>
      <c r="J130" s="70" t="n">
        <v>9</v>
      </c>
    </row>
    <row r="131" customFormat="false" ht="15" hidden="false" customHeight="false" outlineLevel="0" collapsed="false">
      <c r="A131" s="26" t="s">
        <v>315</v>
      </c>
      <c r="B131" s="26" t="s">
        <v>316</v>
      </c>
      <c r="C131" s="70" t="n">
        <v>35</v>
      </c>
      <c r="D131" s="26" t="s">
        <v>11395</v>
      </c>
      <c r="E131" s="26" t="s">
        <v>244</v>
      </c>
      <c r="F131" s="26" t="s">
        <v>227</v>
      </c>
      <c r="G131" s="27" t="n">
        <v>819</v>
      </c>
      <c r="H131" s="53" t="s">
        <v>11333</v>
      </c>
      <c r="I131" s="26" t="s">
        <v>11334</v>
      </c>
      <c r="J131" s="70" t="n">
        <v>10</v>
      </c>
    </row>
    <row r="132" customFormat="false" ht="15" hidden="false" customHeight="false" outlineLevel="0" collapsed="false">
      <c r="A132" s="26" t="s">
        <v>317</v>
      </c>
      <c r="B132" s="26" t="s">
        <v>318</v>
      </c>
      <c r="C132" s="70" t="n">
        <v>44</v>
      </c>
      <c r="D132" s="26" t="s">
        <v>11273</v>
      </c>
      <c r="E132" s="26" t="s">
        <v>11240</v>
      </c>
      <c r="F132" s="26" t="s">
        <v>221</v>
      </c>
      <c r="G132" s="27" t="n">
        <v>733809</v>
      </c>
      <c r="H132" s="53" t="n">
        <f aca="false">G132/INDEX(Governadores!$P$6:$P$32,MATCH(A132,Governadores!$A$6:$A$32,0))</f>
        <v>0.369366698411612</v>
      </c>
      <c r="I132" s="26" t="s">
        <v>222</v>
      </c>
      <c r="J132" s="70" t="n">
        <v>1</v>
      </c>
    </row>
    <row r="133" customFormat="false" ht="15" hidden="false" customHeight="false" outlineLevel="0" collapsed="false">
      <c r="A133" s="26" t="s">
        <v>317</v>
      </c>
      <c r="B133" s="26" t="s">
        <v>318</v>
      </c>
      <c r="C133" s="70" t="n">
        <v>13</v>
      </c>
      <c r="D133" s="26" t="s">
        <v>11274</v>
      </c>
      <c r="E133" s="26" t="s">
        <v>223</v>
      </c>
      <c r="F133" s="26" t="s">
        <v>224</v>
      </c>
      <c r="G133" s="27" t="n">
        <v>718300</v>
      </c>
      <c r="H133" s="53" t="n">
        <f aca="false">G133/INDEX(Governadores!$P$6:$P$32,MATCH(A133,Governadores!$A$6:$A$32,0))</f>
        <v>0.361560160026738</v>
      </c>
      <c r="I133" s="26" t="s">
        <v>222</v>
      </c>
      <c r="J133" s="70" t="n">
        <v>2</v>
      </c>
    </row>
    <row r="134" customFormat="false" ht="15" hidden="false" customHeight="false" outlineLevel="0" collapsed="false">
      <c r="A134" s="26" t="s">
        <v>317</v>
      </c>
      <c r="B134" s="26" t="s">
        <v>318</v>
      </c>
      <c r="C134" s="70" t="n">
        <v>22</v>
      </c>
      <c r="D134" s="26" t="s">
        <v>11396</v>
      </c>
      <c r="E134" s="26" t="s">
        <v>220</v>
      </c>
      <c r="F134" s="26" t="s">
        <v>221</v>
      </c>
      <c r="G134" s="27" t="n">
        <v>530580</v>
      </c>
      <c r="H134" s="53" t="n">
        <f aca="false">G134/INDEX(Governadores!$P$6:$P$32,MATCH(A134,Governadores!$A$6:$A$32,0))</f>
        <v>0.267070290556852</v>
      </c>
      <c r="I134" s="26" t="s">
        <v>228</v>
      </c>
      <c r="J134" s="70" t="n">
        <v>3</v>
      </c>
    </row>
    <row r="135" customFormat="false" ht="15" hidden="false" customHeight="false" outlineLevel="0" collapsed="false">
      <c r="A135" s="26" t="s">
        <v>317</v>
      </c>
      <c r="B135" s="26" t="s">
        <v>318</v>
      </c>
      <c r="C135" s="70" t="n">
        <v>80</v>
      </c>
      <c r="D135" s="26" t="s">
        <v>11397</v>
      </c>
      <c r="E135" s="26" t="s">
        <v>236</v>
      </c>
      <c r="F135" s="26" t="s">
        <v>224</v>
      </c>
      <c r="G135" s="27" t="n">
        <v>1466</v>
      </c>
      <c r="H135" s="53" t="n">
        <f aca="false">G135/INDEX(Governadores!$P$6:$P$32,MATCH(A135,Governadores!$A$6:$A$32,0))</f>
        <v>0.000737918967839619</v>
      </c>
      <c r="I135" s="26" t="s">
        <v>228</v>
      </c>
      <c r="J135" s="70" t="n">
        <v>4</v>
      </c>
    </row>
    <row r="136" customFormat="false" ht="15" hidden="false" customHeight="false" outlineLevel="0" collapsed="false">
      <c r="A136" s="26" t="s">
        <v>317</v>
      </c>
      <c r="B136" s="26" t="s">
        <v>318</v>
      </c>
      <c r="C136" s="70" t="n">
        <v>16</v>
      </c>
      <c r="D136" s="26" t="s">
        <v>11398</v>
      </c>
      <c r="E136" s="26" t="s">
        <v>238</v>
      </c>
      <c r="F136" s="26" t="s">
        <v>224</v>
      </c>
      <c r="G136" s="27" t="n">
        <v>1388</v>
      </c>
      <c r="H136" s="53" t="n">
        <f aca="false">G136/INDEX(Governadores!$P$6:$P$32,MATCH(A136,Governadores!$A$6:$A$32,0))</f>
        <v>0.000698657249223323</v>
      </c>
      <c r="I136" s="26" t="s">
        <v>228</v>
      </c>
      <c r="J136" s="70" t="n">
        <v>5</v>
      </c>
    </row>
    <row r="137" customFormat="false" ht="15" hidden="false" customHeight="false" outlineLevel="0" collapsed="false">
      <c r="A137" s="26" t="s">
        <v>317</v>
      </c>
      <c r="B137" s="26" t="s">
        <v>318</v>
      </c>
      <c r="C137" s="70" t="n">
        <v>27</v>
      </c>
      <c r="D137" s="26" t="s">
        <v>11399</v>
      </c>
      <c r="E137" s="26" t="s">
        <v>240</v>
      </c>
      <c r="F137" s="26" t="s">
        <v>221</v>
      </c>
      <c r="G137" s="27" t="n">
        <v>464</v>
      </c>
      <c r="H137" s="53" t="n">
        <f aca="false">G137/INDEX(Governadores!$P$6:$P$32,MATCH(A137,Governadores!$A$6:$A$32,0))</f>
        <v>0.000233556890230275</v>
      </c>
      <c r="I137" s="26" t="s">
        <v>228</v>
      </c>
      <c r="J137" s="70" t="n">
        <v>6</v>
      </c>
    </row>
    <row r="138" customFormat="false" ht="15" hidden="false" customHeight="false" outlineLevel="0" collapsed="false">
      <c r="A138" s="26" t="s">
        <v>317</v>
      </c>
      <c r="B138" s="26" t="s">
        <v>318</v>
      </c>
      <c r="C138" s="70" t="n">
        <v>36</v>
      </c>
      <c r="D138" s="26" t="s">
        <v>11400</v>
      </c>
      <c r="E138" s="26" t="s">
        <v>11301</v>
      </c>
      <c r="F138" s="26" t="s">
        <v>227</v>
      </c>
      <c r="G138" s="27" t="n">
        <v>434</v>
      </c>
      <c r="H138" s="53" t="n">
        <f aca="false">G138/INDEX(Governadores!$P$6:$P$32,MATCH(A138,Governadores!$A$6:$A$32,0))</f>
        <v>0.000218456229224007</v>
      </c>
      <c r="I138" s="26" t="s">
        <v>228</v>
      </c>
      <c r="J138" s="70" t="n">
        <v>7</v>
      </c>
    </row>
    <row r="139" customFormat="false" ht="15" hidden="false" customHeight="false" outlineLevel="0" collapsed="false">
      <c r="A139" s="26" t="s">
        <v>317</v>
      </c>
      <c r="B139" s="26" t="s">
        <v>318</v>
      </c>
      <c r="C139" s="70" t="n">
        <v>29</v>
      </c>
      <c r="D139" s="26" t="s">
        <v>11401</v>
      </c>
      <c r="E139" s="26" t="s">
        <v>246</v>
      </c>
      <c r="F139" s="26" t="s">
        <v>224</v>
      </c>
      <c r="G139" s="27" t="n">
        <v>227</v>
      </c>
      <c r="H139" s="53" t="s">
        <v>11333</v>
      </c>
      <c r="I139" s="26" t="s">
        <v>11334</v>
      </c>
      <c r="J139" s="70" t="n">
        <v>8</v>
      </c>
    </row>
    <row r="140" customFormat="false" ht="15" hidden="false" customHeight="false" outlineLevel="0" collapsed="false">
      <c r="A140" s="26" t="s">
        <v>293</v>
      </c>
      <c r="B140" s="26" t="s">
        <v>294</v>
      </c>
      <c r="C140" s="70" t="n">
        <v>22</v>
      </c>
      <c r="D140" s="26" t="s">
        <v>11275</v>
      </c>
      <c r="E140" s="26" t="s">
        <v>220</v>
      </c>
      <c r="F140" s="26" t="s">
        <v>221</v>
      </c>
      <c r="G140" s="27" t="n">
        <v>3516048</v>
      </c>
      <c r="H140" s="53" t="n">
        <f aca="false">G140/INDEX(Governadores!$P$6:$P$32,MATCH(A140,Governadores!$A$6:$A$32,0))</f>
        <v>0.580450860206196</v>
      </c>
      <c r="I140" s="26" t="s">
        <v>11302</v>
      </c>
      <c r="J140" s="70" t="n">
        <v>1</v>
      </c>
    </row>
    <row r="141" customFormat="false" ht="15" hidden="false" customHeight="false" outlineLevel="0" collapsed="false">
      <c r="A141" s="26" t="s">
        <v>293</v>
      </c>
      <c r="B141" s="26" t="s">
        <v>294</v>
      </c>
      <c r="C141" s="70" t="n">
        <v>12</v>
      </c>
      <c r="D141" s="26" t="s">
        <v>11276</v>
      </c>
      <c r="E141" s="26" t="s">
        <v>11277</v>
      </c>
      <c r="F141" s="26" t="s">
        <v>224</v>
      </c>
      <c r="G141" s="27" t="n">
        <v>1917374</v>
      </c>
      <c r="H141" s="53" t="n">
        <f aca="false">G141/INDEX(Governadores!$P$6:$P$32,MATCH(A141,Governadores!$A$6:$A$32,0))</f>
        <v>0.316531909586273</v>
      </c>
      <c r="I141" s="26" t="s">
        <v>228</v>
      </c>
      <c r="J141" s="70" t="n">
        <v>2</v>
      </c>
    </row>
    <row r="142" customFormat="false" ht="15" hidden="false" customHeight="false" outlineLevel="0" collapsed="false">
      <c r="A142" s="26" t="s">
        <v>293</v>
      </c>
      <c r="B142" s="26" t="s">
        <v>294</v>
      </c>
      <c r="C142" s="70" t="n">
        <v>15</v>
      </c>
      <c r="D142" s="26" t="s">
        <v>11402</v>
      </c>
      <c r="E142" s="26" t="s">
        <v>11237</v>
      </c>
      <c r="F142" s="26" t="s">
        <v>227</v>
      </c>
      <c r="G142" s="27" t="n">
        <v>510698</v>
      </c>
      <c r="H142" s="53" t="n">
        <f aca="false">G142/INDEX(Governadores!$P$6:$P$32,MATCH(A142,Governadores!$A$6:$A$32,0))</f>
        <v>0.0843091713780881</v>
      </c>
      <c r="I142" s="26" t="s">
        <v>228</v>
      </c>
      <c r="J142" s="70" t="n">
        <v>3</v>
      </c>
    </row>
    <row r="143" customFormat="false" ht="15" hidden="false" customHeight="false" outlineLevel="0" collapsed="false">
      <c r="A143" s="26" t="s">
        <v>293</v>
      </c>
      <c r="B143" s="26" t="s">
        <v>294</v>
      </c>
      <c r="C143" s="70" t="n">
        <v>45</v>
      </c>
      <c r="D143" s="26" t="s">
        <v>11403</v>
      </c>
      <c r="E143" s="26" t="s">
        <v>11235</v>
      </c>
      <c r="F143" s="26" t="s">
        <v>227</v>
      </c>
      <c r="G143" s="27" t="n">
        <v>101978</v>
      </c>
      <c r="H143" s="53" t="n">
        <f aca="false">G143/INDEX(Governadores!$P$6:$P$32,MATCH(A143,Governadores!$A$6:$A$32,0))</f>
        <v>0.016835156352276</v>
      </c>
      <c r="I143" s="26" t="s">
        <v>228</v>
      </c>
      <c r="J143" s="70" t="n">
        <v>4</v>
      </c>
    </row>
    <row r="144" customFormat="false" ht="15" hidden="false" customHeight="false" outlineLevel="0" collapsed="false">
      <c r="A144" s="26" t="s">
        <v>293</v>
      </c>
      <c r="B144" s="26" t="s">
        <v>294</v>
      </c>
      <c r="C144" s="70" t="n">
        <v>80</v>
      </c>
      <c r="D144" s="26" t="s">
        <v>11404</v>
      </c>
      <c r="E144" s="26" t="s">
        <v>236</v>
      </c>
      <c r="F144" s="26" t="s">
        <v>224</v>
      </c>
      <c r="G144" s="27" t="n">
        <v>5716</v>
      </c>
      <c r="H144" s="53" t="n">
        <f aca="false">G144/INDEX(Governadores!$P$6:$P$32,MATCH(A144,Governadores!$A$6:$A$32,0))</f>
        <v>0.000943632486512874</v>
      </c>
      <c r="I144" s="26" t="s">
        <v>228</v>
      </c>
      <c r="J144" s="70" t="n">
        <v>5</v>
      </c>
    </row>
    <row r="145" customFormat="false" ht="15" hidden="false" customHeight="false" outlineLevel="0" collapsed="false">
      <c r="A145" s="26" t="s">
        <v>293</v>
      </c>
      <c r="B145" s="26" t="s">
        <v>294</v>
      </c>
      <c r="C145" s="70" t="n">
        <v>16</v>
      </c>
      <c r="D145" s="26" t="s">
        <v>11405</v>
      </c>
      <c r="E145" s="26" t="s">
        <v>238</v>
      </c>
      <c r="F145" s="26" t="s">
        <v>224</v>
      </c>
      <c r="G145" s="27" t="n">
        <v>3492</v>
      </c>
      <c r="H145" s="53" t="n">
        <f aca="false">G145/INDEX(Governadores!$P$6:$P$32,MATCH(A145,Governadores!$A$6:$A$32,0))</f>
        <v>0.000576480868247543</v>
      </c>
      <c r="I145" s="26" t="s">
        <v>228</v>
      </c>
      <c r="J145" s="70" t="n">
        <v>6</v>
      </c>
    </row>
    <row r="146" customFormat="false" ht="15" hidden="false" customHeight="false" outlineLevel="0" collapsed="false">
      <c r="A146" s="26" t="s">
        <v>293</v>
      </c>
      <c r="B146" s="26" t="s">
        <v>294</v>
      </c>
      <c r="C146" s="70" t="n">
        <v>29</v>
      </c>
      <c r="D146" s="26" t="s">
        <v>11406</v>
      </c>
      <c r="E146" s="26" t="s">
        <v>246</v>
      </c>
      <c r="F146" s="26" t="s">
        <v>224</v>
      </c>
      <c r="G146" s="27" t="n">
        <v>2137</v>
      </c>
      <c r="H146" s="53" t="s">
        <v>11333</v>
      </c>
      <c r="I146" s="26" t="s">
        <v>11334</v>
      </c>
      <c r="J146" s="70" t="n">
        <v>7</v>
      </c>
    </row>
    <row r="147" customFormat="false" ht="15" hidden="false" customHeight="false" outlineLevel="0" collapsed="false">
      <c r="A147" s="26" t="s">
        <v>285</v>
      </c>
      <c r="B147" s="26" t="s">
        <v>286</v>
      </c>
      <c r="C147" s="70" t="n">
        <v>22</v>
      </c>
      <c r="D147" s="26" t="s">
        <v>11278</v>
      </c>
      <c r="E147" s="26" t="s">
        <v>220</v>
      </c>
      <c r="F147" s="26" t="s">
        <v>221</v>
      </c>
      <c r="G147" s="27" t="n">
        <v>4271199</v>
      </c>
      <c r="H147" s="53" t="n">
        <f aca="false">G147/INDEX(Governadores!$P$6:$P$32,MATCH(A147,Governadores!$A$6:$A$32,0))</f>
        <v>0.508801522688262</v>
      </c>
      <c r="I147" s="26" t="s">
        <v>11302</v>
      </c>
      <c r="J147" s="70" t="n">
        <v>1</v>
      </c>
    </row>
    <row r="148" customFormat="false" ht="15" hidden="false" customHeight="false" outlineLevel="0" collapsed="false">
      <c r="A148" s="26" t="s">
        <v>285</v>
      </c>
      <c r="B148" s="26" t="s">
        <v>286</v>
      </c>
      <c r="C148" s="70" t="n">
        <v>55</v>
      </c>
      <c r="D148" s="26" t="s">
        <v>11279</v>
      </c>
      <c r="E148" s="26" t="s">
        <v>232</v>
      </c>
      <c r="F148" s="26" t="s">
        <v>227</v>
      </c>
      <c r="G148" s="27" t="n">
        <v>3706984</v>
      </c>
      <c r="H148" s="53" t="n">
        <f aca="false">G148/INDEX(Governadores!$P$6:$P$32,MATCH(A148,Governadores!$A$6:$A$32,0))</f>
        <v>0.441590078987429</v>
      </c>
      <c r="I148" s="26" t="s">
        <v>228</v>
      </c>
      <c r="J148" s="70" t="n">
        <v>2</v>
      </c>
    </row>
    <row r="149" customFormat="false" ht="15" hidden="false" customHeight="false" outlineLevel="0" collapsed="false">
      <c r="A149" s="26" t="s">
        <v>285</v>
      </c>
      <c r="B149" s="26" t="s">
        <v>286</v>
      </c>
      <c r="C149" s="70" t="n">
        <v>50</v>
      </c>
      <c r="D149" s="26" t="s">
        <v>11407</v>
      </c>
      <c r="E149" s="26" t="s">
        <v>11316</v>
      </c>
      <c r="F149" s="26" t="s">
        <v>224</v>
      </c>
      <c r="G149" s="27" t="n">
        <v>235347</v>
      </c>
      <c r="H149" s="53" t="n">
        <f aca="false">G149/INDEX(Governadores!$P$6:$P$32,MATCH(A149,Governadores!$A$6:$A$32,0))</f>
        <v>0.0280354326642506</v>
      </c>
      <c r="I149" s="26" t="s">
        <v>228</v>
      </c>
      <c r="J149" s="70" t="n">
        <v>3</v>
      </c>
    </row>
    <row r="150" customFormat="false" ht="15" hidden="false" customHeight="false" outlineLevel="0" collapsed="false">
      <c r="A150" s="26" t="s">
        <v>285</v>
      </c>
      <c r="B150" s="26" t="s">
        <v>286</v>
      </c>
      <c r="C150" s="70" t="n">
        <v>14</v>
      </c>
      <c r="D150" s="26" t="s">
        <v>11408</v>
      </c>
      <c r="E150" s="26" t="s">
        <v>230</v>
      </c>
      <c r="F150" s="26" t="s">
        <v>221</v>
      </c>
      <c r="G150" s="27" t="n">
        <v>84889</v>
      </c>
      <c r="H150" s="53" t="n">
        <f aca="false">G150/INDEX(Governadores!$P$6:$P$32,MATCH(A150,Governadores!$A$6:$A$32,0))</f>
        <v>0.0101123015948177</v>
      </c>
      <c r="I150" s="26" t="s">
        <v>228</v>
      </c>
      <c r="J150" s="70" t="n">
        <v>4</v>
      </c>
    </row>
    <row r="151" customFormat="false" ht="15" hidden="false" customHeight="false" outlineLevel="0" collapsed="false">
      <c r="A151" s="26" t="s">
        <v>285</v>
      </c>
      <c r="B151" s="26" t="s">
        <v>286</v>
      </c>
      <c r="C151" s="70" t="n">
        <v>30</v>
      </c>
      <c r="D151" s="26" t="s">
        <v>11409</v>
      </c>
      <c r="E151" s="26" t="s">
        <v>234</v>
      </c>
      <c r="F151" s="26" t="s">
        <v>221</v>
      </c>
      <c r="G151" s="27" t="n">
        <v>45359</v>
      </c>
      <c r="H151" s="53" t="n">
        <f aca="false">G151/INDEX(Governadores!$P$6:$P$32,MATCH(A151,Governadores!$A$6:$A$32,0))</f>
        <v>0.00540333715839906</v>
      </c>
      <c r="I151" s="26" t="s">
        <v>228</v>
      </c>
      <c r="J151" s="70" t="n">
        <v>5</v>
      </c>
    </row>
    <row r="152" customFormat="false" ht="15" hidden="false" customHeight="false" outlineLevel="0" collapsed="false">
      <c r="A152" s="26" t="s">
        <v>285</v>
      </c>
      <c r="B152" s="26" t="s">
        <v>286</v>
      </c>
      <c r="C152" s="70" t="n">
        <v>80</v>
      </c>
      <c r="D152" s="26" t="s">
        <v>11410</v>
      </c>
      <c r="E152" s="26" t="s">
        <v>236</v>
      </c>
      <c r="F152" s="26" t="s">
        <v>224</v>
      </c>
      <c r="G152" s="27" t="n">
        <v>33430</v>
      </c>
      <c r="H152" s="53" t="n">
        <f aca="false">G152/INDEX(Governadores!$P$6:$P$32,MATCH(A152,Governadores!$A$6:$A$32,0))</f>
        <v>0.00398230916037127</v>
      </c>
      <c r="I152" s="26" t="s">
        <v>228</v>
      </c>
      <c r="J152" s="70" t="n">
        <v>6</v>
      </c>
    </row>
    <row r="153" customFormat="false" ht="15" hidden="false" customHeight="false" outlineLevel="0" collapsed="false">
      <c r="A153" s="26" t="s">
        <v>285</v>
      </c>
      <c r="B153" s="26" t="s">
        <v>286</v>
      </c>
      <c r="C153" s="70" t="n">
        <v>16</v>
      </c>
      <c r="D153" s="26" t="s">
        <v>11411</v>
      </c>
      <c r="E153" s="26" t="s">
        <v>238</v>
      </c>
      <c r="F153" s="26" t="s">
        <v>224</v>
      </c>
      <c r="G153" s="27" t="n">
        <v>14642</v>
      </c>
      <c r="H153" s="53" t="n">
        <f aca="false">G153/INDEX(Governadores!$P$6:$P$32,MATCH(A153,Governadores!$A$6:$A$32,0))</f>
        <v>0.00174421091014526</v>
      </c>
      <c r="I153" s="26" t="s">
        <v>228</v>
      </c>
      <c r="J153" s="70" t="n">
        <v>7</v>
      </c>
    </row>
    <row r="154" customFormat="false" ht="15" hidden="false" customHeight="false" outlineLevel="0" collapsed="false">
      <c r="A154" s="26" t="s">
        <v>285</v>
      </c>
      <c r="B154" s="26" t="s">
        <v>286</v>
      </c>
      <c r="C154" s="70" t="n">
        <v>29</v>
      </c>
      <c r="D154" s="26" t="s">
        <v>11412</v>
      </c>
      <c r="E154" s="26" t="s">
        <v>246</v>
      </c>
      <c r="F154" s="26" t="s">
        <v>224</v>
      </c>
      <c r="G154" s="27" t="n">
        <v>2777</v>
      </c>
      <c r="H154" s="53" t="n">
        <f aca="false">G154/INDEX(Governadores!$P$6:$P$32,MATCH(A154,Governadores!$A$6:$A$32,0))</f>
        <v>0.000330806836325188</v>
      </c>
      <c r="I154" s="26" t="s">
        <v>228</v>
      </c>
      <c r="J154" s="70" t="n">
        <v>8</v>
      </c>
    </row>
    <row r="155" customFormat="false" ht="15" hidden="false" customHeight="false" outlineLevel="0" collapsed="false">
      <c r="A155" s="26" t="s">
        <v>329</v>
      </c>
      <c r="B155" s="26" t="s">
        <v>330</v>
      </c>
      <c r="C155" s="70" t="n">
        <v>22</v>
      </c>
      <c r="D155" s="26" t="s">
        <v>11280</v>
      </c>
      <c r="E155" s="26" t="s">
        <v>220</v>
      </c>
      <c r="F155" s="26" t="s">
        <v>221</v>
      </c>
      <c r="G155" s="27" t="n">
        <v>537370</v>
      </c>
      <c r="H155" s="53" t="n">
        <f aca="false">G155/INDEX(Governadores!$P$6:$P$32,MATCH(A155,Governadores!$A$6:$A$32,0))</f>
        <v>0.56861060379363</v>
      </c>
      <c r="I155" s="26" t="s">
        <v>11302</v>
      </c>
      <c r="J155" s="70" t="n">
        <v>1</v>
      </c>
    </row>
    <row r="156" customFormat="false" ht="15" hidden="false" customHeight="false" outlineLevel="0" collapsed="false">
      <c r="A156" s="26" t="s">
        <v>329</v>
      </c>
      <c r="B156" s="26" t="s">
        <v>330</v>
      </c>
      <c r="C156" s="70" t="n">
        <v>55</v>
      </c>
      <c r="D156" s="26" t="s">
        <v>11281</v>
      </c>
      <c r="E156" s="26" t="s">
        <v>232</v>
      </c>
      <c r="F156" s="26" t="s">
        <v>227</v>
      </c>
      <c r="G156" s="27" t="n">
        <v>189547</v>
      </c>
      <c r="H156" s="53" t="n">
        <f aca="false">G156/INDEX(Governadores!$P$6:$P$32,MATCH(A156,Governadores!$A$6:$A$32,0))</f>
        <v>0.200566526075648</v>
      </c>
      <c r="I156" s="26" t="s">
        <v>228</v>
      </c>
      <c r="J156" s="70" t="n">
        <v>2</v>
      </c>
    </row>
    <row r="157" customFormat="false" ht="15" hidden="false" customHeight="false" outlineLevel="0" collapsed="false">
      <c r="A157" s="26" t="s">
        <v>329</v>
      </c>
      <c r="B157" s="26" t="s">
        <v>330</v>
      </c>
      <c r="C157" s="70" t="n">
        <v>44</v>
      </c>
      <c r="D157" s="26" t="s">
        <v>11413</v>
      </c>
      <c r="E157" s="26" t="s">
        <v>11240</v>
      </c>
      <c r="F157" s="26" t="s">
        <v>221</v>
      </c>
      <c r="G157" s="27" t="n">
        <v>134355</v>
      </c>
      <c r="H157" s="53" t="n">
        <f aca="false">G157/INDEX(Governadores!$P$6:$P$32,MATCH(A157,Governadores!$A$6:$A$32,0))</f>
        <v>0.142165877649837</v>
      </c>
      <c r="I157" s="26" t="s">
        <v>228</v>
      </c>
      <c r="J157" s="70" t="n">
        <v>3</v>
      </c>
    </row>
    <row r="158" customFormat="false" ht="15" hidden="false" customHeight="false" outlineLevel="0" collapsed="false">
      <c r="A158" s="26" t="s">
        <v>329</v>
      </c>
      <c r="B158" s="26" t="s">
        <v>330</v>
      </c>
      <c r="C158" s="70" t="n">
        <v>13</v>
      </c>
      <c r="D158" s="26" t="s">
        <v>11414</v>
      </c>
      <c r="E158" s="26" t="s">
        <v>223</v>
      </c>
      <c r="F158" s="26" t="s">
        <v>224</v>
      </c>
      <c r="G158" s="27" t="n">
        <v>72851</v>
      </c>
      <c r="H158" s="53" t="n">
        <f aca="false">G158/INDEX(Governadores!$P$6:$P$32,MATCH(A158,Governadores!$A$6:$A$32,0))</f>
        <v>0.0770862740699513</v>
      </c>
      <c r="I158" s="26" t="s">
        <v>228</v>
      </c>
      <c r="J158" s="70" t="n">
        <v>4</v>
      </c>
    </row>
    <row r="159" customFormat="false" ht="15" hidden="false" customHeight="false" outlineLevel="0" collapsed="false">
      <c r="A159" s="26" t="s">
        <v>329</v>
      </c>
      <c r="B159" s="26" t="s">
        <v>330</v>
      </c>
      <c r="C159" s="70" t="n">
        <v>15</v>
      </c>
      <c r="D159" s="26" t="s">
        <v>11415</v>
      </c>
      <c r="E159" s="26" t="s">
        <v>11237</v>
      </c>
      <c r="F159" s="26" t="s">
        <v>227</v>
      </c>
      <c r="G159" s="27" t="n">
        <v>6591</v>
      </c>
      <c r="H159" s="53" t="n">
        <f aca="false">G159/INDEX(Governadores!$P$6:$P$32,MATCH(A159,Governadores!$A$6:$A$32,0))</f>
        <v>0.00697417512999202</v>
      </c>
      <c r="I159" s="26" t="s">
        <v>228</v>
      </c>
      <c r="J159" s="70" t="n">
        <v>5</v>
      </c>
    </row>
    <row r="160" customFormat="false" ht="15" hidden="false" customHeight="false" outlineLevel="0" collapsed="false">
      <c r="A160" s="26" t="s">
        <v>329</v>
      </c>
      <c r="B160" s="26" t="s">
        <v>330</v>
      </c>
      <c r="C160" s="70" t="n">
        <v>40</v>
      </c>
      <c r="D160" s="26" t="s">
        <v>11416</v>
      </c>
      <c r="E160" s="26" t="s">
        <v>11270</v>
      </c>
      <c r="F160" s="26" t="s">
        <v>224</v>
      </c>
      <c r="G160" s="27" t="n">
        <v>4344</v>
      </c>
      <c r="H160" s="53" t="n">
        <f aca="false">G160/INDEX(Governadores!$P$6:$P$32,MATCH(A160,Governadores!$A$6:$A$32,0))</f>
        <v>0.00459654328094149</v>
      </c>
      <c r="I160" s="26" t="s">
        <v>228</v>
      </c>
      <c r="J160" s="70" t="n">
        <v>6</v>
      </c>
    </row>
    <row r="161" customFormat="false" ht="15" hidden="false" customHeight="false" outlineLevel="0" collapsed="false">
      <c r="A161" s="26" t="s">
        <v>337</v>
      </c>
      <c r="B161" s="26" t="s">
        <v>338</v>
      </c>
      <c r="C161" s="70" t="n">
        <v>22</v>
      </c>
      <c r="D161" s="26" t="s">
        <v>11282</v>
      </c>
      <c r="E161" s="26" t="s">
        <v>220</v>
      </c>
      <c r="F161" s="26" t="s">
        <v>221</v>
      </c>
      <c r="G161" s="27" t="n">
        <v>220809</v>
      </c>
      <c r="H161" s="53" t="n">
        <f aca="false">G161/INDEX(Governadores!$P$6:$P$32,MATCH(A161,Governadores!$A$6:$A$32,0))</f>
        <v>0.691296221506326</v>
      </c>
      <c r="I161" s="26" t="s">
        <v>11302</v>
      </c>
      <c r="J161" s="70" t="n">
        <v>1</v>
      </c>
    </row>
    <row r="162" customFormat="false" ht="15" hidden="false" customHeight="false" outlineLevel="0" collapsed="false">
      <c r="A162" s="26" t="s">
        <v>337</v>
      </c>
      <c r="B162" s="26" t="s">
        <v>338</v>
      </c>
      <c r="C162" s="70" t="n">
        <v>10</v>
      </c>
      <c r="D162" s="26" t="s">
        <v>11283</v>
      </c>
      <c r="E162" s="26" t="s">
        <v>11232</v>
      </c>
      <c r="F162" s="26" t="s">
        <v>221</v>
      </c>
      <c r="G162" s="27" t="n">
        <v>93434</v>
      </c>
      <c r="H162" s="53" t="n">
        <f aca="false">G162/INDEX(Governadores!$P$6:$P$32,MATCH(A162,Governadores!$A$6:$A$32,0))</f>
        <v>0.292517837407995</v>
      </c>
      <c r="I162" s="26" t="s">
        <v>228</v>
      </c>
      <c r="J162" s="70" t="n">
        <v>2</v>
      </c>
    </row>
    <row r="163" customFormat="false" ht="15" hidden="false" customHeight="false" outlineLevel="0" collapsed="false">
      <c r="A163" s="26" t="s">
        <v>337</v>
      </c>
      <c r="B163" s="26" t="s">
        <v>338</v>
      </c>
      <c r="C163" s="70" t="n">
        <v>50</v>
      </c>
      <c r="D163" s="26" t="s">
        <v>11417</v>
      </c>
      <c r="E163" s="26" t="s">
        <v>11316</v>
      </c>
      <c r="F163" s="26" t="s">
        <v>224</v>
      </c>
      <c r="G163" s="27" t="n">
        <v>4880</v>
      </c>
      <c r="H163" s="53" t="n">
        <f aca="false">G163/INDEX(Governadores!$P$6:$P$32,MATCH(A163,Governadores!$A$6:$A$32,0))</f>
        <v>0.0152780256282618</v>
      </c>
      <c r="I163" s="26" t="s">
        <v>228</v>
      </c>
      <c r="J163" s="70" t="n">
        <v>3</v>
      </c>
    </row>
    <row r="164" customFormat="false" ht="15" hidden="false" customHeight="false" outlineLevel="0" collapsed="false">
      <c r="A164" s="26" t="s">
        <v>337</v>
      </c>
      <c r="B164" s="26" t="s">
        <v>338</v>
      </c>
      <c r="C164" s="70" t="n">
        <v>77</v>
      </c>
      <c r="D164" s="26" t="s">
        <v>11418</v>
      </c>
      <c r="E164" s="26" t="s">
        <v>11419</v>
      </c>
      <c r="F164" s="26" t="s">
        <v>227</v>
      </c>
      <c r="G164" s="27" t="n">
        <v>213</v>
      </c>
      <c r="H164" s="53" t="n">
        <f aca="false">G164/INDEX(Governadores!$P$6:$P$32,MATCH(A164,Governadores!$A$6:$A$32,0))</f>
        <v>0.00066684824975815</v>
      </c>
      <c r="I164" s="26" t="s">
        <v>228</v>
      </c>
      <c r="J164" s="70" t="n">
        <v>4</v>
      </c>
    </row>
    <row r="165" customFormat="false" ht="15" hidden="false" customHeight="false" outlineLevel="0" collapsed="false">
      <c r="A165" s="26" t="s">
        <v>337</v>
      </c>
      <c r="B165" s="26" t="s">
        <v>338</v>
      </c>
      <c r="C165" s="70" t="n">
        <v>29</v>
      </c>
      <c r="D165" s="26" t="s">
        <v>11420</v>
      </c>
      <c r="E165" s="26" t="s">
        <v>246</v>
      </c>
      <c r="F165" s="26" t="s">
        <v>224</v>
      </c>
      <c r="G165" s="27" t="n">
        <v>77</v>
      </c>
      <c r="H165" s="53" t="s">
        <v>11333</v>
      </c>
      <c r="I165" s="26" t="s">
        <v>11334</v>
      </c>
      <c r="J165" s="70" t="n">
        <v>5</v>
      </c>
    </row>
    <row r="166" customFormat="false" ht="15" hidden="false" customHeight="false" outlineLevel="0" collapsed="false">
      <c r="A166" s="26" t="s">
        <v>302</v>
      </c>
      <c r="B166" s="26" t="s">
        <v>303</v>
      </c>
      <c r="C166" s="70" t="n">
        <v>22</v>
      </c>
      <c r="D166" s="26" t="s">
        <v>11284</v>
      </c>
      <c r="E166" s="26" t="s">
        <v>220</v>
      </c>
      <c r="F166" s="26" t="s">
        <v>221</v>
      </c>
      <c r="G166" s="27" t="n">
        <v>2942386</v>
      </c>
      <c r="H166" s="53" t="n">
        <f aca="false">G166/INDEX(Governadores!$P$6:$P$32,MATCH(A166,Governadores!$A$6:$A$32,0))</f>
        <v>0.689787537207186</v>
      </c>
      <c r="I166" s="26" t="s">
        <v>11302</v>
      </c>
      <c r="J166" s="70" t="n">
        <v>1</v>
      </c>
    </row>
    <row r="167" customFormat="false" ht="15" hidden="false" customHeight="false" outlineLevel="0" collapsed="false">
      <c r="A167" s="26" t="s">
        <v>302</v>
      </c>
      <c r="B167" s="26" t="s">
        <v>303</v>
      </c>
      <c r="C167" s="70" t="n">
        <v>40</v>
      </c>
      <c r="D167" s="26" t="s">
        <v>11285</v>
      </c>
      <c r="E167" s="26" t="s">
        <v>11270</v>
      </c>
      <c r="F167" s="26" t="s">
        <v>224</v>
      </c>
      <c r="G167" s="27" t="n">
        <v>668021</v>
      </c>
      <c r="H167" s="53" t="n">
        <f aca="false">G167/INDEX(Governadores!$P$6:$P$32,MATCH(A167,Governadores!$A$6:$A$32,0))</f>
        <v>0.156605068265238</v>
      </c>
      <c r="I167" s="26" t="s">
        <v>228</v>
      </c>
      <c r="J167" s="70" t="n">
        <v>2</v>
      </c>
    </row>
    <row r="168" customFormat="false" ht="15" hidden="false" customHeight="false" outlineLevel="0" collapsed="false">
      <c r="A168" s="26" t="s">
        <v>302</v>
      </c>
      <c r="B168" s="26" t="s">
        <v>303</v>
      </c>
      <c r="C168" s="70" t="n">
        <v>55</v>
      </c>
      <c r="D168" s="26" t="s">
        <v>11421</v>
      </c>
      <c r="E168" s="26" t="s">
        <v>232</v>
      </c>
      <c r="F168" s="26" t="s">
        <v>227</v>
      </c>
      <c r="G168" s="27" t="n">
        <v>569263</v>
      </c>
      <c r="H168" s="53" t="n">
        <f aca="false">G168/INDEX(Governadores!$P$6:$P$32,MATCH(A168,Governadores!$A$6:$A$32,0))</f>
        <v>0.133453096498275</v>
      </c>
      <c r="I168" s="26" t="s">
        <v>228</v>
      </c>
      <c r="J168" s="70" t="n">
        <v>3</v>
      </c>
    </row>
    <row r="169" customFormat="false" ht="15" hidden="false" customHeight="false" outlineLevel="0" collapsed="false">
      <c r="A169" s="26" t="s">
        <v>302</v>
      </c>
      <c r="B169" s="26" t="s">
        <v>303</v>
      </c>
      <c r="C169" s="70" t="n">
        <v>14</v>
      </c>
      <c r="D169" s="26" t="s">
        <v>11422</v>
      </c>
      <c r="E169" s="26" t="s">
        <v>230</v>
      </c>
      <c r="F169" s="26" t="s">
        <v>221</v>
      </c>
      <c r="G169" s="27" t="n">
        <v>46624</v>
      </c>
      <c r="H169" s="53" t="n">
        <f aca="false">G169/INDEX(Governadores!$P$6:$P$32,MATCH(A169,Governadores!$A$6:$A$32,0))</f>
        <v>0.0109301275001811</v>
      </c>
      <c r="I169" s="26" t="s">
        <v>228</v>
      </c>
      <c r="J169" s="70" t="n">
        <v>4</v>
      </c>
    </row>
    <row r="170" customFormat="false" ht="15" hidden="false" customHeight="false" outlineLevel="0" collapsed="false">
      <c r="A170" s="26" t="s">
        <v>302</v>
      </c>
      <c r="B170" s="26" t="s">
        <v>303</v>
      </c>
      <c r="C170" s="70" t="n">
        <v>80</v>
      </c>
      <c r="D170" s="26" t="s">
        <v>11423</v>
      </c>
      <c r="E170" s="26" t="s">
        <v>236</v>
      </c>
      <c r="F170" s="26" t="s">
        <v>224</v>
      </c>
      <c r="G170" s="27" t="n">
        <v>21252</v>
      </c>
      <c r="H170" s="53" t="n">
        <f aca="false">G170/INDEX(Governadores!$P$6:$P$32,MATCH(A170,Governadores!$A$6:$A$32,0))</f>
        <v>0.00498213515858461</v>
      </c>
      <c r="I170" s="26" t="s">
        <v>228</v>
      </c>
      <c r="J170" s="70" t="n">
        <v>5</v>
      </c>
    </row>
    <row r="171" customFormat="false" ht="15" hidden="false" customHeight="false" outlineLevel="0" collapsed="false">
      <c r="A171" s="26" t="s">
        <v>302</v>
      </c>
      <c r="B171" s="26" t="s">
        <v>303</v>
      </c>
      <c r="C171" s="70" t="n">
        <v>25</v>
      </c>
      <c r="D171" s="26" t="s">
        <v>11424</v>
      </c>
      <c r="E171" s="26" t="s">
        <v>11356</v>
      </c>
      <c r="F171" s="26" t="s">
        <v>221</v>
      </c>
      <c r="G171" s="27" t="n">
        <v>9000</v>
      </c>
      <c r="H171" s="53" t="n">
        <f aca="false">G171/INDEX(Governadores!$P$6:$P$32,MATCH(A171,Governadores!$A$6:$A$32,0))</f>
        <v>0.00210988219589975</v>
      </c>
      <c r="I171" s="26" t="s">
        <v>228</v>
      </c>
      <c r="J171" s="70" t="n">
        <v>6</v>
      </c>
    </row>
    <row r="172" customFormat="false" ht="15" hidden="false" customHeight="false" outlineLevel="0" collapsed="false">
      <c r="A172" s="26" t="s">
        <v>302</v>
      </c>
      <c r="B172" s="26" t="s">
        <v>303</v>
      </c>
      <c r="C172" s="70" t="n">
        <v>16</v>
      </c>
      <c r="D172" s="26" t="s">
        <v>11425</v>
      </c>
      <c r="E172" s="26" t="s">
        <v>238</v>
      </c>
      <c r="F172" s="26" t="s">
        <v>224</v>
      </c>
      <c r="G172" s="27" t="n">
        <v>6682</v>
      </c>
      <c r="H172" s="53" t="n">
        <f aca="false">G172/INDEX(Governadores!$P$6:$P$32,MATCH(A172,Governadores!$A$6:$A$32,0))</f>
        <v>0.00156647031477801</v>
      </c>
      <c r="I172" s="26" t="s">
        <v>228</v>
      </c>
      <c r="J172" s="70" t="n">
        <v>7</v>
      </c>
    </row>
    <row r="173" customFormat="false" ht="15" hidden="false" customHeight="false" outlineLevel="0" collapsed="false">
      <c r="A173" s="26" t="s">
        <v>302</v>
      </c>
      <c r="B173" s="26" t="s">
        <v>303</v>
      </c>
      <c r="C173" s="70" t="n">
        <v>29</v>
      </c>
      <c r="D173" s="26" t="s">
        <v>11426</v>
      </c>
      <c r="E173" s="26" t="s">
        <v>246</v>
      </c>
      <c r="F173" s="26" t="s">
        <v>224</v>
      </c>
      <c r="G173" s="27" t="n">
        <v>2413</v>
      </c>
      <c r="H173" s="53" t="n">
        <f aca="false">G173/INDEX(Governadores!$P$6:$P$32,MATCH(A173,Governadores!$A$6:$A$32,0))</f>
        <v>0.000565682859856233</v>
      </c>
      <c r="I173" s="26" t="s">
        <v>228</v>
      </c>
      <c r="J173" s="70" t="n">
        <v>8</v>
      </c>
    </row>
    <row r="174" customFormat="false" ht="15" hidden="false" customHeight="false" outlineLevel="0" collapsed="false">
      <c r="A174" s="26" t="s">
        <v>327</v>
      </c>
      <c r="B174" s="26" t="s">
        <v>328</v>
      </c>
      <c r="C174" s="70" t="n">
        <v>55</v>
      </c>
      <c r="D174" s="26" t="s">
        <v>11286</v>
      </c>
      <c r="E174" s="26" t="s">
        <v>232</v>
      </c>
      <c r="F174" s="26" t="s">
        <v>227</v>
      </c>
      <c r="G174" s="27" t="n">
        <v>727291</v>
      </c>
      <c r="H174" s="53" t="n">
        <f aca="false">G174/INDEX(Governadores!$P$6:$P$32,MATCH(A174,Governadores!$A$6:$A$32,0))</f>
        <v>0.592735336688921</v>
      </c>
      <c r="I174" s="26" t="s">
        <v>11302</v>
      </c>
      <c r="J174" s="70" t="n">
        <v>1</v>
      </c>
    </row>
    <row r="175" customFormat="false" ht="15" hidden="false" customHeight="false" outlineLevel="0" collapsed="false">
      <c r="A175" s="26" t="s">
        <v>327</v>
      </c>
      <c r="B175" s="26" t="s">
        <v>328</v>
      </c>
      <c r="C175" s="70" t="n">
        <v>10</v>
      </c>
      <c r="D175" s="26" t="s">
        <v>11287</v>
      </c>
      <c r="E175" s="26" t="s">
        <v>11232</v>
      </c>
      <c r="F175" s="26" t="s">
        <v>221</v>
      </c>
      <c r="G175" s="27" t="n">
        <v>459908</v>
      </c>
      <c r="H175" s="53" t="n">
        <f aca="false">G175/INDEX(Governadores!$P$6:$P$32,MATCH(A175,Governadores!$A$6:$A$32,0))</f>
        <v>0.374820702065512</v>
      </c>
      <c r="I175" s="26" t="s">
        <v>228</v>
      </c>
      <c r="J175" s="70" t="n">
        <v>2</v>
      </c>
    </row>
    <row r="176" customFormat="false" ht="15" hidden="false" customHeight="false" outlineLevel="0" collapsed="false">
      <c r="A176" s="26" t="s">
        <v>327</v>
      </c>
      <c r="B176" s="26" t="s">
        <v>328</v>
      </c>
      <c r="C176" s="70" t="n">
        <v>27</v>
      </c>
      <c r="D176" s="26" t="s">
        <v>11427</v>
      </c>
      <c r="E176" s="26" t="s">
        <v>240</v>
      </c>
      <c r="F176" s="26" t="s">
        <v>221</v>
      </c>
      <c r="G176" s="27" t="n">
        <v>2728</v>
      </c>
      <c r="H176" s="53" t="n">
        <f aca="false">G176/INDEX(Governadores!$P$6:$P$32,MATCH(A176,Governadores!$A$6:$A$32,0))</f>
        <v>0.00222329438764865</v>
      </c>
      <c r="I176" s="26" t="s">
        <v>228</v>
      </c>
      <c r="J176" s="70" t="n">
        <v>3</v>
      </c>
    </row>
    <row r="177" customFormat="false" ht="15" hidden="false" customHeight="false" outlineLevel="0" collapsed="false">
      <c r="A177" s="26" t="s">
        <v>327</v>
      </c>
      <c r="B177" s="26" t="s">
        <v>328</v>
      </c>
      <c r="C177" s="70" t="n">
        <v>50</v>
      </c>
      <c r="D177" s="26" t="s">
        <v>11428</v>
      </c>
      <c r="E177" s="26" t="s">
        <v>11316</v>
      </c>
      <c r="F177" s="26" t="s">
        <v>224</v>
      </c>
      <c r="G177" s="27" t="n">
        <v>37081</v>
      </c>
      <c r="H177" s="53" t="s">
        <v>11333</v>
      </c>
      <c r="I177" s="26" t="s">
        <v>11334</v>
      </c>
      <c r="J177" s="70" t="n">
        <v>4</v>
      </c>
    </row>
    <row r="178" customFormat="false" ht="15" hidden="false" customHeight="false" outlineLevel="0" collapsed="false">
      <c r="A178" s="26" t="s">
        <v>280</v>
      </c>
      <c r="B178" s="26" t="s">
        <v>281</v>
      </c>
      <c r="C178" s="70" t="n">
        <v>10</v>
      </c>
      <c r="D178" s="26" t="s">
        <v>11288</v>
      </c>
      <c r="E178" s="26" t="s">
        <v>11232</v>
      </c>
      <c r="F178" s="26" t="s">
        <v>221</v>
      </c>
      <c r="G178" s="27" t="n">
        <v>14491874</v>
      </c>
      <c r="H178" s="53" t="n">
        <f aca="false">G178/INDEX(Governadores!$P$6:$P$32,MATCH(A178,Governadores!$A$6:$A$32,0))</f>
        <v>0.626526268570005</v>
      </c>
      <c r="I178" s="26" t="s">
        <v>11302</v>
      </c>
      <c r="J178" s="70" t="n">
        <v>1</v>
      </c>
    </row>
    <row r="179" customFormat="false" ht="15" hidden="false" customHeight="false" outlineLevel="0" collapsed="false">
      <c r="A179" s="26" t="s">
        <v>280</v>
      </c>
      <c r="B179" s="26" t="s">
        <v>281</v>
      </c>
      <c r="C179" s="70" t="n">
        <v>13</v>
      </c>
      <c r="D179" s="26" t="s">
        <v>11289</v>
      </c>
      <c r="E179" s="26" t="s">
        <v>223</v>
      </c>
      <c r="F179" s="26" t="s">
        <v>224</v>
      </c>
      <c r="G179" s="27" t="n">
        <v>8423656</v>
      </c>
      <c r="H179" s="53" t="n">
        <f aca="false">G179/INDEX(Governadores!$P$6:$P$32,MATCH(A179,Governadores!$A$6:$A$32,0))</f>
        <v>0.364179385040012</v>
      </c>
      <c r="I179" s="26" t="s">
        <v>228</v>
      </c>
      <c r="J179" s="70" t="n">
        <v>2</v>
      </c>
    </row>
    <row r="180" customFormat="false" ht="15" hidden="false" customHeight="false" outlineLevel="0" collapsed="false">
      <c r="A180" s="26" t="s">
        <v>280</v>
      </c>
      <c r="B180" s="26" t="s">
        <v>281</v>
      </c>
      <c r="C180" s="70" t="n">
        <v>80</v>
      </c>
      <c r="D180" s="26" t="s">
        <v>11429</v>
      </c>
      <c r="E180" s="26" t="s">
        <v>236</v>
      </c>
      <c r="F180" s="26" t="s">
        <v>224</v>
      </c>
      <c r="G180" s="27" t="n">
        <v>80480</v>
      </c>
      <c r="H180" s="53" t="n">
        <f aca="false">G180/INDEX(Governadores!$P$6:$P$32,MATCH(A180,Governadores!$A$6:$A$32,0))</f>
        <v>0.00347938673041968</v>
      </c>
      <c r="I180" s="26" t="s">
        <v>228</v>
      </c>
      <c r="J180" s="70" t="n">
        <v>3</v>
      </c>
    </row>
    <row r="181" customFormat="false" ht="15" hidden="false" customHeight="false" outlineLevel="0" collapsed="false">
      <c r="A181" s="26" t="s">
        <v>280</v>
      </c>
      <c r="B181" s="26" t="s">
        <v>281</v>
      </c>
      <c r="C181" s="70" t="n">
        <v>16</v>
      </c>
      <c r="D181" s="26" t="s">
        <v>11321</v>
      </c>
      <c r="E181" s="26" t="s">
        <v>238</v>
      </c>
      <c r="F181" s="26" t="s">
        <v>224</v>
      </c>
      <c r="G181" s="27" t="n">
        <v>75641</v>
      </c>
      <c r="H181" s="53" t="n">
        <f aca="false">G181/INDEX(Governadores!$P$6:$P$32,MATCH(A181,Governadores!$A$6:$A$32,0))</f>
        <v>0.00327018255064209</v>
      </c>
      <c r="I181" s="26" t="s">
        <v>228</v>
      </c>
      <c r="J181" s="70" t="n">
        <v>4</v>
      </c>
    </row>
    <row r="182" customFormat="false" ht="15" hidden="false" customHeight="false" outlineLevel="0" collapsed="false">
      <c r="A182" s="26" t="s">
        <v>280</v>
      </c>
      <c r="B182" s="26" t="s">
        <v>281</v>
      </c>
      <c r="C182" s="70" t="n">
        <v>21</v>
      </c>
      <c r="D182" s="26" t="s">
        <v>11430</v>
      </c>
      <c r="E182" s="26" t="s">
        <v>242</v>
      </c>
      <c r="F182" s="26" t="s">
        <v>224</v>
      </c>
      <c r="G182" s="27" t="n">
        <v>58862</v>
      </c>
      <c r="H182" s="53" t="n">
        <f aca="false">G182/INDEX(Governadores!$P$6:$P$32,MATCH(A182,Governadores!$A$6:$A$32,0))</f>
        <v>0.00254477710892102</v>
      </c>
      <c r="I182" s="26" t="s">
        <v>228</v>
      </c>
      <c r="J182" s="70" t="n">
        <v>5</v>
      </c>
    </row>
    <row r="183" customFormat="false" ht="15" hidden="false" customHeight="false" outlineLevel="0" collapsed="false">
      <c r="A183" s="26" t="s">
        <v>331</v>
      </c>
      <c r="B183" s="26" t="s">
        <v>332</v>
      </c>
      <c r="C183" s="70" t="n">
        <v>44</v>
      </c>
      <c r="D183" s="26" t="s">
        <v>11290</v>
      </c>
      <c r="E183" s="26" t="s">
        <v>11240</v>
      </c>
      <c r="F183" s="26" t="s">
        <v>221</v>
      </c>
      <c r="G183" s="27" t="n">
        <v>386260</v>
      </c>
      <c r="H183" s="53" t="n">
        <f aca="false">G183/INDEX(Governadores!$P$6:$P$32,MATCH(A183,Governadores!$A$6:$A$32,0))</f>
        <v>0.45515767196266</v>
      </c>
      <c r="I183" s="26" t="s">
        <v>222</v>
      </c>
      <c r="J183" s="70" t="n">
        <v>1</v>
      </c>
    </row>
    <row r="184" customFormat="false" ht="15" hidden="false" customHeight="false" outlineLevel="0" collapsed="false">
      <c r="A184" s="26" t="s">
        <v>331</v>
      </c>
      <c r="B184" s="26" t="s">
        <v>332</v>
      </c>
      <c r="C184" s="70" t="n">
        <v>45</v>
      </c>
      <c r="D184" s="26" t="s">
        <v>11291</v>
      </c>
      <c r="E184" s="26" t="s">
        <v>11235</v>
      </c>
      <c r="F184" s="26" t="s">
        <v>227</v>
      </c>
      <c r="G184" s="27" t="n">
        <v>372848</v>
      </c>
      <c r="H184" s="53" t="n">
        <f aca="false">G184/INDEX(Governadores!$P$6:$P$32,MATCH(A184,Governadores!$A$6:$A$32,0))</f>
        <v>0.439353357002883</v>
      </c>
      <c r="I184" s="26" t="s">
        <v>222</v>
      </c>
      <c r="J184" s="70" t="n">
        <v>2</v>
      </c>
    </row>
    <row r="185" customFormat="false" ht="15" hidden="false" customHeight="false" outlineLevel="0" collapsed="false">
      <c r="A185" s="26" t="s">
        <v>331</v>
      </c>
      <c r="B185" s="26" t="s">
        <v>332</v>
      </c>
      <c r="C185" s="70" t="n">
        <v>55</v>
      </c>
      <c r="D185" s="26" t="s">
        <v>11431</v>
      </c>
      <c r="E185" s="26" t="s">
        <v>232</v>
      </c>
      <c r="F185" s="26" t="s">
        <v>227</v>
      </c>
      <c r="G185" s="27" t="n">
        <v>69967</v>
      </c>
      <c r="H185" s="53" t="n">
        <f aca="false">G185/INDEX(Governadores!$P$6:$P$32,MATCH(A185,Governadores!$A$6:$A$32,0))</f>
        <v>0.0824470999694802</v>
      </c>
      <c r="I185" s="26" t="s">
        <v>228</v>
      </c>
      <c r="J185" s="70" t="n">
        <v>3</v>
      </c>
    </row>
    <row r="186" customFormat="false" ht="15" hidden="false" customHeight="false" outlineLevel="0" collapsed="false">
      <c r="A186" s="26" t="s">
        <v>331</v>
      </c>
      <c r="B186" s="26" t="s">
        <v>332</v>
      </c>
      <c r="C186" s="70" t="n">
        <v>30</v>
      </c>
      <c r="D186" s="26" t="s">
        <v>11432</v>
      </c>
      <c r="E186" s="26" t="s">
        <v>234</v>
      </c>
      <c r="F186" s="26" t="s">
        <v>221</v>
      </c>
      <c r="G186" s="27" t="n">
        <v>13173</v>
      </c>
      <c r="H186" s="53" t="n">
        <f aca="false">G186/INDEX(Governadores!$P$6:$P$32,MATCH(A186,Governadores!$A$6:$A$32,0))</f>
        <v>0.0155226842353962</v>
      </c>
      <c r="I186" s="26" t="s">
        <v>228</v>
      </c>
      <c r="J186" s="70" t="n">
        <v>4</v>
      </c>
    </row>
    <row r="187" customFormat="false" ht="15" hidden="false" customHeight="false" outlineLevel="0" collapsed="false">
      <c r="A187" s="26" t="s">
        <v>331</v>
      </c>
      <c r="B187" s="26" t="s">
        <v>332</v>
      </c>
      <c r="C187" s="70" t="n">
        <v>50</v>
      </c>
      <c r="D187" s="26" t="s">
        <v>11433</v>
      </c>
      <c r="E187" s="26" t="s">
        <v>11316</v>
      </c>
      <c r="F187" s="26" t="s">
        <v>224</v>
      </c>
      <c r="G187" s="27" t="n">
        <v>5109</v>
      </c>
      <c r="H187" s="53" t="n">
        <f aca="false">G187/INDEX(Governadores!$P$6:$P$32,MATCH(A187,Governadores!$A$6:$A$32,0))</f>
        <v>0.00602029862283754</v>
      </c>
      <c r="I187" s="26" t="s">
        <v>228</v>
      </c>
      <c r="J187" s="70" t="n">
        <v>5</v>
      </c>
    </row>
    <row r="188" customFormat="false" ht="15" hidden="false" customHeight="false" outlineLevel="0" collapsed="false">
      <c r="A188" s="26" t="s">
        <v>331</v>
      </c>
      <c r="B188" s="26" t="s">
        <v>332</v>
      </c>
      <c r="C188" s="70" t="n">
        <v>27</v>
      </c>
      <c r="D188" s="26" t="s">
        <v>11434</v>
      </c>
      <c r="E188" s="26" t="s">
        <v>240</v>
      </c>
      <c r="F188" s="26" t="s">
        <v>221</v>
      </c>
      <c r="G188" s="27" t="n">
        <v>1272</v>
      </c>
      <c r="H188" s="53" t="n">
        <f aca="false">G188/INDEX(Governadores!$P$6:$P$32,MATCH(A188,Governadores!$A$6:$A$32,0))</f>
        <v>0.00149888820674288</v>
      </c>
      <c r="I188" s="26" t="s">
        <v>228</v>
      </c>
      <c r="J188" s="70" t="n">
        <v>6</v>
      </c>
    </row>
  </sheetData>
  <autoFilter ref="A5:J188"/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9"/>
    <col collapsed="false" customWidth="true" hidden="false" outlineLevel="0" max="9" min="9" style="0" width="8"/>
    <col collapsed="false" customWidth="true" hidden="false" outlineLevel="0" max="10" min="10" style="0" width="14"/>
    <col collapsed="false" customWidth="true" hidden="false" outlineLevel="0" max="11" min="11" style="0" width="26"/>
  </cols>
  <sheetData>
    <row r="1" customFormat="false" ht="19.7" hidden="false" customHeight="false" outlineLevel="0" collapsed="false">
      <c r="A1" s="22" t="s">
        <v>11435</v>
      </c>
    </row>
    <row r="2" customFormat="false" ht="15" hidden="false" customHeight="false" outlineLevel="0" collapsed="false">
      <c r="A2" s="23" t="s">
        <v>11436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262</v>
      </c>
      <c r="D5" s="28" t="s">
        <v>11302</v>
      </c>
      <c r="E5" s="28" t="s">
        <v>213</v>
      </c>
      <c r="F5" s="28" t="s">
        <v>214</v>
      </c>
      <c r="G5" s="28" t="s">
        <v>215</v>
      </c>
      <c r="H5" s="28" t="s">
        <v>11221</v>
      </c>
      <c r="I5" s="28" t="s">
        <v>11437</v>
      </c>
      <c r="J5" s="28" t="s">
        <v>11438</v>
      </c>
      <c r="K5" s="28" t="s">
        <v>11439</v>
      </c>
    </row>
    <row r="6" customFormat="false" ht="15" hidden="false" customHeight="false" outlineLevel="0" collapsed="false">
      <c r="A6" s="26" t="s">
        <v>333</v>
      </c>
      <c r="B6" s="26" t="s">
        <v>334</v>
      </c>
      <c r="C6" s="26" t="s">
        <v>301</v>
      </c>
      <c r="D6" s="26" t="s">
        <v>11440</v>
      </c>
      <c r="E6" s="26" t="s">
        <v>220</v>
      </c>
      <c r="F6" s="26" t="s">
        <v>221</v>
      </c>
      <c r="G6" s="27" t="n">
        <v>223972</v>
      </c>
      <c r="H6" s="53" t="n">
        <v>0.25587968495445</v>
      </c>
      <c r="I6" s="70" t="n">
        <v>1</v>
      </c>
      <c r="J6" s="26"/>
      <c r="K6" s="26"/>
    </row>
    <row r="7" customFormat="false" ht="15" hidden="false" customHeight="false" outlineLevel="0" collapsed="false">
      <c r="A7" s="32" t="s">
        <v>333</v>
      </c>
      <c r="B7" s="32" t="s">
        <v>334</v>
      </c>
      <c r="C7" s="32" t="s">
        <v>301</v>
      </c>
      <c r="D7" s="32" t="s">
        <v>11441</v>
      </c>
      <c r="E7" s="32" t="s">
        <v>11232</v>
      </c>
      <c r="F7" s="32" t="s">
        <v>221</v>
      </c>
      <c r="G7" s="57" t="n">
        <v>157104</v>
      </c>
      <c r="H7" s="56" t="n">
        <v>0.179485480439894</v>
      </c>
      <c r="I7" s="71" t="n">
        <v>2</v>
      </c>
      <c r="J7" s="57" t="n">
        <f aca="false">G7-124063</f>
        <v>33041</v>
      </c>
      <c r="K7" s="32" t="s">
        <v>11442</v>
      </c>
    </row>
    <row r="8" customFormat="false" ht="15" hidden="false" customHeight="false" outlineLevel="0" collapsed="false">
      <c r="A8" s="26" t="s">
        <v>321</v>
      </c>
      <c r="B8" s="26" t="s">
        <v>322</v>
      </c>
      <c r="C8" s="26" t="s">
        <v>289</v>
      </c>
      <c r="D8" s="26" t="s">
        <v>11443</v>
      </c>
      <c r="E8" s="26" t="s">
        <v>11230</v>
      </c>
      <c r="F8" s="26" t="s">
        <v>221</v>
      </c>
      <c r="G8" s="27" t="n">
        <v>948703</v>
      </c>
      <c r="H8" s="53" t="n">
        <v>0.288657795698352</v>
      </c>
      <c r="I8" s="70" t="n">
        <v>1</v>
      </c>
      <c r="J8" s="26"/>
      <c r="K8" s="26"/>
    </row>
    <row r="9" customFormat="false" ht="15" hidden="false" customHeight="false" outlineLevel="0" collapsed="false">
      <c r="A9" s="32" t="s">
        <v>321</v>
      </c>
      <c r="B9" s="32" t="s">
        <v>322</v>
      </c>
      <c r="C9" s="32" t="s">
        <v>289</v>
      </c>
      <c r="D9" s="32" t="s">
        <v>11444</v>
      </c>
      <c r="E9" s="32" t="s">
        <v>11235</v>
      </c>
      <c r="F9" s="32" t="s">
        <v>227</v>
      </c>
      <c r="G9" s="57" t="n">
        <v>926860</v>
      </c>
      <c r="H9" s="56" t="n">
        <v>0.282011719706773</v>
      </c>
      <c r="I9" s="71" t="n">
        <v>2</v>
      </c>
      <c r="J9" s="57" t="n">
        <f aca="false">G9-731045</f>
        <v>195815</v>
      </c>
      <c r="K9" s="32" t="s">
        <v>11445</v>
      </c>
    </row>
    <row r="10" customFormat="false" ht="15" hidden="false" customHeight="false" outlineLevel="0" collapsed="false">
      <c r="A10" s="26" t="s">
        <v>335</v>
      </c>
      <c r="B10" s="26" t="s">
        <v>336</v>
      </c>
      <c r="C10" s="26" t="s">
        <v>301</v>
      </c>
      <c r="D10" s="26" t="s">
        <v>11446</v>
      </c>
      <c r="E10" s="26" t="s">
        <v>11266</v>
      </c>
      <c r="F10" s="26" t="s">
        <v>227</v>
      </c>
      <c r="G10" s="27" t="n">
        <v>264799</v>
      </c>
      <c r="H10" s="53" t="n">
        <v>0.299809221885703</v>
      </c>
      <c r="I10" s="70" t="n">
        <v>1</v>
      </c>
      <c r="J10" s="26"/>
      <c r="K10" s="26"/>
    </row>
    <row r="11" customFormat="false" ht="15" hidden="false" customHeight="false" outlineLevel="0" collapsed="false">
      <c r="A11" s="32" t="s">
        <v>335</v>
      </c>
      <c r="B11" s="32" t="s">
        <v>336</v>
      </c>
      <c r="C11" s="32" t="s">
        <v>301</v>
      </c>
      <c r="D11" s="32" t="s">
        <v>11447</v>
      </c>
      <c r="E11" s="32" t="s">
        <v>232</v>
      </c>
      <c r="F11" s="32" t="s">
        <v>227</v>
      </c>
      <c r="G11" s="57" t="n">
        <v>213948</v>
      </c>
      <c r="H11" s="56" t="n">
        <v>0.242234991083812</v>
      </c>
      <c r="I11" s="71" t="n">
        <v>2</v>
      </c>
      <c r="J11" s="57" t="n">
        <f aca="false">G11-163857</f>
        <v>50091</v>
      </c>
      <c r="K11" s="32" t="s">
        <v>11448</v>
      </c>
    </row>
    <row r="12" customFormat="false" ht="15" hidden="false" customHeight="false" outlineLevel="0" collapsed="false">
      <c r="A12" s="26" t="s">
        <v>313</v>
      </c>
      <c r="B12" s="26" t="s">
        <v>314</v>
      </c>
      <c r="C12" s="26" t="s">
        <v>301</v>
      </c>
      <c r="D12" s="26" t="s">
        <v>11449</v>
      </c>
      <c r="E12" s="26" t="s">
        <v>11237</v>
      </c>
      <c r="F12" s="26" t="s">
        <v>227</v>
      </c>
      <c r="G12" s="27" t="n">
        <v>1240471</v>
      </c>
      <c r="H12" s="53" t="n">
        <v>0.32288418715487</v>
      </c>
      <c r="I12" s="70" t="n">
        <v>1</v>
      </c>
      <c r="J12" s="26"/>
      <c r="K12" s="26"/>
    </row>
    <row r="13" customFormat="false" ht="15" hidden="false" customHeight="false" outlineLevel="0" collapsed="false">
      <c r="A13" s="32" t="s">
        <v>313</v>
      </c>
      <c r="B13" s="32" t="s">
        <v>314</v>
      </c>
      <c r="C13" s="32" t="s">
        <v>301</v>
      </c>
      <c r="D13" s="32" t="s">
        <v>11450</v>
      </c>
      <c r="E13" s="32" t="s">
        <v>11235</v>
      </c>
      <c r="F13" s="32" t="s">
        <v>227</v>
      </c>
      <c r="G13" s="57" t="n">
        <v>948793</v>
      </c>
      <c r="H13" s="56" t="n">
        <v>0.246962852483637</v>
      </c>
      <c r="I13" s="71" t="n">
        <v>2</v>
      </c>
      <c r="J13" s="57" t="n">
        <f aca="false">G13-909155</f>
        <v>39638</v>
      </c>
      <c r="K13" s="32" t="s">
        <v>11451</v>
      </c>
    </row>
    <row r="14" customFormat="false" ht="15" hidden="false" customHeight="false" outlineLevel="0" collapsed="false">
      <c r="A14" s="26" t="s">
        <v>287</v>
      </c>
      <c r="B14" s="26" t="s">
        <v>288</v>
      </c>
      <c r="C14" s="26" t="s">
        <v>289</v>
      </c>
      <c r="D14" s="26" t="s">
        <v>11452</v>
      </c>
      <c r="E14" s="26" t="s">
        <v>223</v>
      </c>
      <c r="F14" s="26" t="s">
        <v>224</v>
      </c>
      <c r="G14" s="27" t="n">
        <v>4335196</v>
      </c>
      <c r="H14" s="53" t="n">
        <v>0.300670899264961</v>
      </c>
      <c r="I14" s="70" t="n">
        <v>1</v>
      </c>
      <c r="J14" s="26"/>
      <c r="K14" s="26"/>
    </row>
    <row r="15" customFormat="false" ht="15" hidden="false" customHeight="false" outlineLevel="0" collapsed="false">
      <c r="A15" s="32" t="s">
        <v>287</v>
      </c>
      <c r="B15" s="32" t="s">
        <v>288</v>
      </c>
      <c r="C15" s="32" t="s">
        <v>289</v>
      </c>
      <c r="D15" s="32" t="s">
        <v>11453</v>
      </c>
      <c r="E15" s="32" t="s">
        <v>223</v>
      </c>
      <c r="F15" s="32" t="s">
        <v>224</v>
      </c>
      <c r="G15" s="57" t="n">
        <v>3986690</v>
      </c>
      <c r="H15" s="56" t="n">
        <v>0.276499993862014</v>
      </c>
      <c r="I15" s="71" t="n">
        <v>2</v>
      </c>
      <c r="J15" s="57" t="n">
        <f aca="false">G15-2898885</f>
        <v>1087805</v>
      </c>
      <c r="K15" s="32" t="s">
        <v>11454</v>
      </c>
    </row>
    <row r="16" customFormat="false" ht="15" hidden="false" customHeight="false" outlineLevel="0" collapsed="false">
      <c r="A16" s="26" t="s">
        <v>297</v>
      </c>
      <c r="B16" s="26" t="s">
        <v>298</v>
      </c>
      <c r="C16" s="26" t="s">
        <v>289</v>
      </c>
      <c r="D16" s="26" t="s">
        <v>11455</v>
      </c>
      <c r="E16" s="26" t="s">
        <v>11270</v>
      </c>
      <c r="F16" s="26" t="s">
        <v>224</v>
      </c>
      <c r="G16" s="27" t="n">
        <v>3033562</v>
      </c>
      <c r="H16" s="53" t="n">
        <v>0.312169269156032</v>
      </c>
      <c r="I16" s="70" t="n">
        <v>1</v>
      </c>
      <c r="J16" s="26"/>
      <c r="K16" s="26"/>
    </row>
    <row r="17" customFormat="false" ht="15" hidden="false" customHeight="false" outlineLevel="0" collapsed="false">
      <c r="A17" s="32" t="s">
        <v>297</v>
      </c>
      <c r="B17" s="32" t="s">
        <v>298</v>
      </c>
      <c r="C17" s="32" t="s">
        <v>289</v>
      </c>
      <c r="D17" s="32" t="s">
        <v>11456</v>
      </c>
      <c r="E17" s="32" t="s">
        <v>11313</v>
      </c>
      <c r="F17" s="32" t="s">
        <v>224</v>
      </c>
      <c r="G17" s="57" t="n">
        <v>2822806</v>
      </c>
      <c r="H17" s="56" t="n">
        <v>0.290481383268007</v>
      </c>
      <c r="I17" s="71" t="n">
        <v>2</v>
      </c>
      <c r="J17" s="57" t="n">
        <f aca="false">G17-2011388</f>
        <v>811418</v>
      </c>
      <c r="K17" s="32" t="s">
        <v>11457</v>
      </c>
    </row>
    <row r="18" customFormat="false" ht="15" hidden="false" customHeight="false" outlineLevel="0" collapsed="false">
      <c r="A18" s="26" t="s">
        <v>323</v>
      </c>
      <c r="B18" s="26" t="s">
        <v>324</v>
      </c>
      <c r="C18" s="26" t="s">
        <v>308</v>
      </c>
      <c r="D18" s="26" t="s">
        <v>11458</v>
      </c>
      <c r="E18" s="26" t="s">
        <v>220</v>
      </c>
      <c r="F18" s="26" t="s">
        <v>221</v>
      </c>
      <c r="G18" s="27" t="n">
        <v>938496</v>
      </c>
      <c r="H18" s="53" t="n">
        <v>0.290505940616432</v>
      </c>
      <c r="I18" s="70" t="n">
        <v>1</v>
      </c>
      <c r="J18" s="26"/>
      <c r="K18" s="26"/>
    </row>
    <row r="19" customFormat="false" ht="15" hidden="false" customHeight="false" outlineLevel="0" collapsed="false">
      <c r="A19" s="32" t="s">
        <v>323</v>
      </c>
      <c r="B19" s="32" t="s">
        <v>324</v>
      </c>
      <c r="C19" s="32" t="s">
        <v>308</v>
      </c>
      <c r="D19" s="32" t="s">
        <v>11459</v>
      </c>
      <c r="E19" s="32" t="s">
        <v>220</v>
      </c>
      <c r="F19" s="32" t="s">
        <v>221</v>
      </c>
      <c r="G19" s="57" t="n">
        <v>886616</v>
      </c>
      <c r="H19" s="56" t="n">
        <v>0.274446790445115</v>
      </c>
      <c r="I19" s="71" t="n">
        <v>2</v>
      </c>
      <c r="J19" s="57" t="n">
        <f aca="false">G19-686340</f>
        <v>200276</v>
      </c>
      <c r="K19" s="32" t="s">
        <v>11460</v>
      </c>
    </row>
    <row r="20" customFormat="false" ht="15" hidden="false" customHeight="false" outlineLevel="0" collapsed="false">
      <c r="A20" s="26" t="s">
        <v>311</v>
      </c>
      <c r="B20" s="26" t="s">
        <v>312</v>
      </c>
      <c r="C20" s="26" t="s">
        <v>282</v>
      </c>
      <c r="D20" s="26" t="s">
        <v>11461</v>
      </c>
      <c r="E20" s="26" t="s">
        <v>11270</v>
      </c>
      <c r="F20" s="26" t="s">
        <v>224</v>
      </c>
      <c r="G20" s="27" t="n">
        <v>995361</v>
      </c>
      <c r="H20" s="53" t="n">
        <v>0.246992315245413</v>
      </c>
      <c r="I20" s="70" t="n">
        <v>1</v>
      </c>
      <c r="J20" s="26"/>
      <c r="K20" s="26"/>
    </row>
    <row r="21" customFormat="false" ht="15" hidden="false" customHeight="false" outlineLevel="0" collapsed="false">
      <c r="A21" s="32" t="s">
        <v>311</v>
      </c>
      <c r="B21" s="32" t="s">
        <v>312</v>
      </c>
      <c r="C21" s="32" t="s">
        <v>282</v>
      </c>
      <c r="D21" s="32" t="s">
        <v>11462</v>
      </c>
      <c r="E21" s="32" t="s">
        <v>11232</v>
      </c>
      <c r="F21" s="32" t="s">
        <v>221</v>
      </c>
      <c r="G21" s="57" t="n">
        <v>982978</v>
      </c>
      <c r="H21" s="56" t="n">
        <v>0.243919554870349</v>
      </c>
      <c r="I21" s="71" t="n">
        <v>2</v>
      </c>
      <c r="J21" s="57" t="n">
        <f aca="false">G21-761722</f>
        <v>221256</v>
      </c>
      <c r="K21" s="32" t="s">
        <v>11463</v>
      </c>
    </row>
    <row r="22" customFormat="false" ht="15" hidden="false" customHeight="false" outlineLevel="0" collapsed="false">
      <c r="A22" s="26" t="s">
        <v>306</v>
      </c>
      <c r="B22" s="26" t="s">
        <v>307</v>
      </c>
      <c r="C22" s="26" t="s">
        <v>308</v>
      </c>
      <c r="D22" s="26" t="s">
        <v>11464</v>
      </c>
      <c r="E22" s="26" t="s">
        <v>220</v>
      </c>
      <c r="F22" s="26" t="s">
        <v>221</v>
      </c>
      <c r="G22" s="27" t="n">
        <v>1639247</v>
      </c>
      <c r="H22" s="53" t="n">
        <v>0.245323027826724</v>
      </c>
      <c r="I22" s="70" t="n">
        <v>1</v>
      </c>
      <c r="J22" s="26"/>
      <c r="K22" s="26"/>
    </row>
    <row r="23" customFormat="false" ht="15" hidden="false" customHeight="false" outlineLevel="0" collapsed="false">
      <c r="A23" s="32" t="s">
        <v>306</v>
      </c>
      <c r="B23" s="32" t="s">
        <v>307</v>
      </c>
      <c r="C23" s="32" t="s">
        <v>308</v>
      </c>
      <c r="D23" s="32" t="s">
        <v>11465</v>
      </c>
      <c r="E23" s="32" t="s">
        <v>11240</v>
      </c>
      <c r="F23" s="32" t="s">
        <v>221</v>
      </c>
      <c r="G23" s="57" t="n">
        <v>1458522</v>
      </c>
      <c r="H23" s="56" t="n">
        <v>0.218276460589459</v>
      </c>
      <c r="I23" s="71" t="n">
        <v>2</v>
      </c>
      <c r="J23" s="57" t="n">
        <f aca="false">G23-998319</f>
        <v>460203</v>
      </c>
      <c r="K23" s="32" t="s">
        <v>11466</v>
      </c>
    </row>
    <row r="24" customFormat="false" ht="15" hidden="false" customHeight="false" outlineLevel="0" collapsed="false">
      <c r="A24" s="26" t="s">
        <v>304</v>
      </c>
      <c r="B24" s="26" t="s">
        <v>305</v>
      </c>
      <c r="C24" s="26" t="s">
        <v>289</v>
      </c>
      <c r="D24" s="26" t="s">
        <v>11467</v>
      </c>
      <c r="E24" s="26" t="s">
        <v>11230</v>
      </c>
      <c r="F24" s="26" t="s">
        <v>221</v>
      </c>
      <c r="G24" s="27" t="n">
        <v>1530187</v>
      </c>
      <c r="H24" s="53" t="n">
        <v>0.21425654015174</v>
      </c>
      <c r="I24" s="70" t="n">
        <v>1</v>
      </c>
      <c r="J24" s="26"/>
      <c r="K24" s="26"/>
    </row>
    <row r="25" customFormat="false" ht="15" hidden="false" customHeight="false" outlineLevel="0" collapsed="false">
      <c r="A25" s="32" t="s">
        <v>304</v>
      </c>
      <c r="B25" s="32" t="s">
        <v>305</v>
      </c>
      <c r="C25" s="32" t="s">
        <v>289</v>
      </c>
      <c r="D25" s="32" t="s">
        <v>11468</v>
      </c>
      <c r="E25" s="32" t="s">
        <v>234</v>
      </c>
      <c r="F25" s="32" t="s">
        <v>221</v>
      </c>
      <c r="G25" s="57" t="n">
        <v>1471859</v>
      </c>
      <c r="H25" s="56" t="n">
        <v>0.20608946287689</v>
      </c>
      <c r="I25" s="71" t="n">
        <v>2</v>
      </c>
      <c r="J25" s="57" t="n">
        <f aca="false">G25-1171634</f>
        <v>300225</v>
      </c>
      <c r="K25" s="32" t="s">
        <v>11469</v>
      </c>
    </row>
    <row r="26" customFormat="false" ht="15" hidden="false" customHeight="false" outlineLevel="0" collapsed="false">
      <c r="A26" s="26" t="s">
        <v>319</v>
      </c>
      <c r="B26" s="26" t="s">
        <v>320</v>
      </c>
      <c r="C26" s="26" t="s">
        <v>308</v>
      </c>
      <c r="D26" s="26" t="s">
        <v>11470</v>
      </c>
      <c r="E26" s="26" t="s">
        <v>11240</v>
      </c>
      <c r="F26" s="26" t="s">
        <v>221</v>
      </c>
      <c r="G26" s="27" t="n">
        <v>1187352</v>
      </c>
      <c r="H26" s="53" t="n">
        <v>0.33210190911776</v>
      </c>
      <c r="I26" s="70" t="n">
        <v>1</v>
      </c>
      <c r="J26" s="26"/>
      <c r="K26" s="26"/>
    </row>
    <row r="27" customFormat="false" ht="15" hidden="false" customHeight="false" outlineLevel="0" collapsed="false">
      <c r="A27" s="32" t="s">
        <v>319</v>
      </c>
      <c r="B27" s="32" t="s">
        <v>320</v>
      </c>
      <c r="C27" s="32" t="s">
        <v>308</v>
      </c>
      <c r="D27" s="32" t="s">
        <v>11471</v>
      </c>
      <c r="E27" s="32" t="s">
        <v>220</v>
      </c>
      <c r="F27" s="32" t="s">
        <v>221</v>
      </c>
      <c r="G27" s="57" t="n">
        <v>977777</v>
      </c>
      <c r="H27" s="56" t="n">
        <v>0.27348386021284</v>
      </c>
      <c r="I27" s="71" t="n">
        <v>2</v>
      </c>
      <c r="J27" s="57" t="n">
        <f aca="false">G27-519434</f>
        <v>458343</v>
      </c>
      <c r="K27" s="32" t="s">
        <v>11472</v>
      </c>
    </row>
    <row r="28" customFormat="false" ht="15" hidden="false" customHeight="false" outlineLevel="0" collapsed="false">
      <c r="A28" s="26" t="s">
        <v>325</v>
      </c>
      <c r="B28" s="26" t="s">
        <v>326</v>
      </c>
      <c r="C28" s="26" t="s">
        <v>308</v>
      </c>
      <c r="D28" s="26" t="s">
        <v>11473</v>
      </c>
      <c r="E28" s="26" t="s">
        <v>220</v>
      </c>
      <c r="F28" s="26" t="s">
        <v>221</v>
      </c>
      <c r="G28" s="27" t="n">
        <v>903554</v>
      </c>
      <c r="H28" s="53" t="n">
        <v>0.34644691703677</v>
      </c>
      <c r="I28" s="70" t="n">
        <v>1</v>
      </c>
      <c r="J28" s="26"/>
      <c r="K28" s="26"/>
    </row>
    <row r="29" customFormat="false" ht="15" hidden="false" customHeight="false" outlineLevel="0" collapsed="false">
      <c r="A29" s="32" t="s">
        <v>325</v>
      </c>
      <c r="B29" s="32" t="s">
        <v>326</v>
      </c>
      <c r="C29" s="32" t="s">
        <v>308</v>
      </c>
      <c r="D29" s="32" t="s">
        <v>11474</v>
      </c>
      <c r="E29" s="32" t="s">
        <v>220</v>
      </c>
      <c r="F29" s="32" t="s">
        <v>221</v>
      </c>
      <c r="G29" s="57" t="n">
        <v>856045</v>
      </c>
      <c r="H29" s="56" t="n">
        <v>0.328230688032748</v>
      </c>
      <c r="I29" s="71" t="n">
        <v>2</v>
      </c>
      <c r="J29" s="57" t="n">
        <f aca="false">G29-361920</f>
        <v>494125</v>
      </c>
      <c r="K29" s="32" t="s">
        <v>11475</v>
      </c>
    </row>
    <row r="30" customFormat="false" ht="15" hidden="false" customHeight="false" outlineLevel="0" collapsed="false">
      <c r="A30" s="26" t="s">
        <v>283</v>
      </c>
      <c r="B30" s="26" t="s">
        <v>284</v>
      </c>
      <c r="C30" s="26" t="s">
        <v>282</v>
      </c>
      <c r="D30" s="26" t="s">
        <v>11476</v>
      </c>
      <c r="E30" s="26" t="s">
        <v>220</v>
      </c>
      <c r="F30" s="26" t="s">
        <v>221</v>
      </c>
      <c r="G30" s="27" t="n">
        <v>4968829</v>
      </c>
      <c r="H30" s="53" t="n">
        <v>0.242080942687545</v>
      </c>
      <c r="I30" s="70" t="n">
        <v>1</v>
      </c>
      <c r="J30" s="26"/>
      <c r="K30" s="26"/>
    </row>
    <row r="31" customFormat="false" ht="15" hidden="false" customHeight="false" outlineLevel="0" collapsed="false">
      <c r="A31" s="32" t="s">
        <v>283</v>
      </c>
      <c r="B31" s="32" t="s">
        <v>284</v>
      </c>
      <c r="C31" s="32" t="s">
        <v>282</v>
      </c>
      <c r="D31" s="32" t="s">
        <v>11477</v>
      </c>
      <c r="E31" s="32" t="s">
        <v>223</v>
      </c>
      <c r="F31" s="32" t="s">
        <v>224</v>
      </c>
      <c r="G31" s="57" t="n">
        <v>3990864</v>
      </c>
      <c r="H31" s="56" t="n">
        <v>0.19443456783435</v>
      </c>
      <c r="I31" s="71" t="n">
        <v>2</v>
      </c>
      <c r="J31" s="57" t="n">
        <f aca="false">G31-3583487</f>
        <v>407377</v>
      </c>
      <c r="K31" s="32" t="s">
        <v>11478</v>
      </c>
    </row>
    <row r="32" customFormat="false" ht="15" hidden="false" customHeight="false" outlineLevel="0" collapsed="false">
      <c r="A32" s="26" t="s">
        <v>290</v>
      </c>
      <c r="B32" s="26" t="s">
        <v>291</v>
      </c>
      <c r="C32" s="26" t="s">
        <v>292</v>
      </c>
      <c r="D32" s="26" t="s">
        <v>11479</v>
      </c>
      <c r="E32" s="26" t="s">
        <v>220</v>
      </c>
      <c r="F32" s="26" t="s">
        <v>221</v>
      </c>
      <c r="G32" s="27" t="n">
        <v>3148583</v>
      </c>
      <c r="H32" s="53" t="n">
        <v>0.272537740310104</v>
      </c>
      <c r="I32" s="70" t="n">
        <v>1</v>
      </c>
      <c r="J32" s="26"/>
      <c r="K32" s="26"/>
    </row>
    <row r="33" customFormat="false" ht="15" hidden="false" customHeight="false" outlineLevel="0" collapsed="false">
      <c r="A33" s="32" t="s">
        <v>290</v>
      </c>
      <c r="B33" s="32" t="s">
        <v>291</v>
      </c>
      <c r="C33" s="32" t="s">
        <v>292</v>
      </c>
      <c r="D33" s="32" t="s">
        <v>11480</v>
      </c>
      <c r="E33" s="32" t="s">
        <v>234</v>
      </c>
      <c r="F33" s="32" t="s">
        <v>221</v>
      </c>
      <c r="G33" s="57" t="n">
        <v>2904594</v>
      </c>
      <c r="H33" s="56" t="n">
        <v>0.2514183317633</v>
      </c>
      <c r="I33" s="71" t="n">
        <v>2</v>
      </c>
      <c r="J33" s="57" t="n">
        <f aca="false">G33-1947135</f>
        <v>957459</v>
      </c>
      <c r="K33" s="32" t="s">
        <v>11481</v>
      </c>
    </row>
    <row r="34" customFormat="false" ht="15" hidden="false" customHeight="false" outlineLevel="0" collapsed="false">
      <c r="A34" s="26" t="s">
        <v>309</v>
      </c>
      <c r="B34" s="26" t="s">
        <v>310</v>
      </c>
      <c r="C34" s="26" t="s">
        <v>289</v>
      </c>
      <c r="D34" s="26" t="s">
        <v>11482</v>
      </c>
      <c r="E34" s="26" t="s">
        <v>11270</v>
      </c>
      <c r="F34" s="26" t="s">
        <v>224</v>
      </c>
      <c r="G34" s="27" t="n">
        <v>1391994</v>
      </c>
      <c r="H34" s="53" t="n">
        <v>0.325022497164213</v>
      </c>
      <c r="I34" s="70" t="n">
        <v>1</v>
      </c>
      <c r="J34" s="26"/>
      <c r="K34" s="26"/>
    </row>
    <row r="35" customFormat="false" ht="15" hidden="false" customHeight="false" outlineLevel="0" collapsed="false">
      <c r="A35" s="32" t="s">
        <v>309</v>
      </c>
      <c r="B35" s="32" t="s">
        <v>310</v>
      </c>
      <c r="C35" s="32" t="s">
        <v>289</v>
      </c>
      <c r="D35" s="32" t="s">
        <v>11483</v>
      </c>
      <c r="E35" s="32" t="s">
        <v>11237</v>
      </c>
      <c r="F35" s="32" t="s">
        <v>227</v>
      </c>
      <c r="G35" s="57" t="n">
        <v>974550</v>
      </c>
      <c r="H35" s="56" t="n">
        <v>0.227551752817458</v>
      </c>
      <c r="I35" s="71" t="n">
        <v>2</v>
      </c>
      <c r="J35" s="57" t="n">
        <f aca="false">G35-895398</f>
        <v>79152</v>
      </c>
      <c r="K35" s="32" t="s">
        <v>11484</v>
      </c>
    </row>
    <row r="36" customFormat="false" ht="15" hidden="false" customHeight="false" outlineLevel="0" collapsed="false">
      <c r="A36" s="26" t="s">
        <v>299</v>
      </c>
      <c r="B36" s="26" t="s">
        <v>300</v>
      </c>
      <c r="C36" s="26" t="s">
        <v>301</v>
      </c>
      <c r="D36" s="26" t="s">
        <v>11485</v>
      </c>
      <c r="E36" s="26" t="s">
        <v>11237</v>
      </c>
      <c r="F36" s="26" t="s">
        <v>227</v>
      </c>
      <c r="G36" s="27" t="n">
        <v>2342070</v>
      </c>
      <c r="H36" s="53" t="n">
        <v>0.261002131305111</v>
      </c>
      <c r="I36" s="70" t="n">
        <v>1</v>
      </c>
      <c r="J36" s="26"/>
      <c r="K36" s="26"/>
    </row>
    <row r="37" customFormat="false" ht="15" hidden="false" customHeight="false" outlineLevel="0" collapsed="false">
      <c r="A37" s="32" t="s">
        <v>299</v>
      </c>
      <c r="B37" s="32" t="s">
        <v>300</v>
      </c>
      <c r="C37" s="32" t="s">
        <v>301</v>
      </c>
      <c r="D37" s="32" t="s">
        <v>11486</v>
      </c>
      <c r="E37" s="32" t="s">
        <v>11240</v>
      </c>
      <c r="F37" s="32" t="s">
        <v>221</v>
      </c>
      <c r="G37" s="57" t="n">
        <v>2014409</v>
      </c>
      <c r="H37" s="56" t="n">
        <v>0.224487330575174</v>
      </c>
      <c r="I37" s="71" t="n">
        <v>2</v>
      </c>
      <c r="J37" s="57" t="n">
        <f aca="false">G37-1997768</f>
        <v>16641</v>
      </c>
      <c r="K37" s="32" t="s">
        <v>11487</v>
      </c>
    </row>
    <row r="38" customFormat="false" ht="15" hidden="false" customHeight="false" outlineLevel="0" collapsed="false">
      <c r="A38" s="26" t="s">
        <v>295</v>
      </c>
      <c r="B38" s="26" t="s">
        <v>296</v>
      </c>
      <c r="C38" s="26" t="s">
        <v>289</v>
      </c>
      <c r="D38" s="26" t="s">
        <v>11488</v>
      </c>
      <c r="E38" s="26" t="s">
        <v>223</v>
      </c>
      <c r="F38" s="26" t="s">
        <v>224</v>
      </c>
      <c r="G38" s="27" t="n">
        <v>2531389</v>
      </c>
      <c r="H38" s="53" t="n">
        <v>0.271872053538643</v>
      </c>
      <c r="I38" s="70" t="n">
        <v>1</v>
      </c>
      <c r="J38" s="26"/>
      <c r="K38" s="26"/>
    </row>
    <row r="39" customFormat="false" ht="15" hidden="false" customHeight="false" outlineLevel="0" collapsed="false">
      <c r="A39" s="32" t="s">
        <v>295</v>
      </c>
      <c r="B39" s="32" t="s">
        <v>296</v>
      </c>
      <c r="C39" s="32" t="s">
        <v>289</v>
      </c>
      <c r="D39" s="32" t="s">
        <v>11489</v>
      </c>
      <c r="E39" s="32" t="s">
        <v>11277</v>
      </c>
      <c r="F39" s="32" t="s">
        <v>224</v>
      </c>
      <c r="G39" s="57" t="n">
        <v>2325127</v>
      </c>
      <c r="H39" s="56" t="n">
        <v>0.249719443447113</v>
      </c>
      <c r="I39" s="71" t="n">
        <v>2</v>
      </c>
      <c r="J39" s="57" t="n">
        <f aca="false">G39-1728587</f>
        <v>596540</v>
      </c>
      <c r="K39" s="32" t="s">
        <v>11490</v>
      </c>
    </row>
    <row r="40" customFormat="false" ht="15" hidden="false" customHeight="false" outlineLevel="0" collapsed="false">
      <c r="A40" s="26" t="s">
        <v>315</v>
      </c>
      <c r="B40" s="26" t="s">
        <v>316</v>
      </c>
      <c r="C40" s="26" t="s">
        <v>289</v>
      </c>
      <c r="D40" s="26" t="s">
        <v>11491</v>
      </c>
      <c r="E40" s="26" t="s">
        <v>11237</v>
      </c>
      <c r="F40" s="26" t="s">
        <v>227</v>
      </c>
      <c r="G40" s="27" t="n">
        <v>1307833</v>
      </c>
      <c r="H40" s="53" t="n">
        <v>0.356700567548159</v>
      </c>
      <c r="I40" s="70" t="n">
        <v>1</v>
      </c>
      <c r="J40" s="26"/>
      <c r="K40" s="26"/>
    </row>
    <row r="41" customFormat="false" ht="15" hidden="false" customHeight="false" outlineLevel="0" collapsed="false">
      <c r="A41" s="32" t="s">
        <v>315</v>
      </c>
      <c r="B41" s="32" t="s">
        <v>316</v>
      </c>
      <c r="C41" s="32" t="s">
        <v>289</v>
      </c>
      <c r="D41" s="32" t="s">
        <v>11492</v>
      </c>
      <c r="E41" s="32" t="s">
        <v>232</v>
      </c>
      <c r="F41" s="32" t="s">
        <v>227</v>
      </c>
      <c r="G41" s="57" t="n">
        <v>989146</v>
      </c>
      <c r="H41" s="56" t="n">
        <v>0.269781340268972</v>
      </c>
      <c r="I41" s="71" t="n">
        <v>2</v>
      </c>
      <c r="J41" s="57" t="n">
        <f aca="false">G41-904961</f>
        <v>84185</v>
      </c>
      <c r="K41" s="32" t="s">
        <v>11493</v>
      </c>
    </row>
    <row r="42" customFormat="false" ht="15" hidden="false" customHeight="false" outlineLevel="0" collapsed="false">
      <c r="A42" s="26" t="s">
        <v>317</v>
      </c>
      <c r="B42" s="26" t="s">
        <v>318</v>
      </c>
      <c r="C42" s="26" t="s">
        <v>289</v>
      </c>
      <c r="D42" s="26" t="s">
        <v>11494</v>
      </c>
      <c r="E42" s="26" t="s">
        <v>11266</v>
      </c>
      <c r="F42" s="26" t="s">
        <v>227</v>
      </c>
      <c r="G42" s="27" t="n">
        <v>1055000</v>
      </c>
      <c r="H42" s="53" t="n">
        <v>0.292502563209665</v>
      </c>
      <c r="I42" s="70" t="n">
        <v>1</v>
      </c>
      <c r="J42" s="26"/>
      <c r="K42" s="26"/>
    </row>
    <row r="43" customFormat="false" ht="15" hidden="false" customHeight="false" outlineLevel="0" collapsed="false">
      <c r="A43" s="32" t="s">
        <v>317</v>
      </c>
      <c r="B43" s="32" t="s">
        <v>318</v>
      </c>
      <c r="C43" s="32" t="s">
        <v>289</v>
      </c>
      <c r="D43" s="32" t="s">
        <v>11495</v>
      </c>
      <c r="E43" s="32" t="s">
        <v>223</v>
      </c>
      <c r="F43" s="32" t="s">
        <v>224</v>
      </c>
      <c r="G43" s="57" t="n">
        <v>635924</v>
      </c>
      <c r="H43" s="56" t="n">
        <v>0.176312227494354</v>
      </c>
      <c r="I43" s="71" t="n">
        <v>2</v>
      </c>
      <c r="J43" s="57" t="n">
        <f aca="false">G43-630159</f>
        <v>5765</v>
      </c>
      <c r="K43" s="32" t="s">
        <v>11496</v>
      </c>
    </row>
    <row r="44" customFormat="false" ht="15" hidden="false" customHeight="false" outlineLevel="0" collapsed="false">
      <c r="A44" s="26" t="s">
        <v>293</v>
      </c>
      <c r="B44" s="26" t="s">
        <v>294</v>
      </c>
      <c r="C44" s="26" t="s">
        <v>292</v>
      </c>
      <c r="D44" s="26" t="s">
        <v>11497</v>
      </c>
      <c r="E44" s="26" t="s">
        <v>220</v>
      </c>
      <c r="F44" s="26" t="s">
        <v>221</v>
      </c>
      <c r="G44" s="27" t="n">
        <v>3453316</v>
      </c>
      <c r="H44" s="53" t="n">
        <v>0.301123848675089</v>
      </c>
      <c r="I44" s="70" t="n">
        <v>1</v>
      </c>
      <c r="J44" s="26"/>
      <c r="K44" s="26"/>
    </row>
    <row r="45" customFormat="false" ht="15" hidden="false" customHeight="false" outlineLevel="0" collapsed="false">
      <c r="A45" s="32" t="s">
        <v>293</v>
      </c>
      <c r="B45" s="32" t="s">
        <v>294</v>
      </c>
      <c r="C45" s="32" t="s">
        <v>292</v>
      </c>
      <c r="D45" s="32" t="s">
        <v>11498</v>
      </c>
      <c r="E45" s="32" t="s">
        <v>234</v>
      </c>
      <c r="F45" s="32" t="s">
        <v>221</v>
      </c>
      <c r="G45" s="57" t="n">
        <v>3449053</v>
      </c>
      <c r="H45" s="56" t="n">
        <v>0.300752121625812</v>
      </c>
      <c r="I45" s="71" t="n">
        <v>2</v>
      </c>
      <c r="J45" s="57" t="n">
        <f aca="false">G45-1957697</f>
        <v>1491356</v>
      </c>
      <c r="K45" s="32" t="s">
        <v>11499</v>
      </c>
    </row>
    <row r="46" customFormat="false" ht="15" hidden="false" customHeight="false" outlineLevel="0" collapsed="false">
      <c r="A46" s="26" t="s">
        <v>285</v>
      </c>
      <c r="B46" s="26" t="s">
        <v>286</v>
      </c>
      <c r="C46" s="26" t="s">
        <v>282</v>
      </c>
      <c r="D46" s="26" t="s">
        <v>11500</v>
      </c>
      <c r="E46" s="26" t="s">
        <v>220</v>
      </c>
      <c r="F46" s="26" t="s">
        <v>221</v>
      </c>
      <c r="G46" s="27" t="n">
        <v>4264932</v>
      </c>
      <c r="H46" s="53" t="n">
        <v>0.267738272970835</v>
      </c>
      <c r="I46" s="70" t="n">
        <v>1</v>
      </c>
      <c r="J46" s="26"/>
      <c r="K46" s="26"/>
    </row>
    <row r="47" customFormat="false" ht="15" hidden="false" customHeight="false" outlineLevel="0" collapsed="false">
      <c r="A47" s="32" t="s">
        <v>285</v>
      </c>
      <c r="B47" s="32" t="s">
        <v>286</v>
      </c>
      <c r="C47" s="32" t="s">
        <v>282</v>
      </c>
      <c r="D47" s="32" t="s">
        <v>11501</v>
      </c>
      <c r="E47" s="32" t="s">
        <v>220</v>
      </c>
      <c r="F47" s="32" t="s">
        <v>221</v>
      </c>
      <c r="G47" s="57" t="n">
        <v>3912405</v>
      </c>
      <c r="H47" s="56" t="n">
        <v>0.245607798169457</v>
      </c>
      <c r="I47" s="71" t="n">
        <v>2</v>
      </c>
      <c r="J47" s="57" t="n">
        <f aca="false">G47-3220765</f>
        <v>691640</v>
      </c>
      <c r="K47" s="32" t="s">
        <v>11502</v>
      </c>
    </row>
    <row r="48" customFormat="false" ht="15" hidden="false" customHeight="false" outlineLevel="0" collapsed="false">
      <c r="A48" s="26" t="s">
        <v>329</v>
      </c>
      <c r="B48" s="26" t="s">
        <v>330</v>
      </c>
      <c r="C48" s="26" t="s">
        <v>301</v>
      </c>
      <c r="D48" s="26" t="s">
        <v>11503</v>
      </c>
      <c r="E48" s="26" t="s">
        <v>220</v>
      </c>
      <c r="F48" s="26" t="s">
        <v>221</v>
      </c>
      <c r="G48" s="27" t="n">
        <v>570799</v>
      </c>
      <c r="H48" s="53" t="n">
        <v>0.319737017522829</v>
      </c>
      <c r="I48" s="70" t="n">
        <v>1</v>
      </c>
      <c r="J48" s="26"/>
      <c r="K48" s="26"/>
    </row>
    <row r="49" customFormat="false" ht="15" hidden="false" customHeight="false" outlineLevel="0" collapsed="false">
      <c r="A49" s="32" t="s">
        <v>329</v>
      </c>
      <c r="B49" s="32" t="s">
        <v>330</v>
      </c>
      <c r="C49" s="32" t="s">
        <v>301</v>
      </c>
      <c r="D49" s="32" t="s">
        <v>11504</v>
      </c>
      <c r="E49" s="32" t="s">
        <v>220</v>
      </c>
      <c r="F49" s="32" t="s">
        <v>221</v>
      </c>
      <c r="G49" s="57" t="n">
        <v>474226</v>
      </c>
      <c r="H49" s="56" t="n">
        <v>0.265640981977511</v>
      </c>
      <c r="I49" s="71" t="n">
        <v>2</v>
      </c>
      <c r="J49" s="57" t="n">
        <f aca="false">G49-304061</f>
        <v>170165</v>
      </c>
      <c r="K49" s="32" t="s">
        <v>11505</v>
      </c>
    </row>
    <row r="50" customFormat="false" ht="15" hidden="false" customHeight="false" outlineLevel="0" collapsed="false">
      <c r="A50" s="26" t="s">
        <v>337</v>
      </c>
      <c r="B50" s="26" t="s">
        <v>338</v>
      </c>
      <c r="C50" s="26" t="s">
        <v>301</v>
      </c>
      <c r="D50" s="26" t="s">
        <v>11506</v>
      </c>
      <c r="E50" s="26" t="s">
        <v>220</v>
      </c>
      <c r="F50" s="26" t="s">
        <v>221</v>
      </c>
      <c r="G50" s="27" t="n">
        <v>138269</v>
      </c>
      <c r="H50" s="53" t="n">
        <v>0.226814388800764</v>
      </c>
      <c r="I50" s="70" t="n">
        <v>1</v>
      </c>
      <c r="J50" s="26"/>
      <c r="K50" s="26"/>
    </row>
    <row r="51" customFormat="false" ht="15" hidden="false" customHeight="false" outlineLevel="0" collapsed="false">
      <c r="A51" s="32" t="s">
        <v>337</v>
      </c>
      <c r="B51" s="32" t="s">
        <v>338</v>
      </c>
      <c r="C51" s="32" t="s">
        <v>301</v>
      </c>
      <c r="D51" s="32" t="s">
        <v>11507</v>
      </c>
      <c r="E51" s="32" t="s">
        <v>11237</v>
      </c>
      <c r="F51" s="32" t="s">
        <v>227</v>
      </c>
      <c r="G51" s="57" t="n">
        <v>117270</v>
      </c>
      <c r="H51" s="56" t="n">
        <v>0.192367944909311</v>
      </c>
      <c r="I51" s="71" t="n">
        <v>2</v>
      </c>
      <c r="J51" s="57" t="n">
        <f aca="false">G51-106652</f>
        <v>10618</v>
      </c>
      <c r="K51" s="32" t="s">
        <v>11508</v>
      </c>
    </row>
    <row r="52" customFormat="false" ht="15" hidden="false" customHeight="false" outlineLevel="0" collapsed="false">
      <c r="A52" s="26" t="s">
        <v>302</v>
      </c>
      <c r="B52" s="26" t="s">
        <v>303</v>
      </c>
      <c r="C52" s="26" t="s">
        <v>292</v>
      </c>
      <c r="D52" s="26" t="s">
        <v>11509</v>
      </c>
      <c r="E52" s="26" t="s">
        <v>220</v>
      </c>
      <c r="F52" s="26" t="s">
        <v>221</v>
      </c>
      <c r="G52" s="27" t="n">
        <v>2694918</v>
      </c>
      <c r="H52" s="53" t="n">
        <v>0.334644592283072</v>
      </c>
      <c r="I52" s="70" t="n">
        <v>1</v>
      </c>
      <c r="J52" s="26"/>
      <c r="K52" s="26"/>
    </row>
    <row r="53" customFormat="false" ht="15" hidden="false" customHeight="false" outlineLevel="0" collapsed="false">
      <c r="A53" s="32" t="s">
        <v>302</v>
      </c>
      <c r="B53" s="32" t="s">
        <v>303</v>
      </c>
      <c r="C53" s="32" t="s">
        <v>292</v>
      </c>
      <c r="D53" s="32" t="s">
        <v>11510</v>
      </c>
      <c r="E53" s="32" t="s">
        <v>220</v>
      </c>
      <c r="F53" s="32" t="s">
        <v>221</v>
      </c>
      <c r="G53" s="57" t="n">
        <v>2041840</v>
      </c>
      <c r="H53" s="56" t="n">
        <v>0.253547868360844</v>
      </c>
      <c r="I53" s="71" t="n">
        <v>2</v>
      </c>
      <c r="J53" s="57" t="n">
        <f aca="false">G53-1233034</f>
        <v>808806</v>
      </c>
      <c r="K53" s="32" t="s">
        <v>11511</v>
      </c>
    </row>
    <row r="54" customFormat="false" ht="15" hidden="false" customHeight="false" outlineLevel="0" collapsed="false">
      <c r="A54" s="26" t="s">
        <v>327</v>
      </c>
      <c r="B54" s="26" t="s">
        <v>328</v>
      </c>
      <c r="C54" s="26" t="s">
        <v>289</v>
      </c>
      <c r="D54" s="26" t="s">
        <v>11512</v>
      </c>
      <c r="E54" s="26" t="s">
        <v>223</v>
      </c>
      <c r="F54" s="26" t="s">
        <v>224</v>
      </c>
      <c r="G54" s="27" t="n">
        <v>511142</v>
      </c>
      <c r="H54" s="53" t="n">
        <v>0.21907628637274</v>
      </c>
      <c r="I54" s="70" t="n">
        <v>1</v>
      </c>
      <c r="J54" s="26"/>
      <c r="K54" s="26"/>
    </row>
    <row r="55" customFormat="false" ht="15" hidden="false" customHeight="false" outlineLevel="0" collapsed="false">
      <c r="A55" s="32" t="s">
        <v>327</v>
      </c>
      <c r="B55" s="32" t="s">
        <v>328</v>
      </c>
      <c r="C55" s="32" t="s">
        <v>289</v>
      </c>
      <c r="D55" s="32" t="s">
        <v>11513</v>
      </c>
      <c r="E55" s="32" t="s">
        <v>11237</v>
      </c>
      <c r="F55" s="32" t="s">
        <v>227</v>
      </c>
      <c r="G55" s="57" t="n">
        <v>399775</v>
      </c>
      <c r="H55" s="56" t="n">
        <v>0.171344210385103</v>
      </c>
      <c r="I55" s="71" t="n">
        <v>2</v>
      </c>
      <c r="J55" s="57" t="n">
        <f aca="false">G55-378710</f>
        <v>21065</v>
      </c>
      <c r="K55" s="32" t="s">
        <v>11514</v>
      </c>
    </row>
    <row r="56" customFormat="false" ht="15" hidden="false" customHeight="false" outlineLevel="0" collapsed="false">
      <c r="A56" s="26" t="s">
        <v>280</v>
      </c>
      <c r="B56" s="26" t="s">
        <v>281</v>
      </c>
      <c r="C56" s="26" t="s">
        <v>282</v>
      </c>
      <c r="D56" s="26" t="s">
        <v>11515</v>
      </c>
      <c r="E56" s="26" t="s">
        <v>11230</v>
      </c>
      <c r="F56" s="26" t="s">
        <v>221</v>
      </c>
      <c r="G56" s="27" t="n">
        <v>13273880</v>
      </c>
      <c r="H56" s="53" t="n">
        <v>0.305943984823898</v>
      </c>
      <c r="I56" s="70" t="n">
        <v>1</v>
      </c>
      <c r="J56" s="26"/>
      <c r="K56" s="26"/>
    </row>
    <row r="57" customFormat="false" ht="15" hidden="false" customHeight="false" outlineLevel="0" collapsed="false">
      <c r="A57" s="32" t="s">
        <v>280</v>
      </c>
      <c r="B57" s="32" t="s">
        <v>281</v>
      </c>
      <c r="C57" s="32" t="s">
        <v>282</v>
      </c>
      <c r="D57" s="32" t="s">
        <v>11516</v>
      </c>
      <c r="E57" s="32" t="s">
        <v>220</v>
      </c>
      <c r="F57" s="32" t="s">
        <v>221</v>
      </c>
      <c r="G57" s="57" t="n">
        <v>12703089</v>
      </c>
      <c r="H57" s="56" t="n">
        <v>0.292788067108685</v>
      </c>
      <c r="I57" s="71" t="n">
        <v>2</v>
      </c>
      <c r="J57" s="57" t="n">
        <f aca="false">G57-8342968</f>
        <v>4360121</v>
      </c>
      <c r="K57" s="32" t="s">
        <v>11517</v>
      </c>
    </row>
    <row r="58" customFormat="false" ht="15" hidden="false" customHeight="false" outlineLevel="0" collapsed="false">
      <c r="A58" s="26" t="s">
        <v>331</v>
      </c>
      <c r="B58" s="26" t="s">
        <v>332</v>
      </c>
      <c r="C58" s="26" t="s">
        <v>301</v>
      </c>
      <c r="D58" s="26" t="s">
        <v>11518</v>
      </c>
      <c r="E58" s="26" t="s">
        <v>220</v>
      </c>
      <c r="F58" s="26" t="s">
        <v>221</v>
      </c>
      <c r="G58" s="27" t="n">
        <v>450191</v>
      </c>
      <c r="H58" s="53" t="n">
        <v>0.272238331221862</v>
      </c>
      <c r="I58" s="70" t="n">
        <v>1</v>
      </c>
      <c r="J58" s="26"/>
      <c r="K58" s="26"/>
    </row>
    <row r="59" customFormat="false" ht="15" hidden="false" customHeight="false" outlineLevel="0" collapsed="false">
      <c r="A59" s="32" t="s">
        <v>331</v>
      </c>
      <c r="B59" s="32" t="s">
        <v>332</v>
      </c>
      <c r="C59" s="32" t="s">
        <v>301</v>
      </c>
      <c r="D59" s="32" t="s">
        <v>11519</v>
      </c>
      <c r="E59" s="32" t="s">
        <v>11237</v>
      </c>
      <c r="F59" s="32" t="s">
        <v>227</v>
      </c>
      <c r="G59" s="57" t="n">
        <v>316786</v>
      </c>
      <c r="H59" s="56" t="n">
        <v>0.191566006416052</v>
      </c>
      <c r="I59" s="71" t="n">
        <v>2</v>
      </c>
      <c r="J59" s="57" t="n">
        <f aca="false">G59-271829</f>
        <v>44957</v>
      </c>
      <c r="K59" s="32" t="s">
        <v>11520</v>
      </c>
    </row>
  </sheetData>
  <autoFilter ref="A5:K59"/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K5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9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22" t="s">
        <v>11521</v>
      </c>
    </row>
    <row r="2" customFormat="false" ht="15" hidden="false" customHeight="false" outlineLevel="0" collapsed="false">
      <c r="A2" s="23" t="s">
        <v>11522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11523</v>
      </c>
      <c r="D5" s="28" t="s">
        <v>211</v>
      </c>
      <c r="E5" s="28" t="s">
        <v>213</v>
      </c>
      <c r="F5" s="28" t="s">
        <v>214</v>
      </c>
      <c r="G5" s="28" t="s">
        <v>215</v>
      </c>
      <c r="H5" s="28" t="s">
        <v>11524</v>
      </c>
      <c r="I5" s="28" t="s">
        <v>11525</v>
      </c>
      <c r="J5" s="28" t="s">
        <v>11296</v>
      </c>
      <c r="K5" s="28" t="s">
        <v>11526</v>
      </c>
    </row>
    <row r="6" customFormat="false" ht="15" hidden="false" customHeight="false" outlineLevel="0" collapsed="false">
      <c r="A6" s="78" t="s">
        <v>333</v>
      </c>
      <c r="B6" s="78" t="s">
        <v>334</v>
      </c>
      <c r="C6" s="78" t="s">
        <v>11527</v>
      </c>
      <c r="D6" s="90" t="n">
        <v>1101</v>
      </c>
      <c r="E6" s="78" t="s">
        <v>11230</v>
      </c>
      <c r="F6" s="78" t="s">
        <v>221</v>
      </c>
      <c r="G6" s="79" t="n">
        <v>39587</v>
      </c>
      <c r="H6" s="91" t="n">
        <v>0.0855962896093927</v>
      </c>
      <c r="I6" s="78" t="s">
        <v>11528</v>
      </c>
      <c r="J6" s="90" t="n">
        <v>1</v>
      </c>
      <c r="K6" s="81" t="n">
        <v>0.684770316875142</v>
      </c>
    </row>
    <row r="7" customFormat="false" ht="15" hidden="false" customHeight="false" outlineLevel="0" collapsed="false">
      <c r="A7" s="78" t="s">
        <v>333</v>
      </c>
      <c r="B7" s="78" t="s">
        <v>334</v>
      </c>
      <c r="C7" s="78" t="s">
        <v>11529</v>
      </c>
      <c r="D7" s="90" t="n">
        <v>4444</v>
      </c>
      <c r="E7" s="78" t="s">
        <v>11240</v>
      </c>
      <c r="F7" s="78" t="s">
        <v>221</v>
      </c>
      <c r="G7" s="79" t="n">
        <v>33203</v>
      </c>
      <c r="H7" s="91" t="n">
        <v>0.0717925986788761</v>
      </c>
      <c r="I7" s="78" t="s">
        <v>11528</v>
      </c>
      <c r="J7" s="90" t="n">
        <v>2</v>
      </c>
      <c r="K7" s="81" t="n">
        <v>0.574340789431009</v>
      </c>
    </row>
    <row r="8" customFormat="false" ht="15" hidden="false" customHeight="false" outlineLevel="0" collapsed="false">
      <c r="A8" s="78" t="s">
        <v>333</v>
      </c>
      <c r="B8" s="78" t="s">
        <v>334</v>
      </c>
      <c r="C8" s="78" t="s">
        <v>11530</v>
      </c>
      <c r="D8" s="90" t="n">
        <v>4422</v>
      </c>
      <c r="E8" s="78" t="s">
        <v>11240</v>
      </c>
      <c r="F8" s="78" t="s">
        <v>221</v>
      </c>
      <c r="G8" s="79" t="n">
        <v>33155</v>
      </c>
      <c r="H8" s="91" t="n">
        <v>0.0716888115290226</v>
      </c>
      <c r="I8" s="78" t="s">
        <v>11528</v>
      </c>
      <c r="J8" s="90" t="n">
        <v>3</v>
      </c>
      <c r="K8" s="81" t="n">
        <v>0.573510492232181</v>
      </c>
    </row>
    <row r="9" customFormat="false" ht="15" hidden="false" customHeight="false" outlineLevel="0" collapsed="false">
      <c r="A9" s="78" t="s">
        <v>333</v>
      </c>
      <c r="B9" s="78" t="s">
        <v>334</v>
      </c>
      <c r="C9" s="78" t="s">
        <v>11531</v>
      </c>
      <c r="D9" s="90" t="n">
        <v>1533</v>
      </c>
      <c r="E9" s="78" t="s">
        <v>11237</v>
      </c>
      <c r="F9" s="78" t="s">
        <v>227</v>
      </c>
      <c r="G9" s="79" t="n">
        <v>26263</v>
      </c>
      <c r="H9" s="91" t="n">
        <v>0.0567867065958896</v>
      </c>
      <c r="I9" s="78" t="s">
        <v>11528</v>
      </c>
      <c r="J9" s="90" t="n">
        <v>4</v>
      </c>
      <c r="K9" s="81" t="n">
        <v>0.454293652767117</v>
      </c>
    </row>
    <row r="10" customFormat="false" ht="15" hidden="false" customHeight="false" outlineLevel="0" collapsed="false">
      <c r="A10" s="78" t="s">
        <v>333</v>
      </c>
      <c r="B10" s="78" t="s">
        <v>334</v>
      </c>
      <c r="C10" s="78" t="s">
        <v>11532</v>
      </c>
      <c r="D10" s="90" t="n">
        <v>1010</v>
      </c>
      <c r="E10" s="78" t="s">
        <v>11232</v>
      </c>
      <c r="F10" s="78" t="s">
        <v>221</v>
      </c>
      <c r="G10" s="79" t="n">
        <v>24854</v>
      </c>
      <c r="H10" s="91" t="n">
        <v>0.0537401213012314</v>
      </c>
      <c r="I10" s="78" t="s">
        <v>11528</v>
      </c>
      <c r="J10" s="90" t="n">
        <v>5</v>
      </c>
      <c r="K10" s="81" t="n">
        <v>0.429920970409851</v>
      </c>
    </row>
    <row r="11" customFormat="false" ht="15" hidden="false" customHeight="false" outlineLevel="0" collapsed="false">
      <c r="A11" s="78" t="s">
        <v>333</v>
      </c>
      <c r="B11" s="78" t="s">
        <v>334</v>
      </c>
      <c r="C11" s="78" t="s">
        <v>11533</v>
      </c>
      <c r="D11" s="90" t="n">
        <v>1111</v>
      </c>
      <c r="E11" s="78" t="s">
        <v>11230</v>
      </c>
      <c r="F11" s="78" t="s">
        <v>221</v>
      </c>
      <c r="G11" s="79" t="n">
        <v>23810</v>
      </c>
      <c r="H11" s="91" t="n">
        <v>0.0514827507919176</v>
      </c>
      <c r="I11" s="78" t="s">
        <v>11534</v>
      </c>
      <c r="J11" s="90" t="n">
        <v>6</v>
      </c>
      <c r="K11" s="81" t="n">
        <v>0.411862006335341</v>
      </c>
    </row>
    <row r="12" customFormat="false" ht="15" hidden="false" customHeight="false" outlineLevel="0" collapsed="false">
      <c r="A12" s="78" t="s">
        <v>333</v>
      </c>
      <c r="B12" s="78" t="s">
        <v>334</v>
      </c>
      <c r="C12" s="78" t="s">
        <v>11535</v>
      </c>
      <c r="D12" s="90" t="n">
        <v>6513</v>
      </c>
      <c r="E12" s="78" t="s">
        <v>11536</v>
      </c>
      <c r="F12" s="78" t="s">
        <v>224</v>
      </c>
      <c r="G12" s="79" t="n">
        <v>15800</v>
      </c>
      <c r="H12" s="91" t="n">
        <v>0.0341632701601133</v>
      </c>
      <c r="I12" s="78" t="s">
        <v>11534</v>
      </c>
      <c r="J12" s="90" t="n">
        <v>7</v>
      </c>
      <c r="K12" s="81" t="n">
        <v>0.273306161280906</v>
      </c>
    </row>
    <row r="13" customFormat="false" ht="15" hidden="false" customHeight="false" outlineLevel="0" collapsed="false">
      <c r="A13" s="78" t="s">
        <v>333</v>
      </c>
      <c r="B13" s="78" t="s">
        <v>334</v>
      </c>
      <c r="C13" s="78" t="s">
        <v>11537</v>
      </c>
      <c r="D13" s="90" t="n">
        <v>2244</v>
      </c>
      <c r="E13" s="78" t="s">
        <v>220</v>
      </c>
      <c r="F13" s="78" t="s">
        <v>221</v>
      </c>
      <c r="G13" s="79" t="n">
        <v>13732</v>
      </c>
      <c r="H13" s="91" t="n">
        <v>0.029691773787258</v>
      </c>
      <c r="I13" s="78" t="s">
        <v>11528</v>
      </c>
      <c r="J13" s="90" t="n">
        <v>8</v>
      </c>
      <c r="K13" s="81" t="n">
        <v>0.237534190298064</v>
      </c>
    </row>
    <row r="14" customFormat="false" ht="15" hidden="false" customHeight="false" outlineLevel="0" collapsed="false">
      <c r="A14" s="78" t="s">
        <v>321</v>
      </c>
      <c r="B14" s="78" t="s">
        <v>322</v>
      </c>
      <c r="C14" s="78" t="s">
        <v>11538</v>
      </c>
      <c r="D14" s="90" t="n">
        <v>1111</v>
      </c>
      <c r="E14" s="78" t="s">
        <v>11230</v>
      </c>
      <c r="F14" s="78" t="s">
        <v>221</v>
      </c>
      <c r="G14" s="79" t="n">
        <v>172628</v>
      </c>
      <c r="H14" s="91" t="n">
        <v>0.0959929179171247</v>
      </c>
      <c r="I14" s="78" t="s">
        <v>11528</v>
      </c>
      <c r="J14" s="90" t="n">
        <v>1</v>
      </c>
      <c r="K14" s="81" t="n">
        <v>0.863936261254123</v>
      </c>
    </row>
    <row r="15" customFormat="false" ht="15" hidden="false" customHeight="false" outlineLevel="0" collapsed="false">
      <c r="A15" s="78" t="s">
        <v>321</v>
      </c>
      <c r="B15" s="78" t="s">
        <v>322</v>
      </c>
      <c r="C15" s="78" t="s">
        <v>11539</v>
      </c>
      <c r="D15" s="90" t="n">
        <v>1190</v>
      </c>
      <c r="E15" s="78" t="s">
        <v>11230</v>
      </c>
      <c r="F15" s="78" t="s">
        <v>221</v>
      </c>
      <c r="G15" s="79" t="n">
        <v>165649</v>
      </c>
      <c r="H15" s="91" t="n">
        <v>0.0921121188918008</v>
      </c>
      <c r="I15" s="78" t="s">
        <v>11528</v>
      </c>
      <c r="J15" s="90" t="n">
        <v>2</v>
      </c>
      <c r="K15" s="81" t="n">
        <v>0.829009070026208</v>
      </c>
    </row>
    <row r="16" customFormat="false" ht="15" hidden="false" customHeight="false" outlineLevel="0" collapsed="false">
      <c r="A16" s="78" t="s">
        <v>321</v>
      </c>
      <c r="B16" s="78" t="s">
        <v>322</v>
      </c>
      <c r="C16" s="78" t="s">
        <v>11540</v>
      </c>
      <c r="D16" s="90" t="n">
        <v>5555</v>
      </c>
      <c r="E16" s="78" t="s">
        <v>232</v>
      </c>
      <c r="F16" s="78" t="s">
        <v>227</v>
      </c>
      <c r="G16" s="79" t="n">
        <v>155915</v>
      </c>
      <c r="H16" s="91" t="n">
        <v>0.0866993523475248</v>
      </c>
      <c r="I16" s="78" t="s">
        <v>11528</v>
      </c>
      <c r="J16" s="90" t="n">
        <v>3</v>
      </c>
      <c r="K16" s="81" t="n">
        <v>0.780294171127723</v>
      </c>
    </row>
    <row r="17" customFormat="false" ht="15" hidden="false" customHeight="false" outlineLevel="0" collapsed="false">
      <c r="A17" s="78" t="s">
        <v>321</v>
      </c>
      <c r="B17" s="78" t="s">
        <v>322</v>
      </c>
      <c r="C17" s="78" t="s">
        <v>11541</v>
      </c>
      <c r="D17" s="90" t="n">
        <v>1510</v>
      </c>
      <c r="E17" s="78" t="s">
        <v>11237</v>
      </c>
      <c r="F17" s="78" t="s">
        <v>227</v>
      </c>
      <c r="G17" s="79" t="n">
        <v>117115</v>
      </c>
      <c r="H17" s="91" t="n">
        <v>0.0651239114272543</v>
      </c>
      <c r="I17" s="78" t="s">
        <v>11528</v>
      </c>
      <c r="J17" s="90" t="n">
        <v>4</v>
      </c>
      <c r="K17" s="81" t="n">
        <v>0.586115202845289</v>
      </c>
    </row>
    <row r="18" customFormat="false" ht="15" hidden="false" customHeight="false" outlineLevel="0" collapsed="false">
      <c r="A18" s="78" t="s">
        <v>321</v>
      </c>
      <c r="B18" s="78" t="s">
        <v>322</v>
      </c>
      <c r="C18" s="78" t="s">
        <v>11542</v>
      </c>
      <c r="D18" s="90" t="n">
        <v>1515</v>
      </c>
      <c r="E18" s="78" t="s">
        <v>11237</v>
      </c>
      <c r="F18" s="78" t="s">
        <v>227</v>
      </c>
      <c r="G18" s="79" t="n">
        <v>112261</v>
      </c>
      <c r="H18" s="91" t="n">
        <v>0.0624247570399607</v>
      </c>
      <c r="I18" s="78" t="s">
        <v>11534</v>
      </c>
      <c r="J18" s="90" t="n">
        <v>5</v>
      </c>
      <c r="K18" s="81" t="n">
        <v>0.561822813359647</v>
      </c>
    </row>
    <row r="19" customFormat="false" ht="15" hidden="false" customHeight="false" outlineLevel="0" collapsed="false">
      <c r="A19" s="78" t="s">
        <v>321</v>
      </c>
      <c r="B19" s="78" t="s">
        <v>322</v>
      </c>
      <c r="C19" s="78" t="s">
        <v>11543</v>
      </c>
      <c r="D19" s="90" t="n">
        <v>1155</v>
      </c>
      <c r="E19" s="78" t="s">
        <v>11230</v>
      </c>
      <c r="F19" s="78" t="s">
        <v>221</v>
      </c>
      <c r="G19" s="79" t="n">
        <v>101172</v>
      </c>
      <c r="H19" s="91" t="n">
        <v>0.05625851826767</v>
      </c>
      <c r="I19" s="78" t="s">
        <v>11528</v>
      </c>
      <c r="J19" s="90" t="n">
        <v>6</v>
      </c>
      <c r="K19" s="81" t="n">
        <v>0.50632666440903</v>
      </c>
    </row>
    <row r="20" customFormat="false" ht="15" hidden="false" customHeight="false" outlineLevel="0" collapsed="false">
      <c r="A20" s="78" t="s">
        <v>321</v>
      </c>
      <c r="B20" s="78" t="s">
        <v>322</v>
      </c>
      <c r="C20" s="78" t="s">
        <v>11544</v>
      </c>
      <c r="D20" s="90" t="n">
        <v>4444</v>
      </c>
      <c r="E20" s="78" t="s">
        <v>11240</v>
      </c>
      <c r="F20" s="78" t="s">
        <v>221</v>
      </c>
      <c r="G20" s="79" t="n">
        <v>100705</v>
      </c>
      <c r="H20" s="91" t="n">
        <v>0.0559988344813359</v>
      </c>
      <c r="I20" s="78" t="s">
        <v>11534</v>
      </c>
      <c r="J20" s="90" t="n">
        <v>7</v>
      </c>
      <c r="K20" s="81" t="n">
        <v>0.503989510332023</v>
      </c>
    </row>
    <row r="21" customFormat="false" ht="15" hidden="false" customHeight="false" outlineLevel="0" collapsed="false">
      <c r="A21" s="78" t="s">
        <v>321</v>
      </c>
      <c r="B21" s="78" t="s">
        <v>322</v>
      </c>
      <c r="C21" s="78" t="s">
        <v>11545</v>
      </c>
      <c r="D21" s="90" t="n">
        <v>5588</v>
      </c>
      <c r="E21" s="78" t="s">
        <v>232</v>
      </c>
      <c r="F21" s="78" t="s">
        <v>227</v>
      </c>
      <c r="G21" s="79" t="n">
        <v>71825</v>
      </c>
      <c r="H21" s="91" t="n">
        <v>0.0399395887654232</v>
      </c>
      <c r="I21" s="78" t="s">
        <v>11528</v>
      </c>
      <c r="J21" s="90" t="n">
        <v>8</v>
      </c>
      <c r="K21" s="81" t="n">
        <v>0.359456298888809</v>
      </c>
    </row>
    <row r="22" customFormat="false" ht="15" hidden="false" customHeight="false" outlineLevel="0" collapsed="false">
      <c r="A22" s="78" t="s">
        <v>321</v>
      </c>
      <c r="B22" s="78" t="s">
        <v>322</v>
      </c>
      <c r="C22" s="78" t="s">
        <v>11546</v>
      </c>
      <c r="D22" s="90" t="n">
        <v>4522</v>
      </c>
      <c r="E22" s="78" t="s">
        <v>11235</v>
      </c>
      <c r="F22" s="78" t="s">
        <v>227</v>
      </c>
      <c r="G22" s="79" t="n">
        <v>63061</v>
      </c>
      <c r="H22" s="91" t="n">
        <v>0.0350662082441539</v>
      </c>
      <c r="I22" s="78" t="s">
        <v>11534</v>
      </c>
      <c r="J22" s="90" t="n">
        <v>9</v>
      </c>
      <c r="K22" s="81" t="n">
        <v>0.315595874197385</v>
      </c>
    </row>
    <row r="23" customFormat="false" ht="15" hidden="false" customHeight="false" outlineLevel="0" collapsed="false">
      <c r="A23" s="78" t="s">
        <v>335</v>
      </c>
      <c r="B23" s="78" t="s">
        <v>336</v>
      </c>
      <c r="C23" s="78" t="s">
        <v>11547</v>
      </c>
      <c r="D23" s="90" t="n">
        <v>4480</v>
      </c>
      <c r="E23" s="78" t="s">
        <v>11240</v>
      </c>
      <c r="F23" s="78" t="s">
        <v>221</v>
      </c>
      <c r="G23" s="79" t="n">
        <v>34587</v>
      </c>
      <c r="H23" s="91" t="n">
        <v>0.0752414723285764</v>
      </c>
      <c r="I23" s="78" t="s">
        <v>11528</v>
      </c>
      <c r="J23" s="90" t="n">
        <v>1</v>
      </c>
      <c r="K23" s="81" t="n">
        <v>0.601931778628611</v>
      </c>
    </row>
    <row r="24" customFormat="false" ht="15" hidden="false" customHeight="false" outlineLevel="0" collapsed="false">
      <c r="A24" s="78" t="s">
        <v>335</v>
      </c>
      <c r="B24" s="78" t="s">
        <v>336</v>
      </c>
      <c r="C24" s="78" t="s">
        <v>11548</v>
      </c>
      <c r="D24" s="90" t="n">
        <v>1212</v>
      </c>
      <c r="E24" s="78" t="s">
        <v>11277</v>
      </c>
      <c r="F24" s="78" t="s">
        <v>224</v>
      </c>
      <c r="G24" s="79" t="n">
        <v>26453</v>
      </c>
      <c r="H24" s="91" t="n">
        <v>0.0575465541246084</v>
      </c>
      <c r="I24" s="78" t="s">
        <v>11528</v>
      </c>
      <c r="J24" s="90" t="n">
        <v>2</v>
      </c>
      <c r="K24" s="81" t="n">
        <v>0.460372432996867</v>
      </c>
    </row>
    <row r="25" customFormat="false" ht="15" hidden="false" customHeight="false" outlineLevel="0" collapsed="false">
      <c r="A25" s="78" t="s">
        <v>335</v>
      </c>
      <c r="B25" s="78" t="s">
        <v>336</v>
      </c>
      <c r="C25" s="78" t="s">
        <v>11549</v>
      </c>
      <c r="D25" s="90" t="n">
        <v>4410</v>
      </c>
      <c r="E25" s="78" t="s">
        <v>11240</v>
      </c>
      <c r="F25" s="78" t="s">
        <v>221</v>
      </c>
      <c r="G25" s="79" t="n">
        <v>25501</v>
      </c>
      <c r="H25" s="91" t="n">
        <v>0.0554755482074487</v>
      </c>
      <c r="I25" s="78" t="s">
        <v>11528</v>
      </c>
      <c r="J25" s="90" t="n">
        <v>3</v>
      </c>
      <c r="K25" s="81" t="n">
        <v>0.443804385659589</v>
      </c>
    </row>
    <row r="26" customFormat="false" ht="15" hidden="false" customHeight="false" outlineLevel="0" collapsed="false">
      <c r="A26" s="78" t="s">
        <v>335</v>
      </c>
      <c r="B26" s="78" t="s">
        <v>336</v>
      </c>
      <c r="C26" s="78" t="s">
        <v>11550</v>
      </c>
      <c r="D26" s="90" t="n">
        <v>4444</v>
      </c>
      <c r="E26" s="78" t="s">
        <v>11240</v>
      </c>
      <c r="F26" s="78" t="s">
        <v>221</v>
      </c>
      <c r="G26" s="79" t="n">
        <v>20796</v>
      </c>
      <c r="H26" s="91" t="n">
        <v>0.0452401670727463</v>
      </c>
      <c r="I26" s="78" t="s">
        <v>11534</v>
      </c>
      <c r="J26" s="90" t="n">
        <v>4</v>
      </c>
      <c r="K26" s="81" t="n">
        <v>0.36192133658197</v>
      </c>
    </row>
    <row r="27" customFormat="false" ht="15" hidden="false" customHeight="false" outlineLevel="0" collapsed="false">
      <c r="A27" s="78" t="s">
        <v>335</v>
      </c>
      <c r="B27" s="78" t="s">
        <v>336</v>
      </c>
      <c r="C27" s="78" t="s">
        <v>11551</v>
      </c>
      <c r="D27" s="90" t="n">
        <v>2222</v>
      </c>
      <c r="E27" s="78" t="s">
        <v>220</v>
      </c>
      <c r="F27" s="78" t="s">
        <v>221</v>
      </c>
      <c r="G27" s="79" t="n">
        <v>19625</v>
      </c>
      <c r="H27" s="91" t="n">
        <v>0.0426927427775844</v>
      </c>
      <c r="I27" s="78" t="s">
        <v>11534</v>
      </c>
      <c r="J27" s="90" t="n">
        <v>5</v>
      </c>
      <c r="K27" s="81" t="n">
        <v>0.341541942220675</v>
      </c>
    </row>
    <row r="28" customFormat="false" ht="15" hidden="false" customHeight="false" outlineLevel="0" collapsed="false">
      <c r="A28" s="78" t="s">
        <v>335</v>
      </c>
      <c r="B28" s="78" t="s">
        <v>336</v>
      </c>
      <c r="C28" s="78" t="s">
        <v>11552</v>
      </c>
      <c r="D28" s="90" t="n">
        <v>1222</v>
      </c>
      <c r="E28" s="78" t="s">
        <v>11277</v>
      </c>
      <c r="F28" s="78" t="s">
        <v>224</v>
      </c>
      <c r="G28" s="79" t="n">
        <v>19382</v>
      </c>
      <c r="H28" s="91" t="n">
        <v>0.0421641141663766</v>
      </c>
      <c r="I28" s="78" t="s">
        <v>11534</v>
      </c>
      <c r="J28" s="90" t="n">
        <v>6</v>
      </c>
      <c r="K28" s="81" t="n">
        <v>0.337312913331013</v>
      </c>
    </row>
    <row r="29" customFormat="false" ht="15" hidden="false" customHeight="false" outlineLevel="0" collapsed="false">
      <c r="A29" s="78" t="s">
        <v>335</v>
      </c>
      <c r="B29" s="78" t="s">
        <v>336</v>
      </c>
      <c r="C29" s="78" t="s">
        <v>11553</v>
      </c>
      <c r="D29" s="90" t="n">
        <v>6565</v>
      </c>
      <c r="E29" s="78" t="s">
        <v>11536</v>
      </c>
      <c r="F29" s="78" t="s">
        <v>224</v>
      </c>
      <c r="G29" s="79" t="n">
        <v>17913</v>
      </c>
      <c r="H29" s="91" t="n">
        <v>0.0389684128089105</v>
      </c>
      <c r="I29" s="78" t="s">
        <v>11528</v>
      </c>
      <c r="J29" s="90" t="n">
        <v>7</v>
      </c>
      <c r="K29" s="81" t="n">
        <v>0.311747302471284</v>
      </c>
    </row>
    <row r="30" customFormat="false" ht="15" hidden="false" customHeight="false" outlineLevel="0" collapsed="false">
      <c r="A30" s="78" t="s">
        <v>335</v>
      </c>
      <c r="B30" s="78" t="s">
        <v>336</v>
      </c>
      <c r="C30" s="78" t="s">
        <v>11554</v>
      </c>
      <c r="D30" s="90" t="n">
        <v>2000</v>
      </c>
      <c r="E30" s="78" t="s">
        <v>11266</v>
      </c>
      <c r="F30" s="78" t="s">
        <v>227</v>
      </c>
      <c r="G30" s="79" t="n">
        <v>15358</v>
      </c>
      <c r="H30" s="91" t="n">
        <v>0.0334101983988862</v>
      </c>
      <c r="I30" s="78" t="s">
        <v>11528</v>
      </c>
      <c r="J30" s="90" t="n">
        <v>8</v>
      </c>
      <c r="K30" s="81" t="n">
        <v>0.26728158719109</v>
      </c>
    </row>
    <row r="31" customFormat="false" ht="15" hidden="false" customHeight="false" outlineLevel="0" collapsed="false">
      <c r="A31" s="78" t="s">
        <v>313</v>
      </c>
      <c r="B31" s="78" t="s">
        <v>314</v>
      </c>
      <c r="C31" s="78" t="s">
        <v>11555</v>
      </c>
      <c r="D31" s="90" t="n">
        <v>2211</v>
      </c>
      <c r="E31" s="78" t="s">
        <v>220</v>
      </c>
      <c r="F31" s="78" t="s">
        <v>221</v>
      </c>
      <c r="G31" s="79" t="n">
        <v>212948</v>
      </c>
      <c r="H31" s="91" t="n">
        <v>0.100482623114193</v>
      </c>
      <c r="I31" s="78" t="s">
        <v>11528</v>
      </c>
      <c r="J31" s="90" t="n">
        <v>1</v>
      </c>
      <c r="K31" s="81" t="n">
        <v>0.803860984913545</v>
      </c>
    </row>
    <row r="32" customFormat="false" ht="15" hidden="false" customHeight="false" outlineLevel="0" collapsed="false">
      <c r="A32" s="78" t="s">
        <v>313</v>
      </c>
      <c r="B32" s="78" t="s">
        <v>314</v>
      </c>
      <c r="C32" s="78" t="s">
        <v>11556</v>
      </c>
      <c r="D32" s="90" t="n">
        <v>5555</v>
      </c>
      <c r="E32" s="78" t="s">
        <v>232</v>
      </c>
      <c r="F32" s="78" t="s">
        <v>227</v>
      </c>
      <c r="G32" s="79" t="n">
        <v>138498</v>
      </c>
      <c r="H32" s="91" t="n">
        <v>0.0653523035486106</v>
      </c>
      <c r="I32" s="78" t="s">
        <v>11528</v>
      </c>
      <c r="J32" s="90" t="n">
        <v>2</v>
      </c>
      <c r="K32" s="81" t="n">
        <v>0.522818428388884</v>
      </c>
    </row>
    <row r="33" customFormat="false" ht="15" hidden="false" customHeight="false" outlineLevel="0" collapsed="false">
      <c r="A33" s="78" t="s">
        <v>313</v>
      </c>
      <c r="B33" s="78" t="s">
        <v>314</v>
      </c>
      <c r="C33" s="78" t="s">
        <v>11557</v>
      </c>
      <c r="D33" s="90" t="n">
        <v>1515</v>
      </c>
      <c r="E33" s="78" t="s">
        <v>11237</v>
      </c>
      <c r="F33" s="78" t="s">
        <v>227</v>
      </c>
      <c r="G33" s="79" t="n">
        <v>137148</v>
      </c>
      <c r="H33" s="91" t="n">
        <v>0.0647152863368774</v>
      </c>
      <c r="I33" s="78" t="s">
        <v>11528</v>
      </c>
      <c r="J33" s="90" t="n">
        <v>3</v>
      </c>
      <c r="K33" s="81" t="n">
        <v>0.517722290695019</v>
      </c>
    </row>
    <row r="34" customFormat="false" ht="15" hidden="false" customHeight="false" outlineLevel="0" collapsed="false">
      <c r="A34" s="78" t="s">
        <v>313</v>
      </c>
      <c r="B34" s="78" t="s">
        <v>314</v>
      </c>
      <c r="C34" s="78" t="s">
        <v>11558</v>
      </c>
      <c r="D34" s="90" t="n">
        <v>4477</v>
      </c>
      <c r="E34" s="78" t="s">
        <v>11240</v>
      </c>
      <c r="F34" s="78" t="s">
        <v>221</v>
      </c>
      <c r="G34" s="79" t="n">
        <v>122197</v>
      </c>
      <c r="H34" s="91" t="n">
        <v>0.0576604386830825</v>
      </c>
      <c r="I34" s="78" t="s">
        <v>11528</v>
      </c>
      <c r="J34" s="90" t="n">
        <v>4</v>
      </c>
      <c r="K34" s="81" t="n">
        <v>0.46128350946466</v>
      </c>
    </row>
    <row r="35" customFormat="false" ht="15" hidden="false" customHeight="false" outlineLevel="0" collapsed="false">
      <c r="A35" s="78" t="s">
        <v>313</v>
      </c>
      <c r="B35" s="78" t="s">
        <v>314</v>
      </c>
      <c r="C35" s="78" t="s">
        <v>11559</v>
      </c>
      <c r="D35" s="90" t="n">
        <v>1000</v>
      </c>
      <c r="E35" s="78" t="s">
        <v>11232</v>
      </c>
      <c r="F35" s="78" t="s">
        <v>221</v>
      </c>
      <c r="G35" s="79" t="n">
        <v>119480</v>
      </c>
      <c r="H35" s="91" t="n">
        <v>0.0563783825613943</v>
      </c>
      <c r="I35" s="78" t="s">
        <v>11528</v>
      </c>
      <c r="J35" s="90" t="n">
        <v>5</v>
      </c>
      <c r="K35" s="81" t="n">
        <v>0.451027060491154</v>
      </c>
    </row>
    <row r="36" customFormat="false" ht="15" hidden="false" customHeight="false" outlineLevel="0" collapsed="false">
      <c r="A36" s="78" t="s">
        <v>313</v>
      </c>
      <c r="B36" s="78" t="s">
        <v>314</v>
      </c>
      <c r="C36" s="78" t="s">
        <v>11560</v>
      </c>
      <c r="D36" s="90" t="n">
        <v>1555</v>
      </c>
      <c r="E36" s="78" t="s">
        <v>11237</v>
      </c>
      <c r="F36" s="78" t="s">
        <v>227</v>
      </c>
      <c r="G36" s="79" t="n">
        <v>91726</v>
      </c>
      <c r="H36" s="91" t="n">
        <v>0.0432822524173624</v>
      </c>
      <c r="I36" s="78" t="s">
        <v>11534</v>
      </c>
      <c r="J36" s="90" t="n">
        <v>6</v>
      </c>
      <c r="K36" s="81" t="n">
        <v>0.346258019338899</v>
      </c>
    </row>
    <row r="37" customFormat="false" ht="15" hidden="false" customHeight="false" outlineLevel="0" collapsed="false">
      <c r="A37" s="78" t="s">
        <v>313</v>
      </c>
      <c r="B37" s="78" t="s">
        <v>314</v>
      </c>
      <c r="C37" s="78" t="s">
        <v>11561</v>
      </c>
      <c r="D37" s="90" t="n">
        <v>4444</v>
      </c>
      <c r="E37" s="78" t="s">
        <v>11240</v>
      </c>
      <c r="F37" s="78" t="s">
        <v>221</v>
      </c>
      <c r="G37" s="79" t="n">
        <v>85461</v>
      </c>
      <c r="H37" s="91" t="n">
        <v>0.040326020690319</v>
      </c>
      <c r="I37" s="78" t="s">
        <v>11534</v>
      </c>
      <c r="J37" s="90" t="n">
        <v>7</v>
      </c>
      <c r="K37" s="81" t="n">
        <v>0.322608165522552</v>
      </c>
    </row>
    <row r="38" customFormat="false" ht="15" hidden="false" customHeight="false" outlineLevel="0" collapsed="false">
      <c r="A38" s="78" t="s">
        <v>313</v>
      </c>
      <c r="B38" s="78" t="s">
        <v>314</v>
      </c>
      <c r="C38" s="78" t="s">
        <v>11562</v>
      </c>
      <c r="D38" s="90" t="n">
        <v>2222</v>
      </c>
      <c r="E38" s="78" t="s">
        <v>220</v>
      </c>
      <c r="F38" s="78" t="s">
        <v>221</v>
      </c>
      <c r="G38" s="79" t="n">
        <v>59271</v>
      </c>
      <c r="H38" s="91" t="n">
        <v>0.027967886782695</v>
      </c>
      <c r="I38" s="78" t="s">
        <v>11534</v>
      </c>
      <c r="J38" s="90" t="n">
        <v>8</v>
      </c>
      <c r="K38" s="81" t="n">
        <v>0.22374309426156</v>
      </c>
    </row>
    <row r="39" customFormat="false" ht="15" hidden="false" customHeight="false" outlineLevel="0" collapsed="false">
      <c r="A39" s="78" t="s">
        <v>287</v>
      </c>
      <c r="B39" s="78" t="s">
        <v>288</v>
      </c>
      <c r="C39" s="78" t="s">
        <v>11563</v>
      </c>
      <c r="D39" s="90" t="n">
        <v>7000</v>
      </c>
      <c r="E39" s="78" t="s">
        <v>226</v>
      </c>
      <c r="F39" s="78" t="s">
        <v>227</v>
      </c>
      <c r="G39" s="79" t="n">
        <v>248147</v>
      </c>
      <c r="H39" s="91" t="n">
        <v>0.0299628728771564</v>
      </c>
      <c r="I39" s="78" t="s">
        <v>11528</v>
      </c>
      <c r="J39" s="90" t="n">
        <v>1</v>
      </c>
      <c r="K39" s="81" t="n">
        <v>1.1685520422091</v>
      </c>
    </row>
    <row r="40" customFormat="false" ht="15" hidden="false" customHeight="false" outlineLevel="0" collapsed="false">
      <c r="A40" s="78" t="s">
        <v>287</v>
      </c>
      <c r="B40" s="78" t="s">
        <v>288</v>
      </c>
      <c r="C40" s="78" t="s">
        <v>11564</v>
      </c>
      <c r="D40" s="90" t="n">
        <v>5510</v>
      </c>
      <c r="E40" s="78" t="s">
        <v>232</v>
      </c>
      <c r="F40" s="78" t="s">
        <v>227</v>
      </c>
      <c r="G40" s="79" t="n">
        <v>205815</v>
      </c>
      <c r="H40" s="91" t="n">
        <v>0.0248514335503228</v>
      </c>
      <c r="I40" s="78" t="s">
        <v>11528</v>
      </c>
      <c r="J40" s="90" t="n">
        <v>2</v>
      </c>
      <c r="K40" s="81" t="n">
        <v>0.969205908462588</v>
      </c>
    </row>
    <row r="41" customFormat="false" ht="15" hidden="false" customHeight="false" outlineLevel="0" collapsed="false">
      <c r="A41" s="78" t="s">
        <v>287</v>
      </c>
      <c r="B41" s="78" t="s">
        <v>288</v>
      </c>
      <c r="C41" s="78" t="s">
        <v>11565</v>
      </c>
      <c r="D41" s="90" t="n">
        <v>7070</v>
      </c>
      <c r="E41" s="78" t="s">
        <v>226</v>
      </c>
      <c r="F41" s="78" t="s">
        <v>227</v>
      </c>
      <c r="G41" s="79" t="n">
        <v>197240</v>
      </c>
      <c r="H41" s="91" t="n">
        <v>0.0238160326189329</v>
      </c>
      <c r="I41" s="78" t="s">
        <v>11528</v>
      </c>
      <c r="J41" s="90" t="n">
        <v>3</v>
      </c>
      <c r="K41" s="81" t="n">
        <v>0.928825272138381</v>
      </c>
    </row>
    <row r="42" customFormat="false" ht="15" hidden="false" customHeight="false" outlineLevel="0" collapsed="false">
      <c r="A42" s="78" t="s">
        <v>287</v>
      </c>
      <c r="B42" s="78" t="s">
        <v>288</v>
      </c>
      <c r="C42" s="78" t="s">
        <v>11566</v>
      </c>
      <c r="D42" s="90" t="n">
        <v>5588</v>
      </c>
      <c r="E42" s="78" t="s">
        <v>232</v>
      </c>
      <c r="F42" s="78" t="s">
        <v>227</v>
      </c>
      <c r="G42" s="79" t="n">
        <v>192492</v>
      </c>
      <c r="H42" s="91" t="n">
        <v>0.0232427284064268</v>
      </c>
      <c r="I42" s="78" t="s">
        <v>11528</v>
      </c>
      <c r="J42" s="90" t="n">
        <v>4</v>
      </c>
      <c r="K42" s="81" t="n">
        <v>0.906466407850645</v>
      </c>
    </row>
    <row r="43" customFormat="false" ht="15" hidden="false" customHeight="false" outlineLevel="0" collapsed="false">
      <c r="A43" s="78" t="s">
        <v>287</v>
      </c>
      <c r="B43" s="78" t="s">
        <v>288</v>
      </c>
      <c r="C43" s="78" t="s">
        <v>11567</v>
      </c>
      <c r="D43" s="90" t="n">
        <v>1330</v>
      </c>
      <c r="E43" s="78" t="s">
        <v>223</v>
      </c>
      <c r="F43" s="78" t="s">
        <v>224</v>
      </c>
      <c r="G43" s="79" t="n">
        <v>192080</v>
      </c>
      <c r="H43" s="91" t="n">
        <v>0.0231929808631344</v>
      </c>
      <c r="I43" s="78" t="s">
        <v>11528</v>
      </c>
      <c r="J43" s="90" t="n">
        <v>5</v>
      </c>
      <c r="K43" s="81" t="n">
        <v>0.90452625366224</v>
      </c>
    </row>
    <row r="44" customFormat="false" ht="15" hidden="false" customHeight="false" outlineLevel="0" collapsed="false">
      <c r="A44" s="78" t="s">
        <v>287</v>
      </c>
      <c r="B44" s="78" t="s">
        <v>288</v>
      </c>
      <c r="C44" s="78" t="s">
        <v>11568</v>
      </c>
      <c r="D44" s="90" t="n">
        <v>1100</v>
      </c>
      <c r="E44" s="78" t="s">
        <v>11230</v>
      </c>
      <c r="F44" s="78" t="s">
        <v>221</v>
      </c>
      <c r="G44" s="79" t="n">
        <v>167394</v>
      </c>
      <c r="H44" s="91" t="n">
        <v>0.0202122336453744</v>
      </c>
      <c r="I44" s="78" t="s">
        <v>11528</v>
      </c>
      <c r="J44" s="90" t="n">
        <v>6</v>
      </c>
      <c r="K44" s="81" t="n">
        <v>0.788277112169602</v>
      </c>
    </row>
    <row r="45" customFormat="false" ht="15" hidden="false" customHeight="false" outlineLevel="0" collapsed="false">
      <c r="A45" s="78" t="s">
        <v>287</v>
      </c>
      <c r="B45" s="78" t="s">
        <v>288</v>
      </c>
      <c r="C45" s="78" t="s">
        <v>11569</v>
      </c>
      <c r="D45" s="90" t="n">
        <v>1300</v>
      </c>
      <c r="E45" s="78" t="s">
        <v>223</v>
      </c>
      <c r="F45" s="78" t="s">
        <v>224</v>
      </c>
      <c r="G45" s="79" t="n">
        <v>163055</v>
      </c>
      <c r="H45" s="91" t="n">
        <v>0.0196883147367679</v>
      </c>
      <c r="I45" s="78" t="s">
        <v>11528</v>
      </c>
      <c r="J45" s="90" t="n">
        <v>7</v>
      </c>
      <c r="K45" s="81" t="n">
        <v>0.767844274733947</v>
      </c>
    </row>
    <row r="46" customFormat="false" ht="15" hidden="false" customHeight="false" outlineLevel="0" collapsed="false">
      <c r="A46" s="78" t="s">
        <v>287</v>
      </c>
      <c r="B46" s="78" t="s">
        <v>288</v>
      </c>
      <c r="C46" s="78" t="s">
        <v>11570</v>
      </c>
      <c r="D46" s="90" t="n">
        <v>2299</v>
      </c>
      <c r="E46" s="78" t="s">
        <v>220</v>
      </c>
      <c r="F46" s="78" t="s">
        <v>221</v>
      </c>
      <c r="G46" s="79" t="n">
        <v>162370</v>
      </c>
      <c r="H46" s="91" t="n">
        <v>0.019605603408721</v>
      </c>
      <c r="I46" s="78" t="s">
        <v>11528</v>
      </c>
      <c r="J46" s="90" t="n">
        <v>8</v>
      </c>
      <c r="K46" s="81" t="n">
        <v>0.764618532940119</v>
      </c>
    </row>
    <row r="47" customFormat="false" ht="15" hidden="false" customHeight="false" outlineLevel="0" collapsed="false">
      <c r="A47" s="78" t="s">
        <v>287</v>
      </c>
      <c r="B47" s="78" t="s">
        <v>288</v>
      </c>
      <c r="C47" s="78" t="s">
        <v>11571</v>
      </c>
      <c r="D47" s="90" t="n">
        <v>2222</v>
      </c>
      <c r="E47" s="78" t="s">
        <v>220</v>
      </c>
      <c r="F47" s="78" t="s">
        <v>221</v>
      </c>
      <c r="G47" s="79" t="n">
        <v>156108</v>
      </c>
      <c r="H47" s="91" t="n">
        <v>0.0188494890492617</v>
      </c>
      <c r="I47" s="78" t="s">
        <v>11528</v>
      </c>
      <c r="J47" s="90" t="n">
        <v>9</v>
      </c>
      <c r="K47" s="81" t="n">
        <v>0.735130072921205</v>
      </c>
    </row>
    <row r="48" customFormat="false" ht="15" hidden="false" customHeight="false" outlineLevel="0" collapsed="false">
      <c r="A48" s="78" t="s">
        <v>287</v>
      </c>
      <c r="B48" s="78" t="s">
        <v>288</v>
      </c>
      <c r="C48" s="78" t="s">
        <v>11572</v>
      </c>
      <c r="D48" s="90" t="n">
        <v>5577</v>
      </c>
      <c r="E48" s="78" t="s">
        <v>232</v>
      </c>
      <c r="F48" s="78" t="s">
        <v>227</v>
      </c>
      <c r="G48" s="79" t="n">
        <v>155060</v>
      </c>
      <c r="H48" s="91" t="n">
        <v>0.0187229467546731</v>
      </c>
      <c r="I48" s="78" t="s">
        <v>11528</v>
      </c>
      <c r="J48" s="90" t="n">
        <v>10</v>
      </c>
      <c r="K48" s="81" t="n">
        <v>0.730194923432252</v>
      </c>
    </row>
    <row r="49" customFormat="false" ht="15" hidden="false" customHeight="false" outlineLevel="0" collapsed="false">
      <c r="A49" s="78" t="s">
        <v>287</v>
      </c>
      <c r="B49" s="78" t="s">
        <v>288</v>
      </c>
      <c r="C49" s="78" t="s">
        <v>11573</v>
      </c>
      <c r="D49" s="90" t="n">
        <v>1313</v>
      </c>
      <c r="E49" s="78" t="s">
        <v>223</v>
      </c>
      <c r="F49" s="78" t="s">
        <v>224</v>
      </c>
      <c r="G49" s="79" t="n">
        <v>152049</v>
      </c>
      <c r="H49" s="91" t="n">
        <v>0.0183593791506597</v>
      </c>
      <c r="I49" s="78" t="s">
        <v>11528</v>
      </c>
      <c r="J49" s="90" t="n">
        <v>11</v>
      </c>
      <c r="K49" s="81" t="n">
        <v>0.716015786875729</v>
      </c>
    </row>
    <row r="50" customFormat="false" ht="15" hidden="false" customHeight="false" outlineLevel="0" collapsed="false">
      <c r="A50" s="78" t="s">
        <v>287</v>
      </c>
      <c r="B50" s="78" t="s">
        <v>288</v>
      </c>
      <c r="C50" s="78" t="s">
        <v>11574</v>
      </c>
      <c r="D50" s="90" t="n">
        <v>1310</v>
      </c>
      <c r="E50" s="78" t="s">
        <v>223</v>
      </c>
      <c r="F50" s="78" t="s">
        <v>224</v>
      </c>
      <c r="G50" s="79" t="n">
        <v>148941</v>
      </c>
      <c r="H50" s="91" t="n">
        <v>0.017984099139609</v>
      </c>
      <c r="I50" s="78" t="s">
        <v>11528</v>
      </c>
      <c r="J50" s="90" t="n">
        <v>12</v>
      </c>
      <c r="K50" s="81" t="n">
        <v>0.701379866444751</v>
      </c>
    </row>
    <row r="51" customFormat="false" ht="15" hidden="false" customHeight="false" outlineLevel="0" collapsed="false">
      <c r="A51" s="78" t="s">
        <v>287</v>
      </c>
      <c r="B51" s="78" t="s">
        <v>288</v>
      </c>
      <c r="C51" s="78" t="s">
        <v>11575</v>
      </c>
      <c r="D51" s="90" t="n">
        <v>5580</v>
      </c>
      <c r="E51" s="78" t="s">
        <v>232</v>
      </c>
      <c r="F51" s="78" t="s">
        <v>227</v>
      </c>
      <c r="G51" s="79" t="n">
        <v>148775</v>
      </c>
      <c r="H51" s="91" t="n">
        <v>0.0179640552265349</v>
      </c>
      <c r="I51" s="78" t="s">
        <v>11528</v>
      </c>
      <c r="J51" s="90" t="n">
        <v>13</v>
      </c>
      <c r="K51" s="81" t="n">
        <v>0.70059815383486</v>
      </c>
    </row>
    <row r="52" customFormat="false" ht="15" hidden="false" customHeight="false" outlineLevel="0" collapsed="false">
      <c r="A52" s="78" t="s">
        <v>287</v>
      </c>
      <c r="B52" s="78" t="s">
        <v>288</v>
      </c>
      <c r="C52" s="78" t="s">
        <v>11576</v>
      </c>
      <c r="D52" s="90" t="n">
        <v>1555</v>
      </c>
      <c r="E52" s="78" t="s">
        <v>11237</v>
      </c>
      <c r="F52" s="78" t="s">
        <v>227</v>
      </c>
      <c r="G52" s="79" t="n">
        <v>147981</v>
      </c>
      <c r="H52" s="91" t="n">
        <v>0.017868182533879</v>
      </c>
      <c r="I52" s="78" t="s">
        <v>11528</v>
      </c>
      <c r="J52" s="90" t="n">
        <v>14</v>
      </c>
      <c r="K52" s="81" t="n">
        <v>0.696859118821283</v>
      </c>
    </row>
    <row r="53" customFormat="false" ht="15" hidden="false" customHeight="false" outlineLevel="0" collapsed="false">
      <c r="A53" s="78" t="s">
        <v>287</v>
      </c>
      <c r="B53" s="78" t="s">
        <v>288</v>
      </c>
      <c r="C53" s="78" t="s">
        <v>11577</v>
      </c>
      <c r="D53" s="90" t="n">
        <v>1011</v>
      </c>
      <c r="E53" s="78" t="s">
        <v>11232</v>
      </c>
      <c r="F53" s="78" t="s">
        <v>221</v>
      </c>
      <c r="G53" s="79" t="n">
        <v>144890</v>
      </c>
      <c r="H53" s="91" t="n">
        <v>0.0174949552127215</v>
      </c>
      <c r="I53" s="78" t="s">
        <v>11528</v>
      </c>
      <c r="J53" s="90" t="n">
        <v>15</v>
      </c>
      <c r="K53" s="81" t="n">
        <v>0.682303253296137</v>
      </c>
    </row>
    <row r="54" customFormat="false" ht="15" hidden="false" customHeight="false" outlineLevel="0" collapsed="false">
      <c r="A54" s="78" t="s">
        <v>287</v>
      </c>
      <c r="B54" s="78" t="s">
        <v>288</v>
      </c>
      <c r="C54" s="78" t="s">
        <v>11578</v>
      </c>
      <c r="D54" s="90" t="n">
        <v>4500</v>
      </c>
      <c r="E54" s="78" t="s">
        <v>11235</v>
      </c>
      <c r="F54" s="78" t="s">
        <v>227</v>
      </c>
      <c r="G54" s="79" t="n">
        <v>141762</v>
      </c>
      <c r="H54" s="91" t="n">
        <v>0.0171172602723847</v>
      </c>
      <c r="I54" s="78" t="s">
        <v>11528</v>
      </c>
      <c r="J54" s="90" t="n">
        <v>16</v>
      </c>
      <c r="K54" s="81" t="n">
        <v>0.667573150623004</v>
      </c>
    </row>
    <row r="55" customFormat="false" ht="15" hidden="false" customHeight="false" outlineLevel="0" collapsed="false">
      <c r="A55" s="78" t="s">
        <v>287</v>
      </c>
      <c r="B55" s="78" t="s">
        <v>288</v>
      </c>
      <c r="C55" s="78" t="s">
        <v>11579</v>
      </c>
      <c r="D55" s="90" t="n">
        <v>1301</v>
      </c>
      <c r="E55" s="78" t="s">
        <v>223</v>
      </c>
      <c r="F55" s="78" t="s">
        <v>224</v>
      </c>
      <c r="G55" s="79" t="n">
        <v>138163</v>
      </c>
      <c r="H55" s="91" t="n">
        <v>0.0166826937473617</v>
      </c>
      <c r="I55" s="78" t="s">
        <v>11528</v>
      </c>
      <c r="J55" s="90" t="n">
        <v>17</v>
      </c>
      <c r="K55" s="81" t="n">
        <v>0.650625056147106</v>
      </c>
    </row>
    <row r="56" customFormat="false" ht="15" hidden="false" customHeight="false" outlineLevel="0" collapsed="false">
      <c r="A56" s="78" t="s">
        <v>287</v>
      </c>
      <c r="B56" s="78" t="s">
        <v>288</v>
      </c>
      <c r="C56" s="78" t="s">
        <v>11580</v>
      </c>
      <c r="D56" s="90" t="n">
        <v>4433</v>
      </c>
      <c r="E56" s="78" t="s">
        <v>11240</v>
      </c>
      <c r="F56" s="78" t="s">
        <v>221</v>
      </c>
      <c r="G56" s="79" t="n">
        <v>134235</v>
      </c>
      <c r="H56" s="91" t="n">
        <v>0.0162084016355833</v>
      </c>
      <c r="I56" s="78" t="s">
        <v>11528</v>
      </c>
      <c r="J56" s="90" t="n">
        <v>18</v>
      </c>
      <c r="K56" s="81" t="n">
        <v>0.632127663787749</v>
      </c>
    </row>
    <row r="57" customFormat="false" ht="15" hidden="false" customHeight="false" outlineLevel="0" collapsed="false">
      <c r="A57" s="78" t="s">
        <v>287</v>
      </c>
      <c r="B57" s="78" t="s">
        <v>288</v>
      </c>
      <c r="C57" s="78" t="s">
        <v>11581</v>
      </c>
      <c r="D57" s="90" t="n">
        <v>6550</v>
      </c>
      <c r="E57" s="78" t="s">
        <v>11536</v>
      </c>
      <c r="F57" s="78" t="s">
        <v>224</v>
      </c>
      <c r="G57" s="79" t="n">
        <v>123359</v>
      </c>
      <c r="H57" s="91" t="n">
        <v>0.0148951630898344</v>
      </c>
      <c r="I57" s="78" t="s">
        <v>11528</v>
      </c>
      <c r="J57" s="90" t="n">
        <v>19</v>
      </c>
      <c r="K57" s="81" t="n">
        <v>0.580911360503542</v>
      </c>
    </row>
    <row r="58" customFormat="false" ht="15" hidden="false" customHeight="false" outlineLevel="0" collapsed="false">
      <c r="A58" s="78" t="s">
        <v>287</v>
      </c>
      <c r="B58" s="78" t="s">
        <v>288</v>
      </c>
      <c r="C58" s="78" t="s">
        <v>11582</v>
      </c>
      <c r="D58" s="90" t="n">
        <v>4488</v>
      </c>
      <c r="E58" s="78" t="s">
        <v>11240</v>
      </c>
      <c r="F58" s="78" t="s">
        <v>221</v>
      </c>
      <c r="G58" s="79" t="n">
        <v>122667</v>
      </c>
      <c r="H58" s="91" t="n">
        <v>0.0148116065365374</v>
      </c>
      <c r="I58" s="78" t="s">
        <v>11528</v>
      </c>
      <c r="J58" s="90" t="n">
        <v>20</v>
      </c>
      <c r="K58" s="81" t="n">
        <v>0.577652654924959</v>
      </c>
    </row>
    <row r="59" customFormat="false" ht="15" hidden="false" customHeight="false" outlineLevel="0" collapsed="false">
      <c r="A59" s="78" t="s">
        <v>287</v>
      </c>
      <c r="B59" s="78" t="s">
        <v>288</v>
      </c>
      <c r="C59" s="78" t="s">
        <v>11583</v>
      </c>
      <c r="D59" s="90" t="n">
        <v>4545</v>
      </c>
      <c r="E59" s="78" t="s">
        <v>11235</v>
      </c>
      <c r="F59" s="78" t="s">
        <v>227</v>
      </c>
      <c r="G59" s="79" t="n">
        <v>119865</v>
      </c>
      <c r="H59" s="91" t="n">
        <v>0.0144732749435631</v>
      </c>
      <c r="I59" s="78" t="s">
        <v>11528</v>
      </c>
      <c r="J59" s="90" t="n">
        <v>21</v>
      </c>
      <c r="K59" s="81" t="n">
        <v>0.564457722798961</v>
      </c>
    </row>
    <row r="60" customFormat="false" ht="15" hidden="false" customHeight="false" outlineLevel="0" collapsed="false">
      <c r="A60" s="78" t="s">
        <v>287</v>
      </c>
      <c r="B60" s="78" t="s">
        <v>288</v>
      </c>
      <c r="C60" s="78" t="s">
        <v>11584</v>
      </c>
      <c r="D60" s="90" t="n">
        <v>6565</v>
      </c>
      <c r="E60" s="78" t="s">
        <v>11536</v>
      </c>
      <c r="F60" s="78" t="s">
        <v>224</v>
      </c>
      <c r="G60" s="79" t="n">
        <v>114552</v>
      </c>
      <c r="H60" s="91" t="n">
        <v>0.0138317489787264</v>
      </c>
      <c r="I60" s="78" t="s">
        <v>11528</v>
      </c>
      <c r="J60" s="90" t="n">
        <v>22</v>
      </c>
      <c r="K60" s="81" t="n">
        <v>0.53943821017033</v>
      </c>
    </row>
    <row r="61" customFormat="false" ht="15" hidden="false" customHeight="false" outlineLevel="0" collapsed="false">
      <c r="A61" s="78" t="s">
        <v>287</v>
      </c>
      <c r="B61" s="78" t="s">
        <v>288</v>
      </c>
      <c r="C61" s="78" t="s">
        <v>11585</v>
      </c>
      <c r="D61" s="90" t="n">
        <v>6522</v>
      </c>
      <c r="E61" s="78" t="s">
        <v>11536</v>
      </c>
      <c r="F61" s="78" t="s">
        <v>224</v>
      </c>
      <c r="G61" s="79" t="n">
        <v>114395</v>
      </c>
      <c r="H61" s="91" t="n">
        <v>0.013812791783831</v>
      </c>
      <c r="I61" s="78" t="s">
        <v>11528</v>
      </c>
      <c r="J61" s="90" t="n">
        <v>23</v>
      </c>
      <c r="K61" s="81" t="n">
        <v>0.538698879569408</v>
      </c>
    </row>
    <row r="62" customFormat="false" ht="15" hidden="false" customHeight="false" outlineLevel="0" collapsed="false">
      <c r="A62" s="78" t="s">
        <v>287</v>
      </c>
      <c r="B62" s="78" t="s">
        <v>288</v>
      </c>
      <c r="C62" s="78" t="s">
        <v>11586</v>
      </c>
      <c r="D62" s="90" t="n">
        <v>4410</v>
      </c>
      <c r="E62" s="78" t="s">
        <v>11240</v>
      </c>
      <c r="F62" s="78" t="s">
        <v>221</v>
      </c>
      <c r="G62" s="79" t="n">
        <v>111025</v>
      </c>
      <c r="H62" s="91" t="n">
        <v>0.0134058761991331</v>
      </c>
      <c r="I62" s="78" t="s">
        <v>11528</v>
      </c>
      <c r="J62" s="90" t="n">
        <v>24</v>
      </c>
      <c r="K62" s="81" t="n">
        <v>0.522829171766192</v>
      </c>
    </row>
    <row r="63" customFormat="false" ht="15" hidden="false" customHeight="false" outlineLevel="0" collapsed="false">
      <c r="A63" s="78" t="s">
        <v>287</v>
      </c>
      <c r="B63" s="78" t="s">
        <v>288</v>
      </c>
      <c r="C63" s="78" t="s">
        <v>11587</v>
      </c>
      <c r="D63" s="90" t="n">
        <v>1122</v>
      </c>
      <c r="E63" s="78" t="s">
        <v>11230</v>
      </c>
      <c r="F63" s="78" t="s">
        <v>221</v>
      </c>
      <c r="G63" s="79" t="n">
        <v>110384</v>
      </c>
      <c r="H63" s="91" t="n">
        <v>0.0133284777155155</v>
      </c>
      <c r="I63" s="78" t="s">
        <v>11528</v>
      </c>
      <c r="J63" s="90" t="n">
        <v>25</v>
      </c>
      <c r="K63" s="81" t="n">
        <v>0.519810630905106</v>
      </c>
    </row>
    <row r="64" customFormat="false" ht="15" hidden="false" customHeight="false" outlineLevel="0" collapsed="false">
      <c r="A64" s="78" t="s">
        <v>287</v>
      </c>
      <c r="B64" s="78" t="s">
        <v>288</v>
      </c>
      <c r="C64" s="78" t="s">
        <v>11588</v>
      </c>
      <c r="D64" s="90" t="n">
        <v>4411</v>
      </c>
      <c r="E64" s="78" t="s">
        <v>11240</v>
      </c>
      <c r="F64" s="78" t="s">
        <v>221</v>
      </c>
      <c r="G64" s="79" t="n">
        <v>108893</v>
      </c>
      <c r="H64" s="91" t="n">
        <v>0.0131484447372412</v>
      </c>
      <c r="I64" s="78" t="s">
        <v>11528</v>
      </c>
      <c r="J64" s="90" t="n">
        <v>26</v>
      </c>
      <c r="K64" s="81" t="n">
        <v>0.512789344752407</v>
      </c>
    </row>
    <row r="65" customFormat="false" ht="15" hidden="false" customHeight="false" outlineLevel="0" collapsed="false">
      <c r="A65" s="78" t="s">
        <v>287</v>
      </c>
      <c r="B65" s="78" t="s">
        <v>288</v>
      </c>
      <c r="C65" s="78" t="s">
        <v>11589</v>
      </c>
      <c r="D65" s="90" t="n">
        <v>1331</v>
      </c>
      <c r="E65" s="78" t="s">
        <v>223</v>
      </c>
      <c r="F65" s="78" t="s">
        <v>224</v>
      </c>
      <c r="G65" s="79" t="n">
        <v>108870</v>
      </c>
      <c r="H65" s="91" t="n">
        <v>0.0131456675685623</v>
      </c>
      <c r="I65" s="78" t="s">
        <v>11528</v>
      </c>
      <c r="J65" s="90" t="n">
        <v>27</v>
      </c>
      <c r="K65" s="81" t="n">
        <v>0.512681035173928</v>
      </c>
    </row>
    <row r="66" customFormat="false" ht="15" hidden="false" customHeight="false" outlineLevel="0" collapsed="false">
      <c r="A66" s="78" t="s">
        <v>287</v>
      </c>
      <c r="B66" s="78" t="s">
        <v>288</v>
      </c>
      <c r="C66" s="78" t="s">
        <v>11590</v>
      </c>
      <c r="D66" s="90" t="n">
        <v>1361</v>
      </c>
      <c r="E66" s="78" t="s">
        <v>223</v>
      </c>
      <c r="F66" s="78" t="s">
        <v>224</v>
      </c>
      <c r="G66" s="79" t="n">
        <v>108200</v>
      </c>
      <c r="H66" s="91" t="n">
        <v>0.0130647674374799</v>
      </c>
      <c r="I66" s="78" t="s">
        <v>11534</v>
      </c>
      <c r="J66" s="90" t="n">
        <v>28</v>
      </c>
      <c r="K66" s="81" t="n">
        <v>0.509525930061716</v>
      </c>
    </row>
    <row r="67" customFormat="false" ht="15" hidden="false" customHeight="false" outlineLevel="0" collapsed="false">
      <c r="A67" s="78" t="s">
        <v>287</v>
      </c>
      <c r="B67" s="78" t="s">
        <v>288</v>
      </c>
      <c r="C67" s="78" t="s">
        <v>11591</v>
      </c>
      <c r="D67" s="90" t="n">
        <v>2288</v>
      </c>
      <c r="E67" s="78" t="s">
        <v>220</v>
      </c>
      <c r="F67" s="78" t="s">
        <v>221</v>
      </c>
      <c r="G67" s="79" t="n">
        <v>107232</v>
      </c>
      <c r="H67" s="91" t="n">
        <v>0.0129478848600355</v>
      </c>
      <c r="I67" s="78" t="s">
        <v>11528</v>
      </c>
      <c r="J67" s="90" t="n">
        <v>29</v>
      </c>
      <c r="K67" s="81" t="n">
        <v>0.504967509541386</v>
      </c>
    </row>
    <row r="68" customFormat="false" ht="15" hidden="false" customHeight="false" outlineLevel="0" collapsed="false">
      <c r="A68" s="78" t="s">
        <v>287</v>
      </c>
      <c r="B68" s="78" t="s">
        <v>288</v>
      </c>
      <c r="C68" s="78" t="s">
        <v>11592</v>
      </c>
      <c r="D68" s="90" t="n">
        <v>4400</v>
      </c>
      <c r="E68" s="78" t="s">
        <v>11240</v>
      </c>
      <c r="F68" s="78" t="s">
        <v>221</v>
      </c>
      <c r="G68" s="79" t="n">
        <v>105797</v>
      </c>
      <c r="H68" s="91" t="n">
        <v>0.0127746136837621</v>
      </c>
      <c r="I68" s="78" t="s">
        <v>11528</v>
      </c>
      <c r="J68" s="90" t="n">
        <v>30</v>
      </c>
      <c r="K68" s="81" t="n">
        <v>0.498209933666722</v>
      </c>
    </row>
    <row r="69" customFormat="false" ht="15" hidden="false" customHeight="false" outlineLevel="0" collapsed="false">
      <c r="A69" s="78" t="s">
        <v>287</v>
      </c>
      <c r="B69" s="78" t="s">
        <v>288</v>
      </c>
      <c r="C69" s="78" t="s">
        <v>11593</v>
      </c>
      <c r="D69" s="90" t="n">
        <v>2238</v>
      </c>
      <c r="E69" s="78" t="s">
        <v>220</v>
      </c>
      <c r="F69" s="78" t="s">
        <v>221</v>
      </c>
      <c r="G69" s="79" t="n">
        <v>105110</v>
      </c>
      <c r="H69" s="91" t="n">
        <v>0.0126916608627866</v>
      </c>
      <c r="I69" s="78" t="s">
        <v>11534</v>
      </c>
      <c r="J69" s="90" t="n">
        <v>31</v>
      </c>
      <c r="K69" s="81" t="n">
        <v>0.494974773648678</v>
      </c>
    </row>
    <row r="70" customFormat="false" ht="15" hidden="false" customHeight="false" outlineLevel="0" collapsed="false">
      <c r="A70" s="78" t="s">
        <v>287</v>
      </c>
      <c r="B70" s="78" t="s">
        <v>288</v>
      </c>
      <c r="C70" s="78" t="s">
        <v>11594</v>
      </c>
      <c r="D70" s="90" t="n">
        <v>4422</v>
      </c>
      <c r="E70" s="78" t="s">
        <v>11240</v>
      </c>
      <c r="F70" s="78" t="s">
        <v>221</v>
      </c>
      <c r="G70" s="79" t="n">
        <v>104969</v>
      </c>
      <c r="H70" s="91" t="n">
        <v>0.01267463561132</v>
      </c>
      <c r="I70" s="78" t="s">
        <v>11534</v>
      </c>
      <c r="J70" s="90" t="n">
        <v>32</v>
      </c>
      <c r="K70" s="81" t="n">
        <v>0.494310788841481</v>
      </c>
    </row>
    <row r="71" customFormat="false" ht="15" hidden="false" customHeight="false" outlineLevel="0" collapsed="false">
      <c r="A71" s="78" t="s">
        <v>287</v>
      </c>
      <c r="B71" s="78" t="s">
        <v>288</v>
      </c>
      <c r="C71" s="78" t="s">
        <v>11595</v>
      </c>
      <c r="D71" s="90" t="n">
        <v>1044</v>
      </c>
      <c r="E71" s="78" t="s">
        <v>11232</v>
      </c>
      <c r="F71" s="78" t="s">
        <v>221</v>
      </c>
      <c r="G71" s="79" t="n">
        <v>103794</v>
      </c>
      <c r="H71" s="91" t="n">
        <v>0.0125327585157651</v>
      </c>
      <c r="I71" s="78" t="s">
        <v>11528</v>
      </c>
      <c r="J71" s="90" t="n">
        <v>33</v>
      </c>
      <c r="K71" s="81" t="n">
        <v>0.488777582114841</v>
      </c>
    </row>
    <row r="72" customFormat="false" ht="15" hidden="false" customHeight="false" outlineLevel="0" collapsed="false">
      <c r="A72" s="78" t="s">
        <v>287</v>
      </c>
      <c r="B72" s="78" t="s">
        <v>288</v>
      </c>
      <c r="C72" s="78" t="s">
        <v>11596</v>
      </c>
      <c r="D72" s="90" t="n">
        <v>5555</v>
      </c>
      <c r="E72" s="78" t="s">
        <v>232</v>
      </c>
      <c r="F72" s="78" t="s">
        <v>227</v>
      </c>
      <c r="G72" s="79" t="n">
        <v>102907</v>
      </c>
      <c r="H72" s="91" t="n">
        <v>0.0124256564019292</v>
      </c>
      <c r="I72" s="78" t="s">
        <v>11528</v>
      </c>
      <c r="J72" s="90" t="n">
        <v>34</v>
      </c>
      <c r="K72" s="81" t="n">
        <v>0.48460059967524</v>
      </c>
    </row>
    <row r="73" customFormat="false" ht="15" hidden="false" customHeight="false" outlineLevel="0" collapsed="false">
      <c r="A73" s="78" t="s">
        <v>287</v>
      </c>
      <c r="B73" s="78" t="s">
        <v>288</v>
      </c>
      <c r="C73" s="78" t="s">
        <v>11597</v>
      </c>
      <c r="D73" s="90" t="n">
        <v>4011</v>
      </c>
      <c r="E73" s="78" t="s">
        <v>11270</v>
      </c>
      <c r="F73" s="78" t="s">
        <v>224</v>
      </c>
      <c r="G73" s="79" t="n">
        <v>101536</v>
      </c>
      <c r="H73" s="91" t="n">
        <v>0.0122601129993712</v>
      </c>
      <c r="I73" s="78" t="s">
        <v>11528</v>
      </c>
      <c r="J73" s="90" t="n">
        <v>35</v>
      </c>
      <c r="K73" s="81" t="n">
        <v>0.478144406975475</v>
      </c>
    </row>
    <row r="74" customFormat="false" ht="15" hidden="false" customHeight="false" outlineLevel="0" collapsed="false">
      <c r="A74" s="78" t="s">
        <v>287</v>
      </c>
      <c r="B74" s="78" t="s">
        <v>288</v>
      </c>
      <c r="C74" s="78" t="s">
        <v>11598</v>
      </c>
      <c r="D74" s="90" t="n">
        <v>1010</v>
      </c>
      <c r="E74" s="78" t="s">
        <v>11232</v>
      </c>
      <c r="F74" s="78" t="s">
        <v>221</v>
      </c>
      <c r="G74" s="79" t="n">
        <v>97458</v>
      </c>
      <c r="H74" s="91" t="n">
        <v>0.0117677089179475</v>
      </c>
      <c r="I74" s="78" t="s">
        <v>11528</v>
      </c>
      <c r="J74" s="90" t="n">
        <v>36</v>
      </c>
      <c r="K74" s="81" t="n">
        <v>0.458940647799951</v>
      </c>
    </row>
    <row r="75" customFormat="false" ht="15" hidden="false" customHeight="false" outlineLevel="0" collapsed="false">
      <c r="A75" s="78" t="s">
        <v>287</v>
      </c>
      <c r="B75" s="78" t="s">
        <v>288</v>
      </c>
      <c r="C75" s="78" t="s">
        <v>11599</v>
      </c>
      <c r="D75" s="90" t="n">
        <v>5511</v>
      </c>
      <c r="E75" s="78" t="s">
        <v>232</v>
      </c>
      <c r="F75" s="78" t="s">
        <v>227</v>
      </c>
      <c r="G75" s="79" t="n">
        <v>87945</v>
      </c>
      <c r="H75" s="91" t="n">
        <v>0.0106190478030422</v>
      </c>
      <c r="I75" s="78" t="s">
        <v>11534</v>
      </c>
      <c r="J75" s="90" t="n">
        <v>37</v>
      </c>
      <c r="K75" s="81" t="n">
        <v>0.414142864318647</v>
      </c>
    </row>
    <row r="76" customFormat="false" ht="15" hidden="false" customHeight="false" outlineLevel="0" collapsed="false">
      <c r="A76" s="78" t="s">
        <v>287</v>
      </c>
      <c r="B76" s="78" t="s">
        <v>288</v>
      </c>
      <c r="C76" s="78" t="s">
        <v>11600</v>
      </c>
      <c r="D76" s="90" t="n">
        <v>7077</v>
      </c>
      <c r="E76" s="78" t="s">
        <v>226</v>
      </c>
      <c r="F76" s="78" t="s">
        <v>227</v>
      </c>
      <c r="G76" s="79" t="n">
        <v>65558</v>
      </c>
      <c r="H76" s="91" t="n">
        <v>0.00791589670671263</v>
      </c>
      <c r="I76" s="78" t="s">
        <v>11534</v>
      </c>
      <c r="J76" s="90" t="n">
        <v>38</v>
      </c>
      <c r="K76" s="81" t="n">
        <v>0.308719971561793</v>
      </c>
    </row>
    <row r="77" customFormat="false" ht="15" hidden="false" customHeight="false" outlineLevel="0" collapsed="false">
      <c r="A77" s="78" t="s">
        <v>287</v>
      </c>
      <c r="B77" s="78" t="s">
        <v>288</v>
      </c>
      <c r="C77" s="78" t="s">
        <v>11601</v>
      </c>
      <c r="D77" s="90" t="n">
        <v>1234</v>
      </c>
      <c r="E77" s="78" t="s">
        <v>11277</v>
      </c>
      <c r="F77" s="78" t="s">
        <v>224</v>
      </c>
      <c r="G77" s="79" t="n">
        <v>60159</v>
      </c>
      <c r="H77" s="91" t="n">
        <v>0.00726398654594596</v>
      </c>
      <c r="I77" s="78" t="s">
        <v>11534</v>
      </c>
      <c r="J77" s="90" t="n">
        <v>39</v>
      </c>
      <c r="K77" s="81" t="n">
        <v>0.283295475291893</v>
      </c>
    </row>
    <row r="78" customFormat="false" ht="15" hidden="false" customHeight="false" outlineLevel="0" collapsed="false">
      <c r="A78" s="78" t="s">
        <v>297</v>
      </c>
      <c r="B78" s="78" t="s">
        <v>298</v>
      </c>
      <c r="C78" s="78" t="s">
        <v>11602</v>
      </c>
      <c r="D78" s="90" t="n">
        <v>2222</v>
      </c>
      <c r="E78" s="78" t="s">
        <v>220</v>
      </c>
      <c r="F78" s="78" t="s">
        <v>221</v>
      </c>
      <c r="G78" s="79" t="n">
        <v>684372</v>
      </c>
      <c r="H78" s="91" t="n">
        <v>0.123943566062414</v>
      </c>
      <c r="I78" s="78" t="s">
        <v>11528</v>
      </c>
      <c r="J78" s="90" t="n">
        <v>1</v>
      </c>
      <c r="K78" s="81" t="n">
        <v>2.72675845337311</v>
      </c>
    </row>
    <row r="79" customFormat="false" ht="15" hidden="false" customHeight="false" outlineLevel="0" collapsed="false">
      <c r="A79" s="78" t="s">
        <v>297</v>
      </c>
      <c r="B79" s="78" t="s">
        <v>298</v>
      </c>
      <c r="C79" s="78" t="s">
        <v>11603</v>
      </c>
      <c r="D79" s="90" t="n">
        <v>4077</v>
      </c>
      <c r="E79" s="78" t="s">
        <v>11270</v>
      </c>
      <c r="F79" s="78" t="s">
        <v>224</v>
      </c>
      <c r="G79" s="79" t="n">
        <v>265585</v>
      </c>
      <c r="H79" s="91" t="n">
        <v>0.0480989169526021</v>
      </c>
      <c r="I79" s="78" t="s">
        <v>11528</v>
      </c>
      <c r="J79" s="90" t="n">
        <v>2</v>
      </c>
      <c r="K79" s="81" t="n">
        <v>1.05817617295725</v>
      </c>
    </row>
    <row r="80" customFormat="false" ht="15" hidden="false" customHeight="false" outlineLevel="0" collapsed="false">
      <c r="A80" s="78" t="s">
        <v>297</v>
      </c>
      <c r="B80" s="78" t="s">
        <v>298</v>
      </c>
      <c r="C80" s="78" t="s">
        <v>11604</v>
      </c>
      <c r="D80" s="90" t="n">
        <v>1515</v>
      </c>
      <c r="E80" s="78" t="s">
        <v>11237</v>
      </c>
      <c r="F80" s="78" t="s">
        <v>227</v>
      </c>
      <c r="G80" s="79" t="n">
        <v>261291</v>
      </c>
      <c r="H80" s="91" t="n">
        <v>0.0473212497297</v>
      </c>
      <c r="I80" s="78" t="s">
        <v>11528</v>
      </c>
      <c r="J80" s="90" t="n">
        <v>3</v>
      </c>
      <c r="K80" s="81" t="n">
        <v>1.0410674940534</v>
      </c>
    </row>
    <row r="81" customFormat="false" ht="15" hidden="false" customHeight="false" outlineLevel="0" collapsed="false">
      <c r="A81" s="78" t="s">
        <v>297</v>
      </c>
      <c r="B81" s="78" t="s">
        <v>298</v>
      </c>
      <c r="C81" s="78" t="s">
        <v>11605</v>
      </c>
      <c r="D81" s="90" t="n">
        <v>2555</v>
      </c>
      <c r="E81" s="78" t="s">
        <v>11356</v>
      </c>
      <c r="F81" s="78" t="s">
        <v>221</v>
      </c>
      <c r="G81" s="79" t="n">
        <v>235848</v>
      </c>
      <c r="H81" s="91" t="n">
        <v>0.0427133812731792</v>
      </c>
      <c r="I81" s="78" t="s">
        <v>11528</v>
      </c>
      <c r="J81" s="90" t="n">
        <v>4</v>
      </c>
      <c r="K81" s="81" t="n">
        <v>0.939694388009943</v>
      </c>
    </row>
    <row r="82" customFormat="false" ht="15" hidden="false" customHeight="false" outlineLevel="0" collapsed="false">
      <c r="A82" s="78" t="s">
        <v>297</v>
      </c>
      <c r="B82" s="78" t="s">
        <v>298</v>
      </c>
      <c r="C82" s="78" t="s">
        <v>11606</v>
      </c>
      <c r="D82" s="90" t="n">
        <v>5555</v>
      </c>
      <c r="E82" s="78" t="s">
        <v>232</v>
      </c>
      <c r="F82" s="78" t="s">
        <v>227</v>
      </c>
      <c r="G82" s="79" t="n">
        <v>180434</v>
      </c>
      <c r="H82" s="91" t="n">
        <v>0.0326775984390151</v>
      </c>
      <c r="I82" s="78" t="s">
        <v>11528</v>
      </c>
      <c r="J82" s="90" t="n">
        <v>5</v>
      </c>
      <c r="K82" s="81" t="n">
        <v>0.718907165658331</v>
      </c>
    </row>
    <row r="83" customFormat="false" ht="15" hidden="false" customHeight="false" outlineLevel="0" collapsed="false">
      <c r="A83" s="78" t="s">
        <v>297</v>
      </c>
      <c r="B83" s="78" t="s">
        <v>298</v>
      </c>
      <c r="C83" s="78" t="s">
        <v>11607</v>
      </c>
      <c r="D83" s="90" t="n">
        <v>4020</v>
      </c>
      <c r="E83" s="78" t="s">
        <v>11270</v>
      </c>
      <c r="F83" s="78" t="s">
        <v>224</v>
      </c>
      <c r="G83" s="79" t="n">
        <v>165876</v>
      </c>
      <c r="H83" s="91" t="n">
        <v>0.0300410638719424</v>
      </c>
      <c r="I83" s="78" t="s">
        <v>11528</v>
      </c>
      <c r="J83" s="90" t="n">
        <v>6</v>
      </c>
      <c r="K83" s="81" t="n">
        <v>0.660903405182734</v>
      </c>
    </row>
    <row r="84" customFormat="false" ht="15" hidden="false" customHeight="false" outlineLevel="0" collapsed="false">
      <c r="A84" s="78" t="s">
        <v>297</v>
      </c>
      <c r="B84" s="78" t="s">
        <v>298</v>
      </c>
      <c r="C84" s="78" t="s">
        <v>11608</v>
      </c>
      <c r="D84" s="90" t="n">
        <v>4444</v>
      </c>
      <c r="E84" s="78" t="s">
        <v>11240</v>
      </c>
      <c r="F84" s="78" t="s">
        <v>221</v>
      </c>
      <c r="G84" s="79" t="n">
        <v>141205</v>
      </c>
      <c r="H84" s="91" t="n">
        <v>0.02557300889844</v>
      </c>
      <c r="I84" s="78" t="s">
        <v>11528</v>
      </c>
      <c r="J84" s="90" t="n">
        <v>7</v>
      </c>
      <c r="K84" s="81" t="n">
        <v>0.56260619576568</v>
      </c>
    </row>
    <row r="85" customFormat="false" ht="15" hidden="false" customHeight="false" outlineLevel="0" collapsed="false">
      <c r="A85" s="78" t="s">
        <v>297</v>
      </c>
      <c r="B85" s="78" t="s">
        <v>298</v>
      </c>
      <c r="C85" s="78" t="s">
        <v>11609</v>
      </c>
      <c r="D85" s="90" t="n">
        <v>1322</v>
      </c>
      <c r="E85" s="78" t="s">
        <v>223</v>
      </c>
      <c r="F85" s="78" t="s">
        <v>224</v>
      </c>
      <c r="G85" s="79" t="n">
        <v>129248</v>
      </c>
      <c r="H85" s="91" t="n">
        <v>0.0234075298615883</v>
      </c>
      <c r="I85" s="78" t="s">
        <v>11528</v>
      </c>
      <c r="J85" s="90" t="n">
        <v>8</v>
      </c>
      <c r="K85" s="81" t="n">
        <v>0.514965656954942</v>
      </c>
    </row>
    <row r="86" customFormat="false" ht="15" hidden="false" customHeight="false" outlineLevel="0" collapsed="false">
      <c r="A86" s="78" t="s">
        <v>297</v>
      </c>
      <c r="B86" s="78" t="s">
        <v>298</v>
      </c>
      <c r="C86" s="78" t="s">
        <v>11610</v>
      </c>
      <c r="D86" s="90" t="n">
        <v>4040</v>
      </c>
      <c r="E86" s="78" t="s">
        <v>11270</v>
      </c>
      <c r="F86" s="78" t="s">
        <v>224</v>
      </c>
      <c r="G86" s="79" t="n">
        <v>127140</v>
      </c>
      <c r="H86" s="91" t="n">
        <v>0.0230257593665073</v>
      </c>
      <c r="I86" s="78" t="s">
        <v>11528</v>
      </c>
      <c r="J86" s="90" t="n">
        <v>9</v>
      </c>
      <c r="K86" s="81" t="n">
        <v>0.50656670606316</v>
      </c>
    </row>
    <row r="87" customFormat="false" ht="15" hidden="false" customHeight="false" outlineLevel="0" collapsed="false">
      <c r="A87" s="78" t="s">
        <v>297</v>
      </c>
      <c r="B87" s="78" t="s">
        <v>298</v>
      </c>
      <c r="C87" s="78" t="s">
        <v>11611</v>
      </c>
      <c r="D87" s="90" t="n">
        <v>4055</v>
      </c>
      <c r="E87" s="78" t="s">
        <v>11270</v>
      </c>
      <c r="F87" s="78" t="s">
        <v>224</v>
      </c>
      <c r="G87" s="79" t="n">
        <v>125161</v>
      </c>
      <c r="H87" s="91" t="n">
        <v>0.022667351487112</v>
      </c>
      <c r="I87" s="78" t="s">
        <v>11534</v>
      </c>
      <c r="J87" s="90" t="n">
        <v>10</v>
      </c>
      <c r="K87" s="81" t="n">
        <v>0.498681732716464</v>
      </c>
    </row>
    <row r="88" customFormat="false" ht="15" hidden="false" customHeight="false" outlineLevel="0" collapsed="false">
      <c r="A88" s="78" t="s">
        <v>297</v>
      </c>
      <c r="B88" s="78" t="s">
        <v>298</v>
      </c>
      <c r="C88" s="78" t="s">
        <v>11612</v>
      </c>
      <c r="D88" s="90" t="n">
        <v>2299</v>
      </c>
      <c r="E88" s="78" t="s">
        <v>220</v>
      </c>
      <c r="F88" s="78" t="s">
        <v>221</v>
      </c>
      <c r="G88" s="79" t="n">
        <v>123990</v>
      </c>
      <c r="H88" s="91" t="n">
        <v>0.0224552768904612</v>
      </c>
      <c r="I88" s="78" t="s">
        <v>11528</v>
      </c>
      <c r="J88" s="90" t="n">
        <v>11</v>
      </c>
      <c r="K88" s="81" t="n">
        <v>0.494016091590147</v>
      </c>
    </row>
    <row r="89" customFormat="false" ht="15" hidden="false" customHeight="false" outlineLevel="0" collapsed="false">
      <c r="A89" s="78" t="s">
        <v>297</v>
      </c>
      <c r="B89" s="78" t="s">
        <v>298</v>
      </c>
      <c r="C89" s="78" t="s">
        <v>11613</v>
      </c>
      <c r="D89" s="90" t="n">
        <v>5588</v>
      </c>
      <c r="E89" s="78" t="s">
        <v>232</v>
      </c>
      <c r="F89" s="78" t="s">
        <v>227</v>
      </c>
      <c r="G89" s="79" t="n">
        <v>122963</v>
      </c>
      <c r="H89" s="91" t="n">
        <v>0.0222692814927154</v>
      </c>
      <c r="I89" s="78" t="s">
        <v>11528</v>
      </c>
      <c r="J89" s="90" t="n">
        <v>12</v>
      </c>
      <c r="K89" s="81" t="n">
        <v>0.489924192839739</v>
      </c>
    </row>
    <row r="90" customFormat="false" ht="15" hidden="false" customHeight="false" outlineLevel="0" collapsed="false">
      <c r="A90" s="78" t="s">
        <v>297</v>
      </c>
      <c r="B90" s="78" t="s">
        <v>298</v>
      </c>
      <c r="C90" s="78" t="s">
        <v>11614</v>
      </c>
      <c r="D90" s="90" t="n">
        <v>5511</v>
      </c>
      <c r="E90" s="78" t="s">
        <v>232</v>
      </c>
      <c r="F90" s="78" t="s">
        <v>227</v>
      </c>
      <c r="G90" s="79" t="n">
        <v>122415</v>
      </c>
      <c r="H90" s="91" t="n">
        <v>0.0221700356524382</v>
      </c>
      <c r="I90" s="78" t="s">
        <v>11534</v>
      </c>
      <c r="J90" s="90" t="n">
        <v>13</v>
      </c>
      <c r="K90" s="81" t="n">
        <v>0.48774078435364</v>
      </c>
    </row>
    <row r="91" customFormat="false" ht="15" hidden="false" customHeight="false" outlineLevel="0" collapsed="false">
      <c r="A91" s="78" t="s">
        <v>297</v>
      </c>
      <c r="B91" s="78" t="s">
        <v>298</v>
      </c>
      <c r="C91" s="78" t="s">
        <v>11615</v>
      </c>
      <c r="D91" s="90" t="n">
        <v>1144</v>
      </c>
      <c r="E91" s="78" t="s">
        <v>11230</v>
      </c>
      <c r="F91" s="78" t="s">
        <v>221</v>
      </c>
      <c r="G91" s="79" t="n">
        <v>119862</v>
      </c>
      <c r="H91" s="91" t="n">
        <v>0.0217076731885189</v>
      </c>
      <c r="I91" s="78" t="s">
        <v>11528</v>
      </c>
      <c r="J91" s="90" t="n">
        <v>14</v>
      </c>
      <c r="K91" s="81" t="n">
        <v>0.477568810147416</v>
      </c>
    </row>
    <row r="92" customFormat="false" ht="15" hidden="false" customHeight="false" outlineLevel="0" collapsed="false">
      <c r="A92" s="78" t="s">
        <v>297</v>
      </c>
      <c r="B92" s="78" t="s">
        <v>298</v>
      </c>
      <c r="C92" s="78" t="s">
        <v>11616</v>
      </c>
      <c r="D92" s="90" t="n">
        <v>1323</v>
      </c>
      <c r="E92" s="78" t="s">
        <v>223</v>
      </c>
      <c r="F92" s="78" t="s">
        <v>224</v>
      </c>
      <c r="G92" s="79" t="n">
        <v>115424</v>
      </c>
      <c r="H92" s="91" t="n">
        <v>0.0209039267667118</v>
      </c>
      <c r="I92" s="78" t="s">
        <v>11528</v>
      </c>
      <c r="J92" s="90" t="n">
        <v>15</v>
      </c>
      <c r="K92" s="81" t="n">
        <v>0.459886388867659</v>
      </c>
    </row>
    <row r="93" customFormat="false" ht="15" hidden="false" customHeight="false" outlineLevel="0" collapsed="false">
      <c r="A93" s="78" t="s">
        <v>297</v>
      </c>
      <c r="B93" s="78" t="s">
        <v>298</v>
      </c>
      <c r="C93" s="78" t="s">
        <v>11617</v>
      </c>
      <c r="D93" s="90" t="n">
        <v>1055</v>
      </c>
      <c r="E93" s="78" t="s">
        <v>11232</v>
      </c>
      <c r="F93" s="78" t="s">
        <v>221</v>
      </c>
      <c r="G93" s="79" t="n">
        <v>109025</v>
      </c>
      <c r="H93" s="91" t="n">
        <v>0.0197450323653725</v>
      </c>
      <c r="I93" s="78" t="s">
        <v>11534</v>
      </c>
      <c r="J93" s="90" t="n">
        <v>16</v>
      </c>
      <c r="K93" s="81" t="n">
        <v>0.434390712038195</v>
      </c>
    </row>
    <row r="94" customFormat="false" ht="15" hidden="false" customHeight="false" outlineLevel="0" collapsed="false">
      <c r="A94" s="78" t="s">
        <v>297</v>
      </c>
      <c r="B94" s="78" t="s">
        <v>298</v>
      </c>
      <c r="C94" s="78" t="s">
        <v>11618</v>
      </c>
      <c r="D94" s="90" t="n">
        <v>1111</v>
      </c>
      <c r="E94" s="78" t="s">
        <v>11230</v>
      </c>
      <c r="F94" s="78" t="s">
        <v>221</v>
      </c>
      <c r="G94" s="79" t="n">
        <v>105259</v>
      </c>
      <c r="H94" s="91" t="n">
        <v>0.0190629888717885</v>
      </c>
      <c r="I94" s="78" t="s">
        <v>11534</v>
      </c>
      <c r="J94" s="90" t="n">
        <v>17</v>
      </c>
      <c r="K94" s="81" t="n">
        <v>0.419385755179347</v>
      </c>
    </row>
    <row r="95" customFormat="false" ht="15" hidden="false" customHeight="false" outlineLevel="0" collapsed="false">
      <c r="A95" s="78" t="s">
        <v>297</v>
      </c>
      <c r="B95" s="78" t="s">
        <v>298</v>
      </c>
      <c r="C95" s="78" t="s">
        <v>11619</v>
      </c>
      <c r="D95" s="90" t="n">
        <v>1555</v>
      </c>
      <c r="E95" s="78" t="s">
        <v>11237</v>
      </c>
      <c r="F95" s="78" t="s">
        <v>227</v>
      </c>
      <c r="G95" s="79" t="n">
        <v>98831</v>
      </c>
      <c r="H95" s="91" t="n">
        <v>0.0178988424095586</v>
      </c>
      <c r="I95" s="78" t="s">
        <v>11534</v>
      </c>
      <c r="J95" s="90" t="n">
        <v>18</v>
      </c>
      <c r="K95" s="81" t="n">
        <v>0.393774533010289</v>
      </c>
    </row>
    <row r="96" customFormat="false" ht="15" hidden="false" customHeight="false" outlineLevel="0" collapsed="false">
      <c r="A96" s="78" t="s">
        <v>297</v>
      </c>
      <c r="B96" s="78" t="s">
        <v>298</v>
      </c>
      <c r="C96" s="78" t="s">
        <v>11620</v>
      </c>
      <c r="D96" s="90" t="n">
        <v>1301</v>
      </c>
      <c r="E96" s="78" t="s">
        <v>223</v>
      </c>
      <c r="F96" s="78" t="s">
        <v>224</v>
      </c>
      <c r="G96" s="79" t="n">
        <v>93321</v>
      </c>
      <c r="H96" s="91" t="n">
        <v>0.0169009508403479</v>
      </c>
      <c r="I96" s="78" t="s">
        <v>11534</v>
      </c>
      <c r="J96" s="90" t="n">
        <v>19</v>
      </c>
      <c r="K96" s="81" t="n">
        <v>0.371820918487653</v>
      </c>
    </row>
    <row r="97" customFormat="false" ht="15" hidden="false" customHeight="false" outlineLevel="0" collapsed="false">
      <c r="A97" s="78" t="s">
        <v>297</v>
      </c>
      <c r="B97" s="78" t="s">
        <v>298</v>
      </c>
      <c r="C97" s="78" t="s">
        <v>11621</v>
      </c>
      <c r="D97" s="90" t="n">
        <v>2277</v>
      </c>
      <c r="E97" s="78" t="s">
        <v>220</v>
      </c>
      <c r="F97" s="78" t="s">
        <v>221</v>
      </c>
      <c r="G97" s="79" t="n">
        <v>64870</v>
      </c>
      <c r="H97" s="91" t="n">
        <v>0.0117483168955901</v>
      </c>
      <c r="I97" s="78" t="s">
        <v>11528</v>
      </c>
      <c r="J97" s="90" t="n">
        <v>20</v>
      </c>
      <c r="K97" s="81" t="n">
        <v>0.258462971702983</v>
      </c>
    </row>
    <row r="98" customFormat="false" ht="15" hidden="false" customHeight="false" outlineLevel="0" collapsed="false">
      <c r="A98" s="78" t="s">
        <v>297</v>
      </c>
      <c r="B98" s="78" t="s">
        <v>298</v>
      </c>
      <c r="C98" s="78" t="s">
        <v>11622</v>
      </c>
      <c r="D98" s="90" t="n">
        <v>7700</v>
      </c>
      <c r="E98" s="78" t="s">
        <v>11419</v>
      </c>
      <c r="F98" s="78" t="s">
        <v>227</v>
      </c>
      <c r="G98" s="79" t="n">
        <v>57192</v>
      </c>
      <c r="H98" s="91" t="n">
        <v>0.0103577884984213</v>
      </c>
      <c r="I98" s="78" t="s">
        <v>11534</v>
      </c>
      <c r="J98" s="90" t="n">
        <v>21</v>
      </c>
      <c r="K98" s="81" t="n">
        <v>0.227871346965269</v>
      </c>
    </row>
    <row r="99" customFormat="false" ht="15" hidden="false" customHeight="false" outlineLevel="0" collapsed="false">
      <c r="A99" s="78" t="s">
        <v>297</v>
      </c>
      <c r="B99" s="78" t="s">
        <v>298</v>
      </c>
      <c r="C99" s="78" t="s">
        <v>11623</v>
      </c>
      <c r="D99" s="90" t="n">
        <v>2200</v>
      </c>
      <c r="E99" s="78" t="s">
        <v>220</v>
      </c>
      <c r="F99" s="78" t="s">
        <v>221</v>
      </c>
      <c r="G99" s="79" t="n">
        <v>56068</v>
      </c>
      <c r="H99" s="91" t="n">
        <v>0.0101542258625242</v>
      </c>
      <c r="I99" s="78" t="s">
        <v>11528</v>
      </c>
      <c r="J99" s="90" t="n">
        <v>22</v>
      </c>
      <c r="K99" s="81" t="n">
        <v>0.223392968975533</v>
      </c>
    </row>
    <row r="100" customFormat="false" ht="15" hidden="false" customHeight="false" outlineLevel="0" collapsed="false">
      <c r="A100" s="78" t="s">
        <v>323</v>
      </c>
      <c r="B100" s="78" t="s">
        <v>324</v>
      </c>
      <c r="C100" s="78" t="s">
        <v>11624</v>
      </c>
      <c r="D100" s="90" t="n">
        <v>5050</v>
      </c>
      <c r="E100" s="78" t="s">
        <v>11316</v>
      </c>
      <c r="F100" s="78" t="s">
        <v>224</v>
      </c>
      <c r="G100" s="79" t="n">
        <v>224224</v>
      </c>
      <c r="H100" s="91" t="n">
        <v>0.135151474602741</v>
      </c>
      <c r="I100" s="78" t="s">
        <v>11528</v>
      </c>
      <c r="J100" s="90" t="n">
        <v>1</v>
      </c>
      <c r="K100" s="81" t="n">
        <v>1.08121179682193</v>
      </c>
    </row>
    <row r="101" customFormat="false" ht="15" hidden="false" customHeight="false" outlineLevel="0" collapsed="false">
      <c r="A101" s="78" t="s">
        <v>323</v>
      </c>
      <c r="B101" s="78" t="s">
        <v>324</v>
      </c>
      <c r="C101" s="78" t="s">
        <v>11625</v>
      </c>
      <c r="D101" s="90" t="n">
        <v>1515</v>
      </c>
      <c r="E101" s="78" t="s">
        <v>11237</v>
      </c>
      <c r="F101" s="78" t="s">
        <v>227</v>
      </c>
      <c r="G101" s="79" t="n">
        <v>119427</v>
      </c>
      <c r="H101" s="91" t="n">
        <v>0.0719848685126551</v>
      </c>
      <c r="I101" s="78" t="s">
        <v>11528</v>
      </c>
      <c r="J101" s="90" t="n">
        <v>2</v>
      </c>
      <c r="K101" s="81" t="n">
        <v>0.575878948101241</v>
      </c>
    </row>
    <row r="102" customFormat="false" ht="15" hidden="false" customHeight="false" outlineLevel="0" collapsed="false">
      <c r="A102" s="78" t="s">
        <v>323</v>
      </c>
      <c r="B102" s="78" t="s">
        <v>324</v>
      </c>
      <c r="C102" s="78" t="s">
        <v>11626</v>
      </c>
      <c r="D102" s="90" t="n">
        <v>2222</v>
      </c>
      <c r="E102" s="78" t="s">
        <v>220</v>
      </c>
      <c r="F102" s="78" t="s">
        <v>221</v>
      </c>
      <c r="G102" s="79" t="n">
        <v>118579</v>
      </c>
      <c r="H102" s="91" t="n">
        <v>0.0714737347782505</v>
      </c>
      <c r="I102" s="78" t="s">
        <v>11528</v>
      </c>
      <c r="J102" s="90" t="n">
        <v>3</v>
      </c>
      <c r="K102" s="81" t="n">
        <v>0.571789878226004</v>
      </c>
    </row>
    <row r="103" customFormat="false" ht="15" hidden="false" customHeight="false" outlineLevel="0" collapsed="false">
      <c r="A103" s="78" t="s">
        <v>323</v>
      </c>
      <c r="B103" s="78" t="s">
        <v>324</v>
      </c>
      <c r="C103" s="78" t="s">
        <v>11627</v>
      </c>
      <c r="D103" s="90" t="n">
        <v>2233</v>
      </c>
      <c r="E103" s="78" t="s">
        <v>220</v>
      </c>
      <c r="F103" s="78" t="s">
        <v>221</v>
      </c>
      <c r="G103" s="79" t="n">
        <v>90418</v>
      </c>
      <c r="H103" s="91" t="n">
        <v>0.0544996344308845</v>
      </c>
      <c r="I103" s="78" t="s">
        <v>11528</v>
      </c>
      <c r="J103" s="90" t="n">
        <v>4</v>
      </c>
      <c r="K103" s="81" t="n">
        <v>0.435997075447076</v>
      </c>
    </row>
    <row r="104" customFormat="false" ht="15" hidden="false" customHeight="false" outlineLevel="0" collapsed="false">
      <c r="A104" s="78" t="s">
        <v>323</v>
      </c>
      <c r="B104" s="78" t="s">
        <v>324</v>
      </c>
      <c r="C104" s="78" t="s">
        <v>11628</v>
      </c>
      <c r="D104" s="90" t="n">
        <v>1010</v>
      </c>
      <c r="E104" s="78" t="s">
        <v>11232</v>
      </c>
      <c r="F104" s="78" t="s">
        <v>221</v>
      </c>
      <c r="G104" s="79" t="n">
        <v>90092</v>
      </c>
      <c r="H104" s="91" t="n">
        <v>0.0543031372641205</v>
      </c>
      <c r="I104" s="78" t="s">
        <v>11534</v>
      </c>
      <c r="J104" s="90" t="n">
        <v>5</v>
      </c>
      <c r="K104" s="81" t="n">
        <v>0.434425098112964</v>
      </c>
    </row>
    <row r="105" customFormat="false" ht="15" hidden="false" customHeight="false" outlineLevel="0" collapsed="false">
      <c r="A105" s="78" t="s">
        <v>323</v>
      </c>
      <c r="B105" s="78" t="s">
        <v>324</v>
      </c>
      <c r="C105" s="78" t="s">
        <v>11629</v>
      </c>
      <c r="D105" s="90" t="n">
        <v>2200</v>
      </c>
      <c r="E105" s="78" t="s">
        <v>220</v>
      </c>
      <c r="F105" s="78" t="s">
        <v>221</v>
      </c>
      <c r="G105" s="79" t="n">
        <v>88056</v>
      </c>
      <c r="H105" s="91" t="n">
        <v>0.0530759340999134</v>
      </c>
      <c r="I105" s="78" t="s">
        <v>11534</v>
      </c>
      <c r="J105" s="90" t="n">
        <v>6</v>
      </c>
      <c r="K105" s="81" t="n">
        <v>0.424607472799307</v>
      </c>
    </row>
    <row r="106" customFormat="false" ht="15" hidden="false" customHeight="false" outlineLevel="0" collapsed="false">
      <c r="A106" s="78" t="s">
        <v>323</v>
      </c>
      <c r="B106" s="78" t="s">
        <v>324</v>
      </c>
      <c r="C106" s="78" t="s">
        <v>11630</v>
      </c>
      <c r="D106" s="90" t="n">
        <v>1310</v>
      </c>
      <c r="E106" s="78" t="s">
        <v>223</v>
      </c>
      <c r="F106" s="78" t="s">
        <v>224</v>
      </c>
      <c r="G106" s="79" t="n">
        <v>43542</v>
      </c>
      <c r="H106" s="91" t="n">
        <v>0.0262450295559465</v>
      </c>
      <c r="I106" s="78" t="s">
        <v>11528</v>
      </c>
      <c r="J106" s="90" t="n">
        <v>7</v>
      </c>
      <c r="K106" s="81" t="n">
        <v>0.209960236447572</v>
      </c>
    </row>
    <row r="107" customFormat="false" ht="15" hidden="false" customHeight="false" outlineLevel="0" collapsed="false">
      <c r="A107" s="78" t="s">
        <v>323</v>
      </c>
      <c r="B107" s="78" t="s">
        <v>324</v>
      </c>
      <c r="C107" s="78" t="s">
        <v>11631</v>
      </c>
      <c r="D107" s="90" t="n">
        <v>4343</v>
      </c>
      <c r="E107" s="78" t="s">
        <v>11632</v>
      </c>
      <c r="F107" s="78" t="s">
        <v>224</v>
      </c>
      <c r="G107" s="79" t="n">
        <v>43179</v>
      </c>
      <c r="H107" s="91" t="n">
        <v>0.0260262305635069</v>
      </c>
      <c r="I107" s="78" t="s">
        <v>11534</v>
      </c>
      <c r="J107" s="90" t="n">
        <v>8</v>
      </c>
      <c r="K107" s="81" t="n">
        <v>0.208209844508055</v>
      </c>
    </row>
    <row r="108" customFormat="false" ht="15" hidden="false" customHeight="false" outlineLevel="0" collapsed="false">
      <c r="A108" s="78" t="s">
        <v>311</v>
      </c>
      <c r="B108" s="78" t="s">
        <v>312</v>
      </c>
      <c r="C108" s="78" t="s">
        <v>11633</v>
      </c>
      <c r="D108" s="90" t="n">
        <v>2212</v>
      </c>
      <c r="E108" s="78" t="s">
        <v>220</v>
      </c>
      <c r="F108" s="78" t="s">
        <v>221</v>
      </c>
      <c r="G108" s="79" t="n">
        <v>419735</v>
      </c>
      <c r="H108" s="91" t="n">
        <v>0.196598570950147</v>
      </c>
      <c r="I108" s="78" t="s">
        <v>11528</v>
      </c>
      <c r="J108" s="90" t="n">
        <v>1</v>
      </c>
      <c r="K108" s="81" t="n">
        <v>1.96598570950147</v>
      </c>
    </row>
    <row r="109" customFormat="false" ht="15" hidden="false" customHeight="false" outlineLevel="0" collapsed="false">
      <c r="A109" s="78" t="s">
        <v>311</v>
      </c>
      <c r="B109" s="78" t="s">
        <v>312</v>
      </c>
      <c r="C109" s="78" t="s">
        <v>11634</v>
      </c>
      <c r="D109" s="90" t="n">
        <v>1300</v>
      </c>
      <c r="E109" s="78" t="s">
        <v>223</v>
      </c>
      <c r="F109" s="78" t="s">
        <v>224</v>
      </c>
      <c r="G109" s="79" t="n">
        <v>142187</v>
      </c>
      <c r="H109" s="91" t="n">
        <v>0.0665985943695155</v>
      </c>
      <c r="I109" s="78" t="s">
        <v>11528</v>
      </c>
      <c r="J109" s="90" t="n">
        <v>2</v>
      </c>
      <c r="K109" s="81" t="n">
        <v>0.665985943695155</v>
      </c>
    </row>
    <row r="110" customFormat="false" ht="15" hidden="false" customHeight="false" outlineLevel="0" collapsed="false">
      <c r="A110" s="78" t="s">
        <v>311</v>
      </c>
      <c r="B110" s="78" t="s">
        <v>312</v>
      </c>
      <c r="C110" s="78" t="s">
        <v>11635</v>
      </c>
      <c r="D110" s="90" t="n">
        <v>4400</v>
      </c>
      <c r="E110" s="78" t="s">
        <v>11240</v>
      </c>
      <c r="F110" s="78" t="s">
        <v>221</v>
      </c>
      <c r="G110" s="79" t="n">
        <v>110675</v>
      </c>
      <c r="H110" s="91" t="n">
        <v>0.0518387717009721</v>
      </c>
      <c r="I110" s="78" t="s">
        <v>11528</v>
      </c>
      <c r="J110" s="90" t="n">
        <v>3</v>
      </c>
      <c r="K110" s="81" t="n">
        <v>0.518387717009721</v>
      </c>
    </row>
    <row r="111" customFormat="false" ht="15" hidden="false" customHeight="false" outlineLevel="0" collapsed="false">
      <c r="A111" s="78" t="s">
        <v>311</v>
      </c>
      <c r="B111" s="78" t="s">
        <v>312</v>
      </c>
      <c r="C111" s="78" t="s">
        <v>11636</v>
      </c>
      <c r="D111" s="90" t="n">
        <v>2000</v>
      </c>
      <c r="E111" s="78" t="s">
        <v>11266</v>
      </c>
      <c r="F111" s="78" t="s">
        <v>227</v>
      </c>
      <c r="G111" s="79" t="n">
        <v>107660</v>
      </c>
      <c r="H111" s="91" t="n">
        <v>0.0504265837933288</v>
      </c>
      <c r="I111" s="78" t="s">
        <v>11528</v>
      </c>
      <c r="J111" s="90" t="n">
        <v>4</v>
      </c>
      <c r="K111" s="81" t="n">
        <v>0.504265837933288</v>
      </c>
    </row>
    <row r="112" customFormat="false" ht="15" hidden="false" customHeight="false" outlineLevel="0" collapsed="false">
      <c r="A112" s="78" t="s">
        <v>311</v>
      </c>
      <c r="B112" s="78" t="s">
        <v>312</v>
      </c>
      <c r="C112" s="78" t="s">
        <v>11637</v>
      </c>
      <c r="D112" s="90" t="n">
        <v>1111</v>
      </c>
      <c r="E112" s="78" t="s">
        <v>11230</v>
      </c>
      <c r="F112" s="78" t="s">
        <v>221</v>
      </c>
      <c r="G112" s="79" t="n">
        <v>107466</v>
      </c>
      <c r="H112" s="91" t="n">
        <v>0.0503357166443792</v>
      </c>
      <c r="I112" s="78" t="s">
        <v>11528</v>
      </c>
      <c r="J112" s="90" t="n">
        <v>5</v>
      </c>
      <c r="K112" s="81" t="n">
        <v>0.503357166443792</v>
      </c>
    </row>
    <row r="113" customFormat="false" ht="15" hidden="false" customHeight="false" outlineLevel="0" collapsed="false">
      <c r="A113" s="78" t="s">
        <v>311</v>
      </c>
      <c r="B113" s="78" t="s">
        <v>312</v>
      </c>
      <c r="C113" s="78" t="s">
        <v>11638</v>
      </c>
      <c r="D113" s="90" t="n">
        <v>4456</v>
      </c>
      <c r="E113" s="78" t="s">
        <v>11240</v>
      </c>
      <c r="F113" s="78" t="s">
        <v>221</v>
      </c>
      <c r="G113" s="79" t="n">
        <v>82365</v>
      </c>
      <c r="H113" s="91" t="n">
        <v>0.0385787253774617</v>
      </c>
      <c r="I113" s="78" t="s">
        <v>11534</v>
      </c>
      <c r="J113" s="90" t="n">
        <v>6</v>
      </c>
      <c r="K113" s="81" t="n">
        <v>0.385787253774617</v>
      </c>
    </row>
    <row r="114" customFormat="false" ht="15" hidden="false" customHeight="false" outlineLevel="0" collapsed="false">
      <c r="A114" s="78" t="s">
        <v>311</v>
      </c>
      <c r="B114" s="78" t="s">
        <v>312</v>
      </c>
      <c r="C114" s="78" t="s">
        <v>11639</v>
      </c>
      <c r="D114" s="90" t="n">
        <v>1313</v>
      </c>
      <c r="E114" s="78" t="s">
        <v>223</v>
      </c>
      <c r="F114" s="78" t="s">
        <v>224</v>
      </c>
      <c r="G114" s="79" t="n">
        <v>77242</v>
      </c>
      <c r="H114" s="91" t="n">
        <v>0.0361791769028822</v>
      </c>
      <c r="I114" s="78" t="s">
        <v>11534</v>
      </c>
      <c r="J114" s="90" t="n">
        <v>7</v>
      </c>
      <c r="K114" s="81" t="n">
        <v>0.361791769028822</v>
      </c>
    </row>
    <row r="115" customFormat="false" ht="15" hidden="false" customHeight="false" outlineLevel="0" collapsed="false">
      <c r="A115" s="78" t="s">
        <v>311</v>
      </c>
      <c r="B115" s="78" t="s">
        <v>312</v>
      </c>
      <c r="C115" s="78" t="s">
        <v>11640</v>
      </c>
      <c r="D115" s="90" t="n">
        <v>4015</v>
      </c>
      <c r="E115" s="78" t="s">
        <v>11270</v>
      </c>
      <c r="F115" s="78" t="s">
        <v>224</v>
      </c>
      <c r="G115" s="79" t="n">
        <v>69398</v>
      </c>
      <c r="H115" s="91" t="n">
        <v>0.0325051464061808</v>
      </c>
      <c r="I115" s="78" t="s">
        <v>11528</v>
      </c>
      <c r="J115" s="90" t="n">
        <v>8</v>
      </c>
      <c r="K115" s="81" t="n">
        <v>0.325051464061808</v>
      </c>
    </row>
    <row r="116" customFormat="false" ht="15" hidden="false" customHeight="false" outlineLevel="0" collapsed="false">
      <c r="A116" s="78" t="s">
        <v>311</v>
      </c>
      <c r="B116" s="78" t="s">
        <v>312</v>
      </c>
      <c r="C116" s="78" t="s">
        <v>11641</v>
      </c>
      <c r="D116" s="90" t="n">
        <v>1022</v>
      </c>
      <c r="E116" s="78" t="s">
        <v>11232</v>
      </c>
      <c r="F116" s="78" t="s">
        <v>221</v>
      </c>
      <c r="G116" s="79" t="n">
        <v>60085</v>
      </c>
      <c r="H116" s="91" t="n">
        <v>0.028143054869238</v>
      </c>
      <c r="I116" s="78" t="s">
        <v>11534</v>
      </c>
      <c r="J116" s="90" t="n">
        <v>9</v>
      </c>
      <c r="K116" s="81" t="n">
        <v>0.28143054869238</v>
      </c>
    </row>
    <row r="117" customFormat="false" ht="15" hidden="false" customHeight="false" outlineLevel="0" collapsed="false">
      <c r="A117" s="78" t="s">
        <v>311</v>
      </c>
      <c r="B117" s="78" t="s">
        <v>312</v>
      </c>
      <c r="C117" s="78" t="s">
        <v>11642</v>
      </c>
      <c r="D117" s="90" t="n">
        <v>2222</v>
      </c>
      <c r="E117" s="78" t="s">
        <v>220</v>
      </c>
      <c r="F117" s="78" t="s">
        <v>221</v>
      </c>
      <c r="G117" s="79" t="n">
        <v>43973</v>
      </c>
      <c r="H117" s="91" t="n">
        <v>0.0205963976327703</v>
      </c>
      <c r="I117" s="78" t="s">
        <v>11528</v>
      </c>
      <c r="J117" s="90" t="n">
        <v>10</v>
      </c>
      <c r="K117" s="81" t="n">
        <v>0.205963976327703</v>
      </c>
    </row>
    <row r="118" customFormat="false" ht="15" hidden="false" customHeight="false" outlineLevel="0" collapsed="false">
      <c r="A118" s="78" t="s">
        <v>306</v>
      </c>
      <c r="B118" s="78" t="s">
        <v>307</v>
      </c>
      <c r="C118" s="78" t="s">
        <v>11643</v>
      </c>
      <c r="D118" s="90" t="n">
        <v>4455</v>
      </c>
      <c r="E118" s="78" t="s">
        <v>11240</v>
      </c>
      <c r="F118" s="78" t="s">
        <v>221</v>
      </c>
      <c r="G118" s="79" t="n">
        <v>207899</v>
      </c>
      <c r="H118" s="91" t="n">
        <v>0.0576257628035692</v>
      </c>
      <c r="I118" s="78" t="s">
        <v>11528</v>
      </c>
      <c r="J118" s="90" t="n">
        <v>1</v>
      </c>
      <c r="K118" s="81" t="n">
        <v>0.979637967660677</v>
      </c>
    </row>
    <row r="119" customFormat="false" ht="15" hidden="false" customHeight="false" outlineLevel="0" collapsed="false">
      <c r="A119" s="78" t="s">
        <v>306</v>
      </c>
      <c r="B119" s="78" t="s">
        <v>307</v>
      </c>
      <c r="C119" s="78" t="s">
        <v>11644</v>
      </c>
      <c r="D119" s="90" t="n">
        <v>1331</v>
      </c>
      <c r="E119" s="78" t="s">
        <v>223</v>
      </c>
      <c r="F119" s="78" t="s">
        <v>224</v>
      </c>
      <c r="G119" s="79" t="n">
        <v>177103</v>
      </c>
      <c r="H119" s="91" t="n">
        <v>0.0490896804207837</v>
      </c>
      <c r="I119" s="78" t="s">
        <v>11528</v>
      </c>
      <c r="J119" s="90" t="n">
        <v>2</v>
      </c>
      <c r="K119" s="81" t="n">
        <v>0.834524567153324</v>
      </c>
    </row>
    <row r="120" customFormat="false" ht="15" hidden="false" customHeight="false" outlineLevel="0" collapsed="false">
      <c r="A120" s="78" t="s">
        <v>306</v>
      </c>
      <c r="B120" s="78" t="s">
        <v>307</v>
      </c>
      <c r="C120" s="78" t="s">
        <v>11645</v>
      </c>
      <c r="D120" s="90" t="n">
        <v>2220</v>
      </c>
      <c r="E120" s="78" t="s">
        <v>220</v>
      </c>
      <c r="F120" s="78" t="s">
        <v>221</v>
      </c>
      <c r="G120" s="79" t="n">
        <v>152380</v>
      </c>
      <c r="H120" s="91" t="n">
        <v>0.0422369214667116</v>
      </c>
      <c r="I120" s="78" t="s">
        <v>11528</v>
      </c>
      <c r="J120" s="90" t="n">
        <v>3</v>
      </c>
      <c r="K120" s="81" t="n">
        <v>0.718027664934097</v>
      </c>
    </row>
    <row r="121" customFormat="false" ht="15" hidden="false" customHeight="false" outlineLevel="0" collapsed="false">
      <c r="A121" s="78" t="s">
        <v>306</v>
      </c>
      <c r="B121" s="78" t="s">
        <v>307</v>
      </c>
      <c r="C121" s="78" t="s">
        <v>11646</v>
      </c>
      <c r="D121" s="90" t="n">
        <v>1515</v>
      </c>
      <c r="E121" s="78" t="s">
        <v>11237</v>
      </c>
      <c r="F121" s="78" t="s">
        <v>227</v>
      </c>
      <c r="G121" s="79" t="n">
        <v>143497</v>
      </c>
      <c r="H121" s="91" t="n">
        <v>0.0397747179400756</v>
      </c>
      <c r="I121" s="78" t="s">
        <v>11528</v>
      </c>
      <c r="J121" s="90" t="n">
        <v>4</v>
      </c>
      <c r="K121" s="81" t="n">
        <v>0.676170204981285</v>
      </c>
    </row>
    <row r="122" customFormat="false" ht="15" hidden="false" customHeight="false" outlineLevel="0" collapsed="false">
      <c r="A122" s="78" t="s">
        <v>306</v>
      </c>
      <c r="B122" s="78" t="s">
        <v>307</v>
      </c>
      <c r="C122" s="78" t="s">
        <v>11647</v>
      </c>
      <c r="D122" s="90" t="n">
        <v>2222</v>
      </c>
      <c r="E122" s="78" t="s">
        <v>220</v>
      </c>
      <c r="F122" s="78" t="s">
        <v>221</v>
      </c>
      <c r="G122" s="79" t="n">
        <v>131983</v>
      </c>
      <c r="H122" s="91" t="n">
        <v>0.0365832498092991</v>
      </c>
      <c r="I122" s="78" t="s">
        <v>11528</v>
      </c>
      <c r="J122" s="90" t="n">
        <v>5</v>
      </c>
      <c r="K122" s="81" t="n">
        <v>0.621915246758085</v>
      </c>
    </row>
    <row r="123" customFormat="false" ht="15" hidden="false" customHeight="false" outlineLevel="0" collapsed="false">
      <c r="A123" s="78" t="s">
        <v>306</v>
      </c>
      <c r="B123" s="78" t="s">
        <v>307</v>
      </c>
      <c r="C123" s="78" t="s">
        <v>11648</v>
      </c>
      <c r="D123" s="90" t="n">
        <v>5544</v>
      </c>
      <c r="E123" s="78" t="s">
        <v>232</v>
      </c>
      <c r="F123" s="78" t="s">
        <v>227</v>
      </c>
      <c r="G123" s="79" t="n">
        <v>126679</v>
      </c>
      <c r="H123" s="91" t="n">
        <v>0.0351130789767788</v>
      </c>
      <c r="I123" s="78" t="s">
        <v>11528</v>
      </c>
      <c r="J123" s="90" t="n">
        <v>6</v>
      </c>
      <c r="K123" s="81" t="n">
        <v>0.59692234260524</v>
      </c>
    </row>
    <row r="124" customFormat="false" ht="15" hidden="false" customHeight="false" outlineLevel="0" collapsed="false">
      <c r="A124" s="78" t="s">
        <v>306</v>
      </c>
      <c r="B124" s="78" t="s">
        <v>307</v>
      </c>
      <c r="C124" s="78" t="s">
        <v>11649</v>
      </c>
      <c r="D124" s="90" t="n">
        <v>1111</v>
      </c>
      <c r="E124" s="78" t="s">
        <v>11230</v>
      </c>
      <c r="F124" s="78" t="s">
        <v>221</v>
      </c>
      <c r="G124" s="79" t="n">
        <v>123011</v>
      </c>
      <c r="H124" s="91" t="n">
        <v>0.0340963771265367</v>
      </c>
      <c r="I124" s="78" t="s">
        <v>11528</v>
      </c>
      <c r="J124" s="90" t="n">
        <v>7</v>
      </c>
      <c r="K124" s="81" t="n">
        <v>0.579638411151124</v>
      </c>
    </row>
    <row r="125" customFormat="false" ht="15" hidden="false" customHeight="false" outlineLevel="0" collapsed="false">
      <c r="A125" s="78" t="s">
        <v>306</v>
      </c>
      <c r="B125" s="78" t="s">
        <v>307</v>
      </c>
      <c r="C125" s="78" t="s">
        <v>11650</v>
      </c>
      <c r="D125" s="90" t="n">
        <v>5522</v>
      </c>
      <c r="E125" s="78" t="s">
        <v>232</v>
      </c>
      <c r="F125" s="78" t="s">
        <v>227</v>
      </c>
      <c r="G125" s="79" t="n">
        <v>116842</v>
      </c>
      <c r="H125" s="91" t="n">
        <v>0.0323864442709904</v>
      </c>
      <c r="I125" s="78" t="s">
        <v>11534</v>
      </c>
      <c r="J125" s="90" t="n">
        <v>8</v>
      </c>
      <c r="K125" s="81" t="n">
        <v>0.550569552606837</v>
      </c>
    </row>
    <row r="126" customFormat="false" ht="15" hidden="false" customHeight="false" outlineLevel="0" collapsed="false">
      <c r="A126" s="78" t="s">
        <v>306</v>
      </c>
      <c r="B126" s="78" t="s">
        <v>307</v>
      </c>
      <c r="C126" s="78" t="s">
        <v>11651</v>
      </c>
      <c r="D126" s="90" t="n">
        <v>4415</v>
      </c>
      <c r="E126" s="78" t="s">
        <v>11240</v>
      </c>
      <c r="F126" s="78" t="s">
        <v>221</v>
      </c>
      <c r="G126" s="79" t="n">
        <v>115504</v>
      </c>
      <c r="H126" s="91" t="n">
        <v>0.0320155753845062</v>
      </c>
      <c r="I126" s="78" t="s">
        <v>11528</v>
      </c>
      <c r="J126" s="90" t="n">
        <v>9</v>
      </c>
      <c r="K126" s="81" t="n">
        <v>0.544264781536606</v>
      </c>
    </row>
    <row r="127" customFormat="false" ht="15" hidden="false" customHeight="false" outlineLevel="0" collapsed="false">
      <c r="A127" s="78" t="s">
        <v>306</v>
      </c>
      <c r="B127" s="78" t="s">
        <v>307</v>
      </c>
      <c r="C127" s="78" t="s">
        <v>11652</v>
      </c>
      <c r="D127" s="90" t="n">
        <v>2525</v>
      </c>
      <c r="E127" s="78" t="s">
        <v>11356</v>
      </c>
      <c r="F127" s="78" t="s">
        <v>221</v>
      </c>
      <c r="G127" s="79" t="n">
        <v>109025</v>
      </c>
      <c r="H127" s="91" t="n">
        <v>0.0302197162548119</v>
      </c>
      <c r="I127" s="78" t="s">
        <v>11528</v>
      </c>
      <c r="J127" s="90" t="n">
        <v>10</v>
      </c>
      <c r="K127" s="81" t="n">
        <v>0.513735176331802</v>
      </c>
    </row>
    <row r="128" customFormat="false" ht="15" hidden="false" customHeight="false" outlineLevel="0" collapsed="false">
      <c r="A128" s="78" t="s">
        <v>306</v>
      </c>
      <c r="B128" s="78" t="s">
        <v>307</v>
      </c>
      <c r="C128" s="78" t="s">
        <v>11653</v>
      </c>
      <c r="D128" s="90" t="n">
        <v>1599</v>
      </c>
      <c r="E128" s="78" t="s">
        <v>11237</v>
      </c>
      <c r="F128" s="78" t="s">
        <v>227</v>
      </c>
      <c r="G128" s="79" t="n">
        <v>105256</v>
      </c>
      <c r="H128" s="91" t="n">
        <v>0.0291750190700892</v>
      </c>
      <c r="I128" s="78" t="s">
        <v>11534</v>
      </c>
      <c r="J128" s="90" t="n">
        <v>11</v>
      </c>
      <c r="K128" s="81" t="n">
        <v>0.495975324191517</v>
      </c>
    </row>
    <row r="129" customFormat="false" ht="15" hidden="false" customHeight="false" outlineLevel="0" collapsed="false">
      <c r="A129" s="78" t="s">
        <v>306</v>
      </c>
      <c r="B129" s="78" t="s">
        <v>307</v>
      </c>
      <c r="C129" s="78" t="s">
        <v>11654</v>
      </c>
      <c r="D129" s="90" t="n">
        <v>2201</v>
      </c>
      <c r="E129" s="78" t="s">
        <v>220</v>
      </c>
      <c r="F129" s="78" t="s">
        <v>221</v>
      </c>
      <c r="G129" s="79" t="n">
        <v>104378</v>
      </c>
      <c r="H129" s="91" t="n">
        <v>0.0289316536871796</v>
      </c>
      <c r="I129" s="78" t="s">
        <v>11528</v>
      </c>
      <c r="J129" s="90" t="n">
        <v>12</v>
      </c>
      <c r="K129" s="81" t="n">
        <v>0.491838112682053</v>
      </c>
    </row>
    <row r="130" customFormat="false" ht="15" hidden="false" customHeight="false" outlineLevel="0" collapsed="false">
      <c r="A130" s="78" t="s">
        <v>306</v>
      </c>
      <c r="B130" s="78" t="s">
        <v>307</v>
      </c>
      <c r="C130" s="78" t="s">
        <v>11655</v>
      </c>
      <c r="D130" s="90" t="n">
        <v>1313</v>
      </c>
      <c r="E130" s="78" t="s">
        <v>223</v>
      </c>
      <c r="F130" s="78" t="s">
        <v>224</v>
      </c>
      <c r="G130" s="79" t="n">
        <v>101902</v>
      </c>
      <c r="H130" s="91" t="n">
        <v>0.0282453522201132</v>
      </c>
      <c r="I130" s="78" t="s">
        <v>11534</v>
      </c>
      <c r="J130" s="90" t="n">
        <v>13</v>
      </c>
      <c r="K130" s="81" t="n">
        <v>0.480170987741924</v>
      </c>
    </row>
    <row r="131" customFormat="false" ht="15" hidden="false" customHeight="false" outlineLevel="0" collapsed="false">
      <c r="A131" s="78" t="s">
        <v>306</v>
      </c>
      <c r="B131" s="78" t="s">
        <v>307</v>
      </c>
      <c r="C131" s="78" t="s">
        <v>11656</v>
      </c>
      <c r="D131" s="90" t="n">
        <v>2026</v>
      </c>
      <c r="E131" s="78" t="s">
        <v>11266</v>
      </c>
      <c r="F131" s="78" t="s">
        <v>227</v>
      </c>
      <c r="G131" s="79" t="n">
        <v>98652</v>
      </c>
      <c r="H131" s="91" t="n">
        <v>0.0273445122492062</v>
      </c>
      <c r="I131" s="78" t="s">
        <v>11534</v>
      </c>
      <c r="J131" s="90" t="n">
        <v>14</v>
      </c>
      <c r="K131" s="81" t="n">
        <v>0.464856708236505</v>
      </c>
    </row>
    <row r="132" customFormat="false" ht="15" hidden="false" customHeight="false" outlineLevel="0" collapsed="false">
      <c r="A132" s="78" t="s">
        <v>306</v>
      </c>
      <c r="B132" s="78" t="s">
        <v>307</v>
      </c>
      <c r="C132" s="78" t="s">
        <v>11657</v>
      </c>
      <c r="D132" s="90" t="n">
        <v>1055</v>
      </c>
      <c r="E132" s="78" t="s">
        <v>11232</v>
      </c>
      <c r="F132" s="78" t="s">
        <v>221</v>
      </c>
      <c r="G132" s="79" t="n">
        <v>88888</v>
      </c>
      <c r="H132" s="91" t="n">
        <v>0.0246381117950719</v>
      </c>
      <c r="I132" s="78" t="s">
        <v>11528</v>
      </c>
      <c r="J132" s="90" t="n">
        <v>15</v>
      </c>
      <c r="K132" s="81" t="n">
        <v>0.418847900516223</v>
      </c>
    </row>
    <row r="133" customFormat="false" ht="15" hidden="false" customHeight="false" outlineLevel="0" collapsed="false">
      <c r="A133" s="78" t="s">
        <v>306</v>
      </c>
      <c r="B133" s="78" t="s">
        <v>307</v>
      </c>
      <c r="C133" s="78" t="s">
        <v>11658</v>
      </c>
      <c r="D133" s="90" t="n">
        <v>4444</v>
      </c>
      <c r="E133" s="78" t="s">
        <v>11240</v>
      </c>
      <c r="F133" s="78" t="s">
        <v>221</v>
      </c>
      <c r="G133" s="79" t="n">
        <v>78332</v>
      </c>
      <c r="H133" s="91" t="n">
        <v>0.0217121835695659</v>
      </c>
      <c r="I133" s="78" t="s">
        <v>11534</v>
      </c>
      <c r="J133" s="90" t="n">
        <v>16</v>
      </c>
      <c r="K133" s="81" t="n">
        <v>0.369107120682621</v>
      </c>
    </row>
    <row r="134" customFormat="false" ht="15" hidden="false" customHeight="false" outlineLevel="0" collapsed="false">
      <c r="A134" s="78" t="s">
        <v>306</v>
      </c>
      <c r="B134" s="78" t="s">
        <v>307</v>
      </c>
      <c r="C134" s="78" t="s">
        <v>11659</v>
      </c>
      <c r="D134" s="90" t="n">
        <v>2200</v>
      </c>
      <c r="E134" s="78" t="s">
        <v>220</v>
      </c>
      <c r="F134" s="78" t="s">
        <v>221</v>
      </c>
      <c r="G134" s="79" t="n">
        <v>43643</v>
      </c>
      <c r="H134" s="91" t="n">
        <v>0.0120970334923986</v>
      </c>
      <c r="I134" s="78" t="s">
        <v>11534</v>
      </c>
      <c r="J134" s="90" t="n">
        <v>17</v>
      </c>
      <c r="K134" s="81" t="n">
        <v>0.205649569370776</v>
      </c>
    </row>
    <row r="135" customFormat="false" ht="15" hidden="false" customHeight="false" outlineLevel="0" collapsed="false">
      <c r="A135" s="78" t="s">
        <v>304</v>
      </c>
      <c r="B135" s="78" t="s">
        <v>305</v>
      </c>
      <c r="C135" s="78" t="s">
        <v>11660</v>
      </c>
      <c r="D135" s="90" t="n">
        <v>4444</v>
      </c>
      <c r="E135" s="78" t="s">
        <v>11240</v>
      </c>
      <c r="F135" s="78" t="s">
        <v>221</v>
      </c>
      <c r="G135" s="79" t="n">
        <v>188853</v>
      </c>
      <c r="H135" s="91" t="n">
        <v>0.0475584410547859</v>
      </c>
      <c r="I135" s="78" t="s">
        <v>11528</v>
      </c>
      <c r="J135" s="90" t="n">
        <v>1</v>
      </c>
      <c r="K135" s="81" t="n">
        <v>0.856051938986146</v>
      </c>
    </row>
    <row r="136" customFormat="false" ht="15" hidden="false" customHeight="false" outlineLevel="0" collapsed="false">
      <c r="A136" s="78" t="s">
        <v>304</v>
      </c>
      <c r="B136" s="78" t="s">
        <v>305</v>
      </c>
      <c r="C136" s="78" t="s">
        <v>11661</v>
      </c>
      <c r="D136" s="90" t="n">
        <v>1544</v>
      </c>
      <c r="E136" s="78" t="s">
        <v>11237</v>
      </c>
      <c r="F136" s="78" t="s">
        <v>227</v>
      </c>
      <c r="G136" s="79" t="n">
        <v>179351</v>
      </c>
      <c r="H136" s="91" t="n">
        <v>0.0451655730203751</v>
      </c>
      <c r="I136" s="78" t="s">
        <v>11528</v>
      </c>
      <c r="J136" s="90" t="n">
        <v>2</v>
      </c>
      <c r="K136" s="81" t="n">
        <v>0.812980314366752</v>
      </c>
    </row>
    <row r="137" customFormat="false" ht="15" hidden="false" customHeight="false" outlineLevel="0" collapsed="false">
      <c r="A137" s="78" t="s">
        <v>304</v>
      </c>
      <c r="B137" s="78" t="s">
        <v>305</v>
      </c>
      <c r="C137" s="78" t="s">
        <v>11662</v>
      </c>
      <c r="D137" s="90" t="n">
        <v>1533</v>
      </c>
      <c r="E137" s="78" t="s">
        <v>11237</v>
      </c>
      <c r="F137" s="78" t="s">
        <v>227</v>
      </c>
      <c r="G137" s="79" t="n">
        <v>166880</v>
      </c>
      <c r="H137" s="91" t="n">
        <v>0.042025028160647</v>
      </c>
      <c r="I137" s="78" t="s">
        <v>11528</v>
      </c>
      <c r="J137" s="90" t="n">
        <v>3</v>
      </c>
      <c r="K137" s="81" t="n">
        <v>0.756450506891646</v>
      </c>
    </row>
    <row r="138" customFormat="false" ht="15" hidden="false" customHeight="false" outlineLevel="0" collapsed="false">
      <c r="A138" s="78" t="s">
        <v>304</v>
      </c>
      <c r="B138" s="78" t="s">
        <v>305</v>
      </c>
      <c r="C138" s="78" t="s">
        <v>11663</v>
      </c>
      <c r="D138" s="90" t="n">
        <v>2222</v>
      </c>
      <c r="E138" s="78" t="s">
        <v>220</v>
      </c>
      <c r="F138" s="78" t="s">
        <v>221</v>
      </c>
      <c r="G138" s="79" t="n">
        <v>160361</v>
      </c>
      <c r="H138" s="91" t="n">
        <v>0.0403833625411644</v>
      </c>
      <c r="I138" s="78" t="s">
        <v>11528</v>
      </c>
      <c r="J138" s="90" t="n">
        <v>4</v>
      </c>
      <c r="K138" s="81" t="n">
        <v>0.726900525740959</v>
      </c>
    </row>
    <row r="139" customFormat="false" ht="15" hidden="false" customHeight="false" outlineLevel="0" collapsed="false">
      <c r="A139" s="78" t="s">
        <v>304</v>
      </c>
      <c r="B139" s="78" t="s">
        <v>305</v>
      </c>
      <c r="C139" s="78" t="s">
        <v>11664</v>
      </c>
      <c r="D139" s="90" t="n">
        <v>2233</v>
      </c>
      <c r="E139" s="78" t="s">
        <v>220</v>
      </c>
      <c r="F139" s="78" t="s">
        <v>221</v>
      </c>
      <c r="G139" s="79" t="n">
        <v>141764</v>
      </c>
      <c r="H139" s="91" t="n">
        <v>0.0357001203988852</v>
      </c>
      <c r="I139" s="78" t="s">
        <v>11528</v>
      </c>
      <c r="J139" s="90" t="n">
        <v>5</v>
      </c>
      <c r="K139" s="81" t="n">
        <v>0.642602167179934</v>
      </c>
    </row>
    <row r="140" customFormat="false" ht="15" hidden="false" customHeight="false" outlineLevel="0" collapsed="false">
      <c r="A140" s="78" t="s">
        <v>304</v>
      </c>
      <c r="B140" s="78" t="s">
        <v>305</v>
      </c>
      <c r="C140" s="78" t="s">
        <v>11665</v>
      </c>
      <c r="D140" s="90" t="n">
        <v>1111</v>
      </c>
      <c r="E140" s="78" t="s">
        <v>11230</v>
      </c>
      <c r="F140" s="78" t="s">
        <v>221</v>
      </c>
      <c r="G140" s="79" t="n">
        <v>137642</v>
      </c>
      <c r="H140" s="91" t="n">
        <v>0.0346620860863362</v>
      </c>
      <c r="I140" s="78" t="s">
        <v>11528</v>
      </c>
      <c r="J140" s="90" t="n">
        <v>6</v>
      </c>
      <c r="K140" s="81" t="n">
        <v>0.623917549554051</v>
      </c>
    </row>
    <row r="141" customFormat="false" ht="15" hidden="false" customHeight="false" outlineLevel="0" collapsed="false">
      <c r="A141" s="78" t="s">
        <v>304</v>
      </c>
      <c r="B141" s="78" t="s">
        <v>305</v>
      </c>
      <c r="C141" s="78" t="s">
        <v>11666</v>
      </c>
      <c r="D141" s="90" t="n">
        <v>1555</v>
      </c>
      <c r="E141" s="78" t="s">
        <v>11237</v>
      </c>
      <c r="F141" s="78" t="s">
        <v>227</v>
      </c>
      <c r="G141" s="79" t="n">
        <v>137136</v>
      </c>
      <c r="H141" s="91" t="n">
        <v>0.0345346612046889</v>
      </c>
      <c r="I141" s="78" t="s">
        <v>11528</v>
      </c>
      <c r="J141" s="90" t="n">
        <v>7</v>
      </c>
      <c r="K141" s="81" t="n">
        <v>0.621623901684401</v>
      </c>
    </row>
    <row r="142" customFormat="false" ht="15" hidden="false" customHeight="false" outlineLevel="0" collapsed="false">
      <c r="A142" s="78" t="s">
        <v>304</v>
      </c>
      <c r="B142" s="78" t="s">
        <v>305</v>
      </c>
      <c r="C142" s="78" t="s">
        <v>11667</v>
      </c>
      <c r="D142" s="90" t="n">
        <v>1234</v>
      </c>
      <c r="E142" s="78" t="s">
        <v>11277</v>
      </c>
      <c r="F142" s="78" t="s">
        <v>224</v>
      </c>
      <c r="G142" s="79" t="n">
        <v>127715</v>
      </c>
      <c r="H142" s="91" t="n">
        <v>0.0321621912244549</v>
      </c>
      <c r="I142" s="78" t="s">
        <v>11534</v>
      </c>
      <c r="J142" s="90" t="n">
        <v>8</v>
      </c>
      <c r="K142" s="81" t="n">
        <v>0.578919442040188</v>
      </c>
    </row>
    <row r="143" customFormat="false" ht="15" hidden="false" customHeight="false" outlineLevel="0" collapsed="false">
      <c r="A143" s="78" t="s">
        <v>304</v>
      </c>
      <c r="B143" s="78" t="s">
        <v>305</v>
      </c>
      <c r="C143" s="78" t="s">
        <v>11668</v>
      </c>
      <c r="D143" s="90" t="n">
        <v>4510</v>
      </c>
      <c r="E143" s="78" t="s">
        <v>11235</v>
      </c>
      <c r="F143" s="78" t="s">
        <v>227</v>
      </c>
      <c r="G143" s="79" t="n">
        <v>124794</v>
      </c>
      <c r="H143" s="91" t="n">
        <v>0.031426602134946</v>
      </c>
      <c r="I143" s="78" t="s">
        <v>11534</v>
      </c>
      <c r="J143" s="90" t="n">
        <v>9</v>
      </c>
      <c r="K143" s="81" t="n">
        <v>0.565678838429027</v>
      </c>
    </row>
    <row r="144" customFormat="false" ht="15" hidden="false" customHeight="false" outlineLevel="0" collapsed="false">
      <c r="A144" s="78" t="s">
        <v>304</v>
      </c>
      <c r="B144" s="78" t="s">
        <v>305</v>
      </c>
      <c r="C144" s="78" t="s">
        <v>11669</v>
      </c>
      <c r="D144" s="90" t="n">
        <v>1515</v>
      </c>
      <c r="E144" s="78" t="s">
        <v>11237</v>
      </c>
      <c r="F144" s="78" t="s">
        <v>227</v>
      </c>
      <c r="G144" s="79" t="n">
        <v>115172</v>
      </c>
      <c r="H144" s="91" t="n">
        <v>0.0290035147610141</v>
      </c>
      <c r="I144" s="78" t="s">
        <v>11528</v>
      </c>
      <c r="J144" s="90" t="n">
        <v>10</v>
      </c>
      <c r="K144" s="81" t="n">
        <v>0.522063265698254</v>
      </c>
    </row>
    <row r="145" customFormat="false" ht="15" hidden="false" customHeight="false" outlineLevel="0" collapsed="false">
      <c r="A145" s="78" t="s">
        <v>304</v>
      </c>
      <c r="B145" s="78" t="s">
        <v>305</v>
      </c>
      <c r="C145" s="78" t="s">
        <v>11670</v>
      </c>
      <c r="D145" s="90" t="n">
        <v>2210</v>
      </c>
      <c r="E145" s="78" t="s">
        <v>220</v>
      </c>
      <c r="F145" s="78" t="s">
        <v>221</v>
      </c>
      <c r="G145" s="79" t="n">
        <v>113228</v>
      </c>
      <c r="H145" s="91" t="n">
        <v>0.0285139614607727</v>
      </c>
      <c r="I145" s="78" t="s">
        <v>11528</v>
      </c>
      <c r="J145" s="90" t="n">
        <v>11</v>
      </c>
      <c r="K145" s="81" t="n">
        <v>0.513251306293908</v>
      </c>
    </row>
    <row r="146" customFormat="false" ht="15" hidden="false" customHeight="false" outlineLevel="0" collapsed="false">
      <c r="A146" s="78" t="s">
        <v>304</v>
      </c>
      <c r="B146" s="78" t="s">
        <v>305</v>
      </c>
      <c r="C146" s="78" t="s">
        <v>11671</v>
      </c>
      <c r="D146" s="90" t="n">
        <v>1500</v>
      </c>
      <c r="E146" s="78" t="s">
        <v>11237</v>
      </c>
      <c r="F146" s="78" t="s">
        <v>227</v>
      </c>
      <c r="G146" s="79" t="n">
        <v>107410</v>
      </c>
      <c r="H146" s="91" t="n">
        <v>0.027048827149659</v>
      </c>
      <c r="I146" s="78" t="s">
        <v>11534</v>
      </c>
      <c r="J146" s="90" t="n">
        <v>12</v>
      </c>
      <c r="K146" s="81" t="n">
        <v>0.486878888693862</v>
      </c>
    </row>
    <row r="147" customFormat="false" ht="15" hidden="false" customHeight="false" outlineLevel="0" collapsed="false">
      <c r="A147" s="78" t="s">
        <v>304</v>
      </c>
      <c r="B147" s="78" t="s">
        <v>305</v>
      </c>
      <c r="C147" s="78" t="s">
        <v>11672</v>
      </c>
      <c r="D147" s="90" t="n">
        <v>2522</v>
      </c>
      <c r="E147" s="78" t="s">
        <v>11356</v>
      </c>
      <c r="F147" s="78" t="s">
        <v>221</v>
      </c>
      <c r="G147" s="79" t="n">
        <v>99698</v>
      </c>
      <c r="H147" s="91" t="n">
        <v>0.025106730929771</v>
      </c>
      <c r="I147" s="78" t="s">
        <v>11528</v>
      </c>
      <c r="J147" s="90" t="n">
        <v>13</v>
      </c>
      <c r="K147" s="81" t="n">
        <v>0.451921156735878</v>
      </c>
    </row>
    <row r="148" customFormat="false" ht="15" hidden="false" customHeight="false" outlineLevel="0" collapsed="false">
      <c r="A148" s="78" t="s">
        <v>304</v>
      </c>
      <c r="B148" s="78" t="s">
        <v>305</v>
      </c>
      <c r="C148" s="78" t="s">
        <v>11673</v>
      </c>
      <c r="D148" s="90" t="n">
        <v>1300</v>
      </c>
      <c r="E148" s="78" t="s">
        <v>223</v>
      </c>
      <c r="F148" s="78" t="s">
        <v>224</v>
      </c>
      <c r="G148" s="79" t="n">
        <v>92916</v>
      </c>
      <c r="H148" s="91" t="n">
        <v>0.0233988345911714</v>
      </c>
      <c r="I148" s="78" t="s">
        <v>11528</v>
      </c>
      <c r="J148" s="90" t="n">
        <v>14</v>
      </c>
      <c r="K148" s="81" t="n">
        <v>0.421179022641085</v>
      </c>
    </row>
    <row r="149" customFormat="false" ht="15" hidden="false" customHeight="false" outlineLevel="0" collapsed="false">
      <c r="A149" s="78" t="s">
        <v>304</v>
      </c>
      <c r="B149" s="78" t="s">
        <v>305</v>
      </c>
      <c r="C149" s="78" t="s">
        <v>11674</v>
      </c>
      <c r="D149" s="90" t="n">
        <v>4411</v>
      </c>
      <c r="E149" s="78" t="s">
        <v>11240</v>
      </c>
      <c r="F149" s="78" t="s">
        <v>221</v>
      </c>
      <c r="G149" s="79" t="n">
        <v>87663</v>
      </c>
      <c r="H149" s="91" t="n">
        <v>0.0220759830036361</v>
      </c>
      <c r="I149" s="78" t="s">
        <v>11534</v>
      </c>
      <c r="J149" s="90" t="n">
        <v>15</v>
      </c>
      <c r="K149" s="81" t="n">
        <v>0.397367694065451</v>
      </c>
    </row>
    <row r="150" customFormat="false" ht="15" hidden="false" customHeight="false" outlineLevel="0" collapsed="false">
      <c r="A150" s="78" t="s">
        <v>304</v>
      </c>
      <c r="B150" s="78" t="s">
        <v>305</v>
      </c>
      <c r="C150" s="78" t="s">
        <v>11675</v>
      </c>
      <c r="D150" s="90" t="n">
        <v>1010</v>
      </c>
      <c r="E150" s="78" t="s">
        <v>11232</v>
      </c>
      <c r="F150" s="78" t="s">
        <v>221</v>
      </c>
      <c r="G150" s="79" t="n">
        <v>83152</v>
      </c>
      <c r="H150" s="91" t="n">
        <v>0.0209399876654729</v>
      </c>
      <c r="I150" s="78" t="s">
        <v>11534</v>
      </c>
      <c r="J150" s="90" t="n">
        <v>16</v>
      </c>
      <c r="K150" s="81" t="n">
        <v>0.376919777978513</v>
      </c>
    </row>
    <row r="151" customFormat="false" ht="15" hidden="false" customHeight="false" outlineLevel="0" collapsed="false">
      <c r="A151" s="78" t="s">
        <v>304</v>
      </c>
      <c r="B151" s="78" t="s">
        <v>305</v>
      </c>
      <c r="C151" s="78" t="s">
        <v>11676</v>
      </c>
      <c r="D151" s="90" t="n">
        <v>2200</v>
      </c>
      <c r="E151" s="78" t="s">
        <v>220</v>
      </c>
      <c r="F151" s="78" t="s">
        <v>221</v>
      </c>
      <c r="G151" s="79" t="n">
        <v>82827</v>
      </c>
      <c r="H151" s="91" t="n">
        <v>0.0208581436209367</v>
      </c>
      <c r="I151" s="78" t="s">
        <v>11534</v>
      </c>
      <c r="J151" s="90" t="n">
        <v>17</v>
      </c>
      <c r="K151" s="81" t="n">
        <v>0.37544658517686</v>
      </c>
    </row>
    <row r="152" customFormat="false" ht="15" hidden="false" customHeight="false" outlineLevel="0" collapsed="false">
      <c r="A152" s="78" t="s">
        <v>304</v>
      </c>
      <c r="B152" s="78" t="s">
        <v>305</v>
      </c>
      <c r="C152" s="78" t="s">
        <v>11677</v>
      </c>
      <c r="D152" s="90" t="n">
        <v>6513</v>
      </c>
      <c r="E152" s="78" t="s">
        <v>11536</v>
      </c>
      <c r="F152" s="78" t="s">
        <v>224</v>
      </c>
      <c r="G152" s="79" t="n">
        <v>54953</v>
      </c>
      <c r="H152" s="91" t="n">
        <v>0.0138386947058487</v>
      </c>
      <c r="I152" s="78" t="s">
        <v>11534</v>
      </c>
      <c r="J152" s="90" t="n">
        <v>18</v>
      </c>
      <c r="K152" s="81" t="n">
        <v>0.249096504705277</v>
      </c>
    </row>
    <row r="153" customFormat="false" ht="15" hidden="false" customHeight="false" outlineLevel="0" collapsed="false">
      <c r="A153" s="78" t="s">
        <v>319</v>
      </c>
      <c r="B153" s="78" t="s">
        <v>320</v>
      </c>
      <c r="C153" s="78" t="s">
        <v>11678</v>
      </c>
      <c r="D153" s="90" t="n">
        <v>2222</v>
      </c>
      <c r="E153" s="78" t="s">
        <v>220</v>
      </c>
      <c r="F153" s="78" t="s">
        <v>221</v>
      </c>
      <c r="G153" s="79" t="n">
        <v>205064</v>
      </c>
      <c r="H153" s="91" t="n">
        <v>0.107830862498613</v>
      </c>
      <c r="I153" s="78" t="s">
        <v>11528</v>
      </c>
      <c r="J153" s="90" t="n">
        <v>1</v>
      </c>
      <c r="K153" s="81" t="n">
        <v>0.862646899988905</v>
      </c>
    </row>
    <row r="154" customFormat="false" ht="15" hidden="false" customHeight="false" outlineLevel="0" collapsed="false">
      <c r="A154" s="78" t="s">
        <v>319</v>
      </c>
      <c r="B154" s="78" t="s">
        <v>320</v>
      </c>
      <c r="C154" s="78" t="s">
        <v>11679</v>
      </c>
      <c r="D154" s="90" t="n">
        <v>1313</v>
      </c>
      <c r="E154" s="78" t="s">
        <v>223</v>
      </c>
      <c r="F154" s="78" t="s">
        <v>224</v>
      </c>
      <c r="G154" s="79" t="n">
        <v>140351</v>
      </c>
      <c r="H154" s="91" t="n">
        <v>0.0738021758209283</v>
      </c>
      <c r="I154" s="78" t="s">
        <v>11534</v>
      </c>
      <c r="J154" s="90" t="n">
        <v>2</v>
      </c>
      <c r="K154" s="81" t="n">
        <v>0.590417406567427</v>
      </c>
    </row>
    <row r="155" customFormat="false" ht="15" hidden="false" customHeight="false" outlineLevel="0" collapsed="false">
      <c r="A155" s="78" t="s">
        <v>319</v>
      </c>
      <c r="B155" s="78" t="s">
        <v>320</v>
      </c>
      <c r="C155" s="78" t="s">
        <v>11680</v>
      </c>
      <c r="D155" s="90" t="n">
        <v>4400</v>
      </c>
      <c r="E155" s="78" t="s">
        <v>11240</v>
      </c>
      <c r="F155" s="78" t="s">
        <v>221</v>
      </c>
      <c r="G155" s="79" t="n">
        <v>139777</v>
      </c>
      <c r="H155" s="91" t="n">
        <v>0.0735003436364679</v>
      </c>
      <c r="I155" s="78" t="s">
        <v>11528</v>
      </c>
      <c r="J155" s="90" t="n">
        <v>3</v>
      </c>
      <c r="K155" s="81" t="n">
        <v>0.588002749091743</v>
      </c>
    </row>
    <row r="156" customFormat="false" ht="15" hidden="false" customHeight="false" outlineLevel="0" collapsed="false">
      <c r="A156" s="78" t="s">
        <v>319</v>
      </c>
      <c r="B156" s="78" t="s">
        <v>320</v>
      </c>
      <c r="C156" s="78" t="s">
        <v>11681</v>
      </c>
      <c r="D156" s="90" t="n">
        <v>2244</v>
      </c>
      <c r="E156" s="78" t="s">
        <v>220</v>
      </c>
      <c r="F156" s="78" t="s">
        <v>221</v>
      </c>
      <c r="G156" s="79" t="n">
        <v>128697</v>
      </c>
      <c r="H156" s="91" t="n">
        <v>0.0676740359643039</v>
      </c>
      <c r="I156" s="78" t="s">
        <v>11528</v>
      </c>
      <c r="J156" s="90" t="n">
        <v>4</v>
      </c>
      <c r="K156" s="81" t="n">
        <v>0.541392287714431</v>
      </c>
    </row>
    <row r="157" customFormat="false" ht="15" hidden="false" customHeight="false" outlineLevel="0" collapsed="false">
      <c r="A157" s="78" t="s">
        <v>319</v>
      </c>
      <c r="B157" s="78" t="s">
        <v>320</v>
      </c>
      <c r="C157" s="78" t="s">
        <v>11682</v>
      </c>
      <c r="D157" s="90" t="n">
        <v>4444</v>
      </c>
      <c r="E157" s="78" t="s">
        <v>11240</v>
      </c>
      <c r="F157" s="78" t="s">
        <v>221</v>
      </c>
      <c r="G157" s="79" t="n">
        <v>102120</v>
      </c>
      <c r="H157" s="91" t="n">
        <v>0.0536987851517496</v>
      </c>
      <c r="I157" s="78" t="s">
        <v>11534</v>
      </c>
      <c r="J157" s="90" t="n">
        <v>5</v>
      </c>
      <c r="K157" s="81" t="n">
        <v>0.429590281213996</v>
      </c>
    </row>
    <row r="158" customFormat="false" ht="15" hidden="false" customHeight="false" outlineLevel="0" collapsed="false">
      <c r="A158" s="78" t="s">
        <v>319</v>
      </c>
      <c r="B158" s="78" t="s">
        <v>320</v>
      </c>
      <c r="C158" s="78" t="s">
        <v>11683</v>
      </c>
      <c r="D158" s="90" t="n">
        <v>1010</v>
      </c>
      <c r="E158" s="78" t="s">
        <v>11232</v>
      </c>
      <c r="F158" s="78" t="s">
        <v>221</v>
      </c>
      <c r="G158" s="79" t="n">
        <v>83728</v>
      </c>
      <c r="H158" s="91" t="n">
        <v>0.0440275350879914</v>
      </c>
      <c r="I158" s="78" t="s">
        <v>11534</v>
      </c>
      <c r="J158" s="90" t="n">
        <v>6</v>
      </c>
      <c r="K158" s="81" t="n">
        <v>0.352220280703932</v>
      </c>
    </row>
    <row r="159" customFormat="false" ht="15" hidden="false" customHeight="false" outlineLevel="0" collapsed="false">
      <c r="A159" s="78" t="s">
        <v>319</v>
      </c>
      <c r="B159" s="78" t="s">
        <v>320</v>
      </c>
      <c r="C159" s="78" t="s">
        <v>11684</v>
      </c>
      <c r="D159" s="90" t="n">
        <v>2202</v>
      </c>
      <c r="E159" s="78" t="s">
        <v>220</v>
      </c>
      <c r="F159" s="78" t="s">
        <v>221</v>
      </c>
      <c r="G159" s="79" t="n">
        <v>72375</v>
      </c>
      <c r="H159" s="91" t="n">
        <v>0.0380576730841938</v>
      </c>
      <c r="I159" s="78" t="s">
        <v>11534</v>
      </c>
      <c r="J159" s="90" t="n">
        <v>7</v>
      </c>
      <c r="K159" s="81" t="n">
        <v>0.304461384673551</v>
      </c>
    </row>
    <row r="160" customFormat="false" ht="15" hidden="false" customHeight="false" outlineLevel="0" collapsed="false">
      <c r="A160" s="78" t="s">
        <v>319</v>
      </c>
      <c r="B160" s="78" t="s">
        <v>320</v>
      </c>
      <c r="C160" s="78" t="s">
        <v>11685</v>
      </c>
      <c r="D160" s="90" t="n">
        <v>2044</v>
      </c>
      <c r="E160" s="78" t="s">
        <v>11266</v>
      </c>
      <c r="F160" s="78" t="s">
        <v>227</v>
      </c>
      <c r="G160" s="79" t="n">
        <v>47195</v>
      </c>
      <c r="H160" s="91" t="n">
        <v>0.0248170208111714</v>
      </c>
      <c r="I160" s="78" t="s">
        <v>11528</v>
      </c>
      <c r="J160" s="90" t="n">
        <v>8</v>
      </c>
      <c r="K160" s="81" t="n">
        <v>0.198536166489371</v>
      </c>
    </row>
    <row r="161" customFormat="false" ht="15" hidden="false" customHeight="false" outlineLevel="0" collapsed="false">
      <c r="A161" s="78" t="s">
        <v>325</v>
      </c>
      <c r="B161" s="78" t="s">
        <v>326</v>
      </c>
      <c r="C161" s="78" t="s">
        <v>11686</v>
      </c>
      <c r="D161" s="90" t="n">
        <v>1367</v>
      </c>
      <c r="E161" s="78" t="s">
        <v>223</v>
      </c>
      <c r="F161" s="78" t="s">
        <v>224</v>
      </c>
      <c r="G161" s="79" t="n">
        <v>154157</v>
      </c>
      <c r="H161" s="91" t="n">
        <v>0.108503042733406</v>
      </c>
      <c r="I161" s="78" t="s">
        <v>11528</v>
      </c>
      <c r="J161" s="90" t="n">
        <v>1</v>
      </c>
      <c r="K161" s="81" t="n">
        <v>0.868024341867252</v>
      </c>
    </row>
    <row r="162" customFormat="false" ht="15" hidden="false" customHeight="false" outlineLevel="0" collapsed="false">
      <c r="A162" s="78" t="s">
        <v>325</v>
      </c>
      <c r="B162" s="78" t="s">
        <v>326</v>
      </c>
      <c r="C162" s="78" t="s">
        <v>11687</v>
      </c>
      <c r="D162" s="90" t="n">
        <v>2222</v>
      </c>
      <c r="E162" s="78" t="s">
        <v>220</v>
      </c>
      <c r="F162" s="78" t="s">
        <v>221</v>
      </c>
      <c r="G162" s="79" t="n">
        <v>140129</v>
      </c>
      <c r="H162" s="91" t="n">
        <v>0.098629467848943</v>
      </c>
      <c r="I162" s="78" t="s">
        <v>11528</v>
      </c>
      <c r="J162" s="90" t="n">
        <v>2</v>
      </c>
      <c r="K162" s="81" t="n">
        <v>0.789035742791544</v>
      </c>
    </row>
    <row r="163" customFormat="false" ht="15" hidden="false" customHeight="false" outlineLevel="0" collapsed="false">
      <c r="A163" s="78" t="s">
        <v>325</v>
      </c>
      <c r="B163" s="78" t="s">
        <v>326</v>
      </c>
      <c r="C163" s="78" t="s">
        <v>11688</v>
      </c>
      <c r="D163" s="90" t="n">
        <v>4444</v>
      </c>
      <c r="E163" s="78" t="s">
        <v>11240</v>
      </c>
      <c r="F163" s="78" t="s">
        <v>221</v>
      </c>
      <c r="G163" s="79" t="n">
        <v>124409</v>
      </c>
      <c r="H163" s="91" t="n">
        <v>0.0875649827346171</v>
      </c>
      <c r="I163" s="78" t="s">
        <v>11528</v>
      </c>
      <c r="J163" s="90" t="n">
        <v>3</v>
      </c>
      <c r="K163" s="81" t="n">
        <v>0.700519861876937</v>
      </c>
    </row>
    <row r="164" customFormat="false" ht="15" hidden="false" customHeight="false" outlineLevel="0" collapsed="false">
      <c r="A164" s="78" t="s">
        <v>325</v>
      </c>
      <c r="B164" s="78" t="s">
        <v>326</v>
      </c>
      <c r="C164" s="78" t="s">
        <v>11689</v>
      </c>
      <c r="D164" s="90" t="n">
        <v>2200</v>
      </c>
      <c r="E164" s="78" t="s">
        <v>220</v>
      </c>
      <c r="F164" s="78" t="s">
        <v>221</v>
      </c>
      <c r="G164" s="79" t="n">
        <v>120199</v>
      </c>
      <c r="H164" s="91" t="n">
        <v>0.0846017841130323</v>
      </c>
      <c r="I164" s="78" t="s">
        <v>11528</v>
      </c>
      <c r="J164" s="90" t="n">
        <v>4</v>
      </c>
      <c r="K164" s="81" t="n">
        <v>0.676814272904258</v>
      </c>
    </row>
    <row r="165" customFormat="false" ht="15" hidden="false" customHeight="false" outlineLevel="0" collapsed="false">
      <c r="A165" s="78" t="s">
        <v>325</v>
      </c>
      <c r="B165" s="78" t="s">
        <v>326</v>
      </c>
      <c r="C165" s="78" t="s">
        <v>11690</v>
      </c>
      <c r="D165" s="90" t="n">
        <v>2211</v>
      </c>
      <c r="E165" s="78" t="s">
        <v>220</v>
      </c>
      <c r="F165" s="78" t="s">
        <v>221</v>
      </c>
      <c r="G165" s="79" t="n">
        <v>103303</v>
      </c>
      <c r="H165" s="91" t="n">
        <v>0.0727095741580926</v>
      </c>
      <c r="I165" s="78" t="s">
        <v>11534</v>
      </c>
      <c r="J165" s="90" t="n">
        <v>5</v>
      </c>
      <c r="K165" s="81" t="n">
        <v>0.581676593264741</v>
      </c>
    </row>
    <row r="166" customFormat="false" ht="15" hidden="false" customHeight="false" outlineLevel="0" collapsed="false">
      <c r="A166" s="78" t="s">
        <v>325</v>
      </c>
      <c r="B166" s="78" t="s">
        <v>326</v>
      </c>
      <c r="C166" s="78" t="s">
        <v>11691</v>
      </c>
      <c r="D166" s="90" t="n">
        <v>1010</v>
      </c>
      <c r="E166" s="78" t="s">
        <v>11232</v>
      </c>
      <c r="F166" s="78" t="s">
        <v>221</v>
      </c>
      <c r="G166" s="79" t="n">
        <v>77485</v>
      </c>
      <c r="H166" s="91" t="n">
        <v>0.0545376354378847</v>
      </c>
      <c r="I166" s="78" t="s">
        <v>11528</v>
      </c>
      <c r="J166" s="90" t="n">
        <v>6</v>
      </c>
      <c r="K166" s="81" t="n">
        <v>0.436301083503078</v>
      </c>
    </row>
    <row r="167" customFormat="false" ht="15" hidden="false" customHeight="false" outlineLevel="0" collapsed="false">
      <c r="A167" s="78" t="s">
        <v>325</v>
      </c>
      <c r="B167" s="78" t="s">
        <v>326</v>
      </c>
      <c r="C167" s="78" t="s">
        <v>11692</v>
      </c>
      <c r="D167" s="90" t="n">
        <v>1022</v>
      </c>
      <c r="E167" s="78" t="s">
        <v>11232</v>
      </c>
      <c r="F167" s="78" t="s">
        <v>221</v>
      </c>
      <c r="G167" s="79" t="n">
        <v>76956</v>
      </c>
      <c r="H167" s="91" t="n">
        <v>0.0541653000291393</v>
      </c>
      <c r="I167" s="78" t="s">
        <v>11534</v>
      </c>
      <c r="J167" s="90" t="n">
        <v>7</v>
      </c>
      <c r="K167" s="81" t="n">
        <v>0.433322400233114</v>
      </c>
    </row>
    <row r="168" customFormat="false" ht="15" hidden="false" customHeight="false" outlineLevel="0" collapsed="false">
      <c r="A168" s="78" t="s">
        <v>325</v>
      </c>
      <c r="B168" s="78" t="s">
        <v>326</v>
      </c>
      <c r="C168" s="78" t="s">
        <v>11693</v>
      </c>
      <c r="D168" s="90" t="n">
        <v>1111</v>
      </c>
      <c r="E168" s="78" t="s">
        <v>11230</v>
      </c>
      <c r="F168" s="78" t="s">
        <v>221</v>
      </c>
      <c r="G168" s="79" t="n">
        <v>56217</v>
      </c>
      <c r="H168" s="91" t="n">
        <v>0.0395682035414799</v>
      </c>
      <c r="I168" s="78" t="s">
        <v>11534</v>
      </c>
      <c r="J168" s="90" t="n">
        <v>8</v>
      </c>
      <c r="K168" s="81" t="n">
        <v>0.316545628331839</v>
      </c>
    </row>
    <row r="169" customFormat="false" ht="15" hidden="false" customHeight="false" outlineLevel="0" collapsed="false">
      <c r="A169" s="78" t="s">
        <v>283</v>
      </c>
      <c r="B169" s="78" t="s">
        <v>284</v>
      </c>
      <c r="C169" s="78" t="s">
        <v>11694</v>
      </c>
      <c r="D169" s="90" t="n">
        <v>2222</v>
      </c>
      <c r="E169" s="78" t="s">
        <v>220</v>
      </c>
      <c r="F169" s="78" t="s">
        <v>221</v>
      </c>
      <c r="G169" s="79" t="n">
        <v>3119318</v>
      </c>
      <c r="H169" s="91" t="n">
        <v>0.274101635382518</v>
      </c>
      <c r="I169" s="78" t="s">
        <v>11528</v>
      </c>
      <c r="J169" s="90" t="n">
        <v>1</v>
      </c>
      <c r="K169" s="81" t="n">
        <v>14.5273866752735</v>
      </c>
    </row>
    <row r="170" customFormat="false" ht="15" hidden="false" customHeight="false" outlineLevel="0" collapsed="false">
      <c r="A170" s="78" t="s">
        <v>283</v>
      </c>
      <c r="B170" s="78" t="s">
        <v>284</v>
      </c>
      <c r="C170" s="78" t="s">
        <v>11695</v>
      </c>
      <c r="D170" s="90" t="n">
        <v>1331</v>
      </c>
      <c r="E170" s="78" t="s">
        <v>223</v>
      </c>
      <c r="F170" s="78" t="s">
        <v>224</v>
      </c>
      <c r="G170" s="79" t="n">
        <v>524219</v>
      </c>
      <c r="H170" s="91" t="n">
        <v>0.0460643272659563</v>
      </c>
      <c r="I170" s="78" t="s">
        <v>11528</v>
      </c>
      <c r="J170" s="90" t="n">
        <v>2</v>
      </c>
      <c r="K170" s="81" t="n">
        <v>2.44140934509569</v>
      </c>
    </row>
    <row r="171" customFormat="false" ht="15" hidden="false" customHeight="false" outlineLevel="0" collapsed="false">
      <c r="A171" s="78" t="s">
        <v>283</v>
      </c>
      <c r="B171" s="78" t="s">
        <v>284</v>
      </c>
      <c r="C171" s="78" t="s">
        <v>11696</v>
      </c>
      <c r="D171" s="90" t="n">
        <v>5050</v>
      </c>
      <c r="E171" s="78" t="s">
        <v>11316</v>
      </c>
      <c r="F171" s="78" t="s">
        <v>224</v>
      </c>
      <c r="G171" s="79" t="n">
        <v>229535</v>
      </c>
      <c r="H171" s="91" t="n">
        <v>0.020169767518902</v>
      </c>
      <c r="I171" s="78" t="s">
        <v>11528</v>
      </c>
      <c r="J171" s="90" t="n">
        <v>3</v>
      </c>
      <c r="K171" s="81" t="n">
        <v>1.06899767850181</v>
      </c>
    </row>
    <row r="172" customFormat="false" ht="15" hidden="false" customHeight="false" outlineLevel="0" collapsed="false">
      <c r="A172" s="78" t="s">
        <v>283</v>
      </c>
      <c r="B172" s="78" t="s">
        <v>284</v>
      </c>
      <c r="C172" s="78" t="s">
        <v>11697</v>
      </c>
      <c r="D172" s="90" t="n">
        <v>1312</v>
      </c>
      <c r="E172" s="78" t="s">
        <v>223</v>
      </c>
      <c r="F172" s="78" t="s">
        <v>224</v>
      </c>
      <c r="G172" s="79" t="n">
        <v>215192</v>
      </c>
      <c r="H172" s="91" t="n">
        <v>0.0189094151738408</v>
      </c>
      <c r="I172" s="78" t="s">
        <v>11528</v>
      </c>
      <c r="J172" s="90" t="n">
        <v>4</v>
      </c>
      <c r="K172" s="81" t="n">
        <v>1.00219900421356</v>
      </c>
    </row>
    <row r="173" customFormat="false" ht="15" hidden="false" customHeight="false" outlineLevel="0" collapsed="false">
      <c r="A173" s="78" t="s">
        <v>283</v>
      </c>
      <c r="B173" s="78" t="s">
        <v>284</v>
      </c>
      <c r="C173" s="78" t="s">
        <v>11698</v>
      </c>
      <c r="D173" s="90" t="n">
        <v>1313</v>
      </c>
      <c r="E173" s="78" t="s">
        <v>223</v>
      </c>
      <c r="F173" s="78" t="s">
        <v>224</v>
      </c>
      <c r="G173" s="79" t="n">
        <v>185912</v>
      </c>
      <c r="H173" s="91" t="n">
        <v>0.0163365143397482</v>
      </c>
      <c r="I173" s="78" t="s">
        <v>11528</v>
      </c>
      <c r="J173" s="90" t="n">
        <v>5</v>
      </c>
      <c r="K173" s="81" t="n">
        <v>0.865835260006655</v>
      </c>
    </row>
    <row r="174" customFormat="false" ht="15" hidden="false" customHeight="false" outlineLevel="0" collapsed="false">
      <c r="A174" s="78" t="s">
        <v>283</v>
      </c>
      <c r="B174" s="78" t="s">
        <v>284</v>
      </c>
      <c r="C174" s="78" t="s">
        <v>11699</v>
      </c>
      <c r="D174" s="90" t="n">
        <v>1122</v>
      </c>
      <c r="E174" s="78" t="s">
        <v>11230</v>
      </c>
      <c r="F174" s="78" t="s">
        <v>221</v>
      </c>
      <c r="G174" s="79" t="n">
        <v>151981</v>
      </c>
      <c r="H174" s="91" t="n">
        <v>0.0133549194558139</v>
      </c>
      <c r="I174" s="78" t="s">
        <v>11528</v>
      </c>
      <c r="J174" s="90" t="n">
        <v>6</v>
      </c>
      <c r="K174" s="81" t="n">
        <v>0.707810731158137</v>
      </c>
    </row>
    <row r="175" customFormat="false" ht="15" hidden="false" customHeight="false" outlineLevel="0" collapsed="false">
      <c r="A175" s="78" t="s">
        <v>283</v>
      </c>
      <c r="B175" s="78" t="s">
        <v>284</v>
      </c>
      <c r="C175" s="78" t="s">
        <v>11700</v>
      </c>
      <c r="D175" s="90" t="n">
        <v>2200</v>
      </c>
      <c r="E175" s="78" t="s">
        <v>220</v>
      </c>
      <c r="F175" s="78" t="s">
        <v>221</v>
      </c>
      <c r="G175" s="79" t="n">
        <v>145006</v>
      </c>
      <c r="H175" s="91" t="n">
        <v>0.0127420101894957</v>
      </c>
      <c r="I175" s="78" t="s">
        <v>11528</v>
      </c>
      <c r="J175" s="90" t="n">
        <v>7</v>
      </c>
      <c r="K175" s="81" t="n">
        <v>0.675326540043274</v>
      </c>
    </row>
    <row r="176" customFormat="false" ht="15" hidden="false" customHeight="false" outlineLevel="0" collapsed="false">
      <c r="A176" s="78" t="s">
        <v>283</v>
      </c>
      <c r="B176" s="78" t="s">
        <v>284</v>
      </c>
      <c r="C176" s="78" t="s">
        <v>11701</v>
      </c>
      <c r="D176" s="90" t="n">
        <v>1314</v>
      </c>
      <c r="E176" s="78" t="s">
        <v>223</v>
      </c>
      <c r="F176" s="78" t="s">
        <v>224</v>
      </c>
      <c r="G176" s="79" t="n">
        <v>144496</v>
      </c>
      <c r="H176" s="91" t="n">
        <v>0.0126971953184101</v>
      </c>
      <c r="I176" s="78" t="s">
        <v>11528</v>
      </c>
      <c r="J176" s="90" t="n">
        <v>8</v>
      </c>
      <c r="K176" s="81" t="n">
        <v>0.672951351875735</v>
      </c>
    </row>
    <row r="177" customFormat="false" ht="15" hidden="false" customHeight="false" outlineLevel="0" collapsed="false">
      <c r="A177" s="78" t="s">
        <v>283</v>
      </c>
      <c r="B177" s="78" t="s">
        <v>284</v>
      </c>
      <c r="C177" s="78" t="s">
        <v>11702</v>
      </c>
      <c r="D177" s="90" t="n">
        <v>1307</v>
      </c>
      <c r="E177" s="78" t="s">
        <v>223</v>
      </c>
      <c r="F177" s="78" t="s">
        <v>224</v>
      </c>
      <c r="G177" s="79" t="n">
        <v>130253</v>
      </c>
      <c r="H177" s="91" t="n">
        <v>0.0114456302029736</v>
      </c>
      <c r="I177" s="78" t="s">
        <v>11528</v>
      </c>
      <c r="J177" s="90" t="n">
        <v>9</v>
      </c>
      <c r="K177" s="81" t="n">
        <v>0.6066184007576</v>
      </c>
    </row>
    <row r="178" customFormat="false" ht="15" hidden="false" customHeight="false" outlineLevel="0" collapsed="false">
      <c r="A178" s="78" t="s">
        <v>283</v>
      </c>
      <c r="B178" s="78" t="s">
        <v>284</v>
      </c>
      <c r="C178" s="78" t="s">
        <v>11703</v>
      </c>
      <c r="D178" s="90" t="n">
        <v>5510</v>
      </c>
      <c r="E178" s="78" t="s">
        <v>232</v>
      </c>
      <c r="F178" s="78" t="s">
        <v>227</v>
      </c>
      <c r="G178" s="79" t="n">
        <v>129366</v>
      </c>
      <c r="H178" s="91" t="n">
        <v>0.0113676874762031</v>
      </c>
      <c r="I178" s="78" t="s">
        <v>11528</v>
      </c>
      <c r="J178" s="90" t="n">
        <v>10</v>
      </c>
      <c r="K178" s="81" t="n">
        <v>0.602487436238763</v>
      </c>
    </row>
    <row r="179" customFormat="false" ht="15" hidden="false" customHeight="false" outlineLevel="0" collapsed="false">
      <c r="A179" s="78" t="s">
        <v>283</v>
      </c>
      <c r="B179" s="78" t="s">
        <v>284</v>
      </c>
      <c r="C179" s="78" t="s">
        <v>11704</v>
      </c>
      <c r="D179" s="90" t="n">
        <v>1378</v>
      </c>
      <c r="E179" s="78" t="s">
        <v>223</v>
      </c>
      <c r="F179" s="78" t="s">
        <v>224</v>
      </c>
      <c r="G179" s="79" t="n">
        <v>126974</v>
      </c>
      <c r="H179" s="91" t="n">
        <v>0.0111574969435819</v>
      </c>
      <c r="I179" s="78" t="s">
        <v>11528</v>
      </c>
      <c r="J179" s="90" t="n">
        <v>11</v>
      </c>
      <c r="K179" s="81" t="n">
        <v>0.591347338009838</v>
      </c>
    </row>
    <row r="180" customFormat="false" ht="15" hidden="false" customHeight="false" outlineLevel="0" collapsed="false">
      <c r="A180" s="78" t="s">
        <v>283</v>
      </c>
      <c r="B180" s="78" t="s">
        <v>284</v>
      </c>
      <c r="C180" s="78" t="s">
        <v>11705</v>
      </c>
      <c r="D180" s="90" t="n">
        <v>1000</v>
      </c>
      <c r="E180" s="78" t="s">
        <v>11232</v>
      </c>
      <c r="F180" s="78" t="s">
        <v>221</v>
      </c>
      <c r="G180" s="79" t="n">
        <v>126248</v>
      </c>
      <c r="H180" s="91" t="n">
        <v>0.011093701656507</v>
      </c>
      <c r="I180" s="78" t="s">
        <v>11528</v>
      </c>
      <c r="J180" s="90" t="n">
        <v>12</v>
      </c>
      <c r="K180" s="81" t="n">
        <v>0.587966187794872</v>
      </c>
    </row>
    <row r="181" customFormat="false" ht="15" hidden="false" customHeight="false" outlineLevel="0" collapsed="false">
      <c r="A181" s="78" t="s">
        <v>283</v>
      </c>
      <c r="B181" s="78" t="s">
        <v>284</v>
      </c>
      <c r="C181" s="78" t="s">
        <v>11706</v>
      </c>
      <c r="D181" s="90" t="n">
        <v>1300</v>
      </c>
      <c r="E181" s="78" t="s">
        <v>223</v>
      </c>
      <c r="F181" s="78" t="s">
        <v>224</v>
      </c>
      <c r="G181" s="79" t="n">
        <v>118567</v>
      </c>
      <c r="H181" s="91" t="n">
        <v>0.0104187545490389</v>
      </c>
      <c r="I181" s="78" t="s">
        <v>11528</v>
      </c>
      <c r="J181" s="90" t="n">
        <v>13</v>
      </c>
      <c r="K181" s="81" t="n">
        <v>0.552193991099064</v>
      </c>
    </row>
    <row r="182" customFormat="false" ht="15" hidden="false" customHeight="false" outlineLevel="0" collapsed="false">
      <c r="A182" s="78" t="s">
        <v>283</v>
      </c>
      <c r="B182" s="78" t="s">
        <v>284</v>
      </c>
      <c r="C182" s="78" t="s">
        <v>11707</v>
      </c>
      <c r="D182" s="90" t="n">
        <v>1077</v>
      </c>
      <c r="E182" s="78" t="s">
        <v>11232</v>
      </c>
      <c r="F182" s="78" t="s">
        <v>221</v>
      </c>
      <c r="G182" s="79" t="n">
        <v>113379</v>
      </c>
      <c r="H182" s="91" t="n">
        <v>0.00996287307611296</v>
      </c>
      <c r="I182" s="78" t="s">
        <v>11528</v>
      </c>
      <c r="J182" s="90" t="n">
        <v>14</v>
      </c>
      <c r="K182" s="81" t="n">
        <v>0.528032273033987</v>
      </c>
    </row>
    <row r="183" customFormat="false" ht="15" hidden="false" customHeight="false" outlineLevel="0" collapsed="false">
      <c r="A183" s="78" t="s">
        <v>283</v>
      </c>
      <c r="B183" s="78" t="s">
        <v>284</v>
      </c>
      <c r="C183" s="78" t="s">
        <v>11708</v>
      </c>
      <c r="D183" s="90" t="n">
        <v>1339</v>
      </c>
      <c r="E183" s="78" t="s">
        <v>223</v>
      </c>
      <c r="F183" s="78" t="s">
        <v>224</v>
      </c>
      <c r="G183" s="79" t="n">
        <v>110124</v>
      </c>
      <c r="H183" s="91" t="n">
        <v>0.00967684875183115</v>
      </c>
      <c r="I183" s="78" t="s">
        <v>11528</v>
      </c>
      <c r="J183" s="90" t="n">
        <v>15</v>
      </c>
      <c r="K183" s="81" t="n">
        <v>0.512872983847051</v>
      </c>
    </row>
    <row r="184" customFormat="false" ht="15" hidden="false" customHeight="false" outlineLevel="0" collapsed="false">
      <c r="A184" s="78" t="s">
        <v>283</v>
      </c>
      <c r="B184" s="78" t="s">
        <v>284</v>
      </c>
      <c r="C184" s="78" t="s">
        <v>11709</v>
      </c>
      <c r="D184" s="90" t="n">
        <v>5555</v>
      </c>
      <c r="E184" s="78" t="s">
        <v>232</v>
      </c>
      <c r="F184" s="78" t="s">
        <v>227</v>
      </c>
      <c r="G184" s="79" t="n">
        <v>109445</v>
      </c>
      <c r="H184" s="91" t="n">
        <v>0.00961718346267989</v>
      </c>
      <c r="I184" s="78" t="s">
        <v>11528</v>
      </c>
      <c r="J184" s="90" t="n">
        <v>16</v>
      </c>
      <c r="K184" s="81" t="n">
        <v>0.509710723522034</v>
      </c>
    </row>
    <row r="185" customFormat="false" ht="15" hidden="false" customHeight="false" outlineLevel="0" collapsed="false">
      <c r="A185" s="78" t="s">
        <v>283</v>
      </c>
      <c r="B185" s="78" t="s">
        <v>284</v>
      </c>
      <c r="C185" s="78" t="s">
        <v>11710</v>
      </c>
      <c r="D185" s="90" t="n">
        <v>1334</v>
      </c>
      <c r="E185" s="78" t="s">
        <v>223</v>
      </c>
      <c r="F185" s="78" t="s">
        <v>224</v>
      </c>
      <c r="G185" s="79" t="n">
        <v>108193</v>
      </c>
      <c r="H185" s="91" t="n">
        <v>0.00950716734777948</v>
      </c>
      <c r="I185" s="78" t="s">
        <v>11528</v>
      </c>
      <c r="J185" s="90" t="n">
        <v>17</v>
      </c>
      <c r="K185" s="81" t="n">
        <v>0.503879869432312</v>
      </c>
    </row>
    <row r="186" customFormat="false" ht="15" hidden="false" customHeight="false" outlineLevel="0" collapsed="false">
      <c r="A186" s="78" t="s">
        <v>283</v>
      </c>
      <c r="B186" s="78" t="s">
        <v>284</v>
      </c>
      <c r="C186" s="78" t="s">
        <v>11711</v>
      </c>
      <c r="D186" s="90" t="n">
        <v>4350</v>
      </c>
      <c r="E186" s="78" t="s">
        <v>11632</v>
      </c>
      <c r="F186" s="78" t="s">
        <v>224</v>
      </c>
      <c r="G186" s="79" t="n">
        <v>108182</v>
      </c>
      <c r="H186" s="91" t="n">
        <v>0.00950620075252077</v>
      </c>
      <c r="I186" s="78" t="s">
        <v>11528</v>
      </c>
      <c r="J186" s="90" t="n">
        <v>18</v>
      </c>
      <c r="K186" s="81" t="n">
        <v>0.503828639883601</v>
      </c>
    </row>
    <row r="187" customFormat="false" ht="15" hidden="false" customHeight="false" outlineLevel="0" collapsed="false">
      <c r="A187" s="78" t="s">
        <v>283</v>
      </c>
      <c r="B187" s="78" t="s">
        <v>284</v>
      </c>
      <c r="C187" s="78" t="s">
        <v>11712</v>
      </c>
      <c r="D187" s="90" t="n">
        <v>4450</v>
      </c>
      <c r="E187" s="78" t="s">
        <v>11240</v>
      </c>
      <c r="F187" s="78" t="s">
        <v>221</v>
      </c>
      <c r="G187" s="79" t="n">
        <v>105371</v>
      </c>
      <c r="H187" s="91" t="n">
        <v>0.00925919172777233</v>
      </c>
      <c r="I187" s="78" t="s">
        <v>11528</v>
      </c>
      <c r="J187" s="90" t="n">
        <v>19</v>
      </c>
      <c r="K187" s="81" t="n">
        <v>0.490737161571933</v>
      </c>
    </row>
    <row r="188" customFormat="false" ht="15" hidden="false" customHeight="false" outlineLevel="0" collapsed="false">
      <c r="A188" s="78" t="s">
        <v>283</v>
      </c>
      <c r="B188" s="78" t="s">
        <v>284</v>
      </c>
      <c r="C188" s="78" t="s">
        <v>11713</v>
      </c>
      <c r="D188" s="90" t="n">
        <v>4444</v>
      </c>
      <c r="E188" s="78" t="s">
        <v>11240</v>
      </c>
      <c r="F188" s="78" t="s">
        <v>221</v>
      </c>
      <c r="G188" s="79" t="n">
        <v>104010</v>
      </c>
      <c r="H188" s="91" t="n">
        <v>0.00913959753258107</v>
      </c>
      <c r="I188" s="78" t="s">
        <v>11528</v>
      </c>
      <c r="J188" s="90" t="n">
        <v>20</v>
      </c>
      <c r="K188" s="81" t="n">
        <v>0.484398669226797</v>
      </c>
    </row>
    <row r="189" customFormat="false" ht="15" hidden="false" customHeight="false" outlineLevel="0" collapsed="false">
      <c r="A189" s="78" t="s">
        <v>283</v>
      </c>
      <c r="B189" s="78" t="s">
        <v>284</v>
      </c>
      <c r="C189" s="78" t="s">
        <v>11714</v>
      </c>
      <c r="D189" s="90" t="n">
        <v>2533</v>
      </c>
      <c r="E189" s="78" t="s">
        <v>11356</v>
      </c>
      <c r="F189" s="78" t="s">
        <v>221</v>
      </c>
      <c r="G189" s="79" t="n">
        <v>100082</v>
      </c>
      <c r="H189" s="91" t="n">
        <v>0.00879443515292548</v>
      </c>
      <c r="I189" s="78" t="s">
        <v>11528</v>
      </c>
      <c r="J189" s="90" t="n">
        <v>21</v>
      </c>
      <c r="K189" s="81" t="n">
        <v>0.46610506310505</v>
      </c>
    </row>
    <row r="190" customFormat="false" ht="15" hidden="false" customHeight="false" outlineLevel="0" collapsed="false">
      <c r="A190" s="78" t="s">
        <v>283</v>
      </c>
      <c r="B190" s="78" t="s">
        <v>284</v>
      </c>
      <c r="C190" s="78" t="s">
        <v>11715</v>
      </c>
      <c r="D190" s="90" t="n">
        <v>1390</v>
      </c>
      <c r="E190" s="78" t="s">
        <v>223</v>
      </c>
      <c r="F190" s="78" t="s">
        <v>224</v>
      </c>
      <c r="G190" s="79" t="n">
        <v>98750</v>
      </c>
      <c r="H190" s="91" t="n">
        <v>0.00867738925432536</v>
      </c>
      <c r="I190" s="78" t="s">
        <v>11534</v>
      </c>
      <c r="J190" s="90" t="n">
        <v>22</v>
      </c>
      <c r="K190" s="81" t="n">
        <v>0.459901630479244</v>
      </c>
    </row>
    <row r="191" customFormat="false" ht="15" hidden="false" customHeight="false" outlineLevel="0" collapsed="false">
      <c r="A191" s="78" t="s">
        <v>283</v>
      </c>
      <c r="B191" s="78" t="s">
        <v>284</v>
      </c>
      <c r="C191" s="78" t="s">
        <v>11716</v>
      </c>
      <c r="D191" s="90" t="n">
        <v>1010</v>
      </c>
      <c r="E191" s="78" t="s">
        <v>11232</v>
      </c>
      <c r="F191" s="78" t="s">
        <v>221</v>
      </c>
      <c r="G191" s="79" t="n">
        <v>96046</v>
      </c>
      <c r="H191" s="91" t="n">
        <v>0.00843978256527528</v>
      </c>
      <c r="I191" s="78" t="s">
        <v>11534</v>
      </c>
      <c r="J191" s="90" t="n">
        <v>23</v>
      </c>
      <c r="K191" s="81" t="n">
        <v>0.44730847595959</v>
      </c>
    </row>
    <row r="192" customFormat="false" ht="15" hidden="false" customHeight="false" outlineLevel="0" collapsed="false">
      <c r="A192" s="78" t="s">
        <v>283</v>
      </c>
      <c r="B192" s="78" t="s">
        <v>284</v>
      </c>
      <c r="C192" s="78" t="s">
        <v>11717</v>
      </c>
      <c r="D192" s="90" t="n">
        <v>2240</v>
      </c>
      <c r="E192" s="78" t="s">
        <v>220</v>
      </c>
      <c r="F192" s="78" t="s">
        <v>221</v>
      </c>
      <c r="G192" s="79" t="n">
        <v>94812</v>
      </c>
      <c r="H192" s="91" t="n">
        <v>0.0083313481517073</v>
      </c>
      <c r="I192" s="78" t="s">
        <v>11528</v>
      </c>
      <c r="J192" s="90" t="n">
        <v>24</v>
      </c>
      <c r="K192" s="81" t="n">
        <v>0.441561452040487</v>
      </c>
    </row>
    <row r="193" customFormat="false" ht="15" hidden="false" customHeight="false" outlineLevel="0" collapsed="false">
      <c r="A193" s="78" t="s">
        <v>283</v>
      </c>
      <c r="B193" s="78" t="s">
        <v>284</v>
      </c>
      <c r="C193" s="78" t="s">
        <v>11718</v>
      </c>
      <c r="D193" s="90" t="n">
        <v>1510</v>
      </c>
      <c r="E193" s="78" t="s">
        <v>11237</v>
      </c>
      <c r="F193" s="78" t="s">
        <v>227</v>
      </c>
      <c r="G193" s="79" t="n">
        <v>93759</v>
      </c>
      <c r="H193" s="91" t="n">
        <v>0.00823881862375991</v>
      </c>
      <c r="I193" s="78" t="s">
        <v>11534</v>
      </c>
      <c r="J193" s="90" t="n">
        <v>25</v>
      </c>
      <c r="K193" s="81" t="n">
        <v>0.436657387059275</v>
      </c>
    </row>
    <row r="194" customFormat="false" ht="15" hidden="false" customHeight="false" outlineLevel="0" collapsed="false">
      <c r="A194" s="78" t="s">
        <v>283</v>
      </c>
      <c r="B194" s="78" t="s">
        <v>284</v>
      </c>
      <c r="C194" s="78" t="s">
        <v>11719</v>
      </c>
      <c r="D194" s="90" t="n">
        <v>1111</v>
      </c>
      <c r="E194" s="78" t="s">
        <v>11230</v>
      </c>
      <c r="F194" s="78" t="s">
        <v>221</v>
      </c>
      <c r="G194" s="79" t="n">
        <v>90827</v>
      </c>
      <c r="H194" s="91" t="n">
        <v>0.00798117705116567</v>
      </c>
      <c r="I194" s="78" t="s">
        <v>11528</v>
      </c>
      <c r="J194" s="90" t="n">
        <v>26</v>
      </c>
      <c r="K194" s="81" t="n">
        <v>0.42300238371178</v>
      </c>
    </row>
    <row r="195" customFormat="false" ht="15" hidden="false" customHeight="false" outlineLevel="0" collapsed="false">
      <c r="A195" s="78" t="s">
        <v>283</v>
      </c>
      <c r="B195" s="78" t="s">
        <v>284</v>
      </c>
      <c r="C195" s="78" t="s">
        <v>11720</v>
      </c>
      <c r="D195" s="90" t="n">
        <v>1315</v>
      </c>
      <c r="E195" s="78" t="s">
        <v>223</v>
      </c>
      <c r="F195" s="78" t="s">
        <v>224</v>
      </c>
      <c r="G195" s="79" t="n">
        <v>86923</v>
      </c>
      <c r="H195" s="91" t="n">
        <v>0.00763812360661998</v>
      </c>
      <c r="I195" s="78" t="s">
        <v>11534</v>
      </c>
      <c r="J195" s="90" t="n">
        <v>27</v>
      </c>
      <c r="K195" s="81" t="n">
        <v>0.404820551150859</v>
      </c>
    </row>
    <row r="196" customFormat="false" ht="15" hidden="false" customHeight="false" outlineLevel="0" collapsed="false">
      <c r="A196" s="78" t="s">
        <v>283</v>
      </c>
      <c r="B196" s="78" t="s">
        <v>284</v>
      </c>
      <c r="C196" s="78" t="s">
        <v>11721</v>
      </c>
      <c r="D196" s="90" t="n">
        <v>7070</v>
      </c>
      <c r="E196" s="78" t="s">
        <v>226</v>
      </c>
      <c r="F196" s="78" t="s">
        <v>227</v>
      </c>
      <c r="G196" s="79" t="n">
        <v>86740</v>
      </c>
      <c r="H196" s="91" t="n">
        <v>0.0076220429764069</v>
      </c>
      <c r="I196" s="78" t="s">
        <v>11528</v>
      </c>
      <c r="J196" s="90" t="n">
        <v>28</v>
      </c>
      <c r="K196" s="81" t="n">
        <v>0.403968277749566</v>
      </c>
    </row>
    <row r="197" customFormat="false" ht="15" hidden="false" customHeight="false" outlineLevel="0" collapsed="false">
      <c r="A197" s="78" t="s">
        <v>283</v>
      </c>
      <c r="B197" s="78" t="s">
        <v>284</v>
      </c>
      <c r="C197" s="78" t="s">
        <v>11722</v>
      </c>
      <c r="D197" s="90" t="n">
        <v>4445</v>
      </c>
      <c r="E197" s="78" t="s">
        <v>11240</v>
      </c>
      <c r="F197" s="78" t="s">
        <v>221</v>
      </c>
      <c r="G197" s="79" t="n">
        <v>86131</v>
      </c>
      <c r="H197" s="91" t="n">
        <v>0.00756852874799289</v>
      </c>
      <c r="I197" s="78" t="s">
        <v>11528</v>
      </c>
      <c r="J197" s="90" t="n">
        <v>29</v>
      </c>
      <c r="K197" s="81" t="n">
        <v>0.401132023643623</v>
      </c>
    </row>
    <row r="198" customFormat="false" ht="15" hidden="false" customHeight="false" outlineLevel="0" collapsed="false">
      <c r="A198" s="78" t="s">
        <v>283</v>
      </c>
      <c r="B198" s="78" t="s">
        <v>284</v>
      </c>
      <c r="C198" s="78" t="s">
        <v>11723</v>
      </c>
      <c r="D198" s="90" t="n">
        <v>4433</v>
      </c>
      <c r="E198" s="78" t="s">
        <v>11240</v>
      </c>
      <c r="F198" s="78" t="s">
        <v>221</v>
      </c>
      <c r="G198" s="79" t="n">
        <v>84879</v>
      </c>
      <c r="H198" s="91" t="n">
        <v>0.00745851263309248</v>
      </c>
      <c r="I198" s="78" t="s">
        <v>11534</v>
      </c>
      <c r="J198" s="90" t="n">
        <v>30</v>
      </c>
      <c r="K198" s="81" t="n">
        <v>0.395301169553901</v>
      </c>
    </row>
    <row r="199" customFormat="false" ht="15" hidden="false" customHeight="false" outlineLevel="0" collapsed="false">
      <c r="A199" s="78" t="s">
        <v>283</v>
      </c>
      <c r="B199" s="78" t="s">
        <v>284</v>
      </c>
      <c r="C199" s="78" t="s">
        <v>11724</v>
      </c>
      <c r="D199" s="90" t="n">
        <v>2277</v>
      </c>
      <c r="E199" s="78" t="s">
        <v>220</v>
      </c>
      <c r="F199" s="78" t="s">
        <v>221</v>
      </c>
      <c r="G199" s="79" t="n">
        <v>81650</v>
      </c>
      <c r="H199" s="91" t="n">
        <v>0.00717477298851307</v>
      </c>
      <c r="I199" s="78" t="s">
        <v>11528</v>
      </c>
      <c r="J199" s="90" t="n">
        <v>31</v>
      </c>
      <c r="K199" s="81" t="n">
        <v>0.380262968391193</v>
      </c>
    </row>
    <row r="200" customFormat="false" ht="15" hidden="false" customHeight="false" outlineLevel="0" collapsed="false">
      <c r="A200" s="78" t="s">
        <v>283</v>
      </c>
      <c r="B200" s="78" t="s">
        <v>284</v>
      </c>
      <c r="C200" s="78" t="s">
        <v>11725</v>
      </c>
      <c r="D200" s="90" t="n">
        <v>2280</v>
      </c>
      <c r="E200" s="78" t="s">
        <v>220</v>
      </c>
      <c r="F200" s="78" t="s">
        <v>221</v>
      </c>
      <c r="G200" s="79" t="n">
        <v>80567</v>
      </c>
      <c r="H200" s="91" t="n">
        <v>0.00707960729167829</v>
      </c>
      <c r="I200" s="78" t="s">
        <v>11528</v>
      </c>
      <c r="J200" s="90" t="n">
        <v>32</v>
      </c>
      <c r="K200" s="81" t="n">
        <v>0.375219186458949</v>
      </c>
    </row>
    <row r="201" customFormat="false" ht="15" hidden="false" customHeight="false" outlineLevel="0" collapsed="false">
      <c r="A201" s="78" t="s">
        <v>283</v>
      </c>
      <c r="B201" s="78" t="s">
        <v>284</v>
      </c>
      <c r="C201" s="78" t="s">
        <v>11726</v>
      </c>
      <c r="D201" s="90" t="n">
        <v>1363</v>
      </c>
      <c r="E201" s="78" t="s">
        <v>223</v>
      </c>
      <c r="F201" s="78" t="s">
        <v>224</v>
      </c>
      <c r="G201" s="79" t="n">
        <v>78841</v>
      </c>
      <c r="H201" s="91" t="n">
        <v>0.00692793970835712</v>
      </c>
      <c r="I201" s="78" t="s">
        <v>11534</v>
      </c>
      <c r="J201" s="90" t="n">
        <v>33</v>
      </c>
      <c r="K201" s="81" t="n">
        <v>0.367180804542927</v>
      </c>
    </row>
    <row r="202" customFormat="false" ht="15" hidden="false" customHeight="false" outlineLevel="0" collapsed="false">
      <c r="A202" s="78" t="s">
        <v>283</v>
      </c>
      <c r="B202" s="78" t="s">
        <v>284</v>
      </c>
      <c r="C202" s="78" t="s">
        <v>11727</v>
      </c>
      <c r="D202" s="90" t="n">
        <v>1813</v>
      </c>
      <c r="E202" s="78" t="s">
        <v>11313</v>
      </c>
      <c r="F202" s="78" t="s">
        <v>224</v>
      </c>
      <c r="G202" s="79" t="n">
        <v>78780</v>
      </c>
      <c r="H202" s="91" t="n">
        <v>0.0069225794982861</v>
      </c>
      <c r="I202" s="78" t="s">
        <v>11528</v>
      </c>
      <c r="J202" s="90" t="n">
        <v>34</v>
      </c>
      <c r="K202" s="81" t="n">
        <v>0.366896713409163</v>
      </c>
    </row>
    <row r="203" customFormat="false" ht="15" hidden="false" customHeight="false" outlineLevel="0" collapsed="false">
      <c r="A203" s="78" t="s">
        <v>283</v>
      </c>
      <c r="B203" s="78" t="s">
        <v>284</v>
      </c>
      <c r="C203" s="78" t="s">
        <v>11728</v>
      </c>
      <c r="D203" s="90" t="n">
        <v>2020</v>
      </c>
      <c r="E203" s="78" t="s">
        <v>11266</v>
      </c>
      <c r="F203" s="78" t="s">
        <v>227</v>
      </c>
      <c r="G203" s="79" t="n">
        <v>70921</v>
      </c>
      <c r="H203" s="91" t="n">
        <v>0.00623199112208617</v>
      </c>
      <c r="I203" s="78" t="s">
        <v>11528</v>
      </c>
      <c r="J203" s="90" t="n">
        <v>35</v>
      </c>
      <c r="K203" s="81" t="n">
        <v>0.330295529470567</v>
      </c>
    </row>
    <row r="204" customFormat="false" ht="15" hidden="false" customHeight="false" outlineLevel="0" collapsed="false">
      <c r="A204" s="78" t="s">
        <v>283</v>
      </c>
      <c r="B204" s="78" t="s">
        <v>284</v>
      </c>
      <c r="C204" s="78" t="s">
        <v>11729</v>
      </c>
      <c r="D204" s="90" t="n">
        <v>2227</v>
      </c>
      <c r="E204" s="78" t="s">
        <v>220</v>
      </c>
      <c r="F204" s="78" t="s">
        <v>221</v>
      </c>
      <c r="G204" s="79" t="n">
        <v>70572</v>
      </c>
      <c r="H204" s="91" t="n">
        <v>0.0062013236906962</v>
      </c>
      <c r="I204" s="78" t="s">
        <v>11528</v>
      </c>
      <c r="J204" s="90" t="n">
        <v>36</v>
      </c>
      <c r="K204" s="81" t="n">
        <v>0.328670155606898</v>
      </c>
    </row>
    <row r="205" customFormat="false" ht="15" hidden="false" customHeight="false" outlineLevel="0" collapsed="false">
      <c r="A205" s="78" t="s">
        <v>283</v>
      </c>
      <c r="B205" s="78" t="s">
        <v>284</v>
      </c>
      <c r="C205" s="78" t="s">
        <v>11730</v>
      </c>
      <c r="D205" s="90" t="n">
        <v>4545</v>
      </c>
      <c r="E205" s="78" t="s">
        <v>11235</v>
      </c>
      <c r="F205" s="78" t="s">
        <v>227</v>
      </c>
      <c r="G205" s="79" t="n">
        <v>68795</v>
      </c>
      <c r="H205" s="91" t="n">
        <v>0.00604517462026646</v>
      </c>
      <c r="I205" s="78" t="s">
        <v>11528</v>
      </c>
      <c r="J205" s="90" t="n">
        <v>37</v>
      </c>
      <c r="K205" s="81" t="n">
        <v>0.320394254874123</v>
      </c>
    </row>
    <row r="206" customFormat="false" ht="15" hidden="false" customHeight="false" outlineLevel="0" collapsed="false">
      <c r="A206" s="78" t="s">
        <v>283</v>
      </c>
      <c r="B206" s="78" t="s">
        <v>284</v>
      </c>
      <c r="C206" s="78" t="s">
        <v>11731</v>
      </c>
      <c r="D206" s="90" t="n">
        <v>2260</v>
      </c>
      <c r="E206" s="78" t="s">
        <v>220</v>
      </c>
      <c r="F206" s="78" t="s">
        <v>221</v>
      </c>
      <c r="G206" s="79" t="n">
        <v>67371</v>
      </c>
      <c r="H206" s="91" t="n">
        <v>0.00592004447041169</v>
      </c>
      <c r="I206" s="78" t="s">
        <v>11528</v>
      </c>
      <c r="J206" s="90" t="n">
        <v>38</v>
      </c>
      <c r="K206" s="81" t="n">
        <v>0.313762356931819</v>
      </c>
    </row>
    <row r="207" customFormat="false" ht="15" hidden="false" customHeight="false" outlineLevel="0" collapsed="false">
      <c r="A207" s="78" t="s">
        <v>283</v>
      </c>
      <c r="B207" s="78" t="s">
        <v>284</v>
      </c>
      <c r="C207" s="78" t="s">
        <v>11732</v>
      </c>
      <c r="D207" s="90" t="n">
        <v>2270</v>
      </c>
      <c r="E207" s="78" t="s">
        <v>220</v>
      </c>
      <c r="F207" s="78" t="s">
        <v>221</v>
      </c>
      <c r="G207" s="79" t="n">
        <v>66395</v>
      </c>
      <c r="H207" s="91" t="n">
        <v>0.00583428110927526</v>
      </c>
      <c r="I207" s="78" t="s">
        <v>11528</v>
      </c>
      <c r="J207" s="90" t="n">
        <v>39</v>
      </c>
      <c r="K207" s="81" t="n">
        <v>0.309216898791589</v>
      </c>
    </row>
    <row r="208" customFormat="false" ht="15" hidden="false" customHeight="false" outlineLevel="0" collapsed="false">
      <c r="A208" s="78" t="s">
        <v>283</v>
      </c>
      <c r="B208" s="78" t="s">
        <v>284</v>
      </c>
      <c r="C208" s="78" t="s">
        <v>11733</v>
      </c>
      <c r="D208" s="90" t="n">
        <v>2250</v>
      </c>
      <c r="E208" s="78" t="s">
        <v>220</v>
      </c>
      <c r="F208" s="78" t="s">
        <v>221</v>
      </c>
      <c r="G208" s="79" t="n">
        <v>61773</v>
      </c>
      <c r="H208" s="91" t="n">
        <v>0.00542813535602471</v>
      </c>
      <c r="I208" s="78" t="s">
        <v>11528</v>
      </c>
      <c r="J208" s="90" t="n">
        <v>40</v>
      </c>
      <c r="K208" s="81" t="n">
        <v>0.28769117386931</v>
      </c>
    </row>
    <row r="209" customFormat="false" ht="15" hidden="false" customHeight="false" outlineLevel="0" collapsed="false">
      <c r="A209" s="78" t="s">
        <v>283</v>
      </c>
      <c r="B209" s="78" t="s">
        <v>284</v>
      </c>
      <c r="C209" s="78" t="s">
        <v>11734</v>
      </c>
      <c r="D209" s="90" t="n">
        <v>2252</v>
      </c>
      <c r="E209" s="78" t="s">
        <v>220</v>
      </c>
      <c r="F209" s="78" t="s">
        <v>221</v>
      </c>
      <c r="G209" s="79" t="n">
        <v>60625</v>
      </c>
      <c r="H209" s="91" t="n">
        <v>0.00532725795993392</v>
      </c>
      <c r="I209" s="78" t="s">
        <v>11528</v>
      </c>
      <c r="J209" s="90" t="n">
        <v>41</v>
      </c>
      <c r="K209" s="81" t="n">
        <v>0.282344671876498</v>
      </c>
    </row>
    <row r="210" customFormat="false" ht="15" hidden="false" customHeight="false" outlineLevel="0" collapsed="false">
      <c r="A210" s="78" t="s">
        <v>283</v>
      </c>
      <c r="B210" s="78" t="s">
        <v>284</v>
      </c>
      <c r="C210" s="78" t="s">
        <v>11735</v>
      </c>
      <c r="D210" s="90" t="n">
        <v>2212</v>
      </c>
      <c r="E210" s="78" t="s">
        <v>220</v>
      </c>
      <c r="F210" s="78" t="s">
        <v>221</v>
      </c>
      <c r="G210" s="79" t="n">
        <v>57878</v>
      </c>
      <c r="H210" s="91" t="n">
        <v>0.00508587276214525</v>
      </c>
      <c r="I210" s="78" t="s">
        <v>11528</v>
      </c>
      <c r="J210" s="90" t="n">
        <v>42</v>
      </c>
      <c r="K210" s="81" t="n">
        <v>0.269551256393698</v>
      </c>
    </row>
    <row r="211" customFormat="false" ht="15" hidden="false" customHeight="false" outlineLevel="0" collapsed="false">
      <c r="A211" s="78" t="s">
        <v>283</v>
      </c>
      <c r="B211" s="78" t="s">
        <v>284</v>
      </c>
      <c r="C211" s="78" t="s">
        <v>11736</v>
      </c>
      <c r="D211" s="90" t="n">
        <v>2215</v>
      </c>
      <c r="E211" s="78" t="s">
        <v>220</v>
      </c>
      <c r="F211" s="78" t="s">
        <v>221</v>
      </c>
      <c r="G211" s="79" t="n">
        <v>57063</v>
      </c>
      <c r="H211" s="91" t="n">
        <v>0.00501425684070449</v>
      </c>
      <c r="I211" s="78" t="s">
        <v>11528</v>
      </c>
      <c r="J211" s="90" t="n">
        <v>43</v>
      </c>
      <c r="K211" s="81" t="n">
        <v>0.265755612557338</v>
      </c>
    </row>
    <row r="212" customFormat="false" ht="15" hidden="false" customHeight="false" outlineLevel="0" collapsed="false">
      <c r="A212" s="78" t="s">
        <v>283</v>
      </c>
      <c r="B212" s="78" t="s">
        <v>284</v>
      </c>
      <c r="C212" s="78" t="s">
        <v>11737</v>
      </c>
      <c r="D212" s="90" t="n">
        <v>2244</v>
      </c>
      <c r="E212" s="78" t="s">
        <v>220</v>
      </c>
      <c r="F212" s="78" t="s">
        <v>221</v>
      </c>
      <c r="G212" s="79" t="n">
        <v>56958</v>
      </c>
      <c r="H212" s="91" t="n">
        <v>0.00500503024959862</v>
      </c>
      <c r="I212" s="78" t="s">
        <v>11528</v>
      </c>
      <c r="J212" s="90" t="n">
        <v>44</v>
      </c>
      <c r="K212" s="81" t="n">
        <v>0.265266603228727</v>
      </c>
    </row>
    <row r="213" customFormat="false" ht="15" hidden="false" customHeight="false" outlineLevel="0" collapsed="false">
      <c r="A213" s="78" t="s">
        <v>283</v>
      </c>
      <c r="B213" s="78" t="s">
        <v>284</v>
      </c>
      <c r="C213" s="78" t="s">
        <v>11738</v>
      </c>
      <c r="D213" s="90" t="n">
        <v>4010</v>
      </c>
      <c r="E213" s="78" t="s">
        <v>11270</v>
      </c>
      <c r="F213" s="78" t="s">
        <v>224</v>
      </c>
      <c r="G213" s="79" t="n">
        <v>46479</v>
      </c>
      <c r="H213" s="91" t="n">
        <v>0.0040842164572333</v>
      </c>
      <c r="I213" s="78" t="s">
        <v>11528</v>
      </c>
      <c r="J213" s="90" t="n">
        <v>45</v>
      </c>
      <c r="K213" s="81" t="n">
        <v>0.216463472233365</v>
      </c>
    </row>
    <row r="214" customFormat="false" ht="15" hidden="false" customHeight="false" outlineLevel="0" collapsed="false">
      <c r="A214" s="78" t="s">
        <v>283</v>
      </c>
      <c r="B214" s="78" t="s">
        <v>284</v>
      </c>
      <c r="C214" s="78" t="s">
        <v>11739</v>
      </c>
      <c r="D214" s="90" t="n">
        <v>2225</v>
      </c>
      <c r="E214" s="78" t="s">
        <v>220</v>
      </c>
      <c r="F214" s="78" t="s">
        <v>221</v>
      </c>
      <c r="G214" s="79" t="n">
        <v>43908</v>
      </c>
      <c r="H214" s="91" t="n">
        <v>0.00385829678358398</v>
      </c>
      <c r="I214" s="78" t="s">
        <v>11528</v>
      </c>
      <c r="J214" s="90" t="n">
        <v>46</v>
      </c>
      <c r="K214" s="81" t="n">
        <v>0.204489729529951</v>
      </c>
    </row>
    <row r="215" customFormat="false" ht="15" hidden="false" customHeight="false" outlineLevel="0" collapsed="false">
      <c r="A215" s="78" t="s">
        <v>283</v>
      </c>
      <c r="B215" s="78" t="s">
        <v>284</v>
      </c>
      <c r="C215" s="78" t="s">
        <v>11740</v>
      </c>
      <c r="D215" s="90" t="n">
        <v>2275</v>
      </c>
      <c r="E215" s="78" t="s">
        <v>220</v>
      </c>
      <c r="F215" s="78" t="s">
        <v>221</v>
      </c>
      <c r="G215" s="79" t="n">
        <v>42718</v>
      </c>
      <c r="H215" s="91" t="n">
        <v>0.00375372875105084</v>
      </c>
      <c r="I215" s="78" t="s">
        <v>11528</v>
      </c>
      <c r="J215" s="90" t="n">
        <v>47</v>
      </c>
      <c r="K215" s="81" t="n">
        <v>0.198947623805695</v>
      </c>
    </row>
    <row r="216" customFormat="false" ht="15" hidden="false" customHeight="false" outlineLevel="0" collapsed="false">
      <c r="A216" s="78" t="s">
        <v>283</v>
      </c>
      <c r="B216" s="78" t="s">
        <v>284</v>
      </c>
      <c r="C216" s="78" t="s">
        <v>11741</v>
      </c>
      <c r="D216" s="90" t="n">
        <v>2232</v>
      </c>
      <c r="E216" s="78" t="s">
        <v>220</v>
      </c>
      <c r="F216" s="78" t="s">
        <v>221</v>
      </c>
      <c r="G216" s="79" t="n">
        <v>39275</v>
      </c>
      <c r="H216" s="91" t="n">
        <v>0.00345118443507472</v>
      </c>
      <c r="I216" s="78" t="s">
        <v>11528</v>
      </c>
      <c r="J216" s="90" t="n">
        <v>48</v>
      </c>
      <c r="K216" s="81" t="n">
        <v>0.18291277505896</v>
      </c>
    </row>
    <row r="217" customFormat="false" ht="15" hidden="false" customHeight="false" outlineLevel="0" collapsed="false">
      <c r="A217" s="78" t="s">
        <v>283</v>
      </c>
      <c r="B217" s="78" t="s">
        <v>284</v>
      </c>
      <c r="C217" s="78" t="s">
        <v>11742</v>
      </c>
      <c r="D217" s="90" t="n">
        <v>2204</v>
      </c>
      <c r="E217" s="78" t="s">
        <v>220</v>
      </c>
      <c r="F217" s="78" t="s">
        <v>221</v>
      </c>
      <c r="G217" s="79" t="n">
        <v>37534</v>
      </c>
      <c r="H217" s="91" t="n">
        <v>0.00329819876730985</v>
      </c>
      <c r="I217" s="78" t="s">
        <v>11528</v>
      </c>
      <c r="J217" s="90" t="n">
        <v>49</v>
      </c>
      <c r="K217" s="81" t="n">
        <v>0.174804534667422</v>
      </c>
    </row>
    <row r="218" customFormat="false" ht="15" hidden="false" customHeight="false" outlineLevel="0" collapsed="false">
      <c r="A218" s="78" t="s">
        <v>283</v>
      </c>
      <c r="B218" s="78" t="s">
        <v>284</v>
      </c>
      <c r="C218" s="78" t="s">
        <v>11743</v>
      </c>
      <c r="D218" s="90" t="n">
        <v>2233</v>
      </c>
      <c r="E218" s="78" t="s">
        <v>220</v>
      </c>
      <c r="F218" s="78" t="s">
        <v>221</v>
      </c>
      <c r="G218" s="79" t="n">
        <v>37162</v>
      </c>
      <c r="H218" s="91" t="n">
        <v>0.00326551027310622</v>
      </c>
      <c r="I218" s="78" t="s">
        <v>11528</v>
      </c>
      <c r="J218" s="90" t="n">
        <v>50</v>
      </c>
      <c r="K218" s="81" t="n">
        <v>0.17307204447463</v>
      </c>
    </row>
    <row r="219" customFormat="false" ht="15" hidden="false" customHeight="false" outlineLevel="0" collapsed="false">
      <c r="A219" s="78" t="s">
        <v>283</v>
      </c>
      <c r="B219" s="78" t="s">
        <v>284</v>
      </c>
      <c r="C219" s="78" t="s">
        <v>11744</v>
      </c>
      <c r="D219" s="90" t="n">
        <v>2219</v>
      </c>
      <c r="E219" s="78" t="s">
        <v>220</v>
      </c>
      <c r="F219" s="78" t="s">
        <v>221</v>
      </c>
      <c r="G219" s="79" t="n">
        <v>35958</v>
      </c>
      <c r="H219" s="91" t="n">
        <v>0.00315971202842563</v>
      </c>
      <c r="I219" s="78" t="s">
        <v>11528</v>
      </c>
      <c r="J219" s="90" t="n">
        <v>51</v>
      </c>
      <c r="K219" s="81" t="n">
        <v>0.167464737506559</v>
      </c>
    </row>
    <row r="220" customFormat="false" ht="15" hidden="false" customHeight="false" outlineLevel="0" collapsed="false">
      <c r="A220" s="78" t="s">
        <v>283</v>
      </c>
      <c r="B220" s="78" t="s">
        <v>284</v>
      </c>
      <c r="C220" s="78" t="s">
        <v>11745</v>
      </c>
      <c r="D220" s="90" t="n">
        <v>2299</v>
      </c>
      <c r="E220" s="78" t="s">
        <v>220</v>
      </c>
      <c r="F220" s="78" t="s">
        <v>221</v>
      </c>
      <c r="G220" s="79" t="n">
        <v>33762</v>
      </c>
      <c r="H220" s="91" t="n">
        <v>0.00296674446586869</v>
      </c>
      <c r="I220" s="78" t="s">
        <v>11528</v>
      </c>
      <c r="J220" s="90" t="n">
        <v>52</v>
      </c>
      <c r="K220" s="81" t="n">
        <v>0.15723745669104</v>
      </c>
    </row>
    <row r="221" customFormat="false" ht="15" hidden="false" customHeight="false" outlineLevel="0" collapsed="false">
      <c r="A221" s="78" t="s">
        <v>283</v>
      </c>
      <c r="B221" s="78" t="s">
        <v>284</v>
      </c>
      <c r="C221" s="78" t="s">
        <v>11746</v>
      </c>
      <c r="D221" s="90" t="n">
        <v>2245</v>
      </c>
      <c r="E221" s="78" t="s">
        <v>220</v>
      </c>
      <c r="F221" s="78" t="s">
        <v>221</v>
      </c>
      <c r="G221" s="79" t="n">
        <v>25090</v>
      </c>
      <c r="H221" s="91" t="n">
        <v>0.00220471591282049</v>
      </c>
      <c r="I221" s="78" t="s">
        <v>11528</v>
      </c>
      <c r="J221" s="90" t="n">
        <v>53</v>
      </c>
      <c r="K221" s="81" t="n">
        <v>0.116849943379486</v>
      </c>
    </row>
    <row r="222" customFormat="false" ht="15" hidden="false" customHeight="false" outlineLevel="0" collapsed="false">
      <c r="A222" s="78" t="s">
        <v>290</v>
      </c>
      <c r="B222" s="78" t="s">
        <v>291</v>
      </c>
      <c r="C222" s="78" t="s">
        <v>11747</v>
      </c>
      <c r="D222" s="90" t="n">
        <v>3000</v>
      </c>
      <c r="E222" s="78" t="s">
        <v>234</v>
      </c>
      <c r="F222" s="78" t="s">
        <v>221</v>
      </c>
      <c r="G222" s="79" t="n">
        <v>425399</v>
      </c>
      <c r="H222" s="91" t="n">
        <v>0.0684226043467275</v>
      </c>
      <c r="I222" s="78" t="s">
        <v>11528</v>
      </c>
      <c r="J222" s="90" t="n">
        <v>1</v>
      </c>
      <c r="K222" s="81" t="n">
        <v>2.05267813040182</v>
      </c>
    </row>
    <row r="223" customFormat="false" ht="15" hidden="false" customHeight="false" outlineLevel="0" collapsed="false">
      <c r="A223" s="78" t="s">
        <v>290</v>
      </c>
      <c r="B223" s="78" t="s">
        <v>291</v>
      </c>
      <c r="C223" s="78" t="s">
        <v>11748</v>
      </c>
      <c r="D223" s="90" t="n">
        <v>3030</v>
      </c>
      <c r="E223" s="78" t="s">
        <v>234</v>
      </c>
      <c r="F223" s="78" t="s">
        <v>221</v>
      </c>
      <c r="G223" s="79" t="n">
        <v>269832</v>
      </c>
      <c r="H223" s="91" t="n">
        <v>0.0434006854178928</v>
      </c>
      <c r="I223" s="78" t="s">
        <v>11528</v>
      </c>
      <c r="J223" s="90" t="n">
        <v>2</v>
      </c>
      <c r="K223" s="81" t="n">
        <v>1.30202056253678</v>
      </c>
    </row>
    <row r="224" customFormat="false" ht="15" hidden="false" customHeight="false" outlineLevel="0" collapsed="false">
      <c r="A224" s="78" t="s">
        <v>290</v>
      </c>
      <c r="B224" s="78" t="s">
        <v>291</v>
      </c>
      <c r="C224" s="78" t="s">
        <v>11749</v>
      </c>
      <c r="D224" s="90" t="n">
        <v>2290</v>
      </c>
      <c r="E224" s="78" t="s">
        <v>220</v>
      </c>
      <c r="F224" s="78" t="s">
        <v>221</v>
      </c>
      <c r="G224" s="79" t="n">
        <v>242643</v>
      </c>
      <c r="H224" s="91" t="n">
        <v>0.03902751531269</v>
      </c>
      <c r="I224" s="78" t="s">
        <v>11528</v>
      </c>
      <c r="J224" s="90" t="n">
        <v>3</v>
      </c>
      <c r="K224" s="81" t="n">
        <v>1.1708254593807</v>
      </c>
    </row>
    <row r="225" customFormat="false" ht="15" hidden="false" customHeight="false" outlineLevel="0" collapsed="false">
      <c r="A225" s="78" t="s">
        <v>290</v>
      </c>
      <c r="B225" s="78" t="s">
        <v>291</v>
      </c>
      <c r="C225" s="78" t="s">
        <v>11750</v>
      </c>
      <c r="D225" s="90" t="n">
        <v>1313</v>
      </c>
      <c r="E225" s="78" t="s">
        <v>223</v>
      </c>
      <c r="F225" s="78" t="s">
        <v>224</v>
      </c>
      <c r="G225" s="79" t="n">
        <v>184691</v>
      </c>
      <c r="H225" s="91" t="n">
        <v>0.0297063209349374</v>
      </c>
      <c r="I225" s="78" t="s">
        <v>11528</v>
      </c>
      <c r="J225" s="90" t="n">
        <v>4</v>
      </c>
      <c r="K225" s="81" t="n">
        <v>0.891189628048122</v>
      </c>
    </row>
    <row r="226" customFormat="false" ht="15" hidden="false" customHeight="false" outlineLevel="0" collapsed="false">
      <c r="A226" s="78" t="s">
        <v>290</v>
      </c>
      <c r="B226" s="78" t="s">
        <v>291</v>
      </c>
      <c r="C226" s="78" t="s">
        <v>11751</v>
      </c>
      <c r="D226" s="90" t="n">
        <v>5501</v>
      </c>
      <c r="E226" s="78" t="s">
        <v>232</v>
      </c>
      <c r="F226" s="78" t="s">
        <v>227</v>
      </c>
      <c r="G226" s="79" t="n">
        <v>177032</v>
      </c>
      <c r="H226" s="91" t="n">
        <v>0.0284744216434685</v>
      </c>
      <c r="I226" s="78" t="s">
        <v>11528</v>
      </c>
      <c r="J226" s="90" t="n">
        <v>5</v>
      </c>
      <c r="K226" s="81" t="n">
        <v>0.854232649304055</v>
      </c>
    </row>
    <row r="227" customFormat="false" ht="15" hidden="false" customHeight="false" outlineLevel="0" collapsed="false">
      <c r="A227" s="78" t="s">
        <v>290</v>
      </c>
      <c r="B227" s="78" t="s">
        <v>291</v>
      </c>
      <c r="C227" s="78" t="s">
        <v>11752</v>
      </c>
      <c r="D227" s="90" t="n">
        <v>1310</v>
      </c>
      <c r="E227" s="78" t="s">
        <v>223</v>
      </c>
      <c r="F227" s="78" t="s">
        <v>224</v>
      </c>
      <c r="G227" s="79" t="n">
        <v>160650</v>
      </c>
      <c r="H227" s="91" t="n">
        <v>0.0258394857258756</v>
      </c>
      <c r="I227" s="78" t="s">
        <v>11528</v>
      </c>
      <c r="J227" s="90" t="n">
        <v>6</v>
      </c>
      <c r="K227" s="81" t="n">
        <v>0.775184571776269</v>
      </c>
    </row>
    <row r="228" customFormat="false" ht="15" hidden="false" customHeight="false" outlineLevel="0" collapsed="false">
      <c r="A228" s="78" t="s">
        <v>290</v>
      </c>
      <c r="B228" s="78" t="s">
        <v>291</v>
      </c>
      <c r="C228" s="78" t="s">
        <v>11753</v>
      </c>
      <c r="D228" s="90" t="n">
        <v>2222</v>
      </c>
      <c r="E228" s="78" t="s">
        <v>220</v>
      </c>
      <c r="F228" s="78" t="s">
        <v>221</v>
      </c>
      <c r="G228" s="79" t="n">
        <v>146417</v>
      </c>
      <c r="H228" s="91" t="n">
        <v>0.0235502021881452</v>
      </c>
      <c r="I228" s="78" t="s">
        <v>11528</v>
      </c>
      <c r="J228" s="90" t="n">
        <v>7</v>
      </c>
      <c r="K228" s="81" t="n">
        <v>0.706506065644357</v>
      </c>
    </row>
    <row r="229" customFormat="false" ht="15" hidden="false" customHeight="false" outlineLevel="0" collapsed="false">
      <c r="A229" s="78" t="s">
        <v>290</v>
      </c>
      <c r="B229" s="78" t="s">
        <v>291</v>
      </c>
      <c r="C229" s="78" t="s">
        <v>11754</v>
      </c>
      <c r="D229" s="90" t="n">
        <v>4343</v>
      </c>
      <c r="E229" s="78" t="s">
        <v>11632</v>
      </c>
      <c r="F229" s="78" t="s">
        <v>224</v>
      </c>
      <c r="G229" s="79" t="n">
        <v>118691</v>
      </c>
      <c r="H229" s="91" t="n">
        <v>0.0190906591988167</v>
      </c>
      <c r="I229" s="78" t="s">
        <v>11528</v>
      </c>
      <c r="J229" s="90" t="n">
        <v>8</v>
      </c>
      <c r="K229" s="81" t="n">
        <v>0.572719775964501</v>
      </c>
    </row>
    <row r="230" customFormat="false" ht="15" hidden="false" customHeight="false" outlineLevel="0" collapsed="false">
      <c r="A230" s="78" t="s">
        <v>290</v>
      </c>
      <c r="B230" s="78" t="s">
        <v>291</v>
      </c>
      <c r="C230" s="78" t="s">
        <v>11755</v>
      </c>
      <c r="D230" s="90" t="n">
        <v>1333</v>
      </c>
      <c r="E230" s="78" t="s">
        <v>223</v>
      </c>
      <c r="F230" s="78" t="s">
        <v>224</v>
      </c>
      <c r="G230" s="79" t="n">
        <v>115227</v>
      </c>
      <c r="H230" s="91" t="n">
        <v>0.01853349780103</v>
      </c>
      <c r="I230" s="78" t="s">
        <v>11528</v>
      </c>
      <c r="J230" s="90" t="n">
        <v>9</v>
      </c>
      <c r="K230" s="81" t="n">
        <v>0.5560049340309</v>
      </c>
    </row>
    <row r="231" customFormat="false" ht="15" hidden="false" customHeight="false" outlineLevel="0" collapsed="false">
      <c r="A231" s="78" t="s">
        <v>290</v>
      </c>
      <c r="B231" s="78" t="s">
        <v>291</v>
      </c>
      <c r="C231" s="78" t="s">
        <v>11756</v>
      </c>
      <c r="D231" s="90" t="n">
        <v>4444</v>
      </c>
      <c r="E231" s="78" t="s">
        <v>11240</v>
      </c>
      <c r="F231" s="78" t="s">
        <v>221</v>
      </c>
      <c r="G231" s="79" t="n">
        <v>113690</v>
      </c>
      <c r="H231" s="91" t="n">
        <v>0.0182862815572661</v>
      </c>
      <c r="I231" s="78" t="s">
        <v>11528</v>
      </c>
      <c r="J231" s="90" t="n">
        <v>10</v>
      </c>
      <c r="K231" s="81" t="n">
        <v>0.548588446717983</v>
      </c>
    </row>
    <row r="232" customFormat="false" ht="15" hidden="false" customHeight="false" outlineLevel="0" collapsed="false">
      <c r="A232" s="78" t="s">
        <v>290</v>
      </c>
      <c r="B232" s="78" t="s">
        <v>291</v>
      </c>
      <c r="C232" s="78" t="s">
        <v>11757</v>
      </c>
      <c r="D232" s="90" t="n">
        <v>1000</v>
      </c>
      <c r="E232" s="78" t="s">
        <v>11232</v>
      </c>
      <c r="F232" s="78" t="s">
        <v>221</v>
      </c>
      <c r="G232" s="79" t="n">
        <v>109874</v>
      </c>
      <c r="H232" s="91" t="n">
        <v>0.0176725032968868</v>
      </c>
      <c r="I232" s="78" t="s">
        <v>11528</v>
      </c>
      <c r="J232" s="90" t="n">
        <v>11</v>
      </c>
      <c r="K232" s="81" t="n">
        <v>0.530175098906603</v>
      </c>
    </row>
    <row r="233" customFormat="false" ht="15" hidden="false" customHeight="false" outlineLevel="0" collapsed="false">
      <c r="A233" s="78" t="s">
        <v>290</v>
      </c>
      <c r="B233" s="78" t="s">
        <v>291</v>
      </c>
      <c r="C233" s="78" t="s">
        <v>11758</v>
      </c>
      <c r="D233" s="90" t="n">
        <v>2000</v>
      </c>
      <c r="E233" s="78" t="s">
        <v>11266</v>
      </c>
      <c r="F233" s="78" t="s">
        <v>227</v>
      </c>
      <c r="G233" s="79" t="n">
        <v>106907</v>
      </c>
      <c r="H233" s="91" t="n">
        <v>0.0171952810488403</v>
      </c>
      <c r="I233" s="78" t="s">
        <v>11528</v>
      </c>
      <c r="J233" s="90" t="n">
        <v>12</v>
      </c>
      <c r="K233" s="81" t="n">
        <v>0.515858431465207</v>
      </c>
    </row>
    <row r="234" customFormat="false" ht="15" hidden="false" customHeight="false" outlineLevel="0" collapsed="false">
      <c r="A234" s="78" t="s">
        <v>290</v>
      </c>
      <c r="B234" s="78" t="s">
        <v>291</v>
      </c>
      <c r="C234" s="78" t="s">
        <v>11759</v>
      </c>
      <c r="D234" s="90" t="n">
        <v>1363</v>
      </c>
      <c r="E234" s="78" t="s">
        <v>223</v>
      </c>
      <c r="F234" s="78" t="s">
        <v>224</v>
      </c>
      <c r="G234" s="79" t="n">
        <v>101823</v>
      </c>
      <c r="H234" s="91" t="n">
        <v>0.0163775534084397</v>
      </c>
      <c r="I234" s="78" t="s">
        <v>11528</v>
      </c>
      <c r="J234" s="90" t="n">
        <v>13</v>
      </c>
      <c r="K234" s="81" t="n">
        <v>0.49132660225319</v>
      </c>
    </row>
    <row r="235" customFormat="false" ht="15" hidden="false" customHeight="false" outlineLevel="0" collapsed="false">
      <c r="A235" s="78" t="s">
        <v>290</v>
      </c>
      <c r="B235" s="78" t="s">
        <v>291</v>
      </c>
      <c r="C235" s="78" t="s">
        <v>4831</v>
      </c>
      <c r="D235" s="90" t="n">
        <v>5520</v>
      </c>
      <c r="E235" s="78" t="s">
        <v>232</v>
      </c>
      <c r="F235" s="78" t="s">
        <v>227</v>
      </c>
      <c r="G235" s="79" t="n">
        <v>99070</v>
      </c>
      <c r="H235" s="91" t="n">
        <v>0.0159347516393557</v>
      </c>
      <c r="I235" s="78" t="s">
        <v>11528</v>
      </c>
      <c r="J235" s="90" t="n">
        <v>14</v>
      </c>
      <c r="K235" s="81" t="n">
        <v>0.478042549180672</v>
      </c>
    </row>
    <row r="236" customFormat="false" ht="15" hidden="false" customHeight="false" outlineLevel="0" collapsed="false">
      <c r="A236" s="78" t="s">
        <v>290</v>
      </c>
      <c r="B236" s="78" t="s">
        <v>291</v>
      </c>
      <c r="C236" s="78" t="s">
        <v>11760</v>
      </c>
      <c r="D236" s="90" t="n">
        <v>1151</v>
      </c>
      <c r="E236" s="78" t="s">
        <v>11230</v>
      </c>
      <c r="F236" s="78" t="s">
        <v>221</v>
      </c>
      <c r="G236" s="79" t="n">
        <v>94050</v>
      </c>
      <c r="H236" s="91" t="n">
        <v>0.015127317973972</v>
      </c>
      <c r="I236" s="78" t="s">
        <v>11528</v>
      </c>
      <c r="J236" s="90" t="n">
        <v>15</v>
      </c>
      <c r="K236" s="81" t="n">
        <v>0.45381953921916</v>
      </c>
    </row>
    <row r="237" customFormat="false" ht="15" hidden="false" customHeight="false" outlineLevel="0" collapsed="false">
      <c r="A237" s="78" t="s">
        <v>290</v>
      </c>
      <c r="B237" s="78" t="s">
        <v>291</v>
      </c>
      <c r="C237" s="78" t="s">
        <v>11761</v>
      </c>
      <c r="D237" s="90" t="n">
        <v>5500</v>
      </c>
      <c r="E237" s="78" t="s">
        <v>232</v>
      </c>
      <c r="F237" s="78" t="s">
        <v>227</v>
      </c>
      <c r="G237" s="79" t="n">
        <v>90185</v>
      </c>
      <c r="H237" s="91" t="n">
        <v>0.0145056583889704</v>
      </c>
      <c r="I237" s="78" t="s">
        <v>11528</v>
      </c>
      <c r="J237" s="90" t="n">
        <v>16</v>
      </c>
      <c r="K237" s="81" t="n">
        <v>0.435169751669112</v>
      </c>
    </row>
    <row r="238" customFormat="false" ht="15" hidden="false" customHeight="false" outlineLevel="0" collapsed="false">
      <c r="A238" s="78" t="s">
        <v>290</v>
      </c>
      <c r="B238" s="78" t="s">
        <v>291</v>
      </c>
      <c r="C238" s="78" t="s">
        <v>11762</v>
      </c>
      <c r="D238" s="90" t="n">
        <v>4412</v>
      </c>
      <c r="E238" s="78" t="s">
        <v>11240</v>
      </c>
      <c r="F238" s="78" t="s">
        <v>221</v>
      </c>
      <c r="G238" s="79" t="n">
        <v>88601</v>
      </c>
      <c r="H238" s="91" t="n">
        <v>0.0142508825073035</v>
      </c>
      <c r="I238" s="78" t="s">
        <v>11528</v>
      </c>
      <c r="J238" s="90" t="n">
        <v>17</v>
      </c>
      <c r="K238" s="81" t="n">
        <v>0.427526475219105</v>
      </c>
    </row>
    <row r="239" customFormat="false" ht="15" hidden="false" customHeight="false" outlineLevel="0" collapsed="false">
      <c r="A239" s="78" t="s">
        <v>290</v>
      </c>
      <c r="B239" s="78" t="s">
        <v>291</v>
      </c>
      <c r="C239" s="78" t="s">
        <v>11763</v>
      </c>
      <c r="D239" s="90" t="n">
        <v>1111</v>
      </c>
      <c r="E239" s="78" t="s">
        <v>11230</v>
      </c>
      <c r="F239" s="78" t="s">
        <v>221</v>
      </c>
      <c r="G239" s="79" t="n">
        <v>88157</v>
      </c>
      <c r="H239" s="91" t="n">
        <v>0.0141794680556241</v>
      </c>
      <c r="I239" s="78" t="s">
        <v>11528</v>
      </c>
      <c r="J239" s="90" t="n">
        <v>18</v>
      </c>
      <c r="K239" s="81" t="n">
        <v>0.425384041668724</v>
      </c>
    </row>
    <row r="240" customFormat="false" ht="15" hidden="false" customHeight="false" outlineLevel="0" collapsed="false">
      <c r="A240" s="78" t="s">
        <v>290</v>
      </c>
      <c r="B240" s="78" t="s">
        <v>291</v>
      </c>
      <c r="C240" s="78" t="s">
        <v>11764</v>
      </c>
      <c r="D240" s="90" t="n">
        <v>2020</v>
      </c>
      <c r="E240" s="78" t="s">
        <v>11266</v>
      </c>
      <c r="F240" s="78" t="s">
        <v>227</v>
      </c>
      <c r="G240" s="79" t="n">
        <v>86070</v>
      </c>
      <c r="H240" s="91" t="n">
        <v>0.0138437879640592</v>
      </c>
      <c r="I240" s="78" t="s">
        <v>11534</v>
      </c>
      <c r="J240" s="90" t="n">
        <v>19</v>
      </c>
      <c r="K240" s="81" t="n">
        <v>0.415313638921777</v>
      </c>
    </row>
    <row r="241" customFormat="false" ht="15" hidden="false" customHeight="false" outlineLevel="0" collapsed="false">
      <c r="A241" s="78" t="s">
        <v>290</v>
      </c>
      <c r="B241" s="78" t="s">
        <v>291</v>
      </c>
      <c r="C241" s="78" t="s">
        <v>11765</v>
      </c>
      <c r="D241" s="90" t="n">
        <v>1199</v>
      </c>
      <c r="E241" s="78" t="s">
        <v>11230</v>
      </c>
      <c r="F241" s="78" t="s">
        <v>221</v>
      </c>
      <c r="G241" s="79" t="n">
        <v>85951</v>
      </c>
      <c r="H241" s="91" t="n">
        <v>0.0138246476042623</v>
      </c>
      <c r="I241" s="78" t="s">
        <v>11528</v>
      </c>
      <c r="J241" s="90" t="n">
        <v>20</v>
      </c>
      <c r="K241" s="81" t="n">
        <v>0.414739428127869</v>
      </c>
    </row>
    <row r="242" customFormat="false" ht="15" hidden="false" customHeight="false" outlineLevel="0" collapsed="false">
      <c r="A242" s="78" t="s">
        <v>290</v>
      </c>
      <c r="B242" s="78" t="s">
        <v>291</v>
      </c>
      <c r="C242" s="78" t="s">
        <v>11766</v>
      </c>
      <c r="D242" s="90" t="n">
        <v>1120</v>
      </c>
      <c r="E242" s="78" t="s">
        <v>11230</v>
      </c>
      <c r="F242" s="78" t="s">
        <v>221</v>
      </c>
      <c r="G242" s="79" t="n">
        <v>83906</v>
      </c>
      <c r="H242" s="91" t="n">
        <v>0.0134957229338022</v>
      </c>
      <c r="I242" s="78" t="s">
        <v>11534</v>
      </c>
      <c r="J242" s="90" t="n">
        <v>21</v>
      </c>
      <c r="K242" s="81" t="n">
        <v>0.404871688014065</v>
      </c>
    </row>
    <row r="243" customFormat="false" ht="15" hidden="false" customHeight="false" outlineLevel="0" collapsed="false">
      <c r="A243" s="78" t="s">
        <v>290</v>
      </c>
      <c r="B243" s="78" t="s">
        <v>291</v>
      </c>
      <c r="C243" s="78" t="s">
        <v>11767</v>
      </c>
      <c r="D243" s="90" t="n">
        <v>1300</v>
      </c>
      <c r="E243" s="78" t="s">
        <v>223</v>
      </c>
      <c r="F243" s="78" t="s">
        <v>224</v>
      </c>
      <c r="G243" s="79" t="n">
        <v>77671</v>
      </c>
      <c r="H243" s="91" t="n">
        <v>0.0124928645864581</v>
      </c>
      <c r="I243" s="78" t="s">
        <v>11534</v>
      </c>
      <c r="J243" s="90" t="n">
        <v>22</v>
      </c>
      <c r="K243" s="81" t="n">
        <v>0.374785937593742</v>
      </c>
    </row>
    <row r="244" customFormat="false" ht="15" hidden="false" customHeight="false" outlineLevel="0" collapsed="false">
      <c r="A244" s="78" t="s">
        <v>290</v>
      </c>
      <c r="B244" s="78" t="s">
        <v>291</v>
      </c>
      <c r="C244" s="78" t="s">
        <v>11768</v>
      </c>
      <c r="D244" s="90" t="n">
        <v>2200</v>
      </c>
      <c r="E244" s="78" t="s">
        <v>220</v>
      </c>
      <c r="F244" s="78" t="s">
        <v>221</v>
      </c>
      <c r="G244" s="79" t="n">
        <v>72166</v>
      </c>
      <c r="H244" s="91" t="n">
        <v>0.0116074218916498</v>
      </c>
      <c r="I244" s="78" t="s">
        <v>11528</v>
      </c>
      <c r="J244" s="90" t="n">
        <v>23</v>
      </c>
      <c r="K244" s="81" t="n">
        <v>0.348222656749494</v>
      </c>
    </row>
    <row r="245" customFormat="false" ht="15" hidden="false" customHeight="false" outlineLevel="0" collapsed="false">
      <c r="A245" s="78" t="s">
        <v>290</v>
      </c>
      <c r="B245" s="78" t="s">
        <v>291</v>
      </c>
      <c r="C245" s="78" t="s">
        <v>11769</v>
      </c>
      <c r="D245" s="90" t="n">
        <v>1512</v>
      </c>
      <c r="E245" s="78" t="s">
        <v>11237</v>
      </c>
      <c r="F245" s="78" t="s">
        <v>227</v>
      </c>
      <c r="G245" s="79" t="n">
        <v>69791</v>
      </c>
      <c r="H245" s="91" t="n">
        <v>0.0112254189125091</v>
      </c>
      <c r="I245" s="78" t="s">
        <v>11528</v>
      </c>
      <c r="J245" s="90" t="n">
        <v>24</v>
      </c>
      <c r="K245" s="81" t="n">
        <v>0.336762567375273</v>
      </c>
    </row>
    <row r="246" customFormat="false" ht="15" hidden="false" customHeight="false" outlineLevel="0" collapsed="false">
      <c r="A246" s="78" t="s">
        <v>290</v>
      </c>
      <c r="B246" s="78" t="s">
        <v>291</v>
      </c>
      <c r="C246" s="78" t="s">
        <v>11770</v>
      </c>
      <c r="D246" s="90" t="n">
        <v>3009</v>
      </c>
      <c r="E246" s="78" t="s">
        <v>234</v>
      </c>
      <c r="F246" s="78" t="s">
        <v>221</v>
      </c>
      <c r="G246" s="79" t="n">
        <v>65706</v>
      </c>
      <c r="H246" s="91" t="n">
        <v>0.0105683737883871</v>
      </c>
      <c r="I246" s="78" t="s">
        <v>11528</v>
      </c>
      <c r="J246" s="90" t="n">
        <v>25</v>
      </c>
      <c r="K246" s="81" t="n">
        <v>0.317051213651612</v>
      </c>
    </row>
    <row r="247" customFormat="false" ht="15" hidden="false" customHeight="false" outlineLevel="0" collapsed="false">
      <c r="A247" s="78" t="s">
        <v>290</v>
      </c>
      <c r="B247" s="78" t="s">
        <v>291</v>
      </c>
      <c r="C247" s="78" t="s">
        <v>11771</v>
      </c>
      <c r="D247" s="90" t="n">
        <v>5580</v>
      </c>
      <c r="E247" s="78" t="s">
        <v>232</v>
      </c>
      <c r="F247" s="78" t="s">
        <v>227</v>
      </c>
      <c r="G247" s="79" t="n">
        <v>63480</v>
      </c>
      <c r="H247" s="91" t="n">
        <v>0.0102103364698325</v>
      </c>
      <c r="I247" s="78" t="s">
        <v>11534</v>
      </c>
      <c r="J247" s="90" t="n">
        <v>26</v>
      </c>
      <c r="K247" s="81" t="n">
        <v>0.306310094094974</v>
      </c>
    </row>
    <row r="248" customFormat="false" ht="15" hidden="false" customHeight="false" outlineLevel="0" collapsed="false">
      <c r="A248" s="78" t="s">
        <v>290</v>
      </c>
      <c r="B248" s="78" t="s">
        <v>291</v>
      </c>
      <c r="C248" s="78" t="s">
        <v>11772</v>
      </c>
      <c r="D248" s="90" t="n">
        <v>1023</v>
      </c>
      <c r="E248" s="78" t="s">
        <v>11232</v>
      </c>
      <c r="F248" s="78" t="s">
        <v>221</v>
      </c>
      <c r="G248" s="79" t="n">
        <v>54935</v>
      </c>
      <c r="H248" s="91" t="n">
        <v>0.00883592996172411</v>
      </c>
      <c r="I248" s="78" t="s">
        <v>11534</v>
      </c>
      <c r="J248" s="90" t="n">
        <v>27</v>
      </c>
      <c r="K248" s="81" t="n">
        <v>0.265077898851723</v>
      </c>
    </row>
    <row r="249" customFormat="false" ht="15" hidden="false" customHeight="false" outlineLevel="0" collapsed="false">
      <c r="A249" s="78" t="s">
        <v>290</v>
      </c>
      <c r="B249" s="78" t="s">
        <v>291</v>
      </c>
      <c r="C249" s="78" t="s">
        <v>11773</v>
      </c>
      <c r="D249" s="90" t="n">
        <v>2211</v>
      </c>
      <c r="E249" s="78" t="s">
        <v>220</v>
      </c>
      <c r="F249" s="78" t="s">
        <v>221</v>
      </c>
      <c r="G249" s="79" t="n">
        <v>53207</v>
      </c>
      <c r="H249" s="91" t="n">
        <v>0.00855799263626931</v>
      </c>
      <c r="I249" s="78" t="s">
        <v>11528</v>
      </c>
      <c r="J249" s="90" t="n">
        <v>28</v>
      </c>
      <c r="K249" s="81" t="n">
        <v>0.256739779088079</v>
      </c>
    </row>
    <row r="250" customFormat="false" ht="15" hidden="false" customHeight="false" outlineLevel="0" collapsed="false">
      <c r="A250" s="78" t="s">
        <v>290</v>
      </c>
      <c r="B250" s="78" t="s">
        <v>291</v>
      </c>
      <c r="C250" s="78" t="s">
        <v>11774</v>
      </c>
      <c r="D250" s="90" t="n">
        <v>2202</v>
      </c>
      <c r="E250" s="78" t="s">
        <v>220</v>
      </c>
      <c r="F250" s="78" t="s">
        <v>221</v>
      </c>
      <c r="G250" s="79" t="n">
        <v>51663</v>
      </c>
      <c r="H250" s="91" t="n">
        <v>0.00830965048898794</v>
      </c>
      <c r="I250" s="78" t="s">
        <v>11534</v>
      </c>
      <c r="J250" s="90" t="n">
        <v>29</v>
      </c>
      <c r="K250" s="81" t="n">
        <v>0.249289514669638</v>
      </c>
    </row>
    <row r="251" customFormat="false" ht="15" hidden="false" customHeight="false" outlineLevel="0" collapsed="false">
      <c r="A251" s="78" t="s">
        <v>290</v>
      </c>
      <c r="B251" s="78" t="s">
        <v>291</v>
      </c>
      <c r="C251" s="78" t="s">
        <v>11775</v>
      </c>
      <c r="D251" s="90" t="n">
        <v>3020</v>
      </c>
      <c r="E251" s="78" t="s">
        <v>234</v>
      </c>
      <c r="F251" s="78" t="s">
        <v>221</v>
      </c>
      <c r="G251" s="79" t="n">
        <v>44029</v>
      </c>
      <c r="H251" s="91" t="n">
        <v>0.00708177228150998</v>
      </c>
      <c r="I251" s="78" t="s">
        <v>11528</v>
      </c>
      <c r="J251" s="90" t="n">
        <v>30</v>
      </c>
      <c r="K251" s="81" t="n">
        <v>0.212453168445299</v>
      </c>
    </row>
    <row r="252" customFormat="false" ht="15" hidden="false" customHeight="false" outlineLevel="0" collapsed="false">
      <c r="A252" s="78" t="s">
        <v>309</v>
      </c>
      <c r="B252" s="78" t="s">
        <v>310</v>
      </c>
      <c r="C252" s="78" t="s">
        <v>11776</v>
      </c>
      <c r="D252" s="90" t="n">
        <v>2222</v>
      </c>
      <c r="E252" s="78" t="s">
        <v>220</v>
      </c>
      <c r="F252" s="78" t="s">
        <v>221</v>
      </c>
      <c r="G252" s="79" t="n">
        <v>267142</v>
      </c>
      <c r="H252" s="91" t="n">
        <v>0.111311532036722</v>
      </c>
      <c r="I252" s="78" t="s">
        <v>11528</v>
      </c>
      <c r="J252" s="90" t="n">
        <v>1</v>
      </c>
      <c r="K252" s="81" t="n">
        <v>1.33573838444067</v>
      </c>
    </row>
    <row r="253" customFormat="false" ht="15" hidden="false" customHeight="false" outlineLevel="0" collapsed="false">
      <c r="A253" s="78" t="s">
        <v>309</v>
      </c>
      <c r="B253" s="78" t="s">
        <v>310</v>
      </c>
      <c r="C253" s="78" t="s">
        <v>11777</v>
      </c>
      <c r="D253" s="90" t="n">
        <v>1111</v>
      </c>
      <c r="E253" s="78" t="s">
        <v>11230</v>
      </c>
      <c r="F253" s="78" t="s">
        <v>221</v>
      </c>
      <c r="G253" s="79" t="n">
        <v>180720</v>
      </c>
      <c r="H253" s="91" t="n">
        <v>0.0753016001590034</v>
      </c>
      <c r="I253" s="78" t="s">
        <v>11528</v>
      </c>
      <c r="J253" s="90" t="n">
        <v>2</v>
      </c>
      <c r="K253" s="81" t="n">
        <v>0.903619201908041</v>
      </c>
    </row>
    <row r="254" customFormat="false" ht="15" hidden="false" customHeight="false" outlineLevel="0" collapsed="false">
      <c r="A254" s="78" t="s">
        <v>309</v>
      </c>
      <c r="B254" s="78" t="s">
        <v>310</v>
      </c>
      <c r="C254" s="78" t="s">
        <v>11778</v>
      </c>
      <c r="D254" s="90" t="n">
        <v>1313</v>
      </c>
      <c r="E254" s="78" t="s">
        <v>223</v>
      </c>
      <c r="F254" s="78" t="s">
        <v>224</v>
      </c>
      <c r="G254" s="79" t="n">
        <v>163277</v>
      </c>
      <c r="H254" s="91" t="n">
        <v>0.0680335290458256</v>
      </c>
      <c r="I254" s="78" t="s">
        <v>11528</v>
      </c>
      <c r="J254" s="90" t="n">
        <v>3</v>
      </c>
      <c r="K254" s="81" t="n">
        <v>0.816402348549907</v>
      </c>
    </row>
    <row r="255" customFormat="false" ht="15" hidden="false" customHeight="false" outlineLevel="0" collapsed="false">
      <c r="A255" s="78" t="s">
        <v>309</v>
      </c>
      <c r="B255" s="78" t="s">
        <v>310</v>
      </c>
      <c r="C255" s="78" t="s">
        <v>11779</v>
      </c>
      <c r="D255" s="90" t="n">
        <v>1044</v>
      </c>
      <c r="E255" s="78" t="s">
        <v>11232</v>
      </c>
      <c r="F255" s="78" t="s">
        <v>221</v>
      </c>
      <c r="G255" s="79" t="n">
        <v>149302</v>
      </c>
      <c r="H255" s="91" t="n">
        <v>0.0622104886395503</v>
      </c>
      <c r="I255" s="78" t="s">
        <v>11528</v>
      </c>
      <c r="J255" s="90" t="n">
        <v>4</v>
      </c>
      <c r="K255" s="81" t="n">
        <v>0.746525863674603</v>
      </c>
    </row>
    <row r="256" customFormat="false" ht="15" hidden="false" customHeight="false" outlineLevel="0" collapsed="false">
      <c r="A256" s="78" t="s">
        <v>309</v>
      </c>
      <c r="B256" s="78" t="s">
        <v>310</v>
      </c>
      <c r="C256" s="78" t="s">
        <v>11780</v>
      </c>
      <c r="D256" s="90" t="n">
        <v>1011</v>
      </c>
      <c r="E256" s="78" t="s">
        <v>11232</v>
      </c>
      <c r="F256" s="78" t="s">
        <v>221</v>
      </c>
      <c r="G256" s="79" t="n">
        <v>124339</v>
      </c>
      <c r="H256" s="91" t="n">
        <v>0.0518090176082908</v>
      </c>
      <c r="I256" s="78" t="s">
        <v>11528</v>
      </c>
      <c r="J256" s="90" t="n">
        <v>5</v>
      </c>
      <c r="K256" s="81" t="n">
        <v>0.62170821129949</v>
      </c>
    </row>
    <row r="257" customFormat="false" ht="15" hidden="false" customHeight="false" outlineLevel="0" collapsed="false">
      <c r="A257" s="78" t="s">
        <v>309</v>
      </c>
      <c r="B257" s="78" t="s">
        <v>310</v>
      </c>
      <c r="C257" s="78" t="s">
        <v>11781</v>
      </c>
      <c r="D257" s="90" t="n">
        <v>1010</v>
      </c>
      <c r="E257" s="78" t="s">
        <v>11232</v>
      </c>
      <c r="F257" s="78" t="s">
        <v>221</v>
      </c>
      <c r="G257" s="79" t="n">
        <v>112050</v>
      </c>
      <c r="H257" s="91" t="n">
        <v>0.0466884921304578</v>
      </c>
      <c r="I257" s="78" t="s">
        <v>11534</v>
      </c>
      <c r="J257" s="90" t="n">
        <v>6</v>
      </c>
      <c r="K257" s="81" t="n">
        <v>0.560261905565493</v>
      </c>
    </row>
    <row r="258" customFormat="false" ht="15" hidden="false" customHeight="false" outlineLevel="0" collapsed="false">
      <c r="A258" s="78" t="s">
        <v>309</v>
      </c>
      <c r="B258" s="78" t="s">
        <v>310</v>
      </c>
      <c r="C258" s="78" t="s">
        <v>11782</v>
      </c>
      <c r="D258" s="90" t="n">
        <v>2030</v>
      </c>
      <c r="E258" s="78" t="s">
        <v>11266</v>
      </c>
      <c r="F258" s="78" t="s">
        <v>227</v>
      </c>
      <c r="G258" s="79" t="n">
        <v>102885</v>
      </c>
      <c r="H258" s="91" t="n">
        <v>0.0428696609802958</v>
      </c>
      <c r="I258" s="78" t="s">
        <v>11528</v>
      </c>
      <c r="J258" s="90" t="n">
        <v>7</v>
      </c>
      <c r="K258" s="81" t="n">
        <v>0.51443593176355</v>
      </c>
    </row>
    <row r="259" customFormat="false" ht="15" hidden="false" customHeight="false" outlineLevel="0" collapsed="false">
      <c r="A259" s="78" t="s">
        <v>309</v>
      </c>
      <c r="B259" s="78" t="s">
        <v>310</v>
      </c>
      <c r="C259" s="78" t="s">
        <v>11783</v>
      </c>
      <c r="D259" s="90" t="n">
        <v>6565</v>
      </c>
      <c r="E259" s="78" t="s">
        <v>11536</v>
      </c>
      <c r="F259" s="78" t="s">
        <v>224</v>
      </c>
      <c r="G259" s="79" t="n">
        <v>96918</v>
      </c>
      <c r="H259" s="91" t="n">
        <v>0.0403833581463606</v>
      </c>
      <c r="I259" s="78" t="s">
        <v>11534</v>
      </c>
      <c r="J259" s="90" t="n">
        <v>8</v>
      </c>
      <c r="K259" s="81" t="n">
        <v>0.484600297756327</v>
      </c>
    </row>
    <row r="260" customFormat="false" ht="15" hidden="false" customHeight="false" outlineLevel="0" collapsed="false">
      <c r="A260" s="78" t="s">
        <v>309</v>
      </c>
      <c r="B260" s="78" t="s">
        <v>310</v>
      </c>
      <c r="C260" s="78" t="s">
        <v>11784</v>
      </c>
      <c r="D260" s="90" t="n">
        <v>5522</v>
      </c>
      <c r="E260" s="78" t="s">
        <v>232</v>
      </c>
      <c r="F260" s="78" t="s">
        <v>227</v>
      </c>
      <c r="G260" s="79" t="n">
        <v>84419</v>
      </c>
      <c r="H260" s="91" t="n">
        <v>0.035175330809113</v>
      </c>
      <c r="I260" s="78" t="s">
        <v>11528</v>
      </c>
      <c r="J260" s="90" t="n">
        <v>9</v>
      </c>
      <c r="K260" s="81" t="n">
        <v>0.422103969709356</v>
      </c>
    </row>
    <row r="261" customFormat="false" ht="15" hidden="false" customHeight="false" outlineLevel="0" collapsed="false">
      <c r="A261" s="78" t="s">
        <v>309</v>
      </c>
      <c r="B261" s="78" t="s">
        <v>310</v>
      </c>
      <c r="C261" s="78" t="s">
        <v>11785</v>
      </c>
      <c r="D261" s="90" t="n">
        <v>4444</v>
      </c>
      <c r="E261" s="78" t="s">
        <v>11240</v>
      </c>
      <c r="F261" s="78" t="s">
        <v>221</v>
      </c>
      <c r="G261" s="79" t="n">
        <v>74632</v>
      </c>
      <c r="H261" s="91" t="n">
        <v>0.0310973274848757</v>
      </c>
      <c r="I261" s="78" t="s">
        <v>11528</v>
      </c>
      <c r="J261" s="90" t="n">
        <v>10</v>
      </c>
      <c r="K261" s="81" t="n">
        <v>0.373167929818509</v>
      </c>
    </row>
    <row r="262" customFormat="false" ht="15" hidden="false" customHeight="false" outlineLevel="0" collapsed="false">
      <c r="A262" s="78" t="s">
        <v>309</v>
      </c>
      <c r="B262" s="78" t="s">
        <v>310</v>
      </c>
      <c r="C262" s="78" t="s">
        <v>11786</v>
      </c>
      <c r="D262" s="90" t="n">
        <v>2211</v>
      </c>
      <c r="E262" s="78" t="s">
        <v>220</v>
      </c>
      <c r="F262" s="78" t="s">
        <v>221</v>
      </c>
      <c r="G262" s="79" t="n">
        <v>57454</v>
      </c>
      <c r="H262" s="91" t="n">
        <v>0.0239396753847686</v>
      </c>
      <c r="I262" s="78" t="s">
        <v>11534</v>
      </c>
      <c r="J262" s="90" t="n">
        <v>11</v>
      </c>
      <c r="K262" s="81" t="n">
        <v>0.287276104617223</v>
      </c>
    </row>
    <row r="263" customFormat="false" ht="15" hidden="false" customHeight="false" outlineLevel="0" collapsed="false">
      <c r="A263" s="78" t="s">
        <v>309</v>
      </c>
      <c r="B263" s="78" t="s">
        <v>310</v>
      </c>
      <c r="C263" s="78" t="s">
        <v>11787</v>
      </c>
      <c r="D263" s="90" t="n">
        <v>1133</v>
      </c>
      <c r="E263" s="78" t="s">
        <v>11230</v>
      </c>
      <c r="F263" s="78" t="s">
        <v>221</v>
      </c>
      <c r="G263" s="79" t="n">
        <v>50922</v>
      </c>
      <c r="H263" s="91" t="n">
        <v>0.0212179508814562</v>
      </c>
      <c r="I263" s="78" t="s">
        <v>11534</v>
      </c>
      <c r="J263" s="90" t="n">
        <v>12</v>
      </c>
      <c r="K263" s="81" t="n">
        <v>0.254615410577475</v>
      </c>
    </row>
    <row r="264" customFormat="false" ht="15" hidden="false" customHeight="false" outlineLevel="0" collapsed="false">
      <c r="A264" s="78" t="s">
        <v>299</v>
      </c>
      <c r="B264" s="78" t="s">
        <v>300</v>
      </c>
      <c r="C264" s="78" t="s">
        <v>11788</v>
      </c>
      <c r="D264" s="90" t="n">
        <v>2200</v>
      </c>
      <c r="E264" s="78" t="s">
        <v>220</v>
      </c>
      <c r="F264" s="78" t="s">
        <v>221</v>
      </c>
      <c r="G264" s="79" t="n">
        <v>414927</v>
      </c>
      <c r="H264" s="91" t="n">
        <v>0.085866442395106</v>
      </c>
      <c r="I264" s="78" t="s">
        <v>11528</v>
      </c>
      <c r="J264" s="90" t="n">
        <v>1</v>
      </c>
      <c r="K264" s="81" t="n">
        <v>1.4597295207168</v>
      </c>
    </row>
    <row r="265" customFormat="false" ht="15" hidden="false" customHeight="false" outlineLevel="0" collapsed="false">
      <c r="A265" s="78" t="s">
        <v>299</v>
      </c>
      <c r="B265" s="78" t="s">
        <v>300</v>
      </c>
      <c r="C265" s="78" t="s">
        <v>11789</v>
      </c>
      <c r="D265" s="90" t="n">
        <v>1515</v>
      </c>
      <c r="E265" s="78" t="s">
        <v>11237</v>
      </c>
      <c r="F265" s="78" t="s">
        <v>227</v>
      </c>
      <c r="G265" s="79" t="n">
        <v>326617</v>
      </c>
      <c r="H265" s="91" t="n">
        <v>0.0675912625974264</v>
      </c>
      <c r="I265" s="78" t="s">
        <v>11528</v>
      </c>
      <c r="J265" s="90" t="n">
        <v>2</v>
      </c>
      <c r="K265" s="81" t="n">
        <v>1.14905146415625</v>
      </c>
    </row>
    <row r="266" customFormat="false" ht="15" hidden="false" customHeight="false" outlineLevel="0" collapsed="false">
      <c r="A266" s="78" t="s">
        <v>299</v>
      </c>
      <c r="B266" s="78" t="s">
        <v>300</v>
      </c>
      <c r="C266" s="78" t="s">
        <v>11790</v>
      </c>
      <c r="D266" s="90" t="n">
        <v>2020</v>
      </c>
      <c r="E266" s="78" t="s">
        <v>11266</v>
      </c>
      <c r="F266" s="78" t="s">
        <v>227</v>
      </c>
      <c r="G266" s="79" t="n">
        <v>272856</v>
      </c>
      <c r="H266" s="91" t="n">
        <v>0.0564657735123505</v>
      </c>
      <c r="I266" s="78" t="s">
        <v>11528</v>
      </c>
      <c r="J266" s="90" t="n">
        <v>3</v>
      </c>
      <c r="K266" s="81" t="n">
        <v>0.959918149709958</v>
      </c>
    </row>
    <row r="267" customFormat="false" ht="15" hidden="false" customHeight="false" outlineLevel="0" collapsed="false">
      <c r="A267" s="78" t="s">
        <v>299</v>
      </c>
      <c r="B267" s="78" t="s">
        <v>300</v>
      </c>
      <c r="C267" s="78" t="s">
        <v>11791</v>
      </c>
      <c r="D267" s="90" t="n">
        <v>5588</v>
      </c>
      <c r="E267" s="78" t="s">
        <v>232</v>
      </c>
      <c r="F267" s="78" t="s">
        <v>227</v>
      </c>
      <c r="G267" s="79" t="n">
        <v>213645</v>
      </c>
      <c r="H267" s="91" t="n">
        <v>0.0442124423946921</v>
      </c>
      <c r="I267" s="78" t="s">
        <v>11528</v>
      </c>
      <c r="J267" s="90" t="n">
        <v>4</v>
      </c>
      <c r="K267" s="81" t="n">
        <v>0.751611520709767</v>
      </c>
    </row>
    <row r="268" customFormat="false" ht="15" hidden="false" customHeight="false" outlineLevel="0" collapsed="false">
      <c r="A268" s="78" t="s">
        <v>299</v>
      </c>
      <c r="B268" s="78" t="s">
        <v>300</v>
      </c>
      <c r="C268" s="78" t="s">
        <v>11792</v>
      </c>
      <c r="D268" s="90" t="n">
        <v>1577</v>
      </c>
      <c r="E268" s="78" t="s">
        <v>11237</v>
      </c>
      <c r="F268" s="78" t="s">
        <v>227</v>
      </c>
      <c r="G268" s="79" t="n">
        <v>201601</v>
      </c>
      <c r="H268" s="91" t="n">
        <v>0.0417200149744311</v>
      </c>
      <c r="I268" s="78" t="s">
        <v>11528</v>
      </c>
      <c r="J268" s="90" t="n">
        <v>5</v>
      </c>
      <c r="K268" s="81" t="n">
        <v>0.709240254565329</v>
      </c>
    </row>
    <row r="269" customFormat="false" ht="15" hidden="false" customHeight="false" outlineLevel="0" collapsed="false">
      <c r="A269" s="78" t="s">
        <v>299</v>
      </c>
      <c r="B269" s="78" t="s">
        <v>300</v>
      </c>
      <c r="C269" s="78" t="s">
        <v>11793</v>
      </c>
      <c r="D269" s="90" t="n">
        <v>1313</v>
      </c>
      <c r="E269" s="78" t="s">
        <v>223</v>
      </c>
      <c r="F269" s="78" t="s">
        <v>224</v>
      </c>
      <c r="G269" s="79" t="n">
        <v>192372</v>
      </c>
      <c r="H269" s="91" t="n">
        <v>0.0398101334847608</v>
      </c>
      <c r="I269" s="78" t="s">
        <v>11528</v>
      </c>
      <c r="J269" s="90" t="n">
        <v>6</v>
      </c>
      <c r="K269" s="81" t="n">
        <v>0.676772269240933</v>
      </c>
    </row>
    <row r="270" customFormat="false" ht="15" hidden="false" customHeight="false" outlineLevel="0" collapsed="false">
      <c r="A270" s="78" t="s">
        <v>299</v>
      </c>
      <c r="B270" s="78" t="s">
        <v>300</v>
      </c>
      <c r="C270" s="78" t="s">
        <v>11794</v>
      </c>
      <c r="D270" s="90" t="n">
        <v>1555</v>
      </c>
      <c r="E270" s="78" t="s">
        <v>11237</v>
      </c>
      <c r="F270" s="78" t="s">
        <v>227</v>
      </c>
      <c r="G270" s="79" t="n">
        <v>170557</v>
      </c>
      <c r="H270" s="91" t="n">
        <v>0.0352956612020478</v>
      </c>
      <c r="I270" s="78" t="s">
        <v>11528</v>
      </c>
      <c r="J270" s="90" t="n">
        <v>7</v>
      </c>
      <c r="K270" s="81" t="n">
        <v>0.600026240434813</v>
      </c>
    </row>
    <row r="271" customFormat="false" ht="15" hidden="false" customHeight="false" outlineLevel="0" collapsed="false">
      <c r="A271" s="78" t="s">
        <v>299</v>
      </c>
      <c r="B271" s="78" t="s">
        <v>300</v>
      </c>
      <c r="C271" s="78" t="s">
        <v>11795</v>
      </c>
      <c r="D271" s="90" t="n">
        <v>4010</v>
      </c>
      <c r="E271" s="78" t="s">
        <v>11270</v>
      </c>
      <c r="F271" s="78" t="s">
        <v>224</v>
      </c>
      <c r="G271" s="79" t="n">
        <v>155473</v>
      </c>
      <c r="H271" s="91" t="n">
        <v>0.0321741255654472</v>
      </c>
      <c r="I271" s="78" t="s">
        <v>11528</v>
      </c>
      <c r="J271" s="90" t="n">
        <v>8</v>
      </c>
      <c r="K271" s="81" t="n">
        <v>0.546960134612603</v>
      </c>
    </row>
    <row r="272" customFormat="false" ht="15" hidden="false" customHeight="false" outlineLevel="0" collapsed="false">
      <c r="A272" s="78" t="s">
        <v>299</v>
      </c>
      <c r="B272" s="78" t="s">
        <v>300</v>
      </c>
      <c r="C272" s="78" t="s">
        <v>11796</v>
      </c>
      <c r="D272" s="90" t="n">
        <v>2222</v>
      </c>
      <c r="E272" s="78" t="s">
        <v>220</v>
      </c>
      <c r="F272" s="78" t="s">
        <v>221</v>
      </c>
      <c r="G272" s="79" t="n">
        <v>146307</v>
      </c>
      <c r="H272" s="91" t="n">
        <v>0.0302772815157866</v>
      </c>
      <c r="I272" s="78" t="s">
        <v>11528</v>
      </c>
      <c r="J272" s="90" t="n">
        <v>9</v>
      </c>
      <c r="K272" s="81" t="n">
        <v>0.514713785768372</v>
      </c>
    </row>
    <row r="273" customFormat="false" ht="15" hidden="false" customHeight="false" outlineLevel="0" collapsed="false">
      <c r="A273" s="78" t="s">
        <v>299</v>
      </c>
      <c r="B273" s="78" t="s">
        <v>300</v>
      </c>
      <c r="C273" s="78" t="s">
        <v>11797</v>
      </c>
      <c r="D273" s="90" t="n">
        <v>1111</v>
      </c>
      <c r="E273" s="78" t="s">
        <v>11230</v>
      </c>
      <c r="F273" s="78" t="s">
        <v>221</v>
      </c>
      <c r="G273" s="79" t="n">
        <v>136774</v>
      </c>
      <c r="H273" s="91" t="n">
        <v>0.0283044892044823</v>
      </c>
      <c r="I273" s="78" t="s">
        <v>11528</v>
      </c>
      <c r="J273" s="90" t="n">
        <v>10</v>
      </c>
      <c r="K273" s="81" t="n">
        <v>0.481176316476199</v>
      </c>
    </row>
    <row r="274" customFormat="false" ht="15" hidden="false" customHeight="false" outlineLevel="0" collapsed="false">
      <c r="A274" s="78" t="s">
        <v>299</v>
      </c>
      <c r="B274" s="78" t="s">
        <v>300</v>
      </c>
      <c r="C274" s="78" t="s">
        <v>11798</v>
      </c>
      <c r="D274" s="90" t="n">
        <v>1500</v>
      </c>
      <c r="E274" s="78" t="s">
        <v>11237</v>
      </c>
      <c r="F274" s="78" t="s">
        <v>227</v>
      </c>
      <c r="G274" s="79" t="n">
        <v>114699</v>
      </c>
      <c r="H274" s="91" t="n">
        <v>0.023736211613793</v>
      </c>
      <c r="I274" s="78" t="s">
        <v>11528</v>
      </c>
      <c r="J274" s="90" t="n">
        <v>11</v>
      </c>
      <c r="K274" s="81" t="n">
        <v>0.40351559743448</v>
      </c>
    </row>
    <row r="275" customFormat="false" ht="15" hidden="false" customHeight="false" outlineLevel="0" collapsed="false">
      <c r="A275" s="78" t="s">
        <v>299</v>
      </c>
      <c r="B275" s="78" t="s">
        <v>300</v>
      </c>
      <c r="C275" s="78" t="s">
        <v>11799</v>
      </c>
      <c r="D275" s="90" t="n">
        <v>1511</v>
      </c>
      <c r="E275" s="78" t="s">
        <v>11237</v>
      </c>
      <c r="F275" s="78" t="s">
        <v>227</v>
      </c>
      <c r="G275" s="79" t="n">
        <v>109670</v>
      </c>
      <c r="H275" s="91" t="n">
        <v>0.0226954927914339</v>
      </c>
      <c r="I275" s="78" t="s">
        <v>11534</v>
      </c>
      <c r="J275" s="90" t="n">
        <v>12</v>
      </c>
      <c r="K275" s="81" t="n">
        <v>0.385823377454376</v>
      </c>
    </row>
    <row r="276" customFormat="false" ht="15" hidden="false" customHeight="false" outlineLevel="0" collapsed="false">
      <c r="A276" s="78" t="s">
        <v>299</v>
      </c>
      <c r="B276" s="78" t="s">
        <v>300</v>
      </c>
      <c r="C276" s="78" t="s">
        <v>11800</v>
      </c>
      <c r="D276" s="90" t="n">
        <v>1567</v>
      </c>
      <c r="E276" s="78" t="s">
        <v>11237</v>
      </c>
      <c r="F276" s="78" t="s">
        <v>227</v>
      </c>
      <c r="G276" s="79" t="n">
        <v>107124</v>
      </c>
      <c r="H276" s="91" t="n">
        <v>0.0221686146602495</v>
      </c>
      <c r="I276" s="78" t="s">
        <v>11534</v>
      </c>
      <c r="J276" s="90" t="n">
        <v>13</v>
      </c>
      <c r="K276" s="81" t="n">
        <v>0.376866449224241</v>
      </c>
    </row>
    <row r="277" customFormat="false" ht="15" hidden="false" customHeight="false" outlineLevel="0" collapsed="false">
      <c r="A277" s="78" t="s">
        <v>299</v>
      </c>
      <c r="B277" s="78" t="s">
        <v>300</v>
      </c>
      <c r="C277" s="78" t="s">
        <v>11801</v>
      </c>
      <c r="D277" s="90" t="n">
        <v>1321</v>
      </c>
      <c r="E277" s="78" t="s">
        <v>223</v>
      </c>
      <c r="F277" s="78" t="s">
        <v>224</v>
      </c>
      <c r="G277" s="79" t="n">
        <v>90181</v>
      </c>
      <c r="H277" s="91" t="n">
        <v>0.0186623710716176</v>
      </c>
      <c r="I277" s="78" t="s">
        <v>11534</v>
      </c>
      <c r="J277" s="90" t="n">
        <v>14</v>
      </c>
      <c r="K277" s="81" t="n">
        <v>0.317260308217499</v>
      </c>
    </row>
    <row r="278" customFormat="false" ht="15" hidden="false" customHeight="false" outlineLevel="0" collapsed="false">
      <c r="A278" s="78" t="s">
        <v>299</v>
      </c>
      <c r="B278" s="78" t="s">
        <v>300</v>
      </c>
      <c r="C278" s="78" t="s">
        <v>11802</v>
      </c>
      <c r="D278" s="90" t="n">
        <v>2255</v>
      </c>
      <c r="E278" s="78" t="s">
        <v>220</v>
      </c>
      <c r="F278" s="78" t="s">
        <v>221</v>
      </c>
      <c r="G278" s="79" t="n">
        <v>89973</v>
      </c>
      <c r="H278" s="91" t="n">
        <v>0.0186193268252364</v>
      </c>
      <c r="I278" s="78" t="s">
        <v>11534</v>
      </c>
      <c r="J278" s="90" t="n">
        <v>15</v>
      </c>
      <c r="K278" s="81" t="n">
        <v>0.316528556029019</v>
      </c>
    </row>
    <row r="279" customFormat="false" ht="15" hidden="false" customHeight="false" outlineLevel="0" collapsed="false">
      <c r="A279" s="78" t="s">
        <v>299</v>
      </c>
      <c r="B279" s="78" t="s">
        <v>300</v>
      </c>
      <c r="C279" s="78" t="s">
        <v>11803</v>
      </c>
      <c r="D279" s="90" t="n">
        <v>5522</v>
      </c>
      <c r="E279" s="78" t="s">
        <v>232</v>
      </c>
      <c r="F279" s="78" t="s">
        <v>227</v>
      </c>
      <c r="G279" s="79" t="n">
        <v>65059</v>
      </c>
      <c r="H279" s="91" t="n">
        <v>0.0134635366601431</v>
      </c>
      <c r="I279" s="78" t="s">
        <v>11534</v>
      </c>
      <c r="J279" s="90" t="n">
        <v>16</v>
      </c>
      <c r="K279" s="81" t="n">
        <v>0.228880123222433</v>
      </c>
    </row>
    <row r="280" customFormat="false" ht="15" hidden="false" customHeight="false" outlineLevel="0" collapsed="false">
      <c r="A280" s="78" t="s">
        <v>299</v>
      </c>
      <c r="B280" s="78" t="s">
        <v>300</v>
      </c>
      <c r="C280" s="78" t="s">
        <v>11804</v>
      </c>
      <c r="D280" s="90" t="n">
        <v>2040</v>
      </c>
      <c r="E280" s="78" t="s">
        <v>11266</v>
      </c>
      <c r="F280" s="78" t="s">
        <v>227</v>
      </c>
      <c r="G280" s="79" t="n">
        <v>63285</v>
      </c>
      <c r="H280" s="91" t="n">
        <v>0.0130964189049502</v>
      </c>
      <c r="I280" s="78" t="s">
        <v>11534</v>
      </c>
      <c r="J280" s="90" t="n">
        <v>17</v>
      </c>
      <c r="K280" s="81" t="n">
        <v>0.222639121384154</v>
      </c>
    </row>
    <row r="281" customFormat="false" ht="15" hidden="false" customHeight="false" outlineLevel="0" collapsed="false">
      <c r="A281" s="78" t="s">
        <v>295</v>
      </c>
      <c r="B281" s="78" t="s">
        <v>296</v>
      </c>
      <c r="C281" s="78" t="s">
        <v>11805</v>
      </c>
      <c r="D281" s="90" t="n">
        <v>4040</v>
      </c>
      <c r="E281" s="78" t="s">
        <v>11270</v>
      </c>
      <c r="F281" s="78" t="s">
        <v>224</v>
      </c>
      <c r="G281" s="79" t="n">
        <v>261555</v>
      </c>
      <c r="H281" s="91" t="n">
        <v>0.0496827525789234</v>
      </c>
      <c r="I281" s="78" t="s">
        <v>11528</v>
      </c>
      <c r="J281" s="90" t="n">
        <v>1</v>
      </c>
      <c r="K281" s="81" t="n">
        <v>1.24206881447309</v>
      </c>
    </row>
    <row r="282" customFormat="false" ht="15" hidden="false" customHeight="false" outlineLevel="0" collapsed="false">
      <c r="A282" s="78" t="s">
        <v>295</v>
      </c>
      <c r="B282" s="78" t="s">
        <v>296</v>
      </c>
      <c r="C282" s="78" t="s">
        <v>11806</v>
      </c>
      <c r="D282" s="90" t="n">
        <v>5050</v>
      </c>
      <c r="E282" s="78" t="s">
        <v>11316</v>
      </c>
      <c r="F282" s="78" t="s">
        <v>224</v>
      </c>
      <c r="G282" s="79" t="n">
        <v>249077</v>
      </c>
      <c r="H282" s="91" t="n">
        <v>0.0473125383345778</v>
      </c>
      <c r="I282" s="78" t="s">
        <v>11528</v>
      </c>
      <c r="J282" s="90" t="n">
        <v>2</v>
      </c>
      <c r="K282" s="81" t="n">
        <v>1.18281345836445</v>
      </c>
    </row>
    <row r="283" customFormat="false" ht="15" hidden="false" customHeight="false" outlineLevel="0" collapsed="false">
      <c r="A283" s="78" t="s">
        <v>295</v>
      </c>
      <c r="B283" s="78" t="s">
        <v>296</v>
      </c>
      <c r="C283" s="78" t="s">
        <v>11807</v>
      </c>
      <c r="D283" s="90" t="n">
        <v>2222</v>
      </c>
      <c r="E283" s="78" t="s">
        <v>220</v>
      </c>
      <c r="F283" s="78" t="s">
        <v>221</v>
      </c>
      <c r="G283" s="79" t="n">
        <v>185429</v>
      </c>
      <c r="H283" s="91" t="n">
        <v>0.0352225081835835</v>
      </c>
      <c r="I283" s="78" t="s">
        <v>11528</v>
      </c>
      <c r="J283" s="90" t="n">
        <v>3</v>
      </c>
      <c r="K283" s="81" t="n">
        <v>0.880562704589588</v>
      </c>
    </row>
    <row r="284" customFormat="false" ht="15" hidden="false" customHeight="false" outlineLevel="0" collapsed="false">
      <c r="A284" s="78" t="s">
        <v>295</v>
      </c>
      <c r="B284" s="78" t="s">
        <v>296</v>
      </c>
      <c r="C284" s="78" t="s">
        <v>11808</v>
      </c>
      <c r="D284" s="90" t="n">
        <v>2020</v>
      </c>
      <c r="E284" s="78" t="s">
        <v>11266</v>
      </c>
      <c r="F284" s="78" t="s">
        <v>227</v>
      </c>
      <c r="G284" s="79" t="n">
        <v>183124</v>
      </c>
      <c r="H284" s="91" t="n">
        <v>0.0347846700818672</v>
      </c>
      <c r="I284" s="78" t="s">
        <v>11528</v>
      </c>
      <c r="J284" s="90" t="n">
        <v>4</v>
      </c>
      <c r="K284" s="81" t="n">
        <v>0.869616752046679</v>
      </c>
    </row>
    <row r="285" customFormat="false" ht="15" hidden="false" customHeight="false" outlineLevel="0" collapsed="false">
      <c r="A285" s="78" t="s">
        <v>295</v>
      </c>
      <c r="B285" s="78" t="s">
        <v>296</v>
      </c>
      <c r="C285" s="78" t="s">
        <v>11809</v>
      </c>
      <c r="D285" s="90" t="n">
        <v>4444</v>
      </c>
      <c r="E285" s="78" t="s">
        <v>11240</v>
      </c>
      <c r="F285" s="78" t="s">
        <v>221</v>
      </c>
      <c r="G285" s="79" t="n">
        <v>183089</v>
      </c>
      <c r="H285" s="91" t="n">
        <v>0.0347780217809734</v>
      </c>
      <c r="I285" s="78" t="s">
        <v>11528</v>
      </c>
      <c r="J285" s="90" t="n">
        <v>5</v>
      </c>
      <c r="K285" s="81" t="n">
        <v>0.869450544524336</v>
      </c>
    </row>
    <row r="286" customFormat="false" ht="15" hidden="false" customHeight="false" outlineLevel="0" collapsed="false">
      <c r="A286" s="78" t="s">
        <v>295</v>
      </c>
      <c r="B286" s="78" t="s">
        <v>296</v>
      </c>
      <c r="C286" s="78" t="s">
        <v>11810</v>
      </c>
      <c r="D286" s="90" t="n">
        <v>1010</v>
      </c>
      <c r="E286" s="78" t="s">
        <v>11232</v>
      </c>
      <c r="F286" s="78" t="s">
        <v>221</v>
      </c>
      <c r="G286" s="79" t="n">
        <v>170859</v>
      </c>
      <c r="H286" s="91" t="n">
        <v>0.0324549154972464</v>
      </c>
      <c r="I286" s="78" t="s">
        <v>11528</v>
      </c>
      <c r="J286" s="90" t="n">
        <v>6</v>
      </c>
      <c r="K286" s="81" t="n">
        <v>0.811372887431159</v>
      </c>
    </row>
    <row r="287" customFormat="false" ht="15" hidden="false" customHeight="false" outlineLevel="0" collapsed="false">
      <c r="A287" s="78" t="s">
        <v>295</v>
      </c>
      <c r="B287" s="78" t="s">
        <v>296</v>
      </c>
      <c r="C287" s="78" t="s">
        <v>11811</v>
      </c>
      <c r="D287" s="90" t="n">
        <v>2022</v>
      </c>
      <c r="E287" s="78" t="s">
        <v>11266</v>
      </c>
      <c r="F287" s="78" t="s">
        <v>227</v>
      </c>
      <c r="G287" s="79" t="n">
        <v>156754</v>
      </c>
      <c r="H287" s="91" t="n">
        <v>0.0297756502370689</v>
      </c>
      <c r="I287" s="78" t="s">
        <v>11528</v>
      </c>
      <c r="J287" s="90" t="n">
        <v>7</v>
      </c>
      <c r="K287" s="81" t="n">
        <v>0.744391255926723</v>
      </c>
    </row>
    <row r="288" customFormat="false" ht="15" hidden="false" customHeight="false" outlineLevel="0" collapsed="false">
      <c r="A288" s="78" t="s">
        <v>295</v>
      </c>
      <c r="B288" s="78" t="s">
        <v>296</v>
      </c>
      <c r="C288" s="78" t="s">
        <v>11812</v>
      </c>
      <c r="D288" s="90" t="n">
        <v>4004</v>
      </c>
      <c r="E288" s="78" t="s">
        <v>11270</v>
      </c>
      <c r="F288" s="78" t="s">
        <v>224</v>
      </c>
      <c r="G288" s="79" t="n">
        <v>148971</v>
      </c>
      <c r="H288" s="91" t="n">
        <v>0.0282972580697551</v>
      </c>
      <c r="I288" s="78" t="s">
        <v>11528</v>
      </c>
      <c r="J288" s="90" t="n">
        <v>8</v>
      </c>
      <c r="K288" s="81" t="n">
        <v>0.707431451743878</v>
      </c>
    </row>
    <row r="289" customFormat="false" ht="15" hidden="false" customHeight="false" outlineLevel="0" collapsed="false">
      <c r="A289" s="78" t="s">
        <v>295</v>
      </c>
      <c r="B289" s="78" t="s">
        <v>296</v>
      </c>
      <c r="C289" s="78" t="s">
        <v>11813</v>
      </c>
      <c r="D289" s="90" t="n">
        <v>1111</v>
      </c>
      <c r="E289" s="78" t="s">
        <v>11230</v>
      </c>
      <c r="F289" s="78" t="s">
        <v>221</v>
      </c>
      <c r="G289" s="79" t="n">
        <v>147913</v>
      </c>
      <c r="H289" s="91" t="n">
        <v>0.02809628943131</v>
      </c>
      <c r="I289" s="78" t="s">
        <v>11528</v>
      </c>
      <c r="J289" s="90" t="n">
        <v>9</v>
      </c>
      <c r="K289" s="81" t="n">
        <v>0.702407235782751</v>
      </c>
    </row>
    <row r="290" customFormat="false" ht="15" hidden="false" customHeight="false" outlineLevel="0" collapsed="false">
      <c r="A290" s="78" t="s">
        <v>295</v>
      </c>
      <c r="B290" s="78" t="s">
        <v>296</v>
      </c>
      <c r="C290" s="78" t="s">
        <v>11814</v>
      </c>
      <c r="D290" s="90" t="n">
        <v>1303</v>
      </c>
      <c r="E290" s="78" t="s">
        <v>223</v>
      </c>
      <c r="F290" s="78" t="s">
        <v>224</v>
      </c>
      <c r="G290" s="79" t="n">
        <v>144101</v>
      </c>
      <c r="H290" s="91" t="n">
        <v>0.0273721944882546</v>
      </c>
      <c r="I290" s="78" t="s">
        <v>11528</v>
      </c>
      <c r="J290" s="90" t="n">
        <v>10</v>
      </c>
      <c r="K290" s="81" t="n">
        <v>0.684304862206366</v>
      </c>
    </row>
    <row r="291" customFormat="false" ht="15" hidden="false" customHeight="false" outlineLevel="0" collapsed="false">
      <c r="A291" s="78" t="s">
        <v>295</v>
      </c>
      <c r="B291" s="78" t="s">
        <v>296</v>
      </c>
      <c r="C291" s="78" t="s">
        <v>11815</v>
      </c>
      <c r="D291" s="90" t="n">
        <v>1314</v>
      </c>
      <c r="E291" s="78" t="s">
        <v>223</v>
      </c>
      <c r="F291" s="78" t="s">
        <v>224</v>
      </c>
      <c r="G291" s="79" t="n">
        <v>133118</v>
      </c>
      <c r="H291" s="91" t="n">
        <v>0.0252859576677988</v>
      </c>
      <c r="I291" s="78" t="s">
        <v>11528</v>
      </c>
      <c r="J291" s="90" t="n">
        <v>11</v>
      </c>
      <c r="K291" s="81" t="n">
        <v>0.632148941694971</v>
      </c>
    </row>
    <row r="292" customFormat="false" ht="15" hidden="false" customHeight="false" outlineLevel="0" collapsed="false">
      <c r="A292" s="78" t="s">
        <v>295</v>
      </c>
      <c r="B292" s="78" t="s">
        <v>296</v>
      </c>
      <c r="C292" s="78" t="s">
        <v>11816</v>
      </c>
      <c r="D292" s="90" t="n">
        <v>4401</v>
      </c>
      <c r="E292" s="78" t="s">
        <v>11240</v>
      </c>
      <c r="F292" s="78" t="s">
        <v>221</v>
      </c>
      <c r="G292" s="79" t="n">
        <v>124147</v>
      </c>
      <c r="H292" s="91" t="n">
        <v>0.0235819031730061</v>
      </c>
      <c r="I292" s="78" t="s">
        <v>11528</v>
      </c>
      <c r="J292" s="90" t="n">
        <v>12</v>
      </c>
      <c r="K292" s="81" t="n">
        <v>0.589547579325152</v>
      </c>
    </row>
    <row r="293" customFormat="false" ht="15" hidden="false" customHeight="false" outlineLevel="0" collapsed="false">
      <c r="A293" s="78" t="s">
        <v>295</v>
      </c>
      <c r="B293" s="78" t="s">
        <v>296</v>
      </c>
      <c r="C293" s="78" t="s">
        <v>11817</v>
      </c>
      <c r="D293" s="90" t="n">
        <v>4010</v>
      </c>
      <c r="E293" s="78" t="s">
        <v>11270</v>
      </c>
      <c r="F293" s="78" t="s">
        <v>224</v>
      </c>
      <c r="G293" s="79" t="n">
        <v>114860</v>
      </c>
      <c r="H293" s="91" t="n">
        <v>0.0218178240187155</v>
      </c>
      <c r="I293" s="78" t="s">
        <v>11528</v>
      </c>
      <c r="J293" s="90" t="n">
        <v>13</v>
      </c>
      <c r="K293" s="81" t="n">
        <v>0.545445600467889</v>
      </c>
    </row>
    <row r="294" customFormat="false" ht="15" hidden="false" customHeight="false" outlineLevel="0" collapsed="false">
      <c r="A294" s="78" t="s">
        <v>295</v>
      </c>
      <c r="B294" s="78" t="s">
        <v>296</v>
      </c>
      <c r="C294" s="78" t="s">
        <v>11818</v>
      </c>
      <c r="D294" s="90" t="n">
        <v>5590</v>
      </c>
      <c r="E294" s="78" t="s">
        <v>232</v>
      </c>
      <c r="F294" s="78" t="s">
        <v>227</v>
      </c>
      <c r="G294" s="79" t="n">
        <v>113844</v>
      </c>
      <c r="H294" s="91" t="n">
        <v>0.021624833341343</v>
      </c>
      <c r="I294" s="78" t="s">
        <v>11528</v>
      </c>
      <c r="J294" s="90" t="n">
        <v>14</v>
      </c>
      <c r="K294" s="81" t="n">
        <v>0.540620833533574</v>
      </c>
    </row>
    <row r="295" customFormat="false" ht="15" hidden="false" customHeight="false" outlineLevel="0" collapsed="false">
      <c r="A295" s="78" t="s">
        <v>295</v>
      </c>
      <c r="B295" s="78" t="s">
        <v>296</v>
      </c>
      <c r="C295" s="78" t="s">
        <v>11819</v>
      </c>
      <c r="D295" s="90" t="n">
        <v>3030</v>
      </c>
      <c r="E295" s="78" t="s">
        <v>234</v>
      </c>
      <c r="F295" s="78" t="s">
        <v>221</v>
      </c>
      <c r="G295" s="79" t="n">
        <v>113482</v>
      </c>
      <c r="H295" s="91" t="n">
        <v>0.0215560709149563</v>
      </c>
      <c r="I295" s="78" t="s">
        <v>11534</v>
      </c>
      <c r="J295" s="90" t="n">
        <v>15</v>
      </c>
      <c r="K295" s="81" t="n">
        <v>0.538901772873907</v>
      </c>
    </row>
    <row r="296" customFormat="false" ht="15" hidden="false" customHeight="false" outlineLevel="0" collapsed="false">
      <c r="A296" s="78" t="s">
        <v>295</v>
      </c>
      <c r="B296" s="78" t="s">
        <v>296</v>
      </c>
      <c r="C296" s="78" t="s">
        <v>11820</v>
      </c>
      <c r="D296" s="90" t="n">
        <v>1122</v>
      </c>
      <c r="E296" s="78" t="s">
        <v>11230</v>
      </c>
      <c r="F296" s="78" t="s">
        <v>221</v>
      </c>
      <c r="G296" s="79" t="n">
        <v>110608</v>
      </c>
      <c r="H296" s="91" t="n">
        <v>0.0210101504358531</v>
      </c>
      <c r="I296" s="78" t="s">
        <v>11528</v>
      </c>
      <c r="J296" s="90" t="n">
        <v>16</v>
      </c>
      <c r="K296" s="81" t="n">
        <v>0.525253760896328</v>
      </c>
    </row>
    <row r="297" customFormat="false" ht="15" hidden="false" customHeight="false" outlineLevel="0" collapsed="false">
      <c r="A297" s="78" t="s">
        <v>295</v>
      </c>
      <c r="B297" s="78" t="s">
        <v>296</v>
      </c>
      <c r="C297" s="78" t="s">
        <v>11821</v>
      </c>
      <c r="D297" s="90" t="n">
        <v>1515</v>
      </c>
      <c r="E297" s="78" t="s">
        <v>11237</v>
      </c>
      <c r="F297" s="78" t="s">
        <v>227</v>
      </c>
      <c r="G297" s="79" t="n">
        <v>103758</v>
      </c>
      <c r="H297" s="91" t="n">
        <v>0.019708982975221</v>
      </c>
      <c r="I297" s="78" t="s">
        <v>11534</v>
      </c>
      <c r="J297" s="90" t="n">
        <v>17</v>
      </c>
      <c r="K297" s="81" t="n">
        <v>0.492724574380526</v>
      </c>
    </row>
    <row r="298" customFormat="false" ht="15" hidden="false" customHeight="false" outlineLevel="0" collapsed="false">
      <c r="A298" s="78" t="s">
        <v>295</v>
      </c>
      <c r="B298" s="78" t="s">
        <v>296</v>
      </c>
      <c r="C298" s="78" t="s">
        <v>11822</v>
      </c>
      <c r="D298" s="90" t="n">
        <v>4000</v>
      </c>
      <c r="E298" s="78" t="s">
        <v>11270</v>
      </c>
      <c r="F298" s="78" t="s">
        <v>224</v>
      </c>
      <c r="G298" s="79" t="n">
        <v>102396</v>
      </c>
      <c r="H298" s="91" t="n">
        <v>0.0194502690947275</v>
      </c>
      <c r="I298" s="78" t="s">
        <v>11528</v>
      </c>
      <c r="J298" s="90" t="n">
        <v>18</v>
      </c>
      <c r="K298" s="81" t="n">
        <v>0.486256727368187</v>
      </c>
    </row>
    <row r="299" customFormat="false" ht="15" hidden="false" customHeight="false" outlineLevel="0" collapsed="false">
      <c r="A299" s="78" t="s">
        <v>295</v>
      </c>
      <c r="B299" s="78" t="s">
        <v>296</v>
      </c>
      <c r="C299" s="78" t="s">
        <v>11823</v>
      </c>
      <c r="D299" s="90" t="n">
        <v>5500</v>
      </c>
      <c r="E299" s="78" t="s">
        <v>232</v>
      </c>
      <c r="F299" s="78" t="s">
        <v>227</v>
      </c>
      <c r="G299" s="79" t="n">
        <v>98569</v>
      </c>
      <c r="H299" s="91" t="n">
        <v>0.0187233248798605</v>
      </c>
      <c r="I299" s="78" t="s">
        <v>11528</v>
      </c>
      <c r="J299" s="90" t="n">
        <v>19</v>
      </c>
      <c r="K299" s="81" t="n">
        <v>0.468083121996511</v>
      </c>
    </row>
    <row r="300" customFormat="false" ht="15" hidden="false" customHeight="false" outlineLevel="0" collapsed="false">
      <c r="A300" s="78" t="s">
        <v>295</v>
      </c>
      <c r="B300" s="78" t="s">
        <v>296</v>
      </c>
      <c r="C300" s="78" t="s">
        <v>11824</v>
      </c>
      <c r="D300" s="90" t="n">
        <v>7070</v>
      </c>
      <c r="E300" s="78" t="s">
        <v>226</v>
      </c>
      <c r="F300" s="78" t="s">
        <v>227</v>
      </c>
      <c r="G300" s="79" t="n">
        <v>97152</v>
      </c>
      <c r="H300" s="91" t="n">
        <v>0.018454163669391</v>
      </c>
      <c r="I300" s="78" t="s">
        <v>11534</v>
      </c>
      <c r="J300" s="90" t="n">
        <v>20</v>
      </c>
      <c r="K300" s="81" t="n">
        <v>0.461354091734775</v>
      </c>
    </row>
    <row r="301" customFormat="false" ht="15" hidden="false" customHeight="false" outlineLevel="0" collapsed="false">
      <c r="A301" s="78" t="s">
        <v>295</v>
      </c>
      <c r="B301" s="78" t="s">
        <v>296</v>
      </c>
      <c r="C301" s="78" t="s">
        <v>11825</v>
      </c>
      <c r="D301" s="90" t="n">
        <v>1000</v>
      </c>
      <c r="E301" s="78" t="s">
        <v>11232</v>
      </c>
      <c r="F301" s="78" t="s">
        <v>221</v>
      </c>
      <c r="G301" s="79" t="n">
        <v>94737</v>
      </c>
      <c r="H301" s="91" t="n">
        <v>0.0179954309077229</v>
      </c>
      <c r="I301" s="78" t="s">
        <v>11528</v>
      </c>
      <c r="J301" s="90" t="n">
        <v>21</v>
      </c>
      <c r="K301" s="81" t="n">
        <v>0.449885772693073</v>
      </c>
    </row>
    <row r="302" customFormat="false" ht="15" hidden="false" customHeight="false" outlineLevel="0" collapsed="false">
      <c r="A302" s="78" t="s">
        <v>295</v>
      </c>
      <c r="B302" s="78" t="s">
        <v>296</v>
      </c>
      <c r="C302" s="78" t="s">
        <v>11826</v>
      </c>
      <c r="D302" s="90" t="n">
        <v>4333</v>
      </c>
      <c r="E302" s="78" t="s">
        <v>11632</v>
      </c>
      <c r="F302" s="78" t="s">
        <v>224</v>
      </c>
      <c r="G302" s="79" t="n">
        <v>92229</v>
      </c>
      <c r="H302" s="91" t="n">
        <v>0.0175190326608229</v>
      </c>
      <c r="I302" s="78" t="s">
        <v>11528</v>
      </c>
      <c r="J302" s="90" t="n">
        <v>22</v>
      </c>
      <c r="K302" s="81" t="n">
        <v>0.437975816520572</v>
      </c>
    </row>
    <row r="303" customFormat="false" ht="15" hidden="false" customHeight="false" outlineLevel="0" collapsed="false">
      <c r="A303" s="78" t="s">
        <v>295</v>
      </c>
      <c r="B303" s="78" t="s">
        <v>296</v>
      </c>
      <c r="C303" s="78" t="s">
        <v>11827</v>
      </c>
      <c r="D303" s="90" t="n">
        <v>2288</v>
      </c>
      <c r="E303" s="78" t="s">
        <v>220</v>
      </c>
      <c r="F303" s="78" t="s">
        <v>221</v>
      </c>
      <c r="G303" s="79" t="n">
        <v>88354</v>
      </c>
      <c r="H303" s="91" t="n">
        <v>0.0167829707761587</v>
      </c>
      <c r="I303" s="78" t="s">
        <v>11534</v>
      </c>
      <c r="J303" s="90" t="n">
        <v>23</v>
      </c>
      <c r="K303" s="81" t="n">
        <v>0.419574269403968</v>
      </c>
    </row>
    <row r="304" customFormat="false" ht="15" hidden="false" customHeight="false" outlineLevel="0" collapsed="false">
      <c r="A304" s="78" t="s">
        <v>295</v>
      </c>
      <c r="B304" s="78" t="s">
        <v>296</v>
      </c>
      <c r="C304" s="78" t="s">
        <v>11828</v>
      </c>
      <c r="D304" s="90" t="n">
        <v>1310</v>
      </c>
      <c r="E304" s="78" t="s">
        <v>223</v>
      </c>
      <c r="F304" s="78" t="s">
        <v>224</v>
      </c>
      <c r="G304" s="79" t="n">
        <v>85039</v>
      </c>
      <c r="H304" s="91" t="n">
        <v>0.0161532817057945</v>
      </c>
      <c r="I304" s="78" t="s">
        <v>11534</v>
      </c>
      <c r="J304" s="90" t="n">
        <v>24</v>
      </c>
      <c r="K304" s="81" t="n">
        <v>0.403832042644861</v>
      </c>
    </row>
    <row r="305" customFormat="false" ht="15" hidden="false" customHeight="false" outlineLevel="0" collapsed="false">
      <c r="A305" s="78" t="s">
        <v>295</v>
      </c>
      <c r="B305" s="78" t="s">
        <v>296</v>
      </c>
      <c r="C305" s="78" t="s">
        <v>11829</v>
      </c>
      <c r="D305" s="90" t="n">
        <v>2055</v>
      </c>
      <c r="E305" s="78" t="s">
        <v>11266</v>
      </c>
      <c r="F305" s="78" t="s">
        <v>227</v>
      </c>
      <c r="G305" s="79" t="n">
        <v>59951</v>
      </c>
      <c r="H305" s="91" t="n">
        <v>0.0113877796251612</v>
      </c>
      <c r="I305" s="78" t="s">
        <v>11534</v>
      </c>
      <c r="J305" s="90" t="n">
        <v>25</v>
      </c>
      <c r="K305" s="81" t="n">
        <v>0.28469449062903</v>
      </c>
    </row>
    <row r="306" customFormat="false" ht="15" hidden="false" customHeight="false" outlineLevel="0" collapsed="false">
      <c r="A306" s="78" t="s">
        <v>315</v>
      </c>
      <c r="B306" s="78" t="s">
        <v>316</v>
      </c>
      <c r="C306" s="78" t="s">
        <v>11830</v>
      </c>
      <c r="D306" s="90" t="n">
        <v>5555</v>
      </c>
      <c r="E306" s="78" t="s">
        <v>232</v>
      </c>
      <c r="F306" s="78" t="s">
        <v>227</v>
      </c>
      <c r="G306" s="79" t="n">
        <v>234254</v>
      </c>
      <c r="H306" s="91" t="n">
        <v>0.111070176661389</v>
      </c>
      <c r="I306" s="78" t="s">
        <v>11528</v>
      </c>
      <c r="J306" s="90" t="n">
        <v>1</v>
      </c>
      <c r="K306" s="81" t="n">
        <v>1.1107017666139</v>
      </c>
    </row>
    <row r="307" customFormat="false" ht="15" hidden="false" customHeight="false" outlineLevel="0" collapsed="false">
      <c r="A307" s="78" t="s">
        <v>315</v>
      </c>
      <c r="B307" s="78" t="s">
        <v>316</v>
      </c>
      <c r="C307" s="78" t="s">
        <v>11831</v>
      </c>
      <c r="D307" s="90" t="n">
        <v>4321</v>
      </c>
      <c r="E307" s="78" t="s">
        <v>11632</v>
      </c>
      <c r="F307" s="78" t="s">
        <v>224</v>
      </c>
      <c r="G307" s="79" t="n">
        <v>184763</v>
      </c>
      <c r="H307" s="91" t="n">
        <v>0.0876043057983569</v>
      </c>
      <c r="I307" s="78" t="s">
        <v>11528</v>
      </c>
      <c r="J307" s="90" t="n">
        <v>2</v>
      </c>
      <c r="K307" s="81" t="n">
        <v>0.876043057983569</v>
      </c>
    </row>
    <row r="308" customFormat="false" ht="15" hidden="false" customHeight="false" outlineLevel="0" collapsed="false">
      <c r="A308" s="78" t="s">
        <v>315</v>
      </c>
      <c r="B308" s="78" t="s">
        <v>316</v>
      </c>
      <c r="C308" s="78" t="s">
        <v>11832</v>
      </c>
      <c r="D308" s="90" t="n">
        <v>1515</v>
      </c>
      <c r="E308" s="78" t="s">
        <v>11237</v>
      </c>
      <c r="F308" s="78" t="s">
        <v>227</v>
      </c>
      <c r="G308" s="79" t="n">
        <v>168080</v>
      </c>
      <c r="H308" s="91" t="n">
        <v>0.0796941580218324</v>
      </c>
      <c r="I308" s="78" t="s">
        <v>11528</v>
      </c>
      <c r="J308" s="90" t="n">
        <v>3</v>
      </c>
      <c r="K308" s="81" t="n">
        <v>0.796941580218325</v>
      </c>
    </row>
    <row r="309" customFormat="false" ht="15" hidden="false" customHeight="false" outlineLevel="0" collapsed="false">
      <c r="A309" s="78" t="s">
        <v>315</v>
      </c>
      <c r="B309" s="78" t="s">
        <v>316</v>
      </c>
      <c r="C309" s="78" t="s">
        <v>11833</v>
      </c>
      <c r="D309" s="90" t="n">
        <v>1311</v>
      </c>
      <c r="E309" s="78" t="s">
        <v>223</v>
      </c>
      <c r="F309" s="78" t="s">
        <v>224</v>
      </c>
      <c r="G309" s="79" t="n">
        <v>132210</v>
      </c>
      <c r="H309" s="91" t="n">
        <v>0.0626866053787867</v>
      </c>
      <c r="I309" s="78" t="s">
        <v>11528</v>
      </c>
      <c r="J309" s="90" t="n">
        <v>4</v>
      </c>
      <c r="K309" s="81" t="n">
        <v>0.626866053787867</v>
      </c>
    </row>
    <row r="310" customFormat="false" ht="15" hidden="false" customHeight="false" outlineLevel="0" collapsed="false">
      <c r="A310" s="78" t="s">
        <v>315</v>
      </c>
      <c r="B310" s="78" t="s">
        <v>316</v>
      </c>
      <c r="C310" s="78" t="s">
        <v>11834</v>
      </c>
      <c r="D310" s="90" t="n">
        <v>1313</v>
      </c>
      <c r="E310" s="78" t="s">
        <v>223</v>
      </c>
      <c r="F310" s="78" t="s">
        <v>224</v>
      </c>
      <c r="G310" s="79" t="n">
        <v>124515</v>
      </c>
      <c r="H310" s="91" t="n">
        <v>0.0590380657192317</v>
      </c>
      <c r="I310" s="78" t="s">
        <v>11528</v>
      </c>
      <c r="J310" s="90" t="n">
        <v>5</v>
      </c>
      <c r="K310" s="81" t="n">
        <v>0.590380657192317</v>
      </c>
    </row>
    <row r="311" customFormat="false" ht="15" hidden="false" customHeight="false" outlineLevel="0" collapsed="false">
      <c r="A311" s="78" t="s">
        <v>315</v>
      </c>
      <c r="B311" s="78" t="s">
        <v>316</v>
      </c>
      <c r="C311" s="78" t="s">
        <v>11835</v>
      </c>
      <c r="D311" s="90" t="n">
        <v>1000</v>
      </c>
      <c r="E311" s="78" t="s">
        <v>11232</v>
      </c>
      <c r="F311" s="78" t="s">
        <v>221</v>
      </c>
      <c r="G311" s="79" t="n">
        <v>123893</v>
      </c>
      <c r="H311" s="91" t="n">
        <v>0.0587431480235536</v>
      </c>
      <c r="I311" s="78" t="s">
        <v>11534</v>
      </c>
      <c r="J311" s="90" t="n">
        <v>6</v>
      </c>
      <c r="K311" s="81" t="n">
        <v>0.587431480235536</v>
      </c>
    </row>
    <row r="312" customFormat="false" ht="15" hidden="false" customHeight="false" outlineLevel="0" collapsed="false">
      <c r="A312" s="78" t="s">
        <v>315</v>
      </c>
      <c r="B312" s="78" t="s">
        <v>316</v>
      </c>
      <c r="C312" s="78" t="s">
        <v>11836</v>
      </c>
      <c r="D312" s="90" t="n">
        <v>1111</v>
      </c>
      <c r="E312" s="78" t="s">
        <v>11230</v>
      </c>
      <c r="F312" s="78" t="s">
        <v>221</v>
      </c>
      <c r="G312" s="79" t="n">
        <v>101799</v>
      </c>
      <c r="H312" s="91" t="n">
        <v>0.0482674059523115</v>
      </c>
      <c r="I312" s="78" t="s">
        <v>11528</v>
      </c>
      <c r="J312" s="90" t="n">
        <v>7</v>
      </c>
      <c r="K312" s="81" t="n">
        <v>0.482674059523115</v>
      </c>
    </row>
    <row r="313" customFormat="false" ht="15" hidden="false" customHeight="false" outlineLevel="0" collapsed="false">
      <c r="A313" s="78" t="s">
        <v>315</v>
      </c>
      <c r="B313" s="78" t="s">
        <v>316</v>
      </c>
      <c r="C313" s="78" t="s">
        <v>11837</v>
      </c>
      <c r="D313" s="90" t="n">
        <v>1511</v>
      </c>
      <c r="E313" s="78" t="s">
        <v>11237</v>
      </c>
      <c r="F313" s="78" t="s">
        <v>227</v>
      </c>
      <c r="G313" s="79" t="n">
        <v>98097</v>
      </c>
      <c r="H313" s="91" t="n">
        <v>0.0465121241044009</v>
      </c>
      <c r="I313" s="78" t="s">
        <v>11534</v>
      </c>
      <c r="J313" s="90" t="n">
        <v>8</v>
      </c>
      <c r="K313" s="81" t="n">
        <v>0.465121241044009</v>
      </c>
    </row>
    <row r="314" customFormat="false" ht="15" hidden="false" customHeight="false" outlineLevel="0" collapsed="false">
      <c r="A314" s="78" t="s">
        <v>315</v>
      </c>
      <c r="B314" s="78" t="s">
        <v>316</v>
      </c>
      <c r="C314" s="78" t="s">
        <v>11838</v>
      </c>
      <c r="D314" s="90" t="n">
        <v>1312</v>
      </c>
      <c r="E314" s="78" t="s">
        <v>223</v>
      </c>
      <c r="F314" s="78" t="s">
        <v>224</v>
      </c>
      <c r="G314" s="79" t="n">
        <v>97584</v>
      </c>
      <c r="H314" s="91" t="n">
        <v>0.0462688881270972</v>
      </c>
      <c r="I314" s="78" t="s">
        <v>11534</v>
      </c>
      <c r="J314" s="90" t="n">
        <v>9</v>
      </c>
      <c r="K314" s="81" t="n">
        <v>0.462688881270972</v>
      </c>
    </row>
    <row r="315" customFormat="false" ht="15" hidden="false" customHeight="false" outlineLevel="0" collapsed="false">
      <c r="A315" s="78" t="s">
        <v>315</v>
      </c>
      <c r="B315" s="78" t="s">
        <v>316</v>
      </c>
      <c r="C315" s="78" t="s">
        <v>11839</v>
      </c>
      <c r="D315" s="90" t="n">
        <v>5500</v>
      </c>
      <c r="E315" s="78" t="s">
        <v>232</v>
      </c>
      <c r="F315" s="78" t="s">
        <v>227</v>
      </c>
      <c r="G315" s="79" t="n">
        <v>82543</v>
      </c>
      <c r="H315" s="91" t="n">
        <v>0.0391372851356266</v>
      </c>
      <c r="I315" s="78" t="s">
        <v>11534</v>
      </c>
      <c r="J315" s="90" t="n">
        <v>10</v>
      </c>
      <c r="K315" s="81" t="n">
        <v>0.391372851356266</v>
      </c>
    </row>
    <row r="316" customFormat="false" ht="15" hidden="false" customHeight="false" outlineLevel="0" collapsed="false">
      <c r="A316" s="78" t="s">
        <v>317</v>
      </c>
      <c r="B316" s="78" t="s">
        <v>318</v>
      </c>
      <c r="C316" s="78" t="s">
        <v>11840</v>
      </c>
      <c r="D316" s="90" t="n">
        <v>1311</v>
      </c>
      <c r="E316" s="78" t="s">
        <v>223</v>
      </c>
      <c r="F316" s="78" t="s">
        <v>224</v>
      </c>
      <c r="G316" s="79" t="n">
        <v>215509</v>
      </c>
      <c r="H316" s="91" t="n">
        <v>0.109523301316258</v>
      </c>
      <c r="I316" s="78" t="s">
        <v>11528</v>
      </c>
      <c r="J316" s="90" t="n">
        <v>1</v>
      </c>
      <c r="K316" s="81" t="n">
        <v>0.876186410530061</v>
      </c>
    </row>
    <row r="317" customFormat="false" ht="15" hidden="false" customHeight="false" outlineLevel="0" collapsed="false">
      <c r="A317" s="78" t="s">
        <v>317</v>
      </c>
      <c r="B317" s="78" t="s">
        <v>318</v>
      </c>
      <c r="C317" s="78" t="s">
        <v>11841</v>
      </c>
      <c r="D317" s="90" t="n">
        <v>2233</v>
      </c>
      <c r="E317" s="78" t="s">
        <v>220</v>
      </c>
      <c r="F317" s="78" t="s">
        <v>221</v>
      </c>
      <c r="G317" s="79" t="n">
        <v>185248</v>
      </c>
      <c r="H317" s="91" t="n">
        <v>0.0941444325862682</v>
      </c>
      <c r="I317" s="78" t="s">
        <v>11528</v>
      </c>
      <c r="J317" s="90" t="n">
        <v>2</v>
      </c>
      <c r="K317" s="81" t="n">
        <v>0.753155460690146</v>
      </c>
    </row>
    <row r="318" customFormat="false" ht="15" hidden="false" customHeight="false" outlineLevel="0" collapsed="false">
      <c r="A318" s="78" t="s">
        <v>317</v>
      </c>
      <c r="B318" s="78" t="s">
        <v>318</v>
      </c>
      <c r="C318" s="78" t="s">
        <v>11842</v>
      </c>
      <c r="D318" s="90" t="n">
        <v>4444</v>
      </c>
      <c r="E318" s="78" t="s">
        <v>11240</v>
      </c>
      <c r="F318" s="78" t="s">
        <v>221</v>
      </c>
      <c r="G318" s="79" t="n">
        <v>171396</v>
      </c>
      <c r="H318" s="91" t="n">
        <v>0.0871047415764598</v>
      </c>
      <c r="I318" s="78" t="s">
        <v>11528</v>
      </c>
      <c r="J318" s="90" t="n">
        <v>3</v>
      </c>
      <c r="K318" s="81" t="n">
        <v>0.696837932611679</v>
      </c>
    </row>
    <row r="319" customFormat="false" ht="15" hidden="false" customHeight="false" outlineLevel="0" collapsed="false">
      <c r="A319" s="78" t="s">
        <v>317</v>
      </c>
      <c r="B319" s="78" t="s">
        <v>318</v>
      </c>
      <c r="C319" s="78" t="s">
        <v>11843</v>
      </c>
      <c r="D319" s="90" t="n">
        <v>2222</v>
      </c>
      <c r="E319" s="78" t="s">
        <v>220</v>
      </c>
      <c r="F319" s="78" t="s">
        <v>221</v>
      </c>
      <c r="G319" s="79" t="n">
        <v>154073</v>
      </c>
      <c r="H319" s="91" t="n">
        <v>0.0783010621537836</v>
      </c>
      <c r="I319" s="78" t="s">
        <v>11528</v>
      </c>
      <c r="J319" s="90" t="n">
        <v>4</v>
      </c>
      <c r="K319" s="81" t="n">
        <v>0.626408497230269</v>
      </c>
    </row>
    <row r="320" customFormat="false" ht="15" hidden="false" customHeight="false" outlineLevel="0" collapsed="false">
      <c r="A320" s="78" t="s">
        <v>317</v>
      </c>
      <c r="B320" s="78" t="s">
        <v>318</v>
      </c>
      <c r="C320" s="78" t="s">
        <v>11844</v>
      </c>
      <c r="D320" s="90" t="n">
        <v>2210</v>
      </c>
      <c r="E320" s="78" t="s">
        <v>220</v>
      </c>
      <c r="F320" s="78" t="s">
        <v>221</v>
      </c>
      <c r="G320" s="79" t="n">
        <v>133258</v>
      </c>
      <c r="H320" s="91" t="n">
        <v>0.0677227219596483</v>
      </c>
      <c r="I320" s="78" t="s">
        <v>11528</v>
      </c>
      <c r="J320" s="90" t="n">
        <v>5</v>
      </c>
      <c r="K320" s="81" t="n">
        <v>0.541781775677187</v>
      </c>
    </row>
    <row r="321" customFormat="false" ht="15" hidden="false" customHeight="false" outlineLevel="0" collapsed="false">
      <c r="A321" s="78" t="s">
        <v>317</v>
      </c>
      <c r="B321" s="78" t="s">
        <v>318</v>
      </c>
      <c r="C321" s="78" t="s">
        <v>11845</v>
      </c>
      <c r="D321" s="90" t="n">
        <v>4300</v>
      </c>
      <c r="E321" s="78" t="s">
        <v>11632</v>
      </c>
      <c r="F321" s="78" t="s">
        <v>224</v>
      </c>
      <c r="G321" s="79" t="n">
        <v>130835</v>
      </c>
      <c r="H321" s="91" t="n">
        <v>0.066491335061239</v>
      </c>
      <c r="I321" s="78" t="s">
        <v>11528</v>
      </c>
      <c r="J321" s="90" t="n">
        <v>6</v>
      </c>
      <c r="K321" s="81" t="n">
        <v>0.531930680489912</v>
      </c>
    </row>
    <row r="322" customFormat="false" ht="15" hidden="false" customHeight="false" outlineLevel="0" collapsed="false">
      <c r="A322" s="78" t="s">
        <v>317</v>
      </c>
      <c r="B322" s="78" t="s">
        <v>318</v>
      </c>
      <c r="C322" s="78" t="s">
        <v>11846</v>
      </c>
      <c r="D322" s="90" t="n">
        <v>1111</v>
      </c>
      <c r="E322" s="78" t="s">
        <v>11230</v>
      </c>
      <c r="F322" s="78" t="s">
        <v>221</v>
      </c>
      <c r="G322" s="79" t="n">
        <v>123040</v>
      </c>
      <c r="H322" s="91" t="n">
        <v>0.0625298571936779</v>
      </c>
      <c r="I322" s="78" t="s">
        <v>11534</v>
      </c>
      <c r="J322" s="90" t="n">
        <v>7</v>
      </c>
      <c r="K322" s="81" t="n">
        <v>0.500238857549423</v>
      </c>
    </row>
    <row r="323" customFormat="false" ht="15" hidden="false" customHeight="false" outlineLevel="0" collapsed="false">
      <c r="A323" s="78" t="s">
        <v>317</v>
      </c>
      <c r="B323" s="78" t="s">
        <v>318</v>
      </c>
      <c r="C323" s="78" t="s">
        <v>11847</v>
      </c>
      <c r="D323" s="90" t="n">
        <v>4343</v>
      </c>
      <c r="E323" s="78" t="s">
        <v>11632</v>
      </c>
      <c r="F323" s="78" t="s">
        <v>224</v>
      </c>
      <c r="G323" s="79" t="n">
        <v>92743</v>
      </c>
      <c r="H323" s="91" t="n">
        <v>0.0471326929918179</v>
      </c>
      <c r="I323" s="78" t="s">
        <v>11534</v>
      </c>
      <c r="J323" s="90" t="n">
        <v>8</v>
      </c>
      <c r="K323" s="81" t="n">
        <v>0.377061543934543</v>
      </c>
    </row>
    <row r="324" customFormat="false" ht="15" hidden="false" customHeight="false" outlineLevel="0" collapsed="false">
      <c r="A324" s="78" t="s">
        <v>293</v>
      </c>
      <c r="B324" s="78" t="s">
        <v>294</v>
      </c>
      <c r="C324" s="78" t="s">
        <v>11848</v>
      </c>
      <c r="D324" s="90" t="n">
        <v>2277</v>
      </c>
      <c r="E324" s="78" t="s">
        <v>220</v>
      </c>
      <c r="F324" s="78" t="s">
        <v>221</v>
      </c>
      <c r="G324" s="79" t="n">
        <v>379834</v>
      </c>
      <c r="H324" s="91" t="n">
        <v>0.062459640427141</v>
      </c>
      <c r="I324" s="78" t="s">
        <v>11528</v>
      </c>
      <c r="J324" s="90" t="n">
        <v>1</v>
      </c>
      <c r="K324" s="81" t="n">
        <v>1.93624885324137</v>
      </c>
    </row>
    <row r="325" customFormat="false" ht="15" hidden="false" customHeight="false" outlineLevel="0" collapsed="false">
      <c r="A325" s="78" t="s">
        <v>293</v>
      </c>
      <c r="B325" s="78" t="s">
        <v>294</v>
      </c>
      <c r="C325" s="78" t="s">
        <v>11849</v>
      </c>
      <c r="D325" s="90" t="n">
        <v>5050</v>
      </c>
      <c r="E325" s="78" t="s">
        <v>11316</v>
      </c>
      <c r="F325" s="78" t="s">
        <v>224</v>
      </c>
      <c r="G325" s="79" t="n">
        <v>280262</v>
      </c>
      <c r="H325" s="91" t="n">
        <v>0.0460860895691049</v>
      </c>
      <c r="I325" s="78" t="s">
        <v>11528</v>
      </c>
      <c r="J325" s="90" t="n">
        <v>2</v>
      </c>
      <c r="K325" s="81" t="n">
        <v>1.42866877664225</v>
      </c>
    </row>
    <row r="326" customFormat="false" ht="15" hidden="false" customHeight="false" outlineLevel="0" collapsed="false">
      <c r="A326" s="78" t="s">
        <v>293</v>
      </c>
      <c r="B326" s="78" t="s">
        <v>294</v>
      </c>
      <c r="C326" s="78" t="s">
        <v>11850</v>
      </c>
      <c r="D326" s="90" t="n">
        <v>2222</v>
      </c>
      <c r="E326" s="78" t="s">
        <v>220</v>
      </c>
      <c r="F326" s="78" t="s">
        <v>221</v>
      </c>
      <c r="G326" s="79" t="n">
        <v>234171</v>
      </c>
      <c r="H326" s="91" t="n">
        <v>0.0385069173861846</v>
      </c>
      <c r="I326" s="78" t="s">
        <v>11528</v>
      </c>
      <c r="J326" s="90" t="n">
        <v>3</v>
      </c>
      <c r="K326" s="81" t="n">
        <v>1.19371443897172</v>
      </c>
    </row>
    <row r="327" customFormat="false" ht="15" hidden="false" customHeight="false" outlineLevel="0" collapsed="false">
      <c r="A327" s="78" t="s">
        <v>293</v>
      </c>
      <c r="B327" s="78" t="s">
        <v>294</v>
      </c>
      <c r="C327" s="78" t="s">
        <v>11851</v>
      </c>
      <c r="D327" s="90" t="n">
        <v>2022</v>
      </c>
      <c r="E327" s="78" t="s">
        <v>11266</v>
      </c>
      <c r="F327" s="78" t="s">
        <v>227</v>
      </c>
      <c r="G327" s="79" t="n">
        <v>223643</v>
      </c>
      <c r="H327" s="91" t="n">
        <v>0.0367757003429053</v>
      </c>
      <c r="I327" s="78" t="s">
        <v>11528</v>
      </c>
      <c r="J327" s="90" t="n">
        <v>4</v>
      </c>
      <c r="K327" s="81" t="n">
        <v>1.14004671063006</v>
      </c>
    </row>
    <row r="328" customFormat="false" ht="15" hidden="false" customHeight="false" outlineLevel="0" collapsed="false">
      <c r="A328" s="78" t="s">
        <v>293</v>
      </c>
      <c r="B328" s="78" t="s">
        <v>294</v>
      </c>
      <c r="C328" s="78" t="s">
        <v>11852</v>
      </c>
      <c r="D328" s="90" t="n">
        <v>1500</v>
      </c>
      <c r="E328" s="78" t="s">
        <v>11237</v>
      </c>
      <c r="F328" s="78" t="s">
        <v>227</v>
      </c>
      <c r="G328" s="79" t="n">
        <v>217208</v>
      </c>
      <c r="H328" s="91" t="n">
        <v>0.035717533390635</v>
      </c>
      <c r="I328" s="78" t="s">
        <v>11528</v>
      </c>
      <c r="J328" s="90" t="n">
        <v>5</v>
      </c>
      <c r="K328" s="81" t="n">
        <v>1.10724353510968</v>
      </c>
    </row>
    <row r="329" customFormat="false" ht="15" hidden="false" customHeight="false" outlineLevel="0" collapsed="false">
      <c r="A329" s="78" t="s">
        <v>293</v>
      </c>
      <c r="B329" s="78" t="s">
        <v>294</v>
      </c>
      <c r="C329" s="78" t="s">
        <v>11853</v>
      </c>
      <c r="D329" s="90" t="n">
        <v>1370</v>
      </c>
      <c r="E329" s="78" t="s">
        <v>223</v>
      </c>
      <c r="F329" s="78" t="s">
        <v>224</v>
      </c>
      <c r="G329" s="79" t="n">
        <v>173788</v>
      </c>
      <c r="H329" s="91" t="n">
        <v>0.0285775786015785</v>
      </c>
      <c r="I329" s="78" t="s">
        <v>11528</v>
      </c>
      <c r="J329" s="90" t="n">
        <v>6</v>
      </c>
      <c r="K329" s="81" t="n">
        <v>0.885904936648934</v>
      </c>
    </row>
    <row r="330" customFormat="false" ht="15" hidden="false" customHeight="false" outlineLevel="0" collapsed="false">
      <c r="A330" s="78" t="s">
        <v>293</v>
      </c>
      <c r="B330" s="78" t="s">
        <v>294</v>
      </c>
      <c r="C330" s="78" t="s">
        <v>11854</v>
      </c>
      <c r="D330" s="90" t="n">
        <v>1166</v>
      </c>
      <c r="E330" s="78" t="s">
        <v>11230</v>
      </c>
      <c r="F330" s="78" t="s">
        <v>221</v>
      </c>
      <c r="G330" s="79" t="n">
        <v>152762</v>
      </c>
      <c r="H330" s="91" t="n">
        <v>0.0251200776942846</v>
      </c>
      <c r="I330" s="78" t="s">
        <v>11528</v>
      </c>
      <c r="J330" s="90" t="n">
        <v>7</v>
      </c>
      <c r="K330" s="81" t="n">
        <v>0.778722408522824</v>
      </c>
    </row>
    <row r="331" customFormat="false" ht="15" hidden="false" customHeight="false" outlineLevel="0" collapsed="false">
      <c r="A331" s="78" t="s">
        <v>293</v>
      </c>
      <c r="B331" s="78" t="s">
        <v>294</v>
      </c>
      <c r="C331" s="78" t="s">
        <v>11855</v>
      </c>
      <c r="D331" s="90" t="n">
        <v>1123</v>
      </c>
      <c r="E331" s="78" t="s">
        <v>11230</v>
      </c>
      <c r="F331" s="78" t="s">
        <v>221</v>
      </c>
      <c r="G331" s="79" t="n">
        <v>151433</v>
      </c>
      <c r="H331" s="91" t="n">
        <v>0.02490153785286</v>
      </c>
      <c r="I331" s="78" t="s">
        <v>11528</v>
      </c>
      <c r="J331" s="90" t="n">
        <v>8</v>
      </c>
      <c r="K331" s="81" t="n">
        <v>0.771947673438661</v>
      </c>
    </row>
    <row r="332" customFormat="false" ht="15" hidden="false" customHeight="false" outlineLevel="0" collapsed="false">
      <c r="A332" s="78" t="s">
        <v>293</v>
      </c>
      <c r="B332" s="78" t="s">
        <v>294</v>
      </c>
      <c r="C332" s="78" t="s">
        <v>11856</v>
      </c>
      <c r="D332" s="90" t="n">
        <v>1144</v>
      </c>
      <c r="E332" s="78" t="s">
        <v>11230</v>
      </c>
      <c r="F332" s="78" t="s">
        <v>221</v>
      </c>
      <c r="G332" s="79" t="n">
        <v>128095</v>
      </c>
      <c r="H332" s="91" t="n">
        <v>0.0210638532635694</v>
      </c>
      <c r="I332" s="78" t="s">
        <v>11528</v>
      </c>
      <c r="J332" s="90" t="n">
        <v>9</v>
      </c>
      <c r="K332" s="81" t="n">
        <v>0.652979451170652</v>
      </c>
    </row>
    <row r="333" customFormat="false" ht="15" hidden="false" customHeight="false" outlineLevel="0" collapsed="false">
      <c r="A333" s="78" t="s">
        <v>293</v>
      </c>
      <c r="B333" s="78" t="s">
        <v>294</v>
      </c>
      <c r="C333" s="78" t="s">
        <v>11857</v>
      </c>
      <c r="D333" s="90" t="n">
        <v>1111</v>
      </c>
      <c r="E333" s="78" t="s">
        <v>11230</v>
      </c>
      <c r="F333" s="78" t="s">
        <v>221</v>
      </c>
      <c r="G333" s="79" t="n">
        <v>123360</v>
      </c>
      <c r="H333" s="91" t="n">
        <v>0.0202852331362967</v>
      </c>
      <c r="I333" s="78" t="s">
        <v>11534</v>
      </c>
      <c r="J333" s="90" t="n">
        <v>10</v>
      </c>
      <c r="K333" s="81" t="n">
        <v>0.628842227225197</v>
      </c>
    </row>
    <row r="334" customFormat="false" ht="15" hidden="false" customHeight="false" outlineLevel="0" collapsed="false">
      <c r="A334" s="78" t="s">
        <v>293</v>
      </c>
      <c r="B334" s="78" t="s">
        <v>294</v>
      </c>
      <c r="C334" s="78" t="s">
        <v>11858</v>
      </c>
      <c r="D334" s="90" t="n">
        <v>2215</v>
      </c>
      <c r="E334" s="78" t="s">
        <v>220</v>
      </c>
      <c r="F334" s="78" t="s">
        <v>221</v>
      </c>
      <c r="G334" s="79" t="n">
        <v>116647</v>
      </c>
      <c r="H334" s="91" t="n">
        <v>0.0191813520561738</v>
      </c>
      <c r="I334" s="78" t="s">
        <v>11528</v>
      </c>
      <c r="J334" s="90" t="n">
        <v>11</v>
      </c>
      <c r="K334" s="81" t="n">
        <v>0.594621913741387</v>
      </c>
    </row>
    <row r="335" customFormat="false" ht="15" hidden="false" customHeight="false" outlineLevel="0" collapsed="false">
      <c r="A335" s="78" t="s">
        <v>293</v>
      </c>
      <c r="B335" s="78" t="s">
        <v>294</v>
      </c>
      <c r="C335" s="78" t="s">
        <v>11859</v>
      </c>
      <c r="D335" s="90" t="n">
        <v>6565</v>
      </c>
      <c r="E335" s="78" t="s">
        <v>11536</v>
      </c>
      <c r="F335" s="78" t="s">
        <v>224</v>
      </c>
      <c r="G335" s="79" t="n">
        <v>114315</v>
      </c>
      <c r="H335" s="91" t="n">
        <v>0.0187978795880006</v>
      </c>
      <c r="I335" s="78" t="s">
        <v>11528</v>
      </c>
      <c r="J335" s="90" t="n">
        <v>12</v>
      </c>
      <c r="K335" s="81" t="n">
        <v>0.582734267228019</v>
      </c>
    </row>
    <row r="336" customFormat="false" ht="15" hidden="false" customHeight="false" outlineLevel="0" collapsed="false">
      <c r="A336" s="78" t="s">
        <v>293</v>
      </c>
      <c r="B336" s="78" t="s">
        <v>294</v>
      </c>
      <c r="C336" s="78" t="s">
        <v>11860</v>
      </c>
      <c r="D336" s="90" t="n">
        <v>1320</v>
      </c>
      <c r="E336" s="78" t="s">
        <v>223</v>
      </c>
      <c r="F336" s="78" t="s">
        <v>224</v>
      </c>
      <c r="G336" s="79" t="n">
        <v>111196</v>
      </c>
      <c r="H336" s="91" t="n">
        <v>0.0182849933837844</v>
      </c>
      <c r="I336" s="78" t="s">
        <v>11528</v>
      </c>
      <c r="J336" s="90" t="n">
        <v>13</v>
      </c>
      <c r="K336" s="81" t="n">
        <v>0.566834794897317</v>
      </c>
    </row>
    <row r="337" customFormat="false" ht="15" hidden="false" customHeight="false" outlineLevel="0" collapsed="false">
      <c r="A337" s="78" t="s">
        <v>293</v>
      </c>
      <c r="B337" s="78" t="s">
        <v>294</v>
      </c>
      <c r="C337" s="78" t="s">
        <v>11861</v>
      </c>
      <c r="D337" s="90" t="n">
        <v>5501</v>
      </c>
      <c r="E337" s="78" t="s">
        <v>232</v>
      </c>
      <c r="F337" s="78" t="s">
        <v>227</v>
      </c>
      <c r="G337" s="79" t="n">
        <v>105079</v>
      </c>
      <c r="H337" s="91" t="n">
        <v>0.0172791181317195</v>
      </c>
      <c r="I337" s="78" t="s">
        <v>11528</v>
      </c>
      <c r="J337" s="90" t="n">
        <v>14</v>
      </c>
      <c r="K337" s="81" t="n">
        <v>0.535652662083305</v>
      </c>
    </row>
    <row r="338" customFormat="false" ht="15" hidden="false" customHeight="false" outlineLevel="0" collapsed="false">
      <c r="A338" s="78" t="s">
        <v>293</v>
      </c>
      <c r="B338" s="78" t="s">
        <v>294</v>
      </c>
      <c r="C338" s="78" t="s">
        <v>11862</v>
      </c>
      <c r="D338" s="90" t="n">
        <v>2214</v>
      </c>
      <c r="E338" s="78" t="s">
        <v>220</v>
      </c>
      <c r="F338" s="78" t="s">
        <v>221</v>
      </c>
      <c r="G338" s="79" t="n">
        <v>103292</v>
      </c>
      <c r="H338" s="91" t="n">
        <v>0.0169852650868544</v>
      </c>
      <c r="I338" s="78" t="s">
        <v>11528</v>
      </c>
      <c r="J338" s="90" t="n">
        <v>15</v>
      </c>
      <c r="K338" s="81" t="n">
        <v>0.526543217692486</v>
      </c>
    </row>
    <row r="339" customFormat="false" ht="15" hidden="false" customHeight="false" outlineLevel="0" collapsed="false">
      <c r="A339" s="78" t="s">
        <v>293</v>
      </c>
      <c r="B339" s="78" t="s">
        <v>294</v>
      </c>
      <c r="C339" s="78" t="s">
        <v>11863</v>
      </c>
      <c r="D339" s="90" t="n">
        <v>1333</v>
      </c>
      <c r="E339" s="78" t="s">
        <v>223</v>
      </c>
      <c r="F339" s="78" t="s">
        <v>224</v>
      </c>
      <c r="G339" s="79" t="n">
        <v>100893</v>
      </c>
      <c r="H339" s="91" t="n">
        <v>0.0165907751849901</v>
      </c>
      <c r="I339" s="78" t="s">
        <v>11528</v>
      </c>
      <c r="J339" s="90" t="n">
        <v>16</v>
      </c>
      <c r="K339" s="81" t="n">
        <v>0.514314030734694</v>
      </c>
    </row>
    <row r="340" customFormat="false" ht="15" hidden="false" customHeight="false" outlineLevel="0" collapsed="false">
      <c r="A340" s="78" t="s">
        <v>293</v>
      </c>
      <c r="B340" s="78" t="s">
        <v>294</v>
      </c>
      <c r="C340" s="78" t="s">
        <v>11864</v>
      </c>
      <c r="D340" s="90" t="n">
        <v>5511</v>
      </c>
      <c r="E340" s="78" t="s">
        <v>232</v>
      </c>
      <c r="F340" s="78" t="s">
        <v>227</v>
      </c>
      <c r="G340" s="79" t="n">
        <v>99817</v>
      </c>
      <c r="H340" s="91" t="n">
        <v>0.0164138384886975</v>
      </c>
      <c r="I340" s="78" t="s">
        <v>11528</v>
      </c>
      <c r="J340" s="90" t="n">
        <v>17</v>
      </c>
      <c r="K340" s="81" t="n">
        <v>0.508828993149623</v>
      </c>
    </row>
    <row r="341" customFormat="false" ht="15" hidden="false" customHeight="false" outlineLevel="0" collapsed="false">
      <c r="A341" s="78" t="s">
        <v>293</v>
      </c>
      <c r="B341" s="78" t="s">
        <v>294</v>
      </c>
      <c r="C341" s="78" t="s">
        <v>11865</v>
      </c>
      <c r="D341" s="90" t="n">
        <v>1355</v>
      </c>
      <c r="E341" s="78" t="s">
        <v>223</v>
      </c>
      <c r="F341" s="78" t="s">
        <v>224</v>
      </c>
      <c r="G341" s="79" t="n">
        <v>99566</v>
      </c>
      <c r="H341" s="91" t="n">
        <v>0.0163725642221832</v>
      </c>
      <c r="I341" s="78" t="s">
        <v>11528</v>
      </c>
      <c r="J341" s="90" t="n">
        <v>18</v>
      </c>
      <c r="K341" s="81" t="n">
        <v>0.507549490887678</v>
      </c>
    </row>
    <row r="342" customFormat="false" ht="15" hidden="false" customHeight="false" outlineLevel="0" collapsed="false">
      <c r="A342" s="78" t="s">
        <v>293</v>
      </c>
      <c r="B342" s="78" t="s">
        <v>294</v>
      </c>
      <c r="C342" s="78" t="s">
        <v>11866</v>
      </c>
      <c r="D342" s="90" t="n">
        <v>2230</v>
      </c>
      <c r="E342" s="78" t="s">
        <v>220</v>
      </c>
      <c r="F342" s="78" t="s">
        <v>221</v>
      </c>
      <c r="G342" s="79" t="n">
        <v>94625</v>
      </c>
      <c r="H342" s="91" t="n">
        <v>0.0155600695972931</v>
      </c>
      <c r="I342" s="78" t="s">
        <v>11528</v>
      </c>
      <c r="J342" s="90" t="n">
        <v>19</v>
      </c>
      <c r="K342" s="81" t="n">
        <v>0.482362157516085</v>
      </c>
    </row>
    <row r="343" customFormat="false" ht="15" hidden="false" customHeight="false" outlineLevel="0" collapsed="false">
      <c r="A343" s="78" t="s">
        <v>293</v>
      </c>
      <c r="B343" s="78" t="s">
        <v>294</v>
      </c>
      <c r="C343" s="78" t="s">
        <v>11867</v>
      </c>
      <c r="D343" s="90" t="n">
        <v>1022</v>
      </c>
      <c r="E343" s="78" t="s">
        <v>11232</v>
      </c>
      <c r="F343" s="78" t="s">
        <v>221</v>
      </c>
      <c r="G343" s="79" t="n">
        <v>94428</v>
      </c>
      <c r="H343" s="91" t="n">
        <v>0.0155276750534551</v>
      </c>
      <c r="I343" s="78" t="s">
        <v>11528</v>
      </c>
      <c r="J343" s="90" t="n">
        <v>20</v>
      </c>
      <c r="K343" s="81" t="n">
        <v>0.481357926657108</v>
      </c>
    </row>
    <row r="344" customFormat="false" ht="15" hidden="false" customHeight="false" outlineLevel="0" collapsed="false">
      <c r="A344" s="78" t="s">
        <v>293</v>
      </c>
      <c r="B344" s="78" t="s">
        <v>294</v>
      </c>
      <c r="C344" s="78" t="s">
        <v>11868</v>
      </c>
      <c r="D344" s="90" t="n">
        <v>1307</v>
      </c>
      <c r="E344" s="78" t="s">
        <v>223</v>
      </c>
      <c r="F344" s="78" t="s">
        <v>224</v>
      </c>
      <c r="G344" s="79" t="n">
        <v>93419</v>
      </c>
      <c r="H344" s="91" t="n">
        <v>0.0153617557908536</v>
      </c>
      <c r="I344" s="78" t="s">
        <v>11534</v>
      </c>
      <c r="J344" s="90" t="n">
        <v>21</v>
      </c>
      <c r="K344" s="81" t="n">
        <v>0.476214429516461</v>
      </c>
    </row>
    <row r="345" customFormat="false" ht="15" hidden="false" customHeight="false" outlineLevel="0" collapsed="false">
      <c r="A345" s="78" t="s">
        <v>293</v>
      </c>
      <c r="B345" s="78" t="s">
        <v>294</v>
      </c>
      <c r="C345" s="78" t="s">
        <v>11869</v>
      </c>
      <c r="D345" s="90" t="n">
        <v>2244</v>
      </c>
      <c r="E345" s="78" t="s">
        <v>220</v>
      </c>
      <c r="F345" s="78" t="s">
        <v>221</v>
      </c>
      <c r="G345" s="79" t="n">
        <v>93067</v>
      </c>
      <c r="H345" s="91" t="n">
        <v>0.0153038731541482</v>
      </c>
      <c r="I345" s="78" t="s">
        <v>11528</v>
      </c>
      <c r="J345" s="90" t="n">
        <v>22</v>
      </c>
      <c r="K345" s="81" t="n">
        <v>0.474420067778594</v>
      </c>
    </row>
    <row r="346" customFormat="false" ht="15" hidden="false" customHeight="false" outlineLevel="0" collapsed="false">
      <c r="A346" s="78" t="s">
        <v>293</v>
      </c>
      <c r="B346" s="78" t="s">
        <v>294</v>
      </c>
      <c r="C346" s="78" t="s">
        <v>11870</v>
      </c>
      <c r="D346" s="90" t="n">
        <v>3030</v>
      </c>
      <c r="E346" s="78" t="s">
        <v>234</v>
      </c>
      <c r="F346" s="78" t="s">
        <v>221</v>
      </c>
      <c r="G346" s="79" t="n">
        <v>85167</v>
      </c>
      <c r="H346" s="91" t="n">
        <v>0.0140048026144535</v>
      </c>
      <c r="I346" s="78" t="s">
        <v>11528</v>
      </c>
      <c r="J346" s="90" t="n">
        <v>23</v>
      </c>
      <c r="K346" s="81" t="n">
        <v>0.434148881048057</v>
      </c>
    </row>
    <row r="347" customFormat="false" ht="15" hidden="false" customHeight="false" outlineLevel="0" collapsed="false">
      <c r="A347" s="78" t="s">
        <v>293</v>
      </c>
      <c r="B347" s="78" t="s">
        <v>294</v>
      </c>
      <c r="C347" s="78" t="s">
        <v>11871</v>
      </c>
      <c r="D347" s="90" t="n">
        <v>1212</v>
      </c>
      <c r="E347" s="78" t="s">
        <v>11277</v>
      </c>
      <c r="F347" s="78" t="s">
        <v>224</v>
      </c>
      <c r="G347" s="79" t="n">
        <v>83934</v>
      </c>
      <c r="H347" s="91" t="n">
        <v>0.0138020489466758</v>
      </c>
      <c r="I347" s="78" t="s">
        <v>11528</v>
      </c>
      <c r="J347" s="90" t="n">
        <v>24</v>
      </c>
      <c r="K347" s="81" t="n">
        <v>0.427863517346949</v>
      </c>
    </row>
    <row r="348" customFormat="false" ht="15" hidden="false" customHeight="false" outlineLevel="0" collapsed="false">
      <c r="A348" s="78" t="s">
        <v>293</v>
      </c>
      <c r="B348" s="78" t="s">
        <v>294</v>
      </c>
      <c r="C348" s="78" t="s">
        <v>8205</v>
      </c>
      <c r="D348" s="90" t="n">
        <v>1010</v>
      </c>
      <c r="E348" s="78" t="s">
        <v>11232</v>
      </c>
      <c r="F348" s="78" t="s">
        <v>221</v>
      </c>
      <c r="G348" s="79" t="n">
        <v>82245</v>
      </c>
      <c r="H348" s="91" t="n">
        <v>0.0135243109540752</v>
      </c>
      <c r="I348" s="78" t="s">
        <v>11534</v>
      </c>
      <c r="J348" s="90" t="n">
        <v>25</v>
      </c>
      <c r="K348" s="81" t="n">
        <v>0.419253639576332</v>
      </c>
    </row>
    <row r="349" customFormat="false" ht="15" hidden="false" customHeight="false" outlineLevel="0" collapsed="false">
      <c r="A349" s="78" t="s">
        <v>293</v>
      </c>
      <c r="B349" s="78" t="s">
        <v>294</v>
      </c>
      <c r="C349" s="78" t="s">
        <v>11872</v>
      </c>
      <c r="D349" s="90" t="n">
        <v>1520</v>
      </c>
      <c r="E349" s="78" t="s">
        <v>11237</v>
      </c>
      <c r="F349" s="78" t="s">
        <v>227</v>
      </c>
      <c r="G349" s="79" t="n">
        <v>77933</v>
      </c>
      <c r="H349" s="91" t="n">
        <v>0.0128152486544343</v>
      </c>
      <c r="I349" s="78" t="s">
        <v>11528</v>
      </c>
      <c r="J349" s="90" t="n">
        <v>26</v>
      </c>
      <c r="K349" s="81" t="n">
        <v>0.397272708287462</v>
      </c>
    </row>
    <row r="350" customFormat="false" ht="15" hidden="false" customHeight="false" outlineLevel="0" collapsed="false">
      <c r="A350" s="78" t="s">
        <v>293</v>
      </c>
      <c r="B350" s="78" t="s">
        <v>294</v>
      </c>
      <c r="C350" s="78" t="s">
        <v>11873</v>
      </c>
      <c r="D350" s="90" t="n">
        <v>2200</v>
      </c>
      <c r="E350" s="78" t="s">
        <v>220</v>
      </c>
      <c r="F350" s="78" t="s">
        <v>221</v>
      </c>
      <c r="G350" s="79" t="n">
        <v>74207</v>
      </c>
      <c r="H350" s="91" t="n">
        <v>0.012202547789763</v>
      </c>
      <c r="I350" s="78" t="s">
        <v>11534</v>
      </c>
      <c r="J350" s="90" t="n">
        <v>27</v>
      </c>
      <c r="K350" s="81" t="n">
        <v>0.378278981482654</v>
      </c>
    </row>
    <row r="351" customFormat="false" ht="15" hidden="false" customHeight="false" outlineLevel="0" collapsed="false">
      <c r="A351" s="78" t="s">
        <v>293</v>
      </c>
      <c r="B351" s="78" t="s">
        <v>294</v>
      </c>
      <c r="C351" s="78" t="s">
        <v>11874</v>
      </c>
      <c r="D351" s="90" t="n">
        <v>2201</v>
      </c>
      <c r="E351" s="78" t="s">
        <v>220</v>
      </c>
      <c r="F351" s="78" t="s">
        <v>221</v>
      </c>
      <c r="G351" s="79" t="n">
        <v>73974</v>
      </c>
      <c r="H351" s="91" t="n">
        <v>0.0121642334308075</v>
      </c>
      <c r="I351" s="78" t="s">
        <v>11534</v>
      </c>
      <c r="J351" s="90" t="n">
        <v>28</v>
      </c>
      <c r="K351" s="81" t="n">
        <v>0.377091236355032</v>
      </c>
    </row>
    <row r="352" customFormat="false" ht="15" hidden="false" customHeight="false" outlineLevel="0" collapsed="false">
      <c r="A352" s="78" t="s">
        <v>293</v>
      </c>
      <c r="B352" s="78" t="s">
        <v>294</v>
      </c>
      <c r="C352" s="78" t="s">
        <v>11875</v>
      </c>
      <c r="D352" s="90" t="n">
        <v>4444</v>
      </c>
      <c r="E352" s="78" t="s">
        <v>11240</v>
      </c>
      <c r="F352" s="78" t="s">
        <v>221</v>
      </c>
      <c r="G352" s="79" t="n">
        <v>60127</v>
      </c>
      <c r="H352" s="91" t="n">
        <v>0.00988724232154759</v>
      </c>
      <c r="I352" s="78" t="s">
        <v>11534</v>
      </c>
      <c r="J352" s="90" t="n">
        <v>29</v>
      </c>
      <c r="K352" s="81" t="n">
        <v>0.306504511967975</v>
      </c>
    </row>
    <row r="353" customFormat="false" ht="15" hidden="false" customHeight="false" outlineLevel="0" collapsed="false">
      <c r="A353" s="78" t="s">
        <v>293</v>
      </c>
      <c r="B353" s="78" t="s">
        <v>294</v>
      </c>
      <c r="C353" s="78" t="s">
        <v>11876</v>
      </c>
      <c r="D353" s="90" t="n">
        <v>2007</v>
      </c>
      <c r="E353" s="78" t="s">
        <v>11266</v>
      </c>
      <c r="F353" s="78" t="s">
        <v>227</v>
      </c>
      <c r="G353" s="79" t="n">
        <v>44929</v>
      </c>
      <c r="H353" s="91" t="n">
        <v>0.00738809370606901</v>
      </c>
      <c r="I353" s="78" t="s">
        <v>11528</v>
      </c>
      <c r="J353" s="90" t="n">
        <v>30</v>
      </c>
      <c r="K353" s="81" t="n">
        <v>0.229030904888139</v>
      </c>
    </row>
    <row r="354" customFormat="false" ht="15" hidden="false" customHeight="false" outlineLevel="0" collapsed="false">
      <c r="A354" s="78" t="s">
        <v>293</v>
      </c>
      <c r="B354" s="78" t="s">
        <v>294</v>
      </c>
      <c r="C354" s="78" t="s">
        <v>11877</v>
      </c>
      <c r="D354" s="90" t="n">
        <v>1515</v>
      </c>
      <c r="E354" s="78" t="s">
        <v>11237</v>
      </c>
      <c r="F354" s="78" t="s">
        <v>227</v>
      </c>
      <c r="G354" s="79" t="n">
        <v>40406</v>
      </c>
      <c r="H354" s="91" t="n">
        <v>0.00664433471226656</v>
      </c>
      <c r="I354" s="78" t="s">
        <v>11534</v>
      </c>
      <c r="J354" s="90" t="n">
        <v>31</v>
      </c>
      <c r="K354" s="81" t="n">
        <v>0.205974376080264</v>
      </c>
    </row>
    <row r="355" customFormat="false" ht="15" hidden="false" customHeight="false" outlineLevel="0" collapsed="false">
      <c r="A355" s="78" t="s">
        <v>285</v>
      </c>
      <c r="B355" s="78" t="s">
        <v>286</v>
      </c>
      <c r="C355" s="78" t="s">
        <v>11878</v>
      </c>
      <c r="D355" s="90" t="n">
        <v>1177</v>
      </c>
      <c r="E355" s="78" t="s">
        <v>11230</v>
      </c>
      <c r="F355" s="78" t="s">
        <v>221</v>
      </c>
      <c r="G355" s="79" t="n">
        <v>213904</v>
      </c>
      <c r="H355" s="91" t="n">
        <v>0.0244636370675155</v>
      </c>
      <c r="I355" s="78" t="s">
        <v>11528</v>
      </c>
      <c r="J355" s="90" t="n">
        <v>1</v>
      </c>
      <c r="K355" s="81" t="n">
        <v>1.12532730510571</v>
      </c>
    </row>
    <row r="356" customFormat="false" ht="15" hidden="false" customHeight="false" outlineLevel="0" collapsed="false">
      <c r="A356" s="78" t="s">
        <v>285</v>
      </c>
      <c r="B356" s="78" t="s">
        <v>286</v>
      </c>
      <c r="C356" s="78" t="s">
        <v>11879</v>
      </c>
      <c r="D356" s="90" t="n">
        <v>5044</v>
      </c>
      <c r="E356" s="78" t="s">
        <v>11316</v>
      </c>
      <c r="F356" s="78" t="s">
        <v>224</v>
      </c>
      <c r="G356" s="79" t="n">
        <v>191371</v>
      </c>
      <c r="H356" s="91" t="n">
        <v>0.0218865972083155</v>
      </c>
      <c r="I356" s="78" t="s">
        <v>11528</v>
      </c>
      <c r="J356" s="90" t="n">
        <v>2</v>
      </c>
      <c r="K356" s="81" t="n">
        <v>1.00678347158251</v>
      </c>
    </row>
    <row r="357" customFormat="false" ht="15" hidden="false" customHeight="false" outlineLevel="0" collapsed="false">
      <c r="A357" s="78" t="s">
        <v>285</v>
      </c>
      <c r="B357" s="78" t="s">
        <v>286</v>
      </c>
      <c r="C357" s="78" t="s">
        <v>11880</v>
      </c>
      <c r="D357" s="90" t="n">
        <v>1300</v>
      </c>
      <c r="E357" s="78" t="s">
        <v>223</v>
      </c>
      <c r="F357" s="78" t="s">
        <v>224</v>
      </c>
      <c r="G357" s="79" t="n">
        <v>181768</v>
      </c>
      <c r="H357" s="91" t="n">
        <v>0.0207883273921393</v>
      </c>
      <c r="I357" s="78" t="s">
        <v>11528</v>
      </c>
      <c r="J357" s="90" t="n">
        <v>3</v>
      </c>
      <c r="K357" s="81" t="n">
        <v>0.956263060038407</v>
      </c>
    </row>
    <row r="358" customFormat="false" ht="15" hidden="false" customHeight="false" outlineLevel="0" collapsed="false">
      <c r="A358" s="78" t="s">
        <v>285</v>
      </c>
      <c r="B358" s="78" t="s">
        <v>286</v>
      </c>
      <c r="C358" s="78" t="s">
        <v>11881</v>
      </c>
      <c r="D358" s="90" t="n">
        <v>4545</v>
      </c>
      <c r="E358" s="78" t="s">
        <v>11235</v>
      </c>
      <c r="F358" s="78" t="s">
        <v>227</v>
      </c>
      <c r="G358" s="79" t="n">
        <v>177887</v>
      </c>
      <c r="H358" s="91" t="n">
        <v>0.0203444676445</v>
      </c>
      <c r="I358" s="78" t="s">
        <v>11528</v>
      </c>
      <c r="J358" s="90" t="n">
        <v>4</v>
      </c>
      <c r="K358" s="81" t="n">
        <v>0.935845511647001</v>
      </c>
    </row>
    <row r="359" customFormat="false" ht="15" hidden="false" customHeight="false" outlineLevel="0" collapsed="false">
      <c r="A359" s="78" t="s">
        <v>285</v>
      </c>
      <c r="B359" s="78" t="s">
        <v>286</v>
      </c>
      <c r="C359" s="78" t="s">
        <v>11882</v>
      </c>
      <c r="D359" s="90" t="n">
        <v>2269</v>
      </c>
      <c r="E359" s="78" t="s">
        <v>220</v>
      </c>
      <c r="F359" s="78" t="s">
        <v>221</v>
      </c>
      <c r="G359" s="79" t="n">
        <v>175161</v>
      </c>
      <c r="H359" s="91" t="n">
        <v>0.0200327022046483</v>
      </c>
      <c r="I359" s="78" t="s">
        <v>11528</v>
      </c>
      <c r="J359" s="90" t="n">
        <v>5</v>
      </c>
      <c r="K359" s="81" t="n">
        <v>0.921504301413821</v>
      </c>
    </row>
    <row r="360" customFormat="false" ht="15" hidden="false" customHeight="false" outlineLevel="0" collapsed="false">
      <c r="A360" s="78" t="s">
        <v>285</v>
      </c>
      <c r="B360" s="78" t="s">
        <v>286</v>
      </c>
      <c r="C360" s="78" t="s">
        <v>11883</v>
      </c>
      <c r="D360" s="90" t="n">
        <v>1331</v>
      </c>
      <c r="E360" s="78" t="s">
        <v>223</v>
      </c>
      <c r="F360" s="78" t="s">
        <v>224</v>
      </c>
      <c r="G360" s="79" t="n">
        <v>172969</v>
      </c>
      <c r="H360" s="91" t="n">
        <v>0.0197820089382671</v>
      </c>
      <c r="I360" s="78" t="s">
        <v>11528</v>
      </c>
      <c r="J360" s="90" t="n">
        <v>6</v>
      </c>
      <c r="K360" s="81" t="n">
        <v>0.909972411160288</v>
      </c>
    </row>
    <row r="361" customFormat="false" ht="15" hidden="false" customHeight="false" outlineLevel="0" collapsed="false">
      <c r="A361" s="78" t="s">
        <v>285</v>
      </c>
      <c r="B361" s="78" t="s">
        <v>286</v>
      </c>
      <c r="C361" s="78" t="s">
        <v>11884</v>
      </c>
      <c r="D361" s="90" t="n">
        <v>2277</v>
      </c>
      <c r="E361" s="78" t="s">
        <v>220</v>
      </c>
      <c r="F361" s="78" t="s">
        <v>221</v>
      </c>
      <c r="G361" s="79" t="n">
        <v>170290</v>
      </c>
      <c r="H361" s="91" t="n">
        <v>0.0194756187646197</v>
      </c>
      <c r="I361" s="78" t="s">
        <v>11528</v>
      </c>
      <c r="J361" s="90" t="n">
        <v>7</v>
      </c>
      <c r="K361" s="81" t="n">
        <v>0.895878463172507</v>
      </c>
    </row>
    <row r="362" customFormat="false" ht="15" hidden="false" customHeight="false" outlineLevel="0" collapsed="false">
      <c r="A362" s="78" t="s">
        <v>285</v>
      </c>
      <c r="B362" s="78" t="s">
        <v>286</v>
      </c>
      <c r="C362" s="78" t="s">
        <v>11885</v>
      </c>
      <c r="D362" s="90" t="n">
        <v>4444</v>
      </c>
      <c r="E362" s="78" t="s">
        <v>11240</v>
      </c>
      <c r="F362" s="78" t="s">
        <v>221</v>
      </c>
      <c r="G362" s="79" t="n">
        <v>155836</v>
      </c>
      <c r="H362" s="91" t="n">
        <v>0.017822552855736</v>
      </c>
      <c r="I362" s="78" t="s">
        <v>11528</v>
      </c>
      <c r="J362" s="90" t="n">
        <v>8</v>
      </c>
      <c r="K362" s="81" t="n">
        <v>0.819837431363855</v>
      </c>
    </row>
    <row r="363" customFormat="false" ht="15" hidden="false" customHeight="false" outlineLevel="0" collapsed="false">
      <c r="A363" s="78" t="s">
        <v>285</v>
      </c>
      <c r="B363" s="78" t="s">
        <v>286</v>
      </c>
      <c r="C363" s="78" t="s">
        <v>11886</v>
      </c>
      <c r="D363" s="90" t="n">
        <v>1330</v>
      </c>
      <c r="E363" s="78" t="s">
        <v>223</v>
      </c>
      <c r="F363" s="78" t="s">
        <v>224</v>
      </c>
      <c r="G363" s="79" t="n">
        <v>149726</v>
      </c>
      <c r="H363" s="91" t="n">
        <v>0.0171237682491717</v>
      </c>
      <c r="I363" s="78" t="s">
        <v>11528</v>
      </c>
      <c r="J363" s="90" t="n">
        <v>9</v>
      </c>
      <c r="K363" s="81" t="n">
        <v>0.787693339461899</v>
      </c>
    </row>
    <row r="364" customFormat="false" ht="15" hidden="false" customHeight="false" outlineLevel="0" collapsed="false">
      <c r="A364" s="78" t="s">
        <v>285</v>
      </c>
      <c r="B364" s="78" t="s">
        <v>286</v>
      </c>
      <c r="C364" s="78" t="s">
        <v>11887</v>
      </c>
      <c r="D364" s="90" t="n">
        <v>2212</v>
      </c>
      <c r="E364" s="78" t="s">
        <v>220</v>
      </c>
      <c r="F364" s="78" t="s">
        <v>221</v>
      </c>
      <c r="G364" s="79" t="n">
        <v>146148</v>
      </c>
      <c r="H364" s="91" t="n">
        <v>0.0167145618134456</v>
      </c>
      <c r="I364" s="78" t="s">
        <v>11528</v>
      </c>
      <c r="J364" s="90" t="n">
        <v>10</v>
      </c>
      <c r="K364" s="81" t="n">
        <v>0.768869843418496</v>
      </c>
    </row>
    <row r="365" customFormat="false" ht="15" hidden="false" customHeight="false" outlineLevel="0" collapsed="false">
      <c r="A365" s="78" t="s">
        <v>285</v>
      </c>
      <c r="B365" s="78" t="s">
        <v>286</v>
      </c>
      <c r="C365" s="78" t="s">
        <v>11888</v>
      </c>
      <c r="D365" s="90" t="n">
        <v>1516</v>
      </c>
      <c r="E365" s="78" t="s">
        <v>11237</v>
      </c>
      <c r="F365" s="78" t="s">
        <v>227</v>
      </c>
      <c r="G365" s="79" t="n">
        <v>145876</v>
      </c>
      <c r="H365" s="91" t="n">
        <v>0.01668345388988</v>
      </c>
      <c r="I365" s="78" t="s">
        <v>11528</v>
      </c>
      <c r="J365" s="90" t="n">
        <v>11</v>
      </c>
      <c r="K365" s="81" t="n">
        <v>0.767438878934481</v>
      </c>
    </row>
    <row r="366" customFormat="false" ht="15" hidden="false" customHeight="false" outlineLevel="0" collapsed="false">
      <c r="A366" s="78" t="s">
        <v>285</v>
      </c>
      <c r="B366" s="78" t="s">
        <v>286</v>
      </c>
      <c r="C366" s="78" t="s">
        <v>11889</v>
      </c>
      <c r="D366" s="90" t="n">
        <v>2222</v>
      </c>
      <c r="E366" s="78" t="s">
        <v>220</v>
      </c>
      <c r="F366" s="78" t="s">
        <v>221</v>
      </c>
      <c r="G366" s="79" t="n">
        <v>141443</v>
      </c>
      <c r="H366" s="91" t="n">
        <v>0.0161764633561813</v>
      </c>
      <c r="I366" s="78" t="s">
        <v>11528</v>
      </c>
      <c r="J366" s="90" t="n">
        <v>12</v>
      </c>
      <c r="K366" s="81" t="n">
        <v>0.744117314384338</v>
      </c>
    </row>
    <row r="367" customFormat="false" ht="15" hidden="false" customHeight="false" outlineLevel="0" collapsed="false">
      <c r="A367" s="78" t="s">
        <v>285</v>
      </c>
      <c r="B367" s="78" t="s">
        <v>286</v>
      </c>
      <c r="C367" s="78" t="s">
        <v>11890</v>
      </c>
      <c r="D367" s="90" t="n">
        <v>7733</v>
      </c>
      <c r="E367" s="78" t="s">
        <v>11419</v>
      </c>
      <c r="F367" s="78" t="s">
        <v>227</v>
      </c>
      <c r="G367" s="79" t="n">
        <v>134557</v>
      </c>
      <c r="H367" s="91" t="n">
        <v>0.0153889296735624</v>
      </c>
      <c r="I367" s="78" t="s">
        <v>11528</v>
      </c>
      <c r="J367" s="90" t="n">
        <v>13</v>
      </c>
      <c r="K367" s="81" t="n">
        <v>0.707890764983869</v>
      </c>
    </row>
    <row r="368" customFormat="false" ht="15" hidden="false" customHeight="false" outlineLevel="0" collapsed="false">
      <c r="A368" s="78" t="s">
        <v>285</v>
      </c>
      <c r="B368" s="78" t="s">
        <v>286</v>
      </c>
      <c r="C368" s="78" t="s">
        <v>11891</v>
      </c>
      <c r="D368" s="90" t="n">
        <v>1122</v>
      </c>
      <c r="E368" s="78" t="s">
        <v>11230</v>
      </c>
      <c r="F368" s="78" t="s">
        <v>221</v>
      </c>
      <c r="G368" s="79" t="n">
        <v>133626</v>
      </c>
      <c r="H368" s="91" t="n">
        <v>0.01528245365577</v>
      </c>
      <c r="I368" s="78" t="s">
        <v>11528</v>
      </c>
      <c r="J368" s="90" t="n">
        <v>14</v>
      </c>
      <c r="K368" s="81" t="n">
        <v>0.702992868165421</v>
      </c>
    </row>
    <row r="369" customFormat="false" ht="15" hidden="false" customHeight="false" outlineLevel="0" collapsed="false">
      <c r="A369" s="78" t="s">
        <v>285</v>
      </c>
      <c r="B369" s="78" t="s">
        <v>286</v>
      </c>
      <c r="C369" s="78" t="s">
        <v>11892</v>
      </c>
      <c r="D369" s="90" t="n">
        <v>5077</v>
      </c>
      <c r="E369" s="78" t="s">
        <v>11316</v>
      </c>
      <c r="F369" s="78" t="s">
        <v>224</v>
      </c>
      <c r="G369" s="79" t="n">
        <v>122500</v>
      </c>
      <c r="H369" s="91" t="n">
        <v>0.0140100023411</v>
      </c>
      <c r="I369" s="78" t="s">
        <v>11528</v>
      </c>
      <c r="J369" s="90" t="n">
        <v>15</v>
      </c>
      <c r="K369" s="81" t="n">
        <v>0.644460107690599</v>
      </c>
    </row>
    <row r="370" customFormat="false" ht="15" hidden="false" customHeight="false" outlineLevel="0" collapsed="false">
      <c r="A370" s="78" t="s">
        <v>285</v>
      </c>
      <c r="B370" s="78" t="s">
        <v>286</v>
      </c>
      <c r="C370" s="78" t="s">
        <v>11893</v>
      </c>
      <c r="D370" s="90" t="n">
        <v>2200</v>
      </c>
      <c r="E370" s="78" t="s">
        <v>220</v>
      </c>
      <c r="F370" s="78" t="s">
        <v>221</v>
      </c>
      <c r="G370" s="79" t="n">
        <v>117648</v>
      </c>
      <c r="H370" s="91" t="n">
        <v>0.0134550918810264</v>
      </c>
      <c r="I370" s="78" t="s">
        <v>11528</v>
      </c>
      <c r="J370" s="90" t="n">
        <v>16</v>
      </c>
      <c r="K370" s="81" t="n">
        <v>0.618934226527213</v>
      </c>
    </row>
    <row r="371" customFormat="false" ht="15" hidden="false" customHeight="false" outlineLevel="0" collapsed="false">
      <c r="A371" s="78" t="s">
        <v>285</v>
      </c>
      <c r="B371" s="78" t="s">
        <v>286</v>
      </c>
      <c r="C371" s="78" t="s">
        <v>11894</v>
      </c>
      <c r="D371" s="90" t="n">
        <v>2233</v>
      </c>
      <c r="E371" s="78" t="s">
        <v>220</v>
      </c>
      <c r="F371" s="78" t="s">
        <v>221</v>
      </c>
      <c r="G371" s="79" t="n">
        <v>116984</v>
      </c>
      <c r="H371" s="91" t="n">
        <v>0.0133791519499693</v>
      </c>
      <c r="I371" s="78" t="s">
        <v>11528</v>
      </c>
      <c r="J371" s="90" t="n">
        <v>17</v>
      </c>
      <c r="K371" s="81" t="n">
        <v>0.615440989698588</v>
      </c>
    </row>
    <row r="372" customFormat="false" ht="15" hidden="false" customHeight="false" outlineLevel="0" collapsed="false">
      <c r="A372" s="78" t="s">
        <v>285</v>
      </c>
      <c r="B372" s="78" t="s">
        <v>286</v>
      </c>
      <c r="C372" s="78" t="s">
        <v>11895</v>
      </c>
      <c r="D372" s="90" t="n">
        <v>5588</v>
      </c>
      <c r="E372" s="78" t="s">
        <v>232</v>
      </c>
      <c r="F372" s="78" t="s">
        <v>227</v>
      </c>
      <c r="G372" s="79" t="n">
        <v>107849</v>
      </c>
      <c r="H372" s="91" t="n">
        <v>0.0123344060611044</v>
      </c>
      <c r="I372" s="78" t="s">
        <v>11528</v>
      </c>
      <c r="J372" s="90" t="n">
        <v>18</v>
      </c>
      <c r="K372" s="81" t="n">
        <v>0.567382678810804</v>
      </c>
    </row>
    <row r="373" customFormat="false" ht="15" hidden="false" customHeight="false" outlineLevel="0" collapsed="false">
      <c r="A373" s="78" t="s">
        <v>285</v>
      </c>
      <c r="B373" s="78" t="s">
        <v>286</v>
      </c>
      <c r="C373" s="78" t="s">
        <v>11896</v>
      </c>
      <c r="D373" s="90" t="n">
        <v>2202</v>
      </c>
      <c r="E373" s="78" t="s">
        <v>220</v>
      </c>
      <c r="F373" s="78" t="s">
        <v>221</v>
      </c>
      <c r="G373" s="79" t="n">
        <v>103880</v>
      </c>
      <c r="H373" s="91" t="n">
        <v>0.0118804819852528</v>
      </c>
      <c r="I373" s="78" t="s">
        <v>11528</v>
      </c>
      <c r="J373" s="90" t="n">
        <v>19</v>
      </c>
      <c r="K373" s="81" t="n">
        <v>0.546502171321628</v>
      </c>
    </row>
    <row r="374" customFormat="false" ht="15" hidden="false" customHeight="false" outlineLevel="0" collapsed="false">
      <c r="A374" s="78" t="s">
        <v>285</v>
      </c>
      <c r="B374" s="78" t="s">
        <v>286</v>
      </c>
      <c r="C374" s="78" t="s">
        <v>11897</v>
      </c>
      <c r="D374" s="90" t="n">
        <v>6577</v>
      </c>
      <c r="E374" s="78" t="s">
        <v>11536</v>
      </c>
      <c r="F374" s="78" t="s">
        <v>224</v>
      </c>
      <c r="G374" s="79" t="n">
        <v>103219</v>
      </c>
      <c r="H374" s="91" t="n">
        <v>0.0118048851562939</v>
      </c>
      <c r="I374" s="78" t="s">
        <v>11528</v>
      </c>
      <c r="J374" s="90" t="n">
        <v>20</v>
      </c>
      <c r="K374" s="81" t="n">
        <v>0.543024717189518</v>
      </c>
    </row>
    <row r="375" customFormat="false" ht="15" hidden="false" customHeight="false" outlineLevel="0" collapsed="false">
      <c r="A375" s="78" t="s">
        <v>285</v>
      </c>
      <c r="B375" s="78" t="s">
        <v>286</v>
      </c>
      <c r="C375" s="78" t="s">
        <v>11898</v>
      </c>
      <c r="D375" s="90" t="n">
        <v>2211</v>
      </c>
      <c r="E375" s="78" t="s">
        <v>220</v>
      </c>
      <c r="F375" s="78" t="s">
        <v>221</v>
      </c>
      <c r="G375" s="79" t="n">
        <v>102026</v>
      </c>
      <c r="H375" s="91" t="n">
        <v>0.0116684448885965</v>
      </c>
      <c r="I375" s="78" t="s">
        <v>11528</v>
      </c>
      <c r="J375" s="90" t="n">
        <v>21</v>
      </c>
      <c r="K375" s="81" t="n">
        <v>0.536748464875437</v>
      </c>
    </row>
    <row r="376" customFormat="false" ht="15" hidden="false" customHeight="false" outlineLevel="0" collapsed="false">
      <c r="A376" s="78" t="s">
        <v>285</v>
      </c>
      <c r="B376" s="78" t="s">
        <v>286</v>
      </c>
      <c r="C376" s="78" t="s">
        <v>11899</v>
      </c>
      <c r="D376" s="90" t="n">
        <v>5521</v>
      </c>
      <c r="E376" s="78" t="s">
        <v>232</v>
      </c>
      <c r="F376" s="78" t="s">
        <v>227</v>
      </c>
      <c r="G376" s="79" t="n">
        <v>93504</v>
      </c>
      <c r="H376" s="91" t="n">
        <v>0.0106938061951201</v>
      </c>
      <c r="I376" s="78" t="s">
        <v>11528</v>
      </c>
      <c r="J376" s="90" t="n">
        <v>22</v>
      </c>
      <c r="K376" s="81" t="n">
        <v>0.491915084975525</v>
      </c>
    </row>
    <row r="377" customFormat="false" ht="15" hidden="false" customHeight="false" outlineLevel="0" collapsed="false">
      <c r="A377" s="78" t="s">
        <v>285</v>
      </c>
      <c r="B377" s="78" t="s">
        <v>286</v>
      </c>
      <c r="C377" s="78" t="s">
        <v>11900</v>
      </c>
      <c r="D377" s="90" t="n">
        <v>2237</v>
      </c>
      <c r="E377" s="78" t="s">
        <v>220</v>
      </c>
      <c r="F377" s="78" t="s">
        <v>221</v>
      </c>
      <c r="G377" s="79" t="n">
        <v>91074</v>
      </c>
      <c r="H377" s="91" t="n">
        <v>0.0104158934956191</v>
      </c>
      <c r="I377" s="78" t="s">
        <v>11528</v>
      </c>
      <c r="J377" s="90" t="n">
        <v>23</v>
      </c>
      <c r="K377" s="81" t="n">
        <v>0.479131100798479</v>
      </c>
    </row>
    <row r="378" customFormat="false" ht="15" hidden="false" customHeight="false" outlineLevel="0" collapsed="false">
      <c r="A378" s="78" t="s">
        <v>285</v>
      </c>
      <c r="B378" s="78" t="s">
        <v>286</v>
      </c>
      <c r="C378" s="78" t="s">
        <v>11901</v>
      </c>
      <c r="D378" s="90" t="n">
        <v>5080</v>
      </c>
      <c r="E378" s="78" t="s">
        <v>11316</v>
      </c>
      <c r="F378" s="78" t="s">
        <v>224</v>
      </c>
      <c r="G378" s="79" t="n">
        <v>86314</v>
      </c>
      <c r="H378" s="91" t="n">
        <v>0.00987150483322207</v>
      </c>
      <c r="I378" s="78" t="s">
        <v>11528</v>
      </c>
      <c r="J378" s="90" t="n">
        <v>24</v>
      </c>
      <c r="K378" s="81" t="n">
        <v>0.454089222328215</v>
      </c>
    </row>
    <row r="379" customFormat="false" ht="15" hidden="false" customHeight="false" outlineLevel="0" collapsed="false">
      <c r="A379" s="78" t="s">
        <v>285</v>
      </c>
      <c r="B379" s="78" t="s">
        <v>286</v>
      </c>
      <c r="C379" s="78" t="s">
        <v>11902</v>
      </c>
      <c r="D379" s="90" t="n">
        <v>1101</v>
      </c>
      <c r="E379" s="78" t="s">
        <v>11230</v>
      </c>
      <c r="F379" s="78" t="s">
        <v>221</v>
      </c>
      <c r="G379" s="79" t="n">
        <v>84516</v>
      </c>
      <c r="H379" s="91" t="n">
        <v>0.00966587230906454</v>
      </c>
      <c r="I379" s="78" t="s">
        <v>11528</v>
      </c>
      <c r="J379" s="90" t="n">
        <v>25</v>
      </c>
      <c r="K379" s="81" t="n">
        <v>0.444630126216969</v>
      </c>
    </row>
    <row r="380" customFormat="false" ht="15" hidden="false" customHeight="false" outlineLevel="0" collapsed="false">
      <c r="A380" s="78" t="s">
        <v>285</v>
      </c>
      <c r="B380" s="78" t="s">
        <v>286</v>
      </c>
      <c r="C380" s="78" t="s">
        <v>11903</v>
      </c>
      <c r="D380" s="90" t="n">
        <v>1303</v>
      </c>
      <c r="E380" s="78" t="s">
        <v>223</v>
      </c>
      <c r="F380" s="78" t="s">
        <v>224</v>
      </c>
      <c r="G380" s="79" t="n">
        <v>82902</v>
      </c>
      <c r="H380" s="91" t="n">
        <v>0.00948128338026017</v>
      </c>
      <c r="I380" s="78" t="s">
        <v>11528</v>
      </c>
      <c r="J380" s="90" t="n">
        <v>26</v>
      </c>
      <c r="K380" s="81" t="n">
        <v>0.436139035491968</v>
      </c>
    </row>
    <row r="381" customFormat="false" ht="15" hidden="false" customHeight="false" outlineLevel="0" collapsed="false">
      <c r="A381" s="78" t="s">
        <v>285</v>
      </c>
      <c r="B381" s="78" t="s">
        <v>286</v>
      </c>
      <c r="C381" s="78" t="s">
        <v>11904</v>
      </c>
      <c r="D381" s="90" t="n">
        <v>2214</v>
      </c>
      <c r="E381" s="78" t="s">
        <v>220</v>
      </c>
      <c r="F381" s="78" t="s">
        <v>221</v>
      </c>
      <c r="G381" s="79" t="n">
        <v>81966</v>
      </c>
      <c r="H381" s="91" t="n">
        <v>0.00937423552563756</v>
      </c>
      <c r="I381" s="78" t="s">
        <v>11528</v>
      </c>
      <c r="J381" s="90" t="n">
        <v>27</v>
      </c>
      <c r="K381" s="81" t="n">
        <v>0.431214834179328</v>
      </c>
    </row>
    <row r="382" customFormat="false" ht="15" hidden="false" customHeight="false" outlineLevel="0" collapsed="false">
      <c r="A382" s="78" t="s">
        <v>285</v>
      </c>
      <c r="B382" s="78" t="s">
        <v>286</v>
      </c>
      <c r="C382" s="78" t="s">
        <v>11905</v>
      </c>
      <c r="D382" s="90" t="n">
        <v>2262</v>
      </c>
      <c r="E382" s="78" t="s">
        <v>220</v>
      </c>
      <c r="F382" s="78" t="s">
        <v>221</v>
      </c>
      <c r="G382" s="79" t="n">
        <v>81960</v>
      </c>
      <c r="H382" s="91" t="n">
        <v>0.00937354932144126</v>
      </c>
      <c r="I382" s="78" t="s">
        <v>11528</v>
      </c>
      <c r="J382" s="90" t="n">
        <v>28</v>
      </c>
      <c r="K382" s="81" t="n">
        <v>0.431183268786298</v>
      </c>
    </row>
    <row r="383" customFormat="false" ht="15" hidden="false" customHeight="false" outlineLevel="0" collapsed="false">
      <c r="A383" s="78" t="s">
        <v>285</v>
      </c>
      <c r="B383" s="78" t="s">
        <v>286</v>
      </c>
      <c r="C383" s="78" t="s">
        <v>11906</v>
      </c>
      <c r="D383" s="90" t="n">
        <v>2258</v>
      </c>
      <c r="E383" s="78" t="s">
        <v>220</v>
      </c>
      <c r="F383" s="78" t="s">
        <v>221</v>
      </c>
      <c r="G383" s="79" t="n">
        <v>81797</v>
      </c>
      <c r="H383" s="91" t="n">
        <v>0.00935490744077515</v>
      </c>
      <c r="I383" s="78" t="s">
        <v>11528</v>
      </c>
      <c r="J383" s="90" t="n">
        <v>29</v>
      </c>
      <c r="K383" s="81" t="n">
        <v>0.430325742275657</v>
      </c>
    </row>
    <row r="384" customFormat="false" ht="15" hidden="false" customHeight="false" outlineLevel="0" collapsed="false">
      <c r="A384" s="78" t="s">
        <v>285</v>
      </c>
      <c r="B384" s="78" t="s">
        <v>286</v>
      </c>
      <c r="C384" s="78" t="s">
        <v>11907</v>
      </c>
      <c r="D384" s="90" t="n">
        <v>2299</v>
      </c>
      <c r="E384" s="78" t="s">
        <v>220</v>
      </c>
      <c r="F384" s="78" t="s">
        <v>221</v>
      </c>
      <c r="G384" s="79" t="n">
        <v>80310</v>
      </c>
      <c r="H384" s="91" t="n">
        <v>0.0091848431674591</v>
      </c>
      <c r="I384" s="78" t="s">
        <v>11534</v>
      </c>
      <c r="J384" s="90" t="n">
        <v>30</v>
      </c>
      <c r="K384" s="81" t="n">
        <v>0.422502785703119</v>
      </c>
    </row>
    <row r="385" customFormat="false" ht="15" hidden="false" customHeight="false" outlineLevel="0" collapsed="false">
      <c r="A385" s="78" t="s">
        <v>285</v>
      </c>
      <c r="B385" s="78" t="s">
        <v>286</v>
      </c>
      <c r="C385" s="78" t="s">
        <v>11908</v>
      </c>
      <c r="D385" s="90" t="n">
        <v>3030</v>
      </c>
      <c r="E385" s="78" t="s">
        <v>234</v>
      </c>
      <c r="F385" s="78" t="s">
        <v>221</v>
      </c>
      <c r="G385" s="79" t="n">
        <v>79249</v>
      </c>
      <c r="H385" s="91" t="n">
        <v>0.00906349939208027</v>
      </c>
      <c r="I385" s="78" t="s">
        <v>11534</v>
      </c>
      <c r="J385" s="90" t="n">
        <v>31</v>
      </c>
      <c r="K385" s="81" t="n">
        <v>0.416920972035692</v>
      </c>
    </row>
    <row r="386" customFormat="false" ht="15" hidden="false" customHeight="false" outlineLevel="0" collapsed="false">
      <c r="A386" s="78" t="s">
        <v>285</v>
      </c>
      <c r="B386" s="78" t="s">
        <v>286</v>
      </c>
      <c r="C386" s="78" t="s">
        <v>11909</v>
      </c>
      <c r="D386" s="90" t="n">
        <v>5001</v>
      </c>
      <c r="E386" s="78" t="s">
        <v>11316</v>
      </c>
      <c r="F386" s="78" t="s">
        <v>224</v>
      </c>
      <c r="G386" s="79" t="n">
        <v>77584</v>
      </c>
      <c r="H386" s="91" t="n">
        <v>0.00887307772760736</v>
      </c>
      <c r="I386" s="78" t="s">
        <v>11534</v>
      </c>
      <c r="J386" s="90" t="n">
        <v>32</v>
      </c>
      <c r="K386" s="81" t="n">
        <v>0.408161575469938</v>
      </c>
    </row>
    <row r="387" customFormat="false" ht="15" hidden="false" customHeight="false" outlineLevel="0" collapsed="false">
      <c r="A387" s="78" t="s">
        <v>285</v>
      </c>
      <c r="B387" s="78" t="s">
        <v>286</v>
      </c>
      <c r="C387" s="78" t="s">
        <v>11910</v>
      </c>
      <c r="D387" s="90" t="n">
        <v>5523</v>
      </c>
      <c r="E387" s="78" t="s">
        <v>232</v>
      </c>
      <c r="F387" s="78" t="s">
        <v>227</v>
      </c>
      <c r="G387" s="79" t="n">
        <v>75148</v>
      </c>
      <c r="H387" s="91" t="n">
        <v>0.00859447882391005</v>
      </c>
      <c r="I387" s="78" t="s">
        <v>11528</v>
      </c>
      <c r="J387" s="90" t="n">
        <v>33</v>
      </c>
      <c r="K387" s="81" t="n">
        <v>0.395346025899863</v>
      </c>
    </row>
    <row r="388" customFormat="false" ht="15" hidden="false" customHeight="false" outlineLevel="0" collapsed="false">
      <c r="A388" s="78" t="s">
        <v>285</v>
      </c>
      <c r="B388" s="78" t="s">
        <v>286</v>
      </c>
      <c r="C388" s="78" t="s">
        <v>11911</v>
      </c>
      <c r="D388" s="90" t="n">
        <v>6565</v>
      </c>
      <c r="E388" s="78" t="s">
        <v>11536</v>
      </c>
      <c r="F388" s="78" t="s">
        <v>224</v>
      </c>
      <c r="G388" s="79" t="n">
        <v>74409</v>
      </c>
      <c r="H388" s="91" t="n">
        <v>0.00850996134039925</v>
      </c>
      <c r="I388" s="78" t="s">
        <v>11528</v>
      </c>
      <c r="J388" s="90" t="n">
        <v>34</v>
      </c>
      <c r="K388" s="81" t="n">
        <v>0.391458221658366</v>
      </c>
    </row>
    <row r="389" customFormat="false" ht="15" hidden="false" customHeight="false" outlineLevel="0" collapsed="false">
      <c r="A389" s="78" t="s">
        <v>285</v>
      </c>
      <c r="B389" s="78" t="s">
        <v>286</v>
      </c>
      <c r="C389" s="78" t="s">
        <v>11912</v>
      </c>
      <c r="D389" s="90" t="n">
        <v>1100</v>
      </c>
      <c r="E389" s="78" t="s">
        <v>11230</v>
      </c>
      <c r="F389" s="78" t="s">
        <v>221</v>
      </c>
      <c r="G389" s="79" t="n">
        <v>72658</v>
      </c>
      <c r="H389" s="91" t="n">
        <v>0.00830970408244606</v>
      </c>
      <c r="I389" s="78" t="s">
        <v>11528</v>
      </c>
      <c r="J389" s="90" t="n">
        <v>35</v>
      </c>
      <c r="K389" s="81" t="n">
        <v>0.382246387792519</v>
      </c>
    </row>
    <row r="390" customFormat="false" ht="15" hidden="false" customHeight="false" outlineLevel="0" collapsed="false">
      <c r="A390" s="78" t="s">
        <v>285</v>
      </c>
      <c r="B390" s="78" t="s">
        <v>286</v>
      </c>
      <c r="C390" s="78" t="s">
        <v>11913</v>
      </c>
      <c r="D390" s="90" t="n">
        <v>1010</v>
      </c>
      <c r="E390" s="78" t="s">
        <v>11232</v>
      </c>
      <c r="F390" s="78" t="s">
        <v>221</v>
      </c>
      <c r="G390" s="79" t="n">
        <v>70331</v>
      </c>
      <c r="H390" s="91" t="n">
        <v>0.00804357122164819</v>
      </c>
      <c r="I390" s="78" t="s">
        <v>11528</v>
      </c>
      <c r="J390" s="90" t="n">
        <v>36</v>
      </c>
      <c r="K390" s="81" t="n">
        <v>0.370004276195817</v>
      </c>
    </row>
    <row r="391" customFormat="false" ht="15" hidden="false" customHeight="false" outlineLevel="0" collapsed="false">
      <c r="A391" s="78" t="s">
        <v>285</v>
      </c>
      <c r="B391" s="78" t="s">
        <v>286</v>
      </c>
      <c r="C391" s="78" t="s">
        <v>11914</v>
      </c>
      <c r="D391" s="90" t="n">
        <v>1212</v>
      </c>
      <c r="E391" s="78" t="s">
        <v>11277</v>
      </c>
      <c r="F391" s="78" t="s">
        <v>224</v>
      </c>
      <c r="G391" s="79" t="n">
        <v>69438</v>
      </c>
      <c r="H391" s="91" t="n">
        <v>0.00794144116376572</v>
      </c>
      <c r="I391" s="78" t="s">
        <v>11528</v>
      </c>
      <c r="J391" s="90" t="n">
        <v>37</v>
      </c>
      <c r="K391" s="81" t="n">
        <v>0.365306293533223</v>
      </c>
    </row>
    <row r="392" customFormat="false" ht="15" hidden="false" customHeight="false" outlineLevel="0" collapsed="false">
      <c r="A392" s="78" t="s">
        <v>285</v>
      </c>
      <c r="B392" s="78" t="s">
        <v>286</v>
      </c>
      <c r="C392" s="78" t="s">
        <v>11915</v>
      </c>
      <c r="D392" s="90" t="n">
        <v>1313</v>
      </c>
      <c r="E392" s="78" t="s">
        <v>223</v>
      </c>
      <c r="F392" s="78" t="s">
        <v>224</v>
      </c>
      <c r="G392" s="79" t="n">
        <v>68798</v>
      </c>
      <c r="H392" s="91" t="n">
        <v>0.00786824604949385</v>
      </c>
      <c r="I392" s="78" t="s">
        <v>11528</v>
      </c>
      <c r="J392" s="90" t="n">
        <v>38</v>
      </c>
      <c r="K392" s="81" t="n">
        <v>0.361939318276717</v>
      </c>
    </row>
    <row r="393" customFormat="false" ht="15" hidden="false" customHeight="false" outlineLevel="0" collapsed="false">
      <c r="A393" s="78" t="s">
        <v>285</v>
      </c>
      <c r="B393" s="78" t="s">
        <v>286</v>
      </c>
      <c r="C393" s="78" t="s">
        <v>11916</v>
      </c>
      <c r="D393" s="90" t="n">
        <v>5555</v>
      </c>
      <c r="E393" s="78" t="s">
        <v>232</v>
      </c>
      <c r="F393" s="78" t="s">
        <v>227</v>
      </c>
      <c r="G393" s="79" t="n">
        <v>67989</v>
      </c>
      <c r="H393" s="91" t="n">
        <v>0.00777572285035957</v>
      </c>
      <c r="I393" s="78" t="s">
        <v>11534</v>
      </c>
      <c r="J393" s="90" t="n">
        <v>39</v>
      </c>
      <c r="K393" s="81" t="n">
        <v>0.35768325111654</v>
      </c>
    </row>
    <row r="394" customFormat="false" ht="15" hidden="false" customHeight="false" outlineLevel="0" collapsed="false">
      <c r="A394" s="78" t="s">
        <v>285</v>
      </c>
      <c r="B394" s="78" t="s">
        <v>286</v>
      </c>
      <c r="C394" s="78" t="s">
        <v>11917</v>
      </c>
      <c r="D394" s="90" t="n">
        <v>2227</v>
      </c>
      <c r="E394" s="78" t="s">
        <v>220</v>
      </c>
      <c r="F394" s="78" t="s">
        <v>221</v>
      </c>
      <c r="G394" s="79" t="n">
        <v>67700</v>
      </c>
      <c r="H394" s="91" t="n">
        <v>0.00774267068157118</v>
      </c>
      <c r="I394" s="78" t="s">
        <v>11534</v>
      </c>
      <c r="J394" s="90" t="n">
        <v>40</v>
      </c>
      <c r="K394" s="81" t="n">
        <v>0.356162851352274</v>
      </c>
    </row>
    <row r="395" customFormat="false" ht="15" hidden="false" customHeight="false" outlineLevel="0" collapsed="false">
      <c r="A395" s="78" t="s">
        <v>285</v>
      </c>
      <c r="B395" s="78" t="s">
        <v>286</v>
      </c>
      <c r="C395" s="78" t="s">
        <v>11918</v>
      </c>
      <c r="D395" s="90" t="n">
        <v>1310</v>
      </c>
      <c r="E395" s="78" t="s">
        <v>223</v>
      </c>
      <c r="F395" s="78" t="s">
        <v>224</v>
      </c>
      <c r="G395" s="79" t="n">
        <v>67350</v>
      </c>
      <c r="H395" s="91" t="n">
        <v>0.00770264210345375</v>
      </c>
      <c r="I395" s="78" t="s">
        <v>11534</v>
      </c>
      <c r="J395" s="90" t="n">
        <v>41</v>
      </c>
      <c r="K395" s="81" t="n">
        <v>0.354321536758872</v>
      </c>
    </row>
    <row r="396" customFormat="false" ht="15" hidden="false" customHeight="false" outlineLevel="0" collapsed="false">
      <c r="A396" s="78" t="s">
        <v>285</v>
      </c>
      <c r="B396" s="78" t="s">
        <v>286</v>
      </c>
      <c r="C396" s="78" t="s">
        <v>11919</v>
      </c>
      <c r="D396" s="90" t="n">
        <v>2234</v>
      </c>
      <c r="E396" s="78" t="s">
        <v>220</v>
      </c>
      <c r="F396" s="78" t="s">
        <v>221</v>
      </c>
      <c r="G396" s="79" t="n">
        <v>67298</v>
      </c>
      <c r="H396" s="91" t="n">
        <v>0.00769669500041916</v>
      </c>
      <c r="I396" s="78" t="s">
        <v>11534</v>
      </c>
      <c r="J396" s="90" t="n">
        <v>42</v>
      </c>
      <c r="K396" s="81" t="n">
        <v>0.354047970019281</v>
      </c>
    </row>
    <row r="397" customFormat="false" ht="15" hidden="false" customHeight="false" outlineLevel="0" collapsed="false">
      <c r="A397" s="78" t="s">
        <v>285</v>
      </c>
      <c r="B397" s="78" t="s">
        <v>286</v>
      </c>
      <c r="C397" s="78" t="s">
        <v>11920</v>
      </c>
      <c r="D397" s="90" t="n">
        <v>4554</v>
      </c>
      <c r="E397" s="78" t="s">
        <v>11235</v>
      </c>
      <c r="F397" s="78" t="s">
        <v>227</v>
      </c>
      <c r="G397" s="79" t="n">
        <v>64440</v>
      </c>
      <c r="H397" s="91" t="n">
        <v>0.00736983306824884</v>
      </c>
      <c r="I397" s="78" t="s">
        <v>11528</v>
      </c>
      <c r="J397" s="90" t="n">
        <v>43</v>
      </c>
      <c r="K397" s="81" t="n">
        <v>0.339012321139447</v>
      </c>
    </row>
    <row r="398" customFormat="false" ht="15" hidden="false" customHeight="false" outlineLevel="0" collapsed="false">
      <c r="A398" s="78" t="s">
        <v>285</v>
      </c>
      <c r="B398" s="78" t="s">
        <v>286</v>
      </c>
      <c r="C398" s="78" t="s">
        <v>11921</v>
      </c>
      <c r="D398" s="90" t="n">
        <v>4500</v>
      </c>
      <c r="E398" s="78" t="s">
        <v>11235</v>
      </c>
      <c r="F398" s="78" t="s">
        <v>227</v>
      </c>
      <c r="G398" s="79" t="n">
        <v>58739</v>
      </c>
      <c r="H398" s="91" t="n">
        <v>0.00671782471439895</v>
      </c>
      <c r="I398" s="78" t="s">
        <v>11528</v>
      </c>
      <c r="J398" s="90" t="n">
        <v>44</v>
      </c>
      <c r="K398" s="81" t="n">
        <v>0.309019936862352</v>
      </c>
    </row>
    <row r="399" customFormat="false" ht="15" hidden="false" customHeight="false" outlineLevel="0" collapsed="false">
      <c r="A399" s="78" t="s">
        <v>285</v>
      </c>
      <c r="B399" s="78" t="s">
        <v>286</v>
      </c>
      <c r="C399" s="78" t="s">
        <v>11922</v>
      </c>
      <c r="D399" s="90" t="n">
        <v>1133</v>
      </c>
      <c r="E399" s="78" t="s">
        <v>11230</v>
      </c>
      <c r="F399" s="78" t="s">
        <v>221</v>
      </c>
      <c r="G399" s="79" t="n">
        <v>52761</v>
      </c>
      <c r="H399" s="91" t="n">
        <v>0.00603413660015328</v>
      </c>
      <c r="I399" s="78" t="s">
        <v>11534</v>
      </c>
      <c r="J399" s="90" t="n">
        <v>45</v>
      </c>
      <c r="K399" s="81" t="n">
        <v>0.277570283607051</v>
      </c>
    </row>
    <row r="400" customFormat="false" ht="15" hidden="false" customHeight="false" outlineLevel="0" collapsed="false">
      <c r="A400" s="78" t="s">
        <v>285</v>
      </c>
      <c r="B400" s="78" t="s">
        <v>286</v>
      </c>
      <c r="C400" s="78" t="s">
        <v>11923</v>
      </c>
      <c r="D400" s="90" t="n">
        <v>4501</v>
      </c>
      <c r="E400" s="78" t="s">
        <v>11235</v>
      </c>
      <c r="F400" s="78" t="s">
        <v>227</v>
      </c>
      <c r="G400" s="79" t="n">
        <v>46780</v>
      </c>
      <c r="H400" s="91" t="n">
        <v>0.00535010538380945</v>
      </c>
      <c r="I400" s="78" t="s">
        <v>11534</v>
      </c>
      <c r="J400" s="90" t="n">
        <v>46</v>
      </c>
      <c r="K400" s="81" t="n">
        <v>0.246104847655235</v>
      </c>
    </row>
    <row r="401" customFormat="false" ht="15" hidden="false" customHeight="false" outlineLevel="0" collapsed="false">
      <c r="A401" s="78" t="s">
        <v>329</v>
      </c>
      <c r="B401" s="78" t="s">
        <v>330</v>
      </c>
      <c r="C401" s="78" t="s">
        <v>11924</v>
      </c>
      <c r="D401" s="90" t="n">
        <v>2222</v>
      </c>
      <c r="E401" s="78" t="s">
        <v>220</v>
      </c>
      <c r="F401" s="78" t="s">
        <v>221</v>
      </c>
      <c r="G401" s="79" t="n">
        <v>158421</v>
      </c>
      <c r="H401" s="91" t="n">
        <v>0.169808529818134</v>
      </c>
      <c r="I401" s="78" t="s">
        <v>11528</v>
      </c>
      <c r="J401" s="90" t="n">
        <v>1</v>
      </c>
      <c r="K401" s="81" t="n">
        <v>1.35846823854507</v>
      </c>
    </row>
    <row r="402" customFormat="false" ht="15" hidden="false" customHeight="false" outlineLevel="0" collapsed="false">
      <c r="A402" s="78" t="s">
        <v>329</v>
      </c>
      <c r="B402" s="78" t="s">
        <v>330</v>
      </c>
      <c r="C402" s="78" t="s">
        <v>11925</v>
      </c>
      <c r="D402" s="90" t="n">
        <v>2210</v>
      </c>
      <c r="E402" s="78" t="s">
        <v>220</v>
      </c>
      <c r="F402" s="78" t="s">
        <v>221</v>
      </c>
      <c r="G402" s="79" t="n">
        <v>51487</v>
      </c>
      <c r="H402" s="91" t="n">
        <v>0.0551879597701457</v>
      </c>
      <c r="I402" s="78" t="s">
        <v>11528</v>
      </c>
      <c r="J402" s="90" t="n">
        <v>2</v>
      </c>
      <c r="K402" s="81" t="n">
        <v>0.441503678161166</v>
      </c>
    </row>
    <row r="403" customFormat="false" ht="15" hidden="false" customHeight="false" outlineLevel="0" collapsed="false">
      <c r="A403" s="78" t="s">
        <v>329</v>
      </c>
      <c r="B403" s="78" t="s">
        <v>330</v>
      </c>
      <c r="C403" s="78" t="s">
        <v>11926</v>
      </c>
      <c r="D403" s="90" t="n">
        <v>4422</v>
      </c>
      <c r="E403" s="78" t="s">
        <v>11240</v>
      </c>
      <c r="F403" s="78" t="s">
        <v>221</v>
      </c>
      <c r="G403" s="79" t="n">
        <v>43143</v>
      </c>
      <c r="H403" s="91" t="n">
        <v>0.0462441810236253</v>
      </c>
      <c r="I403" s="78" t="s">
        <v>11528</v>
      </c>
      <c r="J403" s="90" t="n">
        <v>3</v>
      </c>
      <c r="K403" s="81" t="n">
        <v>0.369953448189003</v>
      </c>
    </row>
    <row r="404" customFormat="false" ht="15" hidden="false" customHeight="false" outlineLevel="0" collapsed="false">
      <c r="A404" s="78" t="s">
        <v>329</v>
      </c>
      <c r="B404" s="78" t="s">
        <v>330</v>
      </c>
      <c r="C404" s="78" t="s">
        <v>11927</v>
      </c>
      <c r="D404" s="90" t="n">
        <v>5510</v>
      </c>
      <c r="E404" s="78" t="s">
        <v>232</v>
      </c>
      <c r="F404" s="78" t="s">
        <v>227</v>
      </c>
      <c r="G404" s="79" t="n">
        <v>42528</v>
      </c>
      <c r="H404" s="91" t="n">
        <v>0.0455849739372028</v>
      </c>
      <c r="I404" s="78" t="s">
        <v>11534</v>
      </c>
      <c r="J404" s="90" t="n">
        <v>4</v>
      </c>
      <c r="K404" s="81" t="n">
        <v>0.364679791497622</v>
      </c>
    </row>
    <row r="405" customFormat="false" ht="15" hidden="false" customHeight="false" outlineLevel="0" collapsed="false">
      <c r="A405" s="78" t="s">
        <v>329</v>
      </c>
      <c r="B405" s="78" t="s">
        <v>330</v>
      </c>
      <c r="C405" s="78" t="s">
        <v>11928</v>
      </c>
      <c r="D405" s="90" t="n">
        <v>2233</v>
      </c>
      <c r="E405" s="78" t="s">
        <v>220</v>
      </c>
      <c r="F405" s="78" t="s">
        <v>221</v>
      </c>
      <c r="G405" s="79" t="n">
        <v>37984</v>
      </c>
      <c r="H405" s="91" t="n">
        <v>0.040714344667765</v>
      </c>
      <c r="I405" s="78" t="s">
        <v>11534</v>
      </c>
      <c r="J405" s="90" t="n">
        <v>5</v>
      </c>
      <c r="K405" s="81" t="n">
        <v>0.32571475734212</v>
      </c>
    </row>
    <row r="406" customFormat="false" ht="15" hidden="false" customHeight="false" outlineLevel="0" collapsed="false">
      <c r="A406" s="78" t="s">
        <v>329</v>
      </c>
      <c r="B406" s="78" t="s">
        <v>330</v>
      </c>
      <c r="C406" s="78" t="s">
        <v>11929</v>
      </c>
      <c r="D406" s="90" t="n">
        <v>2022</v>
      </c>
      <c r="E406" s="78" t="s">
        <v>11266</v>
      </c>
      <c r="F406" s="78" t="s">
        <v>227</v>
      </c>
      <c r="G406" s="79" t="n">
        <v>37005</v>
      </c>
      <c r="H406" s="91" t="n">
        <v>0.0396649727366955</v>
      </c>
      <c r="I406" s="78" t="s">
        <v>11528</v>
      </c>
      <c r="J406" s="90" t="n">
        <v>6</v>
      </c>
      <c r="K406" s="81" t="n">
        <v>0.317319781893564</v>
      </c>
    </row>
    <row r="407" customFormat="false" ht="15" hidden="false" customHeight="false" outlineLevel="0" collapsed="false">
      <c r="A407" s="78" t="s">
        <v>329</v>
      </c>
      <c r="B407" s="78" t="s">
        <v>330</v>
      </c>
      <c r="C407" s="78" t="s">
        <v>11930</v>
      </c>
      <c r="D407" s="90" t="n">
        <v>4444</v>
      </c>
      <c r="E407" s="78" t="s">
        <v>11240</v>
      </c>
      <c r="F407" s="78" t="s">
        <v>221</v>
      </c>
      <c r="G407" s="79" t="n">
        <v>36242</v>
      </c>
      <c r="H407" s="91" t="n">
        <v>0.038847127196955</v>
      </c>
      <c r="I407" s="78" t="s">
        <v>11534</v>
      </c>
      <c r="J407" s="90" t="n">
        <v>7</v>
      </c>
      <c r="K407" s="81" t="n">
        <v>0.31077701757564</v>
      </c>
    </row>
    <row r="408" customFormat="false" ht="15" hidden="false" customHeight="false" outlineLevel="0" collapsed="false">
      <c r="A408" s="78" t="s">
        <v>329</v>
      </c>
      <c r="B408" s="78" t="s">
        <v>330</v>
      </c>
      <c r="C408" s="78" t="s">
        <v>11931</v>
      </c>
      <c r="D408" s="90" t="n">
        <v>2011</v>
      </c>
      <c r="E408" s="78" t="s">
        <v>11266</v>
      </c>
      <c r="F408" s="78" t="s">
        <v>227</v>
      </c>
      <c r="G408" s="79" t="n">
        <v>35398</v>
      </c>
      <c r="H408" s="91" t="n">
        <v>0.0379424592604661</v>
      </c>
      <c r="I408" s="78" t="s">
        <v>11534</v>
      </c>
      <c r="J408" s="90" t="n">
        <v>8</v>
      </c>
      <c r="K408" s="81" t="n">
        <v>0.303539674083729</v>
      </c>
    </row>
    <row r="409" customFormat="false" ht="15" hidden="false" customHeight="false" outlineLevel="0" collapsed="false">
      <c r="A409" s="78" t="s">
        <v>337</v>
      </c>
      <c r="B409" s="78" t="s">
        <v>338</v>
      </c>
      <c r="C409" s="78" t="s">
        <v>11932</v>
      </c>
      <c r="D409" s="90" t="n">
        <v>1011</v>
      </c>
      <c r="E409" s="78" t="s">
        <v>11232</v>
      </c>
      <c r="F409" s="78" t="s">
        <v>221</v>
      </c>
      <c r="G409" s="79" t="n">
        <v>22027</v>
      </c>
      <c r="H409" s="91" t="n">
        <v>0.0690889245062276</v>
      </c>
      <c r="I409" s="78" t="s">
        <v>11528</v>
      </c>
      <c r="J409" s="90" t="n">
        <v>1</v>
      </c>
      <c r="K409" s="81" t="n">
        <v>0.552711396049821</v>
      </c>
    </row>
    <row r="410" customFormat="false" ht="15" hidden="false" customHeight="false" outlineLevel="0" collapsed="false">
      <c r="A410" s="78" t="s">
        <v>337</v>
      </c>
      <c r="B410" s="78" t="s">
        <v>338</v>
      </c>
      <c r="C410" s="78" t="s">
        <v>11933</v>
      </c>
      <c r="D410" s="90" t="n">
        <v>1033</v>
      </c>
      <c r="E410" s="78" t="s">
        <v>11232</v>
      </c>
      <c r="F410" s="78" t="s">
        <v>221</v>
      </c>
      <c r="G410" s="79" t="n">
        <v>20184</v>
      </c>
      <c r="H410" s="91" t="n">
        <v>0.0633082513385254</v>
      </c>
      <c r="I410" s="78" t="s">
        <v>11528</v>
      </c>
      <c r="J410" s="90" t="n">
        <v>2</v>
      </c>
      <c r="K410" s="81" t="n">
        <v>0.506466010708203</v>
      </c>
    </row>
    <row r="411" customFormat="false" ht="15" hidden="false" customHeight="false" outlineLevel="0" collapsed="false">
      <c r="A411" s="78" t="s">
        <v>337</v>
      </c>
      <c r="B411" s="78" t="s">
        <v>338</v>
      </c>
      <c r="C411" s="78" t="s">
        <v>11934</v>
      </c>
      <c r="D411" s="90" t="n">
        <v>2021</v>
      </c>
      <c r="E411" s="78" t="s">
        <v>11266</v>
      </c>
      <c r="F411" s="78" t="s">
        <v>227</v>
      </c>
      <c r="G411" s="79" t="n">
        <v>19962</v>
      </c>
      <c r="H411" s="91" t="n">
        <v>0.0626119358511516</v>
      </c>
      <c r="I411" s="78" t="s">
        <v>11528</v>
      </c>
      <c r="J411" s="90" t="n">
        <v>3</v>
      </c>
      <c r="K411" s="81" t="n">
        <v>0.500895486809213</v>
      </c>
    </row>
    <row r="412" customFormat="false" ht="15" hidden="false" customHeight="false" outlineLevel="0" collapsed="false">
      <c r="A412" s="78" t="s">
        <v>337</v>
      </c>
      <c r="B412" s="78" t="s">
        <v>338</v>
      </c>
      <c r="C412" s="78" t="s">
        <v>11935</v>
      </c>
      <c r="D412" s="90" t="n">
        <v>2222</v>
      </c>
      <c r="E412" s="78" t="s">
        <v>220</v>
      </c>
      <c r="F412" s="78" t="s">
        <v>221</v>
      </c>
      <c r="G412" s="79" t="n">
        <v>16673</v>
      </c>
      <c r="H412" s="91" t="n">
        <v>0.0522958023467714</v>
      </c>
      <c r="I412" s="78" t="s">
        <v>11528</v>
      </c>
      <c r="J412" s="90" t="n">
        <v>4</v>
      </c>
      <c r="K412" s="81" t="n">
        <v>0.418366418774171</v>
      </c>
    </row>
    <row r="413" customFormat="false" ht="15" hidden="false" customHeight="false" outlineLevel="0" collapsed="false">
      <c r="A413" s="78" t="s">
        <v>337</v>
      </c>
      <c r="B413" s="78" t="s">
        <v>338</v>
      </c>
      <c r="C413" s="78" t="s">
        <v>11936</v>
      </c>
      <c r="D413" s="90" t="n">
        <v>2020</v>
      </c>
      <c r="E413" s="78" t="s">
        <v>11266</v>
      </c>
      <c r="F413" s="78" t="s">
        <v>227</v>
      </c>
      <c r="G413" s="79" t="n">
        <v>16111</v>
      </c>
      <c r="H413" s="91" t="n">
        <v>0.0505330577345909</v>
      </c>
      <c r="I413" s="78" t="s">
        <v>11534</v>
      </c>
      <c r="J413" s="90" t="n">
        <v>5</v>
      </c>
      <c r="K413" s="81" t="n">
        <v>0.404264461876727</v>
      </c>
    </row>
    <row r="414" customFormat="false" ht="15" hidden="false" customHeight="false" outlineLevel="0" collapsed="false">
      <c r="A414" s="78" t="s">
        <v>337</v>
      </c>
      <c r="B414" s="78" t="s">
        <v>338</v>
      </c>
      <c r="C414" s="78" t="s">
        <v>11937</v>
      </c>
      <c r="D414" s="90" t="n">
        <v>4455</v>
      </c>
      <c r="E414" s="78" t="s">
        <v>11240</v>
      </c>
      <c r="F414" s="78" t="s">
        <v>221</v>
      </c>
      <c r="G414" s="79" t="n">
        <v>15796</v>
      </c>
      <c r="H414" s="91" t="n">
        <v>0.04954504251602</v>
      </c>
      <c r="I414" s="78" t="s">
        <v>11528</v>
      </c>
      <c r="J414" s="90" t="n">
        <v>6</v>
      </c>
      <c r="K414" s="81" t="n">
        <v>0.39636034012816</v>
      </c>
    </row>
    <row r="415" customFormat="false" ht="15" hidden="false" customHeight="false" outlineLevel="0" collapsed="false">
      <c r="A415" s="78" t="s">
        <v>337</v>
      </c>
      <c r="B415" s="78" t="s">
        <v>338</v>
      </c>
      <c r="C415" s="78" t="s">
        <v>11938</v>
      </c>
      <c r="D415" s="90" t="n">
        <v>1022</v>
      </c>
      <c r="E415" s="78" t="s">
        <v>11232</v>
      </c>
      <c r="F415" s="78" t="s">
        <v>221</v>
      </c>
      <c r="G415" s="79" t="n">
        <v>15713</v>
      </c>
      <c r="H415" s="91" t="n">
        <v>0.0492847083473171</v>
      </c>
      <c r="I415" s="78" t="s">
        <v>11534</v>
      </c>
      <c r="J415" s="90" t="n">
        <v>7</v>
      </c>
      <c r="K415" s="81" t="n">
        <v>0.394277666778537</v>
      </c>
    </row>
    <row r="416" customFormat="false" ht="15" hidden="false" customHeight="false" outlineLevel="0" collapsed="false">
      <c r="A416" s="78" t="s">
        <v>337</v>
      </c>
      <c r="B416" s="78" t="s">
        <v>338</v>
      </c>
      <c r="C416" s="78" t="s">
        <v>11939</v>
      </c>
      <c r="D416" s="90" t="n">
        <v>4477</v>
      </c>
      <c r="E416" s="78" t="s">
        <v>11240</v>
      </c>
      <c r="F416" s="78" t="s">
        <v>221</v>
      </c>
      <c r="G416" s="79" t="n">
        <v>14972</v>
      </c>
      <c r="H416" s="91" t="n">
        <v>0.0469605201664884</v>
      </c>
      <c r="I416" s="78" t="s">
        <v>11534</v>
      </c>
      <c r="J416" s="90" t="n">
        <v>8</v>
      </c>
      <c r="K416" s="81" t="n">
        <v>0.375684161331907</v>
      </c>
    </row>
    <row r="417" customFormat="false" ht="15" hidden="false" customHeight="false" outlineLevel="0" collapsed="false">
      <c r="A417" s="78" t="s">
        <v>302</v>
      </c>
      <c r="B417" s="78" t="s">
        <v>303</v>
      </c>
      <c r="C417" s="78" t="s">
        <v>11940</v>
      </c>
      <c r="D417" s="90" t="n">
        <v>2233</v>
      </c>
      <c r="E417" s="78" t="s">
        <v>220</v>
      </c>
      <c r="F417" s="78" t="s">
        <v>221</v>
      </c>
      <c r="G417" s="79" t="n">
        <v>560223</v>
      </c>
      <c r="H417" s="91" t="n">
        <v>0.13239354006548</v>
      </c>
      <c r="I417" s="78" t="s">
        <v>11528</v>
      </c>
      <c r="J417" s="90" t="n">
        <v>1</v>
      </c>
      <c r="K417" s="81" t="n">
        <v>2.11829664104769</v>
      </c>
    </row>
    <row r="418" customFormat="false" ht="15" hidden="false" customHeight="false" outlineLevel="0" collapsed="false">
      <c r="A418" s="78" t="s">
        <v>302</v>
      </c>
      <c r="B418" s="78" t="s">
        <v>303</v>
      </c>
      <c r="C418" s="78" t="s">
        <v>11941</v>
      </c>
      <c r="D418" s="90" t="n">
        <v>1313</v>
      </c>
      <c r="E418" s="78" t="s">
        <v>223</v>
      </c>
      <c r="F418" s="78" t="s">
        <v>224</v>
      </c>
      <c r="G418" s="79" t="n">
        <v>201377</v>
      </c>
      <c r="H418" s="91" t="n">
        <v>0.0475900024057674</v>
      </c>
      <c r="I418" s="78" t="s">
        <v>11528</v>
      </c>
      <c r="J418" s="90" t="n">
        <v>2</v>
      </c>
      <c r="K418" s="81" t="n">
        <v>0.761440038492279</v>
      </c>
    </row>
    <row r="419" customFormat="false" ht="15" hidden="false" customHeight="false" outlineLevel="0" collapsed="false">
      <c r="A419" s="78" t="s">
        <v>302</v>
      </c>
      <c r="B419" s="78" t="s">
        <v>303</v>
      </c>
      <c r="C419" s="78" t="s">
        <v>11942</v>
      </c>
      <c r="D419" s="90" t="n">
        <v>1350</v>
      </c>
      <c r="E419" s="78" t="s">
        <v>223</v>
      </c>
      <c r="F419" s="78" t="s">
        <v>224</v>
      </c>
      <c r="G419" s="79" t="n">
        <v>164389</v>
      </c>
      <c r="H419" s="91" t="n">
        <v>0.0388488899203072</v>
      </c>
      <c r="I419" s="78" t="s">
        <v>11528</v>
      </c>
      <c r="J419" s="90" t="n">
        <v>3</v>
      </c>
      <c r="K419" s="81" t="n">
        <v>0.621582238724915</v>
      </c>
    </row>
    <row r="420" customFormat="false" ht="15" hidden="false" customHeight="false" outlineLevel="0" collapsed="false">
      <c r="A420" s="78" t="s">
        <v>302</v>
      </c>
      <c r="B420" s="78" t="s">
        <v>303</v>
      </c>
      <c r="C420" s="78" t="s">
        <v>11943</v>
      </c>
      <c r="D420" s="90" t="n">
        <v>2222</v>
      </c>
      <c r="E420" s="78" t="s">
        <v>220</v>
      </c>
      <c r="F420" s="78" t="s">
        <v>221</v>
      </c>
      <c r="G420" s="79" t="n">
        <v>131555</v>
      </c>
      <c r="H420" s="91" t="n">
        <v>0.0310894628805213</v>
      </c>
      <c r="I420" s="78" t="s">
        <v>11528</v>
      </c>
      <c r="J420" s="90" t="n">
        <v>4</v>
      </c>
      <c r="K420" s="81" t="n">
        <v>0.49743140608834</v>
      </c>
    </row>
    <row r="421" customFormat="false" ht="15" hidden="false" customHeight="false" outlineLevel="0" collapsed="false">
      <c r="A421" s="78" t="s">
        <v>302</v>
      </c>
      <c r="B421" s="78" t="s">
        <v>303</v>
      </c>
      <c r="C421" s="78" t="s">
        <v>11944</v>
      </c>
      <c r="D421" s="90" t="n">
        <v>2212</v>
      </c>
      <c r="E421" s="78" t="s">
        <v>220</v>
      </c>
      <c r="F421" s="78" t="s">
        <v>221</v>
      </c>
      <c r="G421" s="79" t="n">
        <v>128333</v>
      </c>
      <c r="H421" s="91" t="n">
        <v>0.0303280304043627</v>
      </c>
      <c r="I421" s="78" t="s">
        <v>11528</v>
      </c>
      <c r="J421" s="90" t="n">
        <v>5</v>
      </c>
      <c r="K421" s="81" t="n">
        <v>0.485248486469803</v>
      </c>
    </row>
    <row r="422" customFormat="false" ht="15" hidden="false" customHeight="false" outlineLevel="0" collapsed="false">
      <c r="A422" s="78" t="s">
        <v>302</v>
      </c>
      <c r="B422" s="78" t="s">
        <v>303</v>
      </c>
      <c r="C422" s="78" t="s">
        <v>11945</v>
      </c>
      <c r="D422" s="90" t="n">
        <v>1510</v>
      </c>
      <c r="E422" s="78" t="s">
        <v>11237</v>
      </c>
      <c r="F422" s="78" t="s">
        <v>227</v>
      </c>
      <c r="G422" s="79" t="n">
        <v>125010</v>
      </c>
      <c r="H422" s="91" t="n">
        <v>0.029542729312409</v>
      </c>
      <c r="I422" s="78" t="s">
        <v>11528</v>
      </c>
      <c r="J422" s="90" t="n">
        <v>6</v>
      </c>
      <c r="K422" s="81" t="n">
        <v>0.472683668998544</v>
      </c>
    </row>
    <row r="423" customFormat="false" ht="15" hidden="false" customHeight="false" outlineLevel="0" collapsed="false">
      <c r="A423" s="78" t="s">
        <v>302</v>
      </c>
      <c r="B423" s="78" t="s">
        <v>303</v>
      </c>
      <c r="C423" s="78" t="s">
        <v>11946</v>
      </c>
      <c r="D423" s="90" t="n">
        <v>3050</v>
      </c>
      <c r="E423" s="78" t="s">
        <v>234</v>
      </c>
      <c r="F423" s="78" t="s">
        <v>221</v>
      </c>
      <c r="G423" s="79" t="n">
        <v>117197</v>
      </c>
      <c r="H423" s="91" t="n">
        <v>0.0276963382707495</v>
      </c>
      <c r="I423" s="78" t="s">
        <v>11528</v>
      </c>
      <c r="J423" s="90" t="n">
        <v>7</v>
      </c>
      <c r="K423" s="81" t="n">
        <v>0.443141412331992</v>
      </c>
    </row>
    <row r="424" customFormat="false" ht="15" hidden="false" customHeight="false" outlineLevel="0" collapsed="false">
      <c r="A424" s="78" t="s">
        <v>302</v>
      </c>
      <c r="B424" s="78" t="s">
        <v>303</v>
      </c>
      <c r="C424" s="78" t="s">
        <v>11947</v>
      </c>
      <c r="D424" s="90" t="n">
        <v>6565</v>
      </c>
      <c r="E424" s="78" t="s">
        <v>11536</v>
      </c>
      <c r="F424" s="78" t="s">
        <v>224</v>
      </c>
      <c r="G424" s="79" t="n">
        <v>114792</v>
      </c>
      <c r="H424" s="91" t="n">
        <v>0.0271279816273102</v>
      </c>
      <c r="I424" s="78" t="s">
        <v>11534</v>
      </c>
      <c r="J424" s="90" t="n">
        <v>8</v>
      </c>
      <c r="K424" s="81" t="n">
        <v>0.434047706036964</v>
      </c>
    </row>
    <row r="425" customFormat="false" ht="15" hidden="false" customHeight="false" outlineLevel="0" collapsed="false">
      <c r="A425" s="78" t="s">
        <v>302</v>
      </c>
      <c r="B425" s="78" t="s">
        <v>303</v>
      </c>
      <c r="C425" s="78" t="s">
        <v>11948</v>
      </c>
      <c r="D425" s="90" t="n">
        <v>5511</v>
      </c>
      <c r="E425" s="78" t="s">
        <v>232</v>
      </c>
      <c r="F425" s="78" t="s">
        <v>227</v>
      </c>
      <c r="G425" s="79" t="n">
        <v>114391</v>
      </c>
      <c r="H425" s="91" t="n">
        <v>0.0270332161329156</v>
      </c>
      <c r="I425" s="78" t="s">
        <v>11528</v>
      </c>
      <c r="J425" s="90" t="n">
        <v>9</v>
      </c>
      <c r="K425" s="81" t="n">
        <v>0.432531458126649</v>
      </c>
    </row>
    <row r="426" customFormat="false" ht="15" hidden="false" customHeight="false" outlineLevel="0" collapsed="false">
      <c r="A426" s="78" t="s">
        <v>302</v>
      </c>
      <c r="B426" s="78" t="s">
        <v>303</v>
      </c>
      <c r="C426" s="78" t="s">
        <v>11949</v>
      </c>
      <c r="D426" s="90" t="n">
        <v>2210</v>
      </c>
      <c r="E426" s="78" t="s">
        <v>220</v>
      </c>
      <c r="F426" s="78" t="s">
        <v>221</v>
      </c>
      <c r="G426" s="79" t="n">
        <v>96253</v>
      </c>
      <c r="H426" s="91" t="n">
        <v>0.0227467908527902</v>
      </c>
      <c r="I426" s="78" t="s">
        <v>11528</v>
      </c>
      <c r="J426" s="90" t="n">
        <v>10</v>
      </c>
      <c r="K426" s="81" t="n">
        <v>0.363948653644643</v>
      </c>
    </row>
    <row r="427" customFormat="false" ht="15" hidden="false" customHeight="false" outlineLevel="0" collapsed="false">
      <c r="A427" s="78" t="s">
        <v>302</v>
      </c>
      <c r="B427" s="78" t="s">
        <v>303</v>
      </c>
      <c r="C427" s="78" t="s">
        <v>11950</v>
      </c>
      <c r="D427" s="90" t="n">
        <v>1111</v>
      </c>
      <c r="E427" s="78" t="s">
        <v>11230</v>
      </c>
      <c r="F427" s="78" t="s">
        <v>221</v>
      </c>
      <c r="G427" s="79" t="n">
        <v>93005</v>
      </c>
      <c r="H427" s="91" t="n">
        <v>0.0219792139804863</v>
      </c>
      <c r="I427" s="78" t="s">
        <v>11528</v>
      </c>
      <c r="J427" s="90" t="n">
        <v>11</v>
      </c>
      <c r="K427" s="81" t="n">
        <v>0.351667423687782</v>
      </c>
    </row>
    <row r="428" customFormat="false" ht="15" hidden="false" customHeight="false" outlineLevel="0" collapsed="false">
      <c r="A428" s="78" t="s">
        <v>302</v>
      </c>
      <c r="B428" s="78" t="s">
        <v>303</v>
      </c>
      <c r="C428" s="78" t="s">
        <v>11951</v>
      </c>
      <c r="D428" s="90" t="n">
        <v>2020</v>
      </c>
      <c r="E428" s="78" t="s">
        <v>11266</v>
      </c>
      <c r="F428" s="78" t="s">
        <v>227</v>
      </c>
      <c r="G428" s="79" t="n">
        <v>92598</v>
      </c>
      <c r="H428" s="91" t="n">
        <v>0.0218830305485197</v>
      </c>
      <c r="I428" s="78" t="s">
        <v>11534</v>
      </c>
      <c r="J428" s="90" t="n">
        <v>12</v>
      </c>
      <c r="K428" s="81" t="n">
        <v>0.350128488776315</v>
      </c>
    </row>
    <row r="429" customFormat="false" ht="15" hidden="false" customHeight="false" outlineLevel="0" collapsed="false">
      <c r="A429" s="78" t="s">
        <v>302</v>
      </c>
      <c r="B429" s="78" t="s">
        <v>303</v>
      </c>
      <c r="C429" s="78" t="s">
        <v>11952</v>
      </c>
      <c r="D429" s="90" t="n">
        <v>2220</v>
      </c>
      <c r="E429" s="78" t="s">
        <v>220</v>
      </c>
      <c r="F429" s="78" t="s">
        <v>221</v>
      </c>
      <c r="G429" s="79" t="n">
        <v>89830</v>
      </c>
      <c r="H429" s="91" t="n">
        <v>0.021228888681975</v>
      </c>
      <c r="I429" s="78" t="s">
        <v>11528</v>
      </c>
      <c r="J429" s="90" t="n">
        <v>13</v>
      </c>
      <c r="K429" s="81" t="n">
        <v>0.339662218911601</v>
      </c>
    </row>
    <row r="430" customFormat="false" ht="15" hidden="false" customHeight="false" outlineLevel="0" collapsed="false">
      <c r="A430" s="78" t="s">
        <v>302</v>
      </c>
      <c r="B430" s="78" t="s">
        <v>303</v>
      </c>
      <c r="C430" s="78" t="s">
        <v>11953</v>
      </c>
      <c r="D430" s="90" t="n">
        <v>2200</v>
      </c>
      <c r="E430" s="78" t="s">
        <v>220</v>
      </c>
      <c r="F430" s="78" t="s">
        <v>221</v>
      </c>
      <c r="G430" s="79" t="n">
        <v>78698</v>
      </c>
      <c r="H430" s="91" t="n">
        <v>0.0185981418400765</v>
      </c>
      <c r="I430" s="78" t="s">
        <v>11534</v>
      </c>
      <c r="J430" s="90" t="n">
        <v>14</v>
      </c>
      <c r="K430" s="81" t="n">
        <v>0.297570269441224</v>
      </c>
    </row>
    <row r="431" customFormat="false" ht="15" hidden="false" customHeight="false" outlineLevel="0" collapsed="false">
      <c r="A431" s="78" t="s">
        <v>302</v>
      </c>
      <c r="B431" s="78" t="s">
        <v>303</v>
      </c>
      <c r="C431" s="78" t="s">
        <v>11954</v>
      </c>
      <c r="D431" s="90" t="n">
        <v>2211</v>
      </c>
      <c r="E431" s="78" t="s">
        <v>220</v>
      </c>
      <c r="F431" s="78" t="s">
        <v>221</v>
      </c>
      <c r="G431" s="79" t="n">
        <v>76458</v>
      </c>
      <c r="H431" s="91" t="n">
        <v>0.0180687784798669</v>
      </c>
      <c r="I431" s="78" t="s">
        <v>11534</v>
      </c>
      <c r="J431" s="90" t="n">
        <v>15</v>
      </c>
      <c r="K431" s="81" t="n">
        <v>0.289100455677871</v>
      </c>
    </row>
    <row r="432" customFormat="false" ht="15" hidden="false" customHeight="false" outlineLevel="0" collapsed="false">
      <c r="A432" s="78" t="s">
        <v>302</v>
      </c>
      <c r="B432" s="78" t="s">
        <v>303</v>
      </c>
      <c r="C432" s="78" t="s">
        <v>11955</v>
      </c>
      <c r="D432" s="90" t="n">
        <v>1077</v>
      </c>
      <c r="E432" s="78" t="s">
        <v>11232</v>
      </c>
      <c r="F432" s="78" t="s">
        <v>221</v>
      </c>
      <c r="G432" s="79" t="n">
        <v>74603</v>
      </c>
      <c r="H432" s="91" t="n">
        <v>0.0176303994471934</v>
      </c>
      <c r="I432" s="78" t="s">
        <v>11528</v>
      </c>
      <c r="J432" s="90" t="n">
        <v>16</v>
      </c>
      <c r="K432" s="81" t="n">
        <v>0.282086391155095</v>
      </c>
    </row>
    <row r="433" customFormat="false" ht="15" hidden="false" customHeight="false" outlineLevel="0" collapsed="false">
      <c r="A433" s="78" t="s">
        <v>327</v>
      </c>
      <c r="B433" s="78" t="s">
        <v>328</v>
      </c>
      <c r="C433" s="78" t="s">
        <v>11956</v>
      </c>
      <c r="D433" s="90" t="n">
        <v>4444</v>
      </c>
      <c r="E433" s="78" t="s">
        <v>11240</v>
      </c>
      <c r="F433" s="78" t="s">
        <v>221</v>
      </c>
      <c r="G433" s="79" t="n">
        <v>115903</v>
      </c>
      <c r="H433" s="91" t="n">
        <v>0.0902882293370725</v>
      </c>
      <c r="I433" s="78" t="s">
        <v>11528</v>
      </c>
      <c r="J433" s="90" t="n">
        <v>1</v>
      </c>
      <c r="K433" s="81" t="n">
        <v>0.72230583469658</v>
      </c>
    </row>
    <row r="434" customFormat="false" ht="15" hidden="false" customHeight="false" outlineLevel="0" collapsed="false">
      <c r="A434" s="78" t="s">
        <v>327</v>
      </c>
      <c r="B434" s="78" t="s">
        <v>328</v>
      </c>
      <c r="C434" s="78" t="s">
        <v>11957</v>
      </c>
      <c r="D434" s="90" t="n">
        <v>4040</v>
      </c>
      <c r="E434" s="78" t="s">
        <v>11270</v>
      </c>
      <c r="F434" s="78" t="s">
        <v>224</v>
      </c>
      <c r="G434" s="79" t="n">
        <v>105865</v>
      </c>
      <c r="H434" s="91" t="n">
        <v>0.0824686453221158</v>
      </c>
      <c r="I434" s="78" t="s">
        <v>11528</v>
      </c>
      <c r="J434" s="90" t="n">
        <v>2</v>
      </c>
      <c r="K434" s="81" t="n">
        <v>0.659749162576926</v>
      </c>
    </row>
    <row r="435" customFormat="false" ht="15" hidden="false" customHeight="false" outlineLevel="0" collapsed="false">
      <c r="A435" s="78" t="s">
        <v>327</v>
      </c>
      <c r="B435" s="78" t="s">
        <v>328</v>
      </c>
      <c r="C435" s="78" t="s">
        <v>11958</v>
      </c>
      <c r="D435" s="90" t="n">
        <v>1311</v>
      </c>
      <c r="E435" s="78" t="s">
        <v>223</v>
      </c>
      <c r="F435" s="78" t="s">
        <v>224</v>
      </c>
      <c r="G435" s="79" t="n">
        <v>88900</v>
      </c>
      <c r="H435" s="91" t="n">
        <v>0.0692529407182363</v>
      </c>
      <c r="I435" s="78" t="s">
        <v>11528</v>
      </c>
      <c r="J435" s="90" t="n">
        <v>3</v>
      </c>
      <c r="K435" s="81" t="n">
        <v>0.554023525745891</v>
      </c>
    </row>
    <row r="436" customFormat="false" ht="15" hidden="false" customHeight="false" outlineLevel="0" collapsed="false">
      <c r="A436" s="78" t="s">
        <v>327</v>
      </c>
      <c r="B436" s="78" t="s">
        <v>328</v>
      </c>
      <c r="C436" s="78" t="s">
        <v>11959</v>
      </c>
      <c r="D436" s="90" t="n">
        <v>5555</v>
      </c>
      <c r="E436" s="78" t="s">
        <v>232</v>
      </c>
      <c r="F436" s="78" t="s">
        <v>227</v>
      </c>
      <c r="G436" s="79" t="n">
        <v>81533</v>
      </c>
      <c r="H436" s="91" t="n">
        <v>0.0635140609176599</v>
      </c>
      <c r="I436" s="78" t="s">
        <v>11528</v>
      </c>
      <c r="J436" s="90" t="n">
        <v>4</v>
      </c>
      <c r="K436" s="81" t="n">
        <v>0.508112487341279</v>
      </c>
    </row>
    <row r="437" customFormat="false" ht="15" hidden="false" customHeight="false" outlineLevel="0" collapsed="false">
      <c r="A437" s="78" t="s">
        <v>327</v>
      </c>
      <c r="B437" s="78" t="s">
        <v>328</v>
      </c>
      <c r="C437" s="78" t="s">
        <v>11960</v>
      </c>
      <c r="D437" s="90" t="n">
        <v>5505</v>
      </c>
      <c r="E437" s="78" t="s">
        <v>232</v>
      </c>
      <c r="F437" s="78" t="s">
        <v>227</v>
      </c>
      <c r="G437" s="79" t="n">
        <v>71592</v>
      </c>
      <c r="H437" s="91" t="n">
        <v>0.0557700397289086</v>
      </c>
      <c r="I437" s="78" t="s">
        <v>11534</v>
      </c>
      <c r="J437" s="90" t="n">
        <v>5</v>
      </c>
      <c r="K437" s="81" t="n">
        <v>0.446160317831269</v>
      </c>
    </row>
    <row r="438" customFormat="false" ht="15" hidden="false" customHeight="false" outlineLevel="0" collapsed="false">
      <c r="A438" s="78" t="s">
        <v>327</v>
      </c>
      <c r="B438" s="78" t="s">
        <v>328</v>
      </c>
      <c r="C438" s="78" t="s">
        <v>11961</v>
      </c>
      <c r="D438" s="90" t="n">
        <v>1000</v>
      </c>
      <c r="E438" s="78" t="s">
        <v>11232</v>
      </c>
      <c r="F438" s="78" t="s">
        <v>221</v>
      </c>
      <c r="G438" s="79" t="n">
        <v>66696</v>
      </c>
      <c r="H438" s="91" t="n">
        <v>0.0519560645010517</v>
      </c>
      <c r="I438" s="78" t="s">
        <v>11528</v>
      </c>
      <c r="J438" s="90" t="n">
        <v>6</v>
      </c>
      <c r="K438" s="81" t="n">
        <v>0.415648516008413</v>
      </c>
    </row>
    <row r="439" customFormat="false" ht="15" hidden="false" customHeight="false" outlineLevel="0" collapsed="false">
      <c r="A439" s="78" t="s">
        <v>327</v>
      </c>
      <c r="B439" s="78" t="s">
        <v>328</v>
      </c>
      <c r="C439" s="78" t="s">
        <v>11962</v>
      </c>
      <c r="D439" s="90" t="n">
        <v>4422</v>
      </c>
      <c r="E439" s="78" t="s">
        <v>11240</v>
      </c>
      <c r="F439" s="78" t="s">
        <v>221</v>
      </c>
      <c r="G439" s="79" t="n">
        <v>66342</v>
      </c>
      <c r="H439" s="91" t="n">
        <v>0.051680299135312</v>
      </c>
      <c r="I439" s="78" t="s">
        <v>11534</v>
      </c>
      <c r="J439" s="90" t="n">
        <v>7</v>
      </c>
      <c r="K439" s="81" t="n">
        <v>0.413442393082496</v>
      </c>
    </row>
    <row r="440" customFormat="false" ht="15" hidden="false" customHeight="false" outlineLevel="0" collapsed="false">
      <c r="A440" s="78" t="s">
        <v>327</v>
      </c>
      <c r="B440" s="78" t="s">
        <v>328</v>
      </c>
      <c r="C440" s="78" t="s">
        <v>11963</v>
      </c>
      <c r="D440" s="90" t="n">
        <v>1177</v>
      </c>
      <c r="E440" s="78" t="s">
        <v>11230</v>
      </c>
      <c r="F440" s="78" t="s">
        <v>221</v>
      </c>
      <c r="G440" s="79" t="n">
        <v>58289</v>
      </c>
      <c r="H440" s="91" t="n">
        <v>0.0454070265638389</v>
      </c>
      <c r="I440" s="78" t="s">
        <v>11534</v>
      </c>
      <c r="J440" s="90" t="n">
        <v>8</v>
      </c>
      <c r="K440" s="81" t="n">
        <v>0.363256212510711</v>
      </c>
    </row>
    <row r="441" customFormat="false" ht="15" hidden="false" customHeight="false" outlineLevel="0" collapsed="false">
      <c r="A441" s="78" t="s">
        <v>280</v>
      </c>
      <c r="B441" s="78" t="s">
        <v>281</v>
      </c>
      <c r="C441" s="78" t="s">
        <v>11964</v>
      </c>
      <c r="D441" s="90" t="n">
        <v>2211</v>
      </c>
      <c r="E441" s="78" t="s">
        <v>220</v>
      </c>
      <c r="F441" s="78" t="s">
        <v>221</v>
      </c>
      <c r="G441" s="79" t="n">
        <v>3038438</v>
      </c>
      <c r="H441" s="91" t="n">
        <v>0.128343916167262</v>
      </c>
      <c r="I441" s="78" t="s">
        <v>11528</v>
      </c>
      <c r="J441" s="90" t="n">
        <v>1</v>
      </c>
      <c r="K441" s="81" t="n">
        <v>8.98407413170834</v>
      </c>
    </row>
    <row r="442" customFormat="false" ht="15" hidden="false" customHeight="false" outlineLevel="0" collapsed="false">
      <c r="A442" s="78" t="s">
        <v>280</v>
      </c>
      <c r="B442" s="78" t="s">
        <v>281</v>
      </c>
      <c r="C442" s="78" t="s">
        <v>11965</v>
      </c>
      <c r="D442" s="90" t="n">
        <v>5070</v>
      </c>
      <c r="E442" s="78" t="s">
        <v>11316</v>
      </c>
      <c r="F442" s="78" t="s">
        <v>224</v>
      </c>
      <c r="G442" s="79" t="n">
        <v>1596472</v>
      </c>
      <c r="H442" s="91" t="n">
        <v>0.067435132305277</v>
      </c>
      <c r="I442" s="78" t="s">
        <v>11528</v>
      </c>
      <c r="J442" s="90" t="n">
        <v>2</v>
      </c>
      <c r="K442" s="81" t="n">
        <v>4.72045926136939</v>
      </c>
    </row>
    <row r="443" customFormat="false" ht="15" hidden="false" customHeight="false" outlineLevel="0" collapsed="false">
      <c r="A443" s="78" t="s">
        <v>280</v>
      </c>
      <c r="B443" s="78" t="s">
        <v>281</v>
      </c>
      <c r="C443" s="78" t="s">
        <v>11966</v>
      </c>
      <c r="D443" s="90" t="n">
        <v>5000</v>
      </c>
      <c r="E443" s="78" t="s">
        <v>11316</v>
      </c>
      <c r="F443" s="78" t="s">
        <v>224</v>
      </c>
      <c r="G443" s="79" t="n">
        <v>583107</v>
      </c>
      <c r="H443" s="91" t="n">
        <v>0.0246304963025553</v>
      </c>
      <c r="I443" s="78" t="s">
        <v>11528</v>
      </c>
      <c r="J443" s="90" t="n">
        <v>3</v>
      </c>
      <c r="K443" s="81" t="n">
        <v>1.72413474117887</v>
      </c>
    </row>
    <row r="444" customFormat="false" ht="15" hidden="false" customHeight="false" outlineLevel="0" collapsed="false">
      <c r="A444" s="78" t="s">
        <v>280</v>
      </c>
      <c r="B444" s="78" t="s">
        <v>281</v>
      </c>
      <c r="C444" s="78" t="s">
        <v>11967</v>
      </c>
      <c r="D444" s="90" t="n">
        <v>1414</v>
      </c>
      <c r="E444" s="78" t="s">
        <v>230</v>
      </c>
      <c r="F444" s="78" t="s">
        <v>221</v>
      </c>
      <c r="G444" s="79" t="n">
        <v>520071</v>
      </c>
      <c r="H444" s="91" t="n">
        <v>0.02196784954145</v>
      </c>
      <c r="I444" s="78" t="s">
        <v>11528</v>
      </c>
      <c r="J444" s="90" t="n">
        <v>4</v>
      </c>
      <c r="K444" s="81" t="n">
        <v>1.5377494679015</v>
      </c>
    </row>
    <row r="445" customFormat="false" ht="15" hidden="false" customHeight="false" outlineLevel="0" collapsed="false">
      <c r="A445" s="78" t="s">
        <v>280</v>
      </c>
      <c r="B445" s="78" t="s">
        <v>281</v>
      </c>
      <c r="C445" s="78" t="s">
        <v>11968</v>
      </c>
      <c r="D445" s="90" t="n">
        <v>4040</v>
      </c>
      <c r="E445" s="78" t="s">
        <v>11270</v>
      </c>
      <c r="F445" s="78" t="s">
        <v>224</v>
      </c>
      <c r="G445" s="79" t="n">
        <v>476383</v>
      </c>
      <c r="H445" s="91" t="n">
        <v>0.0201224641791305</v>
      </c>
      <c r="I445" s="78" t="s">
        <v>11528</v>
      </c>
      <c r="J445" s="90" t="n">
        <v>5</v>
      </c>
      <c r="K445" s="81" t="n">
        <v>1.40857249253913</v>
      </c>
    </row>
    <row r="446" customFormat="false" ht="15" hidden="false" customHeight="false" outlineLevel="0" collapsed="false">
      <c r="A446" s="78" t="s">
        <v>280</v>
      </c>
      <c r="B446" s="78" t="s">
        <v>281</v>
      </c>
      <c r="C446" s="78" t="s">
        <v>11969</v>
      </c>
      <c r="D446" s="90" t="n">
        <v>2222</v>
      </c>
      <c r="E446" s="78" t="s">
        <v>220</v>
      </c>
      <c r="F446" s="78" t="s">
        <v>221</v>
      </c>
      <c r="G446" s="79" t="n">
        <v>379312</v>
      </c>
      <c r="H446" s="91" t="n">
        <v>0.0160221757130593</v>
      </c>
      <c r="I446" s="78" t="s">
        <v>11528</v>
      </c>
      <c r="J446" s="90" t="n">
        <v>6</v>
      </c>
      <c r="K446" s="81" t="n">
        <v>1.12155229991415</v>
      </c>
    </row>
    <row r="447" customFormat="false" ht="15" hidden="false" customHeight="false" outlineLevel="0" collapsed="false">
      <c r="A447" s="78" t="s">
        <v>280</v>
      </c>
      <c r="B447" s="78" t="s">
        <v>281</v>
      </c>
      <c r="C447" s="78" t="s">
        <v>11970</v>
      </c>
      <c r="D447" s="90" t="n">
        <v>1110</v>
      </c>
      <c r="E447" s="78" t="s">
        <v>11230</v>
      </c>
      <c r="F447" s="78" t="s">
        <v>221</v>
      </c>
      <c r="G447" s="79" t="n">
        <v>333401</v>
      </c>
      <c r="H447" s="91" t="n">
        <v>0.0140828906148756</v>
      </c>
      <c r="I447" s="78" t="s">
        <v>11528</v>
      </c>
      <c r="J447" s="90" t="n">
        <v>7</v>
      </c>
      <c r="K447" s="81" t="n">
        <v>0.98580234304129</v>
      </c>
    </row>
    <row r="448" customFormat="false" ht="15" hidden="false" customHeight="false" outlineLevel="0" collapsed="false">
      <c r="A448" s="78" t="s">
        <v>280</v>
      </c>
      <c r="B448" s="78" t="s">
        <v>281</v>
      </c>
      <c r="C448" s="78" t="s">
        <v>11971</v>
      </c>
      <c r="D448" s="90" t="n">
        <v>2000</v>
      </c>
      <c r="E448" s="78" t="s">
        <v>11266</v>
      </c>
      <c r="F448" s="78" t="s">
        <v>227</v>
      </c>
      <c r="G448" s="79" t="n">
        <v>303271</v>
      </c>
      <c r="H448" s="91" t="n">
        <v>0.0128101964891045</v>
      </c>
      <c r="I448" s="78" t="s">
        <v>11528</v>
      </c>
      <c r="J448" s="90" t="n">
        <v>8</v>
      </c>
      <c r="K448" s="81" t="n">
        <v>0.896713754237315</v>
      </c>
    </row>
    <row r="449" customFormat="false" ht="15" hidden="false" customHeight="false" outlineLevel="0" collapsed="false">
      <c r="A449" s="78" t="s">
        <v>280</v>
      </c>
      <c r="B449" s="78" t="s">
        <v>281</v>
      </c>
      <c r="C449" s="78" t="s">
        <v>11972</v>
      </c>
      <c r="D449" s="90" t="n">
        <v>5005</v>
      </c>
      <c r="E449" s="78" t="s">
        <v>11316</v>
      </c>
      <c r="F449" s="78" t="s">
        <v>224</v>
      </c>
      <c r="G449" s="79" t="n">
        <v>275450</v>
      </c>
      <c r="H449" s="91" t="n">
        <v>0.0116350347475487</v>
      </c>
      <c r="I449" s="78" t="s">
        <v>11528</v>
      </c>
      <c r="J449" s="90" t="n">
        <v>9</v>
      </c>
      <c r="K449" s="81" t="n">
        <v>0.814452432328408</v>
      </c>
    </row>
    <row r="450" customFormat="false" ht="15" hidden="false" customHeight="false" outlineLevel="0" collapsed="false">
      <c r="A450" s="78" t="s">
        <v>280</v>
      </c>
      <c r="B450" s="78" t="s">
        <v>281</v>
      </c>
      <c r="C450" s="78" t="s">
        <v>11973</v>
      </c>
      <c r="D450" s="90" t="n">
        <v>1111</v>
      </c>
      <c r="E450" s="78" t="s">
        <v>11230</v>
      </c>
      <c r="F450" s="78" t="s">
        <v>221</v>
      </c>
      <c r="G450" s="79" t="n">
        <v>269996</v>
      </c>
      <c r="H450" s="91" t="n">
        <v>0.0114046572579385</v>
      </c>
      <c r="I450" s="78" t="s">
        <v>11528</v>
      </c>
      <c r="J450" s="90" t="n">
        <v>10</v>
      </c>
      <c r="K450" s="81" t="n">
        <v>0.798326008055693</v>
      </c>
    </row>
    <row r="451" customFormat="false" ht="15" hidden="false" customHeight="false" outlineLevel="0" collapsed="false">
      <c r="A451" s="78" t="s">
        <v>280</v>
      </c>
      <c r="B451" s="78" t="s">
        <v>281</v>
      </c>
      <c r="C451" s="78" t="s">
        <v>11974</v>
      </c>
      <c r="D451" s="90" t="n">
        <v>2299</v>
      </c>
      <c r="E451" s="78" t="s">
        <v>220</v>
      </c>
      <c r="F451" s="78" t="s">
        <v>221</v>
      </c>
      <c r="G451" s="79" t="n">
        <v>261325</v>
      </c>
      <c r="H451" s="91" t="n">
        <v>0.0110383933759418</v>
      </c>
      <c r="I451" s="78" t="s">
        <v>11528</v>
      </c>
      <c r="J451" s="90" t="n">
        <v>11</v>
      </c>
      <c r="K451" s="81" t="n">
        <v>0.772687536315924</v>
      </c>
    </row>
    <row r="452" customFormat="false" ht="15" hidden="false" customHeight="false" outlineLevel="0" collapsed="false">
      <c r="A452" s="78" t="s">
        <v>280</v>
      </c>
      <c r="B452" s="78" t="s">
        <v>281</v>
      </c>
      <c r="C452" s="78" t="s">
        <v>11975</v>
      </c>
      <c r="D452" s="90" t="n">
        <v>5089</v>
      </c>
      <c r="E452" s="78" t="s">
        <v>11316</v>
      </c>
      <c r="F452" s="78" t="s">
        <v>224</v>
      </c>
      <c r="G452" s="79" t="n">
        <v>253778</v>
      </c>
      <c r="H452" s="91" t="n">
        <v>0.010719607363091</v>
      </c>
      <c r="I452" s="78" t="s">
        <v>11528</v>
      </c>
      <c r="J452" s="90" t="n">
        <v>12</v>
      </c>
      <c r="K452" s="81" t="n">
        <v>0.750372515416368</v>
      </c>
    </row>
    <row r="453" customFormat="false" ht="15" hidden="false" customHeight="false" outlineLevel="0" collapsed="false">
      <c r="A453" s="78" t="s">
        <v>280</v>
      </c>
      <c r="B453" s="78" t="s">
        <v>281</v>
      </c>
      <c r="C453" s="78" t="s">
        <v>11976</v>
      </c>
      <c r="D453" s="90" t="n">
        <v>2026</v>
      </c>
      <c r="E453" s="78" t="s">
        <v>11266</v>
      </c>
      <c r="F453" s="78" t="s">
        <v>227</v>
      </c>
      <c r="G453" s="79" t="n">
        <v>246741</v>
      </c>
      <c r="H453" s="91" t="n">
        <v>0.0104223637997637</v>
      </c>
      <c r="I453" s="78" t="s">
        <v>11528</v>
      </c>
      <c r="J453" s="90" t="n">
        <v>13</v>
      </c>
      <c r="K453" s="81" t="n">
        <v>0.729565465983459</v>
      </c>
    </row>
    <row r="454" customFormat="false" ht="15" hidden="false" customHeight="false" outlineLevel="0" collapsed="false">
      <c r="A454" s="78" t="s">
        <v>280</v>
      </c>
      <c r="B454" s="78" t="s">
        <v>281</v>
      </c>
      <c r="C454" s="78" t="s">
        <v>11977</v>
      </c>
      <c r="D454" s="90" t="n">
        <v>1515</v>
      </c>
      <c r="E454" s="78" t="s">
        <v>11237</v>
      </c>
      <c r="F454" s="78" t="s">
        <v>227</v>
      </c>
      <c r="G454" s="79" t="n">
        <v>239124</v>
      </c>
      <c r="H454" s="91" t="n">
        <v>0.0101006209801156</v>
      </c>
      <c r="I454" s="78" t="s">
        <v>11528</v>
      </c>
      <c r="J454" s="90" t="n">
        <v>14</v>
      </c>
      <c r="K454" s="81" t="n">
        <v>0.707043468608089</v>
      </c>
    </row>
    <row r="455" customFormat="false" ht="15" hidden="false" customHeight="false" outlineLevel="0" collapsed="false">
      <c r="A455" s="78" t="s">
        <v>280</v>
      </c>
      <c r="B455" s="78" t="s">
        <v>281</v>
      </c>
      <c r="C455" s="78" t="s">
        <v>11978</v>
      </c>
      <c r="D455" s="90" t="n">
        <v>1302</v>
      </c>
      <c r="E455" s="78" t="s">
        <v>223</v>
      </c>
      <c r="F455" s="78" t="s">
        <v>224</v>
      </c>
      <c r="G455" s="79" t="n">
        <v>233733</v>
      </c>
      <c r="H455" s="91" t="n">
        <v>0.00987290461662297</v>
      </c>
      <c r="I455" s="78" t="s">
        <v>11528</v>
      </c>
      <c r="J455" s="90" t="n">
        <v>15</v>
      </c>
      <c r="K455" s="81" t="n">
        <v>0.691103323163608</v>
      </c>
    </row>
    <row r="456" customFormat="false" ht="15" hidden="false" customHeight="false" outlineLevel="0" collapsed="false">
      <c r="A456" s="78" t="s">
        <v>280</v>
      </c>
      <c r="B456" s="78" t="s">
        <v>281</v>
      </c>
      <c r="C456" s="78" t="s">
        <v>11979</v>
      </c>
      <c r="D456" s="90" t="n">
        <v>3007</v>
      </c>
      <c r="E456" s="78" t="s">
        <v>234</v>
      </c>
      <c r="F456" s="78" t="s">
        <v>221</v>
      </c>
      <c r="G456" s="79" t="n">
        <v>230866</v>
      </c>
      <c r="H456" s="91" t="n">
        <v>0.00975180225822318</v>
      </c>
      <c r="I456" s="78" t="s">
        <v>11528</v>
      </c>
      <c r="J456" s="90" t="n">
        <v>16</v>
      </c>
      <c r="K456" s="81" t="n">
        <v>0.682626158075622</v>
      </c>
    </row>
    <row r="457" customFormat="false" ht="15" hidden="false" customHeight="false" outlineLevel="0" collapsed="false">
      <c r="A457" s="78" t="s">
        <v>280</v>
      </c>
      <c r="B457" s="78" t="s">
        <v>281</v>
      </c>
      <c r="C457" s="78" t="s">
        <v>11980</v>
      </c>
      <c r="D457" s="90" t="n">
        <v>2011</v>
      </c>
      <c r="E457" s="78" t="s">
        <v>11266</v>
      </c>
      <c r="F457" s="78" t="s">
        <v>227</v>
      </c>
      <c r="G457" s="79" t="n">
        <v>217952</v>
      </c>
      <c r="H457" s="91" t="n">
        <v>0.00920631364421031</v>
      </c>
      <c r="I457" s="78" t="s">
        <v>11528</v>
      </c>
      <c r="J457" s="90" t="n">
        <v>17</v>
      </c>
      <c r="K457" s="81" t="n">
        <v>0.644441955094722</v>
      </c>
    </row>
    <row r="458" customFormat="false" ht="15" hidden="false" customHeight="false" outlineLevel="0" collapsed="false">
      <c r="A458" s="78" t="s">
        <v>280</v>
      </c>
      <c r="B458" s="78" t="s">
        <v>281</v>
      </c>
      <c r="C458" s="78" t="s">
        <v>11981</v>
      </c>
      <c r="D458" s="90" t="n">
        <v>2227</v>
      </c>
      <c r="E458" s="78" t="s">
        <v>220</v>
      </c>
      <c r="F458" s="78" t="s">
        <v>221</v>
      </c>
      <c r="G458" s="79" t="n">
        <v>213752</v>
      </c>
      <c r="H458" s="91" t="n">
        <v>0.00902890523636967</v>
      </c>
      <c r="I458" s="78" t="s">
        <v>11528</v>
      </c>
      <c r="J458" s="90" t="n">
        <v>18</v>
      </c>
      <c r="K458" s="81" t="n">
        <v>0.632023366545877</v>
      </c>
    </row>
    <row r="459" customFormat="false" ht="15" hidden="false" customHeight="false" outlineLevel="0" collapsed="false">
      <c r="A459" s="78" t="s">
        <v>280</v>
      </c>
      <c r="B459" s="78" t="s">
        <v>281</v>
      </c>
      <c r="C459" s="78" t="s">
        <v>11982</v>
      </c>
      <c r="D459" s="90" t="n">
        <v>2020</v>
      </c>
      <c r="E459" s="78" t="s">
        <v>11266</v>
      </c>
      <c r="F459" s="78" t="s">
        <v>227</v>
      </c>
      <c r="G459" s="79" t="n">
        <v>199100</v>
      </c>
      <c r="H459" s="91" t="n">
        <v>0.00841000333358846</v>
      </c>
      <c r="I459" s="78" t="s">
        <v>11528</v>
      </c>
      <c r="J459" s="90" t="n">
        <v>19</v>
      </c>
      <c r="K459" s="81" t="n">
        <v>0.588700233351193</v>
      </c>
    </row>
    <row r="460" customFormat="false" ht="15" hidden="false" customHeight="false" outlineLevel="0" collapsed="false">
      <c r="A460" s="78" t="s">
        <v>280</v>
      </c>
      <c r="B460" s="78" t="s">
        <v>281</v>
      </c>
      <c r="C460" s="78" t="s">
        <v>11983</v>
      </c>
      <c r="D460" s="90" t="n">
        <v>1010</v>
      </c>
      <c r="E460" s="78" t="s">
        <v>11232</v>
      </c>
      <c r="F460" s="78" t="s">
        <v>221</v>
      </c>
      <c r="G460" s="79" t="n">
        <v>196681</v>
      </c>
      <c r="H460" s="91" t="n">
        <v>0.00830782453869168</v>
      </c>
      <c r="I460" s="78" t="s">
        <v>11528</v>
      </c>
      <c r="J460" s="90" t="n">
        <v>20</v>
      </c>
      <c r="K460" s="81" t="n">
        <v>0.581547717708417</v>
      </c>
    </row>
    <row r="461" customFormat="false" ht="15" hidden="false" customHeight="false" outlineLevel="0" collapsed="false">
      <c r="A461" s="78" t="s">
        <v>280</v>
      </c>
      <c r="B461" s="78" t="s">
        <v>281</v>
      </c>
      <c r="C461" s="78" t="s">
        <v>11984</v>
      </c>
      <c r="D461" s="90" t="n">
        <v>2225</v>
      </c>
      <c r="E461" s="78" t="s">
        <v>220</v>
      </c>
      <c r="F461" s="78" t="s">
        <v>221</v>
      </c>
      <c r="G461" s="79" t="n">
        <v>187743</v>
      </c>
      <c r="H461" s="91" t="n">
        <v>0.00793028255076795</v>
      </c>
      <c r="I461" s="78" t="s">
        <v>11528</v>
      </c>
      <c r="J461" s="90" t="n">
        <v>21</v>
      </c>
      <c r="K461" s="81" t="n">
        <v>0.555119778553757</v>
      </c>
    </row>
    <row r="462" customFormat="false" ht="15" hidden="false" customHeight="false" outlineLevel="0" collapsed="false">
      <c r="A462" s="78" t="s">
        <v>280</v>
      </c>
      <c r="B462" s="78" t="s">
        <v>281</v>
      </c>
      <c r="C462" s="78" t="s">
        <v>11985</v>
      </c>
      <c r="D462" s="90" t="n">
        <v>1011</v>
      </c>
      <c r="E462" s="78" t="s">
        <v>11232</v>
      </c>
      <c r="F462" s="78" t="s">
        <v>221</v>
      </c>
      <c r="G462" s="79" t="n">
        <v>182328</v>
      </c>
      <c r="H462" s="91" t="n">
        <v>0.00770155242494484</v>
      </c>
      <c r="I462" s="78" t="s">
        <v>11528</v>
      </c>
      <c r="J462" s="90" t="n">
        <v>22</v>
      </c>
      <c r="K462" s="81" t="n">
        <v>0.539108669746139</v>
      </c>
    </row>
    <row r="463" customFormat="false" ht="15" hidden="false" customHeight="false" outlineLevel="0" collapsed="false">
      <c r="A463" s="78" t="s">
        <v>280</v>
      </c>
      <c r="B463" s="78" t="s">
        <v>281</v>
      </c>
      <c r="C463" s="78" t="s">
        <v>11986</v>
      </c>
      <c r="D463" s="90" t="n">
        <v>5500</v>
      </c>
      <c r="E463" s="78" t="s">
        <v>232</v>
      </c>
      <c r="F463" s="78" t="s">
        <v>227</v>
      </c>
      <c r="G463" s="79" t="n">
        <v>181820</v>
      </c>
      <c r="H463" s="91" t="n">
        <v>0.00768009445561554</v>
      </c>
      <c r="I463" s="78" t="s">
        <v>11528</v>
      </c>
      <c r="J463" s="90" t="n">
        <v>23</v>
      </c>
      <c r="K463" s="81" t="n">
        <v>0.537606611893088</v>
      </c>
    </row>
    <row r="464" customFormat="false" ht="15" hidden="false" customHeight="false" outlineLevel="0" collapsed="false">
      <c r="A464" s="78" t="s">
        <v>280</v>
      </c>
      <c r="B464" s="78" t="s">
        <v>281</v>
      </c>
      <c r="C464" s="78" t="s">
        <v>11987</v>
      </c>
      <c r="D464" s="90" t="n">
        <v>5533</v>
      </c>
      <c r="E464" s="78" t="s">
        <v>232</v>
      </c>
      <c r="F464" s="78" t="s">
        <v>227</v>
      </c>
      <c r="G464" s="79" t="n">
        <v>168207</v>
      </c>
      <c r="H464" s="91" t="n">
        <v>0.00710508001372634</v>
      </c>
      <c r="I464" s="78" t="s">
        <v>11528</v>
      </c>
      <c r="J464" s="90" t="n">
        <v>24</v>
      </c>
      <c r="K464" s="81" t="n">
        <v>0.497355600960844</v>
      </c>
    </row>
    <row r="465" customFormat="false" ht="15" hidden="false" customHeight="false" outlineLevel="0" collapsed="false">
      <c r="A465" s="78" t="s">
        <v>280</v>
      </c>
      <c r="B465" s="78" t="s">
        <v>281</v>
      </c>
      <c r="C465" s="78" t="s">
        <v>11988</v>
      </c>
      <c r="D465" s="90" t="n">
        <v>2007</v>
      </c>
      <c r="E465" s="78" t="s">
        <v>11266</v>
      </c>
      <c r="F465" s="78" t="s">
        <v>227</v>
      </c>
      <c r="G465" s="79" t="n">
        <v>162957</v>
      </c>
      <c r="H465" s="91" t="n">
        <v>0.00688331950392554</v>
      </c>
      <c r="I465" s="78" t="s">
        <v>11528</v>
      </c>
      <c r="J465" s="90" t="n">
        <v>25</v>
      </c>
      <c r="K465" s="81" t="n">
        <v>0.481832365274788</v>
      </c>
    </row>
    <row r="466" customFormat="false" ht="15" hidden="false" customHeight="false" outlineLevel="0" collapsed="false">
      <c r="A466" s="78" t="s">
        <v>280</v>
      </c>
      <c r="B466" s="78" t="s">
        <v>281</v>
      </c>
      <c r="C466" s="78" t="s">
        <v>11989</v>
      </c>
      <c r="D466" s="90" t="n">
        <v>2280</v>
      </c>
      <c r="E466" s="78" t="s">
        <v>220</v>
      </c>
      <c r="F466" s="78" t="s">
        <v>221</v>
      </c>
      <c r="G466" s="79" t="n">
        <v>161971</v>
      </c>
      <c r="H466" s="91" t="n">
        <v>0.0068416707681801</v>
      </c>
      <c r="I466" s="78" t="s">
        <v>11528</v>
      </c>
      <c r="J466" s="90" t="n">
        <v>26</v>
      </c>
      <c r="K466" s="81" t="n">
        <v>0.478916953772607</v>
      </c>
    </row>
    <row r="467" customFormat="false" ht="15" hidden="false" customHeight="false" outlineLevel="0" collapsed="false">
      <c r="A467" s="78" t="s">
        <v>280</v>
      </c>
      <c r="B467" s="78" t="s">
        <v>281</v>
      </c>
      <c r="C467" s="78" t="s">
        <v>11990</v>
      </c>
      <c r="D467" s="90" t="n">
        <v>1358</v>
      </c>
      <c r="E467" s="78" t="s">
        <v>223</v>
      </c>
      <c r="F467" s="78" t="s">
        <v>224</v>
      </c>
      <c r="G467" s="79" t="n">
        <v>160264</v>
      </c>
      <c r="H467" s="91" t="n">
        <v>0.00676956692242201</v>
      </c>
      <c r="I467" s="78" t="s">
        <v>11528</v>
      </c>
      <c r="J467" s="90" t="n">
        <v>27</v>
      </c>
      <c r="K467" s="81" t="n">
        <v>0.473869684569541</v>
      </c>
    </row>
    <row r="468" customFormat="false" ht="15" hidden="false" customHeight="false" outlineLevel="0" collapsed="false">
      <c r="A468" s="78" t="s">
        <v>280</v>
      </c>
      <c r="B468" s="78" t="s">
        <v>281</v>
      </c>
      <c r="C468" s="78" t="s">
        <v>11991</v>
      </c>
      <c r="D468" s="90" t="n">
        <v>2200</v>
      </c>
      <c r="E468" s="78" t="s">
        <v>220</v>
      </c>
      <c r="F468" s="78" t="s">
        <v>221</v>
      </c>
      <c r="G468" s="79" t="n">
        <v>153745</v>
      </c>
      <c r="H468" s="91" t="n">
        <v>0.00649420372939507</v>
      </c>
      <c r="I468" s="78" t="s">
        <v>11528</v>
      </c>
      <c r="J468" s="90" t="n">
        <v>28</v>
      </c>
      <c r="K468" s="81" t="n">
        <v>0.454594261057655</v>
      </c>
    </row>
    <row r="469" customFormat="false" ht="15" hidden="false" customHeight="false" outlineLevel="0" collapsed="false">
      <c r="A469" s="78" t="s">
        <v>280</v>
      </c>
      <c r="B469" s="78" t="s">
        <v>281</v>
      </c>
      <c r="C469" s="78" t="s">
        <v>11992</v>
      </c>
      <c r="D469" s="90" t="n">
        <v>1380</v>
      </c>
      <c r="E469" s="78" t="s">
        <v>223</v>
      </c>
      <c r="F469" s="78" t="s">
        <v>224</v>
      </c>
      <c r="G469" s="79" t="n">
        <v>152984</v>
      </c>
      <c r="H469" s="91" t="n">
        <v>0.00646205901549823</v>
      </c>
      <c r="I469" s="78" t="s">
        <v>11528</v>
      </c>
      <c r="J469" s="90" t="n">
        <v>29</v>
      </c>
      <c r="K469" s="81" t="n">
        <v>0.452344131084876</v>
      </c>
    </row>
    <row r="470" customFormat="false" ht="15" hidden="false" customHeight="false" outlineLevel="0" collapsed="false">
      <c r="A470" s="78" t="s">
        <v>280</v>
      </c>
      <c r="B470" s="78" t="s">
        <v>281</v>
      </c>
      <c r="C470" s="78" t="s">
        <v>11993</v>
      </c>
      <c r="D470" s="90" t="n">
        <v>1000</v>
      </c>
      <c r="E470" s="78" t="s">
        <v>11232</v>
      </c>
      <c r="F470" s="78" t="s">
        <v>221</v>
      </c>
      <c r="G470" s="79" t="n">
        <v>138827</v>
      </c>
      <c r="H470" s="91" t="n">
        <v>0.00586406596078396</v>
      </c>
      <c r="I470" s="78" t="s">
        <v>11528</v>
      </c>
      <c r="J470" s="90" t="n">
        <v>30</v>
      </c>
      <c r="K470" s="81" t="n">
        <v>0.410484617254877</v>
      </c>
    </row>
    <row r="471" customFormat="false" ht="15" hidden="false" customHeight="false" outlineLevel="0" collapsed="false">
      <c r="A471" s="78" t="s">
        <v>280</v>
      </c>
      <c r="B471" s="78" t="s">
        <v>281</v>
      </c>
      <c r="C471" s="78" t="s">
        <v>11994</v>
      </c>
      <c r="D471" s="90" t="n">
        <v>1399</v>
      </c>
      <c r="E471" s="78" t="s">
        <v>223</v>
      </c>
      <c r="F471" s="78" t="s">
        <v>224</v>
      </c>
      <c r="G471" s="79" t="n">
        <v>137240</v>
      </c>
      <c r="H471" s="91" t="n">
        <v>0.00579703092667846</v>
      </c>
      <c r="I471" s="78" t="s">
        <v>11528</v>
      </c>
      <c r="J471" s="90" t="n">
        <v>31</v>
      </c>
      <c r="K471" s="81" t="n">
        <v>0.405792164867492</v>
      </c>
    </row>
    <row r="472" customFormat="false" ht="15" hidden="false" customHeight="false" outlineLevel="0" collapsed="false">
      <c r="A472" s="78" t="s">
        <v>280</v>
      </c>
      <c r="B472" s="78" t="s">
        <v>281</v>
      </c>
      <c r="C472" s="78" t="s">
        <v>11995</v>
      </c>
      <c r="D472" s="90" t="n">
        <v>4545</v>
      </c>
      <c r="E472" s="78" t="s">
        <v>11235</v>
      </c>
      <c r="F472" s="78" t="s">
        <v>227</v>
      </c>
      <c r="G472" s="79" t="n">
        <v>132866</v>
      </c>
      <c r="H472" s="91" t="n">
        <v>0.00561227274194156</v>
      </c>
      <c r="I472" s="78" t="s">
        <v>11528</v>
      </c>
      <c r="J472" s="90" t="n">
        <v>32</v>
      </c>
      <c r="K472" s="81" t="n">
        <v>0.392859091935909</v>
      </c>
    </row>
    <row r="473" customFormat="false" ht="15" hidden="false" customHeight="false" outlineLevel="0" collapsed="false">
      <c r="A473" s="78" t="s">
        <v>280</v>
      </c>
      <c r="B473" s="78" t="s">
        <v>281</v>
      </c>
      <c r="C473" s="78" t="s">
        <v>11996</v>
      </c>
      <c r="D473" s="90" t="n">
        <v>1502</v>
      </c>
      <c r="E473" s="78" t="s">
        <v>11237</v>
      </c>
      <c r="F473" s="78" t="s">
        <v>227</v>
      </c>
      <c r="G473" s="79" t="n">
        <v>130951</v>
      </c>
      <c r="H473" s="91" t="n">
        <v>0.00553138295598565</v>
      </c>
      <c r="I473" s="78" t="s">
        <v>11528</v>
      </c>
      <c r="J473" s="90" t="n">
        <v>33</v>
      </c>
      <c r="K473" s="81" t="n">
        <v>0.387196806918996</v>
      </c>
    </row>
    <row r="474" customFormat="false" ht="15" hidden="false" customHeight="false" outlineLevel="0" collapsed="false">
      <c r="A474" s="78" t="s">
        <v>280</v>
      </c>
      <c r="B474" s="78" t="s">
        <v>281</v>
      </c>
      <c r="C474" s="78" t="s">
        <v>11997</v>
      </c>
      <c r="D474" s="90" t="n">
        <v>1550</v>
      </c>
      <c r="E474" s="78" t="s">
        <v>11237</v>
      </c>
      <c r="F474" s="78" t="s">
        <v>227</v>
      </c>
      <c r="G474" s="79" t="n">
        <v>130915</v>
      </c>
      <c r="H474" s="91" t="n">
        <v>0.00552986231248987</v>
      </c>
      <c r="I474" s="78" t="s">
        <v>11528</v>
      </c>
      <c r="J474" s="90" t="n">
        <v>34</v>
      </c>
      <c r="K474" s="81" t="n">
        <v>0.387090361874291</v>
      </c>
    </row>
    <row r="475" customFormat="false" ht="15" hidden="false" customHeight="false" outlineLevel="0" collapsed="false">
      <c r="A475" s="78" t="s">
        <v>280</v>
      </c>
      <c r="B475" s="78" t="s">
        <v>281</v>
      </c>
      <c r="C475" s="78" t="s">
        <v>11998</v>
      </c>
      <c r="D475" s="90" t="n">
        <v>2234</v>
      </c>
      <c r="E475" s="78" t="s">
        <v>220</v>
      </c>
      <c r="F475" s="78" t="s">
        <v>221</v>
      </c>
      <c r="G475" s="79" t="n">
        <v>129004</v>
      </c>
      <c r="H475" s="91" t="n">
        <v>0.00544914148692238</v>
      </c>
      <c r="I475" s="78" t="s">
        <v>11528</v>
      </c>
      <c r="J475" s="90" t="n">
        <v>35</v>
      </c>
      <c r="K475" s="81" t="n">
        <v>0.381439904084567</v>
      </c>
    </row>
    <row r="476" customFormat="false" ht="15" hidden="false" customHeight="false" outlineLevel="0" collapsed="false">
      <c r="A476" s="78" t="s">
        <v>280</v>
      </c>
      <c r="B476" s="78" t="s">
        <v>281</v>
      </c>
      <c r="C476" s="78" t="s">
        <v>11999</v>
      </c>
      <c r="D476" s="90" t="n">
        <v>1322</v>
      </c>
      <c r="E476" s="78" t="s">
        <v>223</v>
      </c>
      <c r="F476" s="78" t="s">
        <v>224</v>
      </c>
      <c r="G476" s="79" t="n">
        <v>124121</v>
      </c>
      <c r="H476" s="91" t="n">
        <v>0.00524288309275909</v>
      </c>
      <c r="I476" s="78" t="s">
        <v>11528</v>
      </c>
      <c r="J476" s="90" t="n">
        <v>36</v>
      </c>
      <c r="K476" s="81" t="n">
        <v>0.367001816493136</v>
      </c>
    </row>
    <row r="477" customFormat="false" ht="15" hidden="false" customHeight="false" outlineLevel="0" collapsed="false">
      <c r="A477" s="78" t="s">
        <v>280</v>
      </c>
      <c r="B477" s="78" t="s">
        <v>281</v>
      </c>
      <c r="C477" s="78" t="s">
        <v>12000</v>
      </c>
      <c r="D477" s="90" t="n">
        <v>2270</v>
      </c>
      <c r="E477" s="78" t="s">
        <v>220</v>
      </c>
      <c r="F477" s="78" t="s">
        <v>221</v>
      </c>
      <c r="G477" s="79" t="n">
        <v>122119</v>
      </c>
      <c r="H477" s="91" t="n">
        <v>0.00515831841835505</v>
      </c>
      <c r="I477" s="78" t="s">
        <v>11528</v>
      </c>
      <c r="J477" s="90" t="n">
        <v>37</v>
      </c>
      <c r="K477" s="81" t="n">
        <v>0.361082289284853</v>
      </c>
    </row>
    <row r="478" customFormat="false" ht="15" hidden="false" customHeight="false" outlineLevel="0" collapsed="false">
      <c r="A478" s="78" t="s">
        <v>280</v>
      </c>
      <c r="B478" s="78" t="s">
        <v>281</v>
      </c>
      <c r="C478" s="78" t="s">
        <v>12001</v>
      </c>
      <c r="D478" s="90" t="n">
        <v>1023</v>
      </c>
      <c r="E478" s="78" t="s">
        <v>11232</v>
      </c>
      <c r="F478" s="78" t="s">
        <v>221</v>
      </c>
      <c r="G478" s="79" t="n">
        <v>118566</v>
      </c>
      <c r="H478" s="91" t="n">
        <v>0.00500823935334128</v>
      </c>
      <c r="I478" s="78" t="s">
        <v>11528</v>
      </c>
      <c r="J478" s="90" t="n">
        <v>38</v>
      </c>
      <c r="K478" s="81" t="n">
        <v>0.35057675473389</v>
      </c>
    </row>
    <row r="479" customFormat="false" ht="15" hidden="false" customHeight="false" outlineLevel="0" collapsed="false">
      <c r="A479" s="78" t="s">
        <v>280</v>
      </c>
      <c r="B479" s="78" t="s">
        <v>281</v>
      </c>
      <c r="C479" s="78" t="s">
        <v>12002</v>
      </c>
      <c r="D479" s="90" t="n">
        <v>1370</v>
      </c>
      <c r="E479" s="78" t="s">
        <v>223</v>
      </c>
      <c r="F479" s="78" t="s">
        <v>224</v>
      </c>
      <c r="G479" s="79" t="n">
        <v>117608</v>
      </c>
      <c r="H479" s="91" t="n">
        <v>0.00496777334031478</v>
      </c>
      <c r="I479" s="78" t="s">
        <v>11528</v>
      </c>
      <c r="J479" s="90" t="n">
        <v>39</v>
      </c>
      <c r="K479" s="81" t="n">
        <v>0.347744133822034</v>
      </c>
    </row>
    <row r="480" customFormat="false" ht="15" hidden="false" customHeight="false" outlineLevel="0" collapsed="false">
      <c r="A480" s="78" t="s">
        <v>280</v>
      </c>
      <c r="B480" s="78" t="s">
        <v>281</v>
      </c>
      <c r="C480" s="78" t="s">
        <v>12003</v>
      </c>
      <c r="D480" s="90" t="n">
        <v>1316</v>
      </c>
      <c r="E480" s="78" t="s">
        <v>223</v>
      </c>
      <c r="F480" s="78" t="s">
        <v>224</v>
      </c>
      <c r="G480" s="79" t="n">
        <v>115341</v>
      </c>
      <c r="H480" s="91" t="n">
        <v>0.00487201504017794</v>
      </c>
      <c r="I480" s="78" t="s">
        <v>11528</v>
      </c>
      <c r="J480" s="90" t="n">
        <v>40</v>
      </c>
      <c r="K480" s="81" t="n">
        <v>0.341041052812456</v>
      </c>
    </row>
    <row r="481" customFormat="false" ht="15" hidden="false" customHeight="false" outlineLevel="0" collapsed="false">
      <c r="A481" s="78" t="s">
        <v>280</v>
      </c>
      <c r="B481" s="78" t="s">
        <v>281</v>
      </c>
      <c r="C481" s="78" t="s">
        <v>12004</v>
      </c>
      <c r="D481" s="90" t="n">
        <v>1353</v>
      </c>
      <c r="E481" s="78" t="s">
        <v>223</v>
      </c>
      <c r="F481" s="78" t="s">
        <v>224</v>
      </c>
      <c r="G481" s="79" t="n">
        <v>114560</v>
      </c>
      <c r="H481" s="91" t="n">
        <v>0.004839025524339</v>
      </c>
      <c r="I481" s="78" t="s">
        <v>11528</v>
      </c>
      <c r="J481" s="90" t="n">
        <v>41</v>
      </c>
      <c r="K481" s="81" t="n">
        <v>0.33873178670373</v>
      </c>
    </row>
    <row r="482" customFormat="false" ht="15" hidden="false" customHeight="false" outlineLevel="0" collapsed="false">
      <c r="A482" s="78" t="s">
        <v>280</v>
      </c>
      <c r="B482" s="78" t="s">
        <v>281</v>
      </c>
      <c r="C482" s="78" t="s">
        <v>12005</v>
      </c>
      <c r="D482" s="90" t="n">
        <v>5010</v>
      </c>
      <c r="E482" s="78" t="s">
        <v>11316</v>
      </c>
      <c r="F482" s="78" t="s">
        <v>224</v>
      </c>
      <c r="G482" s="79" t="n">
        <v>114552</v>
      </c>
      <c r="H482" s="91" t="n">
        <v>0.00483868760356216</v>
      </c>
      <c r="I482" s="78" t="s">
        <v>11528</v>
      </c>
      <c r="J482" s="90" t="n">
        <v>42</v>
      </c>
      <c r="K482" s="81" t="n">
        <v>0.338708132249351</v>
      </c>
    </row>
    <row r="483" customFormat="false" ht="15" hidden="false" customHeight="false" outlineLevel="0" collapsed="false">
      <c r="A483" s="78" t="s">
        <v>280</v>
      </c>
      <c r="B483" s="78" t="s">
        <v>281</v>
      </c>
      <c r="C483" s="78" t="s">
        <v>12006</v>
      </c>
      <c r="D483" s="90" t="n">
        <v>1301</v>
      </c>
      <c r="E483" s="78" t="s">
        <v>223</v>
      </c>
      <c r="F483" s="78" t="s">
        <v>224</v>
      </c>
      <c r="G483" s="79" t="n">
        <v>113158</v>
      </c>
      <c r="H483" s="91" t="n">
        <v>0.00477980490819791</v>
      </c>
      <c r="I483" s="78" t="s">
        <v>11534</v>
      </c>
      <c r="J483" s="90" t="n">
        <v>43</v>
      </c>
      <c r="K483" s="81" t="n">
        <v>0.334586343573854</v>
      </c>
    </row>
    <row r="484" customFormat="false" ht="15" hidden="false" customHeight="false" outlineLevel="0" collapsed="false">
      <c r="A484" s="78" t="s">
        <v>280</v>
      </c>
      <c r="B484" s="78" t="s">
        <v>281</v>
      </c>
      <c r="C484" s="78" t="s">
        <v>12007</v>
      </c>
      <c r="D484" s="90" t="n">
        <v>2244</v>
      </c>
      <c r="E484" s="78" t="s">
        <v>220</v>
      </c>
      <c r="F484" s="78" t="s">
        <v>221</v>
      </c>
      <c r="G484" s="79" t="n">
        <v>112854</v>
      </c>
      <c r="H484" s="91" t="n">
        <v>0.00476696391867801</v>
      </c>
      <c r="I484" s="78" t="s">
        <v>11528</v>
      </c>
      <c r="J484" s="90" t="n">
        <v>44</v>
      </c>
      <c r="K484" s="81" t="n">
        <v>0.333687474307461</v>
      </c>
    </row>
    <row r="485" customFormat="false" ht="15" hidden="false" customHeight="false" outlineLevel="0" collapsed="false">
      <c r="A485" s="78" t="s">
        <v>280</v>
      </c>
      <c r="B485" s="78" t="s">
        <v>281</v>
      </c>
      <c r="C485" s="78" t="s">
        <v>12008</v>
      </c>
      <c r="D485" s="90" t="n">
        <v>1333</v>
      </c>
      <c r="E485" s="78" t="s">
        <v>223</v>
      </c>
      <c r="F485" s="78" t="s">
        <v>224</v>
      </c>
      <c r="G485" s="79" t="n">
        <v>111904</v>
      </c>
      <c r="H485" s="91" t="n">
        <v>0.00472683582642835</v>
      </c>
      <c r="I485" s="78" t="s">
        <v>11534</v>
      </c>
      <c r="J485" s="90" t="n">
        <v>45</v>
      </c>
      <c r="K485" s="81" t="n">
        <v>0.330878507849984</v>
      </c>
    </row>
    <row r="486" customFormat="false" ht="15" hidden="false" customHeight="false" outlineLevel="0" collapsed="false">
      <c r="A486" s="78" t="s">
        <v>280</v>
      </c>
      <c r="B486" s="78" t="s">
        <v>281</v>
      </c>
      <c r="C486" s="78" t="s">
        <v>12009</v>
      </c>
      <c r="D486" s="90" t="n">
        <v>1325</v>
      </c>
      <c r="E486" s="78" t="s">
        <v>223</v>
      </c>
      <c r="F486" s="78" t="s">
        <v>224</v>
      </c>
      <c r="G486" s="79" t="n">
        <v>109548</v>
      </c>
      <c r="H486" s="91" t="n">
        <v>0.00462731815764917</v>
      </c>
      <c r="I486" s="78" t="s">
        <v>11534</v>
      </c>
      <c r="J486" s="90" t="n">
        <v>46</v>
      </c>
      <c r="K486" s="81" t="n">
        <v>0.323912271035442</v>
      </c>
    </row>
    <row r="487" customFormat="false" ht="15" hidden="false" customHeight="false" outlineLevel="0" collapsed="false">
      <c r="A487" s="78" t="s">
        <v>280</v>
      </c>
      <c r="B487" s="78" t="s">
        <v>281</v>
      </c>
      <c r="C487" s="78" t="s">
        <v>12010</v>
      </c>
      <c r="D487" s="90" t="n">
        <v>2077</v>
      </c>
      <c r="E487" s="78" t="s">
        <v>11266</v>
      </c>
      <c r="F487" s="78" t="s">
        <v>227</v>
      </c>
      <c r="G487" s="79" t="n">
        <v>106901</v>
      </c>
      <c r="H487" s="91" t="n">
        <v>0.00451550862061246</v>
      </c>
      <c r="I487" s="78" t="s">
        <v>11534</v>
      </c>
      <c r="J487" s="90" t="n">
        <v>47</v>
      </c>
      <c r="K487" s="81" t="n">
        <v>0.316085603442872</v>
      </c>
    </row>
    <row r="488" customFormat="false" ht="15" hidden="false" customHeight="false" outlineLevel="0" collapsed="false">
      <c r="A488" s="78" t="s">
        <v>280</v>
      </c>
      <c r="B488" s="78" t="s">
        <v>281</v>
      </c>
      <c r="C488" s="78" t="s">
        <v>12011</v>
      </c>
      <c r="D488" s="90" t="n">
        <v>2255</v>
      </c>
      <c r="E488" s="78" t="s">
        <v>220</v>
      </c>
      <c r="F488" s="78" t="s">
        <v>221</v>
      </c>
      <c r="G488" s="79" t="n">
        <v>106471</v>
      </c>
      <c r="H488" s="91" t="n">
        <v>0.00449734537885735</v>
      </c>
      <c r="I488" s="78" t="s">
        <v>11528</v>
      </c>
      <c r="J488" s="90" t="n">
        <v>48</v>
      </c>
      <c r="K488" s="81" t="n">
        <v>0.314814176520014</v>
      </c>
    </row>
    <row r="489" customFormat="false" ht="15" hidden="false" customHeight="false" outlineLevel="0" collapsed="false">
      <c r="A489" s="78" t="s">
        <v>280</v>
      </c>
      <c r="B489" s="78" t="s">
        <v>281</v>
      </c>
      <c r="C489" s="78" t="s">
        <v>12012</v>
      </c>
      <c r="D489" s="90" t="n">
        <v>1536</v>
      </c>
      <c r="E489" s="78" t="s">
        <v>11237</v>
      </c>
      <c r="F489" s="78" t="s">
        <v>227</v>
      </c>
      <c r="G489" s="79" t="n">
        <v>106225</v>
      </c>
      <c r="H489" s="91" t="n">
        <v>0.00448695431496954</v>
      </c>
      <c r="I489" s="78" t="s">
        <v>11534</v>
      </c>
      <c r="J489" s="90" t="n">
        <v>49</v>
      </c>
      <c r="K489" s="81" t="n">
        <v>0.314086802047868</v>
      </c>
    </row>
    <row r="490" customFormat="false" ht="15" hidden="false" customHeight="false" outlineLevel="0" collapsed="false">
      <c r="A490" s="78" t="s">
        <v>280</v>
      </c>
      <c r="B490" s="78" t="s">
        <v>281</v>
      </c>
      <c r="C490" s="78" t="s">
        <v>12013</v>
      </c>
      <c r="D490" s="90" t="n">
        <v>1100</v>
      </c>
      <c r="E490" s="78" t="s">
        <v>11230</v>
      </c>
      <c r="F490" s="78" t="s">
        <v>221</v>
      </c>
      <c r="G490" s="79" t="n">
        <v>104513</v>
      </c>
      <c r="H490" s="91" t="n">
        <v>0.00441463926872592</v>
      </c>
      <c r="I490" s="78" t="s">
        <v>11528</v>
      </c>
      <c r="J490" s="90" t="n">
        <v>50</v>
      </c>
      <c r="K490" s="81" t="n">
        <v>0.309024748810815</v>
      </c>
    </row>
    <row r="491" customFormat="false" ht="15" hidden="false" customHeight="false" outlineLevel="0" collapsed="false">
      <c r="A491" s="78" t="s">
        <v>280</v>
      </c>
      <c r="B491" s="78" t="s">
        <v>281</v>
      </c>
      <c r="C491" s="78" t="s">
        <v>12014</v>
      </c>
      <c r="D491" s="90" t="n">
        <v>2233</v>
      </c>
      <c r="E491" s="78" t="s">
        <v>220</v>
      </c>
      <c r="F491" s="78" t="s">
        <v>221</v>
      </c>
      <c r="G491" s="79" t="n">
        <v>99388</v>
      </c>
      <c r="H491" s="91" t="n">
        <v>0.00419815877106324</v>
      </c>
      <c r="I491" s="78" t="s">
        <v>11528</v>
      </c>
      <c r="J491" s="90" t="n">
        <v>51</v>
      </c>
      <c r="K491" s="81" t="n">
        <v>0.293871113974427</v>
      </c>
    </row>
    <row r="492" customFormat="false" ht="15" hidden="false" customHeight="false" outlineLevel="0" collapsed="false">
      <c r="A492" s="78" t="s">
        <v>280</v>
      </c>
      <c r="B492" s="78" t="s">
        <v>281</v>
      </c>
      <c r="C492" s="78" t="s">
        <v>12015</v>
      </c>
      <c r="D492" s="90" t="n">
        <v>5570</v>
      </c>
      <c r="E492" s="78" t="s">
        <v>232</v>
      </c>
      <c r="F492" s="78" t="s">
        <v>227</v>
      </c>
      <c r="G492" s="79" t="n">
        <v>98359</v>
      </c>
      <c r="H492" s="91" t="n">
        <v>0.00415469371114228</v>
      </c>
      <c r="I492" s="78" t="s">
        <v>11528</v>
      </c>
      <c r="J492" s="90" t="n">
        <v>52</v>
      </c>
      <c r="K492" s="81" t="n">
        <v>0.29082855977996</v>
      </c>
    </row>
    <row r="493" customFormat="false" ht="15" hidden="false" customHeight="false" outlineLevel="0" collapsed="false">
      <c r="A493" s="78" t="s">
        <v>280</v>
      </c>
      <c r="B493" s="78" t="s">
        <v>281</v>
      </c>
      <c r="C493" s="78" t="s">
        <v>12016</v>
      </c>
      <c r="D493" s="90" t="n">
        <v>4000</v>
      </c>
      <c r="E493" s="78" t="s">
        <v>11270</v>
      </c>
      <c r="F493" s="78" t="s">
        <v>224</v>
      </c>
      <c r="G493" s="79" t="n">
        <v>97335</v>
      </c>
      <c r="H493" s="91" t="n">
        <v>0.00411143985170685</v>
      </c>
      <c r="I493" s="78" t="s">
        <v>11528</v>
      </c>
      <c r="J493" s="90" t="n">
        <v>53</v>
      </c>
      <c r="K493" s="81" t="n">
        <v>0.287800789619479</v>
      </c>
    </row>
    <row r="494" customFormat="false" ht="15" hidden="false" customHeight="false" outlineLevel="0" collapsed="false">
      <c r="A494" s="78" t="s">
        <v>280</v>
      </c>
      <c r="B494" s="78" t="s">
        <v>281</v>
      </c>
      <c r="C494" s="78" t="s">
        <v>12017</v>
      </c>
      <c r="D494" s="90" t="n">
        <v>2277</v>
      </c>
      <c r="E494" s="78" t="s">
        <v>220</v>
      </c>
      <c r="F494" s="78" t="s">
        <v>221</v>
      </c>
      <c r="G494" s="79" t="n">
        <v>96333</v>
      </c>
      <c r="H494" s="91" t="n">
        <v>0.00406911527440772</v>
      </c>
      <c r="I494" s="78" t="s">
        <v>11528</v>
      </c>
      <c r="J494" s="90" t="n">
        <v>54</v>
      </c>
      <c r="K494" s="81" t="n">
        <v>0.284838069208541</v>
      </c>
    </row>
    <row r="495" customFormat="false" ht="15" hidden="false" customHeight="false" outlineLevel="0" collapsed="false">
      <c r="A495" s="78" t="s">
        <v>280</v>
      </c>
      <c r="B495" s="78" t="s">
        <v>281</v>
      </c>
      <c r="C495" s="78" t="s">
        <v>12018</v>
      </c>
      <c r="D495" s="90" t="n">
        <v>5515</v>
      </c>
      <c r="E495" s="78" t="s">
        <v>232</v>
      </c>
      <c r="F495" s="78" t="s">
        <v>227</v>
      </c>
      <c r="G495" s="79" t="n">
        <v>95096</v>
      </c>
      <c r="H495" s="91" t="n">
        <v>0.00401686427428894</v>
      </c>
      <c r="I495" s="78" t="s">
        <v>11528</v>
      </c>
      <c r="J495" s="90" t="n">
        <v>55</v>
      </c>
      <c r="K495" s="81" t="n">
        <v>0.281180499200226</v>
      </c>
    </row>
    <row r="496" customFormat="false" ht="15" hidden="false" customHeight="false" outlineLevel="0" collapsed="false">
      <c r="A496" s="78" t="s">
        <v>280</v>
      </c>
      <c r="B496" s="78" t="s">
        <v>281</v>
      </c>
      <c r="C496" s="78" t="s">
        <v>12019</v>
      </c>
      <c r="D496" s="90" t="n">
        <v>1033</v>
      </c>
      <c r="E496" s="78" t="s">
        <v>11232</v>
      </c>
      <c r="F496" s="78" t="s">
        <v>221</v>
      </c>
      <c r="G496" s="79" t="n">
        <v>94770</v>
      </c>
      <c r="H496" s="91" t="n">
        <v>0.00400309400263274</v>
      </c>
      <c r="I496" s="78" t="s">
        <v>11534</v>
      </c>
      <c r="J496" s="90" t="n">
        <v>56</v>
      </c>
      <c r="K496" s="81" t="n">
        <v>0.280216580184292</v>
      </c>
    </row>
    <row r="497" customFormat="false" ht="15" hidden="false" customHeight="false" outlineLevel="0" collapsed="false">
      <c r="A497" s="78" t="s">
        <v>280</v>
      </c>
      <c r="B497" s="78" t="s">
        <v>281</v>
      </c>
      <c r="C497" s="78" t="s">
        <v>12020</v>
      </c>
      <c r="D497" s="90" t="n">
        <v>2274</v>
      </c>
      <c r="E497" s="78" t="s">
        <v>220</v>
      </c>
      <c r="F497" s="78" t="s">
        <v>221</v>
      </c>
      <c r="G497" s="79" t="n">
        <v>92286</v>
      </c>
      <c r="H497" s="91" t="n">
        <v>0.00389816960142413</v>
      </c>
      <c r="I497" s="78" t="s">
        <v>11528</v>
      </c>
      <c r="J497" s="90" t="n">
        <v>57</v>
      </c>
      <c r="K497" s="81" t="n">
        <v>0.272871872099689</v>
      </c>
    </row>
    <row r="498" customFormat="false" ht="15" hidden="false" customHeight="false" outlineLevel="0" collapsed="false">
      <c r="A498" s="78" t="s">
        <v>280</v>
      </c>
      <c r="B498" s="78" t="s">
        <v>281</v>
      </c>
      <c r="C498" s="78" t="s">
        <v>12021</v>
      </c>
      <c r="D498" s="90" t="n">
        <v>5585</v>
      </c>
      <c r="E498" s="78" t="s">
        <v>232</v>
      </c>
      <c r="F498" s="78" t="s">
        <v>227</v>
      </c>
      <c r="G498" s="79" t="n">
        <v>91902</v>
      </c>
      <c r="H498" s="91" t="n">
        <v>0.00388194940413585</v>
      </c>
      <c r="I498" s="78" t="s">
        <v>11534</v>
      </c>
      <c r="J498" s="90" t="n">
        <v>58</v>
      </c>
      <c r="K498" s="81" t="n">
        <v>0.271736458289509</v>
      </c>
    </row>
    <row r="499" customFormat="false" ht="15" hidden="false" customHeight="false" outlineLevel="0" collapsed="false">
      <c r="A499" s="78" t="s">
        <v>280</v>
      </c>
      <c r="B499" s="78" t="s">
        <v>281</v>
      </c>
      <c r="C499" s="78" t="s">
        <v>12022</v>
      </c>
      <c r="D499" s="90" t="n">
        <v>1022</v>
      </c>
      <c r="E499" s="78" t="s">
        <v>11232</v>
      </c>
      <c r="F499" s="78" t="s">
        <v>221</v>
      </c>
      <c r="G499" s="79" t="n">
        <v>91690</v>
      </c>
      <c r="H499" s="91" t="n">
        <v>0.0038729945035496</v>
      </c>
      <c r="I499" s="78" t="s">
        <v>11534</v>
      </c>
      <c r="J499" s="90" t="n">
        <v>59</v>
      </c>
      <c r="K499" s="81" t="n">
        <v>0.271109615248472</v>
      </c>
    </row>
    <row r="500" customFormat="false" ht="15" hidden="false" customHeight="false" outlineLevel="0" collapsed="false">
      <c r="A500" s="78" t="s">
        <v>280</v>
      </c>
      <c r="B500" s="78" t="s">
        <v>281</v>
      </c>
      <c r="C500" s="78" t="s">
        <v>12023</v>
      </c>
      <c r="D500" s="90" t="n">
        <v>2208</v>
      </c>
      <c r="E500" s="78" t="s">
        <v>220</v>
      </c>
      <c r="F500" s="78" t="s">
        <v>221</v>
      </c>
      <c r="G500" s="79" t="n">
        <v>91403</v>
      </c>
      <c r="H500" s="91" t="n">
        <v>0.00386087159568049</v>
      </c>
      <c r="I500" s="78" t="s">
        <v>11528</v>
      </c>
      <c r="J500" s="90" t="n">
        <v>60</v>
      </c>
      <c r="K500" s="81" t="n">
        <v>0.270261011697635</v>
      </c>
    </row>
    <row r="501" customFormat="false" ht="15" hidden="false" customHeight="false" outlineLevel="0" collapsed="false">
      <c r="A501" s="78" t="s">
        <v>280</v>
      </c>
      <c r="B501" s="78" t="s">
        <v>281</v>
      </c>
      <c r="C501" s="78" t="s">
        <v>12024</v>
      </c>
      <c r="D501" s="90" t="n">
        <v>2247</v>
      </c>
      <c r="E501" s="78" t="s">
        <v>220</v>
      </c>
      <c r="F501" s="78" t="s">
        <v>221</v>
      </c>
      <c r="G501" s="79" t="n">
        <v>90363</v>
      </c>
      <c r="H501" s="91" t="n">
        <v>0.00381694189469138</v>
      </c>
      <c r="I501" s="78" t="s">
        <v>11528</v>
      </c>
      <c r="J501" s="90" t="n">
        <v>61</v>
      </c>
      <c r="K501" s="81" t="n">
        <v>0.267185932628397</v>
      </c>
    </row>
    <row r="502" customFormat="false" ht="15" hidden="false" customHeight="false" outlineLevel="0" collapsed="false">
      <c r="A502" s="78" t="s">
        <v>280</v>
      </c>
      <c r="B502" s="78" t="s">
        <v>281</v>
      </c>
      <c r="C502" s="78" t="s">
        <v>12025</v>
      </c>
      <c r="D502" s="90" t="n">
        <v>5512</v>
      </c>
      <c r="E502" s="78" t="s">
        <v>232</v>
      </c>
      <c r="F502" s="78" t="s">
        <v>227</v>
      </c>
      <c r="G502" s="79" t="n">
        <v>89414</v>
      </c>
      <c r="H502" s="91" t="n">
        <v>0.00377685604253882</v>
      </c>
      <c r="I502" s="78" t="s">
        <v>11534</v>
      </c>
      <c r="J502" s="90" t="n">
        <v>62</v>
      </c>
      <c r="K502" s="81" t="n">
        <v>0.264379922977717</v>
      </c>
    </row>
    <row r="503" customFormat="false" ht="15" hidden="false" customHeight="false" outlineLevel="0" collapsed="false">
      <c r="A503" s="78" t="s">
        <v>280</v>
      </c>
      <c r="B503" s="78" t="s">
        <v>281</v>
      </c>
      <c r="C503" s="78" t="s">
        <v>12026</v>
      </c>
      <c r="D503" s="90" t="n">
        <v>4410</v>
      </c>
      <c r="E503" s="78" t="s">
        <v>11240</v>
      </c>
      <c r="F503" s="78" t="s">
        <v>221</v>
      </c>
      <c r="G503" s="79" t="n">
        <v>87820</v>
      </c>
      <c r="H503" s="91" t="n">
        <v>0.00370952532775359</v>
      </c>
      <c r="I503" s="78" t="s">
        <v>11528</v>
      </c>
      <c r="J503" s="90" t="n">
        <v>63</v>
      </c>
      <c r="K503" s="81" t="n">
        <v>0.259666772942751</v>
      </c>
    </row>
    <row r="504" customFormat="false" ht="15" hidden="false" customHeight="false" outlineLevel="0" collapsed="false">
      <c r="A504" s="78" t="s">
        <v>280</v>
      </c>
      <c r="B504" s="78" t="s">
        <v>281</v>
      </c>
      <c r="C504" s="78" t="s">
        <v>12027</v>
      </c>
      <c r="D504" s="90" t="n">
        <v>4425</v>
      </c>
      <c r="E504" s="78" t="s">
        <v>11240</v>
      </c>
      <c r="F504" s="78" t="s">
        <v>221</v>
      </c>
      <c r="G504" s="79" t="n">
        <v>71631</v>
      </c>
      <c r="H504" s="91" t="n">
        <v>0.00302570039572213</v>
      </c>
      <c r="I504" s="78" t="s">
        <v>11528</v>
      </c>
      <c r="J504" s="90" t="n">
        <v>64</v>
      </c>
      <c r="K504" s="81" t="n">
        <v>0.211799027700549</v>
      </c>
    </row>
    <row r="505" customFormat="false" ht="15" hidden="false" customHeight="false" outlineLevel="0" collapsed="false">
      <c r="A505" s="78" t="s">
        <v>280</v>
      </c>
      <c r="B505" s="78" t="s">
        <v>281</v>
      </c>
      <c r="C505" s="78" t="s">
        <v>12028</v>
      </c>
      <c r="D505" s="90" t="n">
        <v>3030</v>
      </c>
      <c r="E505" s="78" t="s">
        <v>234</v>
      </c>
      <c r="F505" s="78" t="s">
        <v>221</v>
      </c>
      <c r="G505" s="79" t="n">
        <v>69083</v>
      </c>
      <c r="H505" s="91" t="n">
        <v>0.0029180726282988</v>
      </c>
      <c r="I505" s="78" t="s">
        <v>11534</v>
      </c>
      <c r="J505" s="90" t="n">
        <v>65</v>
      </c>
      <c r="K505" s="81" t="n">
        <v>0.204265083980916</v>
      </c>
    </row>
    <row r="506" customFormat="false" ht="15" hidden="false" customHeight="false" outlineLevel="0" collapsed="false">
      <c r="A506" s="78" t="s">
        <v>280</v>
      </c>
      <c r="B506" s="78" t="s">
        <v>281</v>
      </c>
      <c r="C506" s="78" t="s">
        <v>12029</v>
      </c>
      <c r="D506" s="90" t="n">
        <v>2212</v>
      </c>
      <c r="E506" s="78" t="s">
        <v>220</v>
      </c>
      <c r="F506" s="78" t="s">
        <v>221</v>
      </c>
      <c r="G506" s="79" t="n">
        <v>66860</v>
      </c>
      <c r="H506" s="91" t="n">
        <v>0.00282417289243458</v>
      </c>
      <c r="I506" s="78" t="s">
        <v>11528</v>
      </c>
      <c r="J506" s="90" t="n">
        <v>66</v>
      </c>
      <c r="K506" s="81" t="n">
        <v>0.197692102470421</v>
      </c>
    </row>
    <row r="507" customFormat="false" ht="15" hidden="false" customHeight="false" outlineLevel="0" collapsed="false">
      <c r="A507" s="78" t="s">
        <v>280</v>
      </c>
      <c r="B507" s="78" t="s">
        <v>281</v>
      </c>
      <c r="C507" s="78" t="s">
        <v>12030</v>
      </c>
      <c r="D507" s="90" t="n">
        <v>2278</v>
      </c>
      <c r="E507" s="78" t="s">
        <v>220</v>
      </c>
      <c r="F507" s="78" t="s">
        <v>221</v>
      </c>
      <c r="G507" s="79" t="n">
        <v>66673</v>
      </c>
      <c r="H507" s="91" t="n">
        <v>0.00281627399427596</v>
      </c>
      <c r="I507" s="78" t="s">
        <v>11528</v>
      </c>
      <c r="J507" s="90" t="n">
        <v>67</v>
      </c>
      <c r="K507" s="81" t="n">
        <v>0.197139179599317</v>
      </c>
    </row>
    <row r="508" customFormat="false" ht="15" hidden="false" customHeight="false" outlineLevel="0" collapsed="false">
      <c r="A508" s="78" t="s">
        <v>280</v>
      </c>
      <c r="B508" s="78" t="s">
        <v>281</v>
      </c>
      <c r="C508" s="78" t="s">
        <v>12031</v>
      </c>
      <c r="D508" s="90" t="n">
        <v>2220</v>
      </c>
      <c r="E508" s="78" t="s">
        <v>220</v>
      </c>
      <c r="F508" s="78" t="s">
        <v>221</v>
      </c>
      <c r="G508" s="79" t="n">
        <v>63398</v>
      </c>
      <c r="H508" s="91" t="n">
        <v>0.00267793767625737</v>
      </c>
      <c r="I508" s="78" t="s">
        <v>11528</v>
      </c>
      <c r="J508" s="90" t="n">
        <v>68</v>
      </c>
      <c r="K508" s="81" t="n">
        <v>0.187455637338016</v>
      </c>
    </row>
    <row r="509" customFormat="false" ht="15" hidden="false" customHeight="false" outlineLevel="0" collapsed="false">
      <c r="A509" s="78" t="s">
        <v>280</v>
      </c>
      <c r="B509" s="78" t="s">
        <v>281</v>
      </c>
      <c r="C509" s="78" t="s">
        <v>12032</v>
      </c>
      <c r="D509" s="90" t="n">
        <v>2525</v>
      </c>
      <c r="E509" s="78" t="s">
        <v>11356</v>
      </c>
      <c r="F509" s="78" t="s">
        <v>221</v>
      </c>
      <c r="G509" s="79" t="n">
        <v>54443</v>
      </c>
      <c r="H509" s="91" t="n">
        <v>0.00229967760668286</v>
      </c>
      <c r="I509" s="78" t="s">
        <v>11528</v>
      </c>
      <c r="J509" s="90" t="n">
        <v>69</v>
      </c>
      <c r="K509" s="81" t="n">
        <v>0.1609774324678</v>
      </c>
    </row>
    <row r="510" customFormat="false" ht="15" hidden="false" customHeight="false" outlineLevel="0" collapsed="false">
      <c r="A510" s="78" t="s">
        <v>280</v>
      </c>
      <c r="B510" s="78" t="s">
        <v>281</v>
      </c>
      <c r="C510" s="78" t="s">
        <v>12033</v>
      </c>
      <c r="D510" s="90" t="n">
        <v>5088</v>
      </c>
      <c r="E510" s="78" t="s">
        <v>11316</v>
      </c>
      <c r="F510" s="78" t="s">
        <v>224</v>
      </c>
      <c r="G510" s="79" t="n">
        <v>54207</v>
      </c>
      <c r="H510" s="91" t="n">
        <v>0.0022897089437661</v>
      </c>
      <c r="I510" s="78" t="s">
        <v>11528</v>
      </c>
      <c r="J510" s="90" t="n">
        <v>70</v>
      </c>
      <c r="K510" s="81" t="n">
        <v>0.160279626063627</v>
      </c>
    </row>
    <row r="511" customFormat="false" ht="15" hidden="false" customHeight="false" outlineLevel="0" collapsed="false">
      <c r="A511" s="78" t="s">
        <v>331</v>
      </c>
      <c r="B511" s="78" t="s">
        <v>332</v>
      </c>
      <c r="C511" s="78" t="s">
        <v>12034</v>
      </c>
      <c r="D511" s="90" t="n">
        <v>1111</v>
      </c>
      <c r="E511" s="78" t="s">
        <v>11230</v>
      </c>
      <c r="F511" s="78" t="s">
        <v>221</v>
      </c>
      <c r="G511" s="79" t="n">
        <v>99026</v>
      </c>
      <c r="H511" s="91" t="n">
        <v>0.109715954605032</v>
      </c>
      <c r="I511" s="78" t="s">
        <v>11528</v>
      </c>
      <c r="J511" s="90" t="n">
        <v>1</v>
      </c>
      <c r="K511" s="81" t="n">
        <v>0.877727636840257</v>
      </c>
    </row>
    <row r="512" customFormat="false" ht="15" hidden="false" customHeight="false" outlineLevel="0" collapsed="false">
      <c r="A512" s="78" t="s">
        <v>331</v>
      </c>
      <c r="B512" s="78" t="s">
        <v>332</v>
      </c>
      <c r="C512" s="78" t="s">
        <v>12035</v>
      </c>
      <c r="D512" s="90" t="n">
        <v>4477</v>
      </c>
      <c r="E512" s="78" t="s">
        <v>11240</v>
      </c>
      <c r="F512" s="78" t="s">
        <v>221</v>
      </c>
      <c r="G512" s="79" t="n">
        <v>93869</v>
      </c>
      <c r="H512" s="91" t="n">
        <v>0.104002251356409</v>
      </c>
      <c r="I512" s="78" t="s">
        <v>11528</v>
      </c>
      <c r="J512" s="90" t="n">
        <v>2</v>
      </c>
      <c r="K512" s="81" t="n">
        <v>0.832018010851272</v>
      </c>
    </row>
    <row r="513" customFormat="false" ht="15" hidden="false" customHeight="false" outlineLevel="0" collapsed="false">
      <c r="A513" s="78" t="s">
        <v>331</v>
      </c>
      <c r="B513" s="78" t="s">
        <v>332</v>
      </c>
      <c r="C513" s="78" t="s">
        <v>12036</v>
      </c>
      <c r="D513" s="90" t="n">
        <v>1000</v>
      </c>
      <c r="E513" s="78" t="s">
        <v>11232</v>
      </c>
      <c r="F513" s="78" t="s">
        <v>221</v>
      </c>
      <c r="G513" s="79" t="n">
        <v>85376</v>
      </c>
      <c r="H513" s="91" t="n">
        <v>0.0945924236095492</v>
      </c>
      <c r="I513" s="78" t="s">
        <v>11528</v>
      </c>
      <c r="J513" s="90" t="n">
        <v>3</v>
      </c>
      <c r="K513" s="81" t="n">
        <v>0.756739388876394</v>
      </c>
    </row>
    <row r="514" customFormat="false" ht="15" hidden="false" customHeight="false" outlineLevel="0" collapsed="false">
      <c r="A514" s="78" t="s">
        <v>331</v>
      </c>
      <c r="B514" s="78" t="s">
        <v>332</v>
      </c>
      <c r="C514" s="78" t="s">
        <v>12037</v>
      </c>
      <c r="D514" s="90" t="n">
        <v>1010</v>
      </c>
      <c r="E514" s="78" t="s">
        <v>11232</v>
      </c>
      <c r="F514" s="78" t="s">
        <v>221</v>
      </c>
      <c r="G514" s="79" t="n">
        <v>67837</v>
      </c>
      <c r="H514" s="91" t="n">
        <v>0.0751600712190896</v>
      </c>
      <c r="I514" s="78" t="s">
        <v>11528</v>
      </c>
      <c r="J514" s="90" t="n">
        <v>4</v>
      </c>
      <c r="K514" s="81" t="n">
        <v>0.601280569752716</v>
      </c>
    </row>
    <row r="515" customFormat="false" ht="15" hidden="false" customHeight="false" outlineLevel="0" collapsed="false">
      <c r="A515" s="78" t="s">
        <v>331</v>
      </c>
      <c r="B515" s="78" t="s">
        <v>332</v>
      </c>
      <c r="C515" s="78" t="s">
        <v>12038</v>
      </c>
      <c r="D515" s="90" t="n">
        <v>1020</v>
      </c>
      <c r="E515" s="78" t="s">
        <v>11232</v>
      </c>
      <c r="F515" s="78" t="s">
        <v>221</v>
      </c>
      <c r="G515" s="79" t="n">
        <v>64601</v>
      </c>
      <c r="H515" s="91" t="n">
        <v>0.0715747418197209</v>
      </c>
      <c r="I515" s="78" t="s">
        <v>11534</v>
      </c>
      <c r="J515" s="90" t="n">
        <v>5</v>
      </c>
      <c r="K515" s="81" t="n">
        <v>0.572597934557767</v>
      </c>
    </row>
    <row r="516" customFormat="false" ht="15" hidden="false" customHeight="false" outlineLevel="0" collapsed="false">
      <c r="A516" s="78" t="s">
        <v>331</v>
      </c>
      <c r="B516" s="78" t="s">
        <v>332</v>
      </c>
      <c r="C516" s="78" t="s">
        <v>12039</v>
      </c>
      <c r="D516" s="90" t="n">
        <v>2222</v>
      </c>
      <c r="E516" s="78" t="s">
        <v>220</v>
      </c>
      <c r="F516" s="78" t="s">
        <v>221</v>
      </c>
      <c r="G516" s="79" t="n">
        <v>64068</v>
      </c>
      <c r="H516" s="91" t="n">
        <v>0.0709842039427544</v>
      </c>
      <c r="I516" s="78" t="s">
        <v>11534</v>
      </c>
      <c r="J516" s="90" t="n">
        <v>6</v>
      </c>
      <c r="K516" s="81" t="n">
        <v>0.567873631542035</v>
      </c>
    </row>
    <row r="517" customFormat="false" ht="15" hidden="false" customHeight="false" outlineLevel="0" collapsed="false">
      <c r="A517" s="78" t="s">
        <v>331</v>
      </c>
      <c r="B517" s="78" t="s">
        <v>332</v>
      </c>
      <c r="C517" s="78" t="s">
        <v>12040</v>
      </c>
      <c r="D517" s="90" t="n">
        <v>2022</v>
      </c>
      <c r="E517" s="78" t="s">
        <v>11266</v>
      </c>
      <c r="F517" s="78" t="s">
        <v>227</v>
      </c>
      <c r="G517" s="79" t="n">
        <v>61747</v>
      </c>
      <c r="H517" s="91" t="n">
        <v>0.068412649698028</v>
      </c>
      <c r="I517" s="78" t="s">
        <v>11534</v>
      </c>
      <c r="J517" s="90" t="n">
        <v>7</v>
      </c>
      <c r="K517" s="81" t="n">
        <v>0.547301197584224</v>
      </c>
    </row>
    <row r="518" customFormat="false" ht="15" hidden="false" customHeight="false" outlineLevel="0" collapsed="false">
      <c r="A518" s="78" t="s">
        <v>331</v>
      </c>
      <c r="B518" s="78" t="s">
        <v>332</v>
      </c>
      <c r="C518" s="78" t="s">
        <v>12041</v>
      </c>
      <c r="D518" s="90" t="n">
        <v>4500</v>
      </c>
      <c r="E518" s="78" t="s">
        <v>11235</v>
      </c>
      <c r="F518" s="78" t="s">
        <v>227</v>
      </c>
      <c r="G518" s="79" t="n">
        <v>25302</v>
      </c>
      <c r="H518" s="91" t="n">
        <v>0.028033375915583</v>
      </c>
      <c r="I518" s="78" t="s">
        <v>11534</v>
      </c>
      <c r="J518" s="90" t="n">
        <v>8</v>
      </c>
      <c r="K518" s="81" t="n">
        <v>0.224267007324664</v>
      </c>
    </row>
  </sheetData>
  <autoFilter ref="A5:K518"/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P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7"/>
    <col collapsed="false" customWidth="true" hidden="false" outlineLevel="0" max="6" min="4" style="0" width="13"/>
    <col collapsed="false" customWidth="true" hidden="false" outlineLevel="0" max="7" min="7" style="0" width="11"/>
    <col collapsed="false" customWidth="true" hidden="false" outlineLevel="0" max="10" min="8" style="0" width="9"/>
    <col collapsed="false" customWidth="true" hidden="false" outlineLevel="0" max="11" min="11" style="0" width="10"/>
    <col collapsed="false" customWidth="true" hidden="false" outlineLevel="0" max="12" min="12" style="0" width="28"/>
    <col collapsed="false" customWidth="true" hidden="false" outlineLevel="0" max="14" min="13" style="0" width="12"/>
    <col collapsed="false" customWidth="true" hidden="false" outlineLevel="0" max="16" min="15" style="0" width="10"/>
  </cols>
  <sheetData>
    <row r="1" customFormat="false" ht="19.7" hidden="false" customHeight="false" outlineLevel="0" collapsed="false">
      <c r="A1" s="22" t="s">
        <v>12042</v>
      </c>
    </row>
    <row r="2" customFormat="false" ht="15" hidden="false" customHeight="false" outlineLevel="0" collapsed="false">
      <c r="A2" s="23" t="s">
        <v>12043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12044</v>
      </c>
      <c r="D5" s="28" t="s">
        <v>58</v>
      </c>
      <c r="E5" s="28" t="s">
        <v>12045</v>
      </c>
      <c r="F5" s="28" t="s">
        <v>12046</v>
      </c>
      <c r="G5" s="28" t="s">
        <v>12047</v>
      </c>
      <c r="H5" s="28" t="s">
        <v>12048</v>
      </c>
      <c r="I5" s="28" t="s">
        <v>12049</v>
      </c>
      <c r="J5" s="28" t="s">
        <v>12050</v>
      </c>
      <c r="K5" s="28" t="s">
        <v>182</v>
      </c>
      <c r="L5" s="28" t="s">
        <v>93</v>
      </c>
      <c r="M5" s="28" t="s">
        <v>194</v>
      </c>
      <c r="N5" s="28" t="s">
        <v>12051</v>
      </c>
      <c r="O5" s="28" t="s">
        <v>11227</v>
      </c>
      <c r="P5" s="28" t="s">
        <v>12052</v>
      </c>
    </row>
    <row r="6" customFormat="false" ht="15" hidden="false" customHeight="false" outlineLevel="0" collapsed="false">
      <c r="A6" s="26" t="s">
        <v>333</v>
      </c>
      <c r="B6" s="26" t="s">
        <v>334</v>
      </c>
      <c r="C6" s="92" t="n">
        <v>8</v>
      </c>
      <c r="D6" s="52" t="n">
        <v>462485</v>
      </c>
      <c r="E6" s="27" t="n">
        <f aca="false">ROUND(D6/C6,0)</f>
        <v>57811</v>
      </c>
      <c r="F6" s="52" t="n">
        <v>448322</v>
      </c>
      <c r="G6" s="52" t="n">
        <v>14163</v>
      </c>
      <c r="H6" s="62" t="n">
        <f aca="false">G6/D6</f>
        <v>0.0306236959036509</v>
      </c>
      <c r="I6" s="70" t="n">
        <f aca="false">COUNTIFS('Câmara — eleitos'!$A$6:$A$518,A6,'Câmara — eleitos'!$I$6:$I$518,"Quociente partidário")</f>
        <v>6</v>
      </c>
      <c r="J6" s="70" t="n">
        <f aca="false">COUNTIFS('Câmara — eleitos'!$A$6:$A$518,A6,'Câmara — eleitos'!$I$6:$I$518,"Média (sobras)")</f>
        <v>2</v>
      </c>
      <c r="K6" s="70" t="n">
        <v>6</v>
      </c>
      <c r="L6" s="26" t="s">
        <v>12053</v>
      </c>
      <c r="M6" s="52" t="n">
        <v>39587</v>
      </c>
      <c r="N6" s="27" t="n">
        <v>76664.5</v>
      </c>
      <c r="O6" s="92" t="n">
        <v>87</v>
      </c>
      <c r="P6" s="93" t="n">
        <f aca="false">O6/C6</f>
        <v>10.875</v>
      </c>
    </row>
    <row r="7" customFormat="false" ht="15" hidden="false" customHeight="false" outlineLevel="0" collapsed="false">
      <c r="A7" s="32" t="s">
        <v>321</v>
      </c>
      <c r="B7" s="32" t="s">
        <v>322</v>
      </c>
      <c r="C7" s="94" t="n">
        <v>9</v>
      </c>
      <c r="D7" s="55" t="n">
        <v>1798341</v>
      </c>
      <c r="E7" s="57" t="n">
        <f aca="false">ROUND(D7/C7,0)</f>
        <v>199816</v>
      </c>
      <c r="F7" s="55" t="n">
        <v>1744644</v>
      </c>
      <c r="G7" s="55" t="n">
        <v>53697</v>
      </c>
      <c r="H7" s="66" t="n">
        <f aca="false">G7/D7</f>
        <v>0.0298591868839113</v>
      </c>
      <c r="I7" s="71" t="n">
        <f aca="false">COUNTIFS('Câmara — eleitos'!$A$6:$A$518,A7,'Câmara — eleitos'!$I$6:$I$518,"Quociente partidário")</f>
        <v>6</v>
      </c>
      <c r="J7" s="71" t="n">
        <f aca="false">COUNTIFS('Câmara — eleitos'!$A$6:$A$518,A7,'Câmara — eleitos'!$I$6:$I$518,"Média (sobras)")</f>
        <v>3</v>
      </c>
      <c r="K7" s="71" t="n">
        <v>5</v>
      </c>
      <c r="L7" s="32" t="s">
        <v>12054</v>
      </c>
      <c r="M7" s="55" t="n">
        <v>172628</v>
      </c>
      <c r="N7" s="57" t="n">
        <v>271021.111111111</v>
      </c>
      <c r="O7" s="94" t="n">
        <v>101</v>
      </c>
      <c r="P7" s="95" t="n">
        <f aca="false">O7/C7</f>
        <v>11.2222222222222</v>
      </c>
    </row>
    <row r="8" customFormat="false" ht="15" hidden="false" customHeight="false" outlineLevel="0" collapsed="false">
      <c r="A8" s="26" t="s">
        <v>335</v>
      </c>
      <c r="B8" s="26" t="s">
        <v>336</v>
      </c>
      <c r="C8" s="92" t="n">
        <v>8</v>
      </c>
      <c r="D8" s="52" t="n">
        <v>459680</v>
      </c>
      <c r="E8" s="27" t="n">
        <f aca="false">ROUND(D8/C8,0)</f>
        <v>57460</v>
      </c>
      <c r="F8" s="52" t="n">
        <v>447950</v>
      </c>
      <c r="G8" s="52" t="n">
        <v>11730</v>
      </c>
      <c r="H8" s="62" t="n">
        <f aca="false">G8/D8</f>
        <v>0.0255177514792899</v>
      </c>
      <c r="I8" s="70" t="n">
        <f aca="false">COUNTIFS('Câmara — eleitos'!$A$6:$A$518,A8,'Câmara — eleitos'!$I$6:$I$518,"Quociente partidário")</f>
        <v>5</v>
      </c>
      <c r="J8" s="70" t="n">
        <f aca="false">COUNTIFS('Câmara — eleitos'!$A$6:$A$518,A8,'Câmara — eleitos'!$I$6:$I$518,"Média (sobras)")</f>
        <v>3</v>
      </c>
      <c r="K8" s="70" t="n">
        <v>5</v>
      </c>
      <c r="L8" s="26" t="s">
        <v>12055</v>
      </c>
      <c r="M8" s="52" t="n">
        <v>34587</v>
      </c>
      <c r="N8" s="27" t="n">
        <v>72044.875</v>
      </c>
      <c r="O8" s="92" t="n">
        <v>84</v>
      </c>
      <c r="P8" s="93" t="n">
        <f aca="false">O8/C8</f>
        <v>10.5</v>
      </c>
    </row>
    <row r="9" customFormat="false" ht="15" hidden="false" customHeight="false" outlineLevel="0" collapsed="false">
      <c r="A9" s="32" t="s">
        <v>313</v>
      </c>
      <c r="B9" s="32" t="s">
        <v>314</v>
      </c>
      <c r="C9" s="94" t="n">
        <v>8</v>
      </c>
      <c r="D9" s="55" t="n">
        <v>2119252</v>
      </c>
      <c r="E9" s="57" t="n">
        <f aca="false">ROUND(D9/C9,0)</f>
        <v>264907</v>
      </c>
      <c r="F9" s="55" t="n">
        <v>2063900</v>
      </c>
      <c r="G9" s="55" t="n">
        <v>55352</v>
      </c>
      <c r="H9" s="66" t="n">
        <f aca="false">G9/D9</f>
        <v>0.0261186494102636</v>
      </c>
      <c r="I9" s="71" t="n">
        <f aca="false">COUNTIFS('Câmara — eleitos'!$A$6:$A$518,A9,'Câmara — eleitos'!$I$6:$I$518,"Quociente partidário")</f>
        <v>5</v>
      </c>
      <c r="J9" s="71" t="n">
        <f aca="false">COUNTIFS('Câmara — eleitos'!$A$6:$A$518,A9,'Câmara — eleitos'!$I$6:$I$518,"Média (sobras)")</f>
        <v>3</v>
      </c>
      <c r="K9" s="71" t="n">
        <v>5</v>
      </c>
      <c r="L9" s="32" t="s">
        <v>12056</v>
      </c>
      <c r="M9" s="55" t="n">
        <v>212948</v>
      </c>
      <c r="N9" s="57" t="n">
        <v>349506.625</v>
      </c>
      <c r="O9" s="94" t="n">
        <v>135</v>
      </c>
      <c r="P9" s="95" t="n">
        <f aca="false">O9/C9</f>
        <v>16.875</v>
      </c>
    </row>
    <row r="10" customFormat="false" ht="15" hidden="false" customHeight="false" outlineLevel="0" collapsed="false">
      <c r="A10" s="26" t="s">
        <v>287</v>
      </c>
      <c r="B10" s="26" t="s">
        <v>288</v>
      </c>
      <c r="C10" s="92" t="n">
        <v>39</v>
      </c>
      <c r="D10" s="52" t="n">
        <v>8281816</v>
      </c>
      <c r="E10" s="27" t="n">
        <f aca="false">ROUND(D10/C10,0)</f>
        <v>212354</v>
      </c>
      <c r="F10" s="52" t="n">
        <v>8001270</v>
      </c>
      <c r="G10" s="52" t="n">
        <v>280546</v>
      </c>
      <c r="H10" s="62" t="n">
        <f aca="false">G10/D10</f>
        <v>0.033874937574078</v>
      </c>
      <c r="I10" s="70" t="n">
        <f aca="false">COUNTIFS('Câmara — eleitos'!$A$6:$A$518,A10,'Câmara — eleitos'!$I$6:$I$518,"Quociente partidário")</f>
        <v>33</v>
      </c>
      <c r="J10" s="70" t="n">
        <f aca="false">COUNTIFS('Câmara — eleitos'!$A$6:$A$518,A10,'Câmara — eleitos'!$I$6:$I$518,"Média (sobras)")</f>
        <v>6</v>
      </c>
      <c r="K10" s="70" t="n">
        <v>12</v>
      </c>
      <c r="L10" s="26" t="s">
        <v>12057</v>
      </c>
      <c r="M10" s="52" t="n">
        <v>248147</v>
      </c>
      <c r="N10" s="27" t="n">
        <v>289854.205128205</v>
      </c>
      <c r="O10" s="92" t="n">
        <v>502</v>
      </c>
      <c r="P10" s="93" t="n">
        <f aca="false">O10/C10</f>
        <v>12.8717948717949</v>
      </c>
    </row>
    <row r="11" customFormat="false" ht="15" hidden="false" customHeight="false" outlineLevel="0" collapsed="false">
      <c r="A11" s="32" t="s">
        <v>297</v>
      </c>
      <c r="B11" s="32" t="s">
        <v>298</v>
      </c>
      <c r="C11" s="94" t="n">
        <v>22</v>
      </c>
      <c r="D11" s="55" t="n">
        <v>5521642</v>
      </c>
      <c r="E11" s="57" t="n">
        <f aca="false">ROUND(D11/C11,0)</f>
        <v>250984</v>
      </c>
      <c r="F11" s="55" t="n">
        <v>5355689</v>
      </c>
      <c r="G11" s="55" t="n">
        <v>165953</v>
      </c>
      <c r="H11" s="66" t="n">
        <f aca="false">G11/D11</f>
        <v>0.0300550089991347</v>
      </c>
      <c r="I11" s="71" t="n">
        <f aca="false">COUNTIFS('Câmara — eleitos'!$A$6:$A$518,A11,'Câmara — eleitos'!$I$6:$I$518,"Quociente partidário")</f>
        <v>15</v>
      </c>
      <c r="J11" s="71" t="n">
        <f aca="false">COUNTIFS('Câmara — eleitos'!$A$6:$A$518,A11,'Câmara — eleitos'!$I$6:$I$518,"Média (sobras)")</f>
        <v>7</v>
      </c>
      <c r="K11" s="71" t="n">
        <v>10</v>
      </c>
      <c r="L11" s="32" t="s">
        <v>12058</v>
      </c>
      <c r="M11" s="55" t="n">
        <v>684372</v>
      </c>
      <c r="N11" s="57" t="n">
        <v>317774.727272727</v>
      </c>
      <c r="O11" s="94" t="n">
        <v>265</v>
      </c>
      <c r="P11" s="95" t="n">
        <f aca="false">O11/C11</f>
        <v>12.0454545454545</v>
      </c>
    </row>
    <row r="12" customFormat="false" ht="15" hidden="false" customHeight="false" outlineLevel="0" collapsed="false">
      <c r="A12" s="26" t="s">
        <v>323</v>
      </c>
      <c r="B12" s="26" t="s">
        <v>324</v>
      </c>
      <c r="C12" s="92" t="n">
        <v>8</v>
      </c>
      <c r="D12" s="52" t="n">
        <v>1659057</v>
      </c>
      <c r="E12" s="27" t="n">
        <f aca="false">ROUND(D12/C12,0)</f>
        <v>207382</v>
      </c>
      <c r="F12" s="52" t="n">
        <v>1602806</v>
      </c>
      <c r="G12" s="52" t="n">
        <v>56251</v>
      </c>
      <c r="H12" s="62" t="n">
        <f aca="false">G12/D12</f>
        <v>0.0339054052995165</v>
      </c>
      <c r="I12" s="70" t="n">
        <f aca="false">COUNTIFS('Câmara — eleitos'!$A$6:$A$518,A12,'Câmara — eleitos'!$I$6:$I$518,"Quociente partidário")</f>
        <v>5</v>
      </c>
      <c r="J12" s="70" t="n">
        <f aca="false">COUNTIFS('Câmara — eleitos'!$A$6:$A$518,A12,'Câmara — eleitos'!$I$6:$I$518,"Média (sobras)")</f>
        <v>3</v>
      </c>
      <c r="K12" s="70" t="n">
        <v>6</v>
      </c>
      <c r="L12" s="26" t="s">
        <v>12059</v>
      </c>
      <c r="M12" s="52" t="n">
        <v>224224</v>
      </c>
      <c r="N12" s="27" t="n">
        <v>280498.5</v>
      </c>
      <c r="O12" s="92" t="n">
        <v>163</v>
      </c>
      <c r="P12" s="93" t="n">
        <f aca="false">O12/C12</f>
        <v>20.375</v>
      </c>
    </row>
    <row r="13" customFormat="false" ht="15" hidden="false" customHeight="false" outlineLevel="0" collapsed="false">
      <c r="A13" s="32" t="s">
        <v>311</v>
      </c>
      <c r="B13" s="32" t="s">
        <v>312</v>
      </c>
      <c r="C13" s="94" t="n">
        <v>10</v>
      </c>
      <c r="D13" s="55" t="n">
        <v>2134985</v>
      </c>
      <c r="E13" s="57" t="n">
        <f aca="false">ROUND(D13/C13,0)</f>
        <v>213499</v>
      </c>
      <c r="F13" s="55" t="n">
        <v>2074898</v>
      </c>
      <c r="G13" s="55" t="n">
        <v>60087</v>
      </c>
      <c r="H13" s="66" t="n">
        <f aca="false">G13/D13</f>
        <v>0.0281439916439694</v>
      </c>
      <c r="I13" s="71" t="n">
        <f aca="false">COUNTIFS('Câmara — eleitos'!$A$6:$A$518,A13,'Câmara — eleitos'!$I$6:$I$518,"Quociente partidário")</f>
        <v>7</v>
      </c>
      <c r="J13" s="71" t="n">
        <f aca="false">COUNTIFS('Câmara — eleitos'!$A$6:$A$518,A13,'Câmara — eleitos'!$I$6:$I$518,"Média (sobras)")</f>
        <v>3</v>
      </c>
      <c r="K13" s="71" t="n">
        <v>7</v>
      </c>
      <c r="L13" s="32" t="s">
        <v>12060</v>
      </c>
      <c r="M13" s="55" t="n">
        <v>419735</v>
      </c>
      <c r="N13" s="57" t="n">
        <v>298758.4</v>
      </c>
      <c r="O13" s="94" t="n">
        <v>130</v>
      </c>
      <c r="P13" s="95" t="n">
        <f aca="false">O13/C13</f>
        <v>13</v>
      </c>
    </row>
    <row r="14" customFormat="false" ht="15" hidden="false" customHeight="false" outlineLevel="0" collapsed="false">
      <c r="A14" s="26" t="s">
        <v>306</v>
      </c>
      <c r="B14" s="26" t="s">
        <v>307</v>
      </c>
      <c r="C14" s="92" t="n">
        <v>17</v>
      </c>
      <c r="D14" s="52" t="n">
        <v>3607744</v>
      </c>
      <c r="E14" s="27" t="n">
        <f aca="false">ROUND(D14/C14,0)</f>
        <v>212220</v>
      </c>
      <c r="F14" s="52" t="n">
        <v>3484122</v>
      </c>
      <c r="G14" s="52" t="n">
        <v>123622</v>
      </c>
      <c r="H14" s="62" t="n">
        <f aca="false">G14/D14</f>
        <v>0.0342657350410672</v>
      </c>
      <c r="I14" s="70" t="n">
        <f aca="false">COUNTIFS('Câmara — eleitos'!$A$6:$A$518,A14,'Câmara — eleitos'!$I$6:$I$518,"Quociente partidário")</f>
        <v>11</v>
      </c>
      <c r="J14" s="70" t="n">
        <f aca="false">COUNTIFS('Câmara — eleitos'!$A$6:$A$518,A14,'Câmara — eleitos'!$I$6:$I$518,"Média (sobras)")</f>
        <v>6</v>
      </c>
      <c r="K14" s="70" t="n">
        <v>9</v>
      </c>
      <c r="L14" s="26" t="s">
        <v>12061</v>
      </c>
      <c r="M14" s="52" t="n">
        <v>207899</v>
      </c>
      <c r="N14" s="27" t="n">
        <v>298521.764705882</v>
      </c>
      <c r="O14" s="92" t="n">
        <v>247</v>
      </c>
      <c r="P14" s="93" t="n">
        <f aca="false">O14/C14</f>
        <v>14.5294117647059</v>
      </c>
    </row>
    <row r="15" customFormat="false" ht="15" hidden="false" customHeight="false" outlineLevel="0" collapsed="false">
      <c r="A15" s="32" t="s">
        <v>304</v>
      </c>
      <c r="B15" s="32" t="s">
        <v>305</v>
      </c>
      <c r="C15" s="94" t="n">
        <v>18</v>
      </c>
      <c r="D15" s="55" t="n">
        <v>3970967</v>
      </c>
      <c r="E15" s="57" t="n">
        <f aca="false">ROUND(D15/C15,0)</f>
        <v>220609</v>
      </c>
      <c r="F15" s="55" t="n">
        <v>3857063</v>
      </c>
      <c r="G15" s="55" t="n">
        <v>113904</v>
      </c>
      <c r="H15" s="66" t="n">
        <f aca="false">G15/D15</f>
        <v>0.0286841970734081</v>
      </c>
      <c r="I15" s="71" t="n">
        <f aca="false">COUNTIFS('Câmara — eleitos'!$A$6:$A$518,A15,'Câmara — eleitos'!$I$6:$I$518,"Quociente partidário")</f>
        <v>11</v>
      </c>
      <c r="J15" s="71" t="n">
        <f aca="false">COUNTIFS('Câmara — eleitos'!$A$6:$A$518,A15,'Câmara — eleitos'!$I$6:$I$518,"Média (sobras)")</f>
        <v>7</v>
      </c>
      <c r="K15" s="71" t="n">
        <v>10</v>
      </c>
      <c r="L15" s="32" t="s">
        <v>12062</v>
      </c>
      <c r="M15" s="55" t="n">
        <v>188853</v>
      </c>
      <c r="N15" s="57" t="n">
        <v>287825.055555556</v>
      </c>
      <c r="O15" s="94" t="n">
        <v>266</v>
      </c>
      <c r="P15" s="95" t="n">
        <f aca="false">O15/C15</f>
        <v>14.7777777777778</v>
      </c>
    </row>
    <row r="16" customFormat="false" ht="15" hidden="false" customHeight="false" outlineLevel="0" collapsed="false">
      <c r="A16" s="26" t="s">
        <v>319</v>
      </c>
      <c r="B16" s="26" t="s">
        <v>320</v>
      </c>
      <c r="C16" s="92" t="n">
        <v>8</v>
      </c>
      <c r="D16" s="52" t="n">
        <v>1901719</v>
      </c>
      <c r="E16" s="27" t="n">
        <f aca="false">ROUND(D16/C16,0)</f>
        <v>237715</v>
      </c>
      <c r="F16" s="52" t="n">
        <v>1843036</v>
      </c>
      <c r="G16" s="52" t="n">
        <v>58683</v>
      </c>
      <c r="H16" s="62" t="n">
        <f aca="false">G16/D16</f>
        <v>0.0308578712207219</v>
      </c>
      <c r="I16" s="70" t="n">
        <f aca="false">COUNTIFS('Câmara — eleitos'!$A$6:$A$518,A16,'Câmara — eleitos'!$I$6:$I$518,"Quociente partidário")</f>
        <v>4</v>
      </c>
      <c r="J16" s="70" t="n">
        <f aca="false">COUNTIFS('Câmara — eleitos'!$A$6:$A$518,A16,'Câmara — eleitos'!$I$6:$I$518,"Média (sobras)")</f>
        <v>4</v>
      </c>
      <c r="K16" s="70" t="n">
        <v>5</v>
      </c>
      <c r="L16" s="26" t="s">
        <v>12063</v>
      </c>
      <c r="M16" s="52" t="n">
        <v>205064</v>
      </c>
      <c r="N16" s="27" t="n">
        <v>329374</v>
      </c>
      <c r="O16" s="92" t="n">
        <v>129</v>
      </c>
      <c r="P16" s="93" t="n">
        <f aca="false">O16/C16</f>
        <v>16.125</v>
      </c>
    </row>
    <row r="17" customFormat="false" ht="15" hidden="false" customHeight="false" outlineLevel="0" collapsed="false">
      <c r="A17" s="32" t="s">
        <v>325</v>
      </c>
      <c r="B17" s="32" t="s">
        <v>326</v>
      </c>
      <c r="C17" s="94" t="n">
        <v>8</v>
      </c>
      <c r="D17" s="55" t="n">
        <v>1420762</v>
      </c>
      <c r="E17" s="57" t="n">
        <f aca="false">ROUND(D17/C17,0)</f>
        <v>177595</v>
      </c>
      <c r="F17" s="55" t="n">
        <v>1367994</v>
      </c>
      <c r="G17" s="55" t="n">
        <v>52768</v>
      </c>
      <c r="H17" s="66" t="n">
        <f aca="false">G17/D17</f>
        <v>0.0371406329842718</v>
      </c>
      <c r="I17" s="71" t="n">
        <f aca="false">COUNTIFS('Câmara — eleitos'!$A$6:$A$518,A17,'Câmara — eleitos'!$I$6:$I$518,"Quociente partidário")</f>
        <v>5</v>
      </c>
      <c r="J17" s="71" t="n">
        <f aca="false">COUNTIFS('Câmara — eleitos'!$A$6:$A$518,A17,'Câmara — eleitos'!$I$6:$I$518,"Média (sobras)")</f>
        <v>3</v>
      </c>
      <c r="K17" s="71" t="n">
        <v>5</v>
      </c>
      <c r="L17" s="32" t="s">
        <v>12064</v>
      </c>
      <c r="M17" s="55" t="n">
        <v>154157</v>
      </c>
      <c r="N17" s="57" t="n">
        <v>252733.625</v>
      </c>
      <c r="O17" s="94" t="n">
        <v>119</v>
      </c>
      <c r="P17" s="95" t="n">
        <f aca="false">O17/C17</f>
        <v>14.875</v>
      </c>
    </row>
    <row r="18" customFormat="false" ht="15" hidden="false" customHeight="false" outlineLevel="0" collapsed="false">
      <c r="A18" s="26" t="s">
        <v>283</v>
      </c>
      <c r="B18" s="26" t="s">
        <v>284</v>
      </c>
      <c r="C18" s="92" t="n">
        <v>53</v>
      </c>
      <c r="D18" s="52" t="n">
        <v>11380151</v>
      </c>
      <c r="E18" s="27" t="n">
        <f aca="false">ROUND(D18/C18,0)</f>
        <v>214720</v>
      </c>
      <c r="F18" s="52" t="n">
        <v>11049070</v>
      </c>
      <c r="G18" s="52" t="n">
        <v>331081</v>
      </c>
      <c r="H18" s="62" t="n">
        <f aca="false">G18/D18</f>
        <v>0.0290928477135321</v>
      </c>
      <c r="I18" s="70" t="n">
        <f aca="false">COUNTIFS('Câmara — eleitos'!$A$6:$A$518,A18,'Câmara — eleitos'!$I$6:$I$518,"Quociente partidário")</f>
        <v>47</v>
      </c>
      <c r="J18" s="70" t="n">
        <f aca="false">COUNTIFS('Câmara — eleitos'!$A$6:$A$518,A18,'Câmara — eleitos'!$I$6:$I$518,"Média (sobras)")</f>
        <v>6</v>
      </c>
      <c r="K18" s="70" t="n">
        <v>15</v>
      </c>
      <c r="L18" s="26" t="s">
        <v>12065</v>
      </c>
      <c r="M18" s="52" t="n">
        <v>3119318</v>
      </c>
      <c r="N18" s="27" t="n">
        <v>308701.660377359</v>
      </c>
      <c r="O18" s="92" t="n">
        <v>710</v>
      </c>
      <c r="P18" s="93" t="n">
        <f aca="false">O18/C18</f>
        <v>13.3962264150943</v>
      </c>
    </row>
    <row r="19" customFormat="false" ht="15" hidden="false" customHeight="false" outlineLevel="0" collapsed="false">
      <c r="A19" s="32" t="s">
        <v>290</v>
      </c>
      <c r="B19" s="32" t="s">
        <v>291</v>
      </c>
      <c r="C19" s="94" t="n">
        <v>30</v>
      </c>
      <c r="D19" s="55" t="n">
        <v>6217229</v>
      </c>
      <c r="E19" s="57" t="n">
        <f aca="false">ROUND(D19/C19,0)</f>
        <v>207241</v>
      </c>
      <c r="F19" s="55" t="n">
        <v>6034278</v>
      </c>
      <c r="G19" s="55" t="n">
        <v>182951</v>
      </c>
      <c r="H19" s="66" t="n">
        <f aca="false">G19/D19</f>
        <v>0.029426453489167</v>
      </c>
      <c r="I19" s="71" t="n">
        <f aca="false">COUNTIFS('Câmara — eleitos'!$A$6:$A$518,A19,'Câmara — eleitos'!$I$6:$I$518,"Quociente partidário")</f>
        <v>24</v>
      </c>
      <c r="J19" s="71" t="n">
        <f aca="false">COUNTIFS('Câmara — eleitos'!$A$6:$A$518,A19,'Câmara — eleitos'!$I$6:$I$518,"Média (sobras)")</f>
        <v>6</v>
      </c>
      <c r="K19" s="71" t="n">
        <v>10</v>
      </c>
      <c r="L19" s="32" t="s">
        <v>12066</v>
      </c>
      <c r="M19" s="55" t="n">
        <v>425399</v>
      </c>
      <c r="N19" s="57" t="n">
        <v>286687.466666667</v>
      </c>
      <c r="O19" s="94" t="n">
        <v>404</v>
      </c>
      <c r="P19" s="95" t="n">
        <f aca="false">O19/C19</f>
        <v>13.4666666666667</v>
      </c>
    </row>
    <row r="20" customFormat="false" ht="15" hidden="false" customHeight="false" outlineLevel="0" collapsed="false">
      <c r="A20" s="26" t="s">
        <v>309</v>
      </c>
      <c r="B20" s="26" t="s">
        <v>310</v>
      </c>
      <c r="C20" s="92" t="n">
        <v>12</v>
      </c>
      <c r="D20" s="52" t="n">
        <v>2399949</v>
      </c>
      <c r="E20" s="27" t="n">
        <f aca="false">ROUND(D20/C20,0)</f>
        <v>199996</v>
      </c>
      <c r="F20" s="52" t="n">
        <v>2330421</v>
      </c>
      <c r="G20" s="52" t="n">
        <v>69528</v>
      </c>
      <c r="H20" s="62" t="n">
        <f aca="false">G20/D20</f>
        <v>0.028970615625582</v>
      </c>
      <c r="I20" s="70" t="n">
        <f aca="false">COUNTIFS('Câmara — eleitos'!$A$6:$A$518,A20,'Câmara — eleitos'!$I$6:$I$518,"Quociente partidário")</f>
        <v>8</v>
      </c>
      <c r="J20" s="70" t="n">
        <f aca="false">COUNTIFS('Câmara — eleitos'!$A$6:$A$518,A20,'Câmara — eleitos'!$I$6:$I$518,"Média (sobras)")</f>
        <v>4</v>
      </c>
      <c r="K20" s="70" t="n">
        <v>8</v>
      </c>
      <c r="L20" s="26" t="s">
        <v>12067</v>
      </c>
      <c r="M20" s="52" t="n">
        <v>267142</v>
      </c>
      <c r="N20" s="27" t="n">
        <v>270163.833333333</v>
      </c>
      <c r="O20" s="92" t="n">
        <v>164</v>
      </c>
      <c r="P20" s="93" t="n">
        <f aca="false">O20/C20</f>
        <v>13.6666666666667</v>
      </c>
    </row>
    <row r="21" customFormat="false" ht="15" hidden="false" customHeight="false" outlineLevel="0" collapsed="false">
      <c r="A21" s="32" t="s">
        <v>299</v>
      </c>
      <c r="B21" s="32" t="s">
        <v>300</v>
      </c>
      <c r="C21" s="94" t="n">
        <v>17</v>
      </c>
      <c r="D21" s="55" t="n">
        <v>4832237</v>
      </c>
      <c r="E21" s="57" t="n">
        <f aca="false">ROUND(D21/C21,0)</f>
        <v>284249</v>
      </c>
      <c r="F21" s="55" t="n">
        <v>4704803</v>
      </c>
      <c r="G21" s="55" t="n">
        <v>127434</v>
      </c>
      <c r="H21" s="66" t="n">
        <f aca="false">G21/D21</f>
        <v>0.0263716369871759</v>
      </c>
      <c r="I21" s="71" t="n">
        <f aca="false">COUNTIFS('Câmara — eleitos'!$A$6:$A$518,A21,'Câmara — eleitos'!$I$6:$I$518,"Quociente partidário")</f>
        <v>11</v>
      </c>
      <c r="J21" s="71" t="n">
        <f aca="false">COUNTIFS('Câmara — eleitos'!$A$6:$A$518,A21,'Câmara — eleitos'!$I$6:$I$518,"Média (sobras)")</f>
        <v>6</v>
      </c>
      <c r="K21" s="71" t="n">
        <v>7</v>
      </c>
      <c r="L21" s="32" t="s">
        <v>12068</v>
      </c>
      <c r="M21" s="55" t="n">
        <v>414927</v>
      </c>
      <c r="N21" s="57" t="n">
        <v>368127.176470588</v>
      </c>
      <c r="O21" s="94" t="n">
        <v>250</v>
      </c>
      <c r="P21" s="95" t="n">
        <f aca="false">O21/C21</f>
        <v>14.7058823529412</v>
      </c>
    </row>
    <row r="22" customFormat="false" ht="15" hidden="false" customHeight="false" outlineLevel="0" collapsed="false">
      <c r="A22" s="26" t="s">
        <v>295</v>
      </c>
      <c r="B22" s="26" t="s">
        <v>296</v>
      </c>
      <c r="C22" s="92" t="n">
        <v>25</v>
      </c>
      <c r="D22" s="52" t="n">
        <v>5264503</v>
      </c>
      <c r="E22" s="27" t="n">
        <f aca="false">ROUND(D22/C22,0)</f>
        <v>210580</v>
      </c>
      <c r="F22" s="52" t="n">
        <v>5101066</v>
      </c>
      <c r="G22" s="52" t="n">
        <v>163437</v>
      </c>
      <c r="H22" s="62" t="n">
        <f aca="false">G22/D22</f>
        <v>0.0310450958048652</v>
      </c>
      <c r="I22" s="70" t="n">
        <f aca="false">COUNTIFS('Câmara — eleitos'!$A$6:$A$518,A22,'Câmara — eleitos'!$I$6:$I$518,"Quociente partidário")</f>
        <v>19</v>
      </c>
      <c r="J22" s="70" t="n">
        <f aca="false">COUNTIFS('Câmara — eleitos'!$A$6:$A$518,A22,'Câmara — eleitos'!$I$6:$I$518,"Média (sobras)")</f>
        <v>6</v>
      </c>
      <c r="K22" s="70" t="n">
        <v>13</v>
      </c>
      <c r="L22" s="26" t="s">
        <v>12069</v>
      </c>
      <c r="M22" s="52" t="n">
        <v>261555</v>
      </c>
      <c r="N22" s="27" t="n">
        <v>288679.56</v>
      </c>
      <c r="O22" s="92" t="n">
        <v>359</v>
      </c>
      <c r="P22" s="93" t="n">
        <f aca="false">O22/C22</f>
        <v>14.36</v>
      </c>
    </row>
    <row r="23" customFormat="false" ht="15" hidden="false" customHeight="false" outlineLevel="0" collapsed="false">
      <c r="A23" s="32" t="s">
        <v>315</v>
      </c>
      <c r="B23" s="32" t="s">
        <v>316</v>
      </c>
      <c r="C23" s="94" t="n">
        <v>10</v>
      </c>
      <c r="D23" s="55" t="n">
        <v>2109063</v>
      </c>
      <c r="E23" s="57" t="n">
        <f aca="false">ROUND(D23/C23,0)</f>
        <v>210906</v>
      </c>
      <c r="F23" s="55" t="n">
        <v>2026624</v>
      </c>
      <c r="G23" s="55" t="n">
        <v>82439</v>
      </c>
      <c r="H23" s="66" t="n">
        <f aca="false">G23/D23</f>
        <v>0.0390879741382785</v>
      </c>
      <c r="I23" s="71" t="n">
        <f aca="false">COUNTIFS('Câmara — eleitos'!$A$6:$A$518,A23,'Câmara — eleitos'!$I$6:$I$518,"Quociente partidário")</f>
        <v>6</v>
      </c>
      <c r="J23" s="71" t="n">
        <f aca="false">COUNTIFS('Câmara — eleitos'!$A$6:$A$518,A23,'Câmara — eleitos'!$I$6:$I$518,"Média (sobras)")</f>
        <v>4</v>
      </c>
      <c r="K23" s="71" t="n">
        <v>6</v>
      </c>
      <c r="L23" s="32" t="s">
        <v>12070</v>
      </c>
      <c r="M23" s="55" t="n">
        <v>234254</v>
      </c>
      <c r="N23" s="57" t="n">
        <v>270306.4</v>
      </c>
      <c r="O23" s="94" t="n">
        <v>154</v>
      </c>
      <c r="P23" s="95" t="n">
        <f aca="false">O23/C23</f>
        <v>15.4</v>
      </c>
    </row>
    <row r="24" customFormat="false" ht="15" hidden="false" customHeight="false" outlineLevel="0" collapsed="false">
      <c r="A24" s="26" t="s">
        <v>317</v>
      </c>
      <c r="B24" s="26" t="s">
        <v>318</v>
      </c>
      <c r="C24" s="92" t="n">
        <v>8</v>
      </c>
      <c r="D24" s="52" t="n">
        <v>1967700</v>
      </c>
      <c r="E24" s="27" t="n">
        <f aca="false">ROUND(D24/C24,0)</f>
        <v>245963</v>
      </c>
      <c r="F24" s="52" t="n">
        <v>1906878</v>
      </c>
      <c r="G24" s="52" t="n">
        <v>60822</v>
      </c>
      <c r="H24" s="62" t="n">
        <f aca="false">G24/D24</f>
        <v>0.0309101997255679</v>
      </c>
      <c r="I24" s="70" t="n">
        <f aca="false">COUNTIFS('Câmara — eleitos'!$A$6:$A$518,A24,'Câmara — eleitos'!$I$6:$I$518,"Quociente partidário")</f>
        <v>6</v>
      </c>
      <c r="J24" s="70" t="n">
        <f aca="false">COUNTIFS('Câmara — eleitos'!$A$6:$A$518,A24,'Câmara — eleitos'!$I$6:$I$518,"Média (sobras)")</f>
        <v>2</v>
      </c>
      <c r="K24" s="70" t="n">
        <v>5</v>
      </c>
      <c r="L24" s="26" t="s">
        <v>12071</v>
      </c>
      <c r="M24" s="52" t="n">
        <v>215509</v>
      </c>
      <c r="N24" s="27" t="n">
        <v>332025.875</v>
      </c>
      <c r="O24" s="92" t="n">
        <v>99</v>
      </c>
      <c r="P24" s="93" t="n">
        <f aca="false">O24/C24</f>
        <v>12.375</v>
      </c>
    </row>
    <row r="25" customFormat="false" ht="15" hidden="false" customHeight="false" outlineLevel="0" collapsed="false">
      <c r="A25" s="32" t="s">
        <v>293</v>
      </c>
      <c r="B25" s="32" t="s">
        <v>294</v>
      </c>
      <c r="C25" s="94" t="n">
        <v>31</v>
      </c>
      <c r="D25" s="55" t="n">
        <v>6081271</v>
      </c>
      <c r="E25" s="57" t="n">
        <f aca="false">ROUND(D25/C25,0)</f>
        <v>196170</v>
      </c>
      <c r="F25" s="55" t="n">
        <v>5905067</v>
      </c>
      <c r="G25" s="55" t="n">
        <v>176204</v>
      </c>
      <c r="H25" s="66" t="n">
        <f aca="false">G25/D25</f>
        <v>0.0289748639716928</v>
      </c>
      <c r="I25" s="71" t="n">
        <f aca="false">COUNTIFS('Câmara — eleitos'!$A$6:$A$518,A25,'Câmara — eleitos'!$I$6:$I$518,"Quociente partidário")</f>
        <v>24</v>
      </c>
      <c r="J25" s="71" t="n">
        <f aca="false">COUNTIFS('Câmara — eleitos'!$A$6:$A$518,A25,'Câmara — eleitos'!$I$6:$I$518,"Média (sobras)")</f>
        <v>7</v>
      </c>
      <c r="K25" s="71" t="n">
        <v>12</v>
      </c>
      <c r="L25" s="32" t="s">
        <v>12072</v>
      </c>
      <c r="M25" s="55" t="n">
        <v>379834</v>
      </c>
      <c r="N25" s="57" t="n">
        <v>274724.677419355</v>
      </c>
      <c r="O25" s="94" t="n">
        <v>435</v>
      </c>
      <c r="P25" s="95" t="n">
        <f aca="false">O25/C25</f>
        <v>14.0322580645161</v>
      </c>
    </row>
    <row r="26" customFormat="false" ht="15" hidden="false" customHeight="false" outlineLevel="0" collapsed="false">
      <c r="A26" s="26" t="s">
        <v>285</v>
      </c>
      <c r="B26" s="26" t="s">
        <v>286</v>
      </c>
      <c r="C26" s="92" t="n">
        <v>46</v>
      </c>
      <c r="D26" s="52" t="n">
        <v>8743753</v>
      </c>
      <c r="E26" s="27" t="n">
        <f aca="false">ROUND(D26/C26,0)</f>
        <v>190082</v>
      </c>
      <c r="F26" s="52" t="n">
        <v>8467054</v>
      </c>
      <c r="G26" s="52" t="n">
        <v>276699</v>
      </c>
      <c r="H26" s="62" t="n">
        <f aca="false">G26/D26</f>
        <v>0.0316453358186124</v>
      </c>
      <c r="I26" s="70" t="n">
        <f aca="false">COUNTIFS('Câmara — eleitos'!$A$6:$A$518,A26,'Câmara — eleitos'!$I$6:$I$518,"Quociente partidário")</f>
        <v>37</v>
      </c>
      <c r="J26" s="70" t="n">
        <f aca="false">COUNTIFS('Câmara — eleitos'!$A$6:$A$518,A26,'Câmara — eleitos'!$I$6:$I$518,"Média (sobras)")</f>
        <v>9</v>
      </c>
      <c r="K26" s="70" t="n">
        <v>13</v>
      </c>
      <c r="L26" s="26" t="s">
        <v>12073</v>
      </c>
      <c r="M26" s="52" t="n">
        <v>213904</v>
      </c>
      <c r="N26" s="27" t="n">
        <v>279185.152173913</v>
      </c>
      <c r="O26" s="92" t="n">
        <v>765</v>
      </c>
      <c r="P26" s="93" t="n">
        <f aca="false">O26/C26</f>
        <v>16.6304347826087</v>
      </c>
    </row>
    <row r="27" customFormat="false" ht="15" hidden="false" customHeight="false" outlineLevel="0" collapsed="false">
      <c r="A27" s="32" t="s">
        <v>329</v>
      </c>
      <c r="B27" s="32" t="s">
        <v>330</v>
      </c>
      <c r="C27" s="94" t="n">
        <v>8</v>
      </c>
      <c r="D27" s="55" t="n">
        <v>932939</v>
      </c>
      <c r="E27" s="57" t="n">
        <f aca="false">ROUND(D27/C27,0)</f>
        <v>116617</v>
      </c>
      <c r="F27" s="55" t="n">
        <v>904018</v>
      </c>
      <c r="G27" s="55" t="n">
        <v>28921</v>
      </c>
      <c r="H27" s="66" t="n">
        <f aca="false">G27/D27</f>
        <v>0.0309998831649229</v>
      </c>
      <c r="I27" s="71" t="n">
        <f aca="false">COUNTIFS('Câmara — eleitos'!$A$6:$A$518,A27,'Câmara — eleitos'!$I$6:$I$518,"Quociente partidário")</f>
        <v>4</v>
      </c>
      <c r="J27" s="71" t="n">
        <f aca="false">COUNTIFS('Câmara — eleitos'!$A$6:$A$518,A27,'Câmara — eleitos'!$I$6:$I$518,"Média (sobras)")</f>
        <v>4</v>
      </c>
      <c r="K27" s="71" t="n">
        <v>4</v>
      </c>
      <c r="L27" s="32" t="s">
        <v>12074</v>
      </c>
      <c r="M27" s="55" t="n">
        <v>158421</v>
      </c>
      <c r="N27" s="57" t="n">
        <v>158126</v>
      </c>
      <c r="O27" s="94" t="n">
        <v>125</v>
      </c>
      <c r="P27" s="95" t="n">
        <f aca="false">O27/C27</f>
        <v>15.625</v>
      </c>
    </row>
    <row r="28" customFormat="false" ht="15" hidden="false" customHeight="false" outlineLevel="0" collapsed="false">
      <c r="A28" s="26" t="s">
        <v>337</v>
      </c>
      <c r="B28" s="26" t="s">
        <v>338</v>
      </c>
      <c r="C28" s="92" t="n">
        <v>8</v>
      </c>
      <c r="D28" s="52" t="n">
        <v>318821</v>
      </c>
      <c r="E28" s="27" t="n">
        <f aca="false">ROUND(D28/C28,0)</f>
        <v>39853</v>
      </c>
      <c r="F28" s="52" t="n">
        <v>310618</v>
      </c>
      <c r="G28" s="52" t="n">
        <v>8203</v>
      </c>
      <c r="H28" s="62" t="n">
        <f aca="false">G28/D28</f>
        <v>0.0257291709140866</v>
      </c>
      <c r="I28" s="70" t="n">
        <f aca="false">COUNTIFS('Câmara — eleitos'!$A$6:$A$518,A28,'Câmara — eleitos'!$I$6:$I$518,"Quociente partidário")</f>
        <v>5</v>
      </c>
      <c r="J28" s="70" t="n">
        <f aca="false">COUNTIFS('Câmara — eleitos'!$A$6:$A$518,A28,'Câmara — eleitos'!$I$6:$I$518,"Média (sobras)")</f>
        <v>3</v>
      </c>
      <c r="K28" s="70" t="n">
        <v>4</v>
      </c>
      <c r="L28" s="26" t="s">
        <v>12075</v>
      </c>
      <c r="M28" s="52" t="n">
        <v>22027</v>
      </c>
      <c r="N28" s="27" t="n">
        <v>50075.375</v>
      </c>
      <c r="O28" s="92" t="n">
        <v>95</v>
      </c>
      <c r="P28" s="93" t="n">
        <f aca="false">O28/C28</f>
        <v>11.875</v>
      </c>
    </row>
    <row r="29" customFormat="false" ht="15" hidden="false" customHeight="false" outlineLevel="0" collapsed="false">
      <c r="A29" s="32" t="s">
        <v>302</v>
      </c>
      <c r="B29" s="32" t="s">
        <v>303</v>
      </c>
      <c r="C29" s="94" t="n">
        <v>16</v>
      </c>
      <c r="D29" s="55" t="n">
        <v>4231498</v>
      </c>
      <c r="E29" s="57" t="n">
        <f aca="false">ROUND(D29/C29,0)</f>
        <v>264469</v>
      </c>
      <c r="F29" s="55" t="n">
        <v>4109395</v>
      </c>
      <c r="G29" s="55" t="n">
        <v>122103</v>
      </c>
      <c r="H29" s="66" t="n">
        <f aca="false">G29/D29</f>
        <v>0.0288557385587799</v>
      </c>
      <c r="I29" s="71" t="n">
        <f aca="false">COUNTIFS('Câmara — eleitos'!$A$6:$A$518,A29,'Câmara — eleitos'!$I$6:$I$518,"Quociente partidário")</f>
        <v>12</v>
      </c>
      <c r="J29" s="71" t="n">
        <f aca="false">COUNTIFS('Câmara — eleitos'!$A$6:$A$518,A29,'Câmara — eleitos'!$I$6:$I$518,"Média (sobras)")</f>
        <v>4</v>
      </c>
      <c r="K29" s="71" t="n">
        <v>9</v>
      </c>
      <c r="L29" s="32" t="s">
        <v>12076</v>
      </c>
      <c r="M29" s="55" t="n">
        <v>560223</v>
      </c>
      <c r="N29" s="57" t="n">
        <v>357471.3125</v>
      </c>
      <c r="O29" s="94" t="n">
        <v>224</v>
      </c>
      <c r="P29" s="95" t="n">
        <f aca="false">O29/C29</f>
        <v>14</v>
      </c>
    </row>
    <row r="30" customFormat="false" ht="15" hidden="false" customHeight="false" outlineLevel="0" collapsed="false">
      <c r="A30" s="26" t="s">
        <v>327</v>
      </c>
      <c r="B30" s="26" t="s">
        <v>328</v>
      </c>
      <c r="C30" s="92" t="n">
        <v>8</v>
      </c>
      <c r="D30" s="52" t="n">
        <v>1283700</v>
      </c>
      <c r="E30" s="27" t="n">
        <f aca="false">ROUND(D30/C30,0)</f>
        <v>160463</v>
      </c>
      <c r="F30" s="52" t="n">
        <v>1242532</v>
      </c>
      <c r="G30" s="52" t="n">
        <v>41168</v>
      </c>
      <c r="H30" s="62" t="n">
        <f aca="false">G30/D30</f>
        <v>0.0320697982394641</v>
      </c>
      <c r="I30" s="70" t="n">
        <f aca="false">COUNTIFS('Câmara — eleitos'!$A$6:$A$518,A30,'Câmara — eleitos'!$I$6:$I$518,"Quociente partidário")</f>
        <v>5</v>
      </c>
      <c r="J30" s="70" t="n">
        <f aca="false">COUNTIFS('Câmara — eleitos'!$A$6:$A$518,A30,'Câmara — eleitos'!$I$6:$I$518,"Média (sobras)")</f>
        <v>3</v>
      </c>
      <c r="K30" s="70" t="n">
        <v>6</v>
      </c>
      <c r="L30" s="26" t="s">
        <v>12077</v>
      </c>
      <c r="M30" s="52" t="n">
        <v>115903</v>
      </c>
      <c r="N30" s="27" t="n">
        <v>217182.5</v>
      </c>
      <c r="O30" s="92" t="n">
        <v>121</v>
      </c>
      <c r="P30" s="93" t="n">
        <f aca="false">O30/C30</f>
        <v>15.125</v>
      </c>
    </row>
    <row r="31" customFormat="false" ht="15" hidden="false" customHeight="false" outlineLevel="0" collapsed="false">
      <c r="A31" s="32" t="s">
        <v>280</v>
      </c>
      <c r="B31" s="32" t="s">
        <v>281</v>
      </c>
      <c r="C31" s="94" t="n">
        <v>70</v>
      </c>
      <c r="D31" s="55" t="n">
        <v>23674188</v>
      </c>
      <c r="E31" s="57" t="n">
        <f aca="false">ROUND(D31/C31,0)</f>
        <v>338203</v>
      </c>
      <c r="F31" s="55" t="n">
        <v>22988308</v>
      </c>
      <c r="G31" s="55" t="n">
        <v>685880</v>
      </c>
      <c r="H31" s="66" t="n">
        <f aca="false">G31/D31</f>
        <v>0.0289716378023187</v>
      </c>
      <c r="I31" s="71" t="n">
        <f aca="false">COUNTIFS('Câmara — eleitos'!$A$6:$A$518,A31,'Câmara — eleitos'!$I$6:$I$518,"Quociente partidário")</f>
        <v>60</v>
      </c>
      <c r="J31" s="71" t="n">
        <f aca="false">COUNTIFS('Câmara — eleitos'!$A$6:$A$518,A31,'Câmara — eleitos'!$I$6:$I$518,"Média (sobras)")</f>
        <v>10</v>
      </c>
      <c r="K31" s="71" t="n">
        <v>14</v>
      </c>
      <c r="L31" s="32" t="s">
        <v>12078</v>
      </c>
      <c r="M31" s="55" t="n">
        <v>3038438</v>
      </c>
      <c r="N31" s="57" t="n">
        <v>486881.414285714</v>
      </c>
      <c r="O31" s="94" t="n">
        <v>1045</v>
      </c>
      <c r="P31" s="95" t="n">
        <f aca="false">O31/C31</f>
        <v>14.9285714285714</v>
      </c>
    </row>
    <row r="32" customFormat="false" ht="15" hidden="false" customHeight="false" outlineLevel="0" collapsed="false">
      <c r="A32" s="26" t="s">
        <v>331</v>
      </c>
      <c r="B32" s="26" t="s">
        <v>332</v>
      </c>
      <c r="C32" s="92" t="n">
        <v>8</v>
      </c>
      <c r="D32" s="52" t="n">
        <v>902567</v>
      </c>
      <c r="E32" s="27" t="n">
        <f aca="false">ROUND(D32/C32,0)</f>
        <v>112821</v>
      </c>
      <c r="F32" s="52" t="n">
        <v>874403</v>
      </c>
      <c r="G32" s="52" t="n">
        <v>28164</v>
      </c>
      <c r="H32" s="62" t="n">
        <f aca="false">G32/D32</f>
        <v>0.0312043316451853</v>
      </c>
      <c r="I32" s="70" t="n">
        <f aca="false">COUNTIFS('Câmara — eleitos'!$A$6:$A$518,A32,'Câmara — eleitos'!$I$6:$I$518,"Quociente partidário")</f>
        <v>4</v>
      </c>
      <c r="J32" s="70" t="n">
        <f aca="false">COUNTIFS('Câmara — eleitos'!$A$6:$A$518,A32,'Câmara — eleitos'!$I$6:$I$518,"Média (sobras)")</f>
        <v>4</v>
      </c>
      <c r="K32" s="70" t="n">
        <v>6</v>
      </c>
      <c r="L32" s="26" t="s">
        <v>12079</v>
      </c>
      <c r="M32" s="52" t="n">
        <v>99026</v>
      </c>
      <c r="N32" s="27" t="n">
        <v>147554.125</v>
      </c>
      <c r="O32" s="92" t="n">
        <v>84</v>
      </c>
      <c r="P32" s="93" t="n">
        <f aca="false">O32/C32</f>
        <v>10.5</v>
      </c>
    </row>
    <row r="33" customFormat="false" ht="15" hidden="false" customHeight="false" outlineLevel="0" collapsed="false">
      <c r="B33" s="25" t="s">
        <v>341</v>
      </c>
      <c r="C33" s="59" t="n">
        <f aca="false">SUM(C6:C32)</f>
        <v>513</v>
      </c>
      <c r="D33" s="59" t="n">
        <f aca="false">SUM(D6:D32)</f>
        <v>113678019</v>
      </c>
      <c r="F33" s="59" t="n">
        <f aca="false">SUM(F6:F32)</f>
        <v>110246229</v>
      </c>
      <c r="G33" s="59" t="n">
        <f aca="false">SUM(G6:G32)</f>
        <v>3431790</v>
      </c>
      <c r="H33" s="69" t="n">
        <f aca="false">G33/D33</f>
        <v>0.030188685817968</v>
      </c>
      <c r="I33" s="59" t="n">
        <f aca="false">SUM(I6:I32)</f>
        <v>385</v>
      </c>
      <c r="J33" s="59" t="n">
        <f aca="false">SUM(J6:J32)</f>
        <v>128</v>
      </c>
      <c r="O33" s="59" t="n">
        <f aca="false">SUM(O6:O32)</f>
        <v>7262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K10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6"/>
    <col collapsed="false" customWidth="true" hidden="false" outlineLevel="0" max="10" min="10" style="0" width="9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22" t="s">
        <v>12080</v>
      </c>
    </row>
    <row r="2" customFormat="false" ht="15" hidden="false" customHeight="false" outlineLevel="0" collapsed="false">
      <c r="A2" s="23" t="s">
        <v>11522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11523</v>
      </c>
      <c r="D5" s="28" t="s">
        <v>211</v>
      </c>
      <c r="E5" s="28" t="s">
        <v>213</v>
      </c>
      <c r="F5" s="28" t="s">
        <v>214</v>
      </c>
      <c r="G5" s="28" t="s">
        <v>215</v>
      </c>
      <c r="H5" s="28" t="s">
        <v>11524</v>
      </c>
      <c r="I5" s="28" t="s">
        <v>11525</v>
      </c>
      <c r="J5" s="28" t="s">
        <v>11296</v>
      </c>
      <c r="K5" s="28" t="s">
        <v>11526</v>
      </c>
    </row>
    <row r="6" customFormat="false" ht="15" hidden="false" customHeight="false" outlineLevel="0" collapsed="false">
      <c r="A6" s="78" t="s">
        <v>333</v>
      </c>
      <c r="B6" s="78" t="s">
        <v>334</v>
      </c>
      <c r="C6" s="78" t="s">
        <v>12081</v>
      </c>
      <c r="D6" s="90" t="n">
        <v>11122</v>
      </c>
      <c r="E6" s="78" t="s">
        <v>11230</v>
      </c>
      <c r="F6" s="78" t="s">
        <v>221</v>
      </c>
      <c r="G6" s="79" t="n">
        <v>18149</v>
      </c>
      <c r="H6" s="91" t="n">
        <v>0.0386139077300154</v>
      </c>
      <c r="I6" s="78" t="s">
        <v>11528</v>
      </c>
      <c r="J6" s="90" t="n">
        <v>1</v>
      </c>
      <c r="K6" s="81" t="n">
        <v>0.92673378552037</v>
      </c>
    </row>
    <row r="7" customFormat="false" ht="15" hidden="false" customHeight="false" outlineLevel="0" collapsed="false">
      <c r="A7" s="78" t="s">
        <v>333</v>
      </c>
      <c r="B7" s="78" t="s">
        <v>334</v>
      </c>
      <c r="C7" s="78" t="s">
        <v>12082</v>
      </c>
      <c r="D7" s="90" t="n">
        <v>44777</v>
      </c>
      <c r="E7" s="78" t="s">
        <v>11240</v>
      </c>
      <c r="F7" s="78" t="s">
        <v>221</v>
      </c>
      <c r="G7" s="79" t="n">
        <v>13640</v>
      </c>
      <c r="H7" s="91" t="n">
        <v>0.0290205356458984</v>
      </c>
      <c r="I7" s="78" t="s">
        <v>11528</v>
      </c>
      <c r="J7" s="90" t="n">
        <v>2</v>
      </c>
      <c r="K7" s="81" t="n">
        <v>0.696492855501562</v>
      </c>
    </row>
    <row r="8" customFormat="false" ht="15" hidden="false" customHeight="false" outlineLevel="0" collapsed="false">
      <c r="A8" s="78" t="s">
        <v>333</v>
      </c>
      <c r="B8" s="78" t="s">
        <v>334</v>
      </c>
      <c r="C8" s="78" t="s">
        <v>12083</v>
      </c>
      <c r="D8" s="90" t="n">
        <v>11555</v>
      </c>
      <c r="E8" s="78" t="s">
        <v>11230</v>
      </c>
      <c r="F8" s="78" t="s">
        <v>221</v>
      </c>
      <c r="G8" s="79" t="n">
        <v>13575</v>
      </c>
      <c r="H8" s="91" t="n">
        <v>0.0288822413044773</v>
      </c>
      <c r="I8" s="78" t="s">
        <v>11528</v>
      </c>
      <c r="J8" s="90" t="n">
        <v>3</v>
      </c>
      <c r="K8" s="81" t="n">
        <v>0.693173791307456</v>
      </c>
    </row>
    <row r="9" customFormat="false" ht="15" hidden="false" customHeight="false" outlineLevel="0" collapsed="false">
      <c r="A9" s="78" t="s">
        <v>333</v>
      </c>
      <c r="B9" s="78" t="s">
        <v>334</v>
      </c>
      <c r="C9" s="78" t="s">
        <v>12084</v>
      </c>
      <c r="D9" s="90" t="n">
        <v>11444</v>
      </c>
      <c r="E9" s="78" t="s">
        <v>11230</v>
      </c>
      <c r="F9" s="78" t="s">
        <v>221</v>
      </c>
      <c r="G9" s="79" t="n">
        <v>13173</v>
      </c>
      <c r="H9" s="91" t="n">
        <v>0.0280269439929193</v>
      </c>
      <c r="I9" s="78" t="s">
        <v>11528</v>
      </c>
      <c r="J9" s="90" t="n">
        <v>4</v>
      </c>
      <c r="K9" s="81" t="n">
        <v>0.672646655830064</v>
      </c>
    </row>
    <row r="10" customFormat="false" ht="15" hidden="false" customHeight="false" outlineLevel="0" collapsed="false">
      <c r="A10" s="78" t="s">
        <v>333</v>
      </c>
      <c r="B10" s="78" t="s">
        <v>334</v>
      </c>
      <c r="C10" s="78" t="s">
        <v>12085</v>
      </c>
      <c r="D10" s="90" t="n">
        <v>15777</v>
      </c>
      <c r="E10" s="78" t="s">
        <v>11237</v>
      </c>
      <c r="F10" s="78" t="s">
        <v>227</v>
      </c>
      <c r="G10" s="79" t="n">
        <v>12872</v>
      </c>
      <c r="H10" s="91" t="n">
        <v>0.0273865348118771</v>
      </c>
      <c r="I10" s="78" t="s">
        <v>11528</v>
      </c>
      <c r="J10" s="90" t="n">
        <v>5</v>
      </c>
      <c r="K10" s="81" t="n">
        <v>0.657276835485051</v>
      </c>
    </row>
    <row r="11" customFormat="false" ht="15" hidden="false" customHeight="false" outlineLevel="0" collapsed="false">
      <c r="A11" s="78" t="s">
        <v>333</v>
      </c>
      <c r="B11" s="78" t="s">
        <v>334</v>
      </c>
      <c r="C11" s="78" t="s">
        <v>12086</v>
      </c>
      <c r="D11" s="90" t="n">
        <v>11234</v>
      </c>
      <c r="E11" s="78" t="s">
        <v>11230</v>
      </c>
      <c r="F11" s="78" t="s">
        <v>221</v>
      </c>
      <c r="G11" s="79" t="n">
        <v>12837</v>
      </c>
      <c r="H11" s="91" t="n">
        <v>0.027312068628035</v>
      </c>
      <c r="I11" s="78" t="s">
        <v>11528</v>
      </c>
      <c r="J11" s="90" t="n">
        <v>6</v>
      </c>
      <c r="K11" s="81" t="n">
        <v>0.655489647072841</v>
      </c>
    </row>
    <row r="12" customFormat="false" ht="15" hidden="false" customHeight="false" outlineLevel="0" collapsed="false">
      <c r="A12" s="78" t="s">
        <v>333</v>
      </c>
      <c r="B12" s="78" t="s">
        <v>334</v>
      </c>
      <c r="C12" s="78" t="s">
        <v>12087</v>
      </c>
      <c r="D12" s="90" t="n">
        <v>15555</v>
      </c>
      <c r="E12" s="78" t="s">
        <v>11237</v>
      </c>
      <c r="F12" s="78" t="s">
        <v>227</v>
      </c>
      <c r="G12" s="79" t="n">
        <v>12023</v>
      </c>
      <c r="H12" s="91" t="n">
        <v>0.0255801979523927</v>
      </c>
      <c r="I12" s="78" t="s">
        <v>11534</v>
      </c>
      <c r="J12" s="90" t="n">
        <v>7</v>
      </c>
      <c r="K12" s="81" t="n">
        <v>0.613924750857425</v>
      </c>
    </row>
    <row r="13" customFormat="false" ht="15" hidden="false" customHeight="false" outlineLevel="0" collapsed="false">
      <c r="A13" s="78" t="s">
        <v>333</v>
      </c>
      <c r="B13" s="78" t="s">
        <v>334</v>
      </c>
      <c r="C13" s="78" t="s">
        <v>12088</v>
      </c>
      <c r="D13" s="90" t="n">
        <v>22133</v>
      </c>
      <c r="E13" s="78" t="s">
        <v>220</v>
      </c>
      <c r="F13" s="78" t="s">
        <v>221</v>
      </c>
      <c r="G13" s="79" t="n">
        <v>11514</v>
      </c>
      <c r="H13" s="91" t="n">
        <v>0.0244972468788031</v>
      </c>
      <c r="I13" s="78" t="s">
        <v>11528</v>
      </c>
      <c r="J13" s="90" t="n">
        <v>8</v>
      </c>
      <c r="K13" s="81" t="n">
        <v>0.587933925091274</v>
      </c>
    </row>
    <row r="14" customFormat="false" ht="15" hidden="false" customHeight="false" outlineLevel="0" collapsed="false">
      <c r="A14" s="78" t="s">
        <v>333</v>
      </c>
      <c r="B14" s="78" t="s">
        <v>334</v>
      </c>
      <c r="C14" s="78" t="s">
        <v>12089</v>
      </c>
      <c r="D14" s="90" t="n">
        <v>44222</v>
      </c>
      <c r="E14" s="78" t="s">
        <v>11240</v>
      </c>
      <c r="F14" s="78" t="s">
        <v>221</v>
      </c>
      <c r="G14" s="79" t="n">
        <v>11476</v>
      </c>
      <c r="H14" s="91" t="n">
        <v>0.0244163978792031</v>
      </c>
      <c r="I14" s="78" t="s">
        <v>11528</v>
      </c>
      <c r="J14" s="90" t="n">
        <v>9</v>
      </c>
      <c r="K14" s="81" t="n">
        <v>0.585993549100874</v>
      </c>
    </row>
    <row r="15" customFormat="false" ht="15" hidden="false" customHeight="false" outlineLevel="0" collapsed="false">
      <c r="A15" s="78" t="s">
        <v>333</v>
      </c>
      <c r="B15" s="78" t="s">
        <v>334</v>
      </c>
      <c r="C15" s="78" t="s">
        <v>12090</v>
      </c>
      <c r="D15" s="90" t="n">
        <v>11106</v>
      </c>
      <c r="E15" s="78" t="s">
        <v>11230</v>
      </c>
      <c r="F15" s="78" t="s">
        <v>221</v>
      </c>
      <c r="G15" s="79" t="n">
        <v>11335</v>
      </c>
      <c r="H15" s="91" t="n">
        <v>0.024116405538582</v>
      </c>
      <c r="I15" s="78" t="s">
        <v>11528</v>
      </c>
      <c r="J15" s="90" t="n">
        <v>10</v>
      </c>
      <c r="K15" s="81" t="n">
        <v>0.578793732925968</v>
      </c>
    </row>
    <row r="16" customFormat="false" ht="15" hidden="false" customHeight="false" outlineLevel="0" collapsed="false">
      <c r="A16" s="78" t="s">
        <v>333</v>
      </c>
      <c r="B16" s="78" t="s">
        <v>334</v>
      </c>
      <c r="C16" s="78" t="s">
        <v>12091</v>
      </c>
      <c r="D16" s="90" t="n">
        <v>10888</v>
      </c>
      <c r="E16" s="78" t="s">
        <v>11232</v>
      </c>
      <c r="F16" s="78" t="s">
        <v>221</v>
      </c>
      <c r="G16" s="79" t="n">
        <v>11282</v>
      </c>
      <c r="H16" s="91" t="n">
        <v>0.0240036424601925</v>
      </c>
      <c r="I16" s="78" t="s">
        <v>11528</v>
      </c>
      <c r="J16" s="90" t="n">
        <v>11</v>
      </c>
      <c r="K16" s="81" t="n">
        <v>0.57608741904462</v>
      </c>
    </row>
    <row r="17" customFormat="false" ht="15" hidden="false" customHeight="false" outlineLevel="0" collapsed="false">
      <c r="A17" s="78" t="s">
        <v>333</v>
      </c>
      <c r="B17" s="78" t="s">
        <v>334</v>
      </c>
      <c r="C17" s="78" t="s">
        <v>12092</v>
      </c>
      <c r="D17" s="90" t="n">
        <v>22333</v>
      </c>
      <c r="E17" s="78" t="s">
        <v>220</v>
      </c>
      <c r="F17" s="78" t="s">
        <v>221</v>
      </c>
      <c r="G17" s="79" t="n">
        <v>10144</v>
      </c>
      <c r="H17" s="91" t="n">
        <v>0.0215824276826975</v>
      </c>
      <c r="I17" s="78" t="s">
        <v>11528</v>
      </c>
      <c r="J17" s="90" t="n">
        <v>12</v>
      </c>
      <c r="K17" s="81" t="n">
        <v>0.517978264384739</v>
      </c>
    </row>
    <row r="18" customFormat="false" ht="15" hidden="false" customHeight="false" outlineLevel="0" collapsed="false">
      <c r="A18" s="78" t="s">
        <v>333</v>
      </c>
      <c r="B18" s="78" t="s">
        <v>334</v>
      </c>
      <c r="C18" s="78" t="s">
        <v>12093</v>
      </c>
      <c r="D18" s="90" t="n">
        <v>12123</v>
      </c>
      <c r="E18" s="78" t="s">
        <v>11277</v>
      </c>
      <c r="F18" s="78" t="s">
        <v>224</v>
      </c>
      <c r="G18" s="79" t="n">
        <v>10003</v>
      </c>
      <c r="H18" s="91" t="n">
        <v>0.0212824353420764</v>
      </c>
      <c r="I18" s="78" t="s">
        <v>11528</v>
      </c>
      <c r="J18" s="90" t="n">
        <v>13</v>
      </c>
      <c r="K18" s="81" t="n">
        <v>0.510778448209833</v>
      </c>
    </row>
    <row r="19" customFormat="false" ht="15" hidden="false" customHeight="false" outlineLevel="0" collapsed="false">
      <c r="A19" s="78" t="s">
        <v>333</v>
      </c>
      <c r="B19" s="78" t="s">
        <v>334</v>
      </c>
      <c r="C19" s="78" t="s">
        <v>12094</v>
      </c>
      <c r="D19" s="90" t="n">
        <v>44333</v>
      </c>
      <c r="E19" s="78" t="s">
        <v>11240</v>
      </c>
      <c r="F19" s="78" t="s">
        <v>221</v>
      </c>
      <c r="G19" s="79" t="n">
        <v>9981</v>
      </c>
      <c r="H19" s="91" t="n">
        <v>0.0212356280265185</v>
      </c>
      <c r="I19" s="78" t="s">
        <v>11528</v>
      </c>
      <c r="J19" s="90" t="n">
        <v>14</v>
      </c>
      <c r="K19" s="81" t="n">
        <v>0.509655072636443</v>
      </c>
    </row>
    <row r="20" customFormat="false" ht="15" hidden="false" customHeight="false" outlineLevel="0" collapsed="false">
      <c r="A20" s="78" t="s">
        <v>333</v>
      </c>
      <c r="B20" s="78" t="s">
        <v>334</v>
      </c>
      <c r="C20" s="78" t="s">
        <v>12095</v>
      </c>
      <c r="D20" s="90" t="n">
        <v>10111</v>
      </c>
      <c r="E20" s="78" t="s">
        <v>11232</v>
      </c>
      <c r="F20" s="78" t="s">
        <v>221</v>
      </c>
      <c r="G20" s="79" t="n">
        <v>9835</v>
      </c>
      <c r="H20" s="91" t="n">
        <v>0.0209249976596342</v>
      </c>
      <c r="I20" s="78" t="s">
        <v>11528</v>
      </c>
      <c r="J20" s="90" t="n">
        <v>15</v>
      </c>
      <c r="K20" s="81" t="n">
        <v>0.502199943831221</v>
      </c>
    </row>
    <row r="21" customFormat="false" ht="15" hidden="false" customHeight="false" outlineLevel="0" collapsed="false">
      <c r="A21" s="78" t="s">
        <v>333</v>
      </c>
      <c r="B21" s="78" t="s">
        <v>334</v>
      </c>
      <c r="C21" s="78" t="s">
        <v>12096</v>
      </c>
      <c r="D21" s="90" t="n">
        <v>44123</v>
      </c>
      <c r="E21" s="78" t="s">
        <v>11240</v>
      </c>
      <c r="F21" s="78" t="s">
        <v>221</v>
      </c>
      <c r="G21" s="79" t="n">
        <v>9593</v>
      </c>
      <c r="H21" s="91" t="n">
        <v>0.0204101171884973</v>
      </c>
      <c r="I21" s="78" t="s">
        <v>11534</v>
      </c>
      <c r="J21" s="90" t="n">
        <v>16</v>
      </c>
      <c r="K21" s="81" t="n">
        <v>0.489842812523936</v>
      </c>
    </row>
    <row r="22" customFormat="false" ht="15" hidden="false" customHeight="false" outlineLevel="0" collapsed="false">
      <c r="A22" s="78" t="s">
        <v>333</v>
      </c>
      <c r="B22" s="78" t="s">
        <v>334</v>
      </c>
      <c r="C22" s="78" t="s">
        <v>12097</v>
      </c>
      <c r="D22" s="90" t="n">
        <v>30000</v>
      </c>
      <c r="E22" s="78" t="s">
        <v>234</v>
      </c>
      <c r="F22" s="78" t="s">
        <v>221</v>
      </c>
      <c r="G22" s="79" t="n">
        <v>9434</v>
      </c>
      <c r="H22" s="91" t="n">
        <v>0.0200718279533289</v>
      </c>
      <c r="I22" s="78" t="s">
        <v>11528</v>
      </c>
      <c r="J22" s="90" t="n">
        <v>17</v>
      </c>
      <c r="K22" s="81" t="n">
        <v>0.481723870879892</v>
      </c>
    </row>
    <row r="23" customFormat="false" ht="15" hidden="false" customHeight="false" outlineLevel="0" collapsed="false">
      <c r="A23" s="78" t="s">
        <v>333</v>
      </c>
      <c r="B23" s="78" t="s">
        <v>334</v>
      </c>
      <c r="C23" s="78" t="s">
        <v>12098</v>
      </c>
      <c r="D23" s="90" t="n">
        <v>65123</v>
      </c>
      <c r="E23" s="78" t="s">
        <v>11536</v>
      </c>
      <c r="F23" s="78" t="s">
        <v>224</v>
      </c>
      <c r="G23" s="79" t="n">
        <v>9273</v>
      </c>
      <c r="H23" s="91" t="n">
        <v>0.0197292835076551</v>
      </c>
      <c r="I23" s="78" t="s">
        <v>11528</v>
      </c>
      <c r="J23" s="90" t="n">
        <v>18</v>
      </c>
      <c r="K23" s="81" t="n">
        <v>0.473502804183723</v>
      </c>
    </row>
    <row r="24" customFormat="false" ht="15" hidden="false" customHeight="false" outlineLevel="0" collapsed="false">
      <c r="A24" s="78" t="s">
        <v>333</v>
      </c>
      <c r="B24" s="78" t="s">
        <v>334</v>
      </c>
      <c r="C24" s="78" t="s">
        <v>12099</v>
      </c>
      <c r="D24" s="90" t="n">
        <v>10456</v>
      </c>
      <c r="E24" s="78" t="s">
        <v>11232</v>
      </c>
      <c r="F24" s="78" t="s">
        <v>221</v>
      </c>
      <c r="G24" s="79" t="n">
        <v>8598</v>
      </c>
      <c r="H24" s="91" t="n">
        <v>0.0182931499621286</v>
      </c>
      <c r="I24" s="78" t="s">
        <v>11528</v>
      </c>
      <c r="J24" s="90" t="n">
        <v>19</v>
      </c>
      <c r="K24" s="81" t="n">
        <v>0.439035599091087</v>
      </c>
    </row>
    <row r="25" customFormat="false" ht="15" hidden="false" customHeight="false" outlineLevel="0" collapsed="false">
      <c r="A25" s="78" t="s">
        <v>333</v>
      </c>
      <c r="B25" s="78" t="s">
        <v>334</v>
      </c>
      <c r="C25" s="78" t="s">
        <v>12100</v>
      </c>
      <c r="D25" s="90" t="n">
        <v>22555</v>
      </c>
      <c r="E25" s="78" t="s">
        <v>220</v>
      </c>
      <c r="F25" s="78" t="s">
        <v>221</v>
      </c>
      <c r="G25" s="79" t="n">
        <v>8069</v>
      </c>
      <c r="H25" s="91" t="n">
        <v>0.0171676467834864</v>
      </c>
      <c r="I25" s="78" t="s">
        <v>11528</v>
      </c>
      <c r="J25" s="90" t="n">
        <v>20</v>
      </c>
      <c r="K25" s="81" t="n">
        <v>0.412023522803673</v>
      </c>
    </row>
    <row r="26" customFormat="false" ht="15" hidden="false" customHeight="false" outlineLevel="0" collapsed="false">
      <c r="A26" s="78" t="s">
        <v>333</v>
      </c>
      <c r="B26" s="78" t="s">
        <v>334</v>
      </c>
      <c r="C26" s="78" t="s">
        <v>12101</v>
      </c>
      <c r="D26" s="90" t="n">
        <v>22344</v>
      </c>
      <c r="E26" s="78" t="s">
        <v>220</v>
      </c>
      <c r="F26" s="78" t="s">
        <v>221</v>
      </c>
      <c r="G26" s="79" t="n">
        <v>8029</v>
      </c>
      <c r="H26" s="91" t="n">
        <v>0.0170825425733811</v>
      </c>
      <c r="I26" s="78" t="s">
        <v>11534</v>
      </c>
      <c r="J26" s="90" t="n">
        <v>21</v>
      </c>
      <c r="K26" s="81" t="n">
        <v>0.409981021761147</v>
      </c>
    </row>
    <row r="27" customFormat="false" ht="15" hidden="false" customHeight="false" outlineLevel="0" collapsed="false">
      <c r="A27" s="78" t="s">
        <v>333</v>
      </c>
      <c r="B27" s="78" t="s">
        <v>334</v>
      </c>
      <c r="C27" s="78" t="s">
        <v>12102</v>
      </c>
      <c r="D27" s="90" t="n">
        <v>55555</v>
      </c>
      <c r="E27" s="78" t="s">
        <v>232</v>
      </c>
      <c r="F27" s="78" t="s">
        <v>227</v>
      </c>
      <c r="G27" s="79" t="n">
        <v>5158</v>
      </c>
      <c r="H27" s="91" t="n">
        <v>0.0109741878930751</v>
      </c>
      <c r="I27" s="78" t="s">
        <v>11528</v>
      </c>
      <c r="J27" s="90" t="n">
        <v>22</v>
      </c>
      <c r="K27" s="81" t="n">
        <v>0.263380509433802</v>
      </c>
    </row>
    <row r="28" customFormat="false" ht="15" hidden="false" customHeight="false" outlineLevel="0" collapsed="false">
      <c r="A28" s="78" t="s">
        <v>333</v>
      </c>
      <c r="B28" s="78" t="s">
        <v>334</v>
      </c>
      <c r="C28" s="78" t="s">
        <v>12103</v>
      </c>
      <c r="D28" s="90" t="n">
        <v>55456</v>
      </c>
      <c r="E28" s="78" t="s">
        <v>232</v>
      </c>
      <c r="F28" s="78" t="s">
        <v>227</v>
      </c>
      <c r="G28" s="79" t="n">
        <v>5118</v>
      </c>
      <c r="H28" s="91" t="n">
        <v>0.0108890836829698</v>
      </c>
      <c r="I28" s="78" t="s">
        <v>11528</v>
      </c>
      <c r="J28" s="90" t="n">
        <v>23</v>
      </c>
      <c r="K28" s="81" t="n">
        <v>0.261338008391275</v>
      </c>
    </row>
    <row r="29" customFormat="false" ht="15" hidden="false" customHeight="false" outlineLevel="0" collapsed="false">
      <c r="A29" s="78" t="s">
        <v>333</v>
      </c>
      <c r="B29" s="78" t="s">
        <v>334</v>
      </c>
      <c r="C29" s="78" t="s">
        <v>12104</v>
      </c>
      <c r="D29" s="90" t="n">
        <v>45444</v>
      </c>
      <c r="E29" s="78" t="s">
        <v>11235</v>
      </c>
      <c r="F29" s="78" t="s">
        <v>227</v>
      </c>
      <c r="G29" s="79" t="n">
        <v>4933</v>
      </c>
      <c r="H29" s="91" t="n">
        <v>0.0104954767112329</v>
      </c>
      <c r="I29" s="78" t="s">
        <v>11534</v>
      </c>
      <c r="J29" s="90" t="n">
        <v>24</v>
      </c>
      <c r="K29" s="81" t="n">
        <v>0.25189144106959</v>
      </c>
    </row>
    <row r="30" customFormat="false" ht="15" hidden="false" customHeight="false" outlineLevel="0" collapsed="false">
      <c r="A30" s="78" t="s">
        <v>321</v>
      </c>
      <c r="B30" s="78" t="s">
        <v>322</v>
      </c>
      <c r="C30" s="78" t="s">
        <v>12105</v>
      </c>
      <c r="D30" s="90" t="n">
        <v>22222</v>
      </c>
      <c r="E30" s="78" t="s">
        <v>220</v>
      </c>
      <c r="F30" s="78" t="s">
        <v>221</v>
      </c>
      <c r="G30" s="79" t="n">
        <v>99165</v>
      </c>
      <c r="H30" s="91" t="n">
        <v>0.0549885936028799</v>
      </c>
      <c r="I30" s="78" t="s">
        <v>11528</v>
      </c>
      <c r="J30" s="90" t="n">
        <v>1</v>
      </c>
      <c r="K30" s="81" t="n">
        <v>1.48469202727776</v>
      </c>
    </row>
    <row r="31" customFormat="false" ht="15" hidden="false" customHeight="false" outlineLevel="0" collapsed="false">
      <c r="A31" s="78" t="s">
        <v>321</v>
      </c>
      <c r="B31" s="78" t="s">
        <v>322</v>
      </c>
      <c r="C31" s="78" t="s">
        <v>12106</v>
      </c>
      <c r="D31" s="90" t="n">
        <v>15789</v>
      </c>
      <c r="E31" s="78" t="s">
        <v>11237</v>
      </c>
      <c r="F31" s="78" t="s">
        <v>227</v>
      </c>
      <c r="G31" s="79" t="n">
        <v>69370</v>
      </c>
      <c r="H31" s="91" t="n">
        <v>0.0384667850373799</v>
      </c>
      <c r="I31" s="78" t="s">
        <v>11528</v>
      </c>
      <c r="J31" s="90" t="n">
        <v>2</v>
      </c>
      <c r="K31" s="81" t="n">
        <v>1.03860319600926</v>
      </c>
    </row>
    <row r="32" customFormat="false" ht="15" hidden="false" customHeight="false" outlineLevel="0" collapsed="false">
      <c r="A32" s="78" t="s">
        <v>321</v>
      </c>
      <c r="B32" s="78" t="s">
        <v>322</v>
      </c>
      <c r="C32" s="78" t="s">
        <v>12107</v>
      </c>
      <c r="D32" s="90" t="n">
        <v>15100</v>
      </c>
      <c r="E32" s="78" t="s">
        <v>11237</v>
      </c>
      <c r="F32" s="78" t="s">
        <v>227</v>
      </c>
      <c r="G32" s="79" t="n">
        <v>65166</v>
      </c>
      <c r="H32" s="91" t="n">
        <v>0.0361355991602408</v>
      </c>
      <c r="I32" s="78" t="s">
        <v>11528</v>
      </c>
      <c r="J32" s="90" t="n">
        <v>3</v>
      </c>
      <c r="K32" s="81" t="n">
        <v>0.9756611773265</v>
      </c>
    </row>
    <row r="33" customFormat="false" ht="15" hidden="false" customHeight="false" outlineLevel="0" collapsed="false">
      <c r="A33" s="78" t="s">
        <v>321</v>
      </c>
      <c r="B33" s="78" t="s">
        <v>322</v>
      </c>
      <c r="C33" s="78" t="s">
        <v>12108</v>
      </c>
      <c r="D33" s="90" t="n">
        <v>11000</v>
      </c>
      <c r="E33" s="78" t="s">
        <v>11230</v>
      </c>
      <c r="F33" s="78" t="s">
        <v>221</v>
      </c>
      <c r="G33" s="79" t="n">
        <v>59428</v>
      </c>
      <c r="H33" s="91" t="n">
        <v>0.0329537855153729</v>
      </c>
      <c r="I33" s="78" t="s">
        <v>11528</v>
      </c>
      <c r="J33" s="90" t="n">
        <v>4</v>
      </c>
      <c r="K33" s="81" t="n">
        <v>0.889752208915067</v>
      </c>
    </row>
    <row r="34" customFormat="false" ht="15" hidden="false" customHeight="false" outlineLevel="0" collapsed="false">
      <c r="A34" s="78" t="s">
        <v>321</v>
      </c>
      <c r="B34" s="78" t="s">
        <v>322</v>
      </c>
      <c r="C34" s="78" t="s">
        <v>12109</v>
      </c>
      <c r="D34" s="90" t="n">
        <v>15123</v>
      </c>
      <c r="E34" s="78" t="s">
        <v>11237</v>
      </c>
      <c r="F34" s="78" t="s">
        <v>227</v>
      </c>
      <c r="G34" s="79" t="n">
        <v>57521</v>
      </c>
      <c r="H34" s="91" t="n">
        <v>0.0318963232252434</v>
      </c>
      <c r="I34" s="78" t="s">
        <v>11528</v>
      </c>
      <c r="J34" s="90" t="n">
        <v>5</v>
      </c>
      <c r="K34" s="81" t="n">
        <v>0.86120072708157</v>
      </c>
    </row>
    <row r="35" customFormat="false" ht="15" hidden="false" customHeight="false" outlineLevel="0" collapsed="false">
      <c r="A35" s="78" t="s">
        <v>321</v>
      </c>
      <c r="B35" s="78" t="s">
        <v>322</v>
      </c>
      <c r="C35" s="78" t="s">
        <v>12110</v>
      </c>
      <c r="D35" s="90" t="n">
        <v>15000</v>
      </c>
      <c r="E35" s="78" t="s">
        <v>11237</v>
      </c>
      <c r="F35" s="78" t="s">
        <v>227</v>
      </c>
      <c r="G35" s="79" t="n">
        <v>55998</v>
      </c>
      <c r="H35" s="91" t="n">
        <v>0.031051795135119</v>
      </c>
      <c r="I35" s="78" t="s">
        <v>11528</v>
      </c>
      <c r="J35" s="90" t="n">
        <v>6</v>
      </c>
      <c r="K35" s="81" t="n">
        <v>0.838398468648212</v>
      </c>
    </row>
    <row r="36" customFormat="false" ht="15" hidden="false" customHeight="false" outlineLevel="0" collapsed="false">
      <c r="A36" s="78" t="s">
        <v>321</v>
      </c>
      <c r="B36" s="78" t="s">
        <v>322</v>
      </c>
      <c r="C36" s="78" t="s">
        <v>12111</v>
      </c>
      <c r="D36" s="90" t="n">
        <v>15111</v>
      </c>
      <c r="E36" s="78" t="s">
        <v>11237</v>
      </c>
      <c r="F36" s="78" t="s">
        <v>227</v>
      </c>
      <c r="G36" s="79" t="n">
        <v>55840</v>
      </c>
      <c r="H36" s="91" t="n">
        <v>0.0309641815840752</v>
      </c>
      <c r="I36" s="78" t="s">
        <v>11528</v>
      </c>
      <c r="J36" s="90" t="n">
        <v>7</v>
      </c>
      <c r="K36" s="81" t="n">
        <v>0.83603290277003</v>
      </c>
    </row>
    <row r="37" customFormat="false" ht="15" hidden="false" customHeight="false" outlineLevel="0" collapsed="false">
      <c r="A37" s="78" t="s">
        <v>321</v>
      </c>
      <c r="B37" s="78" t="s">
        <v>322</v>
      </c>
      <c r="C37" s="78" t="s">
        <v>12112</v>
      </c>
      <c r="D37" s="90" t="n">
        <v>15555</v>
      </c>
      <c r="E37" s="78" t="s">
        <v>11237</v>
      </c>
      <c r="F37" s="78" t="s">
        <v>227</v>
      </c>
      <c r="G37" s="79" t="n">
        <v>53323</v>
      </c>
      <c r="H37" s="91" t="n">
        <v>0.0295684644449792</v>
      </c>
      <c r="I37" s="78" t="s">
        <v>11528</v>
      </c>
      <c r="J37" s="90" t="n">
        <v>8</v>
      </c>
      <c r="K37" s="81" t="n">
        <v>0.79834854001444</v>
      </c>
    </row>
    <row r="38" customFormat="false" ht="15" hidden="false" customHeight="false" outlineLevel="0" collapsed="false">
      <c r="A38" s="78" t="s">
        <v>321</v>
      </c>
      <c r="B38" s="78" t="s">
        <v>322</v>
      </c>
      <c r="C38" s="78" t="s">
        <v>12113</v>
      </c>
      <c r="D38" s="90" t="n">
        <v>15777</v>
      </c>
      <c r="E38" s="78" t="s">
        <v>11237</v>
      </c>
      <c r="F38" s="78" t="s">
        <v>227</v>
      </c>
      <c r="G38" s="79" t="n">
        <v>52777</v>
      </c>
      <c r="H38" s="91" t="n">
        <v>0.029265698629347</v>
      </c>
      <c r="I38" s="78" t="s">
        <v>11528</v>
      </c>
      <c r="J38" s="90" t="n">
        <v>9</v>
      </c>
      <c r="K38" s="81" t="n">
        <v>0.790173862992369</v>
      </c>
    </row>
    <row r="39" customFormat="false" ht="15" hidden="false" customHeight="false" outlineLevel="0" collapsed="false">
      <c r="A39" s="78" t="s">
        <v>321</v>
      </c>
      <c r="B39" s="78" t="s">
        <v>322</v>
      </c>
      <c r="C39" s="78" t="s">
        <v>12114</v>
      </c>
      <c r="D39" s="90" t="n">
        <v>15151</v>
      </c>
      <c r="E39" s="78" t="s">
        <v>11237</v>
      </c>
      <c r="F39" s="78" t="s">
        <v>227</v>
      </c>
      <c r="G39" s="79" t="n">
        <v>50355</v>
      </c>
      <c r="H39" s="91" t="n">
        <v>0.0279226605241065</v>
      </c>
      <c r="I39" s="78" t="s">
        <v>11528</v>
      </c>
      <c r="J39" s="90" t="n">
        <v>10</v>
      </c>
      <c r="K39" s="81" t="n">
        <v>0.753911834150875</v>
      </c>
    </row>
    <row r="40" customFormat="false" ht="15" hidden="false" customHeight="false" outlineLevel="0" collapsed="false">
      <c r="A40" s="78" t="s">
        <v>321</v>
      </c>
      <c r="B40" s="78" t="s">
        <v>322</v>
      </c>
      <c r="C40" s="78" t="s">
        <v>12115</v>
      </c>
      <c r="D40" s="90" t="n">
        <v>15678</v>
      </c>
      <c r="E40" s="78" t="s">
        <v>11237</v>
      </c>
      <c r="F40" s="78" t="s">
        <v>227</v>
      </c>
      <c r="G40" s="79" t="n">
        <v>47724</v>
      </c>
      <c r="H40" s="91" t="n">
        <v>0.026463728544384</v>
      </c>
      <c r="I40" s="78" t="s">
        <v>11528</v>
      </c>
      <c r="J40" s="90" t="n">
        <v>11</v>
      </c>
      <c r="K40" s="81" t="n">
        <v>0.714520670698369</v>
      </c>
    </row>
    <row r="41" customFormat="false" ht="15" hidden="false" customHeight="false" outlineLevel="0" collapsed="false">
      <c r="A41" s="78" t="s">
        <v>321</v>
      </c>
      <c r="B41" s="78" t="s">
        <v>322</v>
      </c>
      <c r="C41" s="78" t="s">
        <v>12116</v>
      </c>
      <c r="D41" s="90" t="n">
        <v>45123</v>
      </c>
      <c r="E41" s="78" t="s">
        <v>11235</v>
      </c>
      <c r="F41" s="78" t="s">
        <v>227</v>
      </c>
      <c r="G41" s="79" t="n">
        <v>45593</v>
      </c>
      <c r="H41" s="91" t="n">
        <v>0.0252820546375849</v>
      </c>
      <c r="I41" s="78" t="s">
        <v>11528</v>
      </c>
      <c r="J41" s="90" t="n">
        <v>12</v>
      </c>
      <c r="K41" s="81" t="n">
        <v>0.682615475214792</v>
      </c>
    </row>
    <row r="42" customFormat="false" ht="15" hidden="false" customHeight="false" outlineLevel="0" collapsed="false">
      <c r="A42" s="78" t="s">
        <v>321</v>
      </c>
      <c r="B42" s="78" t="s">
        <v>322</v>
      </c>
      <c r="C42" s="78" t="s">
        <v>12117</v>
      </c>
      <c r="D42" s="90" t="n">
        <v>15500</v>
      </c>
      <c r="E42" s="78" t="s">
        <v>11237</v>
      </c>
      <c r="F42" s="78" t="s">
        <v>227</v>
      </c>
      <c r="G42" s="79" t="n">
        <v>45294</v>
      </c>
      <c r="H42" s="91" t="n">
        <v>0.0251162543099767</v>
      </c>
      <c r="I42" s="78" t="s">
        <v>11528</v>
      </c>
      <c r="J42" s="90" t="n">
        <v>13</v>
      </c>
      <c r="K42" s="81" t="n">
        <v>0.678138866369372</v>
      </c>
    </row>
    <row r="43" customFormat="false" ht="15" hidden="false" customHeight="false" outlineLevel="0" collapsed="false">
      <c r="A43" s="78" t="s">
        <v>321</v>
      </c>
      <c r="B43" s="78" t="s">
        <v>322</v>
      </c>
      <c r="C43" s="78" t="s">
        <v>12118</v>
      </c>
      <c r="D43" s="90" t="n">
        <v>11222</v>
      </c>
      <c r="E43" s="78" t="s">
        <v>11230</v>
      </c>
      <c r="F43" s="78" t="s">
        <v>221</v>
      </c>
      <c r="G43" s="79" t="n">
        <v>45252</v>
      </c>
      <c r="H43" s="91" t="n">
        <v>0.0250929646318512</v>
      </c>
      <c r="I43" s="78" t="s">
        <v>11528</v>
      </c>
      <c r="J43" s="90" t="n">
        <v>14</v>
      </c>
      <c r="K43" s="81" t="n">
        <v>0.677510045059982</v>
      </c>
    </row>
    <row r="44" customFormat="false" ht="15" hidden="false" customHeight="false" outlineLevel="0" collapsed="false">
      <c r="A44" s="78" t="s">
        <v>321</v>
      </c>
      <c r="B44" s="78" t="s">
        <v>322</v>
      </c>
      <c r="C44" s="78" t="s">
        <v>12119</v>
      </c>
      <c r="D44" s="90" t="n">
        <v>13444</v>
      </c>
      <c r="E44" s="78" t="s">
        <v>223</v>
      </c>
      <c r="F44" s="78" t="s">
        <v>224</v>
      </c>
      <c r="G44" s="79" t="n">
        <v>44619</v>
      </c>
      <c r="H44" s="91" t="n">
        <v>0.0247419559115303</v>
      </c>
      <c r="I44" s="78" t="s">
        <v>11528</v>
      </c>
      <c r="J44" s="90" t="n">
        <v>15</v>
      </c>
      <c r="K44" s="81" t="n">
        <v>0.668032809611317</v>
      </c>
    </row>
    <row r="45" customFormat="false" ht="15" hidden="false" customHeight="false" outlineLevel="0" collapsed="false">
      <c r="A45" s="78" t="s">
        <v>321</v>
      </c>
      <c r="B45" s="78" t="s">
        <v>322</v>
      </c>
      <c r="C45" s="78" t="s">
        <v>12120</v>
      </c>
      <c r="D45" s="90" t="n">
        <v>15333</v>
      </c>
      <c r="E45" s="78" t="s">
        <v>11237</v>
      </c>
      <c r="F45" s="78" t="s">
        <v>227</v>
      </c>
      <c r="G45" s="79" t="n">
        <v>43986</v>
      </c>
      <c r="H45" s="91" t="n">
        <v>0.0243909471912094</v>
      </c>
      <c r="I45" s="78" t="s">
        <v>11528</v>
      </c>
      <c r="J45" s="90" t="n">
        <v>16</v>
      </c>
      <c r="K45" s="81" t="n">
        <v>0.658555574162653</v>
      </c>
    </row>
    <row r="46" customFormat="false" ht="15" hidden="false" customHeight="false" outlineLevel="0" collapsed="false">
      <c r="A46" s="78" t="s">
        <v>321</v>
      </c>
      <c r="B46" s="78" t="s">
        <v>322</v>
      </c>
      <c r="C46" s="78" t="s">
        <v>12121</v>
      </c>
      <c r="D46" s="90" t="n">
        <v>44444</v>
      </c>
      <c r="E46" s="78" t="s">
        <v>11240</v>
      </c>
      <c r="F46" s="78" t="s">
        <v>221</v>
      </c>
      <c r="G46" s="79" t="n">
        <v>42172</v>
      </c>
      <c r="H46" s="91" t="n">
        <v>0.0233850549026436</v>
      </c>
      <c r="I46" s="78" t="s">
        <v>11528</v>
      </c>
      <c r="J46" s="90" t="n">
        <v>17</v>
      </c>
      <c r="K46" s="81" t="n">
        <v>0.631396482371377</v>
      </c>
    </row>
    <row r="47" customFormat="false" ht="15" hidden="false" customHeight="false" outlineLevel="0" collapsed="false">
      <c r="A47" s="78" t="s">
        <v>321</v>
      </c>
      <c r="B47" s="78" t="s">
        <v>322</v>
      </c>
      <c r="C47" s="78" t="s">
        <v>12122</v>
      </c>
      <c r="D47" s="90" t="n">
        <v>15456</v>
      </c>
      <c r="E47" s="78" t="s">
        <v>11237</v>
      </c>
      <c r="F47" s="78" t="s">
        <v>227</v>
      </c>
      <c r="G47" s="79" t="n">
        <v>42076</v>
      </c>
      <c r="H47" s="91" t="n">
        <v>0.0233318213526423</v>
      </c>
      <c r="I47" s="78" t="s">
        <v>11528</v>
      </c>
      <c r="J47" s="90" t="n">
        <v>18</v>
      </c>
      <c r="K47" s="81" t="n">
        <v>0.629959176521343</v>
      </c>
    </row>
    <row r="48" customFormat="false" ht="15" hidden="false" customHeight="false" outlineLevel="0" collapsed="false">
      <c r="A48" s="78" t="s">
        <v>321</v>
      </c>
      <c r="B48" s="78" t="s">
        <v>322</v>
      </c>
      <c r="C48" s="78" t="s">
        <v>12123</v>
      </c>
      <c r="D48" s="90" t="n">
        <v>15999</v>
      </c>
      <c r="E48" s="78" t="s">
        <v>11237</v>
      </c>
      <c r="F48" s="78" t="s">
        <v>227</v>
      </c>
      <c r="G48" s="79" t="n">
        <v>40732</v>
      </c>
      <c r="H48" s="91" t="n">
        <v>0.0225865516526245</v>
      </c>
      <c r="I48" s="78" t="s">
        <v>11528</v>
      </c>
      <c r="J48" s="90" t="n">
        <v>19</v>
      </c>
      <c r="K48" s="81" t="n">
        <v>0.609836894620861</v>
      </c>
    </row>
    <row r="49" customFormat="false" ht="15" hidden="false" customHeight="false" outlineLevel="0" collapsed="false">
      <c r="A49" s="78" t="s">
        <v>321</v>
      </c>
      <c r="B49" s="78" t="s">
        <v>322</v>
      </c>
      <c r="C49" s="78" t="s">
        <v>12124</v>
      </c>
      <c r="D49" s="90" t="n">
        <v>15150</v>
      </c>
      <c r="E49" s="78" t="s">
        <v>11237</v>
      </c>
      <c r="F49" s="78" t="s">
        <v>227</v>
      </c>
      <c r="G49" s="79" t="n">
        <v>39402</v>
      </c>
      <c r="H49" s="91" t="n">
        <v>0.0218490451786485</v>
      </c>
      <c r="I49" s="78" t="s">
        <v>11528</v>
      </c>
      <c r="J49" s="90" t="n">
        <v>20</v>
      </c>
      <c r="K49" s="81" t="n">
        <v>0.589924219823509</v>
      </c>
    </row>
    <row r="50" customFormat="false" ht="15" hidden="false" customHeight="false" outlineLevel="0" collapsed="false">
      <c r="A50" s="78" t="s">
        <v>321</v>
      </c>
      <c r="B50" s="78" t="s">
        <v>322</v>
      </c>
      <c r="C50" s="78" t="s">
        <v>12125</v>
      </c>
      <c r="D50" s="90" t="n">
        <v>45888</v>
      </c>
      <c r="E50" s="78" t="s">
        <v>11235</v>
      </c>
      <c r="F50" s="78" t="s">
        <v>227</v>
      </c>
      <c r="G50" s="79" t="n">
        <v>39099</v>
      </c>
      <c r="H50" s="91" t="n">
        <v>0.0216810267864569</v>
      </c>
      <c r="I50" s="78" t="s">
        <v>11528</v>
      </c>
      <c r="J50" s="90" t="n">
        <v>21</v>
      </c>
      <c r="K50" s="81" t="n">
        <v>0.585387723234337</v>
      </c>
    </row>
    <row r="51" customFormat="false" ht="15" hidden="false" customHeight="false" outlineLevel="0" collapsed="false">
      <c r="A51" s="78" t="s">
        <v>321</v>
      </c>
      <c r="B51" s="78" t="s">
        <v>322</v>
      </c>
      <c r="C51" s="78" t="s">
        <v>12126</v>
      </c>
      <c r="D51" s="90" t="n">
        <v>15888</v>
      </c>
      <c r="E51" s="78" t="s">
        <v>11237</v>
      </c>
      <c r="F51" s="78" t="s">
        <v>227</v>
      </c>
      <c r="G51" s="79" t="n">
        <v>38629</v>
      </c>
      <c r="H51" s="91" t="n">
        <v>0.021420404197909</v>
      </c>
      <c r="I51" s="78" t="s">
        <v>11534</v>
      </c>
      <c r="J51" s="90" t="n">
        <v>22</v>
      </c>
      <c r="K51" s="81" t="n">
        <v>0.578350913343544</v>
      </c>
    </row>
    <row r="52" customFormat="false" ht="15" hidden="false" customHeight="false" outlineLevel="0" collapsed="false">
      <c r="A52" s="78" t="s">
        <v>321</v>
      </c>
      <c r="B52" s="78" t="s">
        <v>322</v>
      </c>
      <c r="C52" s="78" t="s">
        <v>12127</v>
      </c>
      <c r="D52" s="90" t="n">
        <v>13000</v>
      </c>
      <c r="E52" s="78" t="s">
        <v>223</v>
      </c>
      <c r="F52" s="78" t="s">
        <v>224</v>
      </c>
      <c r="G52" s="79" t="n">
        <v>38112</v>
      </c>
      <c r="H52" s="91" t="n">
        <v>0.0211337193505063</v>
      </c>
      <c r="I52" s="78" t="s">
        <v>11528</v>
      </c>
      <c r="J52" s="90" t="n">
        <v>23</v>
      </c>
      <c r="K52" s="81" t="n">
        <v>0.570610422463671</v>
      </c>
    </row>
    <row r="53" customFormat="false" ht="15" hidden="false" customHeight="false" outlineLevel="0" collapsed="false">
      <c r="A53" s="78" t="s">
        <v>321</v>
      </c>
      <c r="B53" s="78" t="s">
        <v>322</v>
      </c>
      <c r="C53" s="78" t="s">
        <v>12128</v>
      </c>
      <c r="D53" s="90" t="n">
        <v>44000</v>
      </c>
      <c r="E53" s="78" t="s">
        <v>11240</v>
      </c>
      <c r="F53" s="78" t="s">
        <v>221</v>
      </c>
      <c r="G53" s="79" t="n">
        <v>35659</v>
      </c>
      <c r="H53" s="91" t="n">
        <v>0.0197734912447446</v>
      </c>
      <c r="I53" s="78" t="s">
        <v>11528</v>
      </c>
      <c r="J53" s="90" t="n">
        <v>24</v>
      </c>
      <c r="K53" s="81" t="n">
        <v>0.533884263608104</v>
      </c>
    </row>
    <row r="54" customFormat="false" ht="15" hidden="false" customHeight="false" outlineLevel="0" collapsed="false">
      <c r="A54" s="78" t="s">
        <v>321</v>
      </c>
      <c r="B54" s="78" t="s">
        <v>322</v>
      </c>
      <c r="C54" s="78" t="s">
        <v>12129</v>
      </c>
      <c r="D54" s="90" t="n">
        <v>11444</v>
      </c>
      <c r="E54" s="78" t="s">
        <v>11230</v>
      </c>
      <c r="F54" s="78" t="s">
        <v>221</v>
      </c>
      <c r="G54" s="79" t="n">
        <v>35521</v>
      </c>
      <c r="H54" s="91" t="n">
        <v>0.0196969680166177</v>
      </c>
      <c r="I54" s="78" t="s">
        <v>11534</v>
      </c>
      <c r="J54" s="90" t="n">
        <v>25</v>
      </c>
      <c r="K54" s="81" t="n">
        <v>0.531818136448679</v>
      </c>
    </row>
    <row r="55" customFormat="false" ht="15" hidden="false" customHeight="false" outlineLevel="0" collapsed="false">
      <c r="A55" s="78" t="s">
        <v>321</v>
      </c>
      <c r="B55" s="78" t="s">
        <v>322</v>
      </c>
      <c r="C55" s="78" t="s">
        <v>12130</v>
      </c>
      <c r="D55" s="90" t="n">
        <v>13333</v>
      </c>
      <c r="E55" s="78" t="s">
        <v>223</v>
      </c>
      <c r="F55" s="78" t="s">
        <v>224</v>
      </c>
      <c r="G55" s="79" t="n">
        <v>29873</v>
      </c>
      <c r="H55" s="91" t="n">
        <v>0.016565060824876</v>
      </c>
      <c r="I55" s="78" t="s">
        <v>11528</v>
      </c>
      <c r="J55" s="90" t="n">
        <v>26</v>
      </c>
      <c r="K55" s="81" t="n">
        <v>0.447256642271653</v>
      </c>
    </row>
    <row r="56" customFormat="false" ht="15" hidden="false" customHeight="false" outlineLevel="0" collapsed="false">
      <c r="A56" s="78" t="s">
        <v>321</v>
      </c>
      <c r="B56" s="78" t="s">
        <v>322</v>
      </c>
      <c r="C56" s="78" t="s">
        <v>12131</v>
      </c>
      <c r="D56" s="90" t="n">
        <v>22123</v>
      </c>
      <c r="E56" s="78" t="s">
        <v>220</v>
      </c>
      <c r="F56" s="78" t="s">
        <v>221</v>
      </c>
      <c r="G56" s="79" t="n">
        <v>17178</v>
      </c>
      <c r="H56" s="91" t="n">
        <v>0.00952547835335322</v>
      </c>
      <c r="I56" s="78" t="s">
        <v>11528</v>
      </c>
      <c r="J56" s="90" t="n">
        <v>27</v>
      </c>
      <c r="K56" s="81" t="n">
        <v>0.257187915540537</v>
      </c>
    </row>
    <row r="57" customFormat="false" ht="15" hidden="false" customHeight="false" outlineLevel="0" collapsed="false">
      <c r="A57" s="78" t="s">
        <v>335</v>
      </c>
      <c r="B57" s="78" t="s">
        <v>336</v>
      </c>
      <c r="C57" s="78" t="s">
        <v>12132</v>
      </c>
      <c r="D57" s="90" t="n">
        <v>12123</v>
      </c>
      <c r="E57" s="78" t="s">
        <v>11277</v>
      </c>
      <c r="F57" s="78" t="s">
        <v>224</v>
      </c>
      <c r="G57" s="79" t="n">
        <v>17559</v>
      </c>
      <c r="H57" s="91" t="n">
        <v>0.0389567169775321</v>
      </c>
      <c r="I57" s="78" t="s">
        <v>11528</v>
      </c>
      <c r="J57" s="90" t="n">
        <v>1</v>
      </c>
      <c r="K57" s="81" t="n">
        <v>0.934961207460769</v>
      </c>
    </row>
    <row r="58" customFormat="false" ht="15" hidden="false" customHeight="false" outlineLevel="0" collapsed="false">
      <c r="A58" s="78" t="s">
        <v>335</v>
      </c>
      <c r="B58" s="78" t="s">
        <v>336</v>
      </c>
      <c r="C58" s="78" t="s">
        <v>12133</v>
      </c>
      <c r="D58" s="90" t="n">
        <v>44044</v>
      </c>
      <c r="E58" s="78" t="s">
        <v>11240</v>
      </c>
      <c r="F58" s="78" t="s">
        <v>221</v>
      </c>
      <c r="G58" s="79" t="n">
        <v>15863</v>
      </c>
      <c r="H58" s="91" t="n">
        <v>0.0351939405099716</v>
      </c>
      <c r="I58" s="78" t="s">
        <v>11528</v>
      </c>
      <c r="J58" s="90" t="n">
        <v>2</v>
      </c>
      <c r="K58" s="81" t="n">
        <v>0.844654572239318</v>
      </c>
    </row>
    <row r="59" customFormat="false" ht="15" hidden="false" customHeight="false" outlineLevel="0" collapsed="false">
      <c r="A59" s="78" t="s">
        <v>335</v>
      </c>
      <c r="B59" s="78" t="s">
        <v>336</v>
      </c>
      <c r="C59" s="78" t="s">
        <v>12134</v>
      </c>
      <c r="D59" s="90" t="n">
        <v>12222</v>
      </c>
      <c r="E59" s="78" t="s">
        <v>11277</v>
      </c>
      <c r="F59" s="78" t="s">
        <v>224</v>
      </c>
      <c r="G59" s="79" t="n">
        <v>13278</v>
      </c>
      <c r="H59" s="91" t="n">
        <v>0.0294588124624222</v>
      </c>
      <c r="I59" s="78" t="s">
        <v>11528</v>
      </c>
      <c r="J59" s="90" t="n">
        <v>3</v>
      </c>
      <c r="K59" s="81" t="n">
        <v>0.707011499098132</v>
      </c>
    </row>
    <row r="60" customFormat="false" ht="15" hidden="false" customHeight="false" outlineLevel="0" collapsed="false">
      <c r="A60" s="78" t="s">
        <v>335</v>
      </c>
      <c r="B60" s="78" t="s">
        <v>336</v>
      </c>
      <c r="C60" s="78" t="s">
        <v>12135</v>
      </c>
      <c r="D60" s="90" t="n">
        <v>10800</v>
      </c>
      <c r="E60" s="78" t="s">
        <v>11232</v>
      </c>
      <c r="F60" s="78" t="s">
        <v>221</v>
      </c>
      <c r="G60" s="79" t="n">
        <v>12357</v>
      </c>
      <c r="H60" s="91" t="n">
        <v>0.0274154651000264</v>
      </c>
      <c r="I60" s="78" t="s">
        <v>11528</v>
      </c>
      <c r="J60" s="90" t="n">
        <v>4</v>
      </c>
      <c r="K60" s="81" t="n">
        <v>0.657971162400634</v>
      </c>
    </row>
    <row r="61" customFormat="false" ht="15" hidden="false" customHeight="false" outlineLevel="0" collapsed="false">
      <c r="A61" s="78" t="s">
        <v>335</v>
      </c>
      <c r="B61" s="78" t="s">
        <v>336</v>
      </c>
      <c r="C61" s="78" t="s">
        <v>12136</v>
      </c>
      <c r="D61" s="90" t="n">
        <v>20193</v>
      </c>
      <c r="E61" s="78" t="s">
        <v>11266</v>
      </c>
      <c r="F61" s="78" t="s">
        <v>227</v>
      </c>
      <c r="G61" s="79" t="n">
        <v>10286</v>
      </c>
      <c r="H61" s="91" t="n">
        <v>0.0228207068073862</v>
      </c>
      <c r="I61" s="78" t="s">
        <v>11528</v>
      </c>
      <c r="J61" s="90" t="n">
        <v>5</v>
      </c>
      <c r="K61" s="81" t="n">
        <v>0.547696963377269</v>
      </c>
    </row>
    <row r="62" customFormat="false" ht="15" hidden="false" customHeight="false" outlineLevel="0" collapsed="false">
      <c r="A62" s="78" t="s">
        <v>335</v>
      </c>
      <c r="B62" s="78" t="s">
        <v>336</v>
      </c>
      <c r="C62" s="78" t="s">
        <v>12137</v>
      </c>
      <c r="D62" s="90" t="n">
        <v>15123</v>
      </c>
      <c r="E62" s="78" t="s">
        <v>11237</v>
      </c>
      <c r="F62" s="78" t="s">
        <v>227</v>
      </c>
      <c r="G62" s="79" t="n">
        <v>10050</v>
      </c>
      <c r="H62" s="91" t="n">
        <v>0.0222971129121361</v>
      </c>
      <c r="I62" s="78" t="s">
        <v>11528</v>
      </c>
      <c r="J62" s="90" t="n">
        <v>6</v>
      </c>
      <c r="K62" s="81" t="n">
        <v>0.535130709891266</v>
      </c>
    </row>
    <row r="63" customFormat="false" ht="15" hidden="false" customHeight="false" outlineLevel="0" collapsed="false">
      <c r="A63" s="78" t="s">
        <v>335</v>
      </c>
      <c r="B63" s="78" t="s">
        <v>336</v>
      </c>
      <c r="C63" s="78" t="s">
        <v>12138</v>
      </c>
      <c r="D63" s="90" t="n">
        <v>10999</v>
      </c>
      <c r="E63" s="78" t="s">
        <v>11232</v>
      </c>
      <c r="F63" s="78" t="s">
        <v>221</v>
      </c>
      <c r="G63" s="79" t="n">
        <v>9978</v>
      </c>
      <c r="H63" s="91" t="n">
        <v>0.0221373724017208</v>
      </c>
      <c r="I63" s="78" t="s">
        <v>11528</v>
      </c>
      <c r="J63" s="90" t="n">
        <v>7</v>
      </c>
      <c r="K63" s="81" t="n">
        <v>0.531296937641298</v>
      </c>
    </row>
    <row r="64" customFormat="false" ht="15" hidden="false" customHeight="false" outlineLevel="0" collapsed="false">
      <c r="A64" s="78" t="s">
        <v>335</v>
      </c>
      <c r="B64" s="78" t="s">
        <v>336</v>
      </c>
      <c r="C64" s="78" t="s">
        <v>12139</v>
      </c>
      <c r="D64" s="90" t="n">
        <v>44123</v>
      </c>
      <c r="E64" s="78" t="s">
        <v>11240</v>
      </c>
      <c r="F64" s="78" t="s">
        <v>221</v>
      </c>
      <c r="G64" s="79" t="n">
        <v>9771</v>
      </c>
      <c r="H64" s="91" t="n">
        <v>0.0216781184342768</v>
      </c>
      <c r="I64" s="78" t="s">
        <v>11528</v>
      </c>
      <c r="J64" s="90" t="n">
        <v>8</v>
      </c>
      <c r="K64" s="81" t="n">
        <v>0.520274842422642</v>
      </c>
    </row>
    <row r="65" customFormat="false" ht="15" hidden="false" customHeight="false" outlineLevel="0" collapsed="false">
      <c r="A65" s="78" t="s">
        <v>335</v>
      </c>
      <c r="B65" s="78" t="s">
        <v>336</v>
      </c>
      <c r="C65" s="78" t="s">
        <v>12140</v>
      </c>
      <c r="D65" s="90" t="n">
        <v>18001</v>
      </c>
      <c r="E65" s="78" t="s">
        <v>11313</v>
      </c>
      <c r="F65" s="78" t="s">
        <v>224</v>
      </c>
      <c r="G65" s="79" t="n">
        <v>9383</v>
      </c>
      <c r="H65" s="91" t="n">
        <v>0.0208172945725943</v>
      </c>
      <c r="I65" s="78" t="s">
        <v>11528</v>
      </c>
      <c r="J65" s="90" t="n">
        <v>9</v>
      </c>
      <c r="K65" s="81" t="n">
        <v>0.499615069742263</v>
      </c>
    </row>
    <row r="66" customFormat="false" ht="15" hidden="false" customHeight="false" outlineLevel="0" collapsed="false">
      <c r="A66" s="78" t="s">
        <v>335</v>
      </c>
      <c r="B66" s="78" t="s">
        <v>336</v>
      </c>
      <c r="C66" s="78" t="s">
        <v>12141</v>
      </c>
      <c r="D66" s="90" t="n">
        <v>13123</v>
      </c>
      <c r="E66" s="78" t="s">
        <v>223</v>
      </c>
      <c r="F66" s="78" t="s">
        <v>224</v>
      </c>
      <c r="G66" s="79" t="n">
        <v>9253</v>
      </c>
      <c r="H66" s="91" t="n">
        <v>0.0205288742065667</v>
      </c>
      <c r="I66" s="78" t="s">
        <v>11528</v>
      </c>
      <c r="J66" s="90" t="n">
        <v>10</v>
      </c>
      <c r="K66" s="81" t="n">
        <v>0.4926929809576</v>
      </c>
    </row>
    <row r="67" customFormat="false" ht="15" hidden="false" customHeight="false" outlineLevel="0" collapsed="false">
      <c r="A67" s="78" t="s">
        <v>335</v>
      </c>
      <c r="B67" s="78" t="s">
        <v>336</v>
      </c>
      <c r="C67" s="78" t="s">
        <v>12142</v>
      </c>
      <c r="D67" s="90" t="n">
        <v>20800</v>
      </c>
      <c r="E67" s="78" t="s">
        <v>11266</v>
      </c>
      <c r="F67" s="78" t="s">
        <v>227</v>
      </c>
      <c r="G67" s="79" t="n">
        <v>8736</v>
      </c>
      <c r="H67" s="91" t="n">
        <v>0.0193818485970568</v>
      </c>
      <c r="I67" s="78" t="s">
        <v>11528</v>
      </c>
      <c r="J67" s="90" t="n">
        <v>11</v>
      </c>
      <c r="K67" s="81" t="n">
        <v>0.465164366329363</v>
      </c>
    </row>
    <row r="68" customFormat="false" ht="15" hidden="false" customHeight="false" outlineLevel="0" collapsed="false">
      <c r="A68" s="78" t="s">
        <v>335</v>
      </c>
      <c r="B68" s="78" t="s">
        <v>336</v>
      </c>
      <c r="C68" s="78" t="s">
        <v>12143</v>
      </c>
      <c r="D68" s="90" t="n">
        <v>10000</v>
      </c>
      <c r="E68" s="78" t="s">
        <v>11232</v>
      </c>
      <c r="F68" s="78" t="s">
        <v>221</v>
      </c>
      <c r="G68" s="79" t="n">
        <v>8545</v>
      </c>
      <c r="H68" s="91" t="n">
        <v>0.0189580925208162</v>
      </c>
      <c r="I68" s="78" t="s">
        <v>11528</v>
      </c>
      <c r="J68" s="90" t="n">
        <v>12</v>
      </c>
      <c r="K68" s="81" t="n">
        <v>0.454994220499589</v>
      </c>
    </row>
    <row r="69" customFormat="false" ht="15" hidden="false" customHeight="false" outlineLevel="0" collapsed="false">
      <c r="A69" s="78" t="s">
        <v>335</v>
      </c>
      <c r="B69" s="78" t="s">
        <v>336</v>
      </c>
      <c r="C69" s="78" t="s">
        <v>12144</v>
      </c>
      <c r="D69" s="90" t="n">
        <v>10789</v>
      </c>
      <c r="E69" s="78" t="s">
        <v>11232</v>
      </c>
      <c r="F69" s="78" t="s">
        <v>221</v>
      </c>
      <c r="G69" s="79" t="n">
        <v>8222</v>
      </c>
      <c r="H69" s="91" t="n">
        <v>0.0182414788421475</v>
      </c>
      <c r="I69" s="78" t="s">
        <v>11528</v>
      </c>
      <c r="J69" s="90" t="n">
        <v>13</v>
      </c>
      <c r="K69" s="81" t="n">
        <v>0.437795492211541</v>
      </c>
    </row>
    <row r="70" customFormat="false" ht="15" hidden="false" customHeight="false" outlineLevel="0" collapsed="false">
      <c r="A70" s="78" t="s">
        <v>335</v>
      </c>
      <c r="B70" s="78" t="s">
        <v>336</v>
      </c>
      <c r="C70" s="78" t="s">
        <v>12145</v>
      </c>
      <c r="D70" s="90" t="n">
        <v>10500</v>
      </c>
      <c r="E70" s="78" t="s">
        <v>11232</v>
      </c>
      <c r="F70" s="78" t="s">
        <v>221</v>
      </c>
      <c r="G70" s="79" t="n">
        <v>8098</v>
      </c>
      <c r="H70" s="91" t="n">
        <v>0.0179663701853212</v>
      </c>
      <c r="I70" s="78" t="s">
        <v>11534</v>
      </c>
      <c r="J70" s="90" t="n">
        <v>14</v>
      </c>
      <c r="K70" s="81" t="n">
        <v>0.431192884447708</v>
      </c>
    </row>
    <row r="71" customFormat="false" ht="15" hidden="false" customHeight="false" outlineLevel="0" collapsed="false">
      <c r="A71" s="78" t="s">
        <v>335</v>
      </c>
      <c r="B71" s="78" t="s">
        <v>336</v>
      </c>
      <c r="C71" s="78" t="s">
        <v>12146</v>
      </c>
      <c r="D71" s="90" t="n">
        <v>44222</v>
      </c>
      <c r="E71" s="78" t="s">
        <v>11240</v>
      </c>
      <c r="F71" s="78" t="s">
        <v>221</v>
      </c>
      <c r="G71" s="79" t="n">
        <v>8078</v>
      </c>
      <c r="H71" s="91" t="n">
        <v>0.0179219978213169</v>
      </c>
      <c r="I71" s="78" t="s">
        <v>11528</v>
      </c>
      <c r="J71" s="90" t="n">
        <v>15</v>
      </c>
      <c r="K71" s="81" t="n">
        <v>0.430127947711606</v>
      </c>
    </row>
    <row r="72" customFormat="false" ht="15" hidden="false" customHeight="false" outlineLevel="0" collapsed="false">
      <c r="A72" s="78" t="s">
        <v>335</v>
      </c>
      <c r="B72" s="78" t="s">
        <v>336</v>
      </c>
      <c r="C72" s="78" t="s">
        <v>12147</v>
      </c>
      <c r="D72" s="90" t="n">
        <v>15699</v>
      </c>
      <c r="E72" s="78" t="s">
        <v>11237</v>
      </c>
      <c r="F72" s="78" t="s">
        <v>227</v>
      </c>
      <c r="G72" s="79" t="n">
        <v>8005</v>
      </c>
      <c r="H72" s="91" t="n">
        <v>0.0177600386927014</v>
      </c>
      <c r="I72" s="78" t="s">
        <v>11534</v>
      </c>
      <c r="J72" s="90" t="n">
        <v>16</v>
      </c>
      <c r="K72" s="81" t="n">
        <v>0.426240928624834</v>
      </c>
    </row>
    <row r="73" customFormat="false" ht="15" hidden="false" customHeight="false" outlineLevel="0" collapsed="false">
      <c r="A73" s="78" t="s">
        <v>335</v>
      </c>
      <c r="B73" s="78" t="s">
        <v>336</v>
      </c>
      <c r="C73" s="78" t="s">
        <v>12148</v>
      </c>
      <c r="D73" s="90" t="n">
        <v>44111</v>
      </c>
      <c r="E73" s="78" t="s">
        <v>11240</v>
      </c>
      <c r="F73" s="78" t="s">
        <v>221</v>
      </c>
      <c r="G73" s="79" t="n">
        <v>7990</v>
      </c>
      <c r="H73" s="91" t="n">
        <v>0.0177267594196982</v>
      </c>
      <c r="I73" s="78" t="s">
        <v>11528</v>
      </c>
      <c r="J73" s="90" t="n">
        <v>17</v>
      </c>
      <c r="K73" s="81" t="n">
        <v>0.425442226072757</v>
      </c>
    </row>
    <row r="74" customFormat="false" ht="15" hidden="false" customHeight="false" outlineLevel="0" collapsed="false">
      <c r="A74" s="78" t="s">
        <v>335</v>
      </c>
      <c r="B74" s="78" t="s">
        <v>336</v>
      </c>
      <c r="C74" s="78" t="s">
        <v>12149</v>
      </c>
      <c r="D74" s="90" t="n">
        <v>11700</v>
      </c>
      <c r="E74" s="78" t="s">
        <v>11230</v>
      </c>
      <c r="F74" s="78" t="s">
        <v>221</v>
      </c>
      <c r="G74" s="79" t="n">
        <v>7301</v>
      </c>
      <c r="H74" s="91" t="n">
        <v>0.0161981314797518</v>
      </c>
      <c r="I74" s="78" t="s">
        <v>11528</v>
      </c>
      <c r="J74" s="90" t="n">
        <v>18</v>
      </c>
      <c r="K74" s="81" t="n">
        <v>0.388755155514043</v>
      </c>
    </row>
    <row r="75" customFormat="false" ht="15" hidden="false" customHeight="false" outlineLevel="0" collapsed="false">
      <c r="A75" s="78" t="s">
        <v>335</v>
      </c>
      <c r="B75" s="78" t="s">
        <v>336</v>
      </c>
      <c r="C75" s="78" t="s">
        <v>12150</v>
      </c>
      <c r="D75" s="90" t="n">
        <v>18000</v>
      </c>
      <c r="E75" s="78" t="s">
        <v>11313</v>
      </c>
      <c r="F75" s="78" t="s">
        <v>224</v>
      </c>
      <c r="G75" s="79" t="n">
        <v>6999</v>
      </c>
      <c r="H75" s="91" t="n">
        <v>0.0155281087832876</v>
      </c>
      <c r="I75" s="78" t="s">
        <v>11528</v>
      </c>
      <c r="J75" s="90" t="n">
        <v>19</v>
      </c>
      <c r="K75" s="81" t="n">
        <v>0.372674610798902</v>
      </c>
    </row>
    <row r="76" customFormat="false" ht="15" hidden="false" customHeight="false" outlineLevel="0" collapsed="false">
      <c r="A76" s="78" t="s">
        <v>335</v>
      </c>
      <c r="B76" s="78" t="s">
        <v>336</v>
      </c>
      <c r="C76" s="78" t="s">
        <v>12151</v>
      </c>
      <c r="D76" s="90" t="n">
        <v>12456</v>
      </c>
      <c r="E76" s="78" t="s">
        <v>11277</v>
      </c>
      <c r="F76" s="78" t="s">
        <v>224</v>
      </c>
      <c r="G76" s="79" t="n">
        <v>6896</v>
      </c>
      <c r="H76" s="91" t="n">
        <v>0.0152995911086657</v>
      </c>
      <c r="I76" s="78" t="s">
        <v>11534</v>
      </c>
      <c r="J76" s="90" t="n">
        <v>20</v>
      </c>
      <c r="K76" s="81" t="n">
        <v>0.367190186607977</v>
      </c>
    </row>
    <row r="77" customFormat="false" ht="15" hidden="false" customHeight="false" outlineLevel="0" collapsed="false">
      <c r="A77" s="78" t="s">
        <v>335</v>
      </c>
      <c r="B77" s="78" t="s">
        <v>336</v>
      </c>
      <c r="C77" s="78" t="s">
        <v>12152</v>
      </c>
      <c r="D77" s="90" t="n">
        <v>44700</v>
      </c>
      <c r="E77" s="78" t="s">
        <v>11240</v>
      </c>
      <c r="F77" s="78" t="s">
        <v>221</v>
      </c>
      <c r="G77" s="79" t="n">
        <v>6202</v>
      </c>
      <c r="H77" s="91" t="n">
        <v>0.0137598700777182</v>
      </c>
      <c r="I77" s="78" t="s">
        <v>11534</v>
      </c>
      <c r="J77" s="90" t="n">
        <v>21</v>
      </c>
      <c r="K77" s="81" t="n">
        <v>0.330236881865237</v>
      </c>
    </row>
    <row r="78" customFormat="false" ht="15" hidden="false" customHeight="false" outlineLevel="0" collapsed="false">
      <c r="A78" s="78" t="s">
        <v>335</v>
      </c>
      <c r="B78" s="78" t="s">
        <v>336</v>
      </c>
      <c r="C78" s="78" t="s">
        <v>12153</v>
      </c>
      <c r="D78" s="90" t="n">
        <v>55555</v>
      </c>
      <c r="E78" s="78" t="s">
        <v>232</v>
      </c>
      <c r="F78" s="78" t="s">
        <v>227</v>
      </c>
      <c r="G78" s="79" t="n">
        <v>5566</v>
      </c>
      <c r="H78" s="91" t="n">
        <v>0.012348828902383</v>
      </c>
      <c r="I78" s="78" t="s">
        <v>11528</v>
      </c>
      <c r="J78" s="90" t="n">
        <v>22</v>
      </c>
      <c r="K78" s="81" t="n">
        <v>0.296371893657193</v>
      </c>
    </row>
    <row r="79" customFormat="false" ht="15" hidden="false" customHeight="false" outlineLevel="0" collapsed="false">
      <c r="A79" s="78" t="s">
        <v>335</v>
      </c>
      <c r="B79" s="78" t="s">
        <v>336</v>
      </c>
      <c r="C79" s="78" t="s">
        <v>12154</v>
      </c>
      <c r="D79" s="90" t="n">
        <v>55055</v>
      </c>
      <c r="E79" s="78" t="s">
        <v>232</v>
      </c>
      <c r="F79" s="78" t="s">
        <v>227</v>
      </c>
      <c r="G79" s="79" t="n">
        <v>5460</v>
      </c>
      <c r="H79" s="91" t="n">
        <v>0.0121136553731605</v>
      </c>
      <c r="I79" s="78" t="s">
        <v>11528</v>
      </c>
      <c r="J79" s="90" t="n">
        <v>23</v>
      </c>
      <c r="K79" s="81" t="n">
        <v>0.290727728955852</v>
      </c>
    </row>
    <row r="80" customFormat="false" ht="15" hidden="false" customHeight="false" outlineLevel="0" collapsed="false">
      <c r="A80" s="78" t="s">
        <v>335</v>
      </c>
      <c r="B80" s="78" t="s">
        <v>336</v>
      </c>
      <c r="C80" s="78" t="s">
        <v>12155</v>
      </c>
      <c r="D80" s="90" t="n">
        <v>22123</v>
      </c>
      <c r="E80" s="78" t="s">
        <v>220</v>
      </c>
      <c r="F80" s="78" t="s">
        <v>221</v>
      </c>
      <c r="G80" s="79" t="n">
        <v>4805</v>
      </c>
      <c r="H80" s="91" t="n">
        <v>0.0106604604520213</v>
      </c>
      <c r="I80" s="78" t="s">
        <v>11528</v>
      </c>
      <c r="J80" s="90" t="n">
        <v>24</v>
      </c>
      <c r="K80" s="81" t="n">
        <v>0.255851050848511</v>
      </c>
    </row>
    <row r="81" customFormat="false" ht="15" hidden="false" customHeight="false" outlineLevel="0" collapsed="false">
      <c r="A81" s="78" t="s">
        <v>313</v>
      </c>
      <c r="B81" s="78" t="s">
        <v>314</v>
      </c>
      <c r="C81" s="78" t="s">
        <v>12156</v>
      </c>
      <c r="D81" s="90" t="n">
        <v>13610</v>
      </c>
      <c r="E81" s="78" t="s">
        <v>223</v>
      </c>
      <c r="F81" s="78" t="s">
        <v>224</v>
      </c>
      <c r="G81" s="79" t="n">
        <v>72518</v>
      </c>
      <c r="H81" s="91" t="n">
        <v>0.0341241745764124</v>
      </c>
      <c r="I81" s="78" t="s">
        <v>11528</v>
      </c>
      <c r="J81" s="90" t="n">
        <v>1</v>
      </c>
      <c r="K81" s="81" t="n">
        <v>0.818980189833897</v>
      </c>
    </row>
    <row r="82" customFormat="false" ht="15" hidden="false" customHeight="false" outlineLevel="0" collapsed="false">
      <c r="A82" s="78" t="s">
        <v>313</v>
      </c>
      <c r="B82" s="78" t="s">
        <v>314</v>
      </c>
      <c r="C82" s="78" t="s">
        <v>12157</v>
      </c>
      <c r="D82" s="90" t="n">
        <v>22122</v>
      </c>
      <c r="E82" s="78" t="s">
        <v>220</v>
      </c>
      <c r="F82" s="78" t="s">
        <v>221</v>
      </c>
      <c r="G82" s="79" t="n">
        <v>68438</v>
      </c>
      <c r="H82" s="91" t="n">
        <v>0.0322042838972463</v>
      </c>
      <c r="I82" s="78" t="s">
        <v>11528</v>
      </c>
      <c r="J82" s="90" t="n">
        <v>2</v>
      </c>
      <c r="K82" s="81" t="n">
        <v>0.772902813533912</v>
      </c>
    </row>
    <row r="83" customFormat="false" ht="15" hidden="false" customHeight="false" outlineLevel="0" collapsed="false">
      <c r="A83" s="78" t="s">
        <v>313</v>
      </c>
      <c r="B83" s="78" t="s">
        <v>314</v>
      </c>
      <c r="C83" s="78" t="s">
        <v>12158</v>
      </c>
      <c r="D83" s="90" t="n">
        <v>44777</v>
      </c>
      <c r="E83" s="78" t="s">
        <v>11240</v>
      </c>
      <c r="F83" s="78" t="s">
        <v>221</v>
      </c>
      <c r="G83" s="79" t="n">
        <v>67800</v>
      </c>
      <c r="H83" s="91" t="n">
        <v>0.0319040656979061</v>
      </c>
      <c r="I83" s="78" t="s">
        <v>11528</v>
      </c>
      <c r="J83" s="90" t="n">
        <v>3</v>
      </c>
      <c r="K83" s="81" t="n">
        <v>0.765697576749748</v>
      </c>
    </row>
    <row r="84" customFormat="false" ht="15" hidden="false" customHeight="false" outlineLevel="0" collapsed="false">
      <c r="A84" s="78" t="s">
        <v>313</v>
      </c>
      <c r="B84" s="78" t="s">
        <v>314</v>
      </c>
      <c r="C84" s="78" t="s">
        <v>12159</v>
      </c>
      <c r="D84" s="90" t="n">
        <v>55007</v>
      </c>
      <c r="E84" s="78" t="s">
        <v>232</v>
      </c>
      <c r="F84" s="78" t="s">
        <v>227</v>
      </c>
      <c r="G84" s="79" t="n">
        <v>62201</v>
      </c>
      <c r="H84" s="91" t="n">
        <v>0.0292693921899035</v>
      </c>
      <c r="I84" s="78" t="s">
        <v>11528</v>
      </c>
      <c r="J84" s="90" t="n">
        <v>4</v>
      </c>
      <c r="K84" s="81" t="n">
        <v>0.702465412557685</v>
      </c>
    </row>
    <row r="85" customFormat="false" ht="15" hidden="false" customHeight="false" outlineLevel="0" collapsed="false">
      <c r="A85" s="78" t="s">
        <v>313</v>
      </c>
      <c r="B85" s="78" t="s">
        <v>314</v>
      </c>
      <c r="C85" s="78" t="s">
        <v>12160</v>
      </c>
      <c r="D85" s="90" t="n">
        <v>22222</v>
      </c>
      <c r="E85" s="78" t="s">
        <v>220</v>
      </c>
      <c r="F85" s="78" t="s">
        <v>221</v>
      </c>
      <c r="G85" s="79" t="n">
        <v>58737</v>
      </c>
      <c r="H85" s="91" t="n">
        <v>0.0276393673583763</v>
      </c>
      <c r="I85" s="78" t="s">
        <v>11528</v>
      </c>
      <c r="J85" s="90" t="n">
        <v>5</v>
      </c>
      <c r="K85" s="81" t="n">
        <v>0.663344816601031</v>
      </c>
    </row>
    <row r="86" customFormat="false" ht="15" hidden="false" customHeight="false" outlineLevel="0" collapsed="false">
      <c r="A86" s="78" t="s">
        <v>313</v>
      </c>
      <c r="B86" s="78" t="s">
        <v>314</v>
      </c>
      <c r="C86" s="78" t="s">
        <v>12161</v>
      </c>
      <c r="D86" s="90" t="n">
        <v>55055</v>
      </c>
      <c r="E86" s="78" t="s">
        <v>232</v>
      </c>
      <c r="F86" s="78" t="s">
        <v>227</v>
      </c>
      <c r="G86" s="79" t="n">
        <v>55590</v>
      </c>
      <c r="H86" s="91" t="n">
        <v>0.0261585105036372</v>
      </c>
      <c r="I86" s="78" t="s">
        <v>11528</v>
      </c>
      <c r="J86" s="90" t="n">
        <v>6</v>
      </c>
      <c r="K86" s="81" t="n">
        <v>0.627804252087293</v>
      </c>
    </row>
    <row r="87" customFormat="false" ht="15" hidden="false" customHeight="false" outlineLevel="0" collapsed="false">
      <c r="A87" s="78" t="s">
        <v>313</v>
      </c>
      <c r="B87" s="78" t="s">
        <v>314</v>
      </c>
      <c r="C87" s="78" t="s">
        <v>12162</v>
      </c>
      <c r="D87" s="90" t="n">
        <v>15789</v>
      </c>
      <c r="E87" s="78" t="s">
        <v>11237</v>
      </c>
      <c r="F87" s="78" t="s">
        <v>227</v>
      </c>
      <c r="G87" s="79" t="n">
        <v>51624</v>
      </c>
      <c r="H87" s="91" t="n">
        <v>0.024292263828742</v>
      </c>
      <c r="I87" s="78" t="s">
        <v>11528</v>
      </c>
      <c r="J87" s="90" t="n">
        <v>7</v>
      </c>
      <c r="K87" s="81" t="n">
        <v>0.583014331889808</v>
      </c>
    </row>
    <row r="88" customFormat="false" ht="15" hidden="false" customHeight="false" outlineLevel="0" collapsed="false">
      <c r="A88" s="78" t="s">
        <v>313</v>
      </c>
      <c r="B88" s="78" t="s">
        <v>314</v>
      </c>
      <c r="C88" s="78" t="s">
        <v>12163</v>
      </c>
      <c r="D88" s="90" t="n">
        <v>44666</v>
      </c>
      <c r="E88" s="78" t="s">
        <v>11240</v>
      </c>
      <c r="F88" s="78" t="s">
        <v>221</v>
      </c>
      <c r="G88" s="79" t="n">
        <v>49999</v>
      </c>
      <c r="H88" s="91" t="n">
        <v>0.0235276014871624</v>
      </c>
      <c r="I88" s="78" t="s">
        <v>11528</v>
      </c>
      <c r="J88" s="90" t="n">
        <v>8</v>
      </c>
      <c r="K88" s="81" t="n">
        <v>0.564662435691897</v>
      </c>
    </row>
    <row r="89" customFormat="false" ht="15" hidden="false" customHeight="false" outlineLevel="0" collapsed="false">
      <c r="A89" s="78" t="s">
        <v>313</v>
      </c>
      <c r="B89" s="78" t="s">
        <v>314</v>
      </c>
      <c r="C89" s="78" t="s">
        <v>12164</v>
      </c>
      <c r="D89" s="90" t="n">
        <v>55123</v>
      </c>
      <c r="E89" s="78" t="s">
        <v>232</v>
      </c>
      <c r="F89" s="78" t="s">
        <v>227</v>
      </c>
      <c r="G89" s="79" t="n">
        <v>49530</v>
      </c>
      <c r="H89" s="91" t="n">
        <v>0.0233069081713465</v>
      </c>
      <c r="I89" s="78" t="s">
        <v>11528</v>
      </c>
      <c r="J89" s="90" t="n">
        <v>9</v>
      </c>
      <c r="K89" s="81" t="n">
        <v>0.559365796112316</v>
      </c>
    </row>
    <row r="90" customFormat="false" ht="15" hidden="false" customHeight="false" outlineLevel="0" collapsed="false">
      <c r="A90" s="78" t="s">
        <v>313</v>
      </c>
      <c r="B90" s="78" t="s">
        <v>314</v>
      </c>
      <c r="C90" s="78" t="s">
        <v>12165</v>
      </c>
      <c r="D90" s="90" t="n">
        <v>10007</v>
      </c>
      <c r="E90" s="78" t="s">
        <v>11232</v>
      </c>
      <c r="F90" s="78" t="s">
        <v>221</v>
      </c>
      <c r="G90" s="79" t="n">
        <v>42295</v>
      </c>
      <c r="H90" s="91" t="n">
        <v>0.0199023961459136</v>
      </c>
      <c r="I90" s="78" t="s">
        <v>11528</v>
      </c>
      <c r="J90" s="90" t="n">
        <v>10</v>
      </c>
      <c r="K90" s="81" t="n">
        <v>0.477657507501926</v>
      </c>
    </row>
    <row r="91" customFormat="false" ht="15" hidden="false" customHeight="false" outlineLevel="0" collapsed="false">
      <c r="A91" s="78" t="s">
        <v>313</v>
      </c>
      <c r="B91" s="78" t="s">
        <v>314</v>
      </c>
      <c r="C91" s="78" t="s">
        <v>12166</v>
      </c>
      <c r="D91" s="90" t="n">
        <v>55125</v>
      </c>
      <c r="E91" s="78" t="s">
        <v>232</v>
      </c>
      <c r="F91" s="78" t="s">
        <v>227</v>
      </c>
      <c r="G91" s="79" t="n">
        <v>40135</v>
      </c>
      <c r="H91" s="91" t="n">
        <v>0.0188859834334139</v>
      </c>
      <c r="I91" s="78" t="s">
        <v>11534</v>
      </c>
      <c r="J91" s="90" t="n">
        <v>11</v>
      </c>
      <c r="K91" s="81" t="n">
        <v>0.453263602401934</v>
      </c>
    </row>
    <row r="92" customFormat="false" ht="15" hidden="false" customHeight="false" outlineLevel="0" collapsed="false">
      <c r="A92" s="78" t="s">
        <v>313</v>
      </c>
      <c r="B92" s="78" t="s">
        <v>314</v>
      </c>
      <c r="C92" s="78" t="s">
        <v>12167</v>
      </c>
      <c r="D92" s="90" t="n">
        <v>22333</v>
      </c>
      <c r="E92" s="78" t="s">
        <v>220</v>
      </c>
      <c r="F92" s="78" t="s">
        <v>221</v>
      </c>
      <c r="G92" s="79" t="n">
        <v>39417</v>
      </c>
      <c r="H92" s="91" t="n">
        <v>0.018548120318796</v>
      </c>
      <c r="I92" s="78" t="s">
        <v>11528</v>
      </c>
      <c r="J92" s="90" t="n">
        <v>12</v>
      </c>
      <c r="K92" s="81" t="n">
        <v>0.445154887651103</v>
      </c>
    </row>
    <row r="93" customFormat="false" ht="15" hidden="false" customHeight="false" outlineLevel="0" collapsed="false">
      <c r="A93" s="78" t="s">
        <v>313</v>
      </c>
      <c r="B93" s="78" t="s">
        <v>314</v>
      </c>
      <c r="C93" s="78" t="s">
        <v>12168</v>
      </c>
      <c r="D93" s="90" t="n">
        <v>44433</v>
      </c>
      <c r="E93" s="78" t="s">
        <v>11240</v>
      </c>
      <c r="F93" s="78" t="s">
        <v>221</v>
      </c>
      <c r="G93" s="79" t="n">
        <v>39083</v>
      </c>
      <c r="H93" s="91" t="n">
        <v>0.0183909527975113</v>
      </c>
      <c r="I93" s="78" t="s">
        <v>11528</v>
      </c>
      <c r="J93" s="90" t="n">
        <v>13</v>
      </c>
      <c r="K93" s="81" t="n">
        <v>0.441382867140271</v>
      </c>
    </row>
    <row r="94" customFormat="false" ht="15" hidden="false" customHeight="false" outlineLevel="0" collapsed="false">
      <c r="A94" s="78" t="s">
        <v>313</v>
      </c>
      <c r="B94" s="78" t="s">
        <v>314</v>
      </c>
      <c r="C94" s="78" t="s">
        <v>12169</v>
      </c>
      <c r="D94" s="90" t="n">
        <v>20000</v>
      </c>
      <c r="E94" s="78" t="s">
        <v>11266</v>
      </c>
      <c r="F94" s="78" t="s">
        <v>227</v>
      </c>
      <c r="G94" s="79" t="n">
        <v>39081</v>
      </c>
      <c r="H94" s="91" t="n">
        <v>0.0183900116746294</v>
      </c>
      <c r="I94" s="78" t="s">
        <v>11528</v>
      </c>
      <c r="J94" s="90" t="n">
        <v>14</v>
      </c>
      <c r="K94" s="81" t="n">
        <v>0.441360280191105</v>
      </c>
    </row>
    <row r="95" customFormat="false" ht="15" hidden="false" customHeight="false" outlineLevel="0" collapsed="false">
      <c r="A95" s="78" t="s">
        <v>313</v>
      </c>
      <c r="B95" s="78" t="s">
        <v>314</v>
      </c>
      <c r="C95" s="78" t="s">
        <v>12170</v>
      </c>
      <c r="D95" s="90" t="n">
        <v>44789</v>
      </c>
      <c r="E95" s="78" t="s">
        <v>11240</v>
      </c>
      <c r="F95" s="78" t="s">
        <v>221</v>
      </c>
      <c r="G95" s="79" t="n">
        <v>38490</v>
      </c>
      <c r="H95" s="91" t="n">
        <v>0.0181119098630149</v>
      </c>
      <c r="I95" s="78" t="s">
        <v>11528</v>
      </c>
      <c r="J95" s="90" t="n">
        <v>15</v>
      </c>
      <c r="K95" s="81" t="n">
        <v>0.434685836712357</v>
      </c>
    </row>
    <row r="96" customFormat="false" ht="15" hidden="false" customHeight="false" outlineLevel="0" collapsed="false">
      <c r="A96" s="78" t="s">
        <v>313</v>
      </c>
      <c r="B96" s="78" t="s">
        <v>314</v>
      </c>
      <c r="C96" s="78" t="s">
        <v>12171</v>
      </c>
      <c r="D96" s="90" t="n">
        <v>44111</v>
      </c>
      <c r="E96" s="78" t="s">
        <v>11240</v>
      </c>
      <c r="F96" s="78" t="s">
        <v>221</v>
      </c>
      <c r="G96" s="79" t="n">
        <v>37983</v>
      </c>
      <c r="H96" s="91" t="n">
        <v>0.017873335212442</v>
      </c>
      <c r="I96" s="78" t="s">
        <v>11534</v>
      </c>
      <c r="J96" s="90" t="n">
        <v>16</v>
      </c>
      <c r="K96" s="81" t="n">
        <v>0.428960045098609</v>
      </c>
    </row>
    <row r="97" customFormat="false" ht="15" hidden="false" customHeight="false" outlineLevel="0" collapsed="false">
      <c r="A97" s="78" t="s">
        <v>313</v>
      </c>
      <c r="B97" s="78" t="s">
        <v>314</v>
      </c>
      <c r="C97" s="78" t="s">
        <v>12172</v>
      </c>
      <c r="D97" s="90" t="n">
        <v>70000</v>
      </c>
      <c r="E97" s="78" t="s">
        <v>226</v>
      </c>
      <c r="F97" s="78" t="s">
        <v>227</v>
      </c>
      <c r="G97" s="79" t="n">
        <v>37567</v>
      </c>
      <c r="H97" s="91" t="n">
        <v>0.0176775816529976</v>
      </c>
      <c r="I97" s="78" t="s">
        <v>11528</v>
      </c>
      <c r="J97" s="90" t="n">
        <v>17</v>
      </c>
      <c r="K97" s="81" t="n">
        <v>0.424261959671943</v>
      </c>
    </row>
    <row r="98" customFormat="false" ht="15" hidden="false" customHeight="false" outlineLevel="0" collapsed="false">
      <c r="A98" s="78" t="s">
        <v>313</v>
      </c>
      <c r="B98" s="78" t="s">
        <v>314</v>
      </c>
      <c r="C98" s="78" t="s">
        <v>12173</v>
      </c>
      <c r="D98" s="90" t="n">
        <v>13333</v>
      </c>
      <c r="E98" s="78" t="s">
        <v>223</v>
      </c>
      <c r="F98" s="78" t="s">
        <v>224</v>
      </c>
      <c r="G98" s="79" t="n">
        <v>34869</v>
      </c>
      <c r="H98" s="91" t="n">
        <v>0.016408006885255</v>
      </c>
      <c r="I98" s="78" t="s">
        <v>11534</v>
      </c>
      <c r="J98" s="90" t="n">
        <v>18</v>
      </c>
      <c r="K98" s="81" t="n">
        <v>0.39379216524612</v>
      </c>
    </row>
    <row r="99" customFormat="false" ht="15" hidden="false" customHeight="false" outlineLevel="0" collapsed="false">
      <c r="A99" s="78" t="s">
        <v>313</v>
      </c>
      <c r="B99" s="78" t="s">
        <v>314</v>
      </c>
      <c r="C99" s="78" t="s">
        <v>12174</v>
      </c>
      <c r="D99" s="90" t="n">
        <v>15222</v>
      </c>
      <c r="E99" s="78" t="s">
        <v>11237</v>
      </c>
      <c r="F99" s="78" t="s">
        <v>227</v>
      </c>
      <c r="G99" s="79" t="n">
        <v>34615</v>
      </c>
      <c r="H99" s="91" t="n">
        <v>0.0162884842792481</v>
      </c>
      <c r="I99" s="78" t="s">
        <v>11528</v>
      </c>
      <c r="J99" s="90" t="n">
        <v>19</v>
      </c>
      <c r="K99" s="81" t="n">
        <v>0.390923622701954</v>
      </c>
    </row>
    <row r="100" customFormat="false" ht="15" hidden="false" customHeight="false" outlineLevel="0" collapsed="false">
      <c r="A100" s="78" t="s">
        <v>313</v>
      </c>
      <c r="B100" s="78" t="s">
        <v>314</v>
      </c>
      <c r="C100" s="78" t="s">
        <v>12175</v>
      </c>
      <c r="D100" s="90" t="n">
        <v>70123</v>
      </c>
      <c r="E100" s="78" t="s">
        <v>226</v>
      </c>
      <c r="F100" s="78" t="s">
        <v>227</v>
      </c>
      <c r="G100" s="79" t="n">
        <v>33012</v>
      </c>
      <c r="H100" s="91" t="n">
        <v>0.0155341742893699</v>
      </c>
      <c r="I100" s="78" t="s">
        <v>11528</v>
      </c>
      <c r="J100" s="90" t="n">
        <v>20</v>
      </c>
      <c r="K100" s="81" t="n">
        <v>0.372820182944877</v>
      </c>
    </row>
    <row r="101" customFormat="false" ht="15" hidden="false" customHeight="false" outlineLevel="0" collapsed="false">
      <c r="A101" s="78" t="s">
        <v>313</v>
      </c>
      <c r="B101" s="78" t="s">
        <v>314</v>
      </c>
      <c r="C101" s="78" t="s">
        <v>12176</v>
      </c>
      <c r="D101" s="90" t="n">
        <v>15333</v>
      </c>
      <c r="E101" s="78" t="s">
        <v>11237</v>
      </c>
      <c r="F101" s="78" t="s">
        <v>227</v>
      </c>
      <c r="G101" s="79" t="n">
        <v>28415</v>
      </c>
      <c r="H101" s="91" t="n">
        <v>0.0133710033452213</v>
      </c>
      <c r="I101" s="78" t="s">
        <v>11528</v>
      </c>
      <c r="J101" s="90" t="n">
        <v>21</v>
      </c>
      <c r="K101" s="81" t="n">
        <v>0.320904080285311</v>
      </c>
    </row>
    <row r="102" customFormat="false" ht="15" hidden="false" customHeight="false" outlineLevel="0" collapsed="false">
      <c r="A102" s="78" t="s">
        <v>313</v>
      </c>
      <c r="B102" s="78" t="s">
        <v>314</v>
      </c>
      <c r="C102" s="78" t="s">
        <v>12177</v>
      </c>
      <c r="D102" s="90" t="n">
        <v>36999</v>
      </c>
      <c r="E102" s="78" t="s">
        <v>11301</v>
      </c>
      <c r="F102" s="78" t="s">
        <v>227</v>
      </c>
      <c r="G102" s="79" t="n">
        <v>27753</v>
      </c>
      <c r="H102" s="91" t="n">
        <v>0.0130594916712978</v>
      </c>
      <c r="I102" s="78" t="s">
        <v>11528</v>
      </c>
      <c r="J102" s="90" t="n">
        <v>22</v>
      </c>
      <c r="K102" s="81" t="n">
        <v>0.313427800111147</v>
      </c>
    </row>
    <row r="103" customFormat="false" ht="15" hidden="false" customHeight="false" outlineLevel="0" collapsed="false">
      <c r="A103" s="78" t="s">
        <v>313</v>
      </c>
      <c r="B103" s="78" t="s">
        <v>314</v>
      </c>
      <c r="C103" s="78" t="s">
        <v>12178</v>
      </c>
      <c r="D103" s="90" t="n">
        <v>70789</v>
      </c>
      <c r="E103" s="78" t="s">
        <v>226</v>
      </c>
      <c r="F103" s="78" t="s">
        <v>227</v>
      </c>
      <c r="G103" s="79" t="n">
        <v>22087</v>
      </c>
      <c r="H103" s="91" t="n">
        <v>0.01039329054675</v>
      </c>
      <c r="I103" s="78" t="s">
        <v>11534</v>
      </c>
      <c r="J103" s="90" t="n">
        <v>23</v>
      </c>
      <c r="K103" s="81" t="n">
        <v>0.249438973122001</v>
      </c>
    </row>
    <row r="104" customFormat="false" ht="15" hidden="false" customHeight="false" outlineLevel="0" collapsed="false">
      <c r="A104" s="78" t="s">
        <v>313</v>
      </c>
      <c r="B104" s="78" t="s">
        <v>314</v>
      </c>
      <c r="C104" s="78" t="s">
        <v>12179</v>
      </c>
      <c r="D104" s="90" t="n">
        <v>20222</v>
      </c>
      <c r="E104" s="78" t="s">
        <v>11266</v>
      </c>
      <c r="F104" s="78" t="s">
        <v>227</v>
      </c>
      <c r="G104" s="79" t="n">
        <v>21896</v>
      </c>
      <c r="H104" s="91" t="n">
        <v>0.0103034133115244</v>
      </c>
      <c r="I104" s="78" t="s">
        <v>11534</v>
      </c>
      <c r="J104" s="90" t="n">
        <v>24</v>
      </c>
      <c r="K104" s="81" t="n">
        <v>0.247281919476585</v>
      </c>
    </row>
    <row r="105" customFormat="false" ht="15" hidden="false" customHeight="false" outlineLevel="0" collapsed="false">
      <c r="A105" s="78" t="s">
        <v>287</v>
      </c>
      <c r="B105" s="78" t="s">
        <v>288</v>
      </c>
      <c r="C105" s="78" t="s">
        <v>12180</v>
      </c>
      <c r="D105" s="90" t="n">
        <v>55555</v>
      </c>
      <c r="E105" s="78" t="s">
        <v>232</v>
      </c>
      <c r="F105" s="78" t="s">
        <v>227</v>
      </c>
      <c r="G105" s="79" t="n">
        <v>203202</v>
      </c>
      <c r="H105" s="91" t="n">
        <v>0.0248909043136664</v>
      </c>
      <c r="I105" s="78" t="s">
        <v>11528</v>
      </c>
      <c r="J105" s="90" t="n">
        <v>1</v>
      </c>
      <c r="K105" s="81" t="n">
        <v>1.56812697176098</v>
      </c>
    </row>
    <row r="106" customFormat="false" ht="15" hidden="false" customHeight="false" outlineLevel="0" collapsed="false">
      <c r="A106" s="78" t="s">
        <v>287</v>
      </c>
      <c r="B106" s="78" t="s">
        <v>288</v>
      </c>
      <c r="C106" s="78" t="s">
        <v>12181</v>
      </c>
      <c r="D106" s="90" t="n">
        <v>22380</v>
      </c>
      <c r="E106" s="78" t="s">
        <v>220</v>
      </c>
      <c r="F106" s="78" t="s">
        <v>221</v>
      </c>
      <c r="G106" s="79" t="n">
        <v>160305</v>
      </c>
      <c r="H106" s="91" t="n">
        <v>0.0196363048395306</v>
      </c>
      <c r="I106" s="78" t="s">
        <v>11528</v>
      </c>
      <c r="J106" s="90" t="n">
        <v>2</v>
      </c>
      <c r="K106" s="81" t="n">
        <v>1.23708720489043</v>
      </c>
    </row>
    <row r="107" customFormat="false" ht="15" hidden="false" customHeight="false" outlineLevel="0" collapsed="false">
      <c r="A107" s="78" t="s">
        <v>287</v>
      </c>
      <c r="B107" s="78" t="s">
        <v>288</v>
      </c>
      <c r="C107" s="78" t="s">
        <v>12182</v>
      </c>
      <c r="D107" s="90" t="n">
        <v>13456</v>
      </c>
      <c r="E107" s="78" t="s">
        <v>223</v>
      </c>
      <c r="F107" s="78" t="s">
        <v>224</v>
      </c>
      <c r="G107" s="79" t="n">
        <v>137266</v>
      </c>
      <c r="H107" s="91" t="n">
        <v>0.016814179346265</v>
      </c>
      <c r="I107" s="78" t="s">
        <v>11528</v>
      </c>
      <c r="J107" s="90" t="n">
        <v>3</v>
      </c>
      <c r="K107" s="81" t="n">
        <v>1.05929329881469</v>
      </c>
    </row>
    <row r="108" customFormat="false" ht="15" hidden="false" customHeight="false" outlineLevel="0" collapsed="false">
      <c r="A108" s="78" t="s">
        <v>287</v>
      </c>
      <c r="B108" s="78" t="s">
        <v>288</v>
      </c>
      <c r="C108" s="78" t="s">
        <v>12183</v>
      </c>
      <c r="D108" s="90" t="n">
        <v>10000</v>
      </c>
      <c r="E108" s="78" t="s">
        <v>11232</v>
      </c>
      <c r="F108" s="78" t="s">
        <v>221</v>
      </c>
      <c r="G108" s="79" t="n">
        <v>114627</v>
      </c>
      <c r="H108" s="91" t="n">
        <v>0.014041051213879</v>
      </c>
      <c r="I108" s="78" t="s">
        <v>11528</v>
      </c>
      <c r="J108" s="90" t="n">
        <v>4</v>
      </c>
      <c r="K108" s="81" t="n">
        <v>0.884586226474377</v>
      </c>
    </row>
    <row r="109" customFormat="false" ht="15" hidden="false" customHeight="false" outlineLevel="0" collapsed="false">
      <c r="A109" s="78" t="s">
        <v>287</v>
      </c>
      <c r="B109" s="78" t="s">
        <v>288</v>
      </c>
      <c r="C109" s="78" t="s">
        <v>12184</v>
      </c>
      <c r="D109" s="90" t="n">
        <v>55111</v>
      </c>
      <c r="E109" s="78" t="s">
        <v>232</v>
      </c>
      <c r="F109" s="78" t="s">
        <v>227</v>
      </c>
      <c r="G109" s="79" t="n">
        <v>103744</v>
      </c>
      <c r="H109" s="91" t="n">
        <v>0.0127079555177459</v>
      </c>
      <c r="I109" s="78" t="s">
        <v>11528</v>
      </c>
      <c r="J109" s="90" t="n">
        <v>5</v>
      </c>
      <c r="K109" s="81" t="n">
        <v>0.800601197617993</v>
      </c>
    </row>
    <row r="110" customFormat="false" ht="15" hidden="false" customHeight="false" outlineLevel="0" collapsed="false">
      <c r="A110" s="78" t="s">
        <v>287</v>
      </c>
      <c r="B110" s="78" t="s">
        <v>288</v>
      </c>
      <c r="C110" s="78" t="s">
        <v>12185</v>
      </c>
      <c r="D110" s="90" t="n">
        <v>44111</v>
      </c>
      <c r="E110" s="78" t="s">
        <v>11240</v>
      </c>
      <c r="F110" s="78" t="s">
        <v>221</v>
      </c>
      <c r="G110" s="79" t="n">
        <v>101314</v>
      </c>
      <c r="H110" s="91" t="n">
        <v>0.0124102965504021</v>
      </c>
      <c r="I110" s="78" t="s">
        <v>11528</v>
      </c>
      <c r="J110" s="90" t="n">
        <v>6</v>
      </c>
      <c r="K110" s="81" t="n">
        <v>0.781848682675329</v>
      </c>
    </row>
    <row r="111" customFormat="false" ht="15" hidden="false" customHeight="false" outlineLevel="0" collapsed="false">
      <c r="A111" s="78" t="s">
        <v>287</v>
      </c>
      <c r="B111" s="78" t="s">
        <v>288</v>
      </c>
      <c r="C111" s="78" t="s">
        <v>12186</v>
      </c>
      <c r="D111" s="90" t="n">
        <v>13444</v>
      </c>
      <c r="E111" s="78" t="s">
        <v>223</v>
      </c>
      <c r="F111" s="78" t="s">
        <v>224</v>
      </c>
      <c r="G111" s="79" t="n">
        <v>100378</v>
      </c>
      <c r="H111" s="91" t="n">
        <v>0.0122956427259437</v>
      </c>
      <c r="I111" s="78" t="s">
        <v>11528</v>
      </c>
      <c r="J111" s="90" t="n">
        <v>7</v>
      </c>
      <c r="K111" s="81" t="n">
        <v>0.774625491734451</v>
      </c>
    </row>
    <row r="112" customFormat="false" ht="15" hidden="false" customHeight="false" outlineLevel="0" collapsed="false">
      <c r="A112" s="78" t="s">
        <v>287</v>
      </c>
      <c r="B112" s="78" t="s">
        <v>288</v>
      </c>
      <c r="C112" s="78" t="s">
        <v>12187</v>
      </c>
      <c r="D112" s="90" t="n">
        <v>55000</v>
      </c>
      <c r="E112" s="78" t="s">
        <v>232</v>
      </c>
      <c r="F112" s="78" t="s">
        <v>227</v>
      </c>
      <c r="G112" s="79" t="n">
        <v>99911</v>
      </c>
      <c r="H112" s="91" t="n">
        <v>0.0122384383071167</v>
      </c>
      <c r="I112" s="78" t="s">
        <v>11528</v>
      </c>
      <c r="J112" s="90" t="n">
        <v>8</v>
      </c>
      <c r="K112" s="81" t="n">
        <v>0.771021613348351</v>
      </c>
    </row>
    <row r="113" customFormat="false" ht="15" hidden="false" customHeight="false" outlineLevel="0" collapsed="false">
      <c r="A113" s="78" t="s">
        <v>287</v>
      </c>
      <c r="B113" s="78" t="s">
        <v>288</v>
      </c>
      <c r="C113" s="78" t="s">
        <v>12188</v>
      </c>
      <c r="D113" s="90" t="n">
        <v>44000</v>
      </c>
      <c r="E113" s="78" t="s">
        <v>11240</v>
      </c>
      <c r="F113" s="78" t="s">
        <v>221</v>
      </c>
      <c r="G113" s="79" t="n">
        <v>98193</v>
      </c>
      <c r="H113" s="91" t="n">
        <v>0.0120279946421386</v>
      </c>
      <c r="I113" s="78" t="s">
        <v>11528</v>
      </c>
      <c r="J113" s="90" t="n">
        <v>9</v>
      </c>
      <c r="K113" s="81" t="n">
        <v>0.757763662454731</v>
      </c>
    </row>
    <row r="114" customFormat="false" ht="15" hidden="false" customHeight="false" outlineLevel="0" collapsed="false">
      <c r="A114" s="78" t="s">
        <v>287</v>
      </c>
      <c r="B114" s="78" t="s">
        <v>288</v>
      </c>
      <c r="C114" s="78" t="s">
        <v>12189</v>
      </c>
      <c r="D114" s="90" t="n">
        <v>15444</v>
      </c>
      <c r="E114" s="78" t="s">
        <v>11237</v>
      </c>
      <c r="F114" s="78" t="s">
        <v>227</v>
      </c>
      <c r="G114" s="79" t="n">
        <v>93451</v>
      </c>
      <c r="H114" s="91" t="n">
        <v>0.0114471309289103</v>
      </c>
      <c r="I114" s="78" t="s">
        <v>11528</v>
      </c>
      <c r="J114" s="90" t="n">
        <v>10</v>
      </c>
      <c r="K114" s="81" t="n">
        <v>0.721169248521351</v>
      </c>
    </row>
    <row r="115" customFormat="false" ht="15" hidden="false" customHeight="false" outlineLevel="0" collapsed="false">
      <c r="A115" s="78" t="s">
        <v>287</v>
      </c>
      <c r="B115" s="78" t="s">
        <v>288</v>
      </c>
      <c r="C115" s="78" t="s">
        <v>12190</v>
      </c>
      <c r="D115" s="90" t="n">
        <v>12345</v>
      </c>
      <c r="E115" s="78" t="s">
        <v>11277</v>
      </c>
      <c r="F115" s="78" t="s">
        <v>224</v>
      </c>
      <c r="G115" s="79" t="n">
        <v>92339</v>
      </c>
      <c r="H115" s="91" t="n">
        <v>0.0113109182656649</v>
      </c>
      <c r="I115" s="78" t="s">
        <v>11528</v>
      </c>
      <c r="J115" s="90" t="n">
        <v>11</v>
      </c>
      <c r="K115" s="81" t="n">
        <v>0.71258785073689</v>
      </c>
    </row>
    <row r="116" customFormat="false" ht="15" hidden="false" customHeight="false" outlineLevel="0" collapsed="false">
      <c r="A116" s="78" t="s">
        <v>287</v>
      </c>
      <c r="B116" s="78" t="s">
        <v>288</v>
      </c>
      <c r="C116" s="78" t="s">
        <v>12191</v>
      </c>
      <c r="D116" s="90" t="n">
        <v>44444</v>
      </c>
      <c r="E116" s="78" t="s">
        <v>11240</v>
      </c>
      <c r="F116" s="78" t="s">
        <v>221</v>
      </c>
      <c r="G116" s="79" t="n">
        <v>91754</v>
      </c>
      <c r="H116" s="91" t="n">
        <v>0.0112392596253784</v>
      </c>
      <c r="I116" s="78" t="s">
        <v>11528</v>
      </c>
      <c r="J116" s="90" t="n">
        <v>12</v>
      </c>
      <c r="K116" s="81" t="n">
        <v>0.708073356398841</v>
      </c>
    </row>
    <row r="117" customFormat="false" ht="15" hidden="false" customHeight="false" outlineLevel="0" collapsed="false">
      <c r="A117" s="78" t="s">
        <v>287</v>
      </c>
      <c r="B117" s="78" t="s">
        <v>288</v>
      </c>
      <c r="C117" s="78" t="s">
        <v>12192</v>
      </c>
      <c r="D117" s="90" t="n">
        <v>13013</v>
      </c>
      <c r="E117" s="78" t="s">
        <v>223</v>
      </c>
      <c r="F117" s="78" t="s">
        <v>224</v>
      </c>
      <c r="G117" s="79" t="n">
        <v>89356</v>
      </c>
      <c r="H117" s="91" t="n">
        <v>0.0109455204469049</v>
      </c>
      <c r="I117" s="78" t="s">
        <v>11528</v>
      </c>
      <c r="J117" s="90" t="n">
        <v>13</v>
      </c>
      <c r="K117" s="81" t="n">
        <v>0.689567788155011</v>
      </c>
    </row>
    <row r="118" customFormat="false" ht="15" hidden="false" customHeight="false" outlineLevel="0" collapsed="false">
      <c r="A118" s="78" t="s">
        <v>287</v>
      </c>
      <c r="B118" s="78" t="s">
        <v>288</v>
      </c>
      <c r="C118" s="78" t="s">
        <v>12193</v>
      </c>
      <c r="D118" s="90" t="n">
        <v>22000</v>
      </c>
      <c r="E118" s="78" t="s">
        <v>220</v>
      </c>
      <c r="F118" s="78" t="s">
        <v>221</v>
      </c>
      <c r="G118" s="79" t="n">
        <v>89063</v>
      </c>
      <c r="H118" s="91" t="n">
        <v>0.0109096298800606</v>
      </c>
      <c r="I118" s="78" t="s">
        <v>11528</v>
      </c>
      <c r="J118" s="90" t="n">
        <v>14</v>
      </c>
      <c r="K118" s="81" t="n">
        <v>0.687306682443817</v>
      </c>
    </row>
    <row r="119" customFormat="false" ht="15" hidden="false" customHeight="false" outlineLevel="0" collapsed="false">
      <c r="A119" s="78" t="s">
        <v>287</v>
      </c>
      <c r="B119" s="78" t="s">
        <v>288</v>
      </c>
      <c r="C119" s="78" t="s">
        <v>12194</v>
      </c>
      <c r="D119" s="90" t="n">
        <v>13100</v>
      </c>
      <c r="E119" s="78" t="s">
        <v>223</v>
      </c>
      <c r="F119" s="78" t="s">
        <v>224</v>
      </c>
      <c r="G119" s="79" t="n">
        <v>87532</v>
      </c>
      <c r="H119" s="91" t="n">
        <v>0.0107220924812937</v>
      </c>
      <c r="I119" s="78" t="s">
        <v>11528</v>
      </c>
      <c r="J119" s="90" t="n">
        <v>15</v>
      </c>
      <c r="K119" s="81" t="n">
        <v>0.675491826321505</v>
      </c>
    </row>
    <row r="120" customFormat="false" ht="15" hidden="false" customHeight="false" outlineLevel="0" collapsed="false">
      <c r="A120" s="78" t="s">
        <v>287</v>
      </c>
      <c r="B120" s="78" t="s">
        <v>288</v>
      </c>
      <c r="C120" s="78" t="s">
        <v>12195</v>
      </c>
      <c r="D120" s="90" t="n">
        <v>22133</v>
      </c>
      <c r="E120" s="78" t="s">
        <v>220</v>
      </c>
      <c r="F120" s="78" t="s">
        <v>221</v>
      </c>
      <c r="G120" s="79" t="n">
        <v>87152</v>
      </c>
      <c r="H120" s="91" t="n">
        <v>0.0106755449884581</v>
      </c>
      <c r="I120" s="78" t="s">
        <v>11528</v>
      </c>
      <c r="J120" s="90" t="n">
        <v>16</v>
      </c>
      <c r="K120" s="81" t="n">
        <v>0.672559334272858</v>
      </c>
    </row>
    <row r="121" customFormat="false" ht="15" hidden="false" customHeight="false" outlineLevel="0" collapsed="false">
      <c r="A121" s="78" t="s">
        <v>287</v>
      </c>
      <c r="B121" s="78" t="s">
        <v>288</v>
      </c>
      <c r="C121" s="78" t="s">
        <v>12196</v>
      </c>
      <c r="D121" s="90" t="n">
        <v>55670</v>
      </c>
      <c r="E121" s="78" t="s">
        <v>232</v>
      </c>
      <c r="F121" s="78" t="s">
        <v>227</v>
      </c>
      <c r="G121" s="79" t="n">
        <v>86973</v>
      </c>
      <c r="H121" s="91" t="n">
        <v>0.0106536186694644</v>
      </c>
      <c r="I121" s="78" t="s">
        <v>11528</v>
      </c>
      <c r="J121" s="90" t="n">
        <v>17</v>
      </c>
      <c r="K121" s="81" t="n">
        <v>0.671177976176258</v>
      </c>
    </row>
    <row r="122" customFormat="false" ht="15" hidden="false" customHeight="false" outlineLevel="0" collapsed="false">
      <c r="A122" s="78" t="s">
        <v>287</v>
      </c>
      <c r="B122" s="78" t="s">
        <v>288</v>
      </c>
      <c r="C122" s="78" t="s">
        <v>12197</v>
      </c>
      <c r="D122" s="90" t="n">
        <v>13033</v>
      </c>
      <c r="E122" s="78" t="s">
        <v>223</v>
      </c>
      <c r="F122" s="78" t="s">
        <v>224</v>
      </c>
      <c r="G122" s="79" t="n">
        <v>83222</v>
      </c>
      <c r="H122" s="91" t="n">
        <v>0.0101941459178155</v>
      </c>
      <c r="I122" s="78" t="s">
        <v>11528</v>
      </c>
      <c r="J122" s="90" t="n">
        <v>18</v>
      </c>
      <c r="K122" s="81" t="n">
        <v>0.642231192822377</v>
      </c>
    </row>
    <row r="123" customFormat="false" ht="15" hidden="false" customHeight="false" outlineLevel="0" collapsed="false">
      <c r="A123" s="78" t="s">
        <v>287</v>
      </c>
      <c r="B123" s="78" t="s">
        <v>288</v>
      </c>
      <c r="C123" s="78" t="s">
        <v>12198</v>
      </c>
      <c r="D123" s="90" t="n">
        <v>12777</v>
      </c>
      <c r="E123" s="78" t="s">
        <v>11277</v>
      </c>
      <c r="F123" s="78" t="s">
        <v>224</v>
      </c>
      <c r="G123" s="79" t="n">
        <v>83074</v>
      </c>
      <c r="H123" s="91" t="n">
        <v>0.01017601689429</v>
      </c>
      <c r="I123" s="78" t="s">
        <v>11528</v>
      </c>
      <c r="J123" s="90" t="n">
        <v>19</v>
      </c>
      <c r="K123" s="81" t="n">
        <v>0.641089064340272</v>
      </c>
    </row>
    <row r="124" customFormat="false" ht="15" hidden="false" customHeight="false" outlineLevel="0" collapsed="false">
      <c r="A124" s="78" t="s">
        <v>287</v>
      </c>
      <c r="B124" s="78" t="s">
        <v>288</v>
      </c>
      <c r="C124" s="78" t="s">
        <v>12199</v>
      </c>
      <c r="D124" s="90" t="n">
        <v>70000</v>
      </c>
      <c r="E124" s="78" t="s">
        <v>226</v>
      </c>
      <c r="F124" s="78" t="s">
        <v>227</v>
      </c>
      <c r="G124" s="79" t="n">
        <v>82883</v>
      </c>
      <c r="H124" s="91" t="n">
        <v>0.01015262065447</v>
      </c>
      <c r="I124" s="78" t="s">
        <v>11528</v>
      </c>
      <c r="J124" s="90" t="n">
        <v>20</v>
      </c>
      <c r="K124" s="81" t="n">
        <v>0.63961510123161</v>
      </c>
    </row>
    <row r="125" customFormat="false" ht="15" hidden="false" customHeight="false" outlineLevel="0" collapsed="false">
      <c r="A125" s="78" t="s">
        <v>287</v>
      </c>
      <c r="B125" s="78" t="s">
        <v>288</v>
      </c>
      <c r="C125" s="78" t="s">
        <v>12200</v>
      </c>
      <c r="D125" s="90" t="n">
        <v>70700</v>
      </c>
      <c r="E125" s="78" t="s">
        <v>226</v>
      </c>
      <c r="F125" s="78" t="s">
        <v>227</v>
      </c>
      <c r="G125" s="79" t="n">
        <v>81903</v>
      </c>
      <c r="H125" s="91" t="n">
        <v>0.0100325771203149</v>
      </c>
      <c r="I125" s="78" t="s">
        <v>11528</v>
      </c>
      <c r="J125" s="90" t="n">
        <v>21</v>
      </c>
      <c r="K125" s="81" t="n">
        <v>0.632052358579836</v>
      </c>
    </row>
    <row r="126" customFormat="false" ht="15" hidden="false" customHeight="false" outlineLevel="0" collapsed="false">
      <c r="A126" s="78" t="s">
        <v>287</v>
      </c>
      <c r="B126" s="78" t="s">
        <v>288</v>
      </c>
      <c r="C126" s="78" t="s">
        <v>12201</v>
      </c>
      <c r="D126" s="90" t="n">
        <v>22444</v>
      </c>
      <c r="E126" s="78" t="s">
        <v>220</v>
      </c>
      <c r="F126" s="78" t="s">
        <v>221</v>
      </c>
      <c r="G126" s="79" t="n">
        <v>79736</v>
      </c>
      <c r="H126" s="91" t="n">
        <v>0.00976713391774936</v>
      </c>
      <c r="I126" s="78" t="s">
        <v>11528</v>
      </c>
      <c r="J126" s="90" t="n">
        <v>22</v>
      </c>
      <c r="K126" s="81" t="n">
        <v>0.615329436818209</v>
      </c>
    </row>
    <row r="127" customFormat="false" ht="15" hidden="false" customHeight="false" outlineLevel="0" collapsed="false">
      <c r="A127" s="78" t="s">
        <v>287</v>
      </c>
      <c r="B127" s="78" t="s">
        <v>288</v>
      </c>
      <c r="C127" s="78" t="s">
        <v>12202</v>
      </c>
      <c r="D127" s="90" t="n">
        <v>55999</v>
      </c>
      <c r="E127" s="78" t="s">
        <v>232</v>
      </c>
      <c r="F127" s="78" t="s">
        <v>227</v>
      </c>
      <c r="G127" s="79" t="n">
        <v>79480</v>
      </c>
      <c r="H127" s="91" t="n">
        <v>0.00973577560678638</v>
      </c>
      <c r="I127" s="78" t="s">
        <v>11528</v>
      </c>
      <c r="J127" s="90" t="n">
        <v>23</v>
      </c>
      <c r="K127" s="81" t="n">
        <v>0.613353863227542</v>
      </c>
    </row>
    <row r="128" customFormat="false" ht="15" hidden="false" customHeight="false" outlineLevel="0" collapsed="false">
      <c r="A128" s="78" t="s">
        <v>287</v>
      </c>
      <c r="B128" s="78" t="s">
        <v>288</v>
      </c>
      <c r="C128" s="78" t="s">
        <v>12203</v>
      </c>
      <c r="D128" s="90" t="n">
        <v>13999</v>
      </c>
      <c r="E128" s="78" t="s">
        <v>223</v>
      </c>
      <c r="F128" s="78" t="s">
        <v>224</v>
      </c>
      <c r="G128" s="79" t="n">
        <v>78635</v>
      </c>
      <c r="H128" s="91" t="n">
        <v>0.00963226868192812</v>
      </c>
      <c r="I128" s="78" t="s">
        <v>11528</v>
      </c>
      <c r="J128" s="90" t="n">
        <v>24</v>
      </c>
      <c r="K128" s="81" t="n">
        <v>0.606832926961472</v>
      </c>
    </row>
    <row r="129" customFormat="false" ht="15" hidden="false" customHeight="false" outlineLevel="0" collapsed="false">
      <c r="A129" s="78" t="s">
        <v>287</v>
      </c>
      <c r="B129" s="78" t="s">
        <v>288</v>
      </c>
      <c r="C129" s="78" t="s">
        <v>12204</v>
      </c>
      <c r="D129" s="90" t="n">
        <v>22222</v>
      </c>
      <c r="E129" s="78" t="s">
        <v>220</v>
      </c>
      <c r="F129" s="78" t="s">
        <v>221</v>
      </c>
      <c r="G129" s="79" t="n">
        <v>77706</v>
      </c>
      <c r="H129" s="91" t="n">
        <v>0.00951847231128513</v>
      </c>
      <c r="I129" s="78" t="s">
        <v>11528</v>
      </c>
      <c r="J129" s="90" t="n">
        <v>25</v>
      </c>
      <c r="K129" s="81" t="n">
        <v>0.599663755610963</v>
      </c>
    </row>
    <row r="130" customFormat="false" ht="15" hidden="false" customHeight="false" outlineLevel="0" collapsed="false">
      <c r="A130" s="78" t="s">
        <v>287</v>
      </c>
      <c r="B130" s="78" t="s">
        <v>288</v>
      </c>
      <c r="C130" s="78" t="s">
        <v>12205</v>
      </c>
      <c r="D130" s="90" t="n">
        <v>13300</v>
      </c>
      <c r="E130" s="78" t="s">
        <v>223</v>
      </c>
      <c r="F130" s="78" t="s">
        <v>224</v>
      </c>
      <c r="G130" s="79" t="n">
        <v>76627</v>
      </c>
      <c r="H130" s="91" t="n">
        <v>0.00938630193031228</v>
      </c>
      <c r="I130" s="78" t="s">
        <v>11528</v>
      </c>
      <c r="J130" s="90" t="n">
        <v>26</v>
      </c>
      <c r="K130" s="81" t="n">
        <v>0.591337021609674</v>
      </c>
    </row>
    <row r="131" customFormat="false" ht="15" hidden="false" customHeight="false" outlineLevel="0" collapsed="false">
      <c r="A131" s="78" t="s">
        <v>287</v>
      </c>
      <c r="B131" s="78" t="s">
        <v>288</v>
      </c>
      <c r="C131" s="78" t="s">
        <v>12206</v>
      </c>
      <c r="D131" s="90" t="n">
        <v>11122</v>
      </c>
      <c r="E131" s="78" t="s">
        <v>11230</v>
      </c>
      <c r="F131" s="78" t="s">
        <v>221</v>
      </c>
      <c r="G131" s="79" t="n">
        <v>75359</v>
      </c>
      <c r="H131" s="91" t="n">
        <v>0.00923098029632379</v>
      </c>
      <c r="I131" s="78" t="s">
        <v>11528</v>
      </c>
      <c r="J131" s="90" t="n">
        <v>27</v>
      </c>
      <c r="K131" s="81" t="n">
        <v>0.581551758668399</v>
      </c>
    </row>
    <row r="132" customFormat="false" ht="15" hidden="false" customHeight="false" outlineLevel="0" collapsed="false">
      <c r="A132" s="78" t="s">
        <v>287</v>
      </c>
      <c r="B132" s="78" t="s">
        <v>288</v>
      </c>
      <c r="C132" s="78" t="s">
        <v>12207</v>
      </c>
      <c r="D132" s="90" t="n">
        <v>13222</v>
      </c>
      <c r="E132" s="78" t="s">
        <v>223</v>
      </c>
      <c r="F132" s="78" t="s">
        <v>224</v>
      </c>
      <c r="G132" s="79" t="n">
        <v>74853</v>
      </c>
      <c r="H132" s="91" t="n">
        <v>0.00916899863481103</v>
      </c>
      <c r="I132" s="78" t="s">
        <v>11528</v>
      </c>
      <c r="J132" s="90" t="n">
        <v>28</v>
      </c>
      <c r="K132" s="81" t="n">
        <v>0.577646913993095</v>
      </c>
    </row>
    <row r="133" customFormat="false" ht="15" hidden="false" customHeight="false" outlineLevel="0" collapsed="false">
      <c r="A133" s="78" t="s">
        <v>287</v>
      </c>
      <c r="B133" s="78" t="s">
        <v>288</v>
      </c>
      <c r="C133" s="78" t="s">
        <v>12208</v>
      </c>
      <c r="D133" s="90" t="n">
        <v>55777</v>
      </c>
      <c r="E133" s="78" t="s">
        <v>232</v>
      </c>
      <c r="F133" s="78" t="s">
        <v>227</v>
      </c>
      <c r="G133" s="79" t="n">
        <v>74441</v>
      </c>
      <c r="H133" s="91" t="n">
        <v>0.00911853135310499</v>
      </c>
      <c r="I133" s="78" t="s">
        <v>11528</v>
      </c>
      <c r="J133" s="90" t="n">
        <v>29</v>
      </c>
      <c r="K133" s="81" t="n">
        <v>0.574467475245615</v>
      </c>
    </row>
    <row r="134" customFormat="false" ht="15" hidden="false" customHeight="false" outlineLevel="0" collapsed="false">
      <c r="A134" s="78" t="s">
        <v>287</v>
      </c>
      <c r="B134" s="78" t="s">
        <v>288</v>
      </c>
      <c r="C134" s="78" t="s">
        <v>12209</v>
      </c>
      <c r="D134" s="90" t="n">
        <v>13000</v>
      </c>
      <c r="E134" s="78" t="s">
        <v>223</v>
      </c>
      <c r="F134" s="78" t="s">
        <v>224</v>
      </c>
      <c r="G134" s="79" t="n">
        <v>74146</v>
      </c>
      <c r="H134" s="91" t="n">
        <v>0.00908239579945625</v>
      </c>
      <c r="I134" s="78" t="s">
        <v>11528</v>
      </c>
      <c r="J134" s="90" t="n">
        <v>30</v>
      </c>
      <c r="K134" s="81" t="n">
        <v>0.572190935365744</v>
      </c>
    </row>
    <row r="135" customFormat="false" ht="15" hidden="false" customHeight="false" outlineLevel="0" collapsed="false">
      <c r="A135" s="78" t="s">
        <v>287</v>
      </c>
      <c r="B135" s="78" t="s">
        <v>288</v>
      </c>
      <c r="C135" s="78" t="s">
        <v>12210</v>
      </c>
      <c r="D135" s="90" t="n">
        <v>15555</v>
      </c>
      <c r="E135" s="78" t="s">
        <v>11237</v>
      </c>
      <c r="F135" s="78" t="s">
        <v>227</v>
      </c>
      <c r="G135" s="79" t="n">
        <v>73274</v>
      </c>
      <c r="H135" s="91" t="n">
        <v>0.00897558155273862</v>
      </c>
      <c r="I135" s="78" t="s">
        <v>11528</v>
      </c>
      <c r="J135" s="90" t="n">
        <v>31</v>
      </c>
      <c r="K135" s="81" t="n">
        <v>0.565461637822533</v>
      </c>
    </row>
    <row r="136" customFormat="false" ht="15" hidden="false" customHeight="false" outlineLevel="0" collapsed="false">
      <c r="A136" s="78" t="s">
        <v>287</v>
      </c>
      <c r="B136" s="78" t="s">
        <v>288</v>
      </c>
      <c r="C136" s="78" t="s">
        <v>12211</v>
      </c>
      <c r="D136" s="90" t="n">
        <v>55333</v>
      </c>
      <c r="E136" s="78" t="s">
        <v>232</v>
      </c>
      <c r="F136" s="78" t="s">
        <v>227</v>
      </c>
      <c r="G136" s="79" t="n">
        <v>72752</v>
      </c>
      <c r="H136" s="91" t="n">
        <v>0.00891163999679067</v>
      </c>
      <c r="I136" s="78" t="s">
        <v>11528</v>
      </c>
      <c r="J136" s="90" t="n">
        <v>32</v>
      </c>
      <c r="K136" s="81" t="n">
        <v>0.561433319797812</v>
      </c>
    </row>
    <row r="137" customFormat="false" ht="15" hidden="false" customHeight="false" outlineLevel="0" collapsed="false">
      <c r="A137" s="78" t="s">
        <v>287</v>
      </c>
      <c r="B137" s="78" t="s">
        <v>288</v>
      </c>
      <c r="C137" s="78" t="s">
        <v>12212</v>
      </c>
      <c r="D137" s="90" t="n">
        <v>44333</v>
      </c>
      <c r="E137" s="78" t="s">
        <v>11240</v>
      </c>
      <c r="F137" s="78" t="s">
        <v>221</v>
      </c>
      <c r="G137" s="79" t="n">
        <v>72382</v>
      </c>
      <c r="H137" s="91" t="n">
        <v>0.008866317437977</v>
      </c>
      <c r="I137" s="78" t="s">
        <v>11528</v>
      </c>
      <c r="J137" s="90" t="n">
        <v>33</v>
      </c>
      <c r="K137" s="81" t="n">
        <v>0.558577998592551</v>
      </c>
    </row>
    <row r="138" customFormat="false" ht="15" hidden="false" customHeight="false" outlineLevel="0" collapsed="false">
      <c r="A138" s="78" t="s">
        <v>287</v>
      </c>
      <c r="B138" s="78" t="s">
        <v>288</v>
      </c>
      <c r="C138" s="78" t="s">
        <v>12213</v>
      </c>
      <c r="D138" s="90" t="n">
        <v>55789</v>
      </c>
      <c r="E138" s="78" t="s">
        <v>232</v>
      </c>
      <c r="F138" s="78" t="s">
        <v>227</v>
      </c>
      <c r="G138" s="79" t="n">
        <v>71455</v>
      </c>
      <c r="H138" s="91" t="n">
        <v>0.00875276605413841</v>
      </c>
      <c r="I138" s="78" t="s">
        <v>11528</v>
      </c>
      <c r="J138" s="90" t="n">
        <v>34</v>
      </c>
      <c r="K138" s="81" t="n">
        <v>0.55142426141072</v>
      </c>
    </row>
    <row r="139" customFormat="false" ht="15" hidden="false" customHeight="false" outlineLevel="0" collapsed="false">
      <c r="A139" s="78" t="s">
        <v>287</v>
      </c>
      <c r="B139" s="78" t="s">
        <v>288</v>
      </c>
      <c r="C139" s="78" t="s">
        <v>12214</v>
      </c>
      <c r="D139" s="90" t="n">
        <v>65888</v>
      </c>
      <c r="E139" s="78" t="s">
        <v>11536</v>
      </c>
      <c r="F139" s="78" t="s">
        <v>224</v>
      </c>
      <c r="G139" s="79" t="n">
        <v>70898</v>
      </c>
      <c r="H139" s="91" t="n">
        <v>0.0086845372291135</v>
      </c>
      <c r="I139" s="78" t="s">
        <v>11528</v>
      </c>
      <c r="J139" s="90" t="n">
        <v>35</v>
      </c>
      <c r="K139" s="81" t="n">
        <v>0.54712584543415</v>
      </c>
    </row>
    <row r="140" customFormat="false" ht="15" hidden="false" customHeight="false" outlineLevel="0" collapsed="false">
      <c r="A140" s="78" t="s">
        <v>287</v>
      </c>
      <c r="B140" s="78" t="s">
        <v>288</v>
      </c>
      <c r="C140" s="78" t="s">
        <v>12215</v>
      </c>
      <c r="D140" s="90" t="n">
        <v>11111</v>
      </c>
      <c r="E140" s="78" t="s">
        <v>11230</v>
      </c>
      <c r="F140" s="78" t="s">
        <v>221</v>
      </c>
      <c r="G140" s="79" t="n">
        <v>70752</v>
      </c>
      <c r="H140" s="91" t="n">
        <v>0.00866665319239243</v>
      </c>
      <c r="I140" s="78" t="s">
        <v>11528</v>
      </c>
      <c r="J140" s="90" t="n">
        <v>36</v>
      </c>
      <c r="K140" s="81" t="n">
        <v>0.545999151120723</v>
      </c>
    </row>
    <row r="141" customFormat="false" ht="15" hidden="false" customHeight="false" outlineLevel="0" collapsed="false">
      <c r="A141" s="78" t="s">
        <v>287</v>
      </c>
      <c r="B141" s="78" t="s">
        <v>288</v>
      </c>
      <c r="C141" s="78" t="s">
        <v>12216</v>
      </c>
      <c r="D141" s="90" t="n">
        <v>10111</v>
      </c>
      <c r="E141" s="78" t="s">
        <v>11232</v>
      </c>
      <c r="F141" s="78" t="s">
        <v>221</v>
      </c>
      <c r="G141" s="79" t="n">
        <v>69444</v>
      </c>
      <c r="H141" s="91" t="n">
        <v>0.00850643182231597</v>
      </c>
      <c r="I141" s="78" t="s">
        <v>11528</v>
      </c>
      <c r="J141" s="90" t="n">
        <v>37</v>
      </c>
      <c r="K141" s="81" t="n">
        <v>0.535905204805906</v>
      </c>
    </row>
    <row r="142" customFormat="false" ht="15" hidden="false" customHeight="false" outlineLevel="0" collapsed="false">
      <c r="A142" s="78" t="s">
        <v>287</v>
      </c>
      <c r="B142" s="78" t="s">
        <v>288</v>
      </c>
      <c r="C142" s="78" t="s">
        <v>12217</v>
      </c>
      <c r="D142" s="90" t="n">
        <v>50500</v>
      </c>
      <c r="E142" s="78" t="s">
        <v>11316</v>
      </c>
      <c r="F142" s="78" t="s">
        <v>224</v>
      </c>
      <c r="G142" s="79" t="n">
        <v>68921</v>
      </c>
      <c r="H142" s="91" t="n">
        <v>0.00844236777296583</v>
      </c>
      <c r="I142" s="78" t="s">
        <v>11528</v>
      </c>
      <c r="J142" s="90" t="n">
        <v>38</v>
      </c>
      <c r="K142" s="81" t="n">
        <v>0.531869169696847</v>
      </c>
    </row>
    <row r="143" customFormat="false" ht="15" hidden="false" customHeight="false" outlineLevel="0" collapsed="false">
      <c r="A143" s="78" t="s">
        <v>287</v>
      </c>
      <c r="B143" s="78" t="s">
        <v>288</v>
      </c>
      <c r="C143" s="78" t="s">
        <v>12218</v>
      </c>
      <c r="D143" s="90" t="n">
        <v>70333</v>
      </c>
      <c r="E143" s="78" t="s">
        <v>226</v>
      </c>
      <c r="F143" s="78" t="s">
        <v>227</v>
      </c>
      <c r="G143" s="79" t="n">
        <v>68806</v>
      </c>
      <c r="H143" s="91" t="n">
        <v>0.00842828103171293</v>
      </c>
      <c r="I143" s="78" t="s">
        <v>11528</v>
      </c>
      <c r="J143" s="90" t="n">
        <v>39</v>
      </c>
      <c r="K143" s="81" t="n">
        <v>0.530981704997915</v>
      </c>
    </row>
    <row r="144" customFormat="false" ht="15" hidden="false" customHeight="false" outlineLevel="0" collapsed="false">
      <c r="A144" s="78" t="s">
        <v>287</v>
      </c>
      <c r="B144" s="78" t="s">
        <v>288</v>
      </c>
      <c r="C144" s="78" t="s">
        <v>12219</v>
      </c>
      <c r="D144" s="90" t="n">
        <v>70444</v>
      </c>
      <c r="E144" s="78" t="s">
        <v>226</v>
      </c>
      <c r="F144" s="78" t="s">
        <v>227</v>
      </c>
      <c r="G144" s="79" t="n">
        <v>66967</v>
      </c>
      <c r="H144" s="91" t="n">
        <v>0.00820301566506874</v>
      </c>
      <c r="I144" s="78" t="s">
        <v>11528</v>
      </c>
      <c r="J144" s="90" t="n">
        <v>40</v>
      </c>
      <c r="K144" s="81" t="n">
        <v>0.516789986899331</v>
      </c>
    </row>
    <row r="145" customFormat="false" ht="15" hidden="false" customHeight="false" outlineLevel="0" collapsed="false">
      <c r="A145" s="78" t="s">
        <v>287</v>
      </c>
      <c r="B145" s="78" t="s">
        <v>288</v>
      </c>
      <c r="C145" s="78" t="s">
        <v>12220</v>
      </c>
      <c r="D145" s="90" t="n">
        <v>45556</v>
      </c>
      <c r="E145" s="78" t="s">
        <v>11235</v>
      </c>
      <c r="F145" s="78" t="s">
        <v>227</v>
      </c>
      <c r="G145" s="79" t="n">
        <v>65969</v>
      </c>
      <c r="H145" s="91" t="n">
        <v>0.00808076724967402</v>
      </c>
      <c r="I145" s="78" t="s">
        <v>11528</v>
      </c>
      <c r="J145" s="90" t="n">
        <v>41</v>
      </c>
      <c r="K145" s="81" t="n">
        <v>0.509088336729463</v>
      </c>
    </row>
    <row r="146" customFormat="false" ht="15" hidden="false" customHeight="false" outlineLevel="0" collapsed="false">
      <c r="A146" s="78" t="s">
        <v>287</v>
      </c>
      <c r="B146" s="78" t="s">
        <v>288</v>
      </c>
      <c r="C146" s="78" t="s">
        <v>12221</v>
      </c>
      <c r="D146" s="90" t="n">
        <v>22500</v>
      </c>
      <c r="E146" s="78" t="s">
        <v>220</v>
      </c>
      <c r="F146" s="78" t="s">
        <v>221</v>
      </c>
      <c r="G146" s="79" t="n">
        <v>65682</v>
      </c>
      <c r="H146" s="91" t="n">
        <v>0.00804561164324287</v>
      </c>
      <c r="I146" s="78" t="s">
        <v>11528</v>
      </c>
      <c r="J146" s="90" t="n">
        <v>42</v>
      </c>
      <c r="K146" s="81" t="n">
        <v>0.506873533524301</v>
      </c>
    </row>
    <row r="147" customFormat="false" ht="15" hidden="false" customHeight="false" outlineLevel="0" collapsed="false">
      <c r="A147" s="78" t="s">
        <v>287</v>
      </c>
      <c r="B147" s="78" t="s">
        <v>288</v>
      </c>
      <c r="C147" s="78" t="s">
        <v>12222</v>
      </c>
      <c r="D147" s="90" t="n">
        <v>65333</v>
      </c>
      <c r="E147" s="78" t="s">
        <v>11536</v>
      </c>
      <c r="F147" s="78" t="s">
        <v>224</v>
      </c>
      <c r="G147" s="79" t="n">
        <v>64755</v>
      </c>
      <c r="H147" s="91" t="n">
        <v>0.00793206025940428</v>
      </c>
      <c r="I147" s="78" t="s">
        <v>11528</v>
      </c>
      <c r="J147" s="90" t="n">
        <v>43</v>
      </c>
      <c r="K147" s="81" t="n">
        <v>0.49971979634247</v>
      </c>
    </row>
    <row r="148" customFormat="false" ht="15" hidden="false" customHeight="false" outlineLevel="0" collapsed="false">
      <c r="A148" s="78" t="s">
        <v>287</v>
      </c>
      <c r="B148" s="78" t="s">
        <v>288</v>
      </c>
      <c r="C148" s="78" t="s">
        <v>2875</v>
      </c>
      <c r="D148" s="90" t="n">
        <v>11123</v>
      </c>
      <c r="E148" s="78" t="s">
        <v>11230</v>
      </c>
      <c r="F148" s="78" t="s">
        <v>221</v>
      </c>
      <c r="G148" s="79" t="n">
        <v>64606</v>
      </c>
      <c r="H148" s="91" t="n">
        <v>0.00791380874247661</v>
      </c>
      <c r="I148" s="78" t="s">
        <v>11528</v>
      </c>
      <c r="J148" s="90" t="n">
        <v>44</v>
      </c>
      <c r="K148" s="81" t="n">
        <v>0.498569950776026</v>
      </c>
    </row>
    <row r="149" customFormat="false" ht="15" hidden="false" customHeight="false" outlineLevel="0" collapsed="false">
      <c r="A149" s="78" t="s">
        <v>287</v>
      </c>
      <c r="B149" s="78" t="s">
        <v>288</v>
      </c>
      <c r="C149" s="78" t="s">
        <v>12223</v>
      </c>
      <c r="D149" s="90" t="n">
        <v>43333</v>
      </c>
      <c r="E149" s="78" t="s">
        <v>11632</v>
      </c>
      <c r="F149" s="78" t="s">
        <v>224</v>
      </c>
      <c r="G149" s="79" t="n">
        <v>64295</v>
      </c>
      <c r="H149" s="91" t="n">
        <v>0.00787571329439268</v>
      </c>
      <c r="I149" s="78" t="s">
        <v>11528</v>
      </c>
      <c r="J149" s="90" t="n">
        <v>45</v>
      </c>
      <c r="K149" s="81" t="n">
        <v>0.496169937546739</v>
      </c>
    </row>
    <row r="150" customFormat="false" ht="15" hidden="false" customHeight="false" outlineLevel="0" collapsed="false">
      <c r="A150" s="78" t="s">
        <v>287</v>
      </c>
      <c r="B150" s="78" t="s">
        <v>288</v>
      </c>
      <c r="C150" s="78" t="s">
        <v>12224</v>
      </c>
      <c r="D150" s="90" t="n">
        <v>55444</v>
      </c>
      <c r="E150" s="78" t="s">
        <v>232</v>
      </c>
      <c r="F150" s="78" t="s">
        <v>227</v>
      </c>
      <c r="G150" s="79" t="n">
        <v>64147</v>
      </c>
      <c r="H150" s="91" t="n">
        <v>0.00785758427086721</v>
      </c>
      <c r="I150" s="78" t="s">
        <v>11534</v>
      </c>
      <c r="J150" s="90" t="n">
        <v>46</v>
      </c>
      <c r="K150" s="81" t="n">
        <v>0.495027809064634</v>
      </c>
    </row>
    <row r="151" customFormat="false" ht="15" hidden="false" customHeight="false" outlineLevel="0" collapsed="false">
      <c r="A151" s="78" t="s">
        <v>287</v>
      </c>
      <c r="B151" s="78" t="s">
        <v>288</v>
      </c>
      <c r="C151" s="78" t="s">
        <v>12225</v>
      </c>
      <c r="D151" s="90" t="n">
        <v>13500</v>
      </c>
      <c r="E151" s="78" t="s">
        <v>223</v>
      </c>
      <c r="F151" s="78" t="s">
        <v>224</v>
      </c>
      <c r="G151" s="79" t="n">
        <v>63800</v>
      </c>
      <c r="H151" s="91" t="n">
        <v>0.00781507906030412</v>
      </c>
      <c r="I151" s="78" t="s">
        <v>11528</v>
      </c>
      <c r="J151" s="90" t="n">
        <v>47</v>
      </c>
      <c r="K151" s="81" t="n">
        <v>0.492349980799159</v>
      </c>
    </row>
    <row r="152" customFormat="false" ht="15" hidden="false" customHeight="false" outlineLevel="0" collapsed="false">
      <c r="A152" s="78" t="s">
        <v>287</v>
      </c>
      <c r="B152" s="78" t="s">
        <v>288</v>
      </c>
      <c r="C152" s="78" t="s">
        <v>12226</v>
      </c>
      <c r="D152" s="90" t="n">
        <v>13567</v>
      </c>
      <c r="E152" s="78" t="s">
        <v>223</v>
      </c>
      <c r="F152" s="78" t="s">
        <v>224</v>
      </c>
      <c r="G152" s="79" t="n">
        <v>63707</v>
      </c>
      <c r="H152" s="91" t="n">
        <v>0.0078036871738996</v>
      </c>
      <c r="I152" s="78" t="s">
        <v>11528</v>
      </c>
      <c r="J152" s="90" t="n">
        <v>48</v>
      </c>
      <c r="K152" s="81" t="n">
        <v>0.491632291955675</v>
      </c>
    </row>
    <row r="153" customFormat="false" ht="15" hidden="false" customHeight="false" outlineLevel="0" collapsed="false">
      <c r="A153" s="78" t="s">
        <v>287</v>
      </c>
      <c r="B153" s="78" t="s">
        <v>288</v>
      </c>
      <c r="C153" s="78" t="s">
        <v>12227</v>
      </c>
      <c r="D153" s="90" t="n">
        <v>43222</v>
      </c>
      <c r="E153" s="78" t="s">
        <v>11632</v>
      </c>
      <c r="F153" s="78" t="s">
        <v>224</v>
      </c>
      <c r="G153" s="79" t="n">
        <v>63093</v>
      </c>
      <c r="H153" s="91" t="n">
        <v>0.00772847622494933</v>
      </c>
      <c r="I153" s="78" t="s">
        <v>11528</v>
      </c>
      <c r="J153" s="90" t="n">
        <v>49</v>
      </c>
      <c r="K153" s="81" t="n">
        <v>0.486894002171808</v>
      </c>
    </row>
    <row r="154" customFormat="false" ht="15" hidden="false" customHeight="false" outlineLevel="0" collapsed="false">
      <c r="A154" s="78" t="s">
        <v>287</v>
      </c>
      <c r="B154" s="78" t="s">
        <v>288</v>
      </c>
      <c r="C154" s="78" t="s">
        <v>12228</v>
      </c>
      <c r="D154" s="90" t="n">
        <v>13467</v>
      </c>
      <c r="E154" s="78" t="s">
        <v>223</v>
      </c>
      <c r="F154" s="78" t="s">
        <v>224</v>
      </c>
      <c r="G154" s="79" t="n">
        <v>63032</v>
      </c>
      <c r="H154" s="91" t="n">
        <v>0.00772100412741519</v>
      </c>
      <c r="I154" s="78" t="s">
        <v>11528</v>
      </c>
      <c r="J154" s="90" t="n">
        <v>50</v>
      </c>
      <c r="K154" s="81" t="n">
        <v>0.486423260027157</v>
      </c>
    </row>
    <row r="155" customFormat="false" ht="15" hidden="false" customHeight="false" outlineLevel="0" collapsed="false">
      <c r="A155" s="78" t="s">
        <v>287</v>
      </c>
      <c r="B155" s="78" t="s">
        <v>288</v>
      </c>
      <c r="C155" s="78" t="s">
        <v>12229</v>
      </c>
      <c r="D155" s="90" t="n">
        <v>10123</v>
      </c>
      <c r="E155" s="78" t="s">
        <v>11232</v>
      </c>
      <c r="F155" s="78" t="s">
        <v>221</v>
      </c>
      <c r="G155" s="79" t="n">
        <v>60783</v>
      </c>
      <c r="H155" s="91" t="n">
        <v>0.00744551646586936</v>
      </c>
      <c r="I155" s="78" t="s">
        <v>11528</v>
      </c>
      <c r="J155" s="90" t="n">
        <v>51</v>
      </c>
      <c r="K155" s="81" t="n">
        <v>0.46906753734977</v>
      </c>
    </row>
    <row r="156" customFormat="false" ht="15" hidden="false" customHeight="false" outlineLevel="0" collapsed="false">
      <c r="A156" s="78" t="s">
        <v>287</v>
      </c>
      <c r="B156" s="78" t="s">
        <v>288</v>
      </c>
      <c r="C156" s="78" t="s">
        <v>12230</v>
      </c>
      <c r="D156" s="90" t="n">
        <v>44123</v>
      </c>
      <c r="E156" s="78" t="s">
        <v>11240</v>
      </c>
      <c r="F156" s="78" t="s">
        <v>221</v>
      </c>
      <c r="G156" s="79" t="n">
        <v>60711</v>
      </c>
      <c r="H156" s="91" t="n">
        <v>0.00743669694091102</v>
      </c>
      <c r="I156" s="78" t="s">
        <v>11528</v>
      </c>
      <c r="J156" s="90" t="n">
        <v>52</v>
      </c>
      <c r="K156" s="81" t="n">
        <v>0.468511907277394</v>
      </c>
    </row>
    <row r="157" customFormat="false" ht="15" hidden="false" customHeight="false" outlineLevel="0" collapsed="false">
      <c r="A157" s="78" t="s">
        <v>287</v>
      </c>
      <c r="B157" s="78" t="s">
        <v>288</v>
      </c>
      <c r="C157" s="78" t="s">
        <v>12231</v>
      </c>
      <c r="D157" s="90" t="n">
        <v>65456</v>
      </c>
      <c r="E157" s="78" t="s">
        <v>11536</v>
      </c>
      <c r="F157" s="78" t="s">
        <v>224</v>
      </c>
      <c r="G157" s="79" t="n">
        <v>60413</v>
      </c>
      <c r="H157" s="91" t="n">
        <v>0.00740019390705568</v>
      </c>
      <c r="I157" s="78" t="s">
        <v>11528</v>
      </c>
      <c r="J157" s="90" t="n">
        <v>53</v>
      </c>
      <c r="K157" s="81" t="n">
        <v>0.466212216144508</v>
      </c>
    </row>
    <row r="158" customFormat="false" ht="15" hidden="false" customHeight="false" outlineLevel="0" collapsed="false">
      <c r="A158" s="78" t="s">
        <v>287</v>
      </c>
      <c r="B158" s="78" t="s">
        <v>288</v>
      </c>
      <c r="C158" s="78" t="s">
        <v>12232</v>
      </c>
      <c r="D158" s="90" t="n">
        <v>43888</v>
      </c>
      <c r="E158" s="78" t="s">
        <v>11632</v>
      </c>
      <c r="F158" s="78" t="s">
        <v>224</v>
      </c>
      <c r="G158" s="79" t="n">
        <v>60315</v>
      </c>
      <c r="H158" s="91" t="n">
        <v>0.00738818955364017</v>
      </c>
      <c r="I158" s="78" t="s">
        <v>11534</v>
      </c>
      <c r="J158" s="90" t="n">
        <v>54</v>
      </c>
      <c r="K158" s="81" t="n">
        <v>0.465455941879331</v>
      </c>
    </row>
    <row r="159" customFormat="false" ht="15" hidden="false" customHeight="false" outlineLevel="0" collapsed="false">
      <c r="A159" s="78" t="s">
        <v>287</v>
      </c>
      <c r="B159" s="78" t="s">
        <v>288</v>
      </c>
      <c r="C159" s="78" t="s">
        <v>12233</v>
      </c>
      <c r="D159" s="90" t="n">
        <v>70456</v>
      </c>
      <c r="E159" s="78" t="s">
        <v>226</v>
      </c>
      <c r="F159" s="78" t="s">
        <v>227</v>
      </c>
      <c r="G159" s="79" t="n">
        <v>58510</v>
      </c>
      <c r="H159" s="91" t="n">
        <v>0.00716708896267075</v>
      </c>
      <c r="I159" s="78" t="s">
        <v>11528</v>
      </c>
      <c r="J159" s="90" t="n">
        <v>55</v>
      </c>
      <c r="K159" s="81" t="n">
        <v>0.451526604648257</v>
      </c>
    </row>
    <row r="160" customFormat="false" ht="15" hidden="false" customHeight="false" outlineLevel="0" collapsed="false">
      <c r="A160" s="78" t="s">
        <v>287</v>
      </c>
      <c r="B160" s="78" t="s">
        <v>288</v>
      </c>
      <c r="C160" s="78" t="s">
        <v>12234</v>
      </c>
      <c r="D160" s="90" t="n">
        <v>13690</v>
      </c>
      <c r="E160" s="78" t="s">
        <v>223</v>
      </c>
      <c r="F160" s="78" t="s">
        <v>224</v>
      </c>
      <c r="G160" s="79" t="n">
        <v>56914</v>
      </c>
      <c r="H160" s="91" t="n">
        <v>0.00697158949276095</v>
      </c>
      <c r="I160" s="78" t="s">
        <v>11534</v>
      </c>
      <c r="J160" s="90" t="n">
        <v>56</v>
      </c>
      <c r="K160" s="81" t="n">
        <v>0.43921013804394</v>
      </c>
    </row>
    <row r="161" customFormat="false" ht="15" hidden="false" customHeight="false" outlineLevel="0" collapsed="false">
      <c r="A161" s="78" t="s">
        <v>287</v>
      </c>
      <c r="B161" s="78" t="s">
        <v>288</v>
      </c>
      <c r="C161" s="78" t="s">
        <v>12235</v>
      </c>
      <c r="D161" s="90" t="n">
        <v>13123</v>
      </c>
      <c r="E161" s="78" t="s">
        <v>223</v>
      </c>
      <c r="F161" s="78" t="s">
        <v>224</v>
      </c>
      <c r="G161" s="79" t="n">
        <v>54557</v>
      </c>
      <c r="H161" s="91" t="n">
        <v>0.00668287254377761</v>
      </c>
      <c r="I161" s="78" t="s">
        <v>11534</v>
      </c>
      <c r="J161" s="90" t="n">
        <v>57</v>
      </c>
      <c r="K161" s="81" t="n">
        <v>0.42102097025799</v>
      </c>
    </row>
    <row r="162" customFormat="false" ht="15" hidden="false" customHeight="false" outlineLevel="0" collapsed="false">
      <c r="A162" s="78" t="s">
        <v>287</v>
      </c>
      <c r="B162" s="78" t="s">
        <v>288</v>
      </c>
      <c r="C162" s="78" t="s">
        <v>12236</v>
      </c>
      <c r="D162" s="90" t="n">
        <v>12800</v>
      </c>
      <c r="E162" s="78" t="s">
        <v>11277</v>
      </c>
      <c r="F162" s="78" t="s">
        <v>224</v>
      </c>
      <c r="G162" s="79" t="n">
        <v>54429</v>
      </c>
      <c r="H162" s="91" t="n">
        <v>0.00666719338829612</v>
      </c>
      <c r="I162" s="78" t="s">
        <v>11528</v>
      </c>
      <c r="J162" s="90" t="n">
        <v>58</v>
      </c>
      <c r="K162" s="81" t="n">
        <v>0.420033183462656</v>
      </c>
    </row>
    <row r="163" customFormat="false" ht="15" hidden="false" customHeight="false" outlineLevel="0" collapsed="false">
      <c r="A163" s="78" t="s">
        <v>287</v>
      </c>
      <c r="B163" s="78" t="s">
        <v>288</v>
      </c>
      <c r="C163" s="78" t="s">
        <v>12237</v>
      </c>
      <c r="D163" s="90" t="n">
        <v>22345</v>
      </c>
      <c r="E163" s="78" t="s">
        <v>220</v>
      </c>
      <c r="F163" s="78" t="s">
        <v>221</v>
      </c>
      <c r="G163" s="79" t="n">
        <v>50235</v>
      </c>
      <c r="H163" s="91" t="n">
        <v>0.006153456059473</v>
      </c>
      <c r="I163" s="78" t="s">
        <v>11534</v>
      </c>
      <c r="J163" s="90" t="n">
        <v>59</v>
      </c>
      <c r="K163" s="81" t="n">
        <v>0.387667731746799</v>
      </c>
    </row>
    <row r="164" customFormat="false" ht="15" hidden="false" customHeight="false" outlineLevel="0" collapsed="false">
      <c r="A164" s="78" t="s">
        <v>287</v>
      </c>
      <c r="B164" s="78" t="s">
        <v>288</v>
      </c>
      <c r="C164" s="78" t="s">
        <v>12238</v>
      </c>
      <c r="D164" s="90" t="n">
        <v>10456</v>
      </c>
      <c r="E164" s="78" t="s">
        <v>11232</v>
      </c>
      <c r="F164" s="78" t="s">
        <v>221</v>
      </c>
      <c r="G164" s="79" t="n">
        <v>49372</v>
      </c>
      <c r="H164" s="91" t="n">
        <v>0.00604774425337515</v>
      </c>
      <c r="I164" s="78" t="s">
        <v>11534</v>
      </c>
      <c r="J164" s="90" t="n">
        <v>60</v>
      </c>
      <c r="K164" s="81" t="n">
        <v>0.381007887962635</v>
      </c>
    </row>
    <row r="165" customFormat="false" ht="15" hidden="false" customHeight="false" outlineLevel="0" collapsed="false">
      <c r="A165" s="78" t="s">
        <v>287</v>
      </c>
      <c r="B165" s="78" t="s">
        <v>288</v>
      </c>
      <c r="C165" s="78" t="s">
        <v>12239</v>
      </c>
      <c r="D165" s="90" t="n">
        <v>45555</v>
      </c>
      <c r="E165" s="78" t="s">
        <v>11235</v>
      </c>
      <c r="F165" s="78" t="s">
        <v>227</v>
      </c>
      <c r="G165" s="79" t="n">
        <v>48100</v>
      </c>
      <c r="H165" s="91" t="n">
        <v>0.00589193264577787</v>
      </c>
      <c r="I165" s="78" t="s">
        <v>11528</v>
      </c>
      <c r="J165" s="90" t="n">
        <v>61</v>
      </c>
      <c r="K165" s="81" t="n">
        <v>0.371191756684006</v>
      </c>
    </row>
    <row r="166" customFormat="false" ht="15" hidden="false" customHeight="false" outlineLevel="0" collapsed="false">
      <c r="A166" s="78" t="s">
        <v>287</v>
      </c>
      <c r="B166" s="78" t="s">
        <v>288</v>
      </c>
      <c r="C166" s="78" t="s">
        <v>12240</v>
      </c>
      <c r="D166" s="90" t="n">
        <v>12222</v>
      </c>
      <c r="E166" s="78" t="s">
        <v>11277</v>
      </c>
      <c r="F166" s="78" t="s">
        <v>224</v>
      </c>
      <c r="G166" s="79" t="n">
        <v>47464</v>
      </c>
      <c r="H166" s="91" t="n">
        <v>0.00581402684197922</v>
      </c>
      <c r="I166" s="78" t="s">
        <v>11528</v>
      </c>
      <c r="J166" s="90" t="n">
        <v>62</v>
      </c>
      <c r="K166" s="81" t="n">
        <v>0.366283691044691</v>
      </c>
    </row>
    <row r="167" customFormat="false" ht="15" hidden="false" customHeight="false" outlineLevel="0" collapsed="false">
      <c r="A167" s="78" t="s">
        <v>287</v>
      </c>
      <c r="B167" s="78" t="s">
        <v>288</v>
      </c>
      <c r="C167" s="78" t="s">
        <v>12241</v>
      </c>
      <c r="D167" s="90" t="n">
        <v>12000</v>
      </c>
      <c r="E167" s="78" t="s">
        <v>11277</v>
      </c>
      <c r="F167" s="78" t="s">
        <v>224</v>
      </c>
      <c r="G167" s="79" t="n">
        <v>47216</v>
      </c>
      <c r="H167" s="91" t="n">
        <v>0.00578364847823384</v>
      </c>
      <c r="I167" s="78" t="s">
        <v>11534</v>
      </c>
      <c r="J167" s="90" t="n">
        <v>63</v>
      </c>
      <c r="K167" s="81" t="n">
        <v>0.364369854128732</v>
      </c>
    </row>
    <row r="168" customFormat="false" ht="15" hidden="false" customHeight="false" outlineLevel="0" collapsed="false">
      <c r="A168" s="78" t="s">
        <v>297</v>
      </c>
      <c r="B168" s="78" t="s">
        <v>298</v>
      </c>
      <c r="C168" s="78" t="s">
        <v>12242</v>
      </c>
      <c r="D168" s="90" t="n">
        <v>22222</v>
      </c>
      <c r="E168" s="78" t="s">
        <v>220</v>
      </c>
      <c r="F168" s="78" t="s">
        <v>221</v>
      </c>
      <c r="G168" s="79" t="n">
        <v>151396</v>
      </c>
      <c r="H168" s="91" t="n">
        <v>0.0277507106495891</v>
      </c>
      <c r="I168" s="78" t="s">
        <v>11528</v>
      </c>
      <c r="J168" s="90" t="n">
        <v>1</v>
      </c>
      <c r="K168" s="81" t="n">
        <v>1.2765326898811</v>
      </c>
    </row>
    <row r="169" customFormat="false" ht="15" hidden="false" customHeight="false" outlineLevel="0" collapsed="false">
      <c r="A169" s="78" t="s">
        <v>297</v>
      </c>
      <c r="B169" s="78" t="s">
        <v>298</v>
      </c>
      <c r="C169" s="78" t="s">
        <v>12243</v>
      </c>
      <c r="D169" s="90" t="n">
        <v>50555</v>
      </c>
      <c r="E169" s="78" t="s">
        <v>11316</v>
      </c>
      <c r="F169" s="78" t="s">
        <v>224</v>
      </c>
      <c r="G169" s="79" t="n">
        <v>141749</v>
      </c>
      <c r="H169" s="91" t="n">
        <v>0.0259824267739478</v>
      </c>
      <c r="I169" s="78" t="s">
        <v>11528</v>
      </c>
      <c r="J169" s="90" t="n">
        <v>2</v>
      </c>
      <c r="K169" s="81" t="n">
        <v>1.1951916316016</v>
      </c>
    </row>
    <row r="170" customFormat="false" ht="15" hidden="false" customHeight="false" outlineLevel="0" collapsed="false">
      <c r="A170" s="78" t="s">
        <v>297</v>
      </c>
      <c r="B170" s="78" t="s">
        <v>298</v>
      </c>
      <c r="C170" s="78" t="s">
        <v>12244</v>
      </c>
      <c r="D170" s="90" t="n">
        <v>22022</v>
      </c>
      <c r="E170" s="78" t="s">
        <v>220</v>
      </c>
      <c r="F170" s="78" t="s">
        <v>221</v>
      </c>
      <c r="G170" s="79" t="n">
        <v>130802</v>
      </c>
      <c r="H170" s="91" t="n">
        <v>0.0239758544108665</v>
      </c>
      <c r="I170" s="78" t="s">
        <v>11528</v>
      </c>
      <c r="J170" s="90" t="n">
        <v>3</v>
      </c>
      <c r="K170" s="81" t="n">
        <v>1.10288930289986</v>
      </c>
    </row>
    <row r="171" customFormat="false" ht="15" hidden="false" customHeight="false" outlineLevel="0" collapsed="false">
      <c r="A171" s="78" t="s">
        <v>297</v>
      </c>
      <c r="B171" s="78" t="s">
        <v>298</v>
      </c>
      <c r="C171" s="78" t="s">
        <v>12245</v>
      </c>
      <c r="D171" s="90" t="n">
        <v>22221</v>
      </c>
      <c r="E171" s="78" t="s">
        <v>220</v>
      </c>
      <c r="F171" s="78" t="s">
        <v>221</v>
      </c>
      <c r="G171" s="79" t="n">
        <v>127034</v>
      </c>
      <c r="H171" s="91" t="n">
        <v>0.0232851843949635</v>
      </c>
      <c r="I171" s="78" t="s">
        <v>11528</v>
      </c>
      <c r="J171" s="90" t="n">
        <v>4</v>
      </c>
      <c r="K171" s="81" t="n">
        <v>1.07111848216832</v>
      </c>
    </row>
    <row r="172" customFormat="false" ht="15" hidden="false" customHeight="false" outlineLevel="0" collapsed="false">
      <c r="A172" s="78" t="s">
        <v>297</v>
      </c>
      <c r="B172" s="78" t="s">
        <v>298</v>
      </c>
      <c r="C172" s="78" t="s">
        <v>12246</v>
      </c>
      <c r="D172" s="90" t="n">
        <v>40777</v>
      </c>
      <c r="E172" s="78" t="s">
        <v>11270</v>
      </c>
      <c r="F172" s="78" t="s">
        <v>224</v>
      </c>
      <c r="G172" s="79" t="n">
        <v>112303</v>
      </c>
      <c r="H172" s="91" t="n">
        <v>0.0205850092345954</v>
      </c>
      <c r="I172" s="78" t="s">
        <v>11528</v>
      </c>
      <c r="J172" s="90" t="n">
        <v>5</v>
      </c>
      <c r="K172" s="81" t="n">
        <v>0.946910424791388</v>
      </c>
    </row>
    <row r="173" customFormat="false" ht="15" hidden="false" customHeight="false" outlineLevel="0" collapsed="false">
      <c r="A173" s="78" t="s">
        <v>297</v>
      </c>
      <c r="B173" s="78" t="s">
        <v>298</v>
      </c>
      <c r="C173" s="78" t="s">
        <v>12247</v>
      </c>
      <c r="D173" s="90" t="n">
        <v>13133</v>
      </c>
      <c r="E173" s="78" t="s">
        <v>223</v>
      </c>
      <c r="F173" s="78" t="s">
        <v>224</v>
      </c>
      <c r="G173" s="79" t="n">
        <v>102659</v>
      </c>
      <c r="H173" s="91" t="n">
        <v>0.0188172752554636</v>
      </c>
      <c r="I173" s="78" t="s">
        <v>11528</v>
      </c>
      <c r="J173" s="90" t="n">
        <v>6</v>
      </c>
      <c r="K173" s="81" t="n">
        <v>0.865594661751325</v>
      </c>
    </row>
    <row r="174" customFormat="false" ht="15" hidden="false" customHeight="false" outlineLevel="0" collapsed="false">
      <c r="A174" s="78" t="s">
        <v>297</v>
      </c>
      <c r="B174" s="78" t="s">
        <v>298</v>
      </c>
      <c r="C174" s="78" t="s">
        <v>12248</v>
      </c>
      <c r="D174" s="90" t="n">
        <v>15222</v>
      </c>
      <c r="E174" s="78" t="s">
        <v>11237</v>
      </c>
      <c r="F174" s="78" t="s">
        <v>227</v>
      </c>
      <c r="G174" s="79" t="n">
        <v>95814</v>
      </c>
      <c r="H174" s="91" t="n">
        <v>0.0175625947196738</v>
      </c>
      <c r="I174" s="78" t="s">
        <v>11528</v>
      </c>
      <c r="J174" s="90" t="n">
        <v>7</v>
      </c>
      <c r="K174" s="81" t="n">
        <v>0.807879357104993</v>
      </c>
    </row>
    <row r="175" customFormat="false" ht="15" hidden="false" customHeight="false" outlineLevel="0" collapsed="false">
      <c r="A175" s="78" t="s">
        <v>297</v>
      </c>
      <c r="B175" s="78" t="s">
        <v>298</v>
      </c>
      <c r="C175" s="78" t="s">
        <v>12249</v>
      </c>
      <c r="D175" s="90" t="n">
        <v>13111</v>
      </c>
      <c r="E175" s="78" t="s">
        <v>223</v>
      </c>
      <c r="F175" s="78" t="s">
        <v>224</v>
      </c>
      <c r="G175" s="79" t="n">
        <v>92485</v>
      </c>
      <c r="H175" s="91" t="n">
        <v>0.0169523928929909</v>
      </c>
      <c r="I175" s="78" t="s">
        <v>11528</v>
      </c>
      <c r="J175" s="90" t="n">
        <v>8</v>
      </c>
      <c r="K175" s="81" t="n">
        <v>0.77981007307758</v>
      </c>
    </row>
    <row r="176" customFormat="false" ht="15" hidden="false" customHeight="false" outlineLevel="0" collapsed="false">
      <c r="A176" s="78" t="s">
        <v>297</v>
      </c>
      <c r="B176" s="78" t="s">
        <v>298</v>
      </c>
      <c r="C176" s="78" t="s">
        <v>12250</v>
      </c>
      <c r="D176" s="90" t="n">
        <v>40222</v>
      </c>
      <c r="E176" s="78" t="s">
        <v>11270</v>
      </c>
      <c r="F176" s="78" t="s">
        <v>224</v>
      </c>
      <c r="G176" s="79" t="n">
        <v>90218</v>
      </c>
      <c r="H176" s="91" t="n">
        <v>0.0165368544306628</v>
      </c>
      <c r="I176" s="78" t="s">
        <v>11528</v>
      </c>
      <c r="J176" s="90" t="n">
        <v>9</v>
      </c>
      <c r="K176" s="81" t="n">
        <v>0.76069530381049</v>
      </c>
    </row>
    <row r="177" customFormat="false" ht="15" hidden="false" customHeight="false" outlineLevel="0" collapsed="false">
      <c r="A177" s="78" t="s">
        <v>297</v>
      </c>
      <c r="B177" s="78" t="s">
        <v>298</v>
      </c>
      <c r="C177" s="78" t="s">
        <v>12251</v>
      </c>
      <c r="D177" s="90" t="n">
        <v>40888</v>
      </c>
      <c r="E177" s="78" t="s">
        <v>11270</v>
      </c>
      <c r="F177" s="78" t="s">
        <v>224</v>
      </c>
      <c r="G177" s="79" t="n">
        <v>88148</v>
      </c>
      <c r="H177" s="91" t="n">
        <v>0.0161574258391237</v>
      </c>
      <c r="I177" s="78" t="s">
        <v>11528</v>
      </c>
      <c r="J177" s="90" t="n">
        <v>10</v>
      </c>
      <c r="K177" s="81" t="n">
        <v>0.743241588599692</v>
      </c>
    </row>
    <row r="178" customFormat="false" ht="15" hidden="false" customHeight="false" outlineLevel="0" collapsed="false">
      <c r="A178" s="78" t="s">
        <v>297</v>
      </c>
      <c r="B178" s="78" t="s">
        <v>298</v>
      </c>
      <c r="C178" s="78" t="s">
        <v>12252</v>
      </c>
      <c r="D178" s="90" t="n">
        <v>13013</v>
      </c>
      <c r="E178" s="78" t="s">
        <v>223</v>
      </c>
      <c r="F178" s="78" t="s">
        <v>224</v>
      </c>
      <c r="G178" s="79" t="n">
        <v>85490</v>
      </c>
      <c r="H178" s="91" t="n">
        <v>0.0156702175317272</v>
      </c>
      <c r="I178" s="78" t="s">
        <v>11528</v>
      </c>
      <c r="J178" s="90" t="n">
        <v>11</v>
      </c>
      <c r="K178" s="81" t="n">
        <v>0.720830006459451</v>
      </c>
    </row>
    <row r="179" customFormat="false" ht="15" hidden="false" customHeight="false" outlineLevel="0" collapsed="false">
      <c r="A179" s="78" t="s">
        <v>297</v>
      </c>
      <c r="B179" s="78" t="s">
        <v>298</v>
      </c>
      <c r="C179" s="78" t="s">
        <v>12253</v>
      </c>
      <c r="D179" s="90" t="n">
        <v>11111</v>
      </c>
      <c r="E179" s="78" t="s">
        <v>11230</v>
      </c>
      <c r="F179" s="78" t="s">
        <v>221</v>
      </c>
      <c r="G179" s="79" t="n">
        <v>82693</v>
      </c>
      <c r="H179" s="91" t="n">
        <v>0.0151575306860582</v>
      </c>
      <c r="I179" s="78" t="s">
        <v>11528</v>
      </c>
      <c r="J179" s="90" t="n">
        <v>12</v>
      </c>
      <c r="K179" s="81" t="n">
        <v>0.697246411558678</v>
      </c>
    </row>
    <row r="180" customFormat="false" ht="15" hidden="false" customHeight="false" outlineLevel="0" collapsed="false">
      <c r="A180" s="78" t="s">
        <v>297</v>
      </c>
      <c r="B180" s="78" t="s">
        <v>298</v>
      </c>
      <c r="C180" s="78" t="s">
        <v>12254</v>
      </c>
      <c r="D180" s="90" t="n">
        <v>44444</v>
      </c>
      <c r="E180" s="78" t="s">
        <v>11240</v>
      </c>
      <c r="F180" s="78" t="s">
        <v>221</v>
      </c>
      <c r="G180" s="79" t="n">
        <v>82423</v>
      </c>
      <c r="H180" s="91" t="n">
        <v>0.0151080400002053</v>
      </c>
      <c r="I180" s="78" t="s">
        <v>11528</v>
      </c>
      <c r="J180" s="90" t="n">
        <v>13</v>
      </c>
      <c r="K180" s="81" t="n">
        <v>0.694969840009444</v>
      </c>
    </row>
    <row r="181" customFormat="false" ht="15" hidden="false" customHeight="false" outlineLevel="0" collapsed="false">
      <c r="A181" s="78" t="s">
        <v>297</v>
      </c>
      <c r="B181" s="78" t="s">
        <v>298</v>
      </c>
      <c r="C181" s="78" t="s">
        <v>12255</v>
      </c>
      <c r="D181" s="90" t="n">
        <v>13131</v>
      </c>
      <c r="E181" s="78" t="s">
        <v>223</v>
      </c>
      <c r="F181" s="78" t="s">
        <v>224</v>
      </c>
      <c r="G181" s="79" t="n">
        <v>80441</v>
      </c>
      <c r="H181" s="91" t="n">
        <v>0.0147447417062776</v>
      </c>
      <c r="I181" s="78" t="s">
        <v>11528</v>
      </c>
      <c r="J181" s="90" t="n">
        <v>14</v>
      </c>
      <c r="K181" s="81" t="n">
        <v>0.678258118488767</v>
      </c>
    </row>
    <row r="182" customFormat="false" ht="15" hidden="false" customHeight="false" outlineLevel="0" collapsed="false">
      <c r="A182" s="78" t="s">
        <v>297</v>
      </c>
      <c r="B182" s="78" t="s">
        <v>298</v>
      </c>
      <c r="C182" s="78" t="s">
        <v>12256</v>
      </c>
      <c r="D182" s="90" t="n">
        <v>40114</v>
      </c>
      <c r="E182" s="78" t="s">
        <v>11270</v>
      </c>
      <c r="F182" s="78" t="s">
        <v>224</v>
      </c>
      <c r="G182" s="79" t="n">
        <v>80192</v>
      </c>
      <c r="H182" s="91" t="n">
        <v>0.014699100295991</v>
      </c>
      <c r="I182" s="78" t="s">
        <v>11528</v>
      </c>
      <c r="J182" s="90" t="n">
        <v>15</v>
      </c>
      <c r="K182" s="81" t="n">
        <v>0.676158613615584</v>
      </c>
    </row>
    <row r="183" customFormat="false" ht="15" hidden="false" customHeight="false" outlineLevel="0" collapsed="false">
      <c r="A183" s="78" t="s">
        <v>297</v>
      </c>
      <c r="B183" s="78" t="s">
        <v>298</v>
      </c>
      <c r="C183" s="78" t="s">
        <v>12257</v>
      </c>
      <c r="D183" s="90" t="n">
        <v>13258</v>
      </c>
      <c r="E183" s="78" t="s">
        <v>223</v>
      </c>
      <c r="F183" s="78" t="s">
        <v>224</v>
      </c>
      <c r="G183" s="79" t="n">
        <v>79829</v>
      </c>
      <c r="H183" s="91" t="n">
        <v>0.0146325628183443</v>
      </c>
      <c r="I183" s="78" t="s">
        <v>11528</v>
      </c>
      <c r="J183" s="90" t="n">
        <v>16</v>
      </c>
      <c r="K183" s="81" t="n">
        <v>0.673097889643836</v>
      </c>
    </row>
    <row r="184" customFormat="false" ht="15" hidden="false" customHeight="false" outlineLevel="0" collapsed="false">
      <c r="A184" s="78" t="s">
        <v>297</v>
      </c>
      <c r="B184" s="78" t="s">
        <v>298</v>
      </c>
      <c r="C184" s="78" t="s">
        <v>12258</v>
      </c>
      <c r="D184" s="90" t="n">
        <v>13456</v>
      </c>
      <c r="E184" s="78" t="s">
        <v>223</v>
      </c>
      <c r="F184" s="78" t="s">
        <v>224</v>
      </c>
      <c r="G184" s="79" t="n">
        <v>76854</v>
      </c>
      <c r="H184" s="91" t="n">
        <v>0.0140872487797797</v>
      </c>
      <c r="I184" s="78" t="s">
        <v>11528</v>
      </c>
      <c r="J184" s="90" t="n">
        <v>17</v>
      </c>
      <c r="K184" s="81" t="n">
        <v>0.648013443869864</v>
      </c>
    </row>
    <row r="185" customFormat="false" ht="15" hidden="false" customHeight="false" outlineLevel="0" collapsed="false">
      <c r="A185" s="78" t="s">
        <v>297</v>
      </c>
      <c r="B185" s="78" t="s">
        <v>298</v>
      </c>
      <c r="C185" s="78" t="s">
        <v>12259</v>
      </c>
      <c r="D185" s="90" t="n">
        <v>55555</v>
      </c>
      <c r="E185" s="78" t="s">
        <v>232</v>
      </c>
      <c r="F185" s="78" t="s">
        <v>227</v>
      </c>
      <c r="G185" s="79" t="n">
        <v>74914</v>
      </c>
      <c r="H185" s="91" t="n">
        <v>0.0137316490369846</v>
      </c>
      <c r="I185" s="78" t="s">
        <v>11528</v>
      </c>
      <c r="J185" s="90" t="n">
        <v>18</v>
      </c>
      <c r="K185" s="81" t="n">
        <v>0.63165585570129</v>
      </c>
    </row>
    <row r="186" customFormat="false" ht="15" hidden="false" customHeight="false" outlineLevel="0" collapsed="false">
      <c r="A186" s="78" t="s">
        <v>297</v>
      </c>
      <c r="B186" s="78" t="s">
        <v>298</v>
      </c>
      <c r="C186" s="78" t="s">
        <v>12260</v>
      </c>
      <c r="D186" s="90" t="n">
        <v>40444</v>
      </c>
      <c r="E186" s="78" t="s">
        <v>11270</v>
      </c>
      <c r="F186" s="78" t="s">
        <v>224</v>
      </c>
      <c r="G186" s="79" t="n">
        <v>73211</v>
      </c>
      <c r="H186" s="91" t="n">
        <v>0.0134194911184382</v>
      </c>
      <c r="I186" s="78" t="s">
        <v>11528</v>
      </c>
      <c r="J186" s="90" t="n">
        <v>19</v>
      </c>
      <c r="K186" s="81" t="n">
        <v>0.617296591448156</v>
      </c>
    </row>
    <row r="187" customFormat="false" ht="15" hidden="false" customHeight="false" outlineLevel="0" collapsed="false">
      <c r="A187" s="78" t="s">
        <v>297</v>
      </c>
      <c r="B187" s="78" t="s">
        <v>298</v>
      </c>
      <c r="C187" s="78" t="s">
        <v>12261</v>
      </c>
      <c r="D187" s="90" t="n">
        <v>40700</v>
      </c>
      <c r="E187" s="78" t="s">
        <v>11270</v>
      </c>
      <c r="F187" s="78" t="s">
        <v>224</v>
      </c>
      <c r="G187" s="79" t="n">
        <v>73029</v>
      </c>
      <c r="H187" s="91" t="n">
        <v>0.0133861307301966</v>
      </c>
      <c r="I187" s="78" t="s">
        <v>11528</v>
      </c>
      <c r="J187" s="90" t="n">
        <v>20</v>
      </c>
      <c r="K187" s="81" t="n">
        <v>0.615762013589043</v>
      </c>
    </row>
    <row r="188" customFormat="false" ht="15" hidden="false" customHeight="false" outlineLevel="0" collapsed="false">
      <c r="A188" s="78" t="s">
        <v>297</v>
      </c>
      <c r="B188" s="78" t="s">
        <v>298</v>
      </c>
      <c r="C188" s="78" t="s">
        <v>12262</v>
      </c>
      <c r="D188" s="90" t="n">
        <v>13222</v>
      </c>
      <c r="E188" s="78" t="s">
        <v>223</v>
      </c>
      <c r="F188" s="78" t="s">
        <v>224</v>
      </c>
      <c r="G188" s="79" t="n">
        <v>71685</v>
      </c>
      <c r="H188" s="91" t="n">
        <v>0.0131397770939509</v>
      </c>
      <c r="I188" s="78" t="s">
        <v>11528</v>
      </c>
      <c r="J188" s="90" t="n">
        <v>21</v>
      </c>
      <c r="K188" s="81" t="n">
        <v>0.604429746321742</v>
      </c>
    </row>
    <row r="189" customFormat="false" ht="15" hidden="false" customHeight="false" outlineLevel="0" collapsed="false">
      <c r="A189" s="78" t="s">
        <v>297</v>
      </c>
      <c r="B189" s="78" t="s">
        <v>298</v>
      </c>
      <c r="C189" s="78" t="s">
        <v>12263</v>
      </c>
      <c r="D189" s="90" t="n">
        <v>13123</v>
      </c>
      <c r="E189" s="78" t="s">
        <v>223</v>
      </c>
      <c r="F189" s="78" t="s">
        <v>224</v>
      </c>
      <c r="G189" s="79" t="n">
        <v>71111</v>
      </c>
      <c r="H189" s="91" t="n">
        <v>0.0130345635618043</v>
      </c>
      <c r="I189" s="78" t="s">
        <v>11528</v>
      </c>
      <c r="J189" s="90" t="n">
        <v>22</v>
      </c>
      <c r="K189" s="81" t="n">
        <v>0.599589923843</v>
      </c>
    </row>
    <row r="190" customFormat="false" ht="15" hidden="false" customHeight="false" outlineLevel="0" collapsed="false">
      <c r="A190" s="78" t="s">
        <v>297</v>
      </c>
      <c r="B190" s="78" t="s">
        <v>298</v>
      </c>
      <c r="C190" s="78" t="s">
        <v>12264</v>
      </c>
      <c r="D190" s="90" t="n">
        <v>40333</v>
      </c>
      <c r="E190" s="78" t="s">
        <v>11270</v>
      </c>
      <c r="F190" s="78" t="s">
        <v>224</v>
      </c>
      <c r="G190" s="79" t="n">
        <v>70941</v>
      </c>
      <c r="H190" s="91" t="n">
        <v>0.0130034027596006</v>
      </c>
      <c r="I190" s="78" t="s">
        <v>11528</v>
      </c>
      <c r="J190" s="90" t="n">
        <v>23</v>
      </c>
      <c r="K190" s="81" t="n">
        <v>0.59815652694163</v>
      </c>
    </row>
    <row r="191" customFormat="false" ht="15" hidden="false" customHeight="false" outlineLevel="0" collapsed="false">
      <c r="A191" s="78" t="s">
        <v>297</v>
      </c>
      <c r="B191" s="78" t="s">
        <v>298</v>
      </c>
      <c r="C191" s="78" t="s">
        <v>12265</v>
      </c>
      <c r="D191" s="90" t="n">
        <v>40200</v>
      </c>
      <c r="E191" s="78" t="s">
        <v>11270</v>
      </c>
      <c r="F191" s="78" t="s">
        <v>224</v>
      </c>
      <c r="G191" s="79" t="n">
        <v>70411</v>
      </c>
      <c r="H191" s="91" t="n">
        <v>0.0129062543762597</v>
      </c>
      <c r="I191" s="78" t="s">
        <v>11528</v>
      </c>
      <c r="J191" s="90" t="n">
        <v>24</v>
      </c>
      <c r="K191" s="81" t="n">
        <v>0.593687701307947</v>
      </c>
    </row>
    <row r="192" customFormat="false" ht="15" hidden="false" customHeight="false" outlineLevel="0" collapsed="false">
      <c r="A192" s="78" t="s">
        <v>297</v>
      </c>
      <c r="B192" s="78" t="s">
        <v>298</v>
      </c>
      <c r="C192" s="78" t="s">
        <v>12266</v>
      </c>
      <c r="D192" s="90" t="n">
        <v>40789</v>
      </c>
      <c r="E192" s="78" t="s">
        <v>11270</v>
      </c>
      <c r="F192" s="78" t="s">
        <v>224</v>
      </c>
      <c r="G192" s="79" t="n">
        <v>69064</v>
      </c>
      <c r="H192" s="91" t="n">
        <v>0.0126593508435046</v>
      </c>
      <c r="I192" s="78" t="s">
        <v>11528</v>
      </c>
      <c r="J192" s="90" t="n">
        <v>25</v>
      </c>
      <c r="K192" s="81" t="n">
        <v>0.582330138801211</v>
      </c>
    </row>
    <row r="193" customFormat="false" ht="15" hidden="false" customHeight="false" outlineLevel="0" collapsed="false">
      <c r="A193" s="78" t="s">
        <v>297</v>
      </c>
      <c r="B193" s="78" t="s">
        <v>298</v>
      </c>
      <c r="C193" s="78" t="s">
        <v>12267</v>
      </c>
      <c r="D193" s="90" t="n">
        <v>40100</v>
      </c>
      <c r="E193" s="78" t="s">
        <v>11270</v>
      </c>
      <c r="F193" s="78" t="s">
        <v>224</v>
      </c>
      <c r="G193" s="79" t="n">
        <v>69000</v>
      </c>
      <c r="H193" s="91" t="n">
        <v>0.0126476197179691</v>
      </c>
      <c r="I193" s="78" t="s">
        <v>11528</v>
      </c>
      <c r="J193" s="90" t="n">
        <v>26</v>
      </c>
      <c r="K193" s="81" t="n">
        <v>0.581790507026578</v>
      </c>
    </row>
    <row r="194" customFormat="false" ht="15" hidden="false" customHeight="false" outlineLevel="0" collapsed="false">
      <c r="A194" s="78" t="s">
        <v>297</v>
      </c>
      <c r="B194" s="78" t="s">
        <v>298</v>
      </c>
      <c r="C194" s="78" t="s">
        <v>12268</v>
      </c>
      <c r="D194" s="90" t="n">
        <v>13700</v>
      </c>
      <c r="E194" s="78" t="s">
        <v>223</v>
      </c>
      <c r="F194" s="78" t="s">
        <v>224</v>
      </c>
      <c r="G194" s="79" t="n">
        <v>67370</v>
      </c>
      <c r="H194" s="91" t="n">
        <v>0.0123488426144866</v>
      </c>
      <c r="I194" s="78" t="s">
        <v>11528</v>
      </c>
      <c r="J194" s="90" t="n">
        <v>27</v>
      </c>
      <c r="K194" s="81" t="n">
        <v>0.568046760266385</v>
      </c>
    </row>
    <row r="195" customFormat="false" ht="15" hidden="false" customHeight="false" outlineLevel="0" collapsed="false">
      <c r="A195" s="78" t="s">
        <v>297</v>
      </c>
      <c r="B195" s="78" t="s">
        <v>298</v>
      </c>
      <c r="C195" s="78" t="s">
        <v>12269</v>
      </c>
      <c r="D195" s="90" t="n">
        <v>55888</v>
      </c>
      <c r="E195" s="78" t="s">
        <v>232</v>
      </c>
      <c r="F195" s="78" t="s">
        <v>227</v>
      </c>
      <c r="G195" s="79" t="n">
        <v>67171</v>
      </c>
      <c r="H195" s="91" t="n">
        <v>0.0123123661460247</v>
      </c>
      <c r="I195" s="78" t="s">
        <v>11528</v>
      </c>
      <c r="J195" s="90" t="n">
        <v>28</v>
      </c>
      <c r="K195" s="81" t="n">
        <v>0.566368842717134</v>
      </c>
    </row>
    <row r="196" customFormat="false" ht="15" hidden="false" customHeight="false" outlineLevel="0" collapsed="false">
      <c r="A196" s="78" t="s">
        <v>297</v>
      </c>
      <c r="B196" s="78" t="s">
        <v>298</v>
      </c>
      <c r="C196" s="78" t="s">
        <v>12270</v>
      </c>
      <c r="D196" s="90" t="n">
        <v>22777</v>
      </c>
      <c r="E196" s="78" t="s">
        <v>220</v>
      </c>
      <c r="F196" s="78" t="s">
        <v>221</v>
      </c>
      <c r="G196" s="79" t="n">
        <v>66473</v>
      </c>
      <c r="H196" s="91" t="n">
        <v>0.012184423558153</v>
      </c>
      <c r="I196" s="78" t="s">
        <v>11528</v>
      </c>
      <c r="J196" s="90" t="n">
        <v>29</v>
      </c>
      <c r="K196" s="81" t="n">
        <v>0.560483483675039</v>
      </c>
    </row>
    <row r="197" customFormat="false" ht="15" hidden="false" customHeight="false" outlineLevel="0" collapsed="false">
      <c r="A197" s="78" t="s">
        <v>297</v>
      </c>
      <c r="B197" s="78" t="s">
        <v>298</v>
      </c>
      <c r="C197" s="78" t="s">
        <v>12271</v>
      </c>
      <c r="D197" s="90" t="n">
        <v>40555</v>
      </c>
      <c r="E197" s="78" t="s">
        <v>11270</v>
      </c>
      <c r="F197" s="78" t="s">
        <v>224</v>
      </c>
      <c r="G197" s="79" t="n">
        <v>65340</v>
      </c>
      <c r="H197" s="91" t="n">
        <v>0.0119767459764072</v>
      </c>
      <c r="I197" s="78" t="s">
        <v>11528</v>
      </c>
      <c r="J197" s="90" t="n">
        <v>30</v>
      </c>
      <c r="K197" s="81" t="n">
        <v>0.550930314914733</v>
      </c>
    </row>
    <row r="198" customFormat="false" ht="15" hidden="false" customHeight="false" outlineLevel="0" collapsed="false">
      <c r="A198" s="78" t="s">
        <v>297</v>
      </c>
      <c r="B198" s="78" t="s">
        <v>298</v>
      </c>
      <c r="C198" s="78" t="s">
        <v>12272</v>
      </c>
      <c r="D198" s="90" t="n">
        <v>13999</v>
      </c>
      <c r="E198" s="78" t="s">
        <v>223</v>
      </c>
      <c r="F198" s="78" t="s">
        <v>224</v>
      </c>
      <c r="G198" s="79" t="n">
        <v>65004</v>
      </c>
      <c r="H198" s="91" t="n">
        <v>0.0119151575673458</v>
      </c>
      <c r="I198" s="78" t="s">
        <v>11528</v>
      </c>
      <c r="J198" s="90" t="n">
        <v>31</v>
      </c>
      <c r="K198" s="81" t="n">
        <v>0.548097248097908</v>
      </c>
    </row>
    <row r="199" customFormat="false" ht="15" hidden="false" customHeight="false" outlineLevel="0" collapsed="false">
      <c r="A199" s="78" t="s">
        <v>297</v>
      </c>
      <c r="B199" s="78" t="s">
        <v>298</v>
      </c>
      <c r="C199" s="78" t="s">
        <v>12273</v>
      </c>
      <c r="D199" s="90" t="n">
        <v>40111</v>
      </c>
      <c r="E199" s="78" t="s">
        <v>11270</v>
      </c>
      <c r="F199" s="78" t="s">
        <v>224</v>
      </c>
      <c r="G199" s="79" t="n">
        <v>61571</v>
      </c>
      <c r="H199" s="91" t="n">
        <v>0.0112858926616677</v>
      </c>
      <c r="I199" s="78" t="s">
        <v>11534</v>
      </c>
      <c r="J199" s="90" t="n">
        <v>32</v>
      </c>
      <c r="K199" s="81" t="n">
        <v>0.519151062436716</v>
      </c>
    </row>
    <row r="200" customFormat="false" ht="15" hidden="false" customHeight="false" outlineLevel="0" collapsed="false">
      <c r="A200" s="78" t="s">
        <v>297</v>
      </c>
      <c r="B200" s="78" t="s">
        <v>298</v>
      </c>
      <c r="C200" s="78" t="s">
        <v>12274</v>
      </c>
      <c r="D200" s="90" t="n">
        <v>43000</v>
      </c>
      <c r="E200" s="78" t="s">
        <v>11632</v>
      </c>
      <c r="F200" s="78" t="s">
        <v>224</v>
      </c>
      <c r="G200" s="79" t="n">
        <v>58478</v>
      </c>
      <c r="H200" s="91" t="n">
        <v>0.010718949360397</v>
      </c>
      <c r="I200" s="78" t="s">
        <v>11528</v>
      </c>
      <c r="J200" s="90" t="n">
        <v>33</v>
      </c>
      <c r="K200" s="81" t="n">
        <v>0.493071670578264</v>
      </c>
    </row>
    <row r="201" customFormat="false" ht="15" hidden="false" customHeight="false" outlineLevel="0" collapsed="false">
      <c r="A201" s="78" t="s">
        <v>297</v>
      </c>
      <c r="B201" s="78" t="s">
        <v>298</v>
      </c>
      <c r="C201" s="78" t="s">
        <v>12275</v>
      </c>
      <c r="D201" s="90" t="n">
        <v>40123</v>
      </c>
      <c r="E201" s="78" t="s">
        <v>11270</v>
      </c>
      <c r="F201" s="78" t="s">
        <v>224</v>
      </c>
      <c r="G201" s="79" t="n">
        <v>54433</v>
      </c>
      <c r="H201" s="91" t="n">
        <v>0.00997750556678567</v>
      </c>
      <c r="I201" s="78" t="s">
        <v>11534</v>
      </c>
      <c r="J201" s="90" t="n">
        <v>34</v>
      </c>
      <c r="K201" s="81" t="n">
        <v>0.458965256072141</v>
      </c>
    </row>
    <row r="202" customFormat="false" ht="15" hidden="false" customHeight="false" outlineLevel="0" collapsed="false">
      <c r="A202" s="78" t="s">
        <v>297</v>
      </c>
      <c r="B202" s="78" t="s">
        <v>298</v>
      </c>
      <c r="C202" s="78" t="s">
        <v>12276</v>
      </c>
      <c r="D202" s="90" t="n">
        <v>44111</v>
      </c>
      <c r="E202" s="78" t="s">
        <v>11240</v>
      </c>
      <c r="F202" s="78" t="s">
        <v>221</v>
      </c>
      <c r="G202" s="79" t="n">
        <v>52070</v>
      </c>
      <c r="H202" s="91" t="n">
        <v>0.00954437041615435</v>
      </c>
      <c r="I202" s="78" t="s">
        <v>11534</v>
      </c>
      <c r="J202" s="90" t="n">
        <v>35</v>
      </c>
      <c r="K202" s="81" t="n">
        <v>0.4390410391431</v>
      </c>
    </row>
    <row r="203" customFormat="false" ht="15" hidden="false" customHeight="false" outlineLevel="0" collapsed="false">
      <c r="A203" s="78" t="s">
        <v>297</v>
      </c>
      <c r="B203" s="78" t="s">
        <v>298</v>
      </c>
      <c r="C203" s="78" t="s">
        <v>12277</v>
      </c>
      <c r="D203" s="90" t="n">
        <v>13333</v>
      </c>
      <c r="E203" s="78" t="s">
        <v>223</v>
      </c>
      <c r="F203" s="78" t="s">
        <v>224</v>
      </c>
      <c r="G203" s="79" t="n">
        <v>51453</v>
      </c>
      <c r="H203" s="91" t="n">
        <v>0.00943127503403859</v>
      </c>
      <c r="I203" s="78" t="s">
        <v>11534</v>
      </c>
      <c r="J203" s="90" t="n">
        <v>36</v>
      </c>
      <c r="K203" s="81" t="n">
        <v>0.433838651565775</v>
      </c>
    </row>
    <row r="204" customFormat="false" ht="15" hidden="false" customHeight="false" outlineLevel="0" collapsed="false">
      <c r="A204" s="78" t="s">
        <v>297</v>
      </c>
      <c r="B204" s="78" t="s">
        <v>298</v>
      </c>
      <c r="C204" s="78" t="s">
        <v>12278</v>
      </c>
      <c r="D204" s="90" t="n">
        <v>10123</v>
      </c>
      <c r="E204" s="78" t="s">
        <v>11232</v>
      </c>
      <c r="F204" s="78" t="s">
        <v>221</v>
      </c>
      <c r="G204" s="79" t="n">
        <v>49051</v>
      </c>
      <c r="H204" s="91" t="n">
        <v>0.00899099122878408</v>
      </c>
      <c r="I204" s="78" t="s">
        <v>11528</v>
      </c>
      <c r="J204" s="90" t="n">
        <v>37</v>
      </c>
      <c r="K204" s="81" t="n">
        <v>0.413585596524068</v>
      </c>
    </row>
    <row r="205" customFormat="false" ht="15" hidden="false" customHeight="false" outlineLevel="0" collapsed="false">
      <c r="A205" s="78" t="s">
        <v>297</v>
      </c>
      <c r="B205" s="78" t="s">
        <v>298</v>
      </c>
      <c r="C205" s="78" t="s">
        <v>12279</v>
      </c>
      <c r="D205" s="90" t="n">
        <v>45222</v>
      </c>
      <c r="E205" s="78" t="s">
        <v>11235</v>
      </c>
      <c r="F205" s="78" t="s">
        <v>227</v>
      </c>
      <c r="G205" s="79" t="n">
        <v>48104</v>
      </c>
      <c r="H205" s="91" t="n">
        <v>0.00881740723062586</v>
      </c>
      <c r="I205" s="78" t="s">
        <v>11528</v>
      </c>
      <c r="J205" s="90" t="n">
        <v>38</v>
      </c>
      <c r="K205" s="81" t="n">
        <v>0.40560073260879</v>
      </c>
    </row>
    <row r="206" customFormat="false" ht="15" hidden="false" customHeight="false" outlineLevel="0" collapsed="false">
      <c r="A206" s="78" t="s">
        <v>297</v>
      </c>
      <c r="B206" s="78" t="s">
        <v>298</v>
      </c>
      <c r="C206" s="78" t="s">
        <v>12280</v>
      </c>
      <c r="D206" s="90" t="n">
        <v>55333</v>
      </c>
      <c r="E206" s="78" t="s">
        <v>232</v>
      </c>
      <c r="F206" s="78" t="s">
        <v>227</v>
      </c>
      <c r="G206" s="79" t="n">
        <v>42840</v>
      </c>
      <c r="H206" s="91" t="n">
        <v>0.00785252215533037</v>
      </c>
      <c r="I206" s="78" t="s">
        <v>11534</v>
      </c>
      <c r="J206" s="90" t="n">
        <v>39</v>
      </c>
      <c r="K206" s="81" t="n">
        <v>0.361216019145197</v>
      </c>
    </row>
    <row r="207" customFormat="false" ht="15" hidden="false" customHeight="false" outlineLevel="0" collapsed="false">
      <c r="A207" s="78" t="s">
        <v>297</v>
      </c>
      <c r="B207" s="78" t="s">
        <v>298</v>
      </c>
      <c r="C207" s="78" t="s">
        <v>12281</v>
      </c>
      <c r="D207" s="90" t="n">
        <v>50013</v>
      </c>
      <c r="E207" s="78" t="s">
        <v>11316</v>
      </c>
      <c r="F207" s="78" t="s">
        <v>224</v>
      </c>
      <c r="G207" s="79" t="n">
        <v>39510</v>
      </c>
      <c r="H207" s="91" t="n">
        <v>0.00724213702981099</v>
      </c>
      <c r="I207" s="78" t="s">
        <v>11528</v>
      </c>
      <c r="J207" s="90" t="n">
        <v>40</v>
      </c>
      <c r="K207" s="81" t="n">
        <v>0.333138303371306</v>
      </c>
    </row>
    <row r="208" customFormat="false" ht="15" hidden="false" customHeight="false" outlineLevel="0" collapsed="false">
      <c r="A208" s="78" t="s">
        <v>297</v>
      </c>
      <c r="B208" s="78" t="s">
        <v>298</v>
      </c>
      <c r="C208" s="78" t="s">
        <v>12282</v>
      </c>
      <c r="D208" s="90" t="n">
        <v>45456</v>
      </c>
      <c r="E208" s="78" t="s">
        <v>11235</v>
      </c>
      <c r="F208" s="78" t="s">
        <v>227</v>
      </c>
      <c r="G208" s="79" t="n">
        <v>38833</v>
      </c>
      <c r="H208" s="91" t="n">
        <v>0.0071180437175057</v>
      </c>
      <c r="I208" s="78" t="s">
        <v>11528</v>
      </c>
      <c r="J208" s="90" t="n">
        <v>41</v>
      </c>
      <c r="K208" s="81" t="n">
        <v>0.327430011005262</v>
      </c>
    </row>
    <row r="209" customFormat="false" ht="15" hidden="false" customHeight="false" outlineLevel="0" collapsed="false">
      <c r="A209" s="78" t="s">
        <v>297</v>
      </c>
      <c r="B209" s="78" t="s">
        <v>298</v>
      </c>
      <c r="C209" s="78" t="s">
        <v>12283</v>
      </c>
      <c r="D209" s="90" t="n">
        <v>77123</v>
      </c>
      <c r="E209" s="78" t="s">
        <v>11419</v>
      </c>
      <c r="F209" s="78" t="s">
        <v>227</v>
      </c>
      <c r="G209" s="79" t="n">
        <v>38288</v>
      </c>
      <c r="H209" s="91" t="n">
        <v>0.00701814585161739</v>
      </c>
      <c r="I209" s="78" t="s">
        <v>11534</v>
      </c>
      <c r="J209" s="90" t="n">
        <v>42</v>
      </c>
      <c r="K209" s="81" t="n">
        <v>0.3228347091744</v>
      </c>
    </row>
    <row r="210" customFormat="false" ht="15" hidden="false" customHeight="false" outlineLevel="0" collapsed="false">
      <c r="A210" s="78" t="s">
        <v>297</v>
      </c>
      <c r="B210" s="78" t="s">
        <v>298</v>
      </c>
      <c r="C210" s="78" t="s">
        <v>12284</v>
      </c>
      <c r="D210" s="90" t="n">
        <v>10333</v>
      </c>
      <c r="E210" s="78" t="s">
        <v>11232</v>
      </c>
      <c r="F210" s="78" t="s">
        <v>221</v>
      </c>
      <c r="G210" s="79" t="n">
        <v>36236</v>
      </c>
      <c r="H210" s="91" t="n">
        <v>0.00664201663913518</v>
      </c>
      <c r="I210" s="78" t="s">
        <v>11528</v>
      </c>
      <c r="J210" s="90" t="n">
        <v>43</v>
      </c>
      <c r="K210" s="81" t="n">
        <v>0.305532765400218</v>
      </c>
    </row>
    <row r="211" customFormat="false" ht="15" hidden="false" customHeight="false" outlineLevel="0" collapsed="false">
      <c r="A211" s="78" t="s">
        <v>297</v>
      </c>
      <c r="B211" s="78" t="s">
        <v>298</v>
      </c>
      <c r="C211" s="78" t="s">
        <v>12285</v>
      </c>
      <c r="D211" s="90" t="n">
        <v>45123</v>
      </c>
      <c r="E211" s="78" t="s">
        <v>11235</v>
      </c>
      <c r="F211" s="78" t="s">
        <v>227</v>
      </c>
      <c r="G211" s="79" t="n">
        <v>35902</v>
      </c>
      <c r="H211" s="91" t="n">
        <v>0.00658079482774675</v>
      </c>
      <c r="I211" s="78" t="s">
        <v>11528</v>
      </c>
      <c r="J211" s="90" t="n">
        <v>44</v>
      </c>
      <c r="K211" s="81" t="n">
        <v>0.302716562076351</v>
      </c>
    </row>
    <row r="212" customFormat="false" ht="15" hidden="false" customHeight="false" outlineLevel="0" collapsed="false">
      <c r="A212" s="78" t="s">
        <v>297</v>
      </c>
      <c r="B212" s="78" t="s">
        <v>298</v>
      </c>
      <c r="C212" s="78" t="s">
        <v>12286</v>
      </c>
      <c r="D212" s="90" t="n">
        <v>22000</v>
      </c>
      <c r="E212" s="78" t="s">
        <v>220</v>
      </c>
      <c r="F212" s="78" t="s">
        <v>221</v>
      </c>
      <c r="G212" s="79" t="n">
        <v>34752</v>
      </c>
      <c r="H212" s="91" t="n">
        <v>0.0063700011657806</v>
      </c>
      <c r="I212" s="78" t="s">
        <v>11528</v>
      </c>
      <c r="J212" s="90" t="n">
        <v>45</v>
      </c>
      <c r="K212" s="81" t="n">
        <v>0.293020053625908</v>
      </c>
    </row>
    <row r="213" customFormat="false" ht="15" hidden="false" customHeight="false" outlineLevel="0" collapsed="false">
      <c r="A213" s="78" t="s">
        <v>297</v>
      </c>
      <c r="B213" s="78" t="s">
        <v>298</v>
      </c>
      <c r="C213" s="78" t="s">
        <v>12287</v>
      </c>
      <c r="D213" s="90" t="n">
        <v>22888</v>
      </c>
      <c r="E213" s="78" t="s">
        <v>220</v>
      </c>
      <c r="F213" s="78" t="s">
        <v>221</v>
      </c>
      <c r="G213" s="79" t="n">
        <v>28316</v>
      </c>
      <c r="H213" s="91" t="n">
        <v>0.00519028985411612</v>
      </c>
      <c r="I213" s="78" t="s">
        <v>11528</v>
      </c>
      <c r="J213" s="90" t="n">
        <v>46</v>
      </c>
      <c r="K213" s="81" t="n">
        <v>0.238753333289342</v>
      </c>
    </row>
    <row r="214" customFormat="false" ht="15" hidden="false" customHeight="false" outlineLevel="0" collapsed="false">
      <c r="A214" s="78" t="s">
        <v>323</v>
      </c>
      <c r="B214" s="78" t="s">
        <v>324</v>
      </c>
      <c r="C214" s="78" t="s">
        <v>12288</v>
      </c>
      <c r="D214" s="90" t="n">
        <v>50100</v>
      </c>
      <c r="E214" s="78" t="s">
        <v>11316</v>
      </c>
      <c r="F214" s="78" t="s">
        <v>224</v>
      </c>
      <c r="G214" s="79" t="n">
        <v>92234</v>
      </c>
      <c r="H214" s="91" t="n">
        <v>0.0542997240683406</v>
      </c>
      <c r="I214" s="78" t="s">
        <v>11528</v>
      </c>
      <c r="J214" s="90" t="n">
        <v>1</v>
      </c>
      <c r="K214" s="81" t="n">
        <v>1.30319337764018</v>
      </c>
    </row>
    <row r="215" customFormat="false" ht="15" hidden="false" customHeight="false" outlineLevel="0" collapsed="false">
      <c r="A215" s="78" t="s">
        <v>323</v>
      </c>
      <c r="B215" s="78" t="s">
        <v>324</v>
      </c>
      <c r="C215" s="78" t="s">
        <v>12289</v>
      </c>
      <c r="D215" s="90" t="n">
        <v>44000</v>
      </c>
      <c r="E215" s="78" t="s">
        <v>11240</v>
      </c>
      <c r="F215" s="78" t="s">
        <v>221</v>
      </c>
      <c r="G215" s="79" t="n">
        <v>50833</v>
      </c>
      <c r="H215" s="91" t="n">
        <v>0.0299262514210157</v>
      </c>
      <c r="I215" s="78" t="s">
        <v>11528</v>
      </c>
      <c r="J215" s="90" t="n">
        <v>2</v>
      </c>
      <c r="K215" s="81" t="n">
        <v>0.718230034104376</v>
      </c>
    </row>
    <row r="216" customFormat="false" ht="15" hidden="false" customHeight="false" outlineLevel="0" collapsed="false">
      <c r="A216" s="78" t="s">
        <v>323</v>
      </c>
      <c r="B216" s="78" t="s">
        <v>324</v>
      </c>
      <c r="C216" s="78" t="s">
        <v>12290</v>
      </c>
      <c r="D216" s="90" t="n">
        <v>13100</v>
      </c>
      <c r="E216" s="78" t="s">
        <v>223</v>
      </c>
      <c r="F216" s="78" t="s">
        <v>224</v>
      </c>
      <c r="G216" s="79" t="n">
        <v>50046</v>
      </c>
      <c r="H216" s="91" t="n">
        <v>0.0294629311395383</v>
      </c>
      <c r="I216" s="78" t="s">
        <v>11528</v>
      </c>
      <c r="J216" s="90" t="n">
        <v>3</v>
      </c>
      <c r="K216" s="81" t="n">
        <v>0.707110347348919</v>
      </c>
    </row>
    <row r="217" customFormat="false" ht="15" hidden="false" customHeight="false" outlineLevel="0" collapsed="false">
      <c r="A217" s="78" t="s">
        <v>323</v>
      </c>
      <c r="B217" s="78" t="s">
        <v>324</v>
      </c>
      <c r="C217" s="78" t="s">
        <v>12291</v>
      </c>
      <c r="D217" s="90" t="n">
        <v>22000</v>
      </c>
      <c r="E217" s="78" t="s">
        <v>220</v>
      </c>
      <c r="F217" s="78" t="s">
        <v>221</v>
      </c>
      <c r="G217" s="79" t="n">
        <v>45604</v>
      </c>
      <c r="H217" s="91" t="n">
        <v>0.0268478502115555</v>
      </c>
      <c r="I217" s="78" t="s">
        <v>11528</v>
      </c>
      <c r="J217" s="90" t="n">
        <v>4</v>
      </c>
      <c r="K217" s="81" t="n">
        <v>0.644348405077331</v>
      </c>
    </row>
    <row r="218" customFormat="false" ht="15" hidden="false" customHeight="false" outlineLevel="0" collapsed="false">
      <c r="A218" s="78" t="s">
        <v>323</v>
      </c>
      <c r="B218" s="78" t="s">
        <v>324</v>
      </c>
      <c r="C218" s="78" t="s">
        <v>12292</v>
      </c>
      <c r="D218" s="90" t="n">
        <v>10222</v>
      </c>
      <c r="E218" s="78" t="s">
        <v>11232</v>
      </c>
      <c r="F218" s="78" t="s">
        <v>221</v>
      </c>
      <c r="G218" s="79" t="n">
        <v>45558</v>
      </c>
      <c r="H218" s="91" t="n">
        <v>0.0268207692294107</v>
      </c>
      <c r="I218" s="78" t="s">
        <v>11528</v>
      </c>
      <c r="J218" s="90" t="n">
        <v>5</v>
      </c>
      <c r="K218" s="81" t="n">
        <v>0.643698461505856</v>
      </c>
    </row>
    <row r="219" customFormat="false" ht="15" hidden="false" customHeight="false" outlineLevel="0" collapsed="false">
      <c r="A219" s="78" t="s">
        <v>323</v>
      </c>
      <c r="B219" s="78" t="s">
        <v>324</v>
      </c>
      <c r="C219" s="78" t="s">
        <v>12293</v>
      </c>
      <c r="D219" s="90" t="n">
        <v>40061</v>
      </c>
      <c r="E219" s="78" t="s">
        <v>11270</v>
      </c>
      <c r="F219" s="78" t="s">
        <v>224</v>
      </c>
      <c r="G219" s="79" t="n">
        <v>42769</v>
      </c>
      <c r="H219" s="91" t="n">
        <v>0.0251788375076313</v>
      </c>
      <c r="I219" s="78" t="s">
        <v>11528</v>
      </c>
      <c r="J219" s="90" t="n">
        <v>6</v>
      </c>
      <c r="K219" s="81" t="n">
        <v>0.60429210018315</v>
      </c>
    </row>
    <row r="220" customFormat="false" ht="15" hidden="false" customHeight="false" outlineLevel="0" collapsed="false">
      <c r="A220" s="78" t="s">
        <v>323</v>
      </c>
      <c r="B220" s="78" t="s">
        <v>324</v>
      </c>
      <c r="C220" s="78" t="s">
        <v>12294</v>
      </c>
      <c r="D220" s="90" t="n">
        <v>13131</v>
      </c>
      <c r="E220" s="78" t="s">
        <v>223</v>
      </c>
      <c r="F220" s="78" t="s">
        <v>224</v>
      </c>
      <c r="G220" s="79" t="n">
        <v>42331</v>
      </c>
      <c r="H220" s="91" t="n">
        <v>0.0249209794602525</v>
      </c>
      <c r="I220" s="78" t="s">
        <v>11528</v>
      </c>
      <c r="J220" s="90" t="n">
        <v>7</v>
      </c>
      <c r="K220" s="81" t="n">
        <v>0.598103507046059</v>
      </c>
    </row>
    <row r="221" customFormat="false" ht="15" hidden="false" customHeight="false" outlineLevel="0" collapsed="false">
      <c r="A221" s="78" t="s">
        <v>323</v>
      </c>
      <c r="B221" s="78" t="s">
        <v>324</v>
      </c>
      <c r="C221" s="78" t="s">
        <v>12295</v>
      </c>
      <c r="D221" s="90" t="n">
        <v>50123</v>
      </c>
      <c r="E221" s="78" t="s">
        <v>11316</v>
      </c>
      <c r="F221" s="78" t="s">
        <v>224</v>
      </c>
      <c r="G221" s="79" t="n">
        <v>40569</v>
      </c>
      <c r="H221" s="91" t="n">
        <v>0.0238836601007059</v>
      </c>
      <c r="I221" s="78" t="s">
        <v>11528</v>
      </c>
      <c r="J221" s="90" t="n">
        <v>8</v>
      </c>
      <c r="K221" s="81" t="n">
        <v>0.573207842416942</v>
      </c>
    </row>
    <row r="222" customFormat="false" ht="15" hidden="false" customHeight="false" outlineLevel="0" collapsed="false">
      <c r="A222" s="78" t="s">
        <v>323</v>
      </c>
      <c r="B222" s="78" t="s">
        <v>324</v>
      </c>
      <c r="C222" s="78" t="s">
        <v>12296</v>
      </c>
      <c r="D222" s="90" t="n">
        <v>22193</v>
      </c>
      <c r="E222" s="78" t="s">
        <v>220</v>
      </c>
      <c r="F222" s="78" t="s">
        <v>221</v>
      </c>
      <c r="G222" s="79" t="n">
        <v>39181</v>
      </c>
      <c r="H222" s="91" t="n">
        <v>0.0230665209003367</v>
      </c>
      <c r="I222" s="78" t="s">
        <v>11528</v>
      </c>
      <c r="J222" s="90" t="n">
        <v>9</v>
      </c>
      <c r="K222" s="81" t="n">
        <v>0.553596501608081</v>
      </c>
    </row>
    <row r="223" customFormat="false" ht="15" hidden="false" customHeight="false" outlineLevel="0" collapsed="false">
      <c r="A223" s="78" t="s">
        <v>323</v>
      </c>
      <c r="B223" s="78" t="s">
        <v>324</v>
      </c>
      <c r="C223" s="78" t="s">
        <v>12297</v>
      </c>
      <c r="D223" s="90" t="n">
        <v>20000</v>
      </c>
      <c r="E223" s="78" t="s">
        <v>11266</v>
      </c>
      <c r="F223" s="78" t="s">
        <v>227</v>
      </c>
      <c r="G223" s="79" t="n">
        <v>37401</v>
      </c>
      <c r="H223" s="91" t="n">
        <v>0.0220186046347335</v>
      </c>
      <c r="I223" s="78" t="s">
        <v>11528</v>
      </c>
      <c r="J223" s="90" t="n">
        <v>10</v>
      </c>
      <c r="K223" s="81" t="n">
        <v>0.528446511233604</v>
      </c>
    </row>
    <row r="224" customFormat="false" ht="15" hidden="false" customHeight="false" outlineLevel="0" collapsed="false">
      <c r="A224" s="78" t="s">
        <v>323</v>
      </c>
      <c r="B224" s="78" t="s">
        <v>324</v>
      </c>
      <c r="C224" s="78" t="s">
        <v>12298</v>
      </c>
      <c r="D224" s="90" t="n">
        <v>22322</v>
      </c>
      <c r="E224" s="78" t="s">
        <v>220</v>
      </c>
      <c r="F224" s="78" t="s">
        <v>221</v>
      </c>
      <c r="G224" s="79" t="n">
        <v>32120</v>
      </c>
      <c r="H224" s="91" t="n">
        <v>0.0189095901411096</v>
      </c>
      <c r="I224" s="78" t="s">
        <v>11528</v>
      </c>
      <c r="J224" s="90" t="n">
        <v>11</v>
      </c>
      <c r="K224" s="81" t="n">
        <v>0.45383016338663</v>
      </c>
    </row>
    <row r="225" customFormat="false" ht="15" hidden="false" customHeight="false" outlineLevel="0" collapsed="false">
      <c r="A225" s="78" t="s">
        <v>323</v>
      </c>
      <c r="B225" s="78" t="s">
        <v>324</v>
      </c>
      <c r="C225" s="78" t="s">
        <v>12299</v>
      </c>
      <c r="D225" s="90" t="n">
        <v>15900</v>
      </c>
      <c r="E225" s="78" t="s">
        <v>11237</v>
      </c>
      <c r="F225" s="78" t="s">
        <v>227</v>
      </c>
      <c r="G225" s="79" t="n">
        <v>31882</v>
      </c>
      <c r="H225" s="91" t="n">
        <v>0.0187694754943604</v>
      </c>
      <c r="I225" s="78" t="s">
        <v>11528</v>
      </c>
      <c r="J225" s="90" t="n">
        <v>12</v>
      </c>
      <c r="K225" s="81" t="n">
        <v>0.450467411864649</v>
      </c>
    </row>
    <row r="226" customFormat="false" ht="15" hidden="false" customHeight="false" outlineLevel="0" collapsed="false">
      <c r="A226" s="78" t="s">
        <v>323</v>
      </c>
      <c r="B226" s="78" t="s">
        <v>324</v>
      </c>
      <c r="C226" s="78" t="s">
        <v>12300</v>
      </c>
      <c r="D226" s="90" t="n">
        <v>11111</v>
      </c>
      <c r="E226" s="78" t="s">
        <v>11230</v>
      </c>
      <c r="F226" s="78" t="s">
        <v>221</v>
      </c>
      <c r="G226" s="79" t="n">
        <v>29926</v>
      </c>
      <c r="H226" s="91" t="n">
        <v>0.0176179450362032</v>
      </c>
      <c r="I226" s="78" t="s">
        <v>11528</v>
      </c>
      <c r="J226" s="90" t="n">
        <v>13</v>
      </c>
      <c r="K226" s="81" t="n">
        <v>0.422830680868876</v>
      </c>
    </row>
    <row r="227" customFormat="false" ht="15" hidden="false" customHeight="false" outlineLevel="0" collapsed="false">
      <c r="A227" s="78" t="s">
        <v>323</v>
      </c>
      <c r="B227" s="78" t="s">
        <v>324</v>
      </c>
      <c r="C227" s="78" t="s">
        <v>12301</v>
      </c>
      <c r="D227" s="90" t="n">
        <v>11011</v>
      </c>
      <c r="E227" s="78" t="s">
        <v>11230</v>
      </c>
      <c r="F227" s="78" t="s">
        <v>221</v>
      </c>
      <c r="G227" s="79" t="n">
        <v>29786</v>
      </c>
      <c r="H227" s="91" t="n">
        <v>0.0175355246557625</v>
      </c>
      <c r="I227" s="78" t="s">
        <v>11534</v>
      </c>
      <c r="J227" s="90" t="n">
        <v>14</v>
      </c>
      <c r="K227" s="81" t="n">
        <v>0.420852591738299</v>
      </c>
    </row>
    <row r="228" customFormat="false" ht="15" hidden="false" customHeight="false" outlineLevel="0" collapsed="false">
      <c r="A228" s="78" t="s">
        <v>323</v>
      </c>
      <c r="B228" s="78" t="s">
        <v>324</v>
      </c>
      <c r="C228" s="78" t="s">
        <v>12302</v>
      </c>
      <c r="D228" s="90" t="n">
        <v>13013</v>
      </c>
      <c r="E228" s="78" t="s">
        <v>223</v>
      </c>
      <c r="F228" s="78" t="s">
        <v>224</v>
      </c>
      <c r="G228" s="79" t="n">
        <v>29387</v>
      </c>
      <c r="H228" s="91" t="n">
        <v>0.0173006265715065</v>
      </c>
      <c r="I228" s="78" t="s">
        <v>11534</v>
      </c>
      <c r="J228" s="90" t="n">
        <v>15</v>
      </c>
      <c r="K228" s="81" t="n">
        <v>0.415215037716155</v>
      </c>
    </row>
    <row r="229" customFormat="false" ht="15" hidden="false" customHeight="false" outlineLevel="0" collapsed="false">
      <c r="A229" s="78" t="s">
        <v>323</v>
      </c>
      <c r="B229" s="78" t="s">
        <v>324</v>
      </c>
      <c r="C229" s="78" t="s">
        <v>12303</v>
      </c>
      <c r="D229" s="90" t="n">
        <v>15123</v>
      </c>
      <c r="E229" s="78" t="s">
        <v>11237</v>
      </c>
      <c r="F229" s="78" t="s">
        <v>227</v>
      </c>
      <c r="G229" s="79" t="n">
        <v>28796</v>
      </c>
      <c r="H229" s="91" t="n">
        <v>0.0169526948226461</v>
      </c>
      <c r="I229" s="78" t="s">
        <v>11528</v>
      </c>
      <c r="J229" s="90" t="n">
        <v>16</v>
      </c>
      <c r="K229" s="81" t="n">
        <v>0.406864675743505</v>
      </c>
    </row>
    <row r="230" customFormat="false" ht="15" hidden="false" customHeight="false" outlineLevel="0" collapsed="false">
      <c r="A230" s="78" t="s">
        <v>323</v>
      </c>
      <c r="B230" s="78" t="s">
        <v>324</v>
      </c>
      <c r="C230" s="78" t="s">
        <v>12304</v>
      </c>
      <c r="D230" s="90" t="n">
        <v>10789</v>
      </c>
      <c r="E230" s="78" t="s">
        <v>11232</v>
      </c>
      <c r="F230" s="78" t="s">
        <v>221</v>
      </c>
      <c r="G230" s="79" t="n">
        <v>28172</v>
      </c>
      <c r="H230" s="91" t="n">
        <v>0.0165853354126818</v>
      </c>
      <c r="I230" s="78" t="s">
        <v>11528</v>
      </c>
      <c r="J230" s="90" t="n">
        <v>17</v>
      </c>
      <c r="K230" s="81" t="n">
        <v>0.398048049904363</v>
      </c>
    </row>
    <row r="231" customFormat="false" ht="15" hidden="false" customHeight="false" outlineLevel="0" collapsed="false">
      <c r="A231" s="78" t="s">
        <v>323</v>
      </c>
      <c r="B231" s="78" t="s">
        <v>324</v>
      </c>
      <c r="C231" s="78" t="s">
        <v>12305</v>
      </c>
      <c r="D231" s="90" t="n">
        <v>10123</v>
      </c>
      <c r="E231" s="78" t="s">
        <v>11232</v>
      </c>
      <c r="F231" s="78" t="s">
        <v>221</v>
      </c>
      <c r="G231" s="79" t="n">
        <v>27541</v>
      </c>
      <c r="H231" s="91" t="n">
        <v>0.0162138549836955</v>
      </c>
      <c r="I231" s="78" t="s">
        <v>11534</v>
      </c>
      <c r="J231" s="90" t="n">
        <v>18</v>
      </c>
      <c r="K231" s="81" t="n">
        <v>0.389132519608692</v>
      </c>
    </row>
    <row r="232" customFormat="false" ht="15" hidden="false" customHeight="false" outlineLevel="0" collapsed="false">
      <c r="A232" s="78" t="s">
        <v>323</v>
      </c>
      <c r="B232" s="78" t="s">
        <v>324</v>
      </c>
      <c r="C232" s="78" t="s">
        <v>12306</v>
      </c>
      <c r="D232" s="90" t="n">
        <v>15190</v>
      </c>
      <c r="E232" s="78" t="s">
        <v>11237</v>
      </c>
      <c r="F232" s="78" t="s">
        <v>227</v>
      </c>
      <c r="G232" s="79" t="n">
        <v>26433</v>
      </c>
      <c r="H232" s="91" t="n">
        <v>0.0155615565442076</v>
      </c>
      <c r="I232" s="78" t="s">
        <v>11534</v>
      </c>
      <c r="J232" s="90" t="n">
        <v>19</v>
      </c>
      <c r="K232" s="81" t="n">
        <v>0.373477357060984</v>
      </c>
    </row>
    <row r="233" customFormat="false" ht="15" hidden="false" customHeight="false" outlineLevel="0" collapsed="false">
      <c r="A233" s="78" t="s">
        <v>323</v>
      </c>
      <c r="B233" s="78" t="s">
        <v>324</v>
      </c>
      <c r="C233" s="78" t="s">
        <v>12307</v>
      </c>
      <c r="D233" s="90" t="n">
        <v>22022</v>
      </c>
      <c r="E233" s="78" t="s">
        <v>220</v>
      </c>
      <c r="F233" s="78" t="s">
        <v>221</v>
      </c>
      <c r="G233" s="79" t="n">
        <v>23683</v>
      </c>
      <c r="H233" s="91" t="n">
        <v>0.013942584785551</v>
      </c>
      <c r="I233" s="78" t="s">
        <v>11534</v>
      </c>
      <c r="J233" s="90" t="n">
        <v>20</v>
      </c>
      <c r="K233" s="81" t="n">
        <v>0.334622034853224</v>
      </c>
    </row>
    <row r="234" customFormat="false" ht="15" hidden="false" customHeight="false" outlineLevel="0" collapsed="false">
      <c r="A234" s="78" t="s">
        <v>323</v>
      </c>
      <c r="B234" s="78" t="s">
        <v>324</v>
      </c>
      <c r="C234" s="78" t="s">
        <v>12308</v>
      </c>
      <c r="D234" s="90" t="n">
        <v>11133</v>
      </c>
      <c r="E234" s="78" t="s">
        <v>11230</v>
      </c>
      <c r="F234" s="78" t="s">
        <v>221</v>
      </c>
      <c r="G234" s="79" t="n">
        <v>21326</v>
      </c>
      <c r="H234" s="91" t="n">
        <v>0.0125549788091315</v>
      </c>
      <c r="I234" s="78" t="s">
        <v>11534</v>
      </c>
      <c r="J234" s="90" t="n">
        <v>21</v>
      </c>
      <c r="K234" s="81" t="n">
        <v>0.301319491419155</v>
      </c>
    </row>
    <row r="235" customFormat="false" ht="15" hidden="false" customHeight="false" outlineLevel="0" collapsed="false">
      <c r="A235" s="78" t="s">
        <v>323</v>
      </c>
      <c r="B235" s="78" t="s">
        <v>324</v>
      </c>
      <c r="C235" s="78" t="s">
        <v>12309</v>
      </c>
      <c r="D235" s="90" t="n">
        <v>22888</v>
      </c>
      <c r="E235" s="78" t="s">
        <v>220</v>
      </c>
      <c r="F235" s="78" t="s">
        <v>221</v>
      </c>
      <c r="G235" s="79" t="n">
        <v>20622</v>
      </c>
      <c r="H235" s="91" t="n">
        <v>0.0121405220389154</v>
      </c>
      <c r="I235" s="78" t="s">
        <v>11534</v>
      </c>
      <c r="J235" s="90" t="n">
        <v>22</v>
      </c>
      <c r="K235" s="81" t="n">
        <v>0.291372528933969</v>
      </c>
    </row>
    <row r="236" customFormat="false" ht="15" hidden="false" customHeight="false" outlineLevel="0" collapsed="false">
      <c r="A236" s="78" t="s">
        <v>323</v>
      </c>
      <c r="B236" s="78" t="s">
        <v>324</v>
      </c>
      <c r="C236" s="78" t="s">
        <v>12310</v>
      </c>
      <c r="D236" s="90" t="n">
        <v>55123</v>
      </c>
      <c r="E236" s="78" t="s">
        <v>232</v>
      </c>
      <c r="F236" s="78" t="s">
        <v>227</v>
      </c>
      <c r="G236" s="79" t="n">
        <v>19603</v>
      </c>
      <c r="H236" s="91" t="n">
        <v>0.0115406194127077</v>
      </c>
      <c r="I236" s="78" t="s">
        <v>11528</v>
      </c>
      <c r="J236" s="90" t="n">
        <v>23</v>
      </c>
      <c r="K236" s="81" t="n">
        <v>0.276974865904985</v>
      </c>
    </row>
    <row r="237" customFormat="false" ht="15" hidden="false" customHeight="false" outlineLevel="0" collapsed="false">
      <c r="A237" s="78" t="s">
        <v>323</v>
      </c>
      <c r="B237" s="78" t="s">
        <v>324</v>
      </c>
      <c r="C237" s="78" t="s">
        <v>12311</v>
      </c>
      <c r="D237" s="90" t="n">
        <v>40222</v>
      </c>
      <c r="E237" s="78" t="s">
        <v>11270</v>
      </c>
      <c r="F237" s="78" t="s">
        <v>224</v>
      </c>
      <c r="G237" s="79" t="n">
        <v>15440</v>
      </c>
      <c r="H237" s="91" t="n">
        <v>0.00908979052860311</v>
      </c>
      <c r="I237" s="78" t="s">
        <v>11534</v>
      </c>
      <c r="J237" s="90" t="n">
        <v>24</v>
      </c>
      <c r="K237" s="81" t="n">
        <v>0.218154972686475</v>
      </c>
    </row>
    <row r="238" customFormat="false" ht="15" hidden="false" customHeight="false" outlineLevel="0" collapsed="false">
      <c r="A238" s="78" t="s">
        <v>311</v>
      </c>
      <c r="B238" s="78" t="s">
        <v>312</v>
      </c>
      <c r="C238" s="78" t="s">
        <v>12312</v>
      </c>
      <c r="D238" s="90" t="n">
        <v>50180</v>
      </c>
      <c r="E238" s="78" t="s">
        <v>11316</v>
      </c>
      <c r="F238" s="78" t="s">
        <v>224</v>
      </c>
      <c r="G238" s="79" t="n">
        <v>61501</v>
      </c>
      <c r="H238" s="91" t="n">
        <v>0.0287013793705307</v>
      </c>
      <c r="I238" s="78" t="s">
        <v>11528</v>
      </c>
      <c r="J238" s="90" t="n">
        <v>1</v>
      </c>
      <c r="K238" s="81" t="n">
        <v>0.861041381115919</v>
      </c>
    </row>
    <row r="239" customFormat="false" ht="15" hidden="false" customHeight="false" outlineLevel="0" collapsed="false">
      <c r="A239" s="78" t="s">
        <v>311</v>
      </c>
      <c r="B239" s="78" t="s">
        <v>312</v>
      </c>
      <c r="C239" s="78" t="s">
        <v>12313</v>
      </c>
      <c r="D239" s="90" t="n">
        <v>22190</v>
      </c>
      <c r="E239" s="78" t="s">
        <v>220</v>
      </c>
      <c r="F239" s="78" t="s">
        <v>221</v>
      </c>
      <c r="G239" s="79" t="n">
        <v>60097</v>
      </c>
      <c r="H239" s="91" t="n">
        <v>0.0280461585345081</v>
      </c>
      <c r="I239" s="78" t="s">
        <v>11528</v>
      </c>
      <c r="J239" s="90" t="n">
        <v>2</v>
      </c>
      <c r="K239" s="81" t="n">
        <v>0.841384756035242</v>
      </c>
    </row>
    <row r="240" customFormat="false" ht="15" hidden="false" customHeight="false" outlineLevel="0" collapsed="false">
      <c r="A240" s="78" t="s">
        <v>311</v>
      </c>
      <c r="B240" s="78" t="s">
        <v>312</v>
      </c>
      <c r="C240" s="78" t="s">
        <v>12314</v>
      </c>
      <c r="D240" s="90" t="n">
        <v>22122</v>
      </c>
      <c r="E240" s="78" t="s">
        <v>220</v>
      </c>
      <c r="F240" s="78" t="s">
        <v>221</v>
      </c>
      <c r="G240" s="79" t="n">
        <v>51895</v>
      </c>
      <c r="H240" s="91" t="n">
        <v>0.0242184368129573</v>
      </c>
      <c r="I240" s="78" t="s">
        <v>11528</v>
      </c>
      <c r="J240" s="90" t="n">
        <v>3</v>
      </c>
      <c r="K240" s="81" t="n">
        <v>0.72655310438872</v>
      </c>
    </row>
    <row r="241" customFormat="false" ht="15" hidden="false" customHeight="false" outlineLevel="0" collapsed="false">
      <c r="A241" s="78" t="s">
        <v>311</v>
      </c>
      <c r="B241" s="78" t="s">
        <v>312</v>
      </c>
      <c r="C241" s="78" t="s">
        <v>12315</v>
      </c>
      <c r="D241" s="90" t="n">
        <v>13013</v>
      </c>
      <c r="E241" s="78" t="s">
        <v>223</v>
      </c>
      <c r="F241" s="78" t="s">
        <v>224</v>
      </c>
      <c r="G241" s="79" t="n">
        <v>51306</v>
      </c>
      <c r="H241" s="91" t="n">
        <v>0.0239435614052527</v>
      </c>
      <c r="I241" s="78" t="s">
        <v>11528</v>
      </c>
      <c r="J241" s="90" t="n">
        <v>4</v>
      </c>
      <c r="K241" s="81" t="n">
        <v>0.718306842157581</v>
      </c>
    </row>
    <row r="242" customFormat="false" ht="15" hidden="false" customHeight="false" outlineLevel="0" collapsed="false">
      <c r="A242" s="78" t="s">
        <v>311</v>
      </c>
      <c r="B242" s="78" t="s">
        <v>312</v>
      </c>
      <c r="C242" s="78" t="s">
        <v>12316</v>
      </c>
      <c r="D242" s="90" t="n">
        <v>15000</v>
      </c>
      <c r="E242" s="78" t="s">
        <v>11237</v>
      </c>
      <c r="F242" s="78" t="s">
        <v>227</v>
      </c>
      <c r="G242" s="79" t="n">
        <v>41670</v>
      </c>
      <c r="H242" s="91" t="n">
        <v>0.0194466184024652</v>
      </c>
      <c r="I242" s="78" t="s">
        <v>11528</v>
      </c>
      <c r="J242" s="90" t="n">
        <v>5</v>
      </c>
      <c r="K242" s="81" t="n">
        <v>0.583398552073956</v>
      </c>
    </row>
    <row r="243" customFormat="false" ht="15" hidden="false" customHeight="false" outlineLevel="0" collapsed="false">
      <c r="A243" s="78" t="s">
        <v>311</v>
      </c>
      <c r="B243" s="78" t="s">
        <v>312</v>
      </c>
      <c r="C243" s="78" t="s">
        <v>12317</v>
      </c>
      <c r="D243" s="90" t="n">
        <v>22522</v>
      </c>
      <c r="E243" s="78" t="s">
        <v>220</v>
      </c>
      <c r="F243" s="78" t="s">
        <v>221</v>
      </c>
      <c r="G243" s="79" t="n">
        <v>40068</v>
      </c>
      <c r="H243" s="91" t="n">
        <v>0.0186989946280292</v>
      </c>
      <c r="I243" s="78" t="s">
        <v>11528</v>
      </c>
      <c r="J243" s="90" t="n">
        <v>6</v>
      </c>
      <c r="K243" s="81" t="n">
        <v>0.560969838840875</v>
      </c>
    </row>
    <row r="244" customFormat="false" ht="15" hidden="false" customHeight="false" outlineLevel="0" collapsed="false">
      <c r="A244" s="78" t="s">
        <v>311</v>
      </c>
      <c r="B244" s="78" t="s">
        <v>312</v>
      </c>
      <c r="C244" s="78" t="s">
        <v>12318</v>
      </c>
      <c r="D244" s="90" t="n">
        <v>22322</v>
      </c>
      <c r="E244" s="78" t="s">
        <v>220</v>
      </c>
      <c r="F244" s="78" t="s">
        <v>221</v>
      </c>
      <c r="G244" s="79" t="n">
        <v>38286</v>
      </c>
      <c r="H244" s="91" t="n">
        <v>0.0178673681823082</v>
      </c>
      <c r="I244" s="78" t="s">
        <v>11528</v>
      </c>
      <c r="J244" s="90" t="n">
        <v>7</v>
      </c>
      <c r="K244" s="81" t="n">
        <v>0.536021045469246</v>
      </c>
    </row>
    <row r="245" customFormat="false" ht="15" hidden="false" customHeight="false" outlineLevel="0" collapsed="false">
      <c r="A245" s="78" t="s">
        <v>311</v>
      </c>
      <c r="B245" s="78" t="s">
        <v>312</v>
      </c>
      <c r="C245" s="78" t="s">
        <v>3125</v>
      </c>
      <c r="D245" s="90" t="n">
        <v>13133</v>
      </c>
      <c r="E245" s="78" t="s">
        <v>223</v>
      </c>
      <c r="F245" s="78" t="s">
        <v>224</v>
      </c>
      <c r="G245" s="79" t="n">
        <v>35988</v>
      </c>
      <c r="H245" s="91" t="n">
        <v>0.0167949340789037</v>
      </c>
      <c r="I245" s="78" t="s">
        <v>11528</v>
      </c>
      <c r="J245" s="90" t="n">
        <v>8</v>
      </c>
      <c r="K245" s="81" t="n">
        <v>0.503848022367111</v>
      </c>
    </row>
    <row r="246" customFormat="false" ht="15" hidden="false" customHeight="false" outlineLevel="0" collapsed="false">
      <c r="A246" s="78" t="s">
        <v>311</v>
      </c>
      <c r="B246" s="78" t="s">
        <v>312</v>
      </c>
      <c r="C246" s="78" t="s">
        <v>12319</v>
      </c>
      <c r="D246" s="90" t="n">
        <v>20200</v>
      </c>
      <c r="E246" s="78" t="s">
        <v>11266</v>
      </c>
      <c r="F246" s="78" t="s">
        <v>227</v>
      </c>
      <c r="G246" s="79" t="n">
        <v>35019</v>
      </c>
      <c r="H246" s="91" t="n">
        <v>0.0163427196984864</v>
      </c>
      <c r="I246" s="78" t="s">
        <v>11528</v>
      </c>
      <c r="J246" s="90" t="n">
        <v>9</v>
      </c>
      <c r="K246" s="81" t="n">
        <v>0.490281590954592</v>
      </c>
    </row>
    <row r="247" customFormat="false" ht="15" hidden="false" customHeight="false" outlineLevel="0" collapsed="false">
      <c r="A247" s="78" t="s">
        <v>311</v>
      </c>
      <c r="B247" s="78" t="s">
        <v>312</v>
      </c>
      <c r="C247" s="78" t="s">
        <v>12320</v>
      </c>
      <c r="D247" s="90" t="n">
        <v>10000</v>
      </c>
      <c r="E247" s="78" t="s">
        <v>11232</v>
      </c>
      <c r="F247" s="78" t="s">
        <v>221</v>
      </c>
      <c r="G247" s="79" t="n">
        <v>34251</v>
      </c>
      <c r="H247" s="91" t="n">
        <v>0.015984308301004</v>
      </c>
      <c r="I247" s="78" t="s">
        <v>11528</v>
      </c>
      <c r="J247" s="90" t="n">
        <v>10</v>
      </c>
      <c r="K247" s="81" t="n">
        <v>0.479529249030119</v>
      </c>
    </row>
    <row r="248" customFormat="false" ht="15" hidden="false" customHeight="false" outlineLevel="0" collapsed="false">
      <c r="A248" s="78" t="s">
        <v>311</v>
      </c>
      <c r="B248" s="78" t="s">
        <v>312</v>
      </c>
      <c r="C248" s="78" t="s">
        <v>12321</v>
      </c>
      <c r="D248" s="90" t="n">
        <v>22000</v>
      </c>
      <c r="E248" s="78" t="s">
        <v>220</v>
      </c>
      <c r="F248" s="78" t="s">
        <v>221</v>
      </c>
      <c r="G248" s="79" t="n">
        <v>33226</v>
      </c>
      <c r="H248" s="91" t="n">
        <v>0.0155059597561869</v>
      </c>
      <c r="I248" s="78" t="s">
        <v>11528</v>
      </c>
      <c r="J248" s="90" t="n">
        <v>11</v>
      </c>
      <c r="K248" s="81" t="n">
        <v>0.465178792685607</v>
      </c>
    </row>
    <row r="249" customFormat="false" ht="15" hidden="false" customHeight="false" outlineLevel="0" collapsed="false">
      <c r="A249" s="78" t="s">
        <v>311</v>
      </c>
      <c r="B249" s="78" t="s">
        <v>312</v>
      </c>
      <c r="C249" s="78" t="s">
        <v>12322</v>
      </c>
      <c r="D249" s="90" t="n">
        <v>20300</v>
      </c>
      <c r="E249" s="78" t="s">
        <v>11266</v>
      </c>
      <c r="F249" s="78" t="s">
        <v>227</v>
      </c>
      <c r="G249" s="79" t="n">
        <v>32965</v>
      </c>
      <c r="H249" s="91" t="n">
        <v>0.0153841558828237</v>
      </c>
      <c r="I249" s="78" t="s">
        <v>11528</v>
      </c>
      <c r="J249" s="90" t="n">
        <v>12</v>
      </c>
      <c r="K249" s="81" t="n">
        <v>0.461524676484712</v>
      </c>
    </row>
    <row r="250" customFormat="false" ht="15" hidden="false" customHeight="false" outlineLevel="0" collapsed="false">
      <c r="A250" s="78" t="s">
        <v>311</v>
      </c>
      <c r="B250" s="78" t="s">
        <v>312</v>
      </c>
      <c r="C250" s="78" t="s">
        <v>12323</v>
      </c>
      <c r="D250" s="90" t="n">
        <v>15123</v>
      </c>
      <c r="E250" s="78" t="s">
        <v>11237</v>
      </c>
      <c r="F250" s="78" t="s">
        <v>227</v>
      </c>
      <c r="G250" s="79" t="n">
        <v>32592</v>
      </c>
      <c r="H250" s="91" t="n">
        <v>0.0152100836806611</v>
      </c>
      <c r="I250" s="78" t="s">
        <v>11528</v>
      </c>
      <c r="J250" s="90" t="n">
        <v>13</v>
      </c>
      <c r="K250" s="81" t="n">
        <v>0.456302510419831</v>
      </c>
    </row>
    <row r="251" customFormat="false" ht="15" hidden="false" customHeight="false" outlineLevel="0" collapsed="false">
      <c r="A251" s="78" t="s">
        <v>311</v>
      </c>
      <c r="B251" s="78" t="s">
        <v>312</v>
      </c>
      <c r="C251" s="78" t="s">
        <v>12324</v>
      </c>
      <c r="D251" s="90" t="n">
        <v>11000</v>
      </c>
      <c r="E251" s="78" t="s">
        <v>11230</v>
      </c>
      <c r="F251" s="78" t="s">
        <v>221</v>
      </c>
      <c r="G251" s="79" t="n">
        <v>32036</v>
      </c>
      <c r="H251" s="91" t="n">
        <v>0.014950608762692</v>
      </c>
      <c r="I251" s="78" t="s">
        <v>11528</v>
      </c>
      <c r="J251" s="90" t="n">
        <v>14</v>
      </c>
      <c r="K251" s="81" t="n">
        <v>0.44851826288076</v>
      </c>
    </row>
    <row r="252" customFormat="false" ht="15" hidden="false" customHeight="false" outlineLevel="0" collapsed="false">
      <c r="A252" s="78" t="s">
        <v>311</v>
      </c>
      <c r="B252" s="78" t="s">
        <v>312</v>
      </c>
      <c r="C252" s="78" t="s">
        <v>12325</v>
      </c>
      <c r="D252" s="90" t="n">
        <v>40800</v>
      </c>
      <c r="E252" s="78" t="s">
        <v>11270</v>
      </c>
      <c r="F252" s="78" t="s">
        <v>224</v>
      </c>
      <c r="G252" s="79" t="n">
        <v>32033</v>
      </c>
      <c r="H252" s="91" t="n">
        <v>0.0149492087181706</v>
      </c>
      <c r="I252" s="78" t="s">
        <v>11528</v>
      </c>
      <c r="J252" s="90" t="n">
        <v>15</v>
      </c>
      <c r="K252" s="81" t="n">
        <v>0.448476261545117</v>
      </c>
    </row>
    <row r="253" customFormat="false" ht="15" hidden="false" customHeight="false" outlineLevel="0" collapsed="false">
      <c r="A253" s="78" t="s">
        <v>311</v>
      </c>
      <c r="B253" s="78" t="s">
        <v>312</v>
      </c>
      <c r="C253" s="78" t="s">
        <v>12326</v>
      </c>
      <c r="D253" s="90" t="n">
        <v>11500</v>
      </c>
      <c r="E253" s="78" t="s">
        <v>11230</v>
      </c>
      <c r="F253" s="78" t="s">
        <v>221</v>
      </c>
      <c r="G253" s="79" t="n">
        <v>31537</v>
      </c>
      <c r="H253" s="91" t="n">
        <v>0.0147177346906298</v>
      </c>
      <c r="I253" s="78" t="s">
        <v>11528</v>
      </c>
      <c r="J253" s="90" t="n">
        <v>16</v>
      </c>
      <c r="K253" s="81" t="n">
        <v>0.441532040718895</v>
      </c>
    </row>
    <row r="254" customFormat="false" ht="15" hidden="false" customHeight="false" outlineLevel="0" collapsed="false">
      <c r="A254" s="78" t="s">
        <v>311</v>
      </c>
      <c r="B254" s="78" t="s">
        <v>312</v>
      </c>
      <c r="C254" s="78" t="s">
        <v>12327</v>
      </c>
      <c r="D254" s="90" t="n">
        <v>11111</v>
      </c>
      <c r="E254" s="78" t="s">
        <v>11230</v>
      </c>
      <c r="F254" s="78" t="s">
        <v>221</v>
      </c>
      <c r="G254" s="79" t="n">
        <v>30446</v>
      </c>
      <c r="H254" s="91" t="n">
        <v>0.0142085851663416</v>
      </c>
      <c r="I254" s="78" t="s">
        <v>11528</v>
      </c>
      <c r="J254" s="90" t="n">
        <v>17</v>
      </c>
      <c r="K254" s="81" t="n">
        <v>0.426257554990249</v>
      </c>
    </row>
    <row r="255" customFormat="false" ht="15" hidden="false" customHeight="false" outlineLevel="0" collapsed="false">
      <c r="A255" s="78" t="s">
        <v>311</v>
      </c>
      <c r="B255" s="78" t="s">
        <v>312</v>
      </c>
      <c r="C255" s="78" t="s">
        <v>12328</v>
      </c>
      <c r="D255" s="90" t="n">
        <v>40569</v>
      </c>
      <c r="E255" s="78" t="s">
        <v>11270</v>
      </c>
      <c r="F255" s="78" t="s">
        <v>224</v>
      </c>
      <c r="G255" s="79" t="n">
        <v>29706</v>
      </c>
      <c r="H255" s="91" t="n">
        <v>0.0138632408510591</v>
      </c>
      <c r="I255" s="78" t="s">
        <v>11528</v>
      </c>
      <c r="J255" s="90" t="n">
        <v>18</v>
      </c>
      <c r="K255" s="81" t="n">
        <v>0.415897225531772</v>
      </c>
    </row>
    <row r="256" customFormat="false" ht="15" hidden="false" customHeight="false" outlineLevel="0" collapsed="false">
      <c r="A256" s="78" t="s">
        <v>311</v>
      </c>
      <c r="B256" s="78" t="s">
        <v>312</v>
      </c>
      <c r="C256" s="78" t="s">
        <v>12329</v>
      </c>
      <c r="D256" s="90" t="n">
        <v>11333</v>
      </c>
      <c r="E256" s="78" t="s">
        <v>11230</v>
      </c>
      <c r="F256" s="78" t="s">
        <v>221</v>
      </c>
      <c r="G256" s="79" t="n">
        <v>29583</v>
      </c>
      <c r="H256" s="91" t="n">
        <v>0.013805839025681</v>
      </c>
      <c r="I256" s="78" t="s">
        <v>11528</v>
      </c>
      <c r="J256" s="90" t="n">
        <v>19</v>
      </c>
      <c r="K256" s="81" t="n">
        <v>0.414175170770431</v>
      </c>
    </row>
    <row r="257" customFormat="false" ht="15" hidden="false" customHeight="false" outlineLevel="0" collapsed="false">
      <c r="A257" s="78" t="s">
        <v>311</v>
      </c>
      <c r="B257" s="78" t="s">
        <v>312</v>
      </c>
      <c r="C257" s="78" t="s">
        <v>12330</v>
      </c>
      <c r="D257" s="90" t="n">
        <v>20789</v>
      </c>
      <c r="E257" s="78" t="s">
        <v>11266</v>
      </c>
      <c r="F257" s="78" t="s">
        <v>227</v>
      </c>
      <c r="G257" s="79" t="n">
        <v>28205</v>
      </c>
      <c r="H257" s="91" t="n">
        <v>0.013162751908844</v>
      </c>
      <c r="I257" s="78" t="s">
        <v>11528</v>
      </c>
      <c r="J257" s="90" t="n">
        <v>20</v>
      </c>
      <c r="K257" s="81" t="n">
        <v>0.394882557265321</v>
      </c>
    </row>
    <row r="258" customFormat="false" ht="15" hidden="false" customHeight="false" outlineLevel="0" collapsed="false">
      <c r="A258" s="78" t="s">
        <v>311</v>
      </c>
      <c r="B258" s="78" t="s">
        <v>312</v>
      </c>
      <c r="C258" s="78" t="s">
        <v>12331</v>
      </c>
      <c r="D258" s="90" t="n">
        <v>15456</v>
      </c>
      <c r="E258" s="78" t="s">
        <v>11237</v>
      </c>
      <c r="F258" s="78" t="s">
        <v>227</v>
      </c>
      <c r="G258" s="79" t="n">
        <v>26734</v>
      </c>
      <c r="H258" s="91" t="n">
        <v>0.0124762634118432</v>
      </c>
      <c r="I258" s="78" t="s">
        <v>11528</v>
      </c>
      <c r="J258" s="90" t="n">
        <v>21</v>
      </c>
      <c r="K258" s="81" t="n">
        <v>0.374287902355295</v>
      </c>
    </row>
    <row r="259" customFormat="false" ht="15" hidden="false" customHeight="false" outlineLevel="0" collapsed="false">
      <c r="A259" s="78" t="s">
        <v>311</v>
      </c>
      <c r="B259" s="78" t="s">
        <v>312</v>
      </c>
      <c r="C259" s="78" t="s">
        <v>12332</v>
      </c>
      <c r="D259" s="90" t="n">
        <v>40456</v>
      </c>
      <c r="E259" s="78" t="s">
        <v>11270</v>
      </c>
      <c r="F259" s="78" t="s">
        <v>224</v>
      </c>
      <c r="G259" s="79" t="n">
        <v>26006</v>
      </c>
      <c r="H259" s="91" t="n">
        <v>0.0121365192746463</v>
      </c>
      <c r="I259" s="78" t="s">
        <v>11534</v>
      </c>
      <c r="J259" s="90" t="n">
        <v>22</v>
      </c>
      <c r="K259" s="81" t="n">
        <v>0.364095578239388</v>
      </c>
    </row>
    <row r="260" customFormat="false" ht="15" hidden="false" customHeight="false" outlineLevel="0" collapsed="false">
      <c r="A260" s="78" t="s">
        <v>311</v>
      </c>
      <c r="B260" s="78" t="s">
        <v>312</v>
      </c>
      <c r="C260" s="78" t="s">
        <v>12333</v>
      </c>
      <c r="D260" s="90" t="n">
        <v>10222</v>
      </c>
      <c r="E260" s="78" t="s">
        <v>11232</v>
      </c>
      <c r="F260" s="78" t="s">
        <v>221</v>
      </c>
      <c r="G260" s="79" t="n">
        <v>24289</v>
      </c>
      <c r="H260" s="91" t="n">
        <v>0.0113352271268893</v>
      </c>
      <c r="I260" s="78" t="s">
        <v>11528</v>
      </c>
      <c r="J260" s="90" t="n">
        <v>23</v>
      </c>
      <c r="K260" s="81" t="n">
        <v>0.340056813806679</v>
      </c>
    </row>
    <row r="261" customFormat="false" ht="15" hidden="false" customHeight="false" outlineLevel="0" collapsed="false">
      <c r="A261" s="78" t="s">
        <v>311</v>
      </c>
      <c r="B261" s="78" t="s">
        <v>312</v>
      </c>
      <c r="C261" s="78" t="s">
        <v>12334</v>
      </c>
      <c r="D261" s="90" t="n">
        <v>20000</v>
      </c>
      <c r="E261" s="78" t="s">
        <v>11266</v>
      </c>
      <c r="F261" s="78" t="s">
        <v>227</v>
      </c>
      <c r="G261" s="79" t="n">
        <v>23557</v>
      </c>
      <c r="H261" s="91" t="n">
        <v>0.0109936162636639</v>
      </c>
      <c r="I261" s="78" t="s">
        <v>11534</v>
      </c>
      <c r="J261" s="90" t="n">
        <v>24</v>
      </c>
      <c r="K261" s="81" t="n">
        <v>0.329808487909916</v>
      </c>
    </row>
    <row r="262" customFormat="false" ht="15" hidden="false" customHeight="false" outlineLevel="0" collapsed="false">
      <c r="A262" s="78" t="s">
        <v>311</v>
      </c>
      <c r="B262" s="78" t="s">
        <v>312</v>
      </c>
      <c r="C262" s="78" t="s">
        <v>12335</v>
      </c>
      <c r="D262" s="90" t="n">
        <v>15555</v>
      </c>
      <c r="E262" s="78" t="s">
        <v>11237</v>
      </c>
      <c r="F262" s="78" t="s">
        <v>227</v>
      </c>
      <c r="G262" s="79" t="n">
        <v>21956</v>
      </c>
      <c r="H262" s="91" t="n">
        <v>0.010246459170735</v>
      </c>
      <c r="I262" s="78" t="s">
        <v>11534</v>
      </c>
      <c r="J262" s="90" t="n">
        <v>25</v>
      </c>
      <c r="K262" s="81" t="n">
        <v>0.307393775122049</v>
      </c>
    </row>
    <row r="263" customFormat="false" ht="15" hidden="false" customHeight="false" outlineLevel="0" collapsed="false">
      <c r="A263" s="78" t="s">
        <v>311</v>
      </c>
      <c r="B263" s="78" t="s">
        <v>312</v>
      </c>
      <c r="C263" s="78" t="s">
        <v>12336</v>
      </c>
      <c r="D263" s="90" t="n">
        <v>36300</v>
      </c>
      <c r="E263" s="78" t="s">
        <v>11301</v>
      </c>
      <c r="F263" s="78" t="s">
        <v>227</v>
      </c>
      <c r="G263" s="79" t="n">
        <v>21016</v>
      </c>
      <c r="H263" s="91" t="n">
        <v>0.00980777855402469</v>
      </c>
      <c r="I263" s="78" t="s">
        <v>11528</v>
      </c>
      <c r="J263" s="90" t="n">
        <v>26</v>
      </c>
      <c r="K263" s="81" t="n">
        <v>0.294233356620741</v>
      </c>
    </row>
    <row r="264" customFormat="false" ht="15" hidden="false" customHeight="false" outlineLevel="0" collapsed="false">
      <c r="A264" s="78" t="s">
        <v>311</v>
      </c>
      <c r="B264" s="78" t="s">
        <v>312</v>
      </c>
      <c r="C264" s="78" t="s">
        <v>12337</v>
      </c>
      <c r="D264" s="90" t="n">
        <v>44222</v>
      </c>
      <c r="E264" s="78" t="s">
        <v>11240</v>
      </c>
      <c r="F264" s="78" t="s">
        <v>221</v>
      </c>
      <c r="G264" s="79" t="n">
        <v>20394</v>
      </c>
      <c r="H264" s="91" t="n">
        <v>0.00951750265658448</v>
      </c>
      <c r="I264" s="78" t="s">
        <v>11534</v>
      </c>
      <c r="J264" s="90" t="n">
        <v>27</v>
      </c>
      <c r="K264" s="81" t="n">
        <v>0.285525079697534</v>
      </c>
    </row>
    <row r="265" customFormat="false" ht="15" hidden="false" customHeight="false" outlineLevel="0" collapsed="false">
      <c r="A265" s="78" t="s">
        <v>311</v>
      </c>
      <c r="B265" s="78" t="s">
        <v>312</v>
      </c>
      <c r="C265" s="78" t="s">
        <v>12338</v>
      </c>
      <c r="D265" s="90" t="n">
        <v>36900</v>
      </c>
      <c r="E265" s="78" t="s">
        <v>11301</v>
      </c>
      <c r="F265" s="78" t="s">
        <v>227</v>
      </c>
      <c r="G265" s="79" t="n">
        <v>20361</v>
      </c>
      <c r="H265" s="91" t="n">
        <v>0.00950210216684891</v>
      </c>
      <c r="I265" s="78" t="s">
        <v>11528</v>
      </c>
      <c r="J265" s="90" t="n">
        <v>28</v>
      </c>
      <c r="K265" s="81" t="n">
        <v>0.285063065005467</v>
      </c>
    </row>
    <row r="266" customFormat="false" ht="15" hidden="false" customHeight="false" outlineLevel="0" collapsed="false">
      <c r="A266" s="78" t="s">
        <v>311</v>
      </c>
      <c r="B266" s="78" t="s">
        <v>312</v>
      </c>
      <c r="C266" s="78" t="s">
        <v>12339</v>
      </c>
      <c r="D266" s="90" t="n">
        <v>22222</v>
      </c>
      <c r="E266" s="78" t="s">
        <v>220</v>
      </c>
      <c r="F266" s="78" t="s">
        <v>221</v>
      </c>
      <c r="G266" s="79" t="n">
        <v>19477</v>
      </c>
      <c r="H266" s="91" t="n">
        <v>0.00908955571453839</v>
      </c>
      <c r="I266" s="78" t="s">
        <v>11534</v>
      </c>
      <c r="J266" s="90" t="n">
        <v>29</v>
      </c>
      <c r="K266" s="81" t="n">
        <v>0.272686671436152</v>
      </c>
    </row>
    <row r="267" customFormat="false" ht="15" hidden="false" customHeight="false" outlineLevel="0" collapsed="false">
      <c r="A267" s="78" t="s">
        <v>311</v>
      </c>
      <c r="B267" s="78" t="s">
        <v>312</v>
      </c>
      <c r="C267" s="78" t="s">
        <v>12340</v>
      </c>
      <c r="D267" s="90" t="n">
        <v>13123</v>
      </c>
      <c r="E267" s="78" t="s">
        <v>223</v>
      </c>
      <c r="F267" s="78" t="s">
        <v>224</v>
      </c>
      <c r="G267" s="79" t="n">
        <v>17775</v>
      </c>
      <c r="H267" s="91" t="n">
        <v>0.0082952637893885</v>
      </c>
      <c r="I267" s="78" t="s">
        <v>11534</v>
      </c>
      <c r="J267" s="90" t="n">
        <v>30</v>
      </c>
      <c r="K267" s="81" t="n">
        <v>0.248857913681655</v>
      </c>
    </row>
    <row r="268" customFormat="false" ht="15" hidden="false" customHeight="false" outlineLevel="0" collapsed="false">
      <c r="A268" s="78" t="s">
        <v>306</v>
      </c>
      <c r="B268" s="78" t="s">
        <v>307</v>
      </c>
      <c r="C268" s="78" t="s">
        <v>12341</v>
      </c>
      <c r="D268" s="90" t="n">
        <v>15100</v>
      </c>
      <c r="E268" s="78" t="s">
        <v>11237</v>
      </c>
      <c r="F268" s="78" t="s">
        <v>227</v>
      </c>
      <c r="G268" s="79" t="n">
        <v>109002</v>
      </c>
      <c r="H268" s="91" t="n">
        <v>0.0299621906082625</v>
      </c>
      <c r="I268" s="78" t="s">
        <v>11528</v>
      </c>
      <c r="J268" s="90" t="n">
        <v>1</v>
      </c>
      <c r="K268" s="81" t="n">
        <v>1.22844981493876</v>
      </c>
    </row>
    <row r="269" customFormat="false" ht="15" hidden="false" customHeight="false" outlineLevel="0" collapsed="false">
      <c r="A269" s="78" t="s">
        <v>306</v>
      </c>
      <c r="B269" s="78" t="s">
        <v>307</v>
      </c>
      <c r="C269" s="78" t="s">
        <v>12342</v>
      </c>
      <c r="D269" s="90" t="n">
        <v>13000</v>
      </c>
      <c r="E269" s="78" t="s">
        <v>223</v>
      </c>
      <c r="F269" s="78" t="s">
        <v>224</v>
      </c>
      <c r="G269" s="79" t="n">
        <v>81540</v>
      </c>
      <c r="H269" s="91" t="n">
        <v>0.0224135063778438</v>
      </c>
      <c r="I269" s="78" t="s">
        <v>11528</v>
      </c>
      <c r="J269" s="90" t="n">
        <v>2</v>
      </c>
      <c r="K269" s="81" t="n">
        <v>0.918953761491595</v>
      </c>
    </row>
    <row r="270" customFormat="false" ht="15" hidden="false" customHeight="false" outlineLevel="0" collapsed="false">
      <c r="A270" s="78" t="s">
        <v>306</v>
      </c>
      <c r="B270" s="78" t="s">
        <v>307</v>
      </c>
      <c r="C270" s="78" t="s">
        <v>12343</v>
      </c>
      <c r="D270" s="90" t="n">
        <v>15900</v>
      </c>
      <c r="E270" s="78" t="s">
        <v>11237</v>
      </c>
      <c r="F270" s="78" t="s">
        <v>227</v>
      </c>
      <c r="G270" s="79" t="n">
        <v>73433</v>
      </c>
      <c r="H270" s="91" t="n">
        <v>0.0201850749796934</v>
      </c>
      <c r="I270" s="78" t="s">
        <v>11528</v>
      </c>
      <c r="J270" s="90" t="n">
        <v>3</v>
      </c>
      <c r="K270" s="81" t="n">
        <v>0.827588074167431</v>
      </c>
    </row>
    <row r="271" customFormat="false" ht="15" hidden="false" customHeight="false" outlineLevel="0" collapsed="false">
      <c r="A271" s="78" t="s">
        <v>306</v>
      </c>
      <c r="B271" s="78" t="s">
        <v>307</v>
      </c>
      <c r="C271" s="78" t="s">
        <v>12344</v>
      </c>
      <c r="D271" s="90" t="n">
        <v>55244</v>
      </c>
      <c r="E271" s="78" t="s">
        <v>232</v>
      </c>
      <c r="F271" s="78" t="s">
        <v>227</v>
      </c>
      <c r="G271" s="79" t="n">
        <v>72792</v>
      </c>
      <c r="H271" s="91" t="n">
        <v>0.0200088785412804</v>
      </c>
      <c r="I271" s="78" t="s">
        <v>11528</v>
      </c>
      <c r="J271" s="90" t="n">
        <v>4</v>
      </c>
      <c r="K271" s="81" t="n">
        <v>0.820364020192497</v>
      </c>
    </row>
    <row r="272" customFormat="false" ht="15" hidden="false" customHeight="false" outlineLevel="0" collapsed="false">
      <c r="A272" s="78" t="s">
        <v>306</v>
      </c>
      <c r="B272" s="78" t="s">
        <v>307</v>
      </c>
      <c r="C272" s="78" t="s">
        <v>12345</v>
      </c>
      <c r="D272" s="90" t="n">
        <v>22000</v>
      </c>
      <c r="E272" s="78" t="s">
        <v>220</v>
      </c>
      <c r="F272" s="78" t="s">
        <v>221</v>
      </c>
      <c r="G272" s="79" t="n">
        <v>69556</v>
      </c>
      <c r="H272" s="91" t="n">
        <v>0.0191193751486056</v>
      </c>
      <c r="I272" s="78" t="s">
        <v>11528</v>
      </c>
      <c r="J272" s="90" t="n">
        <v>5</v>
      </c>
      <c r="K272" s="81" t="n">
        <v>0.78389438109283</v>
      </c>
    </row>
    <row r="273" customFormat="false" ht="15" hidden="false" customHeight="false" outlineLevel="0" collapsed="false">
      <c r="A273" s="78" t="s">
        <v>306</v>
      </c>
      <c r="B273" s="78" t="s">
        <v>307</v>
      </c>
      <c r="C273" s="78" t="s">
        <v>12346</v>
      </c>
      <c r="D273" s="90" t="n">
        <v>23153</v>
      </c>
      <c r="E273" s="78" t="s">
        <v>12347</v>
      </c>
      <c r="F273" s="78" t="s">
        <v>227</v>
      </c>
      <c r="G273" s="79" t="n">
        <v>55337</v>
      </c>
      <c r="H273" s="91" t="n">
        <v>0.0152108928431536</v>
      </c>
      <c r="I273" s="78" t="s">
        <v>11528</v>
      </c>
      <c r="J273" s="90" t="n">
        <v>6</v>
      </c>
      <c r="K273" s="81" t="n">
        <v>0.623646606569296</v>
      </c>
    </row>
    <row r="274" customFormat="false" ht="15" hidden="false" customHeight="false" outlineLevel="0" collapsed="false">
      <c r="A274" s="78" t="s">
        <v>306</v>
      </c>
      <c r="B274" s="78" t="s">
        <v>307</v>
      </c>
      <c r="C274" s="78" t="s">
        <v>12348</v>
      </c>
      <c r="D274" s="90" t="n">
        <v>44321</v>
      </c>
      <c r="E274" s="78" t="s">
        <v>11240</v>
      </c>
      <c r="F274" s="78" t="s">
        <v>221</v>
      </c>
      <c r="G274" s="79" t="n">
        <v>53821</v>
      </c>
      <c r="H274" s="91" t="n">
        <v>0.0147941786455964</v>
      </c>
      <c r="I274" s="78" t="s">
        <v>11528</v>
      </c>
      <c r="J274" s="90" t="n">
        <v>7</v>
      </c>
      <c r="K274" s="81" t="n">
        <v>0.606561324469452</v>
      </c>
    </row>
    <row r="275" customFormat="false" ht="15" hidden="false" customHeight="false" outlineLevel="0" collapsed="false">
      <c r="A275" s="78" t="s">
        <v>306</v>
      </c>
      <c r="B275" s="78" t="s">
        <v>307</v>
      </c>
      <c r="C275" s="78" t="s">
        <v>12349</v>
      </c>
      <c r="D275" s="90" t="n">
        <v>15044</v>
      </c>
      <c r="E275" s="78" t="s">
        <v>11237</v>
      </c>
      <c r="F275" s="78" t="s">
        <v>227</v>
      </c>
      <c r="G275" s="79" t="n">
        <v>53569</v>
      </c>
      <c r="H275" s="91" t="n">
        <v>0.0147249095309629</v>
      </c>
      <c r="I275" s="78" t="s">
        <v>11528</v>
      </c>
      <c r="J275" s="90" t="n">
        <v>8</v>
      </c>
      <c r="K275" s="81" t="n">
        <v>0.603721290769478</v>
      </c>
    </row>
    <row r="276" customFormat="false" ht="15" hidden="false" customHeight="false" outlineLevel="0" collapsed="false">
      <c r="A276" s="78" t="s">
        <v>306</v>
      </c>
      <c r="B276" s="78" t="s">
        <v>307</v>
      </c>
      <c r="C276" s="78" t="s">
        <v>12350</v>
      </c>
      <c r="D276" s="90" t="n">
        <v>44555</v>
      </c>
      <c r="E276" s="78" t="s">
        <v>11240</v>
      </c>
      <c r="F276" s="78" t="s">
        <v>221</v>
      </c>
      <c r="G276" s="79" t="n">
        <v>53550</v>
      </c>
      <c r="H276" s="91" t="n">
        <v>0.0147196868596215</v>
      </c>
      <c r="I276" s="78" t="s">
        <v>11528</v>
      </c>
      <c r="J276" s="90" t="n">
        <v>9</v>
      </c>
      <c r="K276" s="81" t="n">
        <v>0.60350716124448</v>
      </c>
    </row>
    <row r="277" customFormat="false" ht="15" hidden="false" customHeight="false" outlineLevel="0" collapsed="false">
      <c r="A277" s="78" t="s">
        <v>306</v>
      </c>
      <c r="B277" s="78" t="s">
        <v>307</v>
      </c>
      <c r="C277" s="78" t="s">
        <v>12351</v>
      </c>
      <c r="D277" s="90" t="n">
        <v>13456</v>
      </c>
      <c r="E277" s="78" t="s">
        <v>223</v>
      </c>
      <c r="F277" s="78" t="s">
        <v>224</v>
      </c>
      <c r="G277" s="79" t="n">
        <v>51747</v>
      </c>
      <c r="H277" s="91" t="n">
        <v>0.014224082837065</v>
      </c>
      <c r="I277" s="78" t="s">
        <v>11528</v>
      </c>
      <c r="J277" s="90" t="n">
        <v>10</v>
      </c>
      <c r="K277" s="81" t="n">
        <v>0.583187396319666</v>
      </c>
    </row>
    <row r="278" customFormat="false" ht="15" hidden="false" customHeight="false" outlineLevel="0" collapsed="false">
      <c r="A278" s="78" t="s">
        <v>306</v>
      </c>
      <c r="B278" s="78" t="s">
        <v>307</v>
      </c>
      <c r="C278" s="78" t="s">
        <v>12352</v>
      </c>
      <c r="D278" s="90" t="n">
        <v>15150</v>
      </c>
      <c r="E278" s="78" t="s">
        <v>11237</v>
      </c>
      <c r="F278" s="78" t="s">
        <v>227</v>
      </c>
      <c r="G278" s="79" t="n">
        <v>51528</v>
      </c>
      <c r="H278" s="91" t="n">
        <v>0.0141638846779192</v>
      </c>
      <c r="I278" s="78" t="s">
        <v>11528</v>
      </c>
      <c r="J278" s="90" t="n">
        <v>11</v>
      </c>
      <c r="K278" s="81" t="n">
        <v>0.580719271794689</v>
      </c>
    </row>
    <row r="279" customFormat="false" ht="15" hidden="false" customHeight="false" outlineLevel="0" collapsed="false">
      <c r="A279" s="78" t="s">
        <v>306</v>
      </c>
      <c r="B279" s="78" t="s">
        <v>307</v>
      </c>
      <c r="C279" s="78" t="s">
        <v>12353</v>
      </c>
      <c r="D279" s="90" t="n">
        <v>45678</v>
      </c>
      <c r="E279" s="78" t="s">
        <v>11235</v>
      </c>
      <c r="F279" s="78" t="s">
        <v>227</v>
      </c>
      <c r="G279" s="79" t="n">
        <v>49950</v>
      </c>
      <c r="H279" s="91" t="n">
        <v>0.0137301280791427</v>
      </c>
      <c r="I279" s="78" t="s">
        <v>11528</v>
      </c>
      <c r="J279" s="90" t="n">
        <v>12</v>
      </c>
      <c r="K279" s="81" t="n">
        <v>0.562935251244851</v>
      </c>
    </row>
    <row r="280" customFormat="false" ht="15" hidden="false" customHeight="false" outlineLevel="0" collapsed="false">
      <c r="A280" s="78" t="s">
        <v>306</v>
      </c>
      <c r="B280" s="78" t="s">
        <v>307</v>
      </c>
      <c r="C280" s="78" t="s">
        <v>12354</v>
      </c>
      <c r="D280" s="90" t="n">
        <v>44333</v>
      </c>
      <c r="E280" s="78" t="s">
        <v>11240</v>
      </c>
      <c r="F280" s="78" t="s">
        <v>221</v>
      </c>
      <c r="G280" s="79" t="n">
        <v>49718</v>
      </c>
      <c r="H280" s="91" t="n">
        <v>0.0136663565132896</v>
      </c>
      <c r="I280" s="78" t="s">
        <v>11528</v>
      </c>
      <c r="J280" s="90" t="n">
        <v>13</v>
      </c>
      <c r="K280" s="81" t="n">
        <v>0.560320617044875</v>
      </c>
    </row>
    <row r="281" customFormat="false" ht="15" hidden="false" customHeight="false" outlineLevel="0" collapsed="false">
      <c r="A281" s="78" t="s">
        <v>306</v>
      </c>
      <c r="B281" s="78" t="s">
        <v>307</v>
      </c>
      <c r="C281" s="78" t="s">
        <v>12355</v>
      </c>
      <c r="D281" s="90" t="n">
        <v>15123</v>
      </c>
      <c r="E281" s="78" t="s">
        <v>11237</v>
      </c>
      <c r="F281" s="78" t="s">
        <v>227</v>
      </c>
      <c r="G281" s="79" t="n">
        <v>48192</v>
      </c>
      <c r="H281" s="91" t="n">
        <v>0.0132468935413423</v>
      </c>
      <c r="I281" s="78" t="s">
        <v>11528</v>
      </c>
      <c r="J281" s="90" t="n">
        <v>14</v>
      </c>
      <c r="K281" s="81" t="n">
        <v>0.543122635195033</v>
      </c>
    </row>
    <row r="282" customFormat="false" ht="15" hidden="false" customHeight="false" outlineLevel="0" collapsed="false">
      <c r="A282" s="78" t="s">
        <v>306</v>
      </c>
      <c r="B282" s="78" t="s">
        <v>307</v>
      </c>
      <c r="C282" s="78" t="s">
        <v>12356</v>
      </c>
      <c r="D282" s="90" t="n">
        <v>11000</v>
      </c>
      <c r="E282" s="78" t="s">
        <v>11230</v>
      </c>
      <c r="F282" s="78" t="s">
        <v>221</v>
      </c>
      <c r="G282" s="79" t="n">
        <v>47993</v>
      </c>
      <c r="H282" s="91" t="n">
        <v>0.0131921929309769</v>
      </c>
      <c r="I282" s="78" t="s">
        <v>11528</v>
      </c>
      <c r="J282" s="90" t="n">
        <v>15</v>
      </c>
      <c r="K282" s="81" t="n">
        <v>0.540879910170053</v>
      </c>
    </row>
    <row r="283" customFormat="false" ht="15" hidden="false" customHeight="false" outlineLevel="0" collapsed="false">
      <c r="A283" s="78" t="s">
        <v>306</v>
      </c>
      <c r="B283" s="78" t="s">
        <v>307</v>
      </c>
      <c r="C283" s="78" t="s">
        <v>12357</v>
      </c>
      <c r="D283" s="90" t="n">
        <v>22333</v>
      </c>
      <c r="E283" s="78" t="s">
        <v>220</v>
      </c>
      <c r="F283" s="78" t="s">
        <v>221</v>
      </c>
      <c r="G283" s="79" t="n">
        <v>46056</v>
      </c>
      <c r="H283" s="91" t="n">
        <v>0.0126597553315915</v>
      </c>
      <c r="I283" s="78" t="s">
        <v>11528</v>
      </c>
      <c r="J283" s="90" t="n">
        <v>16</v>
      </c>
      <c r="K283" s="81" t="n">
        <v>0.519049968595253</v>
      </c>
    </row>
    <row r="284" customFormat="false" ht="15" hidden="false" customHeight="false" outlineLevel="0" collapsed="false">
      <c r="A284" s="78" t="s">
        <v>306</v>
      </c>
      <c r="B284" s="78" t="s">
        <v>307</v>
      </c>
      <c r="C284" s="78" t="s">
        <v>12358</v>
      </c>
      <c r="D284" s="90" t="n">
        <v>15600</v>
      </c>
      <c r="E284" s="78" t="s">
        <v>11237</v>
      </c>
      <c r="F284" s="78" t="s">
        <v>227</v>
      </c>
      <c r="G284" s="79" t="n">
        <v>45901</v>
      </c>
      <c r="H284" s="91" t="n">
        <v>0.0126171493285431</v>
      </c>
      <c r="I284" s="78" t="s">
        <v>11528</v>
      </c>
      <c r="J284" s="90" t="n">
        <v>17</v>
      </c>
      <c r="K284" s="81" t="n">
        <v>0.517303122470269</v>
      </c>
    </row>
    <row r="285" customFormat="false" ht="15" hidden="false" customHeight="false" outlineLevel="0" collapsed="false">
      <c r="A285" s="78" t="s">
        <v>306</v>
      </c>
      <c r="B285" s="78" t="s">
        <v>307</v>
      </c>
      <c r="C285" s="78" t="s">
        <v>12359</v>
      </c>
      <c r="D285" s="90" t="n">
        <v>13013</v>
      </c>
      <c r="E285" s="78" t="s">
        <v>223</v>
      </c>
      <c r="F285" s="78" t="s">
        <v>224</v>
      </c>
      <c r="G285" s="79" t="n">
        <v>43687</v>
      </c>
      <c r="H285" s="91" t="n">
        <v>0.0120085706785487</v>
      </c>
      <c r="I285" s="78" t="s">
        <v>11528</v>
      </c>
      <c r="J285" s="90" t="n">
        <v>18</v>
      </c>
      <c r="K285" s="81" t="n">
        <v>0.492351397820497</v>
      </c>
    </row>
    <row r="286" customFormat="false" ht="15" hidden="false" customHeight="false" outlineLevel="0" collapsed="false">
      <c r="A286" s="78" t="s">
        <v>306</v>
      </c>
      <c r="B286" s="78" t="s">
        <v>307</v>
      </c>
      <c r="C286" s="78" t="s">
        <v>12360</v>
      </c>
      <c r="D286" s="90" t="n">
        <v>30111</v>
      </c>
      <c r="E286" s="78" t="s">
        <v>234</v>
      </c>
      <c r="F286" s="78" t="s">
        <v>221</v>
      </c>
      <c r="G286" s="79" t="n">
        <v>43130</v>
      </c>
      <c r="H286" s="91" t="n">
        <v>0.0118554639450135</v>
      </c>
      <c r="I286" s="78" t="s">
        <v>11528</v>
      </c>
      <c r="J286" s="90" t="n">
        <v>19</v>
      </c>
      <c r="K286" s="81" t="n">
        <v>0.486074021745554</v>
      </c>
    </row>
    <row r="287" customFormat="false" ht="15" hidden="false" customHeight="false" outlineLevel="0" collapsed="false">
      <c r="A287" s="78" t="s">
        <v>306</v>
      </c>
      <c r="B287" s="78" t="s">
        <v>307</v>
      </c>
      <c r="C287" s="78" t="s">
        <v>12361</v>
      </c>
      <c r="D287" s="90" t="n">
        <v>13123</v>
      </c>
      <c r="E287" s="78" t="s">
        <v>223</v>
      </c>
      <c r="F287" s="78" t="s">
        <v>224</v>
      </c>
      <c r="G287" s="79" t="n">
        <v>42980</v>
      </c>
      <c r="H287" s="91" t="n">
        <v>0.0118142323291602</v>
      </c>
      <c r="I287" s="78" t="s">
        <v>11534</v>
      </c>
      <c r="J287" s="90" t="n">
        <v>20</v>
      </c>
      <c r="K287" s="81" t="n">
        <v>0.48438352549557</v>
      </c>
    </row>
    <row r="288" customFormat="false" ht="15" hidden="false" customHeight="false" outlineLevel="0" collapsed="false">
      <c r="A288" s="78" t="s">
        <v>306</v>
      </c>
      <c r="B288" s="78" t="s">
        <v>307</v>
      </c>
      <c r="C288" s="78" t="s">
        <v>12362</v>
      </c>
      <c r="D288" s="90" t="n">
        <v>44123</v>
      </c>
      <c r="E288" s="78" t="s">
        <v>11240</v>
      </c>
      <c r="F288" s="78" t="s">
        <v>221</v>
      </c>
      <c r="G288" s="79" t="n">
        <v>41429</v>
      </c>
      <c r="H288" s="91" t="n">
        <v>0.0113878974212373</v>
      </c>
      <c r="I288" s="78" t="s">
        <v>11534</v>
      </c>
      <c r="J288" s="90" t="n">
        <v>21</v>
      </c>
      <c r="K288" s="81" t="n">
        <v>0.46690379427073</v>
      </c>
    </row>
    <row r="289" customFormat="false" ht="15" hidden="false" customHeight="false" outlineLevel="0" collapsed="false">
      <c r="A289" s="78" t="s">
        <v>306</v>
      </c>
      <c r="B289" s="78" t="s">
        <v>307</v>
      </c>
      <c r="C289" s="78" t="s">
        <v>12363</v>
      </c>
      <c r="D289" s="90" t="n">
        <v>77123</v>
      </c>
      <c r="E289" s="78" t="s">
        <v>11419</v>
      </c>
      <c r="F289" s="78" t="s">
        <v>227</v>
      </c>
      <c r="G289" s="79" t="n">
        <v>40710</v>
      </c>
      <c r="H289" s="91" t="n">
        <v>0.0111902605425806</v>
      </c>
      <c r="I289" s="78" t="s">
        <v>11528</v>
      </c>
      <c r="J289" s="90" t="n">
        <v>22</v>
      </c>
      <c r="K289" s="81" t="n">
        <v>0.458800682245804</v>
      </c>
    </row>
    <row r="290" customFormat="false" ht="15" hidden="false" customHeight="false" outlineLevel="0" collapsed="false">
      <c r="A290" s="78" t="s">
        <v>306</v>
      </c>
      <c r="B290" s="78" t="s">
        <v>307</v>
      </c>
      <c r="C290" s="78" t="s">
        <v>12364</v>
      </c>
      <c r="D290" s="90" t="n">
        <v>22001</v>
      </c>
      <c r="E290" s="78" t="s">
        <v>220</v>
      </c>
      <c r="F290" s="78" t="s">
        <v>221</v>
      </c>
      <c r="G290" s="79" t="n">
        <v>40116</v>
      </c>
      <c r="H290" s="91" t="n">
        <v>0.0110269833438016</v>
      </c>
      <c r="I290" s="78" t="s">
        <v>11528</v>
      </c>
      <c r="J290" s="90" t="n">
        <v>23</v>
      </c>
      <c r="K290" s="81" t="n">
        <v>0.452106317095865</v>
      </c>
    </row>
    <row r="291" customFormat="false" ht="15" hidden="false" customHeight="false" outlineLevel="0" collapsed="false">
      <c r="A291" s="78" t="s">
        <v>306</v>
      </c>
      <c r="B291" s="78" t="s">
        <v>307</v>
      </c>
      <c r="C291" s="78" t="s">
        <v>12365</v>
      </c>
      <c r="D291" s="90" t="n">
        <v>36222</v>
      </c>
      <c r="E291" s="78" t="s">
        <v>11301</v>
      </c>
      <c r="F291" s="78" t="s">
        <v>227</v>
      </c>
      <c r="G291" s="79" t="n">
        <v>39977</v>
      </c>
      <c r="H291" s="91" t="n">
        <v>0.0109887753797775</v>
      </c>
      <c r="I291" s="78" t="s">
        <v>11528</v>
      </c>
      <c r="J291" s="90" t="n">
        <v>24</v>
      </c>
      <c r="K291" s="81" t="n">
        <v>0.450539790570879</v>
      </c>
    </row>
    <row r="292" customFormat="false" ht="15" hidden="false" customHeight="false" outlineLevel="0" collapsed="false">
      <c r="A292" s="78" t="s">
        <v>306</v>
      </c>
      <c r="B292" s="78" t="s">
        <v>307</v>
      </c>
      <c r="C292" s="78" t="s">
        <v>12366</v>
      </c>
      <c r="D292" s="90" t="n">
        <v>22123</v>
      </c>
      <c r="E292" s="78" t="s">
        <v>220</v>
      </c>
      <c r="F292" s="78" t="s">
        <v>221</v>
      </c>
      <c r="G292" s="79" t="n">
        <v>39446</v>
      </c>
      <c r="H292" s="91" t="n">
        <v>0.0108428154596569</v>
      </c>
      <c r="I292" s="78" t="s">
        <v>11528</v>
      </c>
      <c r="J292" s="90" t="n">
        <v>25</v>
      </c>
      <c r="K292" s="81" t="n">
        <v>0.444555433845934</v>
      </c>
    </row>
    <row r="293" customFormat="false" ht="15" hidden="false" customHeight="false" outlineLevel="0" collapsed="false">
      <c r="A293" s="78" t="s">
        <v>306</v>
      </c>
      <c r="B293" s="78" t="s">
        <v>307</v>
      </c>
      <c r="C293" s="78" t="s">
        <v>12367</v>
      </c>
      <c r="D293" s="90" t="n">
        <v>25789</v>
      </c>
      <c r="E293" s="78" t="s">
        <v>11356</v>
      </c>
      <c r="F293" s="78" t="s">
        <v>221</v>
      </c>
      <c r="G293" s="79" t="n">
        <v>39424</v>
      </c>
      <c r="H293" s="91" t="n">
        <v>0.0108367681559984</v>
      </c>
      <c r="I293" s="78" t="s">
        <v>11528</v>
      </c>
      <c r="J293" s="90" t="n">
        <v>26</v>
      </c>
      <c r="K293" s="81" t="n">
        <v>0.444307494395936</v>
      </c>
    </row>
    <row r="294" customFormat="false" ht="15" hidden="false" customHeight="false" outlineLevel="0" collapsed="false">
      <c r="A294" s="78" t="s">
        <v>306</v>
      </c>
      <c r="B294" s="78" t="s">
        <v>307</v>
      </c>
      <c r="C294" s="78" t="s">
        <v>12368</v>
      </c>
      <c r="D294" s="90" t="n">
        <v>15601</v>
      </c>
      <c r="E294" s="78" t="s">
        <v>11237</v>
      </c>
      <c r="F294" s="78" t="s">
        <v>227</v>
      </c>
      <c r="G294" s="79" t="n">
        <v>39275</v>
      </c>
      <c r="H294" s="91" t="n">
        <v>0.0107958114175842</v>
      </c>
      <c r="I294" s="78" t="s">
        <v>11534</v>
      </c>
      <c r="J294" s="90" t="n">
        <v>27</v>
      </c>
      <c r="K294" s="81" t="n">
        <v>0.442628268120952</v>
      </c>
    </row>
    <row r="295" customFormat="false" ht="15" hidden="false" customHeight="false" outlineLevel="0" collapsed="false">
      <c r="A295" s="78" t="s">
        <v>306</v>
      </c>
      <c r="B295" s="78" t="s">
        <v>307</v>
      </c>
      <c r="C295" s="78" t="s">
        <v>12369</v>
      </c>
      <c r="D295" s="90" t="n">
        <v>36555</v>
      </c>
      <c r="E295" s="78" t="s">
        <v>11301</v>
      </c>
      <c r="F295" s="78" t="s">
        <v>227</v>
      </c>
      <c r="G295" s="79" t="n">
        <v>37252</v>
      </c>
      <c r="H295" s="91" t="n">
        <v>0.0102397343584429</v>
      </c>
      <c r="I295" s="78" t="s">
        <v>11534</v>
      </c>
      <c r="J295" s="90" t="n">
        <v>28</v>
      </c>
      <c r="K295" s="81" t="n">
        <v>0.41982910869616</v>
      </c>
    </row>
    <row r="296" customFormat="false" ht="15" hidden="false" customHeight="false" outlineLevel="0" collapsed="false">
      <c r="A296" s="78" t="s">
        <v>306</v>
      </c>
      <c r="B296" s="78" t="s">
        <v>307</v>
      </c>
      <c r="C296" s="78" t="s">
        <v>12370</v>
      </c>
      <c r="D296" s="90" t="n">
        <v>25111</v>
      </c>
      <c r="E296" s="78" t="s">
        <v>11356</v>
      </c>
      <c r="F296" s="78" t="s">
        <v>221</v>
      </c>
      <c r="G296" s="79" t="n">
        <v>36300</v>
      </c>
      <c r="H296" s="91" t="n">
        <v>0.0099780510364941</v>
      </c>
      <c r="I296" s="78" t="s">
        <v>11528</v>
      </c>
      <c r="J296" s="90" t="n">
        <v>29</v>
      </c>
      <c r="K296" s="81" t="n">
        <v>0.409100092496258</v>
      </c>
    </row>
    <row r="297" customFormat="false" ht="15" hidden="false" customHeight="false" outlineLevel="0" collapsed="false">
      <c r="A297" s="78" t="s">
        <v>306</v>
      </c>
      <c r="B297" s="78" t="s">
        <v>307</v>
      </c>
      <c r="C297" s="78" t="s">
        <v>12371</v>
      </c>
      <c r="D297" s="90" t="n">
        <v>25555</v>
      </c>
      <c r="E297" s="78" t="s">
        <v>11356</v>
      </c>
      <c r="F297" s="78" t="s">
        <v>221</v>
      </c>
      <c r="G297" s="79" t="n">
        <v>33588</v>
      </c>
      <c r="H297" s="91" t="n">
        <v>0.00923258342186678</v>
      </c>
      <c r="I297" s="78" t="s">
        <v>11534</v>
      </c>
      <c r="J297" s="90" t="n">
        <v>30</v>
      </c>
      <c r="K297" s="81" t="n">
        <v>0.378535920296538</v>
      </c>
    </row>
    <row r="298" customFormat="false" ht="15" hidden="false" customHeight="false" outlineLevel="0" collapsed="false">
      <c r="A298" s="78" t="s">
        <v>306</v>
      </c>
      <c r="B298" s="78" t="s">
        <v>307</v>
      </c>
      <c r="C298" s="78" t="s">
        <v>12372</v>
      </c>
      <c r="D298" s="90" t="n">
        <v>55777</v>
      </c>
      <c r="E298" s="78" t="s">
        <v>232</v>
      </c>
      <c r="F298" s="78" t="s">
        <v>227</v>
      </c>
      <c r="G298" s="79" t="n">
        <v>32717</v>
      </c>
      <c r="H298" s="91" t="n">
        <v>0.00899316517247872</v>
      </c>
      <c r="I298" s="78" t="s">
        <v>11534</v>
      </c>
      <c r="J298" s="90" t="n">
        <v>31</v>
      </c>
      <c r="K298" s="81" t="n">
        <v>0.368719772071628</v>
      </c>
    </row>
    <row r="299" customFormat="false" ht="15" hidden="false" customHeight="false" outlineLevel="0" collapsed="false">
      <c r="A299" s="78" t="s">
        <v>306</v>
      </c>
      <c r="B299" s="78" t="s">
        <v>307</v>
      </c>
      <c r="C299" s="78" t="s">
        <v>12373</v>
      </c>
      <c r="D299" s="90" t="n">
        <v>20100</v>
      </c>
      <c r="E299" s="78" t="s">
        <v>11266</v>
      </c>
      <c r="F299" s="78" t="s">
        <v>227</v>
      </c>
      <c r="G299" s="79" t="n">
        <v>32364</v>
      </c>
      <c r="H299" s="91" t="n">
        <v>0.008896133436504</v>
      </c>
      <c r="I299" s="78" t="s">
        <v>11528</v>
      </c>
      <c r="J299" s="90" t="n">
        <v>32</v>
      </c>
      <c r="K299" s="81" t="n">
        <v>0.364741470896664</v>
      </c>
    </row>
    <row r="300" customFormat="false" ht="15" hidden="false" customHeight="false" outlineLevel="0" collapsed="false">
      <c r="A300" s="78" t="s">
        <v>306</v>
      </c>
      <c r="B300" s="78" t="s">
        <v>307</v>
      </c>
      <c r="C300" s="78" t="s">
        <v>7063</v>
      </c>
      <c r="D300" s="90" t="n">
        <v>22221</v>
      </c>
      <c r="E300" s="78" t="s">
        <v>220</v>
      </c>
      <c r="F300" s="78" t="s">
        <v>221</v>
      </c>
      <c r="G300" s="79" t="n">
        <v>31039</v>
      </c>
      <c r="H300" s="91" t="n">
        <v>0.00853192082980001</v>
      </c>
      <c r="I300" s="78" t="s">
        <v>11534</v>
      </c>
      <c r="J300" s="90" t="n">
        <v>33</v>
      </c>
      <c r="K300" s="81" t="n">
        <v>0.349808754021801</v>
      </c>
    </row>
    <row r="301" customFormat="false" ht="15" hidden="false" customHeight="false" outlineLevel="0" collapsed="false">
      <c r="A301" s="78" t="s">
        <v>306</v>
      </c>
      <c r="B301" s="78" t="s">
        <v>307</v>
      </c>
      <c r="C301" s="78" t="s">
        <v>9927</v>
      </c>
      <c r="D301" s="90" t="n">
        <v>10123</v>
      </c>
      <c r="E301" s="78" t="s">
        <v>11232</v>
      </c>
      <c r="F301" s="78" t="s">
        <v>221</v>
      </c>
      <c r="G301" s="79" t="n">
        <v>30397</v>
      </c>
      <c r="H301" s="91" t="n">
        <v>0.00835544951394797</v>
      </c>
      <c r="I301" s="78" t="s">
        <v>11528</v>
      </c>
      <c r="J301" s="90" t="n">
        <v>34</v>
      </c>
      <c r="K301" s="81" t="n">
        <v>0.342573430071867</v>
      </c>
    </row>
    <row r="302" customFormat="false" ht="15" hidden="false" customHeight="false" outlineLevel="0" collapsed="false">
      <c r="A302" s="78" t="s">
        <v>306</v>
      </c>
      <c r="B302" s="78" t="s">
        <v>307</v>
      </c>
      <c r="C302" s="78" t="s">
        <v>12374</v>
      </c>
      <c r="D302" s="90" t="n">
        <v>45222</v>
      </c>
      <c r="E302" s="78" t="s">
        <v>11235</v>
      </c>
      <c r="F302" s="78" t="s">
        <v>227</v>
      </c>
      <c r="G302" s="79" t="n">
        <v>28231</v>
      </c>
      <c r="H302" s="91" t="n">
        <v>0.00776006498102659</v>
      </c>
      <c r="I302" s="78" t="s">
        <v>11528</v>
      </c>
      <c r="J302" s="90" t="n">
        <v>35</v>
      </c>
      <c r="K302" s="81" t="n">
        <v>0.31816266422209</v>
      </c>
    </row>
    <row r="303" customFormat="false" ht="15" hidden="false" customHeight="false" outlineLevel="0" collapsed="false">
      <c r="A303" s="78" t="s">
        <v>306</v>
      </c>
      <c r="B303" s="78" t="s">
        <v>307</v>
      </c>
      <c r="C303" s="78" t="s">
        <v>12375</v>
      </c>
      <c r="D303" s="90" t="n">
        <v>33777</v>
      </c>
      <c r="E303" s="78" t="s">
        <v>11311</v>
      </c>
      <c r="F303" s="78" t="s">
        <v>227</v>
      </c>
      <c r="G303" s="79" t="n">
        <v>25163</v>
      </c>
      <c r="H303" s="91" t="n">
        <v>0.00691674099810747</v>
      </c>
      <c r="I303" s="78" t="s">
        <v>11528</v>
      </c>
      <c r="J303" s="90" t="n">
        <v>36</v>
      </c>
      <c r="K303" s="81" t="n">
        <v>0.283586380922406</v>
      </c>
    </row>
    <row r="304" customFormat="false" ht="15" hidden="false" customHeight="false" outlineLevel="0" collapsed="false">
      <c r="A304" s="78" t="s">
        <v>306</v>
      </c>
      <c r="B304" s="78" t="s">
        <v>307</v>
      </c>
      <c r="C304" s="78" t="s">
        <v>12376</v>
      </c>
      <c r="D304" s="90" t="n">
        <v>40555</v>
      </c>
      <c r="E304" s="78" t="s">
        <v>11270</v>
      </c>
      <c r="F304" s="78" t="s">
        <v>224</v>
      </c>
      <c r="G304" s="79" t="n">
        <v>24564</v>
      </c>
      <c r="H304" s="91" t="n">
        <v>0.00675208941213337</v>
      </c>
      <c r="I304" s="78" t="s">
        <v>11528</v>
      </c>
      <c r="J304" s="90" t="n">
        <v>37</v>
      </c>
      <c r="K304" s="81" t="n">
        <v>0.276835665897468</v>
      </c>
    </row>
    <row r="305" customFormat="false" ht="15" hidden="false" customHeight="false" outlineLevel="0" collapsed="false">
      <c r="A305" s="78" t="s">
        <v>306</v>
      </c>
      <c r="B305" s="78" t="s">
        <v>307</v>
      </c>
      <c r="C305" s="78" t="s">
        <v>12377</v>
      </c>
      <c r="D305" s="90" t="n">
        <v>33700</v>
      </c>
      <c r="E305" s="78" t="s">
        <v>11311</v>
      </c>
      <c r="F305" s="78" t="s">
        <v>227</v>
      </c>
      <c r="G305" s="79" t="n">
        <v>23413</v>
      </c>
      <c r="H305" s="91" t="n">
        <v>0.00643570547981919</v>
      </c>
      <c r="I305" s="78" t="s">
        <v>11528</v>
      </c>
      <c r="J305" s="90" t="n">
        <v>38</v>
      </c>
      <c r="K305" s="81" t="n">
        <v>0.263863924672587</v>
      </c>
    </row>
    <row r="306" customFormat="false" ht="15" hidden="false" customHeight="false" outlineLevel="0" collapsed="false">
      <c r="A306" s="78" t="s">
        <v>306</v>
      </c>
      <c r="B306" s="78" t="s">
        <v>307</v>
      </c>
      <c r="C306" s="78" t="s">
        <v>12378</v>
      </c>
      <c r="D306" s="90" t="n">
        <v>33100</v>
      </c>
      <c r="E306" s="78" t="s">
        <v>11311</v>
      </c>
      <c r="F306" s="78" t="s">
        <v>227</v>
      </c>
      <c r="G306" s="79" t="n">
        <v>22731</v>
      </c>
      <c r="H306" s="91" t="n">
        <v>0.00624823906640627</v>
      </c>
      <c r="I306" s="78" t="s">
        <v>11528</v>
      </c>
      <c r="J306" s="90" t="n">
        <v>39</v>
      </c>
      <c r="K306" s="81" t="n">
        <v>0.256177801722657</v>
      </c>
    </row>
    <row r="307" customFormat="false" ht="15" hidden="false" customHeight="false" outlineLevel="0" collapsed="false">
      <c r="A307" s="78" t="s">
        <v>306</v>
      </c>
      <c r="B307" s="78" t="s">
        <v>307</v>
      </c>
      <c r="C307" s="78" t="s">
        <v>12379</v>
      </c>
      <c r="D307" s="90" t="n">
        <v>20800</v>
      </c>
      <c r="E307" s="78" t="s">
        <v>11266</v>
      </c>
      <c r="F307" s="78" t="s">
        <v>227</v>
      </c>
      <c r="G307" s="79" t="n">
        <v>21724</v>
      </c>
      <c r="H307" s="91" t="n">
        <v>0.00597143748531124</v>
      </c>
      <c r="I307" s="78" t="s">
        <v>11528</v>
      </c>
      <c r="J307" s="90" t="n">
        <v>40</v>
      </c>
      <c r="K307" s="81" t="n">
        <v>0.244828936897761</v>
      </c>
    </row>
    <row r="308" customFormat="false" ht="15" hidden="false" customHeight="false" outlineLevel="0" collapsed="false">
      <c r="A308" s="78" t="s">
        <v>306</v>
      </c>
      <c r="B308" s="78" t="s">
        <v>307</v>
      </c>
      <c r="C308" s="78" t="s">
        <v>12380</v>
      </c>
      <c r="D308" s="90" t="n">
        <v>30000</v>
      </c>
      <c r="E308" s="78" t="s">
        <v>234</v>
      </c>
      <c r="F308" s="78" t="s">
        <v>221</v>
      </c>
      <c r="G308" s="79" t="n">
        <v>18628</v>
      </c>
      <c r="H308" s="91" t="n">
        <v>0.00512041693409951</v>
      </c>
      <c r="I308" s="78" t="s">
        <v>11528</v>
      </c>
      <c r="J308" s="90" t="n">
        <v>41</v>
      </c>
      <c r="K308" s="81" t="n">
        <v>0.20993709429808</v>
      </c>
    </row>
    <row r="309" customFormat="false" ht="15" hidden="false" customHeight="false" outlineLevel="0" collapsed="false">
      <c r="A309" s="78" t="s">
        <v>304</v>
      </c>
      <c r="B309" s="78" t="s">
        <v>305</v>
      </c>
      <c r="C309" s="78" t="s">
        <v>12381</v>
      </c>
      <c r="D309" s="90" t="n">
        <v>12000</v>
      </c>
      <c r="E309" s="78" t="s">
        <v>11277</v>
      </c>
      <c r="F309" s="78" t="s">
        <v>224</v>
      </c>
      <c r="G309" s="79" t="n">
        <v>102694</v>
      </c>
      <c r="H309" s="91" t="n">
        <v>0.0261841832173802</v>
      </c>
      <c r="I309" s="78" t="s">
        <v>11528</v>
      </c>
      <c r="J309" s="90" t="n">
        <v>1</v>
      </c>
      <c r="K309" s="81" t="n">
        <v>1.09973569512997</v>
      </c>
    </row>
    <row r="310" customFormat="false" ht="15" hidden="false" customHeight="false" outlineLevel="0" collapsed="false">
      <c r="A310" s="78" t="s">
        <v>304</v>
      </c>
      <c r="B310" s="78" t="s">
        <v>305</v>
      </c>
      <c r="C310" s="78" t="s">
        <v>12382</v>
      </c>
      <c r="D310" s="90" t="n">
        <v>15700</v>
      </c>
      <c r="E310" s="78" t="s">
        <v>11237</v>
      </c>
      <c r="F310" s="78" t="s">
        <v>227</v>
      </c>
      <c r="G310" s="79" t="n">
        <v>95645</v>
      </c>
      <c r="H310" s="91" t="n">
        <v>0.0243868795044143</v>
      </c>
      <c r="I310" s="78" t="s">
        <v>11528</v>
      </c>
      <c r="J310" s="90" t="n">
        <v>2</v>
      </c>
      <c r="K310" s="81" t="n">
        <v>1.0242489391854</v>
      </c>
    </row>
    <row r="311" customFormat="false" ht="15" hidden="false" customHeight="false" outlineLevel="0" collapsed="false">
      <c r="A311" s="78" t="s">
        <v>304</v>
      </c>
      <c r="B311" s="78" t="s">
        <v>305</v>
      </c>
      <c r="C311" s="78" t="s">
        <v>12383</v>
      </c>
      <c r="D311" s="90" t="n">
        <v>44444</v>
      </c>
      <c r="E311" s="78" t="s">
        <v>11240</v>
      </c>
      <c r="F311" s="78" t="s">
        <v>221</v>
      </c>
      <c r="G311" s="79" t="n">
        <v>95608</v>
      </c>
      <c r="H311" s="91" t="n">
        <v>0.0243774455084745</v>
      </c>
      <c r="I311" s="78" t="s">
        <v>11528</v>
      </c>
      <c r="J311" s="90" t="n">
        <v>3</v>
      </c>
      <c r="K311" s="81" t="n">
        <v>1.02385271135593</v>
      </c>
    </row>
    <row r="312" customFormat="false" ht="15" hidden="false" customHeight="false" outlineLevel="0" collapsed="false">
      <c r="A312" s="78" t="s">
        <v>304</v>
      </c>
      <c r="B312" s="78" t="s">
        <v>305</v>
      </c>
      <c r="C312" s="78" t="s">
        <v>12384</v>
      </c>
      <c r="D312" s="90" t="n">
        <v>13333</v>
      </c>
      <c r="E312" s="78" t="s">
        <v>223</v>
      </c>
      <c r="F312" s="78" t="s">
        <v>224</v>
      </c>
      <c r="G312" s="79" t="n">
        <v>85630</v>
      </c>
      <c r="H312" s="91" t="n">
        <v>0.0218333262790841</v>
      </c>
      <c r="I312" s="78" t="s">
        <v>11528</v>
      </c>
      <c r="J312" s="90" t="n">
        <v>4</v>
      </c>
      <c r="K312" s="81" t="n">
        <v>0.916999703721533</v>
      </c>
    </row>
    <row r="313" customFormat="false" ht="15" hidden="false" customHeight="false" outlineLevel="0" collapsed="false">
      <c r="A313" s="78" t="s">
        <v>304</v>
      </c>
      <c r="B313" s="78" t="s">
        <v>305</v>
      </c>
      <c r="C313" s="78" t="s">
        <v>12385</v>
      </c>
      <c r="D313" s="90" t="n">
        <v>22333</v>
      </c>
      <c r="E313" s="78" t="s">
        <v>220</v>
      </c>
      <c r="F313" s="78" t="s">
        <v>221</v>
      </c>
      <c r="G313" s="79" t="n">
        <v>83546</v>
      </c>
      <c r="H313" s="91" t="n">
        <v>0.0213019628320958</v>
      </c>
      <c r="I313" s="78" t="s">
        <v>11528</v>
      </c>
      <c r="J313" s="90" t="n">
        <v>5</v>
      </c>
      <c r="K313" s="81" t="n">
        <v>0.894682438948023</v>
      </c>
    </row>
    <row r="314" customFormat="false" ht="15" hidden="false" customHeight="false" outlineLevel="0" collapsed="false">
      <c r="A314" s="78" t="s">
        <v>304</v>
      </c>
      <c r="B314" s="78" t="s">
        <v>305</v>
      </c>
      <c r="C314" s="78" t="s">
        <v>12386</v>
      </c>
      <c r="D314" s="90" t="n">
        <v>22222</v>
      </c>
      <c r="E314" s="78" t="s">
        <v>220</v>
      </c>
      <c r="F314" s="78" t="s">
        <v>221</v>
      </c>
      <c r="G314" s="79" t="n">
        <v>83112</v>
      </c>
      <c r="H314" s="91" t="n">
        <v>0.0211913046094504</v>
      </c>
      <c r="I314" s="78" t="s">
        <v>11528</v>
      </c>
      <c r="J314" s="90" t="n">
        <v>6</v>
      </c>
      <c r="K314" s="81" t="n">
        <v>0.890034793596917</v>
      </c>
    </row>
    <row r="315" customFormat="false" ht="15" hidden="false" customHeight="false" outlineLevel="0" collapsed="false">
      <c r="A315" s="78" t="s">
        <v>304</v>
      </c>
      <c r="B315" s="78" t="s">
        <v>305</v>
      </c>
      <c r="C315" s="78" t="s">
        <v>12387</v>
      </c>
      <c r="D315" s="90" t="n">
        <v>55555</v>
      </c>
      <c r="E315" s="78" t="s">
        <v>232</v>
      </c>
      <c r="F315" s="78" t="s">
        <v>227</v>
      </c>
      <c r="G315" s="79" t="n">
        <v>82338</v>
      </c>
      <c r="H315" s="91" t="n">
        <v>0.0209939556133041</v>
      </c>
      <c r="I315" s="78" t="s">
        <v>11528</v>
      </c>
      <c r="J315" s="90" t="n">
        <v>7</v>
      </c>
      <c r="K315" s="81" t="n">
        <v>0.881746135758771</v>
      </c>
    </row>
    <row r="316" customFormat="false" ht="15" hidden="false" customHeight="false" outlineLevel="0" collapsed="false">
      <c r="A316" s="78" t="s">
        <v>304</v>
      </c>
      <c r="B316" s="78" t="s">
        <v>305</v>
      </c>
      <c r="C316" s="78" t="s">
        <v>12388</v>
      </c>
      <c r="D316" s="90" t="n">
        <v>15444</v>
      </c>
      <c r="E316" s="78" t="s">
        <v>11237</v>
      </c>
      <c r="F316" s="78" t="s">
        <v>227</v>
      </c>
      <c r="G316" s="79" t="n">
        <v>81322</v>
      </c>
      <c r="H316" s="91" t="n">
        <v>0.0207349031842541</v>
      </c>
      <c r="I316" s="78" t="s">
        <v>11528</v>
      </c>
      <c r="J316" s="90" t="n">
        <v>8</v>
      </c>
      <c r="K316" s="81" t="n">
        <v>0.870865933738672</v>
      </c>
    </row>
    <row r="317" customFormat="false" ht="15" hidden="false" customHeight="false" outlineLevel="0" collapsed="false">
      <c r="A317" s="78" t="s">
        <v>304</v>
      </c>
      <c r="B317" s="78" t="s">
        <v>305</v>
      </c>
      <c r="C317" s="78" t="s">
        <v>12389</v>
      </c>
      <c r="D317" s="90" t="n">
        <v>22123</v>
      </c>
      <c r="E317" s="78" t="s">
        <v>220</v>
      </c>
      <c r="F317" s="78" t="s">
        <v>221</v>
      </c>
      <c r="G317" s="79" t="n">
        <v>77591</v>
      </c>
      <c r="H317" s="91" t="n">
        <v>0.0197835994315125</v>
      </c>
      <c r="I317" s="78" t="s">
        <v>11528</v>
      </c>
      <c r="J317" s="90" t="n">
        <v>9</v>
      </c>
      <c r="K317" s="81" t="n">
        <v>0.830911176123525</v>
      </c>
    </row>
    <row r="318" customFormat="false" ht="15" hidden="false" customHeight="false" outlineLevel="0" collapsed="false">
      <c r="A318" s="78" t="s">
        <v>304</v>
      </c>
      <c r="B318" s="78" t="s">
        <v>305</v>
      </c>
      <c r="C318" s="78" t="s">
        <v>12390</v>
      </c>
      <c r="D318" s="90" t="n">
        <v>40123</v>
      </c>
      <c r="E318" s="78" t="s">
        <v>11270</v>
      </c>
      <c r="F318" s="78" t="s">
        <v>224</v>
      </c>
      <c r="G318" s="79" t="n">
        <v>76687</v>
      </c>
      <c r="H318" s="91" t="n">
        <v>0.0195531039631452</v>
      </c>
      <c r="I318" s="78" t="s">
        <v>11528</v>
      </c>
      <c r="J318" s="90" t="n">
        <v>10</v>
      </c>
      <c r="K318" s="81" t="n">
        <v>0.821230366452099</v>
      </c>
    </row>
    <row r="319" customFormat="false" ht="15" hidden="false" customHeight="false" outlineLevel="0" collapsed="false">
      <c r="A319" s="78" t="s">
        <v>304</v>
      </c>
      <c r="B319" s="78" t="s">
        <v>305</v>
      </c>
      <c r="C319" s="78" t="s">
        <v>12391</v>
      </c>
      <c r="D319" s="90" t="n">
        <v>15800</v>
      </c>
      <c r="E319" s="78" t="s">
        <v>11237</v>
      </c>
      <c r="F319" s="78" t="s">
        <v>227</v>
      </c>
      <c r="G319" s="79" t="n">
        <v>73125</v>
      </c>
      <c r="H319" s="91" t="n">
        <v>0.0186448906242909</v>
      </c>
      <c r="I319" s="78" t="s">
        <v>11528</v>
      </c>
      <c r="J319" s="90" t="n">
        <v>11</v>
      </c>
      <c r="K319" s="81" t="n">
        <v>0.783085406220216</v>
      </c>
    </row>
    <row r="320" customFormat="false" ht="15" hidden="false" customHeight="false" outlineLevel="0" collapsed="false">
      <c r="A320" s="78" t="s">
        <v>304</v>
      </c>
      <c r="B320" s="78" t="s">
        <v>305</v>
      </c>
      <c r="C320" s="78" t="s">
        <v>12392</v>
      </c>
      <c r="D320" s="90" t="n">
        <v>12345</v>
      </c>
      <c r="E320" s="78" t="s">
        <v>11277</v>
      </c>
      <c r="F320" s="78" t="s">
        <v>224</v>
      </c>
      <c r="G320" s="79" t="n">
        <v>69440</v>
      </c>
      <c r="H320" s="91" t="n">
        <v>0.0177053156232582</v>
      </c>
      <c r="I320" s="78" t="s">
        <v>11528</v>
      </c>
      <c r="J320" s="90" t="n">
        <v>12</v>
      </c>
      <c r="K320" s="81" t="n">
        <v>0.743623256176845</v>
      </c>
    </row>
    <row r="321" customFormat="false" ht="15" hidden="false" customHeight="false" outlineLevel="0" collapsed="false">
      <c r="A321" s="78" t="s">
        <v>304</v>
      </c>
      <c r="B321" s="78" t="s">
        <v>305</v>
      </c>
      <c r="C321" s="78" t="s">
        <v>12393</v>
      </c>
      <c r="D321" s="90" t="n">
        <v>15999</v>
      </c>
      <c r="E321" s="78" t="s">
        <v>11237</v>
      </c>
      <c r="F321" s="78" t="s">
        <v>227</v>
      </c>
      <c r="G321" s="79" t="n">
        <v>66500</v>
      </c>
      <c r="H321" s="91" t="n">
        <v>0.016955695405338</v>
      </c>
      <c r="I321" s="78" t="s">
        <v>11528</v>
      </c>
      <c r="J321" s="90" t="n">
        <v>13</v>
      </c>
      <c r="K321" s="81" t="n">
        <v>0.712139207024196</v>
      </c>
    </row>
    <row r="322" customFormat="false" ht="15" hidden="false" customHeight="false" outlineLevel="0" collapsed="false">
      <c r="A322" s="78" t="s">
        <v>304</v>
      </c>
      <c r="B322" s="78" t="s">
        <v>305</v>
      </c>
      <c r="C322" s="78" t="s">
        <v>12394</v>
      </c>
      <c r="D322" s="90" t="n">
        <v>22100</v>
      </c>
      <c r="E322" s="78" t="s">
        <v>220</v>
      </c>
      <c r="F322" s="78" t="s">
        <v>221</v>
      </c>
      <c r="G322" s="79" t="n">
        <v>66214</v>
      </c>
      <c r="H322" s="91" t="n">
        <v>0.0168827731664519</v>
      </c>
      <c r="I322" s="78" t="s">
        <v>11528</v>
      </c>
      <c r="J322" s="90" t="n">
        <v>14</v>
      </c>
      <c r="K322" s="81" t="n">
        <v>0.70907647299098</v>
      </c>
    </row>
    <row r="323" customFormat="false" ht="15" hidden="false" customHeight="false" outlineLevel="0" collapsed="false">
      <c r="A323" s="78" t="s">
        <v>304</v>
      </c>
      <c r="B323" s="78" t="s">
        <v>305</v>
      </c>
      <c r="C323" s="78" t="s">
        <v>12395</v>
      </c>
      <c r="D323" s="90" t="n">
        <v>15258</v>
      </c>
      <c r="E323" s="78" t="s">
        <v>11237</v>
      </c>
      <c r="F323" s="78" t="s">
        <v>227</v>
      </c>
      <c r="G323" s="79" t="n">
        <v>66040</v>
      </c>
      <c r="H323" s="91" t="n">
        <v>0.0168384078882485</v>
      </c>
      <c r="I323" s="78" t="s">
        <v>11528</v>
      </c>
      <c r="J323" s="90" t="n">
        <v>15</v>
      </c>
      <c r="K323" s="81" t="n">
        <v>0.707213131306435</v>
      </c>
    </row>
    <row r="324" customFormat="false" ht="15" hidden="false" customHeight="false" outlineLevel="0" collapsed="false">
      <c r="A324" s="78" t="s">
        <v>304</v>
      </c>
      <c r="B324" s="78" t="s">
        <v>305</v>
      </c>
      <c r="C324" s="78" t="s">
        <v>12396</v>
      </c>
      <c r="D324" s="90" t="n">
        <v>15200</v>
      </c>
      <c r="E324" s="78" t="s">
        <v>11237</v>
      </c>
      <c r="F324" s="78" t="s">
        <v>227</v>
      </c>
      <c r="G324" s="79" t="n">
        <v>65720</v>
      </c>
      <c r="H324" s="91" t="n">
        <v>0.0167568165720122</v>
      </c>
      <c r="I324" s="78" t="s">
        <v>11528</v>
      </c>
      <c r="J324" s="90" t="n">
        <v>16</v>
      </c>
      <c r="K324" s="81" t="n">
        <v>0.703786296024514</v>
      </c>
    </row>
    <row r="325" customFormat="false" ht="15" hidden="false" customHeight="false" outlineLevel="0" collapsed="false">
      <c r="A325" s="78" t="s">
        <v>304</v>
      </c>
      <c r="B325" s="78" t="s">
        <v>305</v>
      </c>
      <c r="C325" s="78" t="s">
        <v>12397</v>
      </c>
      <c r="D325" s="90" t="n">
        <v>15333</v>
      </c>
      <c r="E325" s="78" t="s">
        <v>11237</v>
      </c>
      <c r="F325" s="78" t="s">
        <v>227</v>
      </c>
      <c r="G325" s="79" t="n">
        <v>64204</v>
      </c>
      <c r="H325" s="91" t="n">
        <v>0.0163702777113432</v>
      </c>
      <c r="I325" s="78" t="s">
        <v>11528</v>
      </c>
      <c r="J325" s="90" t="n">
        <v>17</v>
      </c>
      <c r="K325" s="81" t="n">
        <v>0.687551663876414</v>
      </c>
    </row>
    <row r="326" customFormat="false" ht="15" hidden="false" customHeight="false" outlineLevel="0" collapsed="false">
      <c r="A326" s="78" t="s">
        <v>304</v>
      </c>
      <c r="B326" s="78" t="s">
        <v>305</v>
      </c>
      <c r="C326" s="78" t="s">
        <v>12398</v>
      </c>
      <c r="D326" s="90" t="n">
        <v>22000</v>
      </c>
      <c r="E326" s="78" t="s">
        <v>220</v>
      </c>
      <c r="F326" s="78" t="s">
        <v>221</v>
      </c>
      <c r="G326" s="79" t="n">
        <v>63000</v>
      </c>
      <c r="H326" s="91" t="n">
        <v>0.0160632903840044</v>
      </c>
      <c r="I326" s="78" t="s">
        <v>11528</v>
      </c>
      <c r="J326" s="90" t="n">
        <v>18</v>
      </c>
      <c r="K326" s="81" t="n">
        <v>0.674658196128186</v>
      </c>
    </row>
    <row r="327" customFormat="false" ht="15" hidden="false" customHeight="false" outlineLevel="0" collapsed="false">
      <c r="A327" s="78" t="s">
        <v>304</v>
      </c>
      <c r="B327" s="78" t="s">
        <v>305</v>
      </c>
      <c r="C327" s="78" t="s">
        <v>12399</v>
      </c>
      <c r="D327" s="90" t="n">
        <v>15789</v>
      </c>
      <c r="E327" s="78" t="s">
        <v>11237</v>
      </c>
      <c r="F327" s="78" t="s">
        <v>227</v>
      </c>
      <c r="G327" s="79" t="n">
        <v>61692</v>
      </c>
      <c r="H327" s="91" t="n">
        <v>0.0157297858788889</v>
      </c>
      <c r="I327" s="78" t="s">
        <v>11528</v>
      </c>
      <c r="J327" s="90" t="n">
        <v>19</v>
      </c>
      <c r="K327" s="81" t="n">
        <v>0.660651006913334</v>
      </c>
    </row>
    <row r="328" customFormat="false" ht="15" hidden="false" customHeight="false" outlineLevel="0" collapsed="false">
      <c r="A328" s="78" t="s">
        <v>304</v>
      </c>
      <c r="B328" s="78" t="s">
        <v>305</v>
      </c>
      <c r="C328" s="78" t="s">
        <v>12400</v>
      </c>
      <c r="D328" s="90" t="n">
        <v>15400</v>
      </c>
      <c r="E328" s="78" t="s">
        <v>11237</v>
      </c>
      <c r="F328" s="78" t="s">
        <v>227</v>
      </c>
      <c r="G328" s="79" t="n">
        <v>59982</v>
      </c>
      <c r="H328" s="91" t="n">
        <v>0.0152937822827517</v>
      </c>
      <c r="I328" s="78" t="s">
        <v>11528</v>
      </c>
      <c r="J328" s="90" t="n">
        <v>20</v>
      </c>
      <c r="K328" s="81" t="n">
        <v>0.642338855875569</v>
      </c>
    </row>
    <row r="329" customFormat="false" ht="15" hidden="false" customHeight="false" outlineLevel="0" collapsed="false">
      <c r="A329" s="78" t="s">
        <v>304</v>
      </c>
      <c r="B329" s="78" t="s">
        <v>305</v>
      </c>
      <c r="C329" s="78" t="s">
        <v>12401</v>
      </c>
      <c r="D329" s="90" t="n">
        <v>15222</v>
      </c>
      <c r="E329" s="78" t="s">
        <v>11237</v>
      </c>
      <c r="F329" s="78" t="s">
        <v>227</v>
      </c>
      <c r="G329" s="79" t="n">
        <v>59353</v>
      </c>
      <c r="H329" s="91" t="n">
        <v>0.0151334043517748</v>
      </c>
      <c r="I329" s="78" t="s">
        <v>11528</v>
      </c>
      <c r="J329" s="90" t="n">
        <v>21</v>
      </c>
      <c r="K329" s="81" t="n">
        <v>0.635602982774543</v>
      </c>
    </row>
    <row r="330" customFormat="false" ht="15" hidden="false" customHeight="false" outlineLevel="0" collapsed="false">
      <c r="A330" s="78" t="s">
        <v>304</v>
      </c>
      <c r="B330" s="78" t="s">
        <v>305</v>
      </c>
      <c r="C330" s="78" t="s">
        <v>12402</v>
      </c>
      <c r="D330" s="90" t="n">
        <v>22345</v>
      </c>
      <c r="E330" s="78" t="s">
        <v>220</v>
      </c>
      <c r="F330" s="78" t="s">
        <v>221</v>
      </c>
      <c r="G330" s="79" t="n">
        <v>58649</v>
      </c>
      <c r="H330" s="91" t="n">
        <v>0.0149539034560552</v>
      </c>
      <c r="I330" s="78" t="s">
        <v>11528</v>
      </c>
      <c r="J330" s="90" t="n">
        <v>22</v>
      </c>
      <c r="K330" s="81" t="n">
        <v>0.628063945154317</v>
      </c>
    </row>
    <row r="331" customFormat="false" ht="15" hidden="false" customHeight="false" outlineLevel="0" collapsed="false">
      <c r="A331" s="78" t="s">
        <v>304</v>
      </c>
      <c r="B331" s="78" t="s">
        <v>305</v>
      </c>
      <c r="C331" s="78" t="s">
        <v>12403</v>
      </c>
      <c r="D331" s="90" t="n">
        <v>15345</v>
      </c>
      <c r="E331" s="78" t="s">
        <v>11237</v>
      </c>
      <c r="F331" s="78" t="s">
        <v>227</v>
      </c>
      <c r="G331" s="79" t="n">
        <v>54786</v>
      </c>
      <c r="H331" s="91" t="n">
        <v>0.0139689432853661</v>
      </c>
      <c r="I331" s="78" t="s">
        <v>11528</v>
      </c>
      <c r="J331" s="90" t="n">
        <v>23</v>
      </c>
      <c r="K331" s="81" t="n">
        <v>0.586695617985378</v>
      </c>
    </row>
    <row r="332" customFormat="false" ht="15" hidden="false" customHeight="false" outlineLevel="0" collapsed="false">
      <c r="A332" s="78" t="s">
        <v>304</v>
      </c>
      <c r="B332" s="78" t="s">
        <v>305</v>
      </c>
      <c r="C332" s="78" t="s">
        <v>12404</v>
      </c>
      <c r="D332" s="90" t="n">
        <v>55000</v>
      </c>
      <c r="E332" s="78" t="s">
        <v>232</v>
      </c>
      <c r="F332" s="78" t="s">
        <v>227</v>
      </c>
      <c r="G332" s="79" t="n">
        <v>52300</v>
      </c>
      <c r="H332" s="91" t="n">
        <v>0.0133350807473561</v>
      </c>
      <c r="I332" s="78" t="s">
        <v>11528</v>
      </c>
      <c r="J332" s="90" t="n">
        <v>24</v>
      </c>
      <c r="K332" s="81" t="n">
        <v>0.560073391388954</v>
      </c>
    </row>
    <row r="333" customFormat="false" ht="15" hidden="false" customHeight="false" outlineLevel="0" collapsed="false">
      <c r="A333" s="78" t="s">
        <v>304</v>
      </c>
      <c r="B333" s="78" t="s">
        <v>305</v>
      </c>
      <c r="C333" s="78" t="s">
        <v>12405</v>
      </c>
      <c r="D333" s="90" t="n">
        <v>13013</v>
      </c>
      <c r="E333" s="78" t="s">
        <v>223</v>
      </c>
      <c r="F333" s="78" t="s">
        <v>224</v>
      </c>
      <c r="G333" s="79" t="n">
        <v>51260</v>
      </c>
      <c r="H333" s="91" t="n">
        <v>0.0130699089695884</v>
      </c>
      <c r="I333" s="78" t="s">
        <v>11528</v>
      </c>
      <c r="J333" s="90" t="n">
        <v>25</v>
      </c>
      <c r="K333" s="81" t="n">
        <v>0.548936176722711</v>
      </c>
    </row>
    <row r="334" customFormat="false" ht="15" hidden="false" customHeight="false" outlineLevel="0" collapsed="false">
      <c r="A334" s="78" t="s">
        <v>304</v>
      </c>
      <c r="B334" s="78" t="s">
        <v>305</v>
      </c>
      <c r="C334" s="78" t="s">
        <v>12406</v>
      </c>
      <c r="D334" s="90" t="n">
        <v>15215</v>
      </c>
      <c r="E334" s="78" t="s">
        <v>11237</v>
      </c>
      <c r="F334" s="78" t="s">
        <v>227</v>
      </c>
      <c r="G334" s="79" t="n">
        <v>50716</v>
      </c>
      <c r="H334" s="91" t="n">
        <v>0.0129312037319868</v>
      </c>
      <c r="I334" s="78" t="s">
        <v>11528</v>
      </c>
      <c r="J334" s="90" t="n">
        <v>26</v>
      </c>
      <c r="K334" s="81" t="n">
        <v>0.543110556743446</v>
      </c>
    </row>
    <row r="335" customFormat="false" ht="15" hidden="false" customHeight="false" outlineLevel="0" collapsed="false">
      <c r="A335" s="78" t="s">
        <v>304</v>
      </c>
      <c r="B335" s="78" t="s">
        <v>305</v>
      </c>
      <c r="C335" s="78" t="s">
        <v>12407</v>
      </c>
      <c r="D335" s="90" t="n">
        <v>22555</v>
      </c>
      <c r="E335" s="78" t="s">
        <v>220</v>
      </c>
      <c r="F335" s="78" t="s">
        <v>221</v>
      </c>
      <c r="G335" s="79" t="n">
        <v>49394</v>
      </c>
      <c r="H335" s="91" t="n">
        <v>0.012594129606786</v>
      </c>
      <c r="I335" s="78" t="s">
        <v>11534</v>
      </c>
      <c r="J335" s="90" t="n">
        <v>27</v>
      </c>
      <c r="K335" s="81" t="n">
        <v>0.52895344348501</v>
      </c>
    </row>
    <row r="336" customFormat="false" ht="15" hidden="false" customHeight="false" outlineLevel="0" collapsed="false">
      <c r="A336" s="78" t="s">
        <v>304</v>
      </c>
      <c r="B336" s="78" t="s">
        <v>305</v>
      </c>
      <c r="C336" s="78" t="s">
        <v>12408</v>
      </c>
      <c r="D336" s="90" t="n">
        <v>15678</v>
      </c>
      <c r="E336" s="78" t="s">
        <v>11237</v>
      </c>
      <c r="F336" s="78" t="s">
        <v>227</v>
      </c>
      <c r="G336" s="79" t="n">
        <v>48329</v>
      </c>
      <c r="H336" s="91" t="n">
        <v>0.0123225835074373</v>
      </c>
      <c r="I336" s="78" t="s">
        <v>11528</v>
      </c>
      <c r="J336" s="90" t="n">
        <v>28</v>
      </c>
      <c r="K336" s="81" t="n">
        <v>0.517548507312367</v>
      </c>
    </row>
    <row r="337" customFormat="false" ht="15" hidden="false" customHeight="false" outlineLevel="0" collapsed="false">
      <c r="A337" s="78" t="s">
        <v>304</v>
      </c>
      <c r="B337" s="78" t="s">
        <v>305</v>
      </c>
      <c r="C337" s="78" t="s">
        <v>12409</v>
      </c>
      <c r="D337" s="90" t="n">
        <v>15151</v>
      </c>
      <c r="E337" s="78" t="s">
        <v>11237</v>
      </c>
      <c r="F337" s="78" t="s">
        <v>227</v>
      </c>
      <c r="G337" s="79" t="n">
        <v>47348</v>
      </c>
      <c r="H337" s="91" t="n">
        <v>0.0120724551286007</v>
      </c>
      <c r="I337" s="78" t="s">
        <v>11528</v>
      </c>
      <c r="J337" s="90" t="n">
        <v>29</v>
      </c>
      <c r="K337" s="81" t="n">
        <v>0.507043115401228</v>
      </c>
    </row>
    <row r="338" customFormat="false" ht="15" hidden="false" customHeight="false" outlineLevel="0" collapsed="false">
      <c r="A338" s="78" t="s">
        <v>304</v>
      </c>
      <c r="B338" s="78" t="s">
        <v>305</v>
      </c>
      <c r="C338" s="78" t="s">
        <v>12410</v>
      </c>
      <c r="D338" s="90" t="n">
        <v>15233</v>
      </c>
      <c r="E338" s="78" t="s">
        <v>11237</v>
      </c>
      <c r="F338" s="78" t="s">
        <v>227</v>
      </c>
      <c r="G338" s="79" t="n">
        <v>46511</v>
      </c>
      <c r="H338" s="91" t="n">
        <v>0.0118590428420703</v>
      </c>
      <c r="I338" s="78" t="s">
        <v>11534</v>
      </c>
      <c r="J338" s="90" t="n">
        <v>30</v>
      </c>
      <c r="K338" s="81" t="n">
        <v>0.498079799366953</v>
      </c>
    </row>
    <row r="339" customFormat="false" ht="15" hidden="false" customHeight="false" outlineLevel="0" collapsed="false">
      <c r="A339" s="78" t="s">
        <v>304</v>
      </c>
      <c r="B339" s="78" t="s">
        <v>305</v>
      </c>
      <c r="C339" s="78" t="s">
        <v>12411</v>
      </c>
      <c r="D339" s="90" t="n">
        <v>10345</v>
      </c>
      <c r="E339" s="78" t="s">
        <v>11232</v>
      </c>
      <c r="F339" s="78" t="s">
        <v>221</v>
      </c>
      <c r="G339" s="79" t="n">
        <v>45740</v>
      </c>
      <c r="H339" s="91" t="n">
        <v>0.0116624587645137</v>
      </c>
      <c r="I339" s="78" t="s">
        <v>11528</v>
      </c>
      <c r="J339" s="90" t="n">
        <v>31</v>
      </c>
      <c r="K339" s="81" t="n">
        <v>0.489823268109575</v>
      </c>
    </row>
    <row r="340" customFormat="false" ht="15" hidden="false" customHeight="false" outlineLevel="0" collapsed="false">
      <c r="A340" s="78" t="s">
        <v>304</v>
      </c>
      <c r="B340" s="78" t="s">
        <v>305</v>
      </c>
      <c r="C340" s="78" t="s">
        <v>12412</v>
      </c>
      <c r="D340" s="90" t="n">
        <v>15100</v>
      </c>
      <c r="E340" s="78" t="s">
        <v>11237</v>
      </c>
      <c r="F340" s="78" t="s">
        <v>227</v>
      </c>
      <c r="G340" s="79" t="n">
        <v>44914</v>
      </c>
      <c r="H340" s="91" t="n">
        <v>0.011451851179479</v>
      </c>
      <c r="I340" s="78" t="s">
        <v>11534</v>
      </c>
      <c r="J340" s="90" t="n">
        <v>32</v>
      </c>
      <c r="K340" s="81" t="n">
        <v>0.480977749538117</v>
      </c>
    </row>
    <row r="341" customFormat="false" ht="15" hidden="false" customHeight="false" outlineLevel="0" collapsed="false">
      <c r="A341" s="78" t="s">
        <v>304</v>
      </c>
      <c r="B341" s="78" t="s">
        <v>305</v>
      </c>
      <c r="C341" s="78" t="s">
        <v>12413</v>
      </c>
      <c r="D341" s="90" t="n">
        <v>15321</v>
      </c>
      <c r="E341" s="78" t="s">
        <v>11237</v>
      </c>
      <c r="F341" s="78" t="s">
        <v>227</v>
      </c>
      <c r="G341" s="79" t="n">
        <v>44762</v>
      </c>
      <c r="H341" s="91" t="n">
        <v>0.0114130953042668</v>
      </c>
      <c r="I341" s="78" t="s">
        <v>11534</v>
      </c>
      <c r="J341" s="90" t="n">
        <v>33</v>
      </c>
      <c r="K341" s="81" t="n">
        <v>0.479350002779204</v>
      </c>
    </row>
    <row r="342" customFormat="false" ht="15" hidden="false" customHeight="false" outlineLevel="0" collapsed="false">
      <c r="A342" s="78" t="s">
        <v>304</v>
      </c>
      <c r="B342" s="78" t="s">
        <v>305</v>
      </c>
      <c r="C342" s="78" t="s">
        <v>12414</v>
      </c>
      <c r="D342" s="90" t="n">
        <v>10800</v>
      </c>
      <c r="E342" s="78" t="s">
        <v>11232</v>
      </c>
      <c r="F342" s="78" t="s">
        <v>221</v>
      </c>
      <c r="G342" s="79" t="n">
        <v>43502</v>
      </c>
      <c r="H342" s="91" t="n">
        <v>0.0110918294965867</v>
      </c>
      <c r="I342" s="78" t="s">
        <v>11528</v>
      </c>
      <c r="J342" s="90" t="n">
        <v>34</v>
      </c>
      <c r="K342" s="81" t="n">
        <v>0.465856838856641</v>
      </c>
    </row>
    <row r="343" customFormat="false" ht="15" hidden="false" customHeight="false" outlineLevel="0" collapsed="false">
      <c r="A343" s="78" t="s">
        <v>304</v>
      </c>
      <c r="B343" s="78" t="s">
        <v>305</v>
      </c>
      <c r="C343" s="78" t="s">
        <v>12415</v>
      </c>
      <c r="D343" s="90" t="n">
        <v>12333</v>
      </c>
      <c r="E343" s="78" t="s">
        <v>11277</v>
      </c>
      <c r="F343" s="78" t="s">
        <v>224</v>
      </c>
      <c r="G343" s="79" t="n">
        <v>35469</v>
      </c>
      <c r="H343" s="91" t="n">
        <v>0.00904363248619449</v>
      </c>
      <c r="I343" s="78" t="s">
        <v>11534</v>
      </c>
      <c r="J343" s="90" t="n">
        <v>35</v>
      </c>
      <c r="K343" s="81" t="n">
        <v>0.379832564420169</v>
      </c>
    </row>
    <row r="344" customFormat="false" ht="15" hidden="false" customHeight="false" outlineLevel="0" collapsed="false">
      <c r="A344" s="78" t="s">
        <v>304</v>
      </c>
      <c r="B344" s="78" t="s">
        <v>305</v>
      </c>
      <c r="C344" s="78" t="s">
        <v>12416</v>
      </c>
      <c r="D344" s="90" t="n">
        <v>10888</v>
      </c>
      <c r="E344" s="78" t="s">
        <v>11232</v>
      </c>
      <c r="F344" s="78" t="s">
        <v>221</v>
      </c>
      <c r="G344" s="79" t="n">
        <v>34670</v>
      </c>
      <c r="H344" s="91" t="n">
        <v>0.0088399091684672</v>
      </c>
      <c r="I344" s="78" t="s">
        <v>11528</v>
      </c>
      <c r="J344" s="90" t="n">
        <v>36</v>
      </c>
      <c r="K344" s="81" t="n">
        <v>0.371276185075622</v>
      </c>
    </row>
    <row r="345" customFormat="false" ht="15" hidden="false" customHeight="false" outlineLevel="0" collapsed="false">
      <c r="A345" s="78" t="s">
        <v>304</v>
      </c>
      <c r="B345" s="78" t="s">
        <v>305</v>
      </c>
      <c r="C345" s="78" t="s">
        <v>12417</v>
      </c>
      <c r="D345" s="90" t="n">
        <v>55444</v>
      </c>
      <c r="E345" s="78" t="s">
        <v>232</v>
      </c>
      <c r="F345" s="78" t="s">
        <v>227</v>
      </c>
      <c r="G345" s="79" t="n">
        <v>33664</v>
      </c>
      <c r="H345" s="91" t="n">
        <v>0.00858340646804961</v>
      </c>
      <c r="I345" s="78" t="s">
        <v>11528</v>
      </c>
      <c r="J345" s="90" t="n">
        <v>37</v>
      </c>
      <c r="K345" s="81" t="n">
        <v>0.360503071658083</v>
      </c>
    </row>
    <row r="346" customFormat="false" ht="15" hidden="false" customHeight="false" outlineLevel="0" collapsed="false">
      <c r="A346" s="78" t="s">
        <v>304</v>
      </c>
      <c r="B346" s="78" t="s">
        <v>305</v>
      </c>
      <c r="C346" s="78" t="s">
        <v>12418</v>
      </c>
      <c r="D346" s="90" t="n">
        <v>44000</v>
      </c>
      <c r="E346" s="78" t="s">
        <v>11240</v>
      </c>
      <c r="F346" s="78" t="s">
        <v>221</v>
      </c>
      <c r="G346" s="79" t="n">
        <v>32486</v>
      </c>
      <c r="H346" s="91" t="n">
        <v>0.00828304843515505</v>
      </c>
      <c r="I346" s="78" t="s">
        <v>11528</v>
      </c>
      <c r="J346" s="90" t="n">
        <v>38</v>
      </c>
      <c r="K346" s="81" t="n">
        <v>0.347888034276512</v>
      </c>
    </row>
    <row r="347" customFormat="false" ht="15" hidden="false" customHeight="false" outlineLevel="0" collapsed="false">
      <c r="A347" s="78" t="s">
        <v>304</v>
      </c>
      <c r="B347" s="78" t="s">
        <v>305</v>
      </c>
      <c r="C347" s="78" t="s">
        <v>12419</v>
      </c>
      <c r="D347" s="90" t="n">
        <v>10000</v>
      </c>
      <c r="E347" s="78" t="s">
        <v>11232</v>
      </c>
      <c r="F347" s="78" t="s">
        <v>221</v>
      </c>
      <c r="G347" s="79" t="n">
        <v>32338</v>
      </c>
      <c r="H347" s="91" t="n">
        <v>0.0082453124513958</v>
      </c>
      <c r="I347" s="78" t="s">
        <v>11528</v>
      </c>
      <c r="J347" s="90" t="n">
        <v>39</v>
      </c>
      <c r="K347" s="81" t="n">
        <v>0.346303122958624</v>
      </c>
    </row>
    <row r="348" customFormat="false" ht="15" hidden="false" customHeight="false" outlineLevel="0" collapsed="false">
      <c r="A348" s="78" t="s">
        <v>304</v>
      </c>
      <c r="B348" s="78" t="s">
        <v>305</v>
      </c>
      <c r="C348" s="78" t="s">
        <v>12420</v>
      </c>
      <c r="D348" s="90" t="n">
        <v>25678</v>
      </c>
      <c r="E348" s="78" t="s">
        <v>11356</v>
      </c>
      <c r="F348" s="78" t="s">
        <v>221</v>
      </c>
      <c r="G348" s="79" t="n">
        <v>30876</v>
      </c>
      <c r="H348" s="91" t="n">
        <v>0.0078725421253416</v>
      </c>
      <c r="I348" s="78" t="s">
        <v>11528</v>
      </c>
      <c r="J348" s="90" t="n">
        <v>40</v>
      </c>
      <c r="K348" s="81" t="n">
        <v>0.330646769264347</v>
      </c>
    </row>
    <row r="349" customFormat="false" ht="15" hidden="false" customHeight="false" outlineLevel="0" collapsed="false">
      <c r="A349" s="78" t="s">
        <v>304</v>
      </c>
      <c r="B349" s="78" t="s">
        <v>305</v>
      </c>
      <c r="C349" s="78" t="s">
        <v>12421</v>
      </c>
      <c r="D349" s="90" t="n">
        <v>55222</v>
      </c>
      <c r="E349" s="78" t="s">
        <v>232</v>
      </c>
      <c r="F349" s="78" t="s">
        <v>227</v>
      </c>
      <c r="G349" s="79" t="n">
        <v>28914</v>
      </c>
      <c r="H349" s="91" t="n">
        <v>0.00737228536766832</v>
      </c>
      <c r="I349" s="78" t="s">
        <v>11528</v>
      </c>
      <c r="J349" s="90" t="n">
        <v>41</v>
      </c>
      <c r="K349" s="81" t="n">
        <v>0.309635985442069</v>
      </c>
    </row>
    <row r="350" customFormat="false" ht="15" hidden="false" customHeight="false" outlineLevel="0" collapsed="false">
      <c r="A350" s="78" t="s">
        <v>304</v>
      </c>
      <c r="B350" s="78" t="s">
        <v>305</v>
      </c>
      <c r="C350" s="78" t="s">
        <v>12422</v>
      </c>
      <c r="D350" s="90" t="n">
        <v>40456</v>
      </c>
      <c r="E350" s="78" t="s">
        <v>11270</v>
      </c>
      <c r="F350" s="78" t="s">
        <v>224</v>
      </c>
      <c r="G350" s="79" t="n">
        <v>27328</v>
      </c>
      <c r="H350" s="91" t="n">
        <v>0.00696789840657259</v>
      </c>
      <c r="I350" s="78" t="s">
        <v>11528</v>
      </c>
      <c r="J350" s="90" t="n">
        <v>42</v>
      </c>
      <c r="K350" s="81" t="n">
        <v>0.292651733076049</v>
      </c>
    </row>
    <row r="351" customFormat="false" ht="15" hidden="false" customHeight="false" outlineLevel="0" collapsed="false">
      <c r="A351" s="78" t="s">
        <v>319</v>
      </c>
      <c r="B351" s="78" t="s">
        <v>320</v>
      </c>
      <c r="C351" s="78" t="s">
        <v>12423</v>
      </c>
      <c r="D351" s="90" t="n">
        <v>20000</v>
      </c>
      <c r="E351" s="78" t="s">
        <v>11266</v>
      </c>
      <c r="F351" s="78" t="s">
        <v>227</v>
      </c>
      <c r="G351" s="79" t="n">
        <v>86934</v>
      </c>
      <c r="H351" s="91" t="n">
        <v>0.0451410560641386</v>
      </c>
      <c r="I351" s="78" t="s">
        <v>11528</v>
      </c>
      <c r="J351" s="90" t="n">
        <v>1</v>
      </c>
      <c r="K351" s="81" t="n">
        <v>1.08338534553933</v>
      </c>
    </row>
    <row r="352" customFormat="false" ht="15" hidden="false" customHeight="false" outlineLevel="0" collapsed="false">
      <c r="A352" s="78" t="s">
        <v>319</v>
      </c>
      <c r="B352" s="78" t="s">
        <v>320</v>
      </c>
      <c r="C352" s="78" t="s">
        <v>12424</v>
      </c>
      <c r="D352" s="90" t="n">
        <v>13130</v>
      </c>
      <c r="E352" s="78" t="s">
        <v>223</v>
      </c>
      <c r="F352" s="78" t="s">
        <v>224</v>
      </c>
      <c r="G352" s="79" t="n">
        <v>86107</v>
      </c>
      <c r="H352" s="91" t="n">
        <v>0.0447116308293048</v>
      </c>
      <c r="I352" s="78" t="s">
        <v>11528</v>
      </c>
      <c r="J352" s="90" t="n">
        <v>2</v>
      </c>
      <c r="K352" s="81" t="n">
        <v>1.07307913990331</v>
      </c>
    </row>
    <row r="353" customFormat="false" ht="15" hidden="false" customHeight="false" outlineLevel="0" collapsed="false">
      <c r="A353" s="78" t="s">
        <v>319</v>
      </c>
      <c r="B353" s="78" t="s">
        <v>320</v>
      </c>
      <c r="C353" s="78" t="s">
        <v>12425</v>
      </c>
      <c r="D353" s="90" t="n">
        <v>22222</v>
      </c>
      <c r="E353" s="78" t="s">
        <v>220</v>
      </c>
      <c r="F353" s="78" t="s">
        <v>221</v>
      </c>
      <c r="G353" s="79" t="n">
        <v>69672</v>
      </c>
      <c r="H353" s="91" t="n">
        <v>0.0361776480790101</v>
      </c>
      <c r="I353" s="78" t="s">
        <v>11528</v>
      </c>
      <c r="J353" s="90" t="n">
        <v>3</v>
      </c>
      <c r="K353" s="81" t="n">
        <v>0.868263553896242</v>
      </c>
    </row>
    <row r="354" customFormat="false" ht="15" hidden="false" customHeight="false" outlineLevel="0" collapsed="false">
      <c r="A354" s="78" t="s">
        <v>319</v>
      </c>
      <c r="B354" s="78" t="s">
        <v>320</v>
      </c>
      <c r="C354" s="78" t="s">
        <v>12426</v>
      </c>
      <c r="D354" s="90" t="n">
        <v>22300</v>
      </c>
      <c r="E354" s="78" t="s">
        <v>220</v>
      </c>
      <c r="F354" s="78" t="s">
        <v>221</v>
      </c>
      <c r="G354" s="79" t="n">
        <v>57900</v>
      </c>
      <c r="H354" s="91" t="n">
        <v>0.0300649590046889</v>
      </c>
      <c r="I354" s="78" t="s">
        <v>11528</v>
      </c>
      <c r="J354" s="90" t="n">
        <v>4</v>
      </c>
      <c r="K354" s="81" t="n">
        <v>0.721559016112533</v>
      </c>
    </row>
    <row r="355" customFormat="false" ht="15" hidden="false" customHeight="false" outlineLevel="0" collapsed="false">
      <c r="A355" s="78" t="s">
        <v>319</v>
      </c>
      <c r="B355" s="78" t="s">
        <v>320</v>
      </c>
      <c r="C355" s="78" t="s">
        <v>12427</v>
      </c>
      <c r="D355" s="90" t="n">
        <v>44125</v>
      </c>
      <c r="E355" s="78" t="s">
        <v>11240</v>
      </c>
      <c r="F355" s="78" t="s">
        <v>221</v>
      </c>
      <c r="G355" s="79" t="n">
        <v>56294</v>
      </c>
      <c r="H355" s="91" t="n">
        <v>0.0292310328533671</v>
      </c>
      <c r="I355" s="78" t="s">
        <v>11528</v>
      </c>
      <c r="J355" s="90" t="n">
        <v>5</v>
      </c>
      <c r="K355" s="81" t="n">
        <v>0.701544788480811</v>
      </c>
    </row>
    <row r="356" customFormat="false" ht="15" hidden="false" customHeight="false" outlineLevel="0" collapsed="false">
      <c r="A356" s="78" t="s">
        <v>319</v>
      </c>
      <c r="B356" s="78" t="s">
        <v>320</v>
      </c>
      <c r="C356" s="78" t="s">
        <v>12428</v>
      </c>
      <c r="D356" s="90" t="n">
        <v>20022</v>
      </c>
      <c r="E356" s="78" t="s">
        <v>11266</v>
      </c>
      <c r="F356" s="78" t="s">
        <v>227</v>
      </c>
      <c r="G356" s="79" t="n">
        <v>56207</v>
      </c>
      <c r="H356" s="91" t="n">
        <v>0.0291858575263653</v>
      </c>
      <c r="I356" s="78" t="s">
        <v>11528</v>
      </c>
      <c r="J356" s="90" t="n">
        <v>6</v>
      </c>
      <c r="K356" s="81" t="n">
        <v>0.700460580632766</v>
      </c>
    </row>
    <row r="357" customFormat="false" ht="15" hidden="false" customHeight="false" outlineLevel="0" collapsed="false">
      <c r="A357" s="78" t="s">
        <v>319</v>
      </c>
      <c r="B357" s="78" t="s">
        <v>320</v>
      </c>
      <c r="C357" s="78" t="s">
        <v>12429</v>
      </c>
      <c r="D357" s="90" t="n">
        <v>20321</v>
      </c>
      <c r="E357" s="78" t="s">
        <v>11266</v>
      </c>
      <c r="F357" s="78" t="s">
        <v>227</v>
      </c>
      <c r="G357" s="79" t="n">
        <v>56148</v>
      </c>
      <c r="H357" s="91" t="n">
        <v>0.0291552213850651</v>
      </c>
      <c r="I357" s="78" t="s">
        <v>11528</v>
      </c>
      <c r="J357" s="90" t="n">
        <v>7</v>
      </c>
      <c r="K357" s="81" t="n">
        <v>0.699725313241563</v>
      </c>
    </row>
    <row r="358" customFormat="false" ht="15" hidden="false" customHeight="false" outlineLevel="0" collapsed="false">
      <c r="A358" s="78" t="s">
        <v>319</v>
      </c>
      <c r="B358" s="78" t="s">
        <v>320</v>
      </c>
      <c r="C358" s="78" t="s">
        <v>12430</v>
      </c>
      <c r="D358" s="90" t="n">
        <v>15678</v>
      </c>
      <c r="E358" s="78" t="s">
        <v>11237</v>
      </c>
      <c r="F358" s="78" t="s">
        <v>227</v>
      </c>
      <c r="G358" s="79" t="n">
        <v>55955</v>
      </c>
      <c r="H358" s="91" t="n">
        <v>0.0290550048550495</v>
      </c>
      <c r="I358" s="78" t="s">
        <v>11528</v>
      </c>
      <c r="J358" s="90" t="n">
        <v>8</v>
      </c>
      <c r="K358" s="81" t="n">
        <v>0.697320116521188</v>
      </c>
    </row>
    <row r="359" customFormat="false" ht="15" hidden="false" customHeight="false" outlineLevel="0" collapsed="false">
      <c r="A359" s="78" t="s">
        <v>319</v>
      </c>
      <c r="B359" s="78" t="s">
        <v>320</v>
      </c>
      <c r="C359" s="78" t="s">
        <v>12431</v>
      </c>
      <c r="D359" s="90" t="n">
        <v>15115</v>
      </c>
      <c r="E359" s="78" t="s">
        <v>11237</v>
      </c>
      <c r="F359" s="78" t="s">
        <v>227</v>
      </c>
      <c r="G359" s="79" t="n">
        <v>51040</v>
      </c>
      <c r="H359" s="91" t="n">
        <v>0.0265028585077603</v>
      </c>
      <c r="I359" s="78" t="s">
        <v>11528</v>
      </c>
      <c r="J359" s="90" t="n">
        <v>9</v>
      </c>
      <c r="K359" s="81" t="n">
        <v>0.636068604186247</v>
      </c>
    </row>
    <row r="360" customFormat="false" ht="15" hidden="false" customHeight="false" outlineLevel="0" collapsed="false">
      <c r="A360" s="78" t="s">
        <v>319</v>
      </c>
      <c r="B360" s="78" t="s">
        <v>320</v>
      </c>
      <c r="C360" s="78" t="s">
        <v>12432</v>
      </c>
      <c r="D360" s="90" t="n">
        <v>20100</v>
      </c>
      <c r="E360" s="78" t="s">
        <v>11266</v>
      </c>
      <c r="F360" s="78" t="s">
        <v>227</v>
      </c>
      <c r="G360" s="79" t="n">
        <v>50802</v>
      </c>
      <c r="H360" s="91" t="n">
        <v>0.0263792754292954</v>
      </c>
      <c r="I360" s="78" t="s">
        <v>11528</v>
      </c>
      <c r="J360" s="90" t="n">
        <v>10</v>
      </c>
      <c r="K360" s="81" t="n">
        <v>0.63310261030309</v>
      </c>
    </row>
    <row r="361" customFormat="false" ht="15" hidden="false" customHeight="false" outlineLevel="0" collapsed="false">
      <c r="A361" s="78" t="s">
        <v>319</v>
      </c>
      <c r="B361" s="78" t="s">
        <v>320</v>
      </c>
      <c r="C361" s="78" t="s">
        <v>12433</v>
      </c>
      <c r="D361" s="90" t="n">
        <v>22444</v>
      </c>
      <c r="E361" s="78" t="s">
        <v>220</v>
      </c>
      <c r="F361" s="78" t="s">
        <v>221</v>
      </c>
      <c r="G361" s="79" t="n">
        <v>41039</v>
      </c>
      <c r="H361" s="91" t="n">
        <v>0.0213097729290747</v>
      </c>
      <c r="I361" s="78" t="s">
        <v>11528</v>
      </c>
      <c r="J361" s="90" t="n">
        <v>11</v>
      </c>
      <c r="K361" s="81" t="n">
        <v>0.511434550297794</v>
      </c>
    </row>
    <row r="362" customFormat="false" ht="15" hidden="false" customHeight="false" outlineLevel="0" collapsed="false">
      <c r="A362" s="78" t="s">
        <v>319</v>
      </c>
      <c r="B362" s="78" t="s">
        <v>320</v>
      </c>
      <c r="C362" s="78" t="s">
        <v>12434</v>
      </c>
      <c r="D362" s="90" t="n">
        <v>15152</v>
      </c>
      <c r="E362" s="78" t="s">
        <v>11237</v>
      </c>
      <c r="F362" s="78" t="s">
        <v>227</v>
      </c>
      <c r="G362" s="79" t="n">
        <v>40856</v>
      </c>
      <c r="H362" s="91" t="n">
        <v>0.0212147489653812</v>
      </c>
      <c r="I362" s="78" t="s">
        <v>11528</v>
      </c>
      <c r="J362" s="90" t="n">
        <v>12</v>
      </c>
      <c r="K362" s="81" t="n">
        <v>0.509153975169148</v>
      </c>
    </row>
    <row r="363" customFormat="false" ht="15" hidden="false" customHeight="false" outlineLevel="0" collapsed="false">
      <c r="A363" s="78" t="s">
        <v>319</v>
      </c>
      <c r="B363" s="78" t="s">
        <v>320</v>
      </c>
      <c r="C363" s="78" t="s">
        <v>12435</v>
      </c>
      <c r="D363" s="90" t="n">
        <v>10444</v>
      </c>
      <c r="E363" s="78" t="s">
        <v>11232</v>
      </c>
      <c r="F363" s="78" t="s">
        <v>221</v>
      </c>
      <c r="G363" s="79" t="n">
        <v>40482</v>
      </c>
      <c r="H363" s="91" t="n">
        <v>0.0210205469849364</v>
      </c>
      <c r="I363" s="78" t="s">
        <v>11528</v>
      </c>
      <c r="J363" s="90" t="n">
        <v>13</v>
      </c>
      <c r="K363" s="81" t="n">
        <v>0.504493127638473</v>
      </c>
    </row>
    <row r="364" customFormat="false" ht="15" hidden="false" customHeight="false" outlineLevel="0" collapsed="false">
      <c r="A364" s="78" t="s">
        <v>319</v>
      </c>
      <c r="B364" s="78" t="s">
        <v>320</v>
      </c>
      <c r="C364" s="78" t="s">
        <v>12436</v>
      </c>
      <c r="D364" s="90" t="n">
        <v>10000</v>
      </c>
      <c r="E364" s="78" t="s">
        <v>11232</v>
      </c>
      <c r="F364" s="78" t="s">
        <v>221</v>
      </c>
      <c r="G364" s="79" t="n">
        <v>37653</v>
      </c>
      <c r="H364" s="91" t="n">
        <v>0.0195515699724275</v>
      </c>
      <c r="I364" s="78" t="s">
        <v>11528</v>
      </c>
      <c r="J364" s="90" t="n">
        <v>14</v>
      </c>
      <c r="K364" s="81" t="n">
        <v>0.469237679338259</v>
      </c>
    </row>
    <row r="365" customFormat="false" ht="15" hidden="false" customHeight="false" outlineLevel="0" collapsed="false">
      <c r="A365" s="78" t="s">
        <v>319</v>
      </c>
      <c r="B365" s="78" t="s">
        <v>320</v>
      </c>
      <c r="C365" s="78" t="s">
        <v>12437</v>
      </c>
      <c r="D365" s="90" t="n">
        <v>10111</v>
      </c>
      <c r="E365" s="78" t="s">
        <v>11232</v>
      </c>
      <c r="F365" s="78" t="s">
        <v>221</v>
      </c>
      <c r="G365" s="79" t="n">
        <v>36700</v>
      </c>
      <c r="H365" s="91" t="n">
        <v>0.0190567184019358</v>
      </c>
      <c r="I365" s="78" t="s">
        <v>11528</v>
      </c>
      <c r="J365" s="90" t="n">
        <v>15</v>
      </c>
      <c r="K365" s="81" t="n">
        <v>0.457361241646459</v>
      </c>
    </row>
    <row r="366" customFormat="false" ht="15" hidden="false" customHeight="false" outlineLevel="0" collapsed="false">
      <c r="A366" s="78" t="s">
        <v>319</v>
      </c>
      <c r="B366" s="78" t="s">
        <v>320</v>
      </c>
      <c r="C366" s="78" t="s">
        <v>12438</v>
      </c>
      <c r="D366" s="90" t="n">
        <v>20222</v>
      </c>
      <c r="E366" s="78" t="s">
        <v>11266</v>
      </c>
      <c r="F366" s="78" t="s">
        <v>227</v>
      </c>
      <c r="G366" s="79" t="n">
        <v>36122</v>
      </c>
      <c r="H366" s="91" t="n">
        <v>0.0187565880685211</v>
      </c>
      <c r="I366" s="78" t="s">
        <v>11528</v>
      </c>
      <c r="J366" s="90" t="n">
        <v>16</v>
      </c>
      <c r="K366" s="81" t="n">
        <v>0.450158113644507</v>
      </c>
    </row>
    <row r="367" customFormat="false" ht="15" hidden="false" customHeight="false" outlineLevel="0" collapsed="false">
      <c r="A367" s="78" t="s">
        <v>319</v>
      </c>
      <c r="B367" s="78" t="s">
        <v>320</v>
      </c>
      <c r="C367" s="78" t="s">
        <v>12439</v>
      </c>
      <c r="D367" s="90" t="n">
        <v>10789</v>
      </c>
      <c r="E367" s="78" t="s">
        <v>11232</v>
      </c>
      <c r="F367" s="78" t="s">
        <v>221</v>
      </c>
      <c r="G367" s="79" t="n">
        <v>33438</v>
      </c>
      <c r="H367" s="91" t="n">
        <v>0.017362903267682</v>
      </c>
      <c r="I367" s="78" t="s">
        <v>11534</v>
      </c>
      <c r="J367" s="90" t="n">
        <v>17</v>
      </c>
      <c r="K367" s="81" t="n">
        <v>0.416709678424368</v>
      </c>
    </row>
    <row r="368" customFormat="false" ht="15" hidden="false" customHeight="false" outlineLevel="0" collapsed="false">
      <c r="A368" s="78" t="s">
        <v>319</v>
      </c>
      <c r="B368" s="78" t="s">
        <v>320</v>
      </c>
      <c r="C368" s="78" t="s">
        <v>12440</v>
      </c>
      <c r="D368" s="90" t="n">
        <v>13123</v>
      </c>
      <c r="E368" s="78" t="s">
        <v>223</v>
      </c>
      <c r="F368" s="78" t="s">
        <v>224</v>
      </c>
      <c r="G368" s="79" t="n">
        <v>32137</v>
      </c>
      <c r="H368" s="91" t="n">
        <v>0.0166873503891829</v>
      </c>
      <c r="I368" s="78" t="s">
        <v>11528</v>
      </c>
      <c r="J368" s="90" t="n">
        <v>18</v>
      </c>
      <c r="K368" s="81" t="n">
        <v>0.400496409340388</v>
      </c>
    </row>
    <row r="369" customFormat="false" ht="15" hidden="false" customHeight="false" outlineLevel="0" collapsed="false">
      <c r="A369" s="78" t="s">
        <v>319</v>
      </c>
      <c r="B369" s="78" t="s">
        <v>320</v>
      </c>
      <c r="C369" s="78" t="s">
        <v>12441</v>
      </c>
      <c r="D369" s="90" t="n">
        <v>44044</v>
      </c>
      <c r="E369" s="78" t="s">
        <v>11240</v>
      </c>
      <c r="F369" s="78" t="s">
        <v>221</v>
      </c>
      <c r="G369" s="79" t="n">
        <v>32108</v>
      </c>
      <c r="H369" s="91" t="n">
        <v>0.0166722919468489</v>
      </c>
      <c r="I369" s="78" t="s">
        <v>11534</v>
      </c>
      <c r="J369" s="90" t="n">
        <v>19</v>
      </c>
      <c r="K369" s="81" t="n">
        <v>0.400135006724373</v>
      </c>
    </row>
    <row r="370" customFormat="false" ht="15" hidden="false" customHeight="false" outlineLevel="0" collapsed="false">
      <c r="A370" s="78" t="s">
        <v>319</v>
      </c>
      <c r="B370" s="78" t="s">
        <v>320</v>
      </c>
      <c r="C370" s="78" t="s">
        <v>12442</v>
      </c>
      <c r="D370" s="90" t="n">
        <v>45500</v>
      </c>
      <c r="E370" s="78" t="s">
        <v>11235</v>
      </c>
      <c r="F370" s="78" t="s">
        <v>227</v>
      </c>
      <c r="G370" s="79" t="n">
        <v>31035</v>
      </c>
      <c r="H370" s="91" t="n">
        <v>0.0161151295804926</v>
      </c>
      <c r="I370" s="78" t="s">
        <v>11528</v>
      </c>
      <c r="J370" s="90" t="n">
        <v>20</v>
      </c>
      <c r="K370" s="81" t="n">
        <v>0.386763109931822</v>
      </c>
    </row>
    <row r="371" customFormat="false" ht="15" hidden="false" customHeight="false" outlineLevel="0" collapsed="false">
      <c r="A371" s="78" t="s">
        <v>319</v>
      </c>
      <c r="B371" s="78" t="s">
        <v>320</v>
      </c>
      <c r="C371" s="78" t="s">
        <v>12443</v>
      </c>
      <c r="D371" s="90" t="n">
        <v>22123</v>
      </c>
      <c r="E371" s="78" t="s">
        <v>220</v>
      </c>
      <c r="F371" s="78" t="s">
        <v>221</v>
      </c>
      <c r="G371" s="79" t="n">
        <v>22624</v>
      </c>
      <c r="H371" s="91" t="n">
        <v>0.0117476620470135</v>
      </c>
      <c r="I371" s="78" t="s">
        <v>11534</v>
      </c>
      <c r="J371" s="90" t="n">
        <v>21</v>
      </c>
      <c r="K371" s="81" t="n">
        <v>0.281943889128324</v>
      </c>
    </row>
    <row r="372" customFormat="false" ht="15" hidden="false" customHeight="false" outlineLevel="0" collapsed="false">
      <c r="A372" s="78" t="s">
        <v>319</v>
      </c>
      <c r="B372" s="78" t="s">
        <v>320</v>
      </c>
      <c r="C372" s="78" t="s">
        <v>12444</v>
      </c>
      <c r="D372" s="90" t="n">
        <v>20500</v>
      </c>
      <c r="E372" s="78" t="s">
        <v>11266</v>
      </c>
      <c r="F372" s="78" t="s">
        <v>227</v>
      </c>
      <c r="G372" s="79" t="n">
        <v>21146</v>
      </c>
      <c r="H372" s="91" t="n">
        <v>0.010980200744614</v>
      </c>
      <c r="I372" s="78" t="s">
        <v>11534</v>
      </c>
      <c r="J372" s="90" t="n">
        <v>22</v>
      </c>
      <c r="K372" s="81" t="n">
        <v>0.263524817870736</v>
      </c>
    </row>
    <row r="373" customFormat="false" ht="15" hidden="false" customHeight="false" outlineLevel="0" collapsed="false">
      <c r="A373" s="78" t="s">
        <v>319</v>
      </c>
      <c r="B373" s="78" t="s">
        <v>320</v>
      </c>
      <c r="C373" s="78" t="s">
        <v>12445</v>
      </c>
      <c r="D373" s="90" t="n">
        <v>55100</v>
      </c>
      <c r="E373" s="78" t="s">
        <v>232</v>
      </c>
      <c r="F373" s="78" t="s">
        <v>227</v>
      </c>
      <c r="G373" s="79" t="n">
        <v>19911</v>
      </c>
      <c r="H373" s="91" t="n">
        <v>0.0103389188038404</v>
      </c>
      <c r="I373" s="78" t="s">
        <v>11534</v>
      </c>
      <c r="J373" s="90" t="n">
        <v>23</v>
      </c>
      <c r="K373" s="81" t="n">
        <v>0.24813405129217</v>
      </c>
    </row>
    <row r="374" customFormat="false" ht="15" hidden="false" customHeight="false" outlineLevel="0" collapsed="false">
      <c r="A374" s="78" t="s">
        <v>319</v>
      </c>
      <c r="B374" s="78" t="s">
        <v>320</v>
      </c>
      <c r="C374" s="78" t="s">
        <v>12446</v>
      </c>
      <c r="D374" s="90" t="n">
        <v>45678</v>
      </c>
      <c r="E374" s="78" t="s">
        <v>11235</v>
      </c>
      <c r="F374" s="78" t="s">
        <v>227</v>
      </c>
      <c r="G374" s="79" t="n">
        <v>18842</v>
      </c>
      <c r="H374" s="91" t="n">
        <v>0.00978383346401292</v>
      </c>
      <c r="I374" s="78" t="s">
        <v>11534</v>
      </c>
      <c r="J374" s="90" t="n">
        <v>24</v>
      </c>
      <c r="K374" s="81" t="n">
        <v>0.23481200313631</v>
      </c>
    </row>
    <row r="375" customFormat="false" ht="15" hidden="false" customHeight="false" outlineLevel="0" collapsed="false">
      <c r="A375" s="78" t="s">
        <v>325</v>
      </c>
      <c r="B375" s="78" t="s">
        <v>326</v>
      </c>
      <c r="C375" s="78" t="s">
        <v>12447</v>
      </c>
      <c r="D375" s="90" t="n">
        <v>22121</v>
      </c>
      <c r="E375" s="78" t="s">
        <v>220</v>
      </c>
      <c r="F375" s="78" t="s">
        <v>221</v>
      </c>
      <c r="G375" s="79" t="n">
        <v>54080</v>
      </c>
      <c r="H375" s="91" t="n">
        <v>0.0391371871304655</v>
      </c>
      <c r="I375" s="78" t="s">
        <v>11528</v>
      </c>
      <c r="J375" s="90" t="n">
        <v>1</v>
      </c>
      <c r="K375" s="81" t="n">
        <v>0.939292491131172</v>
      </c>
    </row>
    <row r="376" customFormat="false" ht="15" hidden="false" customHeight="false" outlineLevel="0" collapsed="false">
      <c r="A376" s="78" t="s">
        <v>325</v>
      </c>
      <c r="B376" s="78" t="s">
        <v>326</v>
      </c>
      <c r="C376" s="78" t="s">
        <v>12448</v>
      </c>
      <c r="D376" s="90" t="n">
        <v>22222</v>
      </c>
      <c r="E376" s="78" t="s">
        <v>220</v>
      </c>
      <c r="F376" s="78" t="s">
        <v>221</v>
      </c>
      <c r="G376" s="79" t="n">
        <v>44541</v>
      </c>
      <c r="H376" s="91" t="n">
        <v>0.0322339025883518</v>
      </c>
      <c r="I376" s="78" t="s">
        <v>11528</v>
      </c>
      <c r="J376" s="90" t="n">
        <v>2</v>
      </c>
      <c r="K376" s="81" t="n">
        <v>0.773613662120442</v>
      </c>
    </row>
    <row r="377" customFormat="false" ht="15" hidden="false" customHeight="false" outlineLevel="0" collapsed="false">
      <c r="A377" s="78" t="s">
        <v>325</v>
      </c>
      <c r="B377" s="78" t="s">
        <v>326</v>
      </c>
      <c r="C377" s="78" t="s">
        <v>12449</v>
      </c>
      <c r="D377" s="90" t="n">
        <v>45045</v>
      </c>
      <c r="E377" s="78" t="s">
        <v>11235</v>
      </c>
      <c r="F377" s="78" t="s">
        <v>227</v>
      </c>
      <c r="G377" s="79" t="n">
        <v>43845</v>
      </c>
      <c r="H377" s="91" t="n">
        <v>0.0317302139374123</v>
      </c>
      <c r="I377" s="78" t="s">
        <v>11528</v>
      </c>
      <c r="J377" s="90" t="n">
        <v>3</v>
      </c>
      <c r="K377" s="81" t="n">
        <v>0.761525134497896</v>
      </c>
    </row>
    <row r="378" customFormat="false" ht="15" hidden="false" customHeight="false" outlineLevel="0" collapsed="false">
      <c r="A378" s="78" t="s">
        <v>325</v>
      </c>
      <c r="B378" s="78" t="s">
        <v>326</v>
      </c>
      <c r="C378" s="78" t="s">
        <v>12450</v>
      </c>
      <c r="D378" s="90" t="n">
        <v>13111</v>
      </c>
      <c r="E378" s="78" t="s">
        <v>223</v>
      </c>
      <c r="F378" s="78" t="s">
        <v>224</v>
      </c>
      <c r="G378" s="79" t="n">
        <v>42714</v>
      </c>
      <c r="H378" s="91" t="n">
        <v>0.0309117198796358</v>
      </c>
      <c r="I378" s="78" t="s">
        <v>11528</v>
      </c>
      <c r="J378" s="90" t="n">
        <v>4</v>
      </c>
      <c r="K378" s="81" t="n">
        <v>0.741881277111259</v>
      </c>
    </row>
    <row r="379" customFormat="false" ht="15" hidden="false" customHeight="false" outlineLevel="0" collapsed="false">
      <c r="A379" s="78" t="s">
        <v>325</v>
      </c>
      <c r="B379" s="78" t="s">
        <v>326</v>
      </c>
      <c r="C379" s="78" t="s">
        <v>12451</v>
      </c>
      <c r="D379" s="90" t="n">
        <v>22800</v>
      </c>
      <c r="E379" s="78" t="s">
        <v>220</v>
      </c>
      <c r="F379" s="78" t="s">
        <v>221</v>
      </c>
      <c r="G379" s="79" t="n">
        <v>41492</v>
      </c>
      <c r="H379" s="91" t="n">
        <v>0.0300273699781301</v>
      </c>
      <c r="I379" s="78" t="s">
        <v>11528</v>
      </c>
      <c r="J379" s="90" t="n">
        <v>5</v>
      </c>
      <c r="K379" s="81" t="n">
        <v>0.720656879475122</v>
      </c>
    </row>
    <row r="380" customFormat="false" ht="15" hidden="false" customHeight="false" outlineLevel="0" collapsed="false">
      <c r="A380" s="78" t="s">
        <v>325</v>
      </c>
      <c r="B380" s="78" t="s">
        <v>326</v>
      </c>
      <c r="C380" s="78" t="s">
        <v>12452</v>
      </c>
      <c r="D380" s="90" t="n">
        <v>15123</v>
      </c>
      <c r="E380" s="78" t="s">
        <v>11237</v>
      </c>
      <c r="F380" s="78" t="s">
        <v>227</v>
      </c>
      <c r="G380" s="79" t="n">
        <v>40602</v>
      </c>
      <c r="H380" s="91" t="n">
        <v>0.0293832853526472</v>
      </c>
      <c r="I380" s="78" t="s">
        <v>11528</v>
      </c>
      <c r="J380" s="90" t="n">
        <v>6</v>
      </c>
      <c r="K380" s="81" t="n">
        <v>0.705198848463533</v>
      </c>
    </row>
    <row r="381" customFormat="false" ht="15" hidden="false" customHeight="false" outlineLevel="0" collapsed="false">
      <c r="A381" s="78" t="s">
        <v>325</v>
      </c>
      <c r="B381" s="78" t="s">
        <v>326</v>
      </c>
      <c r="C381" s="78" t="s">
        <v>12453</v>
      </c>
      <c r="D381" s="90" t="n">
        <v>13123</v>
      </c>
      <c r="E381" s="78" t="s">
        <v>223</v>
      </c>
      <c r="F381" s="78" t="s">
        <v>224</v>
      </c>
      <c r="G381" s="79" t="n">
        <v>39387</v>
      </c>
      <c r="H381" s="91" t="n">
        <v>0.0285040012852745</v>
      </c>
      <c r="I381" s="78" t="s">
        <v>11528</v>
      </c>
      <c r="J381" s="90" t="n">
        <v>7</v>
      </c>
      <c r="K381" s="81" t="n">
        <v>0.684096030846588</v>
      </c>
    </row>
    <row r="382" customFormat="false" ht="15" hidden="false" customHeight="false" outlineLevel="0" collapsed="false">
      <c r="A382" s="78" t="s">
        <v>325</v>
      </c>
      <c r="B382" s="78" t="s">
        <v>326</v>
      </c>
      <c r="C382" s="78" t="s">
        <v>12454</v>
      </c>
      <c r="D382" s="90" t="n">
        <v>45055</v>
      </c>
      <c r="E382" s="78" t="s">
        <v>11235</v>
      </c>
      <c r="F382" s="78" t="s">
        <v>227</v>
      </c>
      <c r="G382" s="79" t="n">
        <v>37704</v>
      </c>
      <c r="H382" s="91" t="n">
        <v>0.0272860300215805</v>
      </c>
      <c r="I382" s="78" t="s">
        <v>11528</v>
      </c>
      <c r="J382" s="90" t="n">
        <v>8</v>
      </c>
      <c r="K382" s="81" t="n">
        <v>0.654864720517931</v>
      </c>
    </row>
    <row r="383" customFormat="false" ht="15" hidden="false" customHeight="false" outlineLevel="0" collapsed="false">
      <c r="A383" s="78" t="s">
        <v>325</v>
      </c>
      <c r="B383" s="78" t="s">
        <v>326</v>
      </c>
      <c r="C383" s="78" t="s">
        <v>12455</v>
      </c>
      <c r="D383" s="90" t="n">
        <v>22000</v>
      </c>
      <c r="E383" s="78" t="s">
        <v>220</v>
      </c>
      <c r="F383" s="78" t="s">
        <v>221</v>
      </c>
      <c r="G383" s="79" t="n">
        <v>36108</v>
      </c>
      <c r="H383" s="91" t="n">
        <v>0.0261310198392539</v>
      </c>
      <c r="I383" s="78" t="s">
        <v>11528</v>
      </c>
      <c r="J383" s="90" t="n">
        <v>9</v>
      </c>
      <c r="K383" s="81" t="n">
        <v>0.627144476142092</v>
      </c>
    </row>
    <row r="384" customFormat="false" ht="15" hidden="false" customHeight="false" outlineLevel="0" collapsed="false">
      <c r="A384" s="78" t="s">
        <v>325</v>
      </c>
      <c r="B384" s="78" t="s">
        <v>326</v>
      </c>
      <c r="C384" s="78" t="s">
        <v>12456</v>
      </c>
      <c r="D384" s="90" t="n">
        <v>22345</v>
      </c>
      <c r="E384" s="78" t="s">
        <v>220</v>
      </c>
      <c r="F384" s="78" t="s">
        <v>221</v>
      </c>
      <c r="G384" s="79" t="n">
        <v>35905</v>
      </c>
      <c r="H384" s="91" t="n">
        <v>0.0259841106493965</v>
      </c>
      <c r="I384" s="78" t="s">
        <v>11528</v>
      </c>
      <c r="J384" s="90" t="n">
        <v>10</v>
      </c>
      <c r="K384" s="81" t="n">
        <v>0.623618655585516</v>
      </c>
    </row>
    <row r="385" customFormat="false" ht="15" hidden="false" customHeight="false" outlineLevel="0" collapsed="false">
      <c r="A385" s="78" t="s">
        <v>325</v>
      </c>
      <c r="B385" s="78" t="s">
        <v>326</v>
      </c>
      <c r="C385" s="78" t="s">
        <v>12457</v>
      </c>
      <c r="D385" s="90" t="n">
        <v>11111</v>
      </c>
      <c r="E385" s="78" t="s">
        <v>11230</v>
      </c>
      <c r="F385" s="78" t="s">
        <v>221</v>
      </c>
      <c r="G385" s="79" t="n">
        <v>35767</v>
      </c>
      <c r="H385" s="91" t="n">
        <v>0.0258842413479172</v>
      </c>
      <c r="I385" s="78" t="s">
        <v>11528</v>
      </c>
      <c r="J385" s="90" t="n">
        <v>11</v>
      </c>
      <c r="K385" s="81" t="n">
        <v>0.621221792350012</v>
      </c>
    </row>
    <row r="386" customFormat="false" ht="15" hidden="false" customHeight="false" outlineLevel="0" collapsed="false">
      <c r="A386" s="78" t="s">
        <v>325</v>
      </c>
      <c r="B386" s="78" t="s">
        <v>326</v>
      </c>
      <c r="C386" s="78" t="s">
        <v>12458</v>
      </c>
      <c r="D386" s="90" t="n">
        <v>11123</v>
      </c>
      <c r="E386" s="78" t="s">
        <v>11230</v>
      </c>
      <c r="F386" s="78" t="s">
        <v>221</v>
      </c>
      <c r="G386" s="79" t="n">
        <v>33581</v>
      </c>
      <c r="H386" s="91" t="n">
        <v>0.0243022537172367</v>
      </c>
      <c r="I386" s="78" t="s">
        <v>11528</v>
      </c>
      <c r="J386" s="90" t="n">
        <v>12</v>
      </c>
      <c r="K386" s="81" t="n">
        <v>0.583254089213681</v>
      </c>
    </row>
    <row r="387" customFormat="false" ht="15" hidden="false" customHeight="false" outlineLevel="0" collapsed="false">
      <c r="A387" s="78" t="s">
        <v>325</v>
      </c>
      <c r="B387" s="78" t="s">
        <v>326</v>
      </c>
      <c r="C387" s="78" t="s">
        <v>12459</v>
      </c>
      <c r="D387" s="90" t="n">
        <v>11234</v>
      </c>
      <c r="E387" s="78" t="s">
        <v>11230</v>
      </c>
      <c r="F387" s="78" t="s">
        <v>221</v>
      </c>
      <c r="G387" s="79" t="n">
        <v>31435</v>
      </c>
      <c r="H387" s="91" t="n">
        <v>0.0227492137101735</v>
      </c>
      <c r="I387" s="78" t="s">
        <v>11528</v>
      </c>
      <c r="J387" s="90" t="n">
        <v>13</v>
      </c>
      <c r="K387" s="81" t="n">
        <v>0.545981129044164</v>
      </c>
    </row>
    <row r="388" customFormat="false" ht="15" hidden="false" customHeight="false" outlineLevel="0" collapsed="false">
      <c r="A388" s="78" t="s">
        <v>325</v>
      </c>
      <c r="B388" s="78" t="s">
        <v>326</v>
      </c>
      <c r="C388" s="78" t="s">
        <v>12460</v>
      </c>
      <c r="D388" s="90" t="n">
        <v>22333</v>
      </c>
      <c r="E388" s="78" t="s">
        <v>220</v>
      </c>
      <c r="F388" s="78" t="s">
        <v>221</v>
      </c>
      <c r="G388" s="79" t="n">
        <v>30604</v>
      </c>
      <c r="H388" s="91" t="n">
        <v>0.022147826829526</v>
      </c>
      <c r="I388" s="78" t="s">
        <v>11528</v>
      </c>
      <c r="J388" s="90" t="n">
        <v>14</v>
      </c>
      <c r="K388" s="81" t="n">
        <v>0.531547843908624</v>
      </c>
    </row>
    <row r="389" customFormat="false" ht="15" hidden="false" customHeight="false" outlineLevel="0" collapsed="false">
      <c r="A389" s="78" t="s">
        <v>325</v>
      </c>
      <c r="B389" s="78" t="s">
        <v>326</v>
      </c>
      <c r="C389" s="78" t="s">
        <v>12461</v>
      </c>
      <c r="D389" s="90" t="n">
        <v>13777</v>
      </c>
      <c r="E389" s="78" t="s">
        <v>223</v>
      </c>
      <c r="F389" s="78" t="s">
        <v>224</v>
      </c>
      <c r="G389" s="79" t="n">
        <v>29844</v>
      </c>
      <c r="H389" s="91" t="n">
        <v>0.021597821980799</v>
      </c>
      <c r="I389" s="78" t="s">
        <v>11528</v>
      </c>
      <c r="J389" s="90" t="n">
        <v>15</v>
      </c>
      <c r="K389" s="81" t="n">
        <v>0.518347727539177</v>
      </c>
    </row>
    <row r="390" customFormat="false" ht="15" hidden="false" customHeight="false" outlineLevel="0" collapsed="false">
      <c r="A390" s="78" t="s">
        <v>325</v>
      </c>
      <c r="B390" s="78" t="s">
        <v>326</v>
      </c>
      <c r="C390" s="78" t="s">
        <v>12462</v>
      </c>
      <c r="D390" s="90" t="n">
        <v>22067</v>
      </c>
      <c r="E390" s="78" t="s">
        <v>220</v>
      </c>
      <c r="F390" s="78" t="s">
        <v>221</v>
      </c>
      <c r="G390" s="79" t="n">
        <v>28437</v>
      </c>
      <c r="H390" s="91" t="n">
        <v>0.0205795893200637</v>
      </c>
      <c r="I390" s="78" t="s">
        <v>11528</v>
      </c>
      <c r="J390" s="90" t="n">
        <v>16</v>
      </c>
      <c r="K390" s="81" t="n">
        <v>0.49391014368153</v>
      </c>
    </row>
    <row r="391" customFormat="false" ht="15" hidden="false" customHeight="false" outlineLevel="0" collapsed="false">
      <c r="A391" s="78" t="s">
        <v>325</v>
      </c>
      <c r="B391" s="78" t="s">
        <v>326</v>
      </c>
      <c r="C391" s="78" t="s">
        <v>12463</v>
      </c>
      <c r="D391" s="90" t="n">
        <v>13613</v>
      </c>
      <c r="E391" s="78" t="s">
        <v>223</v>
      </c>
      <c r="F391" s="78" t="s">
        <v>224</v>
      </c>
      <c r="G391" s="79" t="n">
        <v>28397</v>
      </c>
      <c r="H391" s="91" t="n">
        <v>0.0205506416964465</v>
      </c>
      <c r="I391" s="78" t="s">
        <v>11534</v>
      </c>
      <c r="J391" s="90" t="n">
        <v>17</v>
      </c>
      <c r="K391" s="81" t="n">
        <v>0.493215400714717</v>
      </c>
    </row>
    <row r="392" customFormat="false" ht="15" hidden="false" customHeight="false" outlineLevel="0" collapsed="false">
      <c r="A392" s="78" t="s">
        <v>325</v>
      </c>
      <c r="B392" s="78" t="s">
        <v>326</v>
      </c>
      <c r="C392" s="78" t="s">
        <v>12464</v>
      </c>
      <c r="D392" s="90" t="n">
        <v>22022</v>
      </c>
      <c r="E392" s="78" t="s">
        <v>220</v>
      </c>
      <c r="F392" s="78" t="s">
        <v>221</v>
      </c>
      <c r="G392" s="79" t="n">
        <v>26204</v>
      </c>
      <c r="H392" s="91" t="n">
        <v>0.0189635882316331</v>
      </c>
      <c r="I392" s="78" t="s">
        <v>11534</v>
      </c>
      <c r="J392" s="90" t="n">
        <v>18</v>
      </c>
      <c r="K392" s="81" t="n">
        <v>0.455126117559194</v>
      </c>
    </row>
    <row r="393" customFormat="false" ht="15" hidden="false" customHeight="false" outlineLevel="0" collapsed="false">
      <c r="A393" s="78" t="s">
        <v>325</v>
      </c>
      <c r="B393" s="78" t="s">
        <v>326</v>
      </c>
      <c r="C393" s="78" t="s">
        <v>12465</v>
      </c>
      <c r="D393" s="90" t="n">
        <v>44044</v>
      </c>
      <c r="E393" s="78" t="s">
        <v>11240</v>
      </c>
      <c r="F393" s="78" t="s">
        <v>221</v>
      </c>
      <c r="G393" s="79" t="n">
        <v>23763</v>
      </c>
      <c r="H393" s="91" t="n">
        <v>0.017197059500393</v>
      </c>
      <c r="I393" s="78" t="s">
        <v>11528</v>
      </c>
      <c r="J393" s="90" t="n">
        <v>19</v>
      </c>
      <c r="K393" s="81" t="n">
        <v>0.412729428009431</v>
      </c>
    </row>
    <row r="394" customFormat="false" ht="15" hidden="false" customHeight="false" outlineLevel="0" collapsed="false">
      <c r="A394" s="78" t="s">
        <v>325</v>
      </c>
      <c r="B394" s="78" t="s">
        <v>326</v>
      </c>
      <c r="C394" s="78" t="s">
        <v>12466</v>
      </c>
      <c r="D394" s="90" t="n">
        <v>22123</v>
      </c>
      <c r="E394" s="78" t="s">
        <v>220</v>
      </c>
      <c r="F394" s="78" t="s">
        <v>221</v>
      </c>
      <c r="G394" s="79" t="n">
        <v>23122</v>
      </c>
      <c r="H394" s="91" t="n">
        <v>0.0167331738319272</v>
      </c>
      <c r="I394" s="78" t="s">
        <v>11534</v>
      </c>
      <c r="J394" s="90" t="n">
        <v>20</v>
      </c>
      <c r="K394" s="81" t="n">
        <v>0.401596171966253</v>
      </c>
    </row>
    <row r="395" customFormat="false" ht="15" hidden="false" customHeight="false" outlineLevel="0" collapsed="false">
      <c r="A395" s="78" t="s">
        <v>325</v>
      </c>
      <c r="B395" s="78" t="s">
        <v>326</v>
      </c>
      <c r="C395" s="78" t="s">
        <v>12467</v>
      </c>
      <c r="D395" s="90" t="n">
        <v>10150</v>
      </c>
      <c r="E395" s="78" t="s">
        <v>11232</v>
      </c>
      <c r="F395" s="78" t="s">
        <v>221</v>
      </c>
      <c r="G395" s="79" t="n">
        <v>20976</v>
      </c>
      <c r="H395" s="91" t="n">
        <v>0.015180133824864</v>
      </c>
      <c r="I395" s="78" t="s">
        <v>11528</v>
      </c>
      <c r="J395" s="90" t="n">
        <v>21</v>
      </c>
      <c r="K395" s="81" t="n">
        <v>0.364323211796736</v>
      </c>
    </row>
    <row r="396" customFormat="false" ht="15" hidden="false" customHeight="false" outlineLevel="0" collapsed="false">
      <c r="A396" s="78" t="s">
        <v>325</v>
      </c>
      <c r="B396" s="78" t="s">
        <v>326</v>
      </c>
      <c r="C396" s="78" t="s">
        <v>12468</v>
      </c>
      <c r="D396" s="90" t="n">
        <v>70777</v>
      </c>
      <c r="E396" s="78" t="s">
        <v>226</v>
      </c>
      <c r="F396" s="78" t="s">
        <v>227</v>
      </c>
      <c r="G396" s="79" t="n">
        <v>20801</v>
      </c>
      <c r="H396" s="91" t="n">
        <v>0.0150534879715387</v>
      </c>
      <c r="I396" s="78" t="s">
        <v>11528</v>
      </c>
      <c r="J396" s="90" t="n">
        <v>22</v>
      </c>
      <c r="K396" s="81" t="n">
        <v>0.361283711316929</v>
      </c>
    </row>
    <row r="397" customFormat="false" ht="15" hidden="false" customHeight="false" outlineLevel="0" collapsed="false">
      <c r="A397" s="78" t="s">
        <v>325</v>
      </c>
      <c r="B397" s="78" t="s">
        <v>326</v>
      </c>
      <c r="C397" s="78" t="s">
        <v>12469</v>
      </c>
      <c r="D397" s="90" t="n">
        <v>45300</v>
      </c>
      <c r="E397" s="78" t="s">
        <v>11235</v>
      </c>
      <c r="F397" s="78" t="s">
        <v>227</v>
      </c>
      <c r="G397" s="79" t="n">
        <v>20029</v>
      </c>
      <c r="H397" s="91" t="n">
        <v>0.0144947988357266</v>
      </c>
      <c r="I397" s="78" t="s">
        <v>11528</v>
      </c>
      <c r="J397" s="90" t="n">
        <v>23</v>
      </c>
      <c r="K397" s="81" t="n">
        <v>0.347875172057438</v>
      </c>
    </row>
    <row r="398" customFormat="false" ht="15" hidden="false" customHeight="false" outlineLevel="0" collapsed="false">
      <c r="A398" s="78" t="s">
        <v>325</v>
      </c>
      <c r="B398" s="78" t="s">
        <v>326</v>
      </c>
      <c r="C398" s="78" t="s">
        <v>12470</v>
      </c>
      <c r="D398" s="90" t="n">
        <v>10000</v>
      </c>
      <c r="E398" s="78" t="s">
        <v>11232</v>
      </c>
      <c r="F398" s="78" t="s">
        <v>221</v>
      </c>
      <c r="G398" s="79" t="n">
        <v>19516</v>
      </c>
      <c r="H398" s="91" t="n">
        <v>0.0141235455628359</v>
      </c>
      <c r="I398" s="78" t="s">
        <v>11534</v>
      </c>
      <c r="J398" s="90" t="n">
        <v>24</v>
      </c>
      <c r="K398" s="81" t="n">
        <v>0.338965093508061</v>
      </c>
    </row>
    <row r="399" customFormat="false" ht="15" hidden="false" customHeight="false" outlineLevel="0" collapsed="false">
      <c r="A399" s="78" t="s">
        <v>283</v>
      </c>
      <c r="B399" s="78" t="s">
        <v>284</v>
      </c>
      <c r="C399" s="78" t="s">
        <v>12471</v>
      </c>
      <c r="D399" s="90" t="n">
        <v>22222</v>
      </c>
      <c r="E399" s="78" t="s">
        <v>220</v>
      </c>
      <c r="F399" s="78" t="s">
        <v>221</v>
      </c>
      <c r="G399" s="79" t="n">
        <v>675940</v>
      </c>
      <c r="H399" s="91" t="n">
        <v>0.0597683716960675</v>
      </c>
      <c r="I399" s="78" t="s">
        <v>11528</v>
      </c>
      <c r="J399" s="90" t="n">
        <v>1</v>
      </c>
      <c r="K399" s="81" t="n">
        <v>4.6021646205972</v>
      </c>
    </row>
    <row r="400" customFormat="false" ht="15" hidden="false" customHeight="false" outlineLevel="0" collapsed="false">
      <c r="A400" s="78" t="s">
        <v>283</v>
      </c>
      <c r="B400" s="78" t="s">
        <v>284</v>
      </c>
      <c r="C400" s="78" t="s">
        <v>12472</v>
      </c>
      <c r="D400" s="90" t="n">
        <v>13123</v>
      </c>
      <c r="E400" s="78" t="s">
        <v>223</v>
      </c>
      <c r="F400" s="78" t="s">
        <v>224</v>
      </c>
      <c r="G400" s="79" t="n">
        <v>328402</v>
      </c>
      <c r="H400" s="91" t="n">
        <v>0.0290381584189898</v>
      </c>
      <c r="I400" s="78" t="s">
        <v>11528</v>
      </c>
      <c r="J400" s="90" t="n">
        <v>2</v>
      </c>
      <c r="K400" s="81" t="n">
        <v>2.23593819826221</v>
      </c>
    </row>
    <row r="401" customFormat="false" ht="15" hidden="false" customHeight="false" outlineLevel="0" collapsed="false">
      <c r="A401" s="78" t="s">
        <v>283</v>
      </c>
      <c r="B401" s="78" t="s">
        <v>284</v>
      </c>
      <c r="C401" s="78" t="s">
        <v>12473</v>
      </c>
      <c r="D401" s="90" t="n">
        <v>22111</v>
      </c>
      <c r="E401" s="78" t="s">
        <v>220</v>
      </c>
      <c r="F401" s="78" t="s">
        <v>221</v>
      </c>
      <c r="G401" s="79" t="n">
        <v>227009</v>
      </c>
      <c r="H401" s="91" t="n">
        <v>0.0200727258193813</v>
      </c>
      <c r="I401" s="78" t="s">
        <v>11528</v>
      </c>
      <c r="J401" s="90" t="n">
        <v>3</v>
      </c>
      <c r="K401" s="81" t="n">
        <v>1.54559988809236</v>
      </c>
    </row>
    <row r="402" customFormat="false" ht="15" hidden="false" customHeight="false" outlineLevel="0" collapsed="false">
      <c r="A402" s="78" t="s">
        <v>283</v>
      </c>
      <c r="B402" s="78" t="s">
        <v>284</v>
      </c>
      <c r="C402" s="78" t="s">
        <v>12474</v>
      </c>
      <c r="D402" s="90" t="n">
        <v>22010</v>
      </c>
      <c r="E402" s="78" t="s">
        <v>220</v>
      </c>
      <c r="F402" s="78" t="s">
        <v>221</v>
      </c>
      <c r="G402" s="79" t="n">
        <v>165936</v>
      </c>
      <c r="H402" s="91" t="n">
        <v>0.0146724924190885</v>
      </c>
      <c r="I402" s="78" t="s">
        <v>11528</v>
      </c>
      <c r="J402" s="90" t="n">
        <v>4</v>
      </c>
      <c r="K402" s="81" t="n">
        <v>1.12978191626981</v>
      </c>
    </row>
    <row r="403" customFormat="false" ht="15" hidden="false" customHeight="false" outlineLevel="0" collapsed="false">
      <c r="A403" s="78" t="s">
        <v>283</v>
      </c>
      <c r="B403" s="78" t="s">
        <v>284</v>
      </c>
      <c r="C403" s="78" t="s">
        <v>12475</v>
      </c>
      <c r="D403" s="90" t="n">
        <v>10000</v>
      </c>
      <c r="E403" s="78" t="s">
        <v>11232</v>
      </c>
      <c r="F403" s="78" t="s">
        <v>221</v>
      </c>
      <c r="G403" s="79" t="n">
        <v>159944</v>
      </c>
      <c r="H403" s="91" t="n">
        <v>0.0141426642047457</v>
      </c>
      <c r="I403" s="78" t="s">
        <v>11528</v>
      </c>
      <c r="J403" s="90" t="n">
        <v>5</v>
      </c>
      <c r="K403" s="81" t="n">
        <v>1.08898514376542</v>
      </c>
    </row>
    <row r="404" customFormat="false" ht="15" hidden="false" customHeight="false" outlineLevel="0" collapsed="false">
      <c r="A404" s="78" t="s">
        <v>283</v>
      </c>
      <c r="B404" s="78" t="s">
        <v>284</v>
      </c>
      <c r="C404" s="78" t="s">
        <v>12476</v>
      </c>
      <c r="D404" s="90" t="n">
        <v>13130</v>
      </c>
      <c r="E404" s="78" t="s">
        <v>223</v>
      </c>
      <c r="F404" s="78" t="s">
        <v>224</v>
      </c>
      <c r="G404" s="79" t="n">
        <v>157301</v>
      </c>
      <c r="H404" s="91" t="n">
        <v>0.0139089632750882</v>
      </c>
      <c r="I404" s="78" t="s">
        <v>11528</v>
      </c>
      <c r="J404" s="90" t="n">
        <v>6</v>
      </c>
      <c r="K404" s="81" t="n">
        <v>1.07099017218179</v>
      </c>
    </row>
    <row r="405" customFormat="false" ht="15" hidden="false" customHeight="false" outlineLevel="0" collapsed="false">
      <c r="A405" s="78" t="s">
        <v>283</v>
      </c>
      <c r="B405" s="78" t="s">
        <v>284</v>
      </c>
      <c r="C405" s="78" t="s">
        <v>12477</v>
      </c>
      <c r="D405" s="90" t="n">
        <v>22123</v>
      </c>
      <c r="E405" s="78" t="s">
        <v>220</v>
      </c>
      <c r="F405" s="78" t="s">
        <v>221</v>
      </c>
      <c r="G405" s="79" t="n">
        <v>145912</v>
      </c>
      <c r="H405" s="91" t="n">
        <v>0.0129019182929204</v>
      </c>
      <c r="I405" s="78" t="s">
        <v>11528</v>
      </c>
      <c r="J405" s="90" t="n">
        <v>7</v>
      </c>
      <c r="K405" s="81" t="n">
        <v>0.993447708554869</v>
      </c>
    </row>
    <row r="406" customFormat="false" ht="15" hidden="false" customHeight="false" outlineLevel="0" collapsed="false">
      <c r="A406" s="78" t="s">
        <v>283</v>
      </c>
      <c r="B406" s="78" t="s">
        <v>284</v>
      </c>
      <c r="C406" s="78" t="s">
        <v>12478</v>
      </c>
      <c r="D406" s="90" t="n">
        <v>10789</v>
      </c>
      <c r="E406" s="78" t="s">
        <v>11232</v>
      </c>
      <c r="F406" s="78" t="s">
        <v>221</v>
      </c>
      <c r="G406" s="79" t="n">
        <v>125936</v>
      </c>
      <c r="H406" s="91" t="n">
        <v>0.0111355884515134</v>
      </c>
      <c r="I406" s="78" t="s">
        <v>11528</v>
      </c>
      <c r="J406" s="90" t="n">
        <v>8</v>
      </c>
      <c r="K406" s="81" t="n">
        <v>0.85744031076653</v>
      </c>
    </row>
    <row r="407" customFormat="false" ht="15" hidden="false" customHeight="false" outlineLevel="0" collapsed="false">
      <c r="A407" s="78" t="s">
        <v>283</v>
      </c>
      <c r="B407" s="78" t="s">
        <v>284</v>
      </c>
      <c r="C407" s="78" t="s">
        <v>12479</v>
      </c>
      <c r="D407" s="90" t="n">
        <v>55100</v>
      </c>
      <c r="E407" s="78" t="s">
        <v>232</v>
      </c>
      <c r="F407" s="78" t="s">
        <v>227</v>
      </c>
      <c r="G407" s="79" t="n">
        <v>113243</v>
      </c>
      <c r="H407" s="91" t="n">
        <v>0.0100132404000026</v>
      </c>
      <c r="I407" s="78" t="s">
        <v>11528</v>
      </c>
      <c r="J407" s="90" t="n">
        <v>9</v>
      </c>
      <c r="K407" s="81" t="n">
        <v>0.771019510800202</v>
      </c>
    </row>
    <row r="408" customFormat="false" ht="15" hidden="false" customHeight="false" outlineLevel="0" collapsed="false">
      <c r="A408" s="78" t="s">
        <v>283</v>
      </c>
      <c r="B408" s="78" t="s">
        <v>284</v>
      </c>
      <c r="C408" s="78" t="s">
        <v>12480</v>
      </c>
      <c r="D408" s="90" t="n">
        <v>22777</v>
      </c>
      <c r="E408" s="78" t="s">
        <v>220</v>
      </c>
      <c r="F408" s="78" t="s">
        <v>221</v>
      </c>
      <c r="G408" s="79" t="n">
        <v>112818</v>
      </c>
      <c r="H408" s="91" t="n">
        <v>0.00997566079534713</v>
      </c>
      <c r="I408" s="78" t="s">
        <v>11528</v>
      </c>
      <c r="J408" s="90" t="n">
        <v>10</v>
      </c>
      <c r="K408" s="81" t="n">
        <v>0.768125881241729</v>
      </c>
    </row>
    <row r="409" customFormat="false" ht="15" hidden="false" customHeight="false" outlineLevel="0" collapsed="false">
      <c r="A409" s="78" t="s">
        <v>283</v>
      </c>
      <c r="B409" s="78" t="s">
        <v>284</v>
      </c>
      <c r="C409" s="78" t="s">
        <v>12481</v>
      </c>
      <c r="D409" s="90" t="n">
        <v>55678</v>
      </c>
      <c r="E409" s="78" t="s">
        <v>232</v>
      </c>
      <c r="F409" s="78" t="s">
        <v>227</v>
      </c>
      <c r="G409" s="79" t="n">
        <v>105263</v>
      </c>
      <c r="H409" s="91" t="n">
        <v>0.00930762805847139</v>
      </c>
      <c r="I409" s="78" t="s">
        <v>11528</v>
      </c>
      <c r="J409" s="90" t="n">
        <v>11</v>
      </c>
      <c r="K409" s="81" t="n">
        <v>0.716687360502297</v>
      </c>
    </row>
    <row r="410" customFormat="false" ht="15" hidden="false" customHeight="false" outlineLevel="0" collapsed="false">
      <c r="A410" s="78" t="s">
        <v>283</v>
      </c>
      <c r="B410" s="78" t="s">
        <v>284</v>
      </c>
      <c r="C410" s="78" t="s">
        <v>12482</v>
      </c>
      <c r="D410" s="90" t="n">
        <v>50099</v>
      </c>
      <c r="E410" s="78" t="s">
        <v>11316</v>
      </c>
      <c r="F410" s="78" t="s">
        <v>224</v>
      </c>
      <c r="G410" s="79" t="n">
        <v>104524</v>
      </c>
      <c r="H410" s="91" t="n">
        <v>0.00924228375767044</v>
      </c>
      <c r="I410" s="78" t="s">
        <v>11528</v>
      </c>
      <c r="J410" s="90" t="n">
        <v>12</v>
      </c>
      <c r="K410" s="81" t="n">
        <v>0.711655849340624</v>
      </c>
    </row>
    <row r="411" customFormat="false" ht="15" hidden="false" customHeight="false" outlineLevel="0" collapsed="false">
      <c r="A411" s="78" t="s">
        <v>283</v>
      </c>
      <c r="B411" s="78" t="s">
        <v>284</v>
      </c>
      <c r="C411" s="78" t="s">
        <v>12483</v>
      </c>
      <c r="D411" s="90" t="n">
        <v>22122</v>
      </c>
      <c r="E411" s="78" t="s">
        <v>220</v>
      </c>
      <c r="F411" s="78" t="s">
        <v>221</v>
      </c>
      <c r="G411" s="79" t="n">
        <v>103311</v>
      </c>
      <c r="H411" s="91" t="n">
        <v>0.00913502714485373</v>
      </c>
      <c r="I411" s="78" t="s">
        <v>11528</v>
      </c>
      <c r="J411" s="90" t="n">
        <v>13</v>
      </c>
      <c r="K411" s="81" t="n">
        <v>0.703397090153737</v>
      </c>
    </row>
    <row r="412" customFormat="false" ht="15" hidden="false" customHeight="false" outlineLevel="0" collapsed="false">
      <c r="A412" s="78" t="s">
        <v>283</v>
      </c>
      <c r="B412" s="78" t="s">
        <v>284</v>
      </c>
      <c r="C412" s="78" t="s">
        <v>12484</v>
      </c>
      <c r="D412" s="90" t="n">
        <v>55133</v>
      </c>
      <c r="E412" s="78" t="s">
        <v>232</v>
      </c>
      <c r="F412" s="78" t="s">
        <v>227</v>
      </c>
      <c r="G412" s="79" t="n">
        <v>102469</v>
      </c>
      <c r="H412" s="91" t="n">
        <v>0.00906057531633627</v>
      </c>
      <c r="I412" s="78" t="s">
        <v>11528</v>
      </c>
      <c r="J412" s="90" t="n">
        <v>14</v>
      </c>
      <c r="K412" s="81" t="n">
        <v>0.697664299357893</v>
      </c>
    </row>
    <row r="413" customFormat="false" ht="15" hidden="false" customHeight="false" outlineLevel="0" collapsed="false">
      <c r="A413" s="78" t="s">
        <v>283</v>
      </c>
      <c r="B413" s="78" t="s">
        <v>284</v>
      </c>
      <c r="C413" s="78" t="s">
        <v>12485</v>
      </c>
      <c r="D413" s="90" t="n">
        <v>11300</v>
      </c>
      <c r="E413" s="78" t="s">
        <v>11230</v>
      </c>
      <c r="F413" s="78" t="s">
        <v>221</v>
      </c>
      <c r="G413" s="79" t="n">
        <v>100333</v>
      </c>
      <c r="H413" s="91" t="n">
        <v>0.00887170464446776</v>
      </c>
      <c r="I413" s="78" t="s">
        <v>11528</v>
      </c>
      <c r="J413" s="90" t="n">
        <v>15</v>
      </c>
      <c r="K413" s="81" t="n">
        <v>0.683121257624018</v>
      </c>
    </row>
    <row r="414" customFormat="false" ht="15" hidden="false" customHeight="false" outlineLevel="0" collapsed="false">
      <c r="A414" s="78" t="s">
        <v>283</v>
      </c>
      <c r="B414" s="78" t="s">
        <v>284</v>
      </c>
      <c r="C414" s="78" t="s">
        <v>12486</v>
      </c>
      <c r="D414" s="90" t="n">
        <v>55789</v>
      </c>
      <c r="E414" s="78" t="s">
        <v>232</v>
      </c>
      <c r="F414" s="78" t="s">
        <v>227</v>
      </c>
      <c r="G414" s="79" t="n">
        <v>97817</v>
      </c>
      <c r="H414" s="91" t="n">
        <v>0.00864923338490729</v>
      </c>
      <c r="I414" s="78" t="s">
        <v>11528</v>
      </c>
      <c r="J414" s="90" t="n">
        <v>16</v>
      </c>
      <c r="K414" s="81" t="n">
        <v>0.665990970637861</v>
      </c>
    </row>
    <row r="415" customFormat="false" ht="15" hidden="false" customHeight="false" outlineLevel="0" collapsed="false">
      <c r="A415" s="78" t="s">
        <v>283</v>
      </c>
      <c r="B415" s="78" t="s">
        <v>284</v>
      </c>
      <c r="C415" s="78" t="s">
        <v>12487</v>
      </c>
      <c r="D415" s="90" t="n">
        <v>44500</v>
      </c>
      <c r="E415" s="78" t="s">
        <v>11240</v>
      </c>
      <c r="F415" s="78" t="s">
        <v>221</v>
      </c>
      <c r="G415" s="79" t="n">
        <v>96385</v>
      </c>
      <c r="H415" s="91" t="n">
        <v>0.0085226122228681</v>
      </c>
      <c r="I415" s="78" t="s">
        <v>11528</v>
      </c>
      <c r="J415" s="90" t="n">
        <v>17</v>
      </c>
      <c r="K415" s="81" t="n">
        <v>0.656241141160844</v>
      </c>
    </row>
    <row r="416" customFormat="false" ht="15" hidden="false" customHeight="false" outlineLevel="0" collapsed="false">
      <c r="A416" s="78" t="s">
        <v>283</v>
      </c>
      <c r="B416" s="78" t="s">
        <v>284</v>
      </c>
      <c r="C416" s="78" t="s">
        <v>12488</v>
      </c>
      <c r="D416" s="90" t="n">
        <v>55000</v>
      </c>
      <c r="E416" s="78" t="s">
        <v>232</v>
      </c>
      <c r="F416" s="78" t="s">
        <v>227</v>
      </c>
      <c r="G416" s="79" t="n">
        <v>94089</v>
      </c>
      <c r="H416" s="91" t="n">
        <v>0.00831959393512929</v>
      </c>
      <c r="I416" s="78" t="s">
        <v>11528</v>
      </c>
      <c r="J416" s="90" t="n">
        <v>18</v>
      </c>
      <c r="K416" s="81" t="n">
        <v>0.640608733004955</v>
      </c>
    </row>
    <row r="417" customFormat="false" ht="15" hidden="false" customHeight="false" outlineLevel="0" collapsed="false">
      <c r="A417" s="78" t="s">
        <v>283</v>
      </c>
      <c r="B417" s="78" t="s">
        <v>284</v>
      </c>
      <c r="C417" s="78" t="s">
        <v>12489</v>
      </c>
      <c r="D417" s="90" t="n">
        <v>11123</v>
      </c>
      <c r="E417" s="78" t="s">
        <v>11230</v>
      </c>
      <c r="F417" s="78" t="s">
        <v>221</v>
      </c>
      <c r="G417" s="79" t="n">
        <v>93559</v>
      </c>
      <c r="H417" s="91" t="n">
        <v>0.00827272995755892</v>
      </c>
      <c r="I417" s="78" t="s">
        <v>11528</v>
      </c>
      <c r="J417" s="90" t="n">
        <v>19</v>
      </c>
      <c r="K417" s="81" t="n">
        <v>0.637000206732037</v>
      </c>
    </row>
    <row r="418" customFormat="false" ht="15" hidden="false" customHeight="false" outlineLevel="0" collapsed="false">
      <c r="A418" s="78" t="s">
        <v>283</v>
      </c>
      <c r="B418" s="78" t="s">
        <v>284</v>
      </c>
      <c r="C418" s="78" t="s">
        <v>12490</v>
      </c>
      <c r="D418" s="90" t="n">
        <v>18900</v>
      </c>
      <c r="E418" s="78" t="s">
        <v>11313</v>
      </c>
      <c r="F418" s="78" t="s">
        <v>224</v>
      </c>
      <c r="G418" s="79" t="n">
        <v>93290</v>
      </c>
      <c r="H418" s="91" t="n">
        <v>0.00824894427837698</v>
      </c>
      <c r="I418" s="78" t="s">
        <v>11528</v>
      </c>
      <c r="J418" s="90" t="n">
        <v>20</v>
      </c>
      <c r="K418" s="81" t="n">
        <v>0.635168709435027</v>
      </c>
    </row>
    <row r="419" customFormat="false" ht="15" hidden="false" customHeight="false" outlineLevel="0" collapsed="false">
      <c r="A419" s="78" t="s">
        <v>283</v>
      </c>
      <c r="B419" s="78" t="s">
        <v>284</v>
      </c>
      <c r="C419" s="78" t="s">
        <v>12491</v>
      </c>
      <c r="D419" s="90" t="n">
        <v>45300</v>
      </c>
      <c r="E419" s="78" t="s">
        <v>11235</v>
      </c>
      <c r="F419" s="78" t="s">
        <v>227</v>
      </c>
      <c r="G419" s="79" t="n">
        <v>91532</v>
      </c>
      <c r="H419" s="91" t="n">
        <v>0.00809349734900206</v>
      </c>
      <c r="I419" s="78" t="s">
        <v>11528</v>
      </c>
      <c r="J419" s="90" t="n">
        <v>21</v>
      </c>
      <c r="K419" s="81" t="n">
        <v>0.623199295873158</v>
      </c>
    </row>
    <row r="420" customFormat="false" ht="15" hidden="false" customHeight="false" outlineLevel="0" collapsed="false">
      <c r="A420" s="78" t="s">
        <v>283</v>
      </c>
      <c r="B420" s="78" t="s">
        <v>284</v>
      </c>
      <c r="C420" s="78" t="s">
        <v>12492</v>
      </c>
      <c r="D420" s="90" t="n">
        <v>40123</v>
      </c>
      <c r="E420" s="78" t="s">
        <v>11270</v>
      </c>
      <c r="F420" s="78" t="s">
        <v>224</v>
      </c>
      <c r="G420" s="79" t="n">
        <v>89480</v>
      </c>
      <c r="H420" s="91" t="n">
        <v>0.00791205417546545</v>
      </c>
      <c r="I420" s="78" t="s">
        <v>11528</v>
      </c>
      <c r="J420" s="90" t="n">
        <v>22</v>
      </c>
      <c r="K420" s="81" t="n">
        <v>0.60922817151084</v>
      </c>
    </row>
    <row r="421" customFormat="false" ht="15" hidden="false" customHeight="false" outlineLevel="0" collapsed="false">
      <c r="A421" s="78" t="s">
        <v>283</v>
      </c>
      <c r="B421" s="78" t="s">
        <v>284</v>
      </c>
      <c r="C421" s="78" t="s">
        <v>12493</v>
      </c>
      <c r="D421" s="90" t="n">
        <v>13456</v>
      </c>
      <c r="E421" s="78" t="s">
        <v>223</v>
      </c>
      <c r="F421" s="78" t="s">
        <v>224</v>
      </c>
      <c r="G421" s="79" t="n">
        <v>87792</v>
      </c>
      <c r="H421" s="91" t="n">
        <v>0.00776279682803378</v>
      </c>
      <c r="I421" s="78" t="s">
        <v>11528</v>
      </c>
      <c r="J421" s="90" t="n">
        <v>23</v>
      </c>
      <c r="K421" s="81" t="n">
        <v>0.597735355758601</v>
      </c>
    </row>
    <row r="422" customFormat="false" ht="15" hidden="false" customHeight="false" outlineLevel="0" collapsed="false">
      <c r="A422" s="78" t="s">
        <v>283</v>
      </c>
      <c r="B422" s="78" t="s">
        <v>284</v>
      </c>
      <c r="C422" s="78" t="s">
        <v>12494</v>
      </c>
      <c r="D422" s="90" t="n">
        <v>13000</v>
      </c>
      <c r="E422" s="78" t="s">
        <v>223</v>
      </c>
      <c r="F422" s="78" t="s">
        <v>224</v>
      </c>
      <c r="G422" s="79" t="n">
        <v>85316</v>
      </c>
      <c r="H422" s="91" t="n">
        <v>0.00754386247244089</v>
      </c>
      <c r="I422" s="78" t="s">
        <v>11528</v>
      </c>
      <c r="J422" s="90" t="n">
        <v>24</v>
      </c>
      <c r="K422" s="81" t="n">
        <v>0.580877410377948</v>
      </c>
    </row>
    <row r="423" customFormat="false" ht="15" hidden="false" customHeight="false" outlineLevel="0" collapsed="false">
      <c r="A423" s="78" t="s">
        <v>283</v>
      </c>
      <c r="B423" s="78" t="s">
        <v>284</v>
      </c>
      <c r="C423" s="78" t="s">
        <v>12495</v>
      </c>
      <c r="D423" s="90" t="n">
        <v>44123</v>
      </c>
      <c r="E423" s="78" t="s">
        <v>11240</v>
      </c>
      <c r="F423" s="78" t="s">
        <v>221</v>
      </c>
      <c r="G423" s="79" t="n">
        <v>82823</v>
      </c>
      <c r="H423" s="91" t="n">
        <v>0.00732342493266177</v>
      </c>
      <c r="I423" s="78" t="s">
        <v>11528</v>
      </c>
      <c r="J423" s="90" t="n">
        <v>25</v>
      </c>
      <c r="K423" s="81" t="n">
        <v>0.563903719814956</v>
      </c>
    </row>
    <row r="424" customFormat="false" ht="15" hidden="false" customHeight="false" outlineLevel="0" collapsed="false">
      <c r="A424" s="78" t="s">
        <v>283</v>
      </c>
      <c r="B424" s="78" t="s">
        <v>284</v>
      </c>
      <c r="C424" s="78" t="s">
        <v>12496</v>
      </c>
      <c r="D424" s="90" t="n">
        <v>55210</v>
      </c>
      <c r="E424" s="78" t="s">
        <v>232</v>
      </c>
      <c r="F424" s="78" t="s">
        <v>227</v>
      </c>
      <c r="G424" s="79" t="n">
        <v>80734</v>
      </c>
      <c r="H424" s="91" t="n">
        <v>0.00713871012295516</v>
      </c>
      <c r="I424" s="78" t="s">
        <v>11528</v>
      </c>
      <c r="J424" s="90" t="n">
        <v>26</v>
      </c>
      <c r="K424" s="81" t="n">
        <v>0.549680679467547</v>
      </c>
    </row>
    <row r="425" customFormat="false" ht="15" hidden="false" customHeight="false" outlineLevel="0" collapsed="false">
      <c r="A425" s="78" t="s">
        <v>283</v>
      </c>
      <c r="B425" s="78" t="s">
        <v>284</v>
      </c>
      <c r="C425" s="78" t="s">
        <v>12497</v>
      </c>
      <c r="D425" s="90" t="n">
        <v>55555</v>
      </c>
      <c r="E425" s="78" t="s">
        <v>232</v>
      </c>
      <c r="F425" s="78" t="s">
        <v>227</v>
      </c>
      <c r="G425" s="79" t="n">
        <v>79871</v>
      </c>
      <c r="H425" s="91" t="n">
        <v>0.00706240141985473</v>
      </c>
      <c r="I425" s="78" t="s">
        <v>11528</v>
      </c>
      <c r="J425" s="90" t="n">
        <v>27</v>
      </c>
      <c r="K425" s="81" t="n">
        <v>0.543804909328814</v>
      </c>
    </row>
    <row r="426" customFormat="false" ht="15" hidden="false" customHeight="false" outlineLevel="0" collapsed="false">
      <c r="A426" s="78" t="s">
        <v>283</v>
      </c>
      <c r="B426" s="78" t="s">
        <v>284</v>
      </c>
      <c r="C426" s="78" t="s">
        <v>12498</v>
      </c>
      <c r="D426" s="90" t="n">
        <v>44111</v>
      </c>
      <c r="E426" s="78" t="s">
        <v>11240</v>
      </c>
      <c r="F426" s="78" t="s">
        <v>221</v>
      </c>
      <c r="G426" s="79" t="n">
        <v>79539</v>
      </c>
      <c r="H426" s="91" t="n">
        <v>0.00703304511692386</v>
      </c>
      <c r="I426" s="78" t="s">
        <v>11528</v>
      </c>
      <c r="J426" s="90" t="n">
        <v>28</v>
      </c>
      <c r="K426" s="81" t="n">
        <v>0.541544474003137</v>
      </c>
    </row>
    <row r="427" customFormat="false" ht="15" hidden="false" customHeight="false" outlineLevel="0" collapsed="false">
      <c r="A427" s="78" t="s">
        <v>283</v>
      </c>
      <c r="B427" s="78" t="s">
        <v>284</v>
      </c>
      <c r="C427" s="78" t="s">
        <v>12499</v>
      </c>
      <c r="D427" s="90" t="n">
        <v>12111</v>
      </c>
      <c r="E427" s="78" t="s">
        <v>11277</v>
      </c>
      <c r="F427" s="78" t="s">
        <v>224</v>
      </c>
      <c r="G427" s="79" t="n">
        <v>79017</v>
      </c>
      <c r="H427" s="91" t="n">
        <v>0.006986888520147</v>
      </c>
      <c r="I427" s="78" t="s">
        <v>11528</v>
      </c>
      <c r="J427" s="90" t="n">
        <v>29</v>
      </c>
      <c r="K427" s="81" t="n">
        <v>0.537990416051319</v>
      </c>
    </row>
    <row r="428" customFormat="false" ht="15" hidden="false" customHeight="false" outlineLevel="0" collapsed="false">
      <c r="A428" s="78" t="s">
        <v>283</v>
      </c>
      <c r="B428" s="78" t="s">
        <v>284</v>
      </c>
      <c r="C428" s="78" t="s">
        <v>12500</v>
      </c>
      <c r="D428" s="90" t="n">
        <v>10800</v>
      </c>
      <c r="E428" s="78" t="s">
        <v>11232</v>
      </c>
      <c r="F428" s="78" t="s">
        <v>221</v>
      </c>
      <c r="G428" s="79" t="n">
        <v>78922</v>
      </c>
      <c r="H428" s="91" t="n">
        <v>0.00697848837322401</v>
      </c>
      <c r="I428" s="78" t="s">
        <v>11528</v>
      </c>
      <c r="J428" s="90" t="n">
        <v>30</v>
      </c>
      <c r="K428" s="81" t="n">
        <v>0.537343604738249</v>
      </c>
    </row>
    <row r="429" customFormat="false" ht="15" hidden="false" customHeight="false" outlineLevel="0" collapsed="false">
      <c r="A429" s="78" t="s">
        <v>283</v>
      </c>
      <c r="B429" s="78" t="s">
        <v>284</v>
      </c>
      <c r="C429" s="78" t="s">
        <v>12501</v>
      </c>
      <c r="D429" s="90" t="n">
        <v>22211</v>
      </c>
      <c r="E429" s="78" t="s">
        <v>220</v>
      </c>
      <c r="F429" s="78" t="s">
        <v>221</v>
      </c>
      <c r="G429" s="79" t="n">
        <v>77931</v>
      </c>
      <c r="H429" s="91" t="n">
        <v>0.00689086157742734</v>
      </c>
      <c r="I429" s="78" t="s">
        <v>11528</v>
      </c>
      <c r="J429" s="90" t="n">
        <v>31</v>
      </c>
      <c r="K429" s="81" t="n">
        <v>0.530596341461905</v>
      </c>
    </row>
    <row r="430" customFormat="false" ht="15" hidden="false" customHeight="false" outlineLevel="0" collapsed="false">
      <c r="A430" s="78" t="s">
        <v>283</v>
      </c>
      <c r="B430" s="78" t="s">
        <v>284</v>
      </c>
      <c r="C430" s="78" t="s">
        <v>12502</v>
      </c>
      <c r="D430" s="90" t="n">
        <v>11789</v>
      </c>
      <c r="E430" s="78" t="s">
        <v>11230</v>
      </c>
      <c r="F430" s="78" t="s">
        <v>221</v>
      </c>
      <c r="G430" s="79" t="n">
        <v>77412</v>
      </c>
      <c r="H430" s="91" t="n">
        <v>0.00684497024844805</v>
      </c>
      <c r="I430" s="78" t="s">
        <v>11528</v>
      </c>
      <c r="J430" s="90" t="n">
        <v>32</v>
      </c>
      <c r="K430" s="81" t="n">
        <v>0.5270627091305</v>
      </c>
    </row>
    <row r="431" customFormat="false" ht="15" hidden="false" customHeight="false" outlineLevel="0" collapsed="false">
      <c r="A431" s="78" t="s">
        <v>283</v>
      </c>
      <c r="B431" s="78" t="s">
        <v>284</v>
      </c>
      <c r="C431" s="78" t="s">
        <v>12503</v>
      </c>
      <c r="D431" s="90" t="n">
        <v>13077</v>
      </c>
      <c r="E431" s="78" t="s">
        <v>223</v>
      </c>
      <c r="F431" s="78" t="s">
        <v>224</v>
      </c>
      <c r="G431" s="79" t="n">
        <v>77015</v>
      </c>
      <c r="H431" s="91" t="n">
        <v>0.00680986647656987</v>
      </c>
      <c r="I431" s="78" t="s">
        <v>11528</v>
      </c>
      <c r="J431" s="90" t="n">
        <v>33</v>
      </c>
      <c r="K431" s="81" t="n">
        <v>0.52435971869588</v>
      </c>
    </row>
    <row r="432" customFormat="false" ht="15" hidden="false" customHeight="false" outlineLevel="0" collapsed="false">
      <c r="A432" s="78" t="s">
        <v>283</v>
      </c>
      <c r="B432" s="78" t="s">
        <v>284</v>
      </c>
      <c r="C432" s="78" t="s">
        <v>12504</v>
      </c>
      <c r="D432" s="90" t="n">
        <v>10123</v>
      </c>
      <c r="E432" s="78" t="s">
        <v>11232</v>
      </c>
      <c r="F432" s="78" t="s">
        <v>221</v>
      </c>
      <c r="G432" s="79" t="n">
        <v>76135</v>
      </c>
      <c r="H432" s="91" t="n">
        <v>0.00673205458928322</v>
      </c>
      <c r="I432" s="78" t="s">
        <v>11528</v>
      </c>
      <c r="J432" s="90" t="n">
        <v>34</v>
      </c>
      <c r="K432" s="81" t="n">
        <v>0.518368203374808</v>
      </c>
    </row>
    <row r="433" customFormat="false" ht="15" hidden="false" customHeight="false" outlineLevel="0" collapsed="false">
      <c r="A433" s="78" t="s">
        <v>283</v>
      </c>
      <c r="B433" s="78" t="s">
        <v>284</v>
      </c>
      <c r="C433" s="78" t="s">
        <v>12505</v>
      </c>
      <c r="D433" s="90" t="n">
        <v>13444</v>
      </c>
      <c r="E433" s="78" t="s">
        <v>223</v>
      </c>
      <c r="F433" s="78" t="s">
        <v>224</v>
      </c>
      <c r="G433" s="79" t="n">
        <v>76126</v>
      </c>
      <c r="H433" s="91" t="n">
        <v>0.00673125878589051</v>
      </c>
      <c r="I433" s="78" t="s">
        <v>11528</v>
      </c>
      <c r="J433" s="90" t="n">
        <v>35</v>
      </c>
      <c r="K433" s="81" t="n">
        <v>0.518306926513569</v>
      </c>
    </row>
    <row r="434" customFormat="false" ht="15" hidden="false" customHeight="false" outlineLevel="0" collapsed="false">
      <c r="A434" s="78" t="s">
        <v>283</v>
      </c>
      <c r="B434" s="78" t="s">
        <v>284</v>
      </c>
      <c r="C434" s="78" t="s">
        <v>12506</v>
      </c>
      <c r="D434" s="90" t="n">
        <v>70123</v>
      </c>
      <c r="E434" s="78" t="s">
        <v>226</v>
      </c>
      <c r="F434" s="78" t="s">
        <v>227</v>
      </c>
      <c r="G434" s="79" t="n">
        <v>75869</v>
      </c>
      <c r="H434" s="91" t="n">
        <v>0.00670853417789884</v>
      </c>
      <c r="I434" s="78" t="s">
        <v>11528</v>
      </c>
      <c r="J434" s="90" t="n">
        <v>36</v>
      </c>
      <c r="K434" s="81" t="n">
        <v>0.516557131698211</v>
      </c>
    </row>
    <row r="435" customFormat="false" ht="15" hidden="false" customHeight="false" outlineLevel="0" collapsed="false">
      <c r="A435" s="78" t="s">
        <v>283</v>
      </c>
      <c r="B435" s="78" t="s">
        <v>284</v>
      </c>
      <c r="C435" s="78" t="s">
        <v>12507</v>
      </c>
      <c r="D435" s="90" t="n">
        <v>55700</v>
      </c>
      <c r="E435" s="78" t="s">
        <v>232</v>
      </c>
      <c r="F435" s="78" t="s">
        <v>227</v>
      </c>
      <c r="G435" s="79" t="n">
        <v>74546</v>
      </c>
      <c r="H435" s="91" t="n">
        <v>0.0065915510791713</v>
      </c>
      <c r="I435" s="78" t="s">
        <v>11528</v>
      </c>
      <c r="J435" s="90" t="n">
        <v>37</v>
      </c>
      <c r="K435" s="81" t="n">
        <v>0.50754943309619</v>
      </c>
    </row>
    <row r="436" customFormat="false" ht="15" hidden="false" customHeight="false" outlineLevel="0" collapsed="false">
      <c r="A436" s="78" t="s">
        <v>283</v>
      </c>
      <c r="B436" s="78" t="s">
        <v>284</v>
      </c>
      <c r="C436" s="78" t="s">
        <v>12508</v>
      </c>
      <c r="D436" s="90" t="n">
        <v>13120</v>
      </c>
      <c r="E436" s="78" t="s">
        <v>223</v>
      </c>
      <c r="F436" s="78" t="s">
        <v>224</v>
      </c>
      <c r="G436" s="79" t="n">
        <v>73305</v>
      </c>
      <c r="H436" s="91" t="n">
        <v>0.00648181863357728</v>
      </c>
      <c r="I436" s="78" t="s">
        <v>11528</v>
      </c>
      <c r="J436" s="90" t="n">
        <v>38</v>
      </c>
      <c r="K436" s="81" t="n">
        <v>0.499100034785451</v>
      </c>
    </row>
    <row r="437" customFormat="false" ht="15" hidden="false" customHeight="false" outlineLevel="0" collapsed="false">
      <c r="A437" s="78" t="s">
        <v>283</v>
      </c>
      <c r="B437" s="78" t="s">
        <v>284</v>
      </c>
      <c r="C437" s="78" t="s">
        <v>12509</v>
      </c>
      <c r="D437" s="90" t="n">
        <v>55240</v>
      </c>
      <c r="E437" s="78" t="s">
        <v>232</v>
      </c>
      <c r="F437" s="78" t="s">
        <v>227</v>
      </c>
      <c r="G437" s="79" t="n">
        <v>72256</v>
      </c>
      <c r="H437" s="91" t="n">
        <v>0.00638906332702762</v>
      </c>
      <c r="I437" s="78" t="s">
        <v>11534</v>
      </c>
      <c r="J437" s="90" t="n">
        <v>39</v>
      </c>
      <c r="K437" s="81" t="n">
        <v>0.491957876181127</v>
      </c>
    </row>
    <row r="438" customFormat="false" ht="15" hidden="false" customHeight="false" outlineLevel="0" collapsed="false">
      <c r="A438" s="78" t="s">
        <v>283</v>
      </c>
      <c r="B438" s="78" t="s">
        <v>284</v>
      </c>
      <c r="C438" s="78" t="s">
        <v>12510</v>
      </c>
      <c r="D438" s="90" t="n">
        <v>22100</v>
      </c>
      <c r="E438" s="78" t="s">
        <v>220</v>
      </c>
      <c r="F438" s="78" t="s">
        <v>221</v>
      </c>
      <c r="G438" s="79" t="n">
        <v>70171</v>
      </c>
      <c r="H438" s="91" t="n">
        <v>0.00620470220771777</v>
      </c>
      <c r="I438" s="78" t="s">
        <v>11528</v>
      </c>
      <c r="J438" s="90" t="n">
        <v>40</v>
      </c>
      <c r="K438" s="81" t="n">
        <v>0.477762069994268</v>
      </c>
    </row>
    <row r="439" customFormat="false" ht="15" hidden="false" customHeight="false" outlineLevel="0" collapsed="false">
      <c r="A439" s="78" t="s">
        <v>283</v>
      </c>
      <c r="B439" s="78" t="s">
        <v>284</v>
      </c>
      <c r="C439" s="78" t="s">
        <v>12511</v>
      </c>
      <c r="D439" s="90" t="n">
        <v>70000</v>
      </c>
      <c r="E439" s="78" t="s">
        <v>226</v>
      </c>
      <c r="F439" s="78" t="s">
        <v>227</v>
      </c>
      <c r="G439" s="79" t="n">
        <v>69333</v>
      </c>
      <c r="H439" s="91" t="n">
        <v>0.00613060406959707</v>
      </c>
      <c r="I439" s="78" t="s">
        <v>11534</v>
      </c>
      <c r="J439" s="90" t="n">
        <v>41</v>
      </c>
      <c r="K439" s="81" t="n">
        <v>0.472056513358975</v>
      </c>
    </row>
    <row r="440" customFormat="false" ht="15" hidden="false" customHeight="false" outlineLevel="0" collapsed="false">
      <c r="A440" s="78" t="s">
        <v>283</v>
      </c>
      <c r="B440" s="78" t="s">
        <v>284</v>
      </c>
      <c r="C440" s="78" t="s">
        <v>12512</v>
      </c>
      <c r="D440" s="90" t="n">
        <v>13789</v>
      </c>
      <c r="E440" s="78" t="s">
        <v>223</v>
      </c>
      <c r="F440" s="78" t="s">
        <v>224</v>
      </c>
      <c r="G440" s="79" t="n">
        <v>69009</v>
      </c>
      <c r="H440" s="91" t="n">
        <v>0.00610195514745972</v>
      </c>
      <c r="I440" s="78" t="s">
        <v>11528</v>
      </c>
      <c r="J440" s="90" t="n">
        <v>42</v>
      </c>
      <c r="K440" s="81" t="n">
        <v>0.469850546354398</v>
      </c>
    </row>
    <row r="441" customFormat="false" ht="15" hidden="false" customHeight="false" outlineLevel="0" collapsed="false">
      <c r="A441" s="78" t="s">
        <v>283</v>
      </c>
      <c r="B441" s="78" t="s">
        <v>284</v>
      </c>
      <c r="C441" s="78" t="s">
        <v>12513</v>
      </c>
      <c r="D441" s="90" t="n">
        <v>22888</v>
      </c>
      <c r="E441" s="78" t="s">
        <v>220</v>
      </c>
      <c r="F441" s="78" t="s">
        <v>221</v>
      </c>
      <c r="G441" s="79" t="n">
        <v>66012</v>
      </c>
      <c r="H441" s="91" t="n">
        <v>0.00583695261768915</v>
      </c>
      <c r="I441" s="78" t="s">
        <v>11528</v>
      </c>
      <c r="J441" s="90" t="n">
        <v>43</v>
      </c>
      <c r="K441" s="81" t="n">
        <v>0.449445351562065</v>
      </c>
    </row>
    <row r="442" customFormat="false" ht="15" hidden="false" customHeight="false" outlineLevel="0" collapsed="false">
      <c r="A442" s="78" t="s">
        <v>283</v>
      </c>
      <c r="B442" s="78" t="s">
        <v>284</v>
      </c>
      <c r="C442" s="78" t="s">
        <v>12514</v>
      </c>
      <c r="D442" s="90" t="n">
        <v>11111</v>
      </c>
      <c r="E442" s="78" t="s">
        <v>11230</v>
      </c>
      <c r="F442" s="78" t="s">
        <v>221</v>
      </c>
      <c r="G442" s="79" t="n">
        <v>65653</v>
      </c>
      <c r="H442" s="91" t="n">
        <v>0.00580520890458017</v>
      </c>
      <c r="I442" s="78" t="s">
        <v>11528</v>
      </c>
      <c r="J442" s="90" t="n">
        <v>44</v>
      </c>
      <c r="K442" s="81" t="n">
        <v>0.447001085652673</v>
      </c>
    </row>
    <row r="443" customFormat="false" ht="15" hidden="false" customHeight="false" outlineLevel="0" collapsed="false">
      <c r="A443" s="78" t="s">
        <v>283</v>
      </c>
      <c r="B443" s="78" t="s">
        <v>284</v>
      </c>
      <c r="C443" s="78" t="s">
        <v>12515</v>
      </c>
      <c r="D443" s="90" t="n">
        <v>30230</v>
      </c>
      <c r="E443" s="78" t="s">
        <v>234</v>
      </c>
      <c r="F443" s="78" t="s">
        <v>221</v>
      </c>
      <c r="G443" s="79" t="n">
        <v>64692</v>
      </c>
      <c r="H443" s="91" t="n">
        <v>0.00572023478675918</v>
      </c>
      <c r="I443" s="78" t="s">
        <v>11528</v>
      </c>
      <c r="J443" s="90" t="n">
        <v>45</v>
      </c>
      <c r="K443" s="81" t="n">
        <v>0.440458078580457</v>
      </c>
    </row>
    <row r="444" customFormat="false" ht="15" hidden="false" customHeight="false" outlineLevel="0" collapsed="false">
      <c r="A444" s="78" t="s">
        <v>283</v>
      </c>
      <c r="B444" s="78" t="s">
        <v>284</v>
      </c>
      <c r="C444" s="78" t="s">
        <v>12516</v>
      </c>
      <c r="D444" s="90" t="n">
        <v>22032</v>
      </c>
      <c r="E444" s="78" t="s">
        <v>220</v>
      </c>
      <c r="F444" s="78" t="s">
        <v>221</v>
      </c>
      <c r="G444" s="79" t="n">
        <v>63840</v>
      </c>
      <c r="H444" s="91" t="n">
        <v>0.00564489873224983</v>
      </c>
      <c r="I444" s="78" t="s">
        <v>11528</v>
      </c>
      <c r="J444" s="90" t="n">
        <v>46</v>
      </c>
      <c r="K444" s="81" t="n">
        <v>0.434657202383237</v>
      </c>
    </row>
    <row r="445" customFormat="false" ht="15" hidden="false" customHeight="false" outlineLevel="0" collapsed="false">
      <c r="A445" s="78" t="s">
        <v>283</v>
      </c>
      <c r="B445" s="78" t="s">
        <v>284</v>
      </c>
      <c r="C445" s="78" t="s">
        <v>12517</v>
      </c>
      <c r="D445" s="90" t="n">
        <v>22722</v>
      </c>
      <c r="E445" s="78" t="s">
        <v>220</v>
      </c>
      <c r="F445" s="78" t="s">
        <v>221</v>
      </c>
      <c r="G445" s="79" t="n">
        <v>63738</v>
      </c>
      <c r="H445" s="91" t="n">
        <v>0.00563587962713251</v>
      </c>
      <c r="I445" s="78" t="s">
        <v>11528</v>
      </c>
      <c r="J445" s="90" t="n">
        <v>47</v>
      </c>
      <c r="K445" s="81" t="n">
        <v>0.433962731289203</v>
      </c>
    </row>
    <row r="446" customFormat="false" ht="15" hidden="false" customHeight="false" outlineLevel="0" collapsed="false">
      <c r="A446" s="78" t="s">
        <v>283</v>
      </c>
      <c r="B446" s="78" t="s">
        <v>284</v>
      </c>
      <c r="C446" s="78" t="s">
        <v>12518</v>
      </c>
      <c r="D446" s="90" t="n">
        <v>22333</v>
      </c>
      <c r="E446" s="78" t="s">
        <v>220</v>
      </c>
      <c r="F446" s="78" t="s">
        <v>221</v>
      </c>
      <c r="G446" s="79" t="n">
        <v>63095</v>
      </c>
      <c r="H446" s="91" t="n">
        <v>0.00557902389585374</v>
      </c>
      <c r="I446" s="78" t="s">
        <v>11528</v>
      </c>
      <c r="J446" s="90" t="n">
        <v>48</v>
      </c>
      <c r="K446" s="81" t="n">
        <v>0.429584839980738</v>
      </c>
    </row>
    <row r="447" customFormat="false" ht="15" hidden="false" customHeight="false" outlineLevel="0" collapsed="false">
      <c r="A447" s="78" t="s">
        <v>283</v>
      </c>
      <c r="B447" s="78" t="s">
        <v>284</v>
      </c>
      <c r="C447" s="78" t="s">
        <v>12519</v>
      </c>
      <c r="D447" s="90" t="n">
        <v>30011</v>
      </c>
      <c r="E447" s="78" t="s">
        <v>234</v>
      </c>
      <c r="F447" s="78" t="s">
        <v>221</v>
      </c>
      <c r="G447" s="79" t="n">
        <v>62970</v>
      </c>
      <c r="H447" s="91" t="n">
        <v>0.00556797107095507</v>
      </c>
      <c r="I447" s="78" t="s">
        <v>11534</v>
      </c>
      <c r="J447" s="90" t="n">
        <v>49</v>
      </c>
      <c r="K447" s="81" t="n">
        <v>0.42873377246354</v>
      </c>
    </row>
    <row r="448" customFormat="false" ht="15" hidden="false" customHeight="false" outlineLevel="0" collapsed="false">
      <c r="A448" s="78" t="s">
        <v>283</v>
      </c>
      <c r="B448" s="78" t="s">
        <v>284</v>
      </c>
      <c r="C448" s="78" t="s">
        <v>12520</v>
      </c>
      <c r="D448" s="90" t="n">
        <v>11025</v>
      </c>
      <c r="E448" s="78" t="s">
        <v>11230</v>
      </c>
      <c r="F448" s="78" t="s">
        <v>221</v>
      </c>
      <c r="G448" s="79" t="n">
        <v>62235</v>
      </c>
      <c r="H448" s="91" t="n">
        <v>0.00550298046055088</v>
      </c>
      <c r="I448" s="78" t="s">
        <v>11534</v>
      </c>
      <c r="J448" s="90" t="n">
        <v>50</v>
      </c>
      <c r="K448" s="81" t="n">
        <v>0.423729495462417</v>
      </c>
    </row>
    <row r="449" customFormat="false" ht="15" hidden="false" customHeight="false" outlineLevel="0" collapsed="false">
      <c r="A449" s="78" t="s">
        <v>283</v>
      </c>
      <c r="B449" s="78" t="s">
        <v>284</v>
      </c>
      <c r="C449" s="78" t="s">
        <v>12521</v>
      </c>
      <c r="D449" s="90" t="n">
        <v>13139</v>
      </c>
      <c r="E449" s="78" t="s">
        <v>223</v>
      </c>
      <c r="F449" s="78" t="s">
        <v>224</v>
      </c>
      <c r="G449" s="79" t="n">
        <v>62032</v>
      </c>
      <c r="H449" s="91" t="n">
        <v>0.00548503067291543</v>
      </c>
      <c r="I449" s="78" t="s">
        <v>11528</v>
      </c>
      <c r="J449" s="90" t="n">
        <v>51</v>
      </c>
      <c r="K449" s="81" t="n">
        <v>0.422347361814488</v>
      </c>
    </row>
    <row r="450" customFormat="false" ht="15" hidden="false" customHeight="false" outlineLevel="0" collapsed="false">
      <c r="A450" s="78" t="s">
        <v>283</v>
      </c>
      <c r="B450" s="78" t="s">
        <v>284</v>
      </c>
      <c r="C450" s="78" t="s">
        <v>12522</v>
      </c>
      <c r="D450" s="90" t="n">
        <v>13613</v>
      </c>
      <c r="E450" s="78" t="s">
        <v>223</v>
      </c>
      <c r="F450" s="78" t="s">
        <v>224</v>
      </c>
      <c r="G450" s="79" t="n">
        <v>61835</v>
      </c>
      <c r="H450" s="91" t="n">
        <v>0.00546761142087513</v>
      </c>
      <c r="I450" s="78" t="s">
        <v>11528</v>
      </c>
      <c r="J450" s="90" t="n">
        <v>52</v>
      </c>
      <c r="K450" s="81" t="n">
        <v>0.421006079407385</v>
      </c>
    </row>
    <row r="451" customFormat="false" ht="15" hidden="false" customHeight="false" outlineLevel="0" collapsed="false">
      <c r="A451" s="78" t="s">
        <v>283</v>
      </c>
      <c r="B451" s="78" t="s">
        <v>284</v>
      </c>
      <c r="C451" s="78" t="s">
        <v>12523</v>
      </c>
      <c r="D451" s="90" t="n">
        <v>13050</v>
      </c>
      <c r="E451" s="78" t="s">
        <v>223</v>
      </c>
      <c r="F451" s="78" t="s">
        <v>224</v>
      </c>
      <c r="G451" s="79" t="n">
        <v>61271</v>
      </c>
      <c r="H451" s="91" t="n">
        <v>0.00541774107493232</v>
      </c>
      <c r="I451" s="78" t="s">
        <v>11528</v>
      </c>
      <c r="J451" s="90" t="n">
        <v>53</v>
      </c>
      <c r="K451" s="81" t="n">
        <v>0.417166062769788</v>
      </c>
    </row>
    <row r="452" customFormat="false" ht="15" hidden="false" customHeight="false" outlineLevel="0" collapsed="false">
      <c r="A452" s="78" t="s">
        <v>283</v>
      </c>
      <c r="B452" s="78" t="s">
        <v>284</v>
      </c>
      <c r="C452" s="78" t="s">
        <v>12524</v>
      </c>
      <c r="D452" s="90" t="n">
        <v>22800</v>
      </c>
      <c r="E452" s="78" t="s">
        <v>220</v>
      </c>
      <c r="F452" s="78" t="s">
        <v>221</v>
      </c>
      <c r="G452" s="79" t="n">
        <v>60293</v>
      </c>
      <c r="H452" s="91" t="n">
        <v>0.00533126377292511</v>
      </c>
      <c r="I452" s="78" t="s">
        <v>11528</v>
      </c>
      <c r="J452" s="90" t="n">
        <v>54</v>
      </c>
      <c r="K452" s="81" t="n">
        <v>0.410507310515233</v>
      </c>
    </row>
    <row r="453" customFormat="false" ht="15" hidden="false" customHeight="false" outlineLevel="0" collapsed="false">
      <c r="A453" s="78" t="s">
        <v>283</v>
      </c>
      <c r="B453" s="78" t="s">
        <v>284</v>
      </c>
      <c r="C453" s="78" t="s">
        <v>12525</v>
      </c>
      <c r="D453" s="90" t="n">
        <v>22221</v>
      </c>
      <c r="E453" s="78" t="s">
        <v>220</v>
      </c>
      <c r="F453" s="78" t="s">
        <v>221</v>
      </c>
      <c r="G453" s="79" t="n">
        <v>59870</v>
      </c>
      <c r="H453" s="91" t="n">
        <v>0.005293861013468</v>
      </c>
      <c r="I453" s="78" t="s">
        <v>11528</v>
      </c>
      <c r="J453" s="90" t="n">
        <v>55</v>
      </c>
      <c r="K453" s="81" t="n">
        <v>0.407627298037036</v>
      </c>
    </row>
    <row r="454" customFormat="false" ht="15" hidden="false" customHeight="false" outlineLevel="0" collapsed="false">
      <c r="A454" s="78" t="s">
        <v>283</v>
      </c>
      <c r="B454" s="78" t="s">
        <v>284</v>
      </c>
      <c r="C454" s="78" t="s">
        <v>12526</v>
      </c>
      <c r="D454" s="90" t="n">
        <v>13222</v>
      </c>
      <c r="E454" s="78" t="s">
        <v>223</v>
      </c>
      <c r="F454" s="78" t="s">
        <v>224</v>
      </c>
      <c r="G454" s="79" t="n">
        <v>59798</v>
      </c>
      <c r="H454" s="91" t="n">
        <v>0.00528749458632636</v>
      </c>
      <c r="I454" s="78" t="s">
        <v>11528</v>
      </c>
      <c r="J454" s="90" t="n">
        <v>56</v>
      </c>
      <c r="K454" s="81" t="n">
        <v>0.40713708314713</v>
      </c>
    </row>
    <row r="455" customFormat="false" ht="15" hidden="false" customHeight="false" outlineLevel="0" collapsed="false">
      <c r="A455" s="78" t="s">
        <v>283</v>
      </c>
      <c r="B455" s="78" t="s">
        <v>284</v>
      </c>
      <c r="C455" s="78" t="s">
        <v>12527</v>
      </c>
      <c r="D455" s="90" t="n">
        <v>13579</v>
      </c>
      <c r="E455" s="78" t="s">
        <v>223</v>
      </c>
      <c r="F455" s="78" t="s">
        <v>224</v>
      </c>
      <c r="G455" s="79" t="n">
        <v>59499</v>
      </c>
      <c r="H455" s="91" t="n">
        <v>0.00526105622916874</v>
      </c>
      <c r="I455" s="78" t="s">
        <v>11528</v>
      </c>
      <c r="J455" s="90" t="n">
        <v>57</v>
      </c>
      <c r="K455" s="81" t="n">
        <v>0.405101329645993</v>
      </c>
    </row>
    <row r="456" customFormat="false" ht="15" hidden="false" customHeight="false" outlineLevel="0" collapsed="false">
      <c r="A456" s="78" t="s">
        <v>283</v>
      </c>
      <c r="B456" s="78" t="s">
        <v>284</v>
      </c>
      <c r="C456" s="78" t="s">
        <v>12528</v>
      </c>
      <c r="D456" s="90" t="n">
        <v>25222</v>
      </c>
      <c r="E456" s="78" t="s">
        <v>11356</v>
      </c>
      <c r="F456" s="78" t="s">
        <v>221</v>
      </c>
      <c r="G456" s="79" t="n">
        <v>59125</v>
      </c>
      <c r="H456" s="91" t="n">
        <v>0.00522798617707191</v>
      </c>
      <c r="I456" s="78" t="s">
        <v>11528</v>
      </c>
      <c r="J456" s="90" t="n">
        <v>58</v>
      </c>
      <c r="K456" s="81" t="n">
        <v>0.402554935634537</v>
      </c>
    </row>
    <row r="457" customFormat="false" ht="15" hidden="false" customHeight="false" outlineLevel="0" collapsed="false">
      <c r="A457" s="78" t="s">
        <v>283</v>
      </c>
      <c r="B457" s="78" t="s">
        <v>284</v>
      </c>
      <c r="C457" s="78" t="s">
        <v>12529</v>
      </c>
      <c r="D457" s="90" t="n">
        <v>45200</v>
      </c>
      <c r="E457" s="78" t="s">
        <v>11235</v>
      </c>
      <c r="F457" s="78" t="s">
        <v>227</v>
      </c>
      <c r="G457" s="79" t="n">
        <v>56546</v>
      </c>
      <c r="H457" s="91" t="n">
        <v>0.00499994429376251</v>
      </c>
      <c r="I457" s="78" t="s">
        <v>11528</v>
      </c>
      <c r="J457" s="90" t="n">
        <v>59</v>
      </c>
      <c r="K457" s="81" t="n">
        <v>0.384995710619713</v>
      </c>
    </row>
    <row r="458" customFormat="false" ht="15" hidden="false" customHeight="false" outlineLevel="0" collapsed="false">
      <c r="A458" s="78" t="s">
        <v>283</v>
      </c>
      <c r="B458" s="78" t="s">
        <v>284</v>
      </c>
      <c r="C458" s="78" t="s">
        <v>12530</v>
      </c>
      <c r="D458" s="90" t="n">
        <v>13100</v>
      </c>
      <c r="E458" s="78" t="s">
        <v>223</v>
      </c>
      <c r="F458" s="78" t="s">
        <v>224</v>
      </c>
      <c r="G458" s="79" t="n">
        <v>56443</v>
      </c>
      <c r="H458" s="91" t="n">
        <v>0.00499083676604601</v>
      </c>
      <c r="I458" s="78" t="s">
        <v>11528</v>
      </c>
      <c r="J458" s="90" t="n">
        <v>60</v>
      </c>
      <c r="K458" s="81" t="n">
        <v>0.384294430985542</v>
      </c>
    </row>
    <row r="459" customFormat="false" ht="15" hidden="false" customHeight="false" outlineLevel="0" collapsed="false">
      <c r="A459" s="78" t="s">
        <v>283</v>
      </c>
      <c r="B459" s="78" t="s">
        <v>284</v>
      </c>
      <c r="C459" s="78" t="s">
        <v>12531</v>
      </c>
      <c r="D459" s="90" t="n">
        <v>22345</v>
      </c>
      <c r="E459" s="78" t="s">
        <v>220</v>
      </c>
      <c r="F459" s="78" t="s">
        <v>221</v>
      </c>
      <c r="G459" s="79" t="n">
        <v>54552</v>
      </c>
      <c r="H459" s="91" t="n">
        <v>0.00482362963097889</v>
      </c>
      <c r="I459" s="78" t="s">
        <v>11528</v>
      </c>
      <c r="J459" s="90" t="n">
        <v>61</v>
      </c>
      <c r="K459" s="81" t="n">
        <v>0.371419481585375</v>
      </c>
    </row>
    <row r="460" customFormat="false" ht="15" hidden="false" customHeight="false" outlineLevel="0" collapsed="false">
      <c r="A460" s="78" t="s">
        <v>283</v>
      </c>
      <c r="B460" s="78" t="s">
        <v>284</v>
      </c>
      <c r="C460" s="78" t="s">
        <v>12532</v>
      </c>
      <c r="D460" s="90" t="n">
        <v>22022</v>
      </c>
      <c r="E460" s="78" t="s">
        <v>220</v>
      </c>
      <c r="F460" s="78" t="s">
        <v>221</v>
      </c>
      <c r="G460" s="79" t="n">
        <v>53729</v>
      </c>
      <c r="H460" s="91" t="n">
        <v>0.00475085783184604</v>
      </c>
      <c r="I460" s="78" t="s">
        <v>11528</v>
      </c>
      <c r="J460" s="90" t="n">
        <v>62</v>
      </c>
      <c r="K460" s="81" t="n">
        <v>0.365816053052145</v>
      </c>
    </row>
    <row r="461" customFormat="false" ht="15" hidden="false" customHeight="false" outlineLevel="0" collapsed="false">
      <c r="A461" s="78" t="s">
        <v>283</v>
      </c>
      <c r="B461" s="78" t="s">
        <v>284</v>
      </c>
      <c r="C461" s="78" t="s">
        <v>12533</v>
      </c>
      <c r="D461" s="90" t="n">
        <v>13125</v>
      </c>
      <c r="E461" s="78" t="s">
        <v>223</v>
      </c>
      <c r="F461" s="78" t="s">
        <v>224</v>
      </c>
      <c r="G461" s="79" t="n">
        <v>53586</v>
      </c>
      <c r="H461" s="91" t="n">
        <v>0.00473821340016196</v>
      </c>
      <c r="I461" s="78" t="s">
        <v>11528</v>
      </c>
      <c r="J461" s="90" t="n">
        <v>63</v>
      </c>
      <c r="K461" s="81" t="n">
        <v>0.364842431812471</v>
      </c>
    </row>
    <row r="462" customFormat="false" ht="15" hidden="false" customHeight="false" outlineLevel="0" collapsed="false">
      <c r="A462" s="78" t="s">
        <v>283</v>
      </c>
      <c r="B462" s="78" t="s">
        <v>284</v>
      </c>
      <c r="C462" s="78" t="s">
        <v>12534</v>
      </c>
      <c r="D462" s="90" t="n">
        <v>43333</v>
      </c>
      <c r="E462" s="78" t="s">
        <v>11632</v>
      </c>
      <c r="F462" s="78" t="s">
        <v>224</v>
      </c>
      <c r="G462" s="79" t="n">
        <v>53501</v>
      </c>
      <c r="H462" s="91" t="n">
        <v>0.00473069747923086</v>
      </c>
      <c r="I462" s="78" t="s">
        <v>11528</v>
      </c>
      <c r="J462" s="90" t="n">
        <v>64</v>
      </c>
      <c r="K462" s="81" t="n">
        <v>0.364263705900776</v>
      </c>
    </row>
    <row r="463" customFormat="false" ht="15" hidden="false" customHeight="false" outlineLevel="0" collapsed="false">
      <c r="A463" s="78" t="s">
        <v>283</v>
      </c>
      <c r="B463" s="78" t="s">
        <v>284</v>
      </c>
      <c r="C463" s="78" t="s">
        <v>12535</v>
      </c>
      <c r="D463" s="90" t="n">
        <v>22500</v>
      </c>
      <c r="E463" s="78" t="s">
        <v>220</v>
      </c>
      <c r="F463" s="78" t="s">
        <v>221</v>
      </c>
      <c r="G463" s="79" t="n">
        <v>52948</v>
      </c>
      <c r="H463" s="91" t="n">
        <v>0.00468179978187913</v>
      </c>
      <c r="I463" s="78" t="s">
        <v>11528</v>
      </c>
      <c r="J463" s="90" t="n">
        <v>65</v>
      </c>
      <c r="K463" s="81" t="n">
        <v>0.360498583204693</v>
      </c>
    </row>
    <row r="464" customFormat="false" ht="15" hidden="false" customHeight="false" outlineLevel="0" collapsed="false">
      <c r="A464" s="78" t="s">
        <v>283</v>
      </c>
      <c r="B464" s="78" t="s">
        <v>284</v>
      </c>
      <c r="C464" s="78" t="s">
        <v>12536</v>
      </c>
      <c r="D464" s="90" t="n">
        <v>43999</v>
      </c>
      <c r="E464" s="78" t="s">
        <v>11632</v>
      </c>
      <c r="F464" s="78" t="s">
        <v>224</v>
      </c>
      <c r="G464" s="79" t="n">
        <v>52940</v>
      </c>
      <c r="H464" s="91" t="n">
        <v>0.00468109240108562</v>
      </c>
      <c r="I464" s="78" t="s">
        <v>11534</v>
      </c>
      <c r="J464" s="90" t="n">
        <v>66</v>
      </c>
      <c r="K464" s="81" t="n">
        <v>0.360444114883593</v>
      </c>
    </row>
    <row r="465" customFormat="false" ht="15" hidden="false" customHeight="false" outlineLevel="0" collapsed="false">
      <c r="A465" s="78" t="s">
        <v>283</v>
      </c>
      <c r="B465" s="78" t="s">
        <v>284</v>
      </c>
      <c r="C465" s="78" t="s">
        <v>12537</v>
      </c>
      <c r="D465" s="90" t="n">
        <v>20120</v>
      </c>
      <c r="E465" s="78" t="s">
        <v>11266</v>
      </c>
      <c r="F465" s="78" t="s">
        <v>227</v>
      </c>
      <c r="G465" s="79" t="n">
        <v>50949</v>
      </c>
      <c r="H465" s="91" t="n">
        <v>0.00450504300609957</v>
      </c>
      <c r="I465" s="78" t="s">
        <v>11528</v>
      </c>
      <c r="J465" s="90" t="n">
        <v>67</v>
      </c>
      <c r="K465" s="81" t="n">
        <v>0.346888311469667</v>
      </c>
    </row>
    <row r="466" customFormat="false" ht="15" hidden="false" customHeight="false" outlineLevel="0" collapsed="false">
      <c r="A466" s="78" t="s">
        <v>283</v>
      </c>
      <c r="B466" s="78" t="s">
        <v>284</v>
      </c>
      <c r="C466" s="78" t="s">
        <v>12538</v>
      </c>
      <c r="D466" s="90" t="n">
        <v>45500</v>
      </c>
      <c r="E466" s="78" t="s">
        <v>11235</v>
      </c>
      <c r="F466" s="78" t="s">
        <v>227</v>
      </c>
      <c r="G466" s="79" t="n">
        <v>46225</v>
      </c>
      <c r="H466" s="91" t="n">
        <v>0.00408733464752895</v>
      </c>
      <c r="I466" s="78" t="s">
        <v>11534</v>
      </c>
      <c r="J466" s="90" t="n">
        <v>68</v>
      </c>
      <c r="K466" s="81" t="n">
        <v>0.314724767859729</v>
      </c>
    </row>
    <row r="467" customFormat="false" ht="15" hidden="false" customHeight="false" outlineLevel="0" collapsed="false">
      <c r="A467" s="78" t="s">
        <v>283</v>
      </c>
      <c r="B467" s="78" t="s">
        <v>284</v>
      </c>
      <c r="C467" s="78" t="s">
        <v>12539</v>
      </c>
      <c r="D467" s="90" t="n">
        <v>22000</v>
      </c>
      <c r="E467" s="78" t="s">
        <v>220</v>
      </c>
      <c r="F467" s="78" t="s">
        <v>221</v>
      </c>
      <c r="G467" s="79" t="n">
        <v>45156</v>
      </c>
      <c r="H467" s="91" t="n">
        <v>0.00399281088899551</v>
      </c>
      <c r="I467" s="78" t="s">
        <v>11528</v>
      </c>
      <c r="J467" s="90" t="n">
        <v>69</v>
      </c>
      <c r="K467" s="81" t="n">
        <v>0.307446438452654</v>
      </c>
    </row>
    <row r="468" customFormat="false" ht="15" hidden="false" customHeight="false" outlineLevel="0" collapsed="false">
      <c r="A468" s="78" t="s">
        <v>283</v>
      </c>
      <c r="B468" s="78" t="s">
        <v>284</v>
      </c>
      <c r="C468" s="78" t="s">
        <v>12540</v>
      </c>
      <c r="D468" s="90" t="n">
        <v>40200</v>
      </c>
      <c r="E468" s="78" t="s">
        <v>11270</v>
      </c>
      <c r="F468" s="78" t="s">
        <v>224</v>
      </c>
      <c r="G468" s="79" t="n">
        <v>45108</v>
      </c>
      <c r="H468" s="91" t="n">
        <v>0.00398856660423442</v>
      </c>
      <c r="I468" s="78" t="s">
        <v>11528</v>
      </c>
      <c r="J468" s="90" t="n">
        <v>70</v>
      </c>
      <c r="K468" s="81" t="n">
        <v>0.30711962852605</v>
      </c>
    </row>
    <row r="469" customFormat="false" ht="15" hidden="false" customHeight="false" outlineLevel="0" collapsed="false">
      <c r="A469" s="78" t="s">
        <v>283</v>
      </c>
      <c r="B469" s="78" t="s">
        <v>284</v>
      </c>
      <c r="C469" s="78" t="s">
        <v>12541</v>
      </c>
      <c r="D469" s="90" t="n">
        <v>22822</v>
      </c>
      <c r="E469" s="78" t="s">
        <v>220</v>
      </c>
      <c r="F469" s="78" t="s">
        <v>221</v>
      </c>
      <c r="G469" s="79" t="n">
        <v>42962</v>
      </c>
      <c r="H469" s="91" t="n">
        <v>0.00379881170637401</v>
      </c>
      <c r="I469" s="78" t="s">
        <v>11528</v>
      </c>
      <c r="J469" s="90" t="n">
        <v>71</v>
      </c>
      <c r="K469" s="81" t="n">
        <v>0.292508501390799</v>
      </c>
    </row>
    <row r="470" customFormat="false" ht="15" hidden="false" customHeight="false" outlineLevel="0" collapsed="false">
      <c r="A470" s="78" t="s">
        <v>283</v>
      </c>
      <c r="B470" s="78" t="s">
        <v>284</v>
      </c>
      <c r="C470" s="78" t="s">
        <v>12542</v>
      </c>
      <c r="D470" s="90" t="n">
        <v>22999</v>
      </c>
      <c r="E470" s="78" t="s">
        <v>220</v>
      </c>
      <c r="F470" s="78" t="s">
        <v>221</v>
      </c>
      <c r="G470" s="79" t="n">
        <v>42874</v>
      </c>
      <c r="H470" s="91" t="n">
        <v>0.00379103051764535</v>
      </c>
      <c r="I470" s="78" t="s">
        <v>11534</v>
      </c>
      <c r="J470" s="90" t="n">
        <v>72</v>
      </c>
      <c r="K470" s="81" t="n">
        <v>0.291909349858692</v>
      </c>
    </row>
    <row r="471" customFormat="false" ht="15" hidden="false" customHeight="false" outlineLevel="0" collapsed="false">
      <c r="A471" s="78" t="s">
        <v>283</v>
      </c>
      <c r="B471" s="78" t="s">
        <v>284</v>
      </c>
      <c r="C471" s="78" t="s">
        <v>12543</v>
      </c>
      <c r="D471" s="90" t="n">
        <v>25555</v>
      </c>
      <c r="E471" s="78" t="s">
        <v>11356</v>
      </c>
      <c r="F471" s="78" t="s">
        <v>221</v>
      </c>
      <c r="G471" s="79" t="n">
        <v>41155</v>
      </c>
      <c r="H471" s="91" t="n">
        <v>0.00363903206963881</v>
      </c>
      <c r="I471" s="78" t="s">
        <v>11528</v>
      </c>
      <c r="J471" s="90" t="n">
        <v>73</v>
      </c>
      <c r="K471" s="81" t="n">
        <v>0.280205469362188</v>
      </c>
    </row>
    <row r="472" customFormat="false" ht="15" hidden="false" customHeight="false" outlineLevel="0" collapsed="false">
      <c r="A472" s="78" t="s">
        <v>283</v>
      </c>
      <c r="B472" s="78" t="s">
        <v>284</v>
      </c>
      <c r="C472" s="78" t="s">
        <v>12544</v>
      </c>
      <c r="D472" s="90" t="n">
        <v>22001</v>
      </c>
      <c r="E472" s="78" t="s">
        <v>220</v>
      </c>
      <c r="F472" s="78" t="s">
        <v>221</v>
      </c>
      <c r="G472" s="79" t="n">
        <v>40876</v>
      </c>
      <c r="H472" s="91" t="n">
        <v>0.00361436216446497</v>
      </c>
      <c r="I472" s="78" t="s">
        <v>11534</v>
      </c>
      <c r="J472" s="90" t="n">
        <v>74</v>
      </c>
      <c r="K472" s="81" t="n">
        <v>0.278305886663803</v>
      </c>
    </row>
    <row r="473" customFormat="false" ht="15" hidden="false" customHeight="false" outlineLevel="0" collapsed="false">
      <c r="A473" s="78" t="s">
        <v>283</v>
      </c>
      <c r="B473" s="78" t="s">
        <v>284</v>
      </c>
      <c r="C473" s="78" t="s">
        <v>12545</v>
      </c>
      <c r="D473" s="90" t="n">
        <v>20000</v>
      </c>
      <c r="E473" s="78" t="s">
        <v>11266</v>
      </c>
      <c r="F473" s="78" t="s">
        <v>227</v>
      </c>
      <c r="G473" s="79" t="n">
        <v>39658</v>
      </c>
      <c r="H473" s="91" t="n">
        <v>0.00350666343865231</v>
      </c>
      <c r="I473" s="78" t="s">
        <v>11534</v>
      </c>
      <c r="J473" s="90" t="n">
        <v>75</v>
      </c>
      <c r="K473" s="81" t="n">
        <v>0.270013084776228</v>
      </c>
    </row>
    <row r="474" customFormat="false" ht="15" hidden="false" customHeight="false" outlineLevel="0" collapsed="false">
      <c r="A474" s="78" t="s">
        <v>283</v>
      </c>
      <c r="B474" s="78" t="s">
        <v>284</v>
      </c>
      <c r="C474" s="78" t="s">
        <v>12546</v>
      </c>
      <c r="D474" s="90" t="n">
        <v>25123</v>
      </c>
      <c r="E474" s="78" t="s">
        <v>11356</v>
      </c>
      <c r="F474" s="78" t="s">
        <v>221</v>
      </c>
      <c r="G474" s="79" t="n">
        <v>36648</v>
      </c>
      <c r="H474" s="91" t="n">
        <v>0.00324051141509229</v>
      </c>
      <c r="I474" s="78" t="s">
        <v>11534</v>
      </c>
      <c r="J474" s="90" t="n">
        <v>76</v>
      </c>
      <c r="K474" s="81" t="n">
        <v>0.249519378962106</v>
      </c>
    </row>
    <row r="475" customFormat="false" ht="15" hidden="false" customHeight="false" outlineLevel="0" collapsed="false">
      <c r="A475" s="78" t="s">
        <v>283</v>
      </c>
      <c r="B475" s="78" t="s">
        <v>284</v>
      </c>
      <c r="C475" s="78" t="s">
        <v>12547</v>
      </c>
      <c r="D475" s="90" t="n">
        <v>35190</v>
      </c>
      <c r="E475" s="78" t="s">
        <v>244</v>
      </c>
      <c r="F475" s="78" t="s">
        <v>227</v>
      </c>
      <c r="G475" s="79" t="n">
        <v>32872</v>
      </c>
      <c r="H475" s="91" t="n">
        <v>0.0029066276805532</v>
      </c>
      <c r="I475" s="78" t="s">
        <v>11528</v>
      </c>
      <c r="J475" s="90" t="n">
        <v>77</v>
      </c>
      <c r="K475" s="81" t="n">
        <v>0.223810331402596</v>
      </c>
    </row>
    <row r="476" customFormat="false" ht="15" hidden="false" customHeight="false" outlineLevel="0" collapsed="false">
      <c r="A476" s="78" t="s">
        <v>290</v>
      </c>
      <c r="B476" s="78" t="s">
        <v>291</v>
      </c>
      <c r="C476" s="78" t="s">
        <v>12548</v>
      </c>
      <c r="D476" s="90" t="n">
        <v>22922</v>
      </c>
      <c r="E476" s="78" t="s">
        <v>220</v>
      </c>
      <c r="F476" s="78" t="s">
        <v>221</v>
      </c>
      <c r="G476" s="79" t="n">
        <v>192409</v>
      </c>
      <c r="H476" s="91" t="n">
        <v>0.0311328275618133</v>
      </c>
      <c r="I476" s="78" t="s">
        <v>11528</v>
      </c>
      <c r="J476" s="90" t="n">
        <v>1</v>
      </c>
      <c r="K476" s="81" t="n">
        <v>1.68117268833792</v>
      </c>
    </row>
    <row r="477" customFormat="false" ht="15" hidden="false" customHeight="false" outlineLevel="0" collapsed="false">
      <c r="A477" s="78" t="s">
        <v>290</v>
      </c>
      <c r="B477" s="78" t="s">
        <v>291</v>
      </c>
      <c r="C477" s="78" t="s">
        <v>12549</v>
      </c>
      <c r="D477" s="90" t="n">
        <v>22500</v>
      </c>
      <c r="E477" s="78" t="s">
        <v>220</v>
      </c>
      <c r="F477" s="78" t="s">
        <v>221</v>
      </c>
      <c r="G477" s="79" t="n">
        <v>131673</v>
      </c>
      <c r="H477" s="91" t="n">
        <v>0.0213054108879868</v>
      </c>
      <c r="I477" s="78" t="s">
        <v>11528</v>
      </c>
      <c r="J477" s="90" t="n">
        <v>2</v>
      </c>
      <c r="K477" s="81" t="n">
        <v>1.15049218795129</v>
      </c>
    </row>
    <row r="478" customFormat="false" ht="15" hidden="false" customHeight="false" outlineLevel="0" collapsed="false">
      <c r="A478" s="78" t="s">
        <v>290</v>
      </c>
      <c r="B478" s="78" t="s">
        <v>291</v>
      </c>
      <c r="C478" s="78" t="s">
        <v>12550</v>
      </c>
      <c r="D478" s="90" t="n">
        <v>13013</v>
      </c>
      <c r="E478" s="78" t="s">
        <v>223</v>
      </c>
      <c r="F478" s="78" t="s">
        <v>224</v>
      </c>
      <c r="G478" s="79" t="n">
        <v>123338</v>
      </c>
      <c r="H478" s="91" t="n">
        <v>0.0199567623438557</v>
      </c>
      <c r="I478" s="78" t="s">
        <v>11528</v>
      </c>
      <c r="J478" s="90" t="n">
        <v>3</v>
      </c>
      <c r="K478" s="81" t="n">
        <v>1.07766516656821</v>
      </c>
    </row>
    <row r="479" customFormat="false" ht="15" hidden="false" customHeight="false" outlineLevel="0" collapsed="false">
      <c r="A479" s="78" t="s">
        <v>290</v>
      </c>
      <c r="B479" s="78" t="s">
        <v>291</v>
      </c>
      <c r="C479" s="78" t="s">
        <v>12551</v>
      </c>
      <c r="D479" s="90" t="n">
        <v>55123</v>
      </c>
      <c r="E479" s="78" t="s">
        <v>232</v>
      </c>
      <c r="F479" s="78" t="s">
        <v>227</v>
      </c>
      <c r="G479" s="79" t="n">
        <v>119707</v>
      </c>
      <c r="H479" s="91" t="n">
        <v>0.019369246703335</v>
      </c>
      <c r="I479" s="78" t="s">
        <v>11528</v>
      </c>
      <c r="J479" s="90" t="n">
        <v>4</v>
      </c>
      <c r="K479" s="81" t="n">
        <v>1.04593932198009</v>
      </c>
    </row>
    <row r="480" customFormat="false" ht="15" hidden="false" customHeight="false" outlineLevel="0" collapsed="false">
      <c r="A480" s="78" t="s">
        <v>290</v>
      </c>
      <c r="B480" s="78" t="s">
        <v>291</v>
      </c>
      <c r="C480" s="78" t="s">
        <v>12552</v>
      </c>
      <c r="D480" s="90" t="n">
        <v>55022</v>
      </c>
      <c r="E480" s="78" t="s">
        <v>232</v>
      </c>
      <c r="F480" s="78" t="s">
        <v>227</v>
      </c>
      <c r="G480" s="79" t="n">
        <v>105124</v>
      </c>
      <c r="H480" s="91" t="n">
        <v>0.0170096376188643</v>
      </c>
      <c r="I480" s="78" t="s">
        <v>11528</v>
      </c>
      <c r="J480" s="90" t="n">
        <v>5</v>
      </c>
      <c r="K480" s="81" t="n">
        <v>0.918520431418673</v>
      </c>
    </row>
    <row r="481" customFormat="false" ht="15" hidden="false" customHeight="false" outlineLevel="0" collapsed="false">
      <c r="A481" s="78" t="s">
        <v>290</v>
      </c>
      <c r="B481" s="78" t="s">
        <v>291</v>
      </c>
      <c r="C481" s="78" t="s">
        <v>12553</v>
      </c>
      <c r="D481" s="90" t="n">
        <v>55888</v>
      </c>
      <c r="E481" s="78" t="s">
        <v>232</v>
      </c>
      <c r="F481" s="78" t="s">
        <v>227</v>
      </c>
      <c r="G481" s="79" t="n">
        <v>99700</v>
      </c>
      <c r="H481" s="91" t="n">
        <v>0.0161320047810279</v>
      </c>
      <c r="I481" s="78" t="s">
        <v>11528</v>
      </c>
      <c r="J481" s="90" t="n">
        <v>6</v>
      </c>
      <c r="K481" s="81" t="n">
        <v>0.871128258175504</v>
      </c>
    </row>
    <row r="482" customFormat="false" ht="15" hidden="false" customHeight="false" outlineLevel="0" collapsed="false">
      <c r="A482" s="78" t="s">
        <v>290</v>
      </c>
      <c r="B482" s="78" t="s">
        <v>291</v>
      </c>
      <c r="C482" s="78" t="s">
        <v>12554</v>
      </c>
      <c r="D482" s="90" t="n">
        <v>20222</v>
      </c>
      <c r="E482" s="78" t="s">
        <v>11266</v>
      </c>
      <c r="F482" s="78" t="s">
        <v>227</v>
      </c>
      <c r="G482" s="79" t="n">
        <v>83445</v>
      </c>
      <c r="H482" s="91" t="n">
        <v>0.0135018569604099</v>
      </c>
      <c r="I482" s="78" t="s">
        <v>11528</v>
      </c>
      <c r="J482" s="90" t="n">
        <v>7</v>
      </c>
      <c r="K482" s="81" t="n">
        <v>0.729100275862136</v>
      </c>
    </row>
    <row r="483" customFormat="false" ht="15" hidden="false" customHeight="false" outlineLevel="0" collapsed="false">
      <c r="A483" s="78" t="s">
        <v>290</v>
      </c>
      <c r="B483" s="78" t="s">
        <v>291</v>
      </c>
      <c r="C483" s="78" t="s">
        <v>12555</v>
      </c>
      <c r="D483" s="90" t="n">
        <v>55678</v>
      </c>
      <c r="E483" s="78" t="s">
        <v>232</v>
      </c>
      <c r="F483" s="78" t="s">
        <v>227</v>
      </c>
      <c r="G483" s="79" t="n">
        <v>83364</v>
      </c>
      <c r="H483" s="91" t="n">
        <v>0.0134887507178095</v>
      </c>
      <c r="I483" s="78" t="s">
        <v>11528</v>
      </c>
      <c r="J483" s="90" t="n">
        <v>8</v>
      </c>
      <c r="K483" s="81" t="n">
        <v>0.728392538761713</v>
      </c>
    </row>
    <row r="484" customFormat="false" ht="15" hidden="false" customHeight="false" outlineLevel="0" collapsed="false">
      <c r="A484" s="78" t="s">
        <v>290</v>
      </c>
      <c r="B484" s="78" t="s">
        <v>291</v>
      </c>
      <c r="C484" s="78" t="s">
        <v>12556</v>
      </c>
      <c r="D484" s="90" t="n">
        <v>30022</v>
      </c>
      <c r="E484" s="78" t="s">
        <v>234</v>
      </c>
      <c r="F484" s="78" t="s">
        <v>221</v>
      </c>
      <c r="G484" s="79" t="n">
        <v>82898</v>
      </c>
      <c r="H484" s="91" t="n">
        <v>0.013413349371491</v>
      </c>
      <c r="I484" s="78" t="s">
        <v>11528</v>
      </c>
      <c r="J484" s="90" t="n">
        <v>9</v>
      </c>
      <c r="K484" s="81" t="n">
        <v>0.724320866060511</v>
      </c>
    </row>
    <row r="485" customFormat="false" ht="15" hidden="false" customHeight="false" outlineLevel="0" collapsed="false">
      <c r="A485" s="78" t="s">
        <v>290</v>
      </c>
      <c r="B485" s="78" t="s">
        <v>291</v>
      </c>
      <c r="C485" s="78" t="s">
        <v>12557</v>
      </c>
      <c r="D485" s="90" t="n">
        <v>22022</v>
      </c>
      <c r="E485" s="78" t="s">
        <v>220</v>
      </c>
      <c r="F485" s="78" t="s">
        <v>221</v>
      </c>
      <c r="G485" s="79" t="n">
        <v>76373</v>
      </c>
      <c r="H485" s="91" t="n">
        <v>0.0123575687175671</v>
      </c>
      <c r="I485" s="78" t="s">
        <v>11528</v>
      </c>
      <c r="J485" s="90" t="n">
        <v>10</v>
      </c>
      <c r="K485" s="81" t="n">
        <v>0.667308710748624</v>
      </c>
    </row>
    <row r="486" customFormat="false" ht="15" hidden="false" customHeight="false" outlineLevel="0" collapsed="false">
      <c r="A486" s="78" t="s">
        <v>290</v>
      </c>
      <c r="B486" s="78" t="s">
        <v>291</v>
      </c>
      <c r="C486" s="78" t="s">
        <v>12558</v>
      </c>
      <c r="D486" s="90" t="n">
        <v>55789</v>
      </c>
      <c r="E486" s="78" t="s">
        <v>232</v>
      </c>
      <c r="F486" s="78" t="s">
        <v>227</v>
      </c>
      <c r="G486" s="79" t="n">
        <v>75694</v>
      </c>
      <c r="H486" s="91" t="n">
        <v>0.0122477028073734</v>
      </c>
      <c r="I486" s="78" t="s">
        <v>11528</v>
      </c>
      <c r="J486" s="90" t="n">
        <v>11</v>
      </c>
      <c r="K486" s="81" t="n">
        <v>0.661375951598161</v>
      </c>
    </row>
    <row r="487" customFormat="false" ht="15" hidden="false" customHeight="false" outlineLevel="0" collapsed="false">
      <c r="A487" s="78" t="s">
        <v>290</v>
      </c>
      <c r="B487" s="78" t="s">
        <v>291</v>
      </c>
      <c r="C487" s="78" t="s">
        <v>12559</v>
      </c>
      <c r="D487" s="90" t="n">
        <v>11511</v>
      </c>
      <c r="E487" s="78" t="s">
        <v>11230</v>
      </c>
      <c r="F487" s="78" t="s">
        <v>221</v>
      </c>
      <c r="G487" s="79" t="n">
        <v>73993</v>
      </c>
      <c r="H487" s="91" t="n">
        <v>0.0119724717127642</v>
      </c>
      <c r="I487" s="78" t="s">
        <v>11528</v>
      </c>
      <c r="J487" s="90" t="n">
        <v>12</v>
      </c>
      <c r="K487" s="81" t="n">
        <v>0.646513472489269</v>
      </c>
    </row>
    <row r="488" customFormat="false" ht="15" hidden="false" customHeight="false" outlineLevel="0" collapsed="false">
      <c r="A488" s="78" t="s">
        <v>290</v>
      </c>
      <c r="B488" s="78" t="s">
        <v>291</v>
      </c>
      <c r="C488" s="78" t="s">
        <v>12560</v>
      </c>
      <c r="D488" s="90" t="n">
        <v>22000</v>
      </c>
      <c r="E488" s="78" t="s">
        <v>220</v>
      </c>
      <c r="F488" s="78" t="s">
        <v>221</v>
      </c>
      <c r="G488" s="79" t="n">
        <v>71370</v>
      </c>
      <c r="H488" s="91" t="n">
        <v>0.0115480559801601</v>
      </c>
      <c r="I488" s="78" t="s">
        <v>11528</v>
      </c>
      <c r="J488" s="90" t="n">
        <v>13</v>
      </c>
      <c r="K488" s="81" t="n">
        <v>0.623595022928643</v>
      </c>
    </row>
    <row r="489" customFormat="false" ht="15" hidden="false" customHeight="false" outlineLevel="0" collapsed="false">
      <c r="A489" s="78" t="s">
        <v>290</v>
      </c>
      <c r="B489" s="78" t="s">
        <v>291</v>
      </c>
      <c r="C489" s="78" t="s">
        <v>12561</v>
      </c>
      <c r="D489" s="90" t="n">
        <v>11100</v>
      </c>
      <c r="E489" s="78" t="s">
        <v>11230</v>
      </c>
      <c r="F489" s="78" t="s">
        <v>221</v>
      </c>
      <c r="G489" s="79" t="n">
        <v>70180</v>
      </c>
      <c r="H489" s="91" t="n">
        <v>0.0113555074777586</v>
      </c>
      <c r="I489" s="78" t="s">
        <v>11528</v>
      </c>
      <c r="J489" s="90" t="n">
        <v>14</v>
      </c>
      <c r="K489" s="81" t="n">
        <v>0.613197403798966</v>
      </c>
    </row>
    <row r="490" customFormat="false" ht="15" hidden="false" customHeight="false" outlineLevel="0" collapsed="false">
      <c r="A490" s="78" t="s">
        <v>290</v>
      </c>
      <c r="B490" s="78" t="s">
        <v>291</v>
      </c>
      <c r="C490" s="78" t="s">
        <v>12562</v>
      </c>
      <c r="D490" s="90" t="n">
        <v>55055</v>
      </c>
      <c r="E490" s="78" t="s">
        <v>232</v>
      </c>
      <c r="F490" s="78" t="s">
        <v>227</v>
      </c>
      <c r="G490" s="79" t="n">
        <v>65282</v>
      </c>
      <c r="H490" s="91" t="n">
        <v>0.0105629843140929</v>
      </c>
      <c r="I490" s="78" t="s">
        <v>11528</v>
      </c>
      <c r="J490" s="90" t="n">
        <v>15</v>
      </c>
      <c r="K490" s="81" t="n">
        <v>0.570401152961016</v>
      </c>
    </row>
    <row r="491" customFormat="false" ht="15" hidden="false" customHeight="false" outlineLevel="0" collapsed="false">
      <c r="A491" s="78" t="s">
        <v>290</v>
      </c>
      <c r="B491" s="78" t="s">
        <v>291</v>
      </c>
      <c r="C491" s="78" t="s">
        <v>12563</v>
      </c>
      <c r="D491" s="90" t="n">
        <v>22777</v>
      </c>
      <c r="E491" s="78" t="s">
        <v>220</v>
      </c>
      <c r="F491" s="78" t="s">
        <v>221</v>
      </c>
      <c r="G491" s="79" t="n">
        <v>65046</v>
      </c>
      <c r="H491" s="91" t="n">
        <v>0.010524798224541</v>
      </c>
      <c r="I491" s="78" t="s">
        <v>11528</v>
      </c>
      <c r="J491" s="90" t="n">
        <v>16</v>
      </c>
      <c r="K491" s="81" t="n">
        <v>0.568339104125214</v>
      </c>
    </row>
    <row r="492" customFormat="false" ht="15" hidden="false" customHeight="false" outlineLevel="0" collapsed="false">
      <c r="A492" s="78" t="s">
        <v>290</v>
      </c>
      <c r="B492" s="78" t="s">
        <v>291</v>
      </c>
      <c r="C492" s="78" t="s">
        <v>12564</v>
      </c>
      <c r="D492" s="90" t="n">
        <v>30000</v>
      </c>
      <c r="E492" s="78" t="s">
        <v>234</v>
      </c>
      <c r="F492" s="78" t="s">
        <v>221</v>
      </c>
      <c r="G492" s="79" t="n">
        <v>64788</v>
      </c>
      <c r="H492" s="91" t="n">
        <v>0.0104830524147767</v>
      </c>
      <c r="I492" s="78" t="s">
        <v>11528</v>
      </c>
      <c r="J492" s="90" t="n">
        <v>17</v>
      </c>
      <c r="K492" s="81" t="n">
        <v>0.566084830397939</v>
      </c>
    </row>
    <row r="493" customFormat="false" ht="15" hidden="false" customHeight="false" outlineLevel="0" collapsed="false">
      <c r="A493" s="78" t="s">
        <v>290</v>
      </c>
      <c r="B493" s="78" t="s">
        <v>291</v>
      </c>
      <c r="C493" s="78" t="s">
        <v>12565</v>
      </c>
      <c r="D493" s="90" t="n">
        <v>55015</v>
      </c>
      <c r="E493" s="78" t="s">
        <v>232</v>
      </c>
      <c r="F493" s="78" t="s">
        <v>227</v>
      </c>
      <c r="G493" s="79" t="n">
        <v>64572</v>
      </c>
      <c r="H493" s="91" t="n">
        <v>0.0104481024345088</v>
      </c>
      <c r="I493" s="78" t="s">
        <v>11528</v>
      </c>
      <c r="J493" s="90" t="n">
        <v>18</v>
      </c>
      <c r="K493" s="81" t="n">
        <v>0.564197531463477</v>
      </c>
    </row>
    <row r="494" customFormat="false" ht="15" hidden="false" customHeight="false" outlineLevel="0" collapsed="false">
      <c r="A494" s="78" t="s">
        <v>290</v>
      </c>
      <c r="B494" s="78" t="s">
        <v>291</v>
      </c>
      <c r="C494" s="78" t="s">
        <v>12566</v>
      </c>
      <c r="D494" s="90" t="n">
        <v>22111</v>
      </c>
      <c r="E494" s="78" t="s">
        <v>220</v>
      </c>
      <c r="F494" s="78" t="s">
        <v>221</v>
      </c>
      <c r="G494" s="79" t="n">
        <v>63831</v>
      </c>
      <c r="H494" s="91" t="n">
        <v>0.0103282045855345</v>
      </c>
      <c r="I494" s="78" t="s">
        <v>11528</v>
      </c>
      <c r="J494" s="90" t="n">
        <v>19</v>
      </c>
      <c r="K494" s="81" t="n">
        <v>0.557723047618863</v>
      </c>
    </row>
    <row r="495" customFormat="false" ht="15" hidden="false" customHeight="false" outlineLevel="0" collapsed="false">
      <c r="A495" s="78" t="s">
        <v>290</v>
      </c>
      <c r="B495" s="78" t="s">
        <v>291</v>
      </c>
      <c r="C495" s="78" t="s">
        <v>12567</v>
      </c>
      <c r="D495" s="90" t="n">
        <v>55777</v>
      </c>
      <c r="E495" s="78" t="s">
        <v>232</v>
      </c>
      <c r="F495" s="78" t="s">
        <v>227</v>
      </c>
      <c r="G495" s="79" t="n">
        <v>63192</v>
      </c>
      <c r="H495" s="91" t="n">
        <v>0.0102248108939089</v>
      </c>
      <c r="I495" s="78" t="s">
        <v>11528</v>
      </c>
      <c r="J495" s="90" t="n">
        <v>20</v>
      </c>
      <c r="K495" s="81" t="n">
        <v>0.552139788271078</v>
      </c>
    </row>
    <row r="496" customFormat="false" ht="15" hidden="false" customHeight="false" outlineLevel="0" collapsed="false">
      <c r="A496" s="78" t="s">
        <v>290</v>
      </c>
      <c r="B496" s="78" t="s">
        <v>291</v>
      </c>
      <c r="C496" s="78" t="s">
        <v>12568</v>
      </c>
      <c r="D496" s="90" t="n">
        <v>55455</v>
      </c>
      <c r="E496" s="78" t="s">
        <v>232</v>
      </c>
      <c r="F496" s="78" t="s">
        <v>227</v>
      </c>
      <c r="G496" s="79" t="n">
        <v>60446</v>
      </c>
      <c r="H496" s="91" t="n">
        <v>0.00978049308920772</v>
      </c>
      <c r="I496" s="78" t="s">
        <v>11528</v>
      </c>
      <c r="J496" s="90" t="n">
        <v>21</v>
      </c>
      <c r="K496" s="81" t="n">
        <v>0.528146626817217</v>
      </c>
    </row>
    <row r="497" customFormat="false" ht="15" hidden="false" customHeight="false" outlineLevel="0" collapsed="false">
      <c r="A497" s="78" t="s">
        <v>290</v>
      </c>
      <c r="B497" s="78" t="s">
        <v>291</v>
      </c>
      <c r="C497" s="78" t="s">
        <v>12569</v>
      </c>
      <c r="D497" s="90" t="n">
        <v>11111</v>
      </c>
      <c r="E497" s="78" t="s">
        <v>11230</v>
      </c>
      <c r="F497" s="78" t="s">
        <v>221</v>
      </c>
      <c r="G497" s="79" t="n">
        <v>58528</v>
      </c>
      <c r="H497" s="91" t="n">
        <v>0.00947015020886658</v>
      </c>
      <c r="I497" s="78" t="s">
        <v>11528</v>
      </c>
      <c r="J497" s="90" t="n">
        <v>22</v>
      </c>
      <c r="K497" s="81" t="n">
        <v>0.511388111278796</v>
      </c>
    </row>
    <row r="498" customFormat="false" ht="15" hidden="false" customHeight="false" outlineLevel="0" collapsed="false">
      <c r="A498" s="78" t="s">
        <v>290</v>
      </c>
      <c r="B498" s="78" t="s">
        <v>291</v>
      </c>
      <c r="C498" s="78" t="s">
        <v>12570</v>
      </c>
      <c r="D498" s="90" t="n">
        <v>55565</v>
      </c>
      <c r="E498" s="78" t="s">
        <v>232</v>
      </c>
      <c r="F498" s="78" t="s">
        <v>227</v>
      </c>
      <c r="G498" s="79" t="n">
        <v>56388</v>
      </c>
      <c r="H498" s="91" t="n">
        <v>0.00912388651547241</v>
      </c>
      <c r="I498" s="78" t="s">
        <v>11528</v>
      </c>
      <c r="J498" s="90" t="n">
        <v>23</v>
      </c>
      <c r="K498" s="81" t="n">
        <v>0.49268987183551</v>
      </c>
    </row>
    <row r="499" customFormat="false" ht="15" hidden="false" customHeight="false" outlineLevel="0" collapsed="false">
      <c r="A499" s="78" t="s">
        <v>290</v>
      </c>
      <c r="B499" s="78" t="s">
        <v>291</v>
      </c>
      <c r="C499" s="78" t="s">
        <v>12571</v>
      </c>
      <c r="D499" s="90" t="n">
        <v>55900</v>
      </c>
      <c r="E499" s="78" t="s">
        <v>232</v>
      </c>
      <c r="F499" s="78" t="s">
        <v>227</v>
      </c>
      <c r="G499" s="79" t="n">
        <v>54848</v>
      </c>
      <c r="H499" s="91" t="n">
        <v>0.00887470610059996</v>
      </c>
      <c r="I499" s="78" t="s">
        <v>11528</v>
      </c>
      <c r="J499" s="90" t="n">
        <v>24</v>
      </c>
      <c r="K499" s="81" t="n">
        <v>0.479234129432398</v>
      </c>
    </row>
    <row r="500" customFormat="false" ht="15" hidden="false" customHeight="false" outlineLevel="0" collapsed="false">
      <c r="A500" s="78" t="s">
        <v>290</v>
      </c>
      <c r="B500" s="78" t="s">
        <v>291</v>
      </c>
      <c r="C500" s="78" t="s">
        <v>12572</v>
      </c>
      <c r="D500" s="90" t="n">
        <v>55125</v>
      </c>
      <c r="E500" s="78" t="s">
        <v>232</v>
      </c>
      <c r="F500" s="78" t="s">
        <v>227</v>
      </c>
      <c r="G500" s="79" t="n">
        <v>54826</v>
      </c>
      <c r="H500" s="91" t="n">
        <v>0.0088711463803875</v>
      </c>
      <c r="I500" s="78" t="s">
        <v>11528</v>
      </c>
      <c r="J500" s="90" t="n">
        <v>25</v>
      </c>
      <c r="K500" s="81" t="n">
        <v>0.479041904540925</v>
      </c>
    </row>
    <row r="501" customFormat="false" ht="15" hidden="false" customHeight="false" outlineLevel="0" collapsed="false">
      <c r="A501" s="78" t="s">
        <v>290</v>
      </c>
      <c r="B501" s="78" t="s">
        <v>291</v>
      </c>
      <c r="C501" s="78" t="s">
        <v>12573</v>
      </c>
      <c r="D501" s="90" t="n">
        <v>10669</v>
      </c>
      <c r="E501" s="78" t="s">
        <v>11232</v>
      </c>
      <c r="F501" s="78" t="s">
        <v>221</v>
      </c>
      <c r="G501" s="79" t="n">
        <v>53372</v>
      </c>
      <c r="H501" s="91" t="n">
        <v>0.0086358812354365</v>
      </c>
      <c r="I501" s="78" t="s">
        <v>11528</v>
      </c>
      <c r="J501" s="90" t="n">
        <v>26</v>
      </c>
      <c r="K501" s="81" t="n">
        <v>0.466337586713571</v>
      </c>
    </row>
    <row r="502" customFormat="false" ht="15" hidden="false" customHeight="false" outlineLevel="0" collapsed="false">
      <c r="A502" s="78" t="s">
        <v>290</v>
      </c>
      <c r="B502" s="78" t="s">
        <v>291</v>
      </c>
      <c r="C502" s="78" t="s">
        <v>12574</v>
      </c>
      <c r="D502" s="90" t="n">
        <v>15190</v>
      </c>
      <c r="E502" s="78" t="s">
        <v>11237</v>
      </c>
      <c r="F502" s="78" t="s">
        <v>227</v>
      </c>
      <c r="G502" s="79" t="n">
        <v>52038</v>
      </c>
      <c r="H502" s="91" t="n">
        <v>0.00842003274618985</v>
      </c>
      <c r="I502" s="78" t="s">
        <v>11528</v>
      </c>
      <c r="J502" s="90" t="n">
        <v>27</v>
      </c>
      <c r="K502" s="81" t="n">
        <v>0.454681768294252</v>
      </c>
    </row>
    <row r="503" customFormat="false" ht="15" hidden="false" customHeight="false" outlineLevel="0" collapsed="false">
      <c r="A503" s="78" t="s">
        <v>290</v>
      </c>
      <c r="B503" s="78" t="s">
        <v>291</v>
      </c>
      <c r="C503" s="78" t="s">
        <v>12575</v>
      </c>
      <c r="D503" s="90" t="n">
        <v>22655</v>
      </c>
      <c r="E503" s="78" t="s">
        <v>220</v>
      </c>
      <c r="F503" s="78" t="s">
        <v>221</v>
      </c>
      <c r="G503" s="79" t="n">
        <v>51372</v>
      </c>
      <c r="H503" s="91" t="n">
        <v>0.00831227030703072</v>
      </c>
      <c r="I503" s="78" t="s">
        <v>11528</v>
      </c>
      <c r="J503" s="90" t="n">
        <v>28</v>
      </c>
      <c r="K503" s="81" t="n">
        <v>0.448862596579659</v>
      </c>
    </row>
    <row r="504" customFormat="false" ht="15" hidden="false" customHeight="false" outlineLevel="0" collapsed="false">
      <c r="A504" s="78" t="s">
        <v>290</v>
      </c>
      <c r="B504" s="78" t="s">
        <v>291</v>
      </c>
      <c r="C504" s="78" t="s">
        <v>12576</v>
      </c>
      <c r="D504" s="90" t="n">
        <v>22888</v>
      </c>
      <c r="E504" s="78" t="s">
        <v>220</v>
      </c>
      <c r="F504" s="78" t="s">
        <v>221</v>
      </c>
      <c r="G504" s="79" t="n">
        <v>51316</v>
      </c>
      <c r="H504" s="91" t="n">
        <v>0.00830320920103536</v>
      </c>
      <c r="I504" s="78" t="s">
        <v>11528</v>
      </c>
      <c r="J504" s="90" t="n">
        <v>29</v>
      </c>
      <c r="K504" s="81" t="n">
        <v>0.44837329685591</v>
      </c>
    </row>
    <row r="505" customFormat="false" ht="15" hidden="false" customHeight="false" outlineLevel="0" collapsed="false">
      <c r="A505" s="78" t="s">
        <v>290</v>
      </c>
      <c r="B505" s="78" t="s">
        <v>291</v>
      </c>
      <c r="C505" s="78" t="s">
        <v>12577</v>
      </c>
      <c r="D505" s="90" t="n">
        <v>55600</v>
      </c>
      <c r="E505" s="78" t="s">
        <v>232</v>
      </c>
      <c r="F505" s="78" t="s">
        <v>227</v>
      </c>
      <c r="G505" s="79" t="n">
        <v>51207</v>
      </c>
      <c r="H505" s="91" t="n">
        <v>0.00828557240543725</v>
      </c>
      <c r="I505" s="78" t="s">
        <v>11534</v>
      </c>
      <c r="J505" s="90" t="n">
        <v>30</v>
      </c>
      <c r="K505" s="81" t="n">
        <v>0.447420909893611</v>
      </c>
    </row>
    <row r="506" customFormat="false" ht="15" hidden="false" customHeight="false" outlineLevel="0" collapsed="false">
      <c r="A506" s="78" t="s">
        <v>290</v>
      </c>
      <c r="B506" s="78" t="s">
        <v>291</v>
      </c>
      <c r="C506" s="78" t="s">
        <v>12578</v>
      </c>
      <c r="D506" s="90" t="n">
        <v>10789</v>
      </c>
      <c r="E506" s="78" t="s">
        <v>11232</v>
      </c>
      <c r="F506" s="78" t="s">
        <v>221</v>
      </c>
      <c r="G506" s="79" t="n">
        <v>50693</v>
      </c>
      <c r="H506" s="91" t="n">
        <v>0.00820240439683696</v>
      </c>
      <c r="I506" s="78" t="s">
        <v>11528</v>
      </c>
      <c r="J506" s="90" t="n">
        <v>31</v>
      </c>
      <c r="K506" s="81" t="n">
        <v>0.442929837429196</v>
      </c>
    </row>
    <row r="507" customFormat="false" ht="15" hidden="false" customHeight="false" outlineLevel="0" collapsed="false">
      <c r="A507" s="78" t="s">
        <v>290</v>
      </c>
      <c r="B507" s="78" t="s">
        <v>291</v>
      </c>
      <c r="C507" s="78" t="s">
        <v>12579</v>
      </c>
      <c r="D507" s="90" t="n">
        <v>11023</v>
      </c>
      <c r="E507" s="78" t="s">
        <v>11230</v>
      </c>
      <c r="F507" s="78" t="s">
        <v>221</v>
      </c>
      <c r="G507" s="79" t="n">
        <v>50175</v>
      </c>
      <c r="H507" s="91" t="n">
        <v>0.00811858916637987</v>
      </c>
      <c r="I507" s="78" t="s">
        <v>11528</v>
      </c>
      <c r="J507" s="90" t="n">
        <v>32</v>
      </c>
      <c r="K507" s="81" t="n">
        <v>0.438403814984513</v>
      </c>
    </row>
    <row r="508" customFormat="false" ht="15" hidden="false" customHeight="false" outlineLevel="0" collapsed="false">
      <c r="A508" s="78" t="s">
        <v>290</v>
      </c>
      <c r="B508" s="78" t="s">
        <v>291</v>
      </c>
      <c r="C508" s="78" t="s">
        <v>12580</v>
      </c>
      <c r="D508" s="90" t="n">
        <v>12108</v>
      </c>
      <c r="E508" s="78" t="s">
        <v>11277</v>
      </c>
      <c r="F508" s="78" t="s">
        <v>224</v>
      </c>
      <c r="G508" s="79" t="n">
        <v>49778</v>
      </c>
      <c r="H508" s="91" t="n">
        <v>0.00805435239709132</v>
      </c>
      <c r="I508" s="78" t="s">
        <v>11528</v>
      </c>
      <c r="J508" s="90" t="n">
        <v>33</v>
      </c>
      <c r="K508" s="81" t="n">
        <v>0.434935029442931</v>
      </c>
    </row>
    <row r="509" customFormat="false" ht="15" hidden="false" customHeight="false" outlineLevel="0" collapsed="false">
      <c r="A509" s="78" t="s">
        <v>290</v>
      </c>
      <c r="B509" s="78" t="s">
        <v>291</v>
      </c>
      <c r="C509" s="78" t="s">
        <v>12581</v>
      </c>
      <c r="D509" s="90" t="n">
        <v>22122</v>
      </c>
      <c r="E509" s="78" t="s">
        <v>220</v>
      </c>
      <c r="F509" s="78" t="s">
        <v>221</v>
      </c>
      <c r="G509" s="79" t="n">
        <v>48876</v>
      </c>
      <c r="H509" s="91" t="n">
        <v>0.00790840386838032</v>
      </c>
      <c r="I509" s="78" t="s">
        <v>11528</v>
      </c>
      <c r="J509" s="90" t="n">
        <v>34</v>
      </c>
      <c r="K509" s="81" t="n">
        <v>0.427053808892537</v>
      </c>
    </row>
    <row r="510" customFormat="false" ht="15" hidden="false" customHeight="false" outlineLevel="0" collapsed="false">
      <c r="A510" s="78" t="s">
        <v>290</v>
      </c>
      <c r="B510" s="78" t="s">
        <v>291</v>
      </c>
      <c r="C510" s="78" t="s">
        <v>12582</v>
      </c>
      <c r="D510" s="90" t="n">
        <v>22700</v>
      </c>
      <c r="E510" s="78" t="s">
        <v>220</v>
      </c>
      <c r="F510" s="78" t="s">
        <v>221</v>
      </c>
      <c r="G510" s="79" t="n">
        <v>48309</v>
      </c>
      <c r="H510" s="91" t="n">
        <v>0.00781666017017728</v>
      </c>
      <c r="I510" s="78" t="s">
        <v>11528</v>
      </c>
      <c r="J510" s="90" t="n">
        <v>35</v>
      </c>
      <c r="K510" s="81" t="n">
        <v>0.422099649189573</v>
      </c>
    </row>
    <row r="511" customFormat="false" ht="15" hidden="false" customHeight="false" outlineLevel="0" collapsed="false">
      <c r="A511" s="78" t="s">
        <v>290</v>
      </c>
      <c r="B511" s="78" t="s">
        <v>291</v>
      </c>
      <c r="C511" s="78" t="s">
        <v>12583</v>
      </c>
      <c r="D511" s="90" t="n">
        <v>22001</v>
      </c>
      <c r="E511" s="78" t="s">
        <v>220</v>
      </c>
      <c r="F511" s="78" t="s">
        <v>221</v>
      </c>
      <c r="G511" s="79" t="n">
        <v>47231</v>
      </c>
      <c r="H511" s="91" t="n">
        <v>0.00764223387976657</v>
      </c>
      <c r="I511" s="78" t="s">
        <v>11528</v>
      </c>
      <c r="J511" s="90" t="n">
        <v>36</v>
      </c>
      <c r="K511" s="81" t="n">
        <v>0.412680629507395</v>
      </c>
    </row>
    <row r="512" customFormat="false" ht="15" hidden="false" customHeight="false" outlineLevel="0" collapsed="false">
      <c r="A512" s="78" t="s">
        <v>290</v>
      </c>
      <c r="B512" s="78" t="s">
        <v>291</v>
      </c>
      <c r="C512" s="78" t="s">
        <v>12584</v>
      </c>
      <c r="D512" s="90" t="n">
        <v>55000</v>
      </c>
      <c r="E512" s="78" t="s">
        <v>232</v>
      </c>
      <c r="F512" s="78" t="s">
        <v>227</v>
      </c>
      <c r="G512" s="79" t="n">
        <v>46483</v>
      </c>
      <c r="H512" s="91" t="n">
        <v>0.00752120339254281</v>
      </c>
      <c r="I512" s="78" t="s">
        <v>11534</v>
      </c>
      <c r="J512" s="90" t="n">
        <v>37</v>
      </c>
      <c r="K512" s="81" t="n">
        <v>0.406144983197312</v>
      </c>
    </row>
    <row r="513" customFormat="false" ht="15" hidden="false" customHeight="false" outlineLevel="0" collapsed="false">
      <c r="A513" s="78" t="s">
        <v>290</v>
      </c>
      <c r="B513" s="78" t="s">
        <v>291</v>
      </c>
      <c r="C513" s="78" t="s">
        <v>12585</v>
      </c>
      <c r="D513" s="90" t="n">
        <v>13123</v>
      </c>
      <c r="E513" s="78" t="s">
        <v>223</v>
      </c>
      <c r="F513" s="78" t="s">
        <v>224</v>
      </c>
      <c r="G513" s="79" t="n">
        <v>45566</v>
      </c>
      <c r="H513" s="91" t="n">
        <v>0.00737282778186876</v>
      </c>
      <c r="I513" s="78" t="s">
        <v>11528</v>
      </c>
      <c r="J513" s="90" t="n">
        <v>38</v>
      </c>
      <c r="K513" s="81" t="n">
        <v>0.398132700220913</v>
      </c>
    </row>
    <row r="514" customFormat="false" ht="15" hidden="false" customHeight="false" outlineLevel="0" collapsed="false">
      <c r="A514" s="78" t="s">
        <v>290</v>
      </c>
      <c r="B514" s="78" t="s">
        <v>291</v>
      </c>
      <c r="C514" s="78" t="s">
        <v>12586</v>
      </c>
      <c r="D514" s="90" t="n">
        <v>11333</v>
      </c>
      <c r="E514" s="78" t="s">
        <v>11230</v>
      </c>
      <c r="F514" s="78" t="s">
        <v>221</v>
      </c>
      <c r="G514" s="79" t="n">
        <v>45276</v>
      </c>
      <c r="H514" s="91" t="n">
        <v>0.00732590419724992</v>
      </c>
      <c r="I514" s="78" t="s">
        <v>11528</v>
      </c>
      <c r="J514" s="90" t="n">
        <v>39</v>
      </c>
      <c r="K514" s="81" t="n">
        <v>0.395598826651496</v>
      </c>
    </row>
    <row r="515" customFormat="false" ht="15" hidden="false" customHeight="false" outlineLevel="0" collapsed="false">
      <c r="A515" s="78" t="s">
        <v>290</v>
      </c>
      <c r="B515" s="78" t="s">
        <v>291</v>
      </c>
      <c r="C515" s="78" t="s">
        <v>12587</v>
      </c>
      <c r="D515" s="90" t="n">
        <v>13300</v>
      </c>
      <c r="E515" s="78" t="s">
        <v>223</v>
      </c>
      <c r="F515" s="78" t="s">
        <v>224</v>
      </c>
      <c r="G515" s="79" t="n">
        <v>45047</v>
      </c>
      <c r="H515" s="91" t="n">
        <v>0.00728885074594746</v>
      </c>
      <c r="I515" s="78" t="s">
        <v>11528</v>
      </c>
      <c r="J515" s="90" t="n">
        <v>40</v>
      </c>
      <c r="K515" s="81" t="n">
        <v>0.393597940281163</v>
      </c>
    </row>
    <row r="516" customFormat="false" ht="15" hidden="false" customHeight="false" outlineLevel="0" collapsed="false">
      <c r="A516" s="78" t="s">
        <v>290</v>
      </c>
      <c r="B516" s="78" t="s">
        <v>291</v>
      </c>
      <c r="C516" s="78" t="s">
        <v>12588</v>
      </c>
      <c r="D516" s="90" t="n">
        <v>13413</v>
      </c>
      <c r="E516" s="78" t="s">
        <v>223</v>
      </c>
      <c r="F516" s="78" t="s">
        <v>224</v>
      </c>
      <c r="G516" s="79" t="n">
        <v>43343</v>
      </c>
      <c r="H516" s="91" t="n">
        <v>0.00701313423494574</v>
      </c>
      <c r="I516" s="78" t="s">
        <v>11528</v>
      </c>
      <c r="J516" s="90" t="n">
        <v>41</v>
      </c>
      <c r="K516" s="81" t="n">
        <v>0.37870924868707</v>
      </c>
    </row>
    <row r="517" customFormat="false" ht="15" hidden="false" customHeight="false" outlineLevel="0" collapsed="false">
      <c r="A517" s="78" t="s">
        <v>290</v>
      </c>
      <c r="B517" s="78" t="s">
        <v>291</v>
      </c>
      <c r="C517" s="78" t="s">
        <v>12589</v>
      </c>
      <c r="D517" s="90" t="n">
        <v>11200</v>
      </c>
      <c r="E517" s="78" t="s">
        <v>11230</v>
      </c>
      <c r="F517" s="78" t="s">
        <v>221</v>
      </c>
      <c r="G517" s="79" t="n">
        <v>43300</v>
      </c>
      <c r="H517" s="91" t="n">
        <v>0.00700617659998502</v>
      </c>
      <c r="I517" s="78" t="s">
        <v>11534</v>
      </c>
      <c r="J517" s="90" t="n">
        <v>42</v>
      </c>
      <c r="K517" s="81" t="n">
        <v>0.378333536399191</v>
      </c>
    </row>
    <row r="518" customFormat="false" ht="15" hidden="false" customHeight="false" outlineLevel="0" collapsed="false">
      <c r="A518" s="78" t="s">
        <v>290</v>
      </c>
      <c r="B518" s="78" t="s">
        <v>291</v>
      </c>
      <c r="C518" s="78" t="s">
        <v>12590</v>
      </c>
      <c r="D518" s="90" t="n">
        <v>22444</v>
      </c>
      <c r="E518" s="78" t="s">
        <v>220</v>
      </c>
      <c r="F518" s="78" t="s">
        <v>221</v>
      </c>
      <c r="G518" s="79" t="n">
        <v>42880</v>
      </c>
      <c r="H518" s="91" t="n">
        <v>0.0069382183050198</v>
      </c>
      <c r="I518" s="78" t="s">
        <v>11528</v>
      </c>
      <c r="J518" s="90" t="n">
        <v>43</v>
      </c>
      <c r="K518" s="81" t="n">
        <v>0.374663788471069</v>
      </c>
    </row>
    <row r="519" customFormat="false" ht="15" hidden="false" customHeight="false" outlineLevel="0" collapsed="false">
      <c r="A519" s="78" t="s">
        <v>290</v>
      </c>
      <c r="B519" s="78" t="s">
        <v>291</v>
      </c>
      <c r="C519" s="78" t="s">
        <v>12591</v>
      </c>
      <c r="D519" s="90" t="n">
        <v>20123</v>
      </c>
      <c r="E519" s="78" t="s">
        <v>11266</v>
      </c>
      <c r="F519" s="78" t="s">
        <v>227</v>
      </c>
      <c r="G519" s="79" t="n">
        <v>42192</v>
      </c>
      <c r="H519" s="91" t="n">
        <v>0.00682689614564822</v>
      </c>
      <c r="I519" s="78" t="s">
        <v>11528</v>
      </c>
      <c r="J519" s="90" t="n">
        <v>44</v>
      </c>
      <c r="K519" s="81" t="n">
        <v>0.368652391865004</v>
      </c>
    </row>
    <row r="520" customFormat="false" ht="15" hidden="false" customHeight="false" outlineLevel="0" collapsed="false">
      <c r="A520" s="78" t="s">
        <v>290</v>
      </c>
      <c r="B520" s="78" t="s">
        <v>291</v>
      </c>
      <c r="C520" s="78" t="s">
        <v>12592</v>
      </c>
      <c r="D520" s="90" t="n">
        <v>10123</v>
      </c>
      <c r="E520" s="78" t="s">
        <v>11232</v>
      </c>
      <c r="F520" s="78" t="s">
        <v>221</v>
      </c>
      <c r="G520" s="79" t="n">
        <v>42031</v>
      </c>
      <c r="H520" s="91" t="n">
        <v>0.00680084546591155</v>
      </c>
      <c r="I520" s="78" t="s">
        <v>11528</v>
      </c>
      <c r="J520" s="90" t="n">
        <v>45</v>
      </c>
      <c r="K520" s="81" t="n">
        <v>0.367245655159224</v>
      </c>
    </row>
    <row r="521" customFormat="false" ht="15" hidden="false" customHeight="false" outlineLevel="0" collapsed="false">
      <c r="A521" s="78" t="s">
        <v>290</v>
      </c>
      <c r="B521" s="78" t="s">
        <v>291</v>
      </c>
      <c r="C521" s="78" t="s">
        <v>12593</v>
      </c>
      <c r="D521" s="90" t="n">
        <v>15123</v>
      </c>
      <c r="E521" s="78" t="s">
        <v>11237</v>
      </c>
      <c r="F521" s="78" t="s">
        <v>227</v>
      </c>
      <c r="G521" s="79" t="n">
        <v>41766</v>
      </c>
      <c r="H521" s="91" t="n">
        <v>0.00675796701789779</v>
      </c>
      <c r="I521" s="78" t="s">
        <v>11528</v>
      </c>
      <c r="J521" s="90" t="n">
        <v>46</v>
      </c>
      <c r="K521" s="81" t="n">
        <v>0.364930218966481</v>
      </c>
    </row>
    <row r="522" customFormat="false" ht="15" hidden="false" customHeight="false" outlineLevel="0" collapsed="false">
      <c r="A522" s="78" t="s">
        <v>290</v>
      </c>
      <c r="B522" s="78" t="s">
        <v>291</v>
      </c>
      <c r="C522" s="78" t="s">
        <v>12594</v>
      </c>
      <c r="D522" s="90" t="n">
        <v>20000</v>
      </c>
      <c r="E522" s="78" t="s">
        <v>11266</v>
      </c>
      <c r="F522" s="78" t="s">
        <v>227</v>
      </c>
      <c r="G522" s="79" t="n">
        <v>39738</v>
      </c>
      <c r="H522" s="91" t="n">
        <v>0.00642982553649433</v>
      </c>
      <c r="I522" s="78" t="s">
        <v>11534</v>
      </c>
      <c r="J522" s="90" t="n">
        <v>47</v>
      </c>
      <c r="K522" s="81" t="n">
        <v>0.347210578970694</v>
      </c>
    </row>
    <row r="523" customFormat="false" ht="15" hidden="false" customHeight="false" outlineLevel="0" collapsed="false">
      <c r="A523" s="78" t="s">
        <v>290</v>
      </c>
      <c r="B523" s="78" t="s">
        <v>291</v>
      </c>
      <c r="C523" s="78" t="s">
        <v>12595</v>
      </c>
      <c r="D523" s="90" t="n">
        <v>22555</v>
      </c>
      <c r="E523" s="78" t="s">
        <v>220</v>
      </c>
      <c r="F523" s="78" t="s">
        <v>221</v>
      </c>
      <c r="G523" s="79" t="n">
        <v>38400</v>
      </c>
      <c r="H523" s="91" t="n">
        <v>0.00621332982539087</v>
      </c>
      <c r="I523" s="78" t="s">
        <v>11534</v>
      </c>
      <c r="J523" s="90" t="n">
        <v>48</v>
      </c>
      <c r="K523" s="81" t="n">
        <v>0.335519810571107</v>
      </c>
    </row>
    <row r="524" customFormat="false" ht="15" hidden="false" customHeight="false" outlineLevel="0" collapsed="false">
      <c r="A524" s="78" t="s">
        <v>290</v>
      </c>
      <c r="B524" s="78" t="s">
        <v>291</v>
      </c>
      <c r="C524" s="78" t="s">
        <v>12596</v>
      </c>
      <c r="D524" s="90" t="n">
        <v>22222</v>
      </c>
      <c r="E524" s="78" t="s">
        <v>220</v>
      </c>
      <c r="F524" s="78" t="s">
        <v>221</v>
      </c>
      <c r="G524" s="79" t="n">
        <v>37846</v>
      </c>
      <c r="H524" s="91" t="n">
        <v>0.00612368959822247</v>
      </c>
      <c r="I524" s="78" t="s">
        <v>11534</v>
      </c>
      <c r="J524" s="90" t="n">
        <v>49</v>
      </c>
      <c r="K524" s="81" t="n">
        <v>0.330679238304013</v>
      </c>
    </row>
    <row r="525" customFormat="false" ht="15" hidden="false" customHeight="false" outlineLevel="0" collapsed="false">
      <c r="A525" s="78" t="s">
        <v>290</v>
      </c>
      <c r="B525" s="78" t="s">
        <v>291</v>
      </c>
      <c r="C525" s="78" t="s">
        <v>12597</v>
      </c>
      <c r="D525" s="90" t="n">
        <v>13213</v>
      </c>
      <c r="E525" s="78" t="s">
        <v>223</v>
      </c>
      <c r="F525" s="78" t="s">
        <v>224</v>
      </c>
      <c r="G525" s="79" t="n">
        <v>36097</v>
      </c>
      <c r="H525" s="91" t="n">
        <v>0.00584069184133162</v>
      </c>
      <c r="I525" s="78" t="s">
        <v>11528</v>
      </c>
      <c r="J525" s="90" t="n">
        <v>50</v>
      </c>
      <c r="K525" s="81" t="n">
        <v>0.315397359431908</v>
      </c>
    </row>
    <row r="526" customFormat="false" ht="15" hidden="false" customHeight="false" outlineLevel="0" collapsed="false">
      <c r="A526" s="78" t="s">
        <v>290</v>
      </c>
      <c r="B526" s="78" t="s">
        <v>291</v>
      </c>
      <c r="C526" s="78" t="s">
        <v>12598</v>
      </c>
      <c r="D526" s="90" t="n">
        <v>13222</v>
      </c>
      <c r="E526" s="78" t="s">
        <v>223</v>
      </c>
      <c r="F526" s="78" t="s">
        <v>224</v>
      </c>
      <c r="G526" s="79" t="n">
        <v>35862</v>
      </c>
      <c r="H526" s="91" t="n">
        <v>0.00580266755724394</v>
      </c>
      <c r="I526" s="78" t="s">
        <v>11528</v>
      </c>
      <c r="J526" s="90" t="n">
        <v>51</v>
      </c>
      <c r="K526" s="81" t="n">
        <v>0.313344048091173</v>
      </c>
    </row>
    <row r="527" customFormat="false" ht="15" hidden="false" customHeight="false" outlineLevel="0" collapsed="false">
      <c r="A527" s="78" t="s">
        <v>290</v>
      </c>
      <c r="B527" s="78" t="s">
        <v>291</v>
      </c>
      <c r="C527" s="78" t="s">
        <v>12599</v>
      </c>
      <c r="D527" s="90" t="n">
        <v>13026</v>
      </c>
      <c r="E527" s="78" t="s">
        <v>223</v>
      </c>
      <c r="F527" s="78" t="s">
        <v>224</v>
      </c>
      <c r="G527" s="79" t="n">
        <v>32831</v>
      </c>
      <c r="H527" s="91" t="n">
        <v>0.00531223519524499</v>
      </c>
      <c r="I527" s="78" t="s">
        <v>11528</v>
      </c>
      <c r="J527" s="90" t="n">
        <v>52</v>
      </c>
      <c r="K527" s="81" t="n">
        <v>0.28686070054323</v>
      </c>
    </row>
    <row r="528" customFormat="false" ht="15" hidden="false" customHeight="false" outlineLevel="0" collapsed="false">
      <c r="A528" s="78" t="s">
        <v>290</v>
      </c>
      <c r="B528" s="78" t="s">
        <v>291</v>
      </c>
      <c r="C528" s="78" t="s">
        <v>12600</v>
      </c>
      <c r="D528" s="90" t="n">
        <v>30123</v>
      </c>
      <c r="E528" s="78" t="s">
        <v>234</v>
      </c>
      <c r="F528" s="78" t="s">
        <v>221</v>
      </c>
      <c r="G528" s="79" t="n">
        <v>31935</v>
      </c>
      <c r="H528" s="91" t="n">
        <v>0.0051672574993192</v>
      </c>
      <c r="I528" s="78" t="s">
        <v>11528</v>
      </c>
      <c r="J528" s="90" t="n">
        <v>53</v>
      </c>
      <c r="K528" s="81" t="n">
        <v>0.279031904963237</v>
      </c>
    </row>
    <row r="529" customFormat="false" ht="15" hidden="false" customHeight="false" outlineLevel="0" collapsed="false">
      <c r="A529" s="78" t="s">
        <v>290</v>
      </c>
      <c r="B529" s="78" t="s">
        <v>291</v>
      </c>
      <c r="C529" s="78" t="s">
        <v>12601</v>
      </c>
      <c r="D529" s="90" t="n">
        <v>13500</v>
      </c>
      <c r="E529" s="78" t="s">
        <v>223</v>
      </c>
      <c r="F529" s="78" t="s">
        <v>224</v>
      </c>
      <c r="G529" s="79" t="n">
        <v>30467</v>
      </c>
      <c r="H529" s="91" t="n">
        <v>0.00492972707786937</v>
      </c>
      <c r="I529" s="78" t="s">
        <v>11534</v>
      </c>
      <c r="J529" s="90" t="n">
        <v>54</v>
      </c>
      <c r="K529" s="81" t="n">
        <v>0.266205262204946</v>
      </c>
    </row>
    <row r="530" customFormat="false" ht="15" hidden="false" customHeight="false" outlineLevel="0" collapsed="false">
      <c r="A530" s="78" t="s">
        <v>309</v>
      </c>
      <c r="B530" s="78" t="s">
        <v>310</v>
      </c>
      <c r="C530" s="78" t="s">
        <v>12602</v>
      </c>
      <c r="D530" s="90" t="n">
        <v>22222</v>
      </c>
      <c r="E530" s="78" t="s">
        <v>220</v>
      </c>
      <c r="F530" s="78" t="s">
        <v>221</v>
      </c>
      <c r="G530" s="79" t="n">
        <v>77089</v>
      </c>
      <c r="H530" s="91" t="n">
        <v>0.0321286094620795</v>
      </c>
      <c r="I530" s="78" t="s">
        <v>11528</v>
      </c>
      <c r="J530" s="90" t="n">
        <v>1</v>
      </c>
      <c r="K530" s="81" t="n">
        <v>1.15662994063486</v>
      </c>
    </row>
    <row r="531" customFormat="false" ht="15" hidden="false" customHeight="false" outlineLevel="0" collapsed="false">
      <c r="A531" s="78" t="s">
        <v>309</v>
      </c>
      <c r="B531" s="78" t="s">
        <v>310</v>
      </c>
      <c r="C531" s="78" t="s">
        <v>12603</v>
      </c>
      <c r="D531" s="90" t="n">
        <v>10444</v>
      </c>
      <c r="E531" s="78" t="s">
        <v>11232</v>
      </c>
      <c r="F531" s="78" t="s">
        <v>221</v>
      </c>
      <c r="G531" s="79" t="n">
        <v>75366</v>
      </c>
      <c r="H531" s="91" t="n">
        <v>0.0314105096799684</v>
      </c>
      <c r="I531" s="78" t="s">
        <v>11528</v>
      </c>
      <c r="J531" s="90" t="n">
        <v>2</v>
      </c>
      <c r="K531" s="81" t="n">
        <v>1.13077834847886</v>
      </c>
    </row>
    <row r="532" customFormat="false" ht="15" hidden="false" customHeight="false" outlineLevel="0" collapsed="false">
      <c r="A532" s="78" t="s">
        <v>309</v>
      </c>
      <c r="B532" s="78" t="s">
        <v>310</v>
      </c>
      <c r="C532" s="78" t="s">
        <v>12604</v>
      </c>
      <c r="D532" s="90" t="n">
        <v>10111</v>
      </c>
      <c r="E532" s="78" t="s">
        <v>11232</v>
      </c>
      <c r="F532" s="78" t="s">
        <v>221</v>
      </c>
      <c r="G532" s="79" t="n">
        <v>67991</v>
      </c>
      <c r="H532" s="91" t="n">
        <v>0.0283368092196844</v>
      </c>
      <c r="I532" s="78" t="s">
        <v>11528</v>
      </c>
      <c r="J532" s="90" t="n">
        <v>3</v>
      </c>
      <c r="K532" s="81" t="n">
        <v>1.02012513190864</v>
      </c>
    </row>
    <row r="533" customFormat="false" ht="15" hidden="false" customHeight="false" outlineLevel="0" collapsed="false">
      <c r="A533" s="78" t="s">
        <v>309</v>
      </c>
      <c r="B533" s="78" t="s">
        <v>310</v>
      </c>
      <c r="C533" s="78" t="s">
        <v>12605</v>
      </c>
      <c r="D533" s="90" t="n">
        <v>10110</v>
      </c>
      <c r="E533" s="78" t="s">
        <v>11232</v>
      </c>
      <c r="F533" s="78" t="s">
        <v>221</v>
      </c>
      <c r="G533" s="79" t="n">
        <v>61388</v>
      </c>
      <c r="H533" s="91" t="n">
        <v>0.0255848574719887</v>
      </c>
      <c r="I533" s="78" t="s">
        <v>11528</v>
      </c>
      <c r="J533" s="90" t="n">
        <v>4</v>
      </c>
      <c r="K533" s="81" t="n">
        <v>0.921054868991593</v>
      </c>
    </row>
    <row r="534" customFormat="false" ht="15" hidden="false" customHeight="false" outlineLevel="0" collapsed="false">
      <c r="A534" s="78" t="s">
        <v>309</v>
      </c>
      <c r="B534" s="78" t="s">
        <v>310</v>
      </c>
      <c r="C534" s="78" t="s">
        <v>12606</v>
      </c>
      <c r="D534" s="90" t="n">
        <v>15999</v>
      </c>
      <c r="E534" s="78" t="s">
        <v>11237</v>
      </c>
      <c r="F534" s="78" t="s">
        <v>227</v>
      </c>
      <c r="G534" s="79" t="n">
        <v>58278</v>
      </c>
      <c r="H534" s="91" t="n">
        <v>0.0242886936168723</v>
      </c>
      <c r="I534" s="78" t="s">
        <v>11528</v>
      </c>
      <c r="J534" s="90" t="n">
        <v>5</v>
      </c>
      <c r="K534" s="81" t="n">
        <v>0.874392970207403</v>
      </c>
    </row>
    <row r="535" customFormat="false" ht="15" hidden="false" customHeight="false" outlineLevel="0" collapsed="false">
      <c r="A535" s="78" t="s">
        <v>309</v>
      </c>
      <c r="B535" s="78" t="s">
        <v>310</v>
      </c>
      <c r="C535" s="78" t="s">
        <v>12607</v>
      </c>
      <c r="D535" s="90" t="n">
        <v>22422</v>
      </c>
      <c r="E535" s="78" t="s">
        <v>220</v>
      </c>
      <c r="F535" s="78" t="s">
        <v>221</v>
      </c>
      <c r="G535" s="79" t="n">
        <v>53641</v>
      </c>
      <c r="H535" s="91" t="n">
        <v>0.0223561174766232</v>
      </c>
      <c r="I535" s="78" t="s">
        <v>11528</v>
      </c>
      <c r="J535" s="90" t="n">
        <v>6</v>
      </c>
      <c r="K535" s="81" t="n">
        <v>0.804820229158435</v>
      </c>
    </row>
    <row r="536" customFormat="false" ht="15" hidden="false" customHeight="false" outlineLevel="0" collapsed="false">
      <c r="A536" s="78" t="s">
        <v>309</v>
      </c>
      <c r="B536" s="78" t="s">
        <v>310</v>
      </c>
      <c r="C536" s="78" t="s">
        <v>12608</v>
      </c>
      <c r="D536" s="90" t="n">
        <v>11333</v>
      </c>
      <c r="E536" s="78" t="s">
        <v>11230</v>
      </c>
      <c r="F536" s="78" t="s">
        <v>221</v>
      </c>
      <c r="G536" s="79" t="n">
        <v>52291</v>
      </c>
      <c r="H536" s="91" t="n">
        <v>0.0217934740025373</v>
      </c>
      <c r="I536" s="78" t="s">
        <v>11528</v>
      </c>
      <c r="J536" s="90" t="n">
        <v>7</v>
      </c>
      <c r="K536" s="81" t="n">
        <v>0.784565064091343</v>
      </c>
    </row>
    <row r="537" customFormat="false" ht="15" hidden="false" customHeight="false" outlineLevel="0" collapsed="false">
      <c r="A537" s="78" t="s">
        <v>309</v>
      </c>
      <c r="B537" s="78" t="s">
        <v>310</v>
      </c>
      <c r="C537" s="78" t="s">
        <v>12609</v>
      </c>
      <c r="D537" s="90" t="n">
        <v>44123</v>
      </c>
      <c r="E537" s="78" t="s">
        <v>11240</v>
      </c>
      <c r="F537" s="78" t="s">
        <v>221</v>
      </c>
      <c r="G537" s="79" t="n">
        <v>50463</v>
      </c>
      <c r="H537" s="91" t="n">
        <v>0.0210316130613306</v>
      </c>
      <c r="I537" s="78" t="s">
        <v>11528</v>
      </c>
      <c r="J537" s="90" t="n">
        <v>8</v>
      </c>
      <c r="K537" s="81" t="n">
        <v>0.757138070207903</v>
      </c>
    </row>
    <row r="538" customFormat="false" ht="15" hidden="false" customHeight="false" outlineLevel="0" collapsed="false">
      <c r="A538" s="78" t="s">
        <v>309</v>
      </c>
      <c r="B538" s="78" t="s">
        <v>310</v>
      </c>
      <c r="C538" s="78" t="s">
        <v>12610</v>
      </c>
      <c r="D538" s="90" t="n">
        <v>10777</v>
      </c>
      <c r="E538" s="78" t="s">
        <v>11232</v>
      </c>
      <c r="F538" s="78" t="s">
        <v>221</v>
      </c>
      <c r="G538" s="79" t="n">
        <v>47560</v>
      </c>
      <c r="H538" s="91" t="n">
        <v>0.0198217212055741</v>
      </c>
      <c r="I538" s="78" t="s">
        <v>11528</v>
      </c>
      <c r="J538" s="90" t="n">
        <v>9</v>
      </c>
      <c r="K538" s="81" t="n">
        <v>0.713581963400667</v>
      </c>
    </row>
    <row r="539" customFormat="false" ht="15" hidden="false" customHeight="false" outlineLevel="0" collapsed="false">
      <c r="A539" s="78" t="s">
        <v>309</v>
      </c>
      <c r="B539" s="78" t="s">
        <v>310</v>
      </c>
      <c r="C539" s="78" t="s">
        <v>12611</v>
      </c>
      <c r="D539" s="90" t="n">
        <v>11369</v>
      </c>
      <c r="E539" s="78" t="s">
        <v>11230</v>
      </c>
      <c r="F539" s="78" t="s">
        <v>221</v>
      </c>
      <c r="G539" s="79" t="n">
        <v>47492</v>
      </c>
      <c r="H539" s="91" t="n">
        <v>0.0197933806453979</v>
      </c>
      <c r="I539" s="78" t="s">
        <v>11528</v>
      </c>
      <c r="J539" s="90" t="n">
        <v>10</v>
      </c>
      <c r="K539" s="81" t="n">
        <v>0.712561703234325</v>
      </c>
    </row>
    <row r="540" customFormat="false" ht="15" hidden="false" customHeight="false" outlineLevel="0" collapsed="false">
      <c r="A540" s="78" t="s">
        <v>309</v>
      </c>
      <c r="B540" s="78" t="s">
        <v>310</v>
      </c>
      <c r="C540" s="78" t="s">
        <v>12612</v>
      </c>
      <c r="D540" s="90" t="n">
        <v>40000</v>
      </c>
      <c r="E540" s="78" t="s">
        <v>11270</v>
      </c>
      <c r="F540" s="78" t="s">
        <v>224</v>
      </c>
      <c r="G540" s="79" t="n">
        <v>46732</v>
      </c>
      <c r="H540" s="91" t="n">
        <v>0.0194766332081347</v>
      </c>
      <c r="I540" s="78" t="s">
        <v>11528</v>
      </c>
      <c r="J540" s="90" t="n">
        <v>11</v>
      </c>
      <c r="K540" s="81" t="n">
        <v>0.701158795492851</v>
      </c>
    </row>
    <row r="541" customFormat="false" ht="15" hidden="false" customHeight="false" outlineLevel="0" collapsed="false">
      <c r="A541" s="78" t="s">
        <v>309</v>
      </c>
      <c r="B541" s="78" t="s">
        <v>310</v>
      </c>
      <c r="C541" s="78" t="s">
        <v>10296</v>
      </c>
      <c r="D541" s="90" t="n">
        <v>11211</v>
      </c>
      <c r="E541" s="78" t="s">
        <v>11230</v>
      </c>
      <c r="F541" s="78" t="s">
        <v>221</v>
      </c>
      <c r="G541" s="79" t="n">
        <v>46138</v>
      </c>
      <c r="H541" s="91" t="n">
        <v>0.019229070079537</v>
      </c>
      <c r="I541" s="78" t="s">
        <v>11528</v>
      </c>
      <c r="J541" s="90" t="n">
        <v>12</v>
      </c>
      <c r="K541" s="81" t="n">
        <v>0.69224652286333</v>
      </c>
    </row>
    <row r="542" customFormat="false" ht="15" hidden="false" customHeight="false" outlineLevel="0" collapsed="false">
      <c r="A542" s="78" t="s">
        <v>309</v>
      </c>
      <c r="B542" s="78" t="s">
        <v>310</v>
      </c>
      <c r="C542" s="78" t="s">
        <v>12613</v>
      </c>
      <c r="D542" s="90" t="n">
        <v>13400</v>
      </c>
      <c r="E542" s="78" t="s">
        <v>223</v>
      </c>
      <c r="F542" s="78" t="s">
        <v>224</v>
      </c>
      <c r="G542" s="79" t="n">
        <v>46083</v>
      </c>
      <c r="H542" s="91" t="n">
        <v>0.0192061475676298</v>
      </c>
      <c r="I542" s="78" t="s">
        <v>11528</v>
      </c>
      <c r="J542" s="90" t="n">
        <v>13</v>
      </c>
      <c r="K542" s="81" t="n">
        <v>0.691421312434671</v>
      </c>
    </row>
    <row r="543" customFormat="false" ht="15" hidden="false" customHeight="false" outlineLevel="0" collapsed="false">
      <c r="A543" s="78" t="s">
        <v>309</v>
      </c>
      <c r="B543" s="78" t="s">
        <v>310</v>
      </c>
      <c r="C543" s="78" t="s">
        <v>12614</v>
      </c>
      <c r="D543" s="90" t="n">
        <v>15555</v>
      </c>
      <c r="E543" s="78" t="s">
        <v>11237</v>
      </c>
      <c r="F543" s="78" t="s">
        <v>227</v>
      </c>
      <c r="G543" s="79" t="n">
        <v>44187</v>
      </c>
      <c r="H543" s="91" t="n">
        <v>0.0184159460662469</v>
      </c>
      <c r="I543" s="78" t="s">
        <v>11528</v>
      </c>
      <c r="J543" s="90" t="n">
        <v>14</v>
      </c>
      <c r="K543" s="81" t="n">
        <v>0.662974058384888</v>
      </c>
    </row>
    <row r="544" customFormat="false" ht="15" hidden="false" customHeight="false" outlineLevel="0" collapsed="false">
      <c r="A544" s="78" t="s">
        <v>309</v>
      </c>
      <c r="B544" s="78" t="s">
        <v>310</v>
      </c>
      <c r="C544" s="78" t="s">
        <v>12615</v>
      </c>
      <c r="D544" s="90" t="n">
        <v>11611</v>
      </c>
      <c r="E544" s="78" t="s">
        <v>11230</v>
      </c>
      <c r="F544" s="78" t="s">
        <v>221</v>
      </c>
      <c r="G544" s="79" t="n">
        <v>43720</v>
      </c>
      <c r="H544" s="91" t="n">
        <v>0.0182213131015076</v>
      </c>
      <c r="I544" s="78" t="s">
        <v>11528</v>
      </c>
      <c r="J544" s="90" t="n">
        <v>15</v>
      </c>
      <c r="K544" s="81" t="n">
        <v>0.655967271654272</v>
      </c>
    </row>
    <row r="545" customFormat="false" ht="15" hidden="false" customHeight="false" outlineLevel="0" collapsed="false">
      <c r="A545" s="78" t="s">
        <v>309</v>
      </c>
      <c r="B545" s="78" t="s">
        <v>310</v>
      </c>
      <c r="C545" s="78" t="s">
        <v>12616</v>
      </c>
      <c r="D545" s="90" t="n">
        <v>40456</v>
      </c>
      <c r="E545" s="78" t="s">
        <v>11270</v>
      </c>
      <c r="F545" s="78" t="s">
        <v>224</v>
      </c>
      <c r="G545" s="79" t="n">
        <v>42488</v>
      </c>
      <c r="H545" s="91" t="n">
        <v>0.0177078488347862</v>
      </c>
      <c r="I545" s="78" t="s">
        <v>11528</v>
      </c>
      <c r="J545" s="90" t="n">
        <v>16</v>
      </c>
      <c r="K545" s="81" t="n">
        <v>0.637482558052303</v>
      </c>
    </row>
    <row r="546" customFormat="false" ht="15" hidden="false" customHeight="false" outlineLevel="0" collapsed="false">
      <c r="A546" s="78" t="s">
        <v>309</v>
      </c>
      <c r="B546" s="78" t="s">
        <v>310</v>
      </c>
      <c r="C546" s="78" t="s">
        <v>12617</v>
      </c>
      <c r="D546" s="90" t="n">
        <v>22999</v>
      </c>
      <c r="E546" s="78" t="s">
        <v>220</v>
      </c>
      <c r="F546" s="78" t="s">
        <v>221</v>
      </c>
      <c r="G546" s="79" t="n">
        <v>42452</v>
      </c>
      <c r="H546" s="91" t="n">
        <v>0.0176928450088106</v>
      </c>
      <c r="I546" s="78" t="s">
        <v>11528</v>
      </c>
      <c r="J546" s="90" t="n">
        <v>17</v>
      </c>
      <c r="K546" s="81" t="n">
        <v>0.636942420317181</v>
      </c>
    </row>
    <row r="547" customFormat="false" ht="15" hidden="false" customHeight="false" outlineLevel="0" collapsed="false">
      <c r="A547" s="78" t="s">
        <v>309</v>
      </c>
      <c r="B547" s="78" t="s">
        <v>310</v>
      </c>
      <c r="C547" s="78" t="s">
        <v>12618</v>
      </c>
      <c r="D547" s="90" t="n">
        <v>65000</v>
      </c>
      <c r="E547" s="78" t="s">
        <v>11536</v>
      </c>
      <c r="F547" s="78" t="s">
        <v>224</v>
      </c>
      <c r="G547" s="79" t="n">
        <v>42110</v>
      </c>
      <c r="H547" s="91" t="n">
        <v>0.0175503086620422</v>
      </c>
      <c r="I547" s="78" t="s">
        <v>11528</v>
      </c>
      <c r="J547" s="90" t="n">
        <v>18</v>
      </c>
      <c r="K547" s="81" t="n">
        <v>0.631811111833518</v>
      </c>
    </row>
    <row r="548" customFormat="false" ht="15" hidden="false" customHeight="false" outlineLevel="0" collapsed="false">
      <c r="A548" s="78" t="s">
        <v>309</v>
      </c>
      <c r="B548" s="78" t="s">
        <v>310</v>
      </c>
      <c r="C548" s="78" t="s">
        <v>12619</v>
      </c>
      <c r="D548" s="90" t="n">
        <v>22000</v>
      </c>
      <c r="E548" s="78" t="s">
        <v>220</v>
      </c>
      <c r="F548" s="78" t="s">
        <v>221</v>
      </c>
      <c r="G548" s="79" t="n">
        <v>40291</v>
      </c>
      <c r="H548" s="91" t="n">
        <v>0.0167921986773294</v>
      </c>
      <c r="I548" s="78" t="s">
        <v>11528</v>
      </c>
      <c r="J548" s="90" t="n">
        <v>19</v>
      </c>
      <c r="K548" s="81" t="n">
        <v>0.604519152383858</v>
      </c>
    </row>
    <row r="549" customFormat="false" ht="15" hidden="false" customHeight="false" outlineLevel="0" collapsed="false">
      <c r="A549" s="78" t="s">
        <v>309</v>
      </c>
      <c r="B549" s="78" t="s">
        <v>310</v>
      </c>
      <c r="C549" s="78" t="s">
        <v>12620</v>
      </c>
      <c r="D549" s="90" t="n">
        <v>11011</v>
      </c>
      <c r="E549" s="78" t="s">
        <v>11230</v>
      </c>
      <c r="F549" s="78" t="s">
        <v>221</v>
      </c>
      <c r="G549" s="79" t="n">
        <v>39790</v>
      </c>
      <c r="H549" s="91" t="n">
        <v>0.016583395432502</v>
      </c>
      <c r="I549" s="78" t="s">
        <v>11528</v>
      </c>
      <c r="J549" s="90" t="n">
        <v>20</v>
      </c>
      <c r="K549" s="81" t="n">
        <v>0.59700223557007</v>
      </c>
    </row>
    <row r="550" customFormat="false" ht="15" hidden="false" customHeight="false" outlineLevel="0" collapsed="false">
      <c r="A550" s="78" t="s">
        <v>309</v>
      </c>
      <c r="B550" s="78" t="s">
        <v>310</v>
      </c>
      <c r="C550" s="78" t="s">
        <v>12621</v>
      </c>
      <c r="D550" s="90" t="n">
        <v>11789</v>
      </c>
      <c r="E550" s="78" t="s">
        <v>11230</v>
      </c>
      <c r="F550" s="78" t="s">
        <v>221</v>
      </c>
      <c r="G550" s="79" t="n">
        <v>37561</v>
      </c>
      <c r="H550" s="91" t="n">
        <v>0.0156544085408446</v>
      </c>
      <c r="I550" s="78" t="s">
        <v>11528</v>
      </c>
      <c r="J550" s="90" t="n">
        <v>21</v>
      </c>
      <c r="K550" s="81" t="n">
        <v>0.563558707470405</v>
      </c>
    </row>
    <row r="551" customFormat="false" ht="15" hidden="false" customHeight="false" outlineLevel="0" collapsed="false">
      <c r="A551" s="78" t="s">
        <v>309</v>
      </c>
      <c r="B551" s="78" t="s">
        <v>310</v>
      </c>
      <c r="C551" s="78" t="s">
        <v>12622</v>
      </c>
      <c r="D551" s="90" t="n">
        <v>15123</v>
      </c>
      <c r="E551" s="78" t="s">
        <v>11237</v>
      </c>
      <c r="F551" s="78" t="s">
        <v>227</v>
      </c>
      <c r="G551" s="79" t="n">
        <v>36215</v>
      </c>
      <c r="H551" s="91" t="n">
        <v>0.0150934321585338</v>
      </c>
      <c r="I551" s="78" t="s">
        <v>11528</v>
      </c>
      <c r="J551" s="90" t="n">
        <v>22</v>
      </c>
      <c r="K551" s="81" t="n">
        <v>0.543363557707215</v>
      </c>
    </row>
    <row r="552" customFormat="false" ht="15" hidden="false" customHeight="false" outlineLevel="0" collapsed="false">
      <c r="A552" s="78" t="s">
        <v>309</v>
      </c>
      <c r="B552" s="78" t="s">
        <v>310</v>
      </c>
      <c r="C552" s="78" t="s">
        <v>12623</v>
      </c>
      <c r="D552" s="90" t="n">
        <v>22456</v>
      </c>
      <c r="E552" s="78" t="s">
        <v>220</v>
      </c>
      <c r="F552" s="78" t="s">
        <v>221</v>
      </c>
      <c r="G552" s="79" t="n">
        <v>35622</v>
      </c>
      <c r="H552" s="91" t="n">
        <v>0.0148462858028797</v>
      </c>
      <c r="I552" s="78" t="s">
        <v>11528</v>
      </c>
      <c r="J552" s="90" t="n">
        <v>23</v>
      </c>
      <c r="K552" s="81" t="n">
        <v>0.53446628890367</v>
      </c>
    </row>
    <row r="553" customFormat="false" ht="15" hidden="false" customHeight="false" outlineLevel="0" collapsed="false">
      <c r="A553" s="78" t="s">
        <v>309</v>
      </c>
      <c r="B553" s="78" t="s">
        <v>310</v>
      </c>
      <c r="C553" s="78" t="s">
        <v>12624</v>
      </c>
      <c r="D553" s="90" t="n">
        <v>10456</v>
      </c>
      <c r="E553" s="78" t="s">
        <v>11232</v>
      </c>
      <c r="F553" s="78" t="s">
        <v>221</v>
      </c>
      <c r="G553" s="79" t="n">
        <v>35505</v>
      </c>
      <c r="H553" s="91" t="n">
        <v>0.014797523368459</v>
      </c>
      <c r="I553" s="78" t="s">
        <v>11528</v>
      </c>
      <c r="J553" s="90" t="n">
        <v>24</v>
      </c>
      <c r="K553" s="81" t="n">
        <v>0.532710841264522</v>
      </c>
    </row>
    <row r="554" customFormat="false" ht="15" hidden="false" customHeight="false" outlineLevel="0" collapsed="false">
      <c r="A554" s="78" t="s">
        <v>309</v>
      </c>
      <c r="B554" s="78" t="s">
        <v>310</v>
      </c>
      <c r="C554" s="78" t="s">
        <v>12625</v>
      </c>
      <c r="D554" s="90" t="n">
        <v>10222</v>
      </c>
      <c r="E554" s="78" t="s">
        <v>11232</v>
      </c>
      <c r="F554" s="78" t="s">
        <v>221</v>
      </c>
      <c r="G554" s="79" t="n">
        <v>33917</v>
      </c>
      <c r="H554" s="91" t="n">
        <v>0.0141356879337564</v>
      </c>
      <c r="I554" s="78" t="s">
        <v>11528</v>
      </c>
      <c r="J554" s="90" t="n">
        <v>25</v>
      </c>
      <c r="K554" s="81" t="n">
        <v>0.508884765615232</v>
      </c>
    </row>
    <row r="555" customFormat="false" ht="15" hidden="false" customHeight="false" outlineLevel="0" collapsed="false">
      <c r="A555" s="78" t="s">
        <v>309</v>
      </c>
      <c r="B555" s="78" t="s">
        <v>310</v>
      </c>
      <c r="C555" s="78" t="s">
        <v>12626</v>
      </c>
      <c r="D555" s="90" t="n">
        <v>11777</v>
      </c>
      <c r="E555" s="78" t="s">
        <v>11230</v>
      </c>
      <c r="F555" s="78" t="s">
        <v>221</v>
      </c>
      <c r="G555" s="79" t="n">
        <v>33850</v>
      </c>
      <c r="H555" s="91" t="n">
        <v>0.014107764146524</v>
      </c>
      <c r="I555" s="78" t="s">
        <v>11528</v>
      </c>
      <c r="J555" s="90" t="n">
        <v>26</v>
      </c>
      <c r="K555" s="81" t="n">
        <v>0.507879509274865</v>
      </c>
    </row>
    <row r="556" customFormat="false" ht="15" hidden="false" customHeight="false" outlineLevel="0" collapsed="false">
      <c r="A556" s="78" t="s">
        <v>309</v>
      </c>
      <c r="B556" s="78" t="s">
        <v>310</v>
      </c>
      <c r="C556" s="78" t="s">
        <v>12627</v>
      </c>
      <c r="D556" s="90" t="n">
        <v>10888</v>
      </c>
      <c r="E556" s="78" t="s">
        <v>11232</v>
      </c>
      <c r="F556" s="78" t="s">
        <v>221</v>
      </c>
      <c r="G556" s="79" t="n">
        <v>33817</v>
      </c>
      <c r="H556" s="91" t="n">
        <v>0.0140940106393797</v>
      </c>
      <c r="I556" s="78" t="s">
        <v>11528</v>
      </c>
      <c r="J556" s="90" t="n">
        <v>27</v>
      </c>
      <c r="K556" s="81" t="n">
        <v>0.507384383017669</v>
      </c>
    </row>
    <row r="557" customFormat="false" ht="15" hidden="false" customHeight="false" outlineLevel="0" collapsed="false">
      <c r="A557" s="78" t="s">
        <v>309</v>
      </c>
      <c r="B557" s="78" t="s">
        <v>310</v>
      </c>
      <c r="C557" s="78" t="s">
        <v>12628</v>
      </c>
      <c r="D557" s="90" t="n">
        <v>22190</v>
      </c>
      <c r="E557" s="78" t="s">
        <v>220</v>
      </c>
      <c r="F557" s="78" t="s">
        <v>221</v>
      </c>
      <c r="G557" s="79" t="n">
        <v>32490</v>
      </c>
      <c r="H557" s="91" t="n">
        <v>0.0135409529430005</v>
      </c>
      <c r="I557" s="78" t="s">
        <v>11534</v>
      </c>
      <c r="J557" s="90" t="n">
        <v>28</v>
      </c>
      <c r="K557" s="81" t="n">
        <v>0.487474305948017</v>
      </c>
    </row>
    <row r="558" customFormat="false" ht="15" hidden="false" customHeight="false" outlineLevel="0" collapsed="false">
      <c r="A558" s="78" t="s">
        <v>309</v>
      </c>
      <c r="B558" s="78" t="s">
        <v>310</v>
      </c>
      <c r="C558" s="78" t="s">
        <v>12629</v>
      </c>
      <c r="D558" s="90" t="n">
        <v>40123</v>
      </c>
      <c r="E558" s="78" t="s">
        <v>11270</v>
      </c>
      <c r="F558" s="78" t="s">
        <v>224</v>
      </c>
      <c r="G558" s="79" t="n">
        <v>31327</v>
      </c>
      <c r="H558" s="91" t="n">
        <v>0.0130562460093991</v>
      </c>
      <c r="I558" s="78" t="s">
        <v>11528</v>
      </c>
      <c r="J558" s="90" t="n">
        <v>29</v>
      </c>
      <c r="K558" s="81" t="n">
        <v>0.470024856338366</v>
      </c>
    </row>
    <row r="559" customFormat="false" ht="15" hidden="false" customHeight="false" outlineLevel="0" collapsed="false">
      <c r="A559" s="78" t="s">
        <v>309</v>
      </c>
      <c r="B559" s="78" t="s">
        <v>310</v>
      </c>
      <c r="C559" s="78" t="s">
        <v>12630</v>
      </c>
      <c r="D559" s="90" t="n">
        <v>44555</v>
      </c>
      <c r="E559" s="78" t="s">
        <v>11240</v>
      </c>
      <c r="F559" s="78" t="s">
        <v>221</v>
      </c>
      <c r="G559" s="79" t="n">
        <v>30918</v>
      </c>
      <c r="H559" s="91" t="n">
        <v>0.0128857858753982</v>
      </c>
      <c r="I559" s="78" t="s">
        <v>11528</v>
      </c>
      <c r="J559" s="90" t="n">
        <v>30</v>
      </c>
      <c r="K559" s="81" t="n">
        <v>0.463888291514336</v>
      </c>
    </row>
    <row r="560" customFormat="false" ht="15" hidden="false" customHeight="false" outlineLevel="0" collapsed="false">
      <c r="A560" s="78" t="s">
        <v>309</v>
      </c>
      <c r="B560" s="78" t="s">
        <v>310</v>
      </c>
      <c r="C560" s="78" t="s">
        <v>12631</v>
      </c>
      <c r="D560" s="90" t="n">
        <v>15111</v>
      </c>
      <c r="E560" s="78" t="s">
        <v>11237</v>
      </c>
      <c r="F560" s="78" t="s">
        <v>227</v>
      </c>
      <c r="G560" s="79" t="n">
        <v>30389</v>
      </c>
      <c r="H560" s="91" t="n">
        <v>0.0126653129881453</v>
      </c>
      <c r="I560" s="78" t="s">
        <v>11528</v>
      </c>
      <c r="J560" s="90" t="n">
        <v>31</v>
      </c>
      <c r="K560" s="81" t="n">
        <v>0.455951267573231</v>
      </c>
    </row>
    <row r="561" customFormat="false" ht="15" hidden="false" customHeight="false" outlineLevel="0" collapsed="false">
      <c r="A561" s="78" t="s">
        <v>309</v>
      </c>
      <c r="B561" s="78" t="s">
        <v>310</v>
      </c>
      <c r="C561" s="78" t="s">
        <v>12632</v>
      </c>
      <c r="D561" s="90" t="n">
        <v>43147</v>
      </c>
      <c r="E561" s="78" t="s">
        <v>11632</v>
      </c>
      <c r="F561" s="78" t="s">
        <v>224</v>
      </c>
      <c r="G561" s="79" t="n">
        <v>29541</v>
      </c>
      <c r="H561" s="91" t="n">
        <v>0.0123118895318306</v>
      </c>
      <c r="I561" s="78" t="s">
        <v>11528</v>
      </c>
      <c r="J561" s="90" t="n">
        <v>32</v>
      </c>
      <c r="K561" s="81" t="n">
        <v>0.443228023145902</v>
      </c>
    </row>
    <row r="562" customFormat="false" ht="15" hidden="false" customHeight="false" outlineLevel="0" collapsed="false">
      <c r="A562" s="78" t="s">
        <v>309</v>
      </c>
      <c r="B562" s="78" t="s">
        <v>310</v>
      </c>
      <c r="C562" s="78" t="s">
        <v>12633</v>
      </c>
      <c r="D562" s="90" t="n">
        <v>11000</v>
      </c>
      <c r="E562" s="78" t="s">
        <v>11230</v>
      </c>
      <c r="F562" s="78" t="s">
        <v>221</v>
      </c>
      <c r="G562" s="79" t="n">
        <v>29245</v>
      </c>
      <c r="H562" s="91" t="n">
        <v>0.0121885247404755</v>
      </c>
      <c r="I562" s="78" t="s">
        <v>11534</v>
      </c>
      <c r="J562" s="90" t="n">
        <v>33</v>
      </c>
      <c r="K562" s="81" t="n">
        <v>0.438786890657118</v>
      </c>
    </row>
    <row r="563" customFormat="false" ht="15" hidden="false" customHeight="false" outlineLevel="0" collapsed="false">
      <c r="A563" s="78" t="s">
        <v>309</v>
      </c>
      <c r="B563" s="78" t="s">
        <v>310</v>
      </c>
      <c r="C563" s="78" t="s">
        <v>12634</v>
      </c>
      <c r="D563" s="90" t="n">
        <v>10123</v>
      </c>
      <c r="E563" s="78" t="s">
        <v>11232</v>
      </c>
      <c r="F563" s="78" t="s">
        <v>221</v>
      </c>
      <c r="G563" s="79" t="n">
        <v>28151</v>
      </c>
      <c r="H563" s="91" t="n">
        <v>0.011732575139994</v>
      </c>
      <c r="I563" s="78" t="s">
        <v>11534</v>
      </c>
      <c r="J563" s="90" t="n">
        <v>34</v>
      </c>
      <c r="K563" s="81" t="n">
        <v>0.422372705039785</v>
      </c>
    </row>
    <row r="564" customFormat="false" ht="15" hidden="false" customHeight="false" outlineLevel="0" collapsed="false">
      <c r="A564" s="78" t="s">
        <v>309</v>
      </c>
      <c r="B564" s="78" t="s">
        <v>310</v>
      </c>
      <c r="C564" s="78" t="s">
        <v>12635</v>
      </c>
      <c r="D564" s="90" t="n">
        <v>43789</v>
      </c>
      <c r="E564" s="78" t="s">
        <v>11632</v>
      </c>
      <c r="F564" s="78" t="s">
        <v>224</v>
      </c>
      <c r="G564" s="79" t="n">
        <v>27228</v>
      </c>
      <c r="H564" s="91" t="n">
        <v>0.0113478937128968</v>
      </c>
      <c r="I564" s="78" t="s">
        <v>11528</v>
      </c>
      <c r="J564" s="90" t="n">
        <v>35</v>
      </c>
      <c r="K564" s="81" t="n">
        <v>0.408524173664284</v>
      </c>
    </row>
    <row r="565" customFormat="false" ht="15" hidden="false" customHeight="false" outlineLevel="0" collapsed="false">
      <c r="A565" s="78" t="s">
        <v>309</v>
      </c>
      <c r="B565" s="78" t="s">
        <v>310</v>
      </c>
      <c r="C565" s="78" t="s">
        <v>12636</v>
      </c>
      <c r="D565" s="90" t="n">
        <v>13333</v>
      </c>
      <c r="E565" s="78" t="s">
        <v>223</v>
      </c>
      <c r="F565" s="78" t="s">
        <v>224</v>
      </c>
      <c r="G565" s="79" t="n">
        <v>23756</v>
      </c>
      <c r="H565" s="91" t="n">
        <v>0.00990085805213663</v>
      </c>
      <c r="I565" s="78" t="s">
        <v>11534</v>
      </c>
      <c r="J565" s="90" t="n">
        <v>36</v>
      </c>
      <c r="K565" s="81" t="n">
        <v>0.356430889876919</v>
      </c>
    </row>
    <row r="566" customFormat="false" ht="15" hidden="false" customHeight="false" outlineLevel="0" collapsed="false">
      <c r="A566" s="78" t="s">
        <v>299</v>
      </c>
      <c r="B566" s="78" t="s">
        <v>300</v>
      </c>
      <c r="C566" s="78" t="s">
        <v>12637</v>
      </c>
      <c r="D566" s="90" t="n">
        <v>15100</v>
      </c>
      <c r="E566" s="78" t="s">
        <v>11237</v>
      </c>
      <c r="F566" s="78" t="s">
        <v>227</v>
      </c>
      <c r="G566" s="79" t="n">
        <v>115434</v>
      </c>
      <c r="H566" s="91" t="n">
        <v>0.0239235500878735</v>
      </c>
      <c r="I566" s="78" t="s">
        <v>11528</v>
      </c>
      <c r="J566" s="90" t="n">
        <v>1</v>
      </c>
      <c r="K566" s="81" t="n">
        <v>0.980865553602812</v>
      </c>
    </row>
    <row r="567" customFormat="false" ht="15" hidden="false" customHeight="false" outlineLevel="0" collapsed="false">
      <c r="A567" s="78" t="s">
        <v>299</v>
      </c>
      <c r="B567" s="78" t="s">
        <v>300</v>
      </c>
      <c r="C567" s="78" t="s">
        <v>12638</v>
      </c>
      <c r="D567" s="90" t="n">
        <v>15999</v>
      </c>
      <c r="E567" s="78" t="s">
        <v>11237</v>
      </c>
      <c r="F567" s="78" t="s">
        <v>227</v>
      </c>
      <c r="G567" s="79" t="n">
        <v>103401</v>
      </c>
      <c r="H567" s="91" t="n">
        <v>0.0214297261000763</v>
      </c>
      <c r="I567" s="78" t="s">
        <v>11528</v>
      </c>
      <c r="J567" s="90" t="n">
        <v>2</v>
      </c>
      <c r="K567" s="81" t="n">
        <v>0.878618770103127</v>
      </c>
    </row>
    <row r="568" customFormat="false" ht="15" hidden="false" customHeight="false" outlineLevel="0" collapsed="false">
      <c r="A568" s="78" t="s">
        <v>299</v>
      </c>
      <c r="B568" s="78" t="s">
        <v>300</v>
      </c>
      <c r="C568" s="78" t="s">
        <v>12639</v>
      </c>
      <c r="D568" s="90" t="n">
        <v>55123</v>
      </c>
      <c r="E568" s="78" t="s">
        <v>232</v>
      </c>
      <c r="F568" s="78" t="s">
        <v>227</v>
      </c>
      <c r="G568" s="79" t="n">
        <v>100026</v>
      </c>
      <c r="H568" s="91" t="n">
        <v>0.0207302616307988</v>
      </c>
      <c r="I568" s="78" t="s">
        <v>11528</v>
      </c>
      <c r="J568" s="90" t="n">
        <v>3</v>
      </c>
      <c r="K568" s="81" t="n">
        <v>0.849940726862752</v>
      </c>
    </row>
    <row r="569" customFormat="false" ht="15" hidden="false" customHeight="false" outlineLevel="0" collapsed="false">
      <c r="A569" s="78" t="s">
        <v>299</v>
      </c>
      <c r="B569" s="78" t="s">
        <v>300</v>
      </c>
      <c r="C569" s="78" t="s">
        <v>12640</v>
      </c>
      <c r="D569" s="90" t="n">
        <v>15112</v>
      </c>
      <c r="E569" s="78" t="s">
        <v>11237</v>
      </c>
      <c r="F569" s="78" t="s">
        <v>227</v>
      </c>
      <c r="G569" s="79" t="n">
        <v>92730</v>
      </c>
      <c r="H569" s="91" t="n">
        <v>0.0192181748847697</v>
      </c>
      <c r="I569" s="78" t="s">
        <v>11528</v>
      </c>
      <c r="J569" s="90" t="n">
        <v>4</v>
      </c>
      <c r="K569" s="81" t="n">
        <v>0.787945170275558</v>
      </c>
    </row>
    <row r="570" customFormat="false" ht="15" hidden="false" customHeight="false" outlineLevel="0" collapsed="false">
      <c r="A570" s="78" t="s">
        <v>299</v>
      </c>
      <c r="B570" s="78" t="s">
        <v>300</v>
      </c>
      <c r="C570" s="78" t="s">
        <v>12641</v>
      </c>
      <c r="D570" s="90" t="n">
        <v>22022</v>
      </c>
      <c r="E570" s="78" t="s">
        <v>220</v>
      </c>
      <c r="F570" s="78" t="s">
        <v>221</v>
      </c>
      <c r="G570" s="79" t="n">
        <v>87182</v>
      </c>
      <c r="H570" s="91" t="n">
        <v>0.0180683589216434</v>
      </c>
      <c r="I570" s="78" t="s">
        <v>11528</v>
      </c>
      <c r="J570" s="90" t="n">
        <v>5</v>
      </c>
      <c r="K570" s="81" t="n">
        <v>0.740802715787379</v>
      </c>
    </row>
    <row r="571" customFormat="false" ht="15" hidden="false" customHeight="false" outlineLevel="0" collapsed="false">
      <c r="A571" s="78" t="s">
        <v>299</v>
      </c>
      <c r="B571" s="78" t="s">
        <v>300</v>
      </c>
      <c r="C571" s="78" t="s">
        <v>12642</v>
      </c>
      <c r="D571" s="90" t="n">
        <v>44333</v>
      </c>
      <c r="E571" s="78" t="s">
        <v>11240</v>
      </c>
      <c r="F571" s="78" t="s">
        <v>221</v>
      </c>
      <c r="G571" s="79" t="n">
        <v>85233</v>
      </c>
      <c r="H571" s="91" t="n">
        <v>0.0176644311436814</v>
      </c>
      <c r="I571" s="78" t="s">
        <v>11528</v>
      </c>
      <c r="J571" s="90" t="n">
        <v>6</v>
      </c>
      <c r="K571" s="81" t="n">
        <v>0.724241676890937</v>
      </c>
    </row>
    <row r="572" customFormat="false" ht="15" hidden="false" customHeight="false" outlineLevel="0" collapsed="false">
      <c r="A572" s="78" t="s">
        <v>299</v>
      </c>
      <c r="B572" s="78" t="s">
        <v>300</v>
      </c>
      <c r="C572" s="78" t="s">
        <v>12643</v>
      </c>
      <c r="D572" s="90" t="n">
        <v>22111</v>
      </c>
      <c r="E572" s="78" t="s">
        <v>220</v>
      </c>
      <c r="F572" s="78" t="s">
        <v>221</v>
      </c>
      <c r="G572" s="79" t="n">
        <v>84354</v>
      </c>
      <c r="H572" s="91" t="n">
        <v>0.0174822595085718</v>
      </c>
      <c r="I572" s="78" t="s">
        <v>11528</v>
      </c>
      <c r="J572" s="90" t="n">
        <v>7</v>
      </c>
      <c r="K572" s="81" t="n">
        <v>0.716772639851444</v>
      </c>
    </row>
    <row r="573" customFormat="false" ht="15" hidden="false" customHeight="false" outlineLevel="0" collapsed="false">
      <c r="A573" s="78" t="s">
        <v>299</v>
      </c>
      <c r="B573" s="78" t="s">
        <v>300</v>
      </c>
      <c r="C573" s="78" t="s">
        <v>12644</v>
      </c>
      <c r="D573" s="90" t="n">
        <v>44444</v>
      </c>
      <c r="E573" s="78" t="s">
        <v>11240</v>
      </c>
      <c r="F573" s="78" t="s">
        <v>221</v>
      </c>
      <c r="G573" s="79" t="n">
        <v>82770</v>
      </c>
      <c r="H573" s="91" t="n">
        <v>0.0171539775176576</v>
      </c>
      <c r="I573" s="78" t="s">
        <v>11528</v>
      </c>
      <c r="J573" s="90" t="n">
        <v>8</v>
      </c>
      <c r="K573" s="81" t="n">
        <v>0.703313078223961</v>
      </c>
    </row>
    <row r="574" customFormat="false" ht="15" hidden="false" customHeight="false" outlineLevel="0" collapsed="false">
      <c r="A574" s="78" t="s">
        <v>299</v>
      </c>
      <c r="B574" s="78" t="s">
        <v>300</v>
      </c>
      <c r="C574" s="78" t="s">
        <v>12645</v>
      </c>
      <c r="D574" s="90" t="n">
        <v>22555</v>
      </c>
      <c r="E574" s="78" t="s">
        <v>220</v>
      </c>
      <c r="F574" s="78" t="s">
        <v>221</v>
      </c>
      <c r="G574" s="79" t="n">
        <v>78986</v>
      </c>
      <c r="H574" s="91" t="n">
        <v>0.0163697483171403</v>
      </c>
      <c r="I574" s="78" t="s">
        <v>11528</v>
      </c>
      <c r="J574" s="90" t="n">
        <v>9</v>
      </c>
      <c r="K574" s="81" t="n">
        <v>0.671159681002752</v>
      </c>
    </row>
    <row r="575" customFormat="false" ht="15" hidden="false" customHeight="false" outlineLevel="0" collapsed="false">
      <c r="A575" s="78" t="s">
        <v>299</v>
      </c>
      <c r="B575" s="78" t="s">
        <v>300</v>
      </c>
      <c r="C575" s="78" t="s">
        <v>12646</v>
      </c>
      <c r="D575" s="90" t="n">
        <v>44500</v>
      </c>
      <c r="E575" s="78" t="s">
        <v>11240</v>
      </c>
      <c r="F575" s="78" t="s">
        <v>221</v>
      </c>
      <c r="G575" s="79" t="n">
        <v>77454</v>
      </c>
      <c r="H575" s="91" t="n">
        <v>0.0160522432602713</v>
      </c>
      <c r="I575" s="78" t="s">
        <v>11528</v>
      </c>
      <c r="J575" s="90" t="n">
        <v>10</v>
      </c>
      <c r="K575" s="81" t="n">
        <v>0.658141973671121</v>
      </c>
    </row>
    <row r="576" customFormat="false" ht="15" hidden="false" customHeight="false" outlineLevel="0" collapsed="false">
      <c r="A576" s="78" t="s">
        <v>299</v>
      </c>
      <c r="B576" s="78" t="s">
        <v>300</v>
      </c>
      <c r="C576" s="78" t="s">
        <v>12647</v>
      </c>
      <c r="D576" s="90" t="n">
        <v>22333</v>
      </c>
      <c r="E576" s="78" t="s">
        <v>220</v>
      </c>
      <c r="F576" s="78" t="s">
        <v>221</v>
      </c>
      <c r="G576" s="79" t="n">
        <v>75841</v>
      </c>
      <c r="H576" s="91" t="n">
        <v>0.0157179510561395</v>
      </c>
      <c r="I576" s="78" t="s">
        <v>11528</v>
      </c>
      <c r="J576" s="90" t="n">
        <v>11</v>
      </c>
      <c r="K576" s="81" t="n">
        <v>0.644435993301721</v>
      </c>
    </row>
    <row r="577" customFormat="false" ht="15" hidden="false" customHeight="false" outlineLevel="0" collapsed="false">
      <c r="A577" s="78" t="s">
        <v>299</v>
      </c>
      <c r="B577" s="78" t="s">
        <v>300</v>
      </c>
      <c r="C577" s="78" t="s">
        <v>12648</v>
      </c>
      <c r="D577" s="90" t="n">
        <v>15678</v>
      </c>
      <c r="E577" s="78" t="s">
        <v>11237</v>
      </c>
      <c r="F577" s="78" t="s">
        <v>227</v>
      </c>
      <c r="G577" s="79" t="n">
        <v>74675</v>
      </c>
      <c r="H577" s="91" t="n">
        <v>0.0154762990350499</v>
      </c>
      <c r="I577" s="78" t="s">
        <v>11528</v>
      </c>
      <c r="J577" s="90" t="n">
        <v>12</v>
      </c>
      <c r="K577" s="81" t="n">
        <v>0.634528260437046</v>
      </c>
    </row>
    <row r="578" customFormat="false" ht="15" hidden="false" customHeight="false" outlineLevel="0" collapsed="false">
      <c r="A578" s="78" t="s">
        <v>299</v>
      </c>
      <c r="B578" s="78" t="s">
        <v>300</v>
      </c>
      <c r="C578" s="78" t="s">
        <v>12649</v>
      </c>
      <c r="D578" s="90" t="n">
        <v>70000</v>
      </c>
      <c r="E578" s="78" t="s">
        <v>226</v>
      </c>
      <c r="F578" s="78" t="s">
        <v>227</v>
      </c>
      <c r="G578" s="79" t="n">
        <v>73186</v>
      </c>
      <c r="H578" s="91" t="n">
        <v>0.0151677056736413</v>
      </c>
      <c r="I578" s="78" t="s">
        <v>11528</v>
      </c>
      <c r="J578" s="90" t="n">
        <v>13</v>
      </c>
      <c r="K578" s="81" t="n">
        <v>0.621875932619292</v>
      </c>
    </row>
    <row r="579" customFormat="false" ht="15" hidden="false" customHeight="false" outlineLevel="0" collapsed="false">
      <c r="A579" s="78" t="s">
        <v>299</v>
      </c>
      <c r="B579" s="78" t="s">
        <v>300</v>
      </c>
      <c r="C579" s="78" t="s">
        <v>12650</v>
      </c>
      <c r="D579" s="90" t="n">
        <v>15123</v>
      </c>
      <c r="E579" s="78" t="s">
        <v>11237</v>
      </c>
      <c r="F579" s="78" t="s">
        <v>227</v>
      </c>
      <c r="G579" s="79" t="n">
        <v>70098</v>
      </c>
      <c r="H579" s="91" t="n">
        <v>0.0145277215903439</v>
      </c>
      <c r="I579" s="78" t="s">
        <v>11528</v>
      </c>
      <c r="J579" s="90" t="n">
        <v>14</v>
      </c>
      <c r="K579" s="81" t="n">
        <v>0.595636585204099</v>
      </c>
    </row>
    <row r="580" customFormat="false" ht="15" hidden="false" customHeight="false" outlineLevel="0" collapsed="false">
      <c r="A580" s="78" t="s">
        <v>299</v>
      </c>
      <c r="B580" s="78" t="s">
        <v>300</v>
      </c>
      <c r="C580" s="78" t="s">
        <v>12651</v>
      </c>
      <c r="D580" s="90" t="n">
        <v>22777</v>
      </c>
      <c r="E580" s="78" t="s">
        <v>220</v>
      </c>
      <c r="F580" s="78" t="s">
        <v>221</v>
      </c>
      <c r="G580" s="79" t="n">
        <v>69719</v>
      </c>
      <c r="H580" s="91" t="n">
        <v>0.0144491743210532</v>
      </c>
      <c r="I580" s="78" t="s">
        <v>11528</v>
      </c>
      <c r="J580" s="90" t="n">
        <v>15</v>
      </c>
      <c r="K580" s="81" t="n">
        <v>0.592416147163179</v>
      </c>
    </row>
    <row r="581" customFormat="false" ht="15" hidden="false" customHeight="false" outlineLevel="0" collapsed="false">
      <c r="A581" s="78" t="s">
        <v>299</v>
      </c>
      <c r="B581" s="78" t="s">
        <v>300</v>
      </c>
      <c r="C581" s="78" t="s">
        <v>12652</v>
      </c>
      <c r="D581" s="90" t="n">
        <v>15130</v>
      </c>
      <c r="E581" s="78" t="s">
        <v>11237</v>
      </c>
      <c r="F581" s="78" t="s">
        <v>227</v>
      </c>
      <c r="G581" s="79" t="n">
        <v>67637</v>
      </c>
      <c r="H581" s="91" t="n">
        <v>0.0140176824617833</v>
      </c>
      <c r="I581" s="78" t="s">
        <v>11528</v>
      </c>
      <c r="J581" s="90" t="n">
        <v>16</v>
      </c>
      <c r="K581" s="81" t="n">
        <v>0.574724980933117</v>
      </c>
    </row>
    <row r="582" customFormat="false" ht="15" hidden="false" customHeight="false" outlineLevel="0" collapsed="false">
      <c r="A582" s="78" t="s">
        <v>299</v>
      </c>
      <c r="B582" s="78" t="s">
        <v>300</v>
      </c>
      <c r="C582" s="78" t="s">
        <v>12653</v>
      </c>
      <c r="D582" s="90" t="n">
        <v>15115</v>
      </c>
      <c r="E582" s="78" t="s">
        <v>11237</v>
      </c>
      <c r="F582" s="78" t="s">
        <v>227</v>
      </c>
      <c r="G582" s="79" t="n">
        <v>66524</v>
      </c>
      <c r="H582" s="91" t="n">
        <v>0.0137870146234705</v>
      </c>
      <c r="I582" s="78" t="s">
        <v>11528</v>
      </c>
      <c r="J582" s="90" t="n">
        <v>17</v>
      </c>
      <c r="K582" s="81" t="n">
        <v>0.565267599562291</v>
      </c>
    </row>
    <row r="583" customFormat="false" ht="15" hidden="false" customHeight="false" outlineLevel="0" collapsed="false">
      <c r="A583" s="78" t="s">
        <v>299</v>
      </c>
      <c r="B583" s="78" t="s">
        <v>300</v>
      </c>
      <c r="C583" s="78" t="s">
        <v>12654</v>
      </c>
      <c r="D583" s="90" t="n">
        <v>15555</v>
      </c>
      <c r="E583" s="78" t="s">
        <v>11237</v>
      </c>
      <c r="F583" s="78" t="s">
        <v>227</v>
      </c>
      <c r="G583" s="79" t="n">
        <v>66386</v>
      </c>
      <c r="H583" s="91" t="n">
        <v>0.0137584142985045</v>
      </c>
      <c r="I583" s="78" t="s">
        <v>11528</v>
      </c>
      <c r="J583" s="90" t="n">
        <v>18</v>
      </c>
      <c r="K583" s="81" t="n">
        <v>0.564094986238684</v>
      </c>
    </row>
    <row r="584" customFormat="false" ht="15" hidden="false" customHeight="false" outlineLevel="0" collapsed="false">
      <c r="A584" s="78" t="s">
        <v>299</v>
      </c>
      <c r="B584" s="78" t="s">
        <v>300</v>
      </c>
      <c r="C584" s="78" t="s">
        <v>12655</v>
      </c>
      <c r="D584" s="90" t="n">
        <v>15111</v>
      </c>
      <c r="E584" s="78" t="s">
        <v>11237</v>
      </c>
      <c r="F584" s="78" t="s">
        <v>227</v>
      </c>
      <c r="G584" s="79" t="n">
        <v>60117</v>
      </c>
      <c r="H584" s="91" t="n">
        <v>0.0124591719998674</v>
      </c>
      <c r="I584" s="78" t="s">
        <v>11528</v>
      </c>
      <c r="J584" s="90" t="n">
        <v>19</v>
      </c>
      <c r="K584" s="81" t="n">
        <v>0.510826051994562</v>
      </c>
    </row>
    <row r="585" customFormat="false" ht="15" hidden="false" customHeight="false" outlineLevel="0" collapsed="false">
      <c r="A585" s="78" t="s">
        <v>299</v>
      </c>
      <c r="B585" s="78" t="s">
        <v>300</v>
      </c>
      <c r="C585" s="78" t="s">
        <v>12656</v>
      </c>
      <c r="D585" s="90" t="n">
        <v>11222</v>
      </c>
      <c r="E585" s="78" t="s">
        <v>11230</v>
      </c>
      <c r="F585" s="78" t="s">
        <v>221</v>
      </c>
      <c r="G585" s="79" t="n">
        <v>58017</v>
      </c>
      <c r="H585" s="91" t="n">
        <v>0.0120239496634281</v>
      </c>
      <c r="I585" s="78" t="s">
        <v>11528</v>
      </c>
      <c r="J585" s="90" t="n">
        <v>20</v>
      </c>
      <c r="K585" s="81" t="n">
        <v>0.492981936200551</v>
      </c>
    </row>
    <row r="586" customFormat="false" ht="15" hidden="false" customHeight="false" outlineLevel="0" collapsed="false">
      <c r="A586" s="78" t="s">
        <v>299</v>
      </c>
      <c r="B586" s="78" t="s">
        <v>300</v>
      </c>
      <c r="C586" s="78" t="s">
        <v>12657</v>
      </c>
      <c r="D586" s="90" t="n">
        <v>15777</v>
      </c>
      <c r="E586" s="78" t="s">
        <v>11237</v>
      </c>
      <c r="F586" s="78" t="s">
        <v>227</v>
      </c>
      <c r="G586" s="79" t="n">
        <v>57823</v>
      </c>
      <c r="H586" s="91" t="n">
        <v>0.0119837434094903</v>
      </c>
      <c r="I586" s="78" t="s">
        <v>11528</v>
      </c>
      <c r="J586" s="90" t="n">
        <v>21</v>
      </c>
      <c r="K586" s="81" t="n">
        <v>0.491333479789104</v>
      </c>
    </row>
    <row r="587" customFormat="false" ht="15" hidden="false" customHeight="false" outlineLevel="0" collapsed="false">
      <c r="A587" s="78" t="s">
        <v>299</v>
      </c>
      <c r="B587" s="78" t="s">
        <v>300</v>
      </c>
      <c r="C587" s="78" t="s">
        <v>12658</v>
      </c>
      <c r="D587" s="90" t="n">
        <v>11777</v>
      </c>
      <c r="E587" s="78" t="s">
        <v>11230</v>
      </c>
      <c r="F587" s="78" t="s">
        <v>221</v>
      </c>
      <c r="G587" s="79" t="n">
        <v>57258</v>
      </c>
      <c r="H587" s="91" t="n">
        <v>0.011866647876115</v>
      </c>
      <c r="I587" s="78" t="s">
        <v>11534</v>
      </c>
      <c r="J587" s="90" t="n">
        <v>22</v>
      </c>
      <c r="K587" s="81" t="n">
        <v>0.486532562920715</v>
      </c>
    </row>
    <row r="588" customFormat="false" ht="15" hidden="false" customHeight="false" outlineLevel="0" collapsed="false">
      <c r="A588" s="78" t="s">
        <v>299</v>
      </c>
      <c r="B588" s="78" t="s">
        <v>300</v>
      </c>
      <c r="C588" s="78" t="s">
        <v>12659</v>
      </c>
      <c r="D588" s="90" t="n">
        <v>50123</v>
      </c>
      <c r="E588" s="78" t="s">
        <v>11316</v>
      </c>
      <c r="F588" s="78" t="s">
        <v>224</v>
      </c>
      <c r="G588" s="79" t="n">
        <v>57069</v>
      </c>
      <c r="H588" s="91" t="n">
        <v>0.0118274778658355</v>
      </c>
      <c r="I588" s="78" t="s">
        <v>11534</v>
      </c>
      <c r="J588" s="90" t="n">
        <v>23</v>
      </c>
      <c r="K588" s="81" t="n">
        <v>0.484926592499254</v>
      </c>
    </row>
    <row r="589" customFormat="false" ht="15" hidden="false" customHeight="false" outlineLevel="0" collapsed="false">
      <c r="A589" s="78" t="s">
        <v>299</v>
      </c>
      <c r="B589" s="78" t="s">
        <v>300</v>
      </c>
      <c r="C589" s="78" t="s">
        <v>12660</v>
      </c>
      <c r="D589" s="90" t="n">
        <v>70777</v>
      </c>
      <c r="E589" s="78" t="s">
        <v>226</v>
      </c>
      <c r="F589" s="78" t="s">
        <v>227</v>
      </c>
      <c r="G589" s="79" t="n">
        <v>54365</v>
      </c>
      <c r="H589" s="91" t="n">
        <v>0.011267077295487</v>
      </c>
      <c r="I589" s="78" t="s">
        <v>11528</v>
      </c>
      <c r="J589" s="90" t="n">
        <v>24</v>
      </c>
      <c r="K589" s="81" t="n">
        <v>0.461950169114965</v>
      </c>
    </row>
    <row r="590" customFormat="false" ht="15" hidden="false" customHeight="false" outlineLevel="0" collapsed="false">
      <c r="A590" s="78" t="s">
        <v>299</v>
      </c>
      <c r="B590" s="78" t="s">
        <v>300</v>
      </c>
      <c r="C590" s="78" t="s">
        <v>12661</v>
      </c>
      <c r="D590" s="90" t="n">
        <v>22000</v>
      </c>
      <c r="E590" s="78" t="s">
        <v>220</v>
      </c>
      <c r="F590" s="78" t="s">
        <v>221</v>
      </c>
      <c r="G590" s="79" t="n">
        <v>53979</v>
      </c>
      <c r="H590" s="91" t="n">
        <v>0.0111870792850748</v>
      </c>
      <c r="I590" s="78" t="s">
        <v>11528</v>
      </c>
      <c r="J590" s="90" t="n">
        <v>25</v>
      </c>
      <c r="K590" s="81" t="n">
        <v>0.458670250688066</v>
      </c>
    </row>
    <row r="591" customFormat="false" ht="15" hidden="false" customHeight="false" outlineLevel="0" collapsed="false">
      <c r="A591" s="78" t="s">
        <v>299</v>
      </c>
      <c r="B591" s="78" t="s">
        <v>300</v>
      </c>
      <c r="C591" s="78" t="s">
        <v>12662</v>
      </c>
      <c r="D591" s="90" t="n">
        <v>55777</v>
      </c>
      <c r="E591" s="78" t="s">
        <v>232</v>
      </c>
      <c r="F591" s="78" t="s">
        <v>227</v>
      </c>
      <c r="G591" s="79" t="n">
        <v>53195</v>
      </c>
      <c r="H591" s="91" t="n">
        <v>0.0110245962794708</v>
      </c>
      <c r="I591" s="78" t="s">
        <v>11528</v>
      </c>
      <c r="J591" s="90" t="n">
        <v>26</v>
      </c>
      <c r="K591" s="81" t="n">
        <v>0.452008447458302</v>
      </c>
    </row>
    <row r="592" customFormat="false" ht="15" hidden="false" customHeight="false" outlineLevel="0" collapsed="false">
      <c r="A592" s="78" t="s">
        <v>299</v>
      </c>
      <c r="B592" s="78" t="s">
        <v>300</v>
      </c>
      <c r="C592" s="78" t="s">
        <v>12663</v>
      </c>
      <c r="D592" s="90" t="n">
        <v>15789</v>
      </c>
      <c r="E592" s="78" t="s">
        <v>11237</v>
      </c>
      <c r="F592" s="78" t="s">
        <v>227</v>
      </c>
      <c r="G592" s="79" t="n">
        <v>53090</v>
      </c>
      <c r="H592" s="91" t="n">
        <v>0.0110028351626488</v>
      </c>
      <c r="I592" s="78" t="s">
        <v>11528</v>
      </c>
      <c r="J592" s="90" t="n">
        <v>27</v>
      </c>
      <c r="K592" s="81" t="n">
        <v>0.451116241668601</v>
      </c>
    </row>
    <row r="593" customFormat="false" ht="15" hidden="false" customHeight="false" outlineLevel="0" collapsed="false">
      <c r="A593" s="78" t="s">
        <v>299</v>
      </c>
      <c r="B593" s="78" t="s">
        <v>300</v>
      </c>
      <c r="C593" s="78" t="s">
        <v>12664</v>
      </c>
      <c r="D593" s="90" t="n">
        <v>13789</v>
      </c>
      <c r="E593" s="78" t="s">
        <v>223</v>
      </c>
      <c r="F593" s="78" t="s">
        <v>224</v>
      </c>
      <c r="G593" s="79" t="n">
        <v>53040</v>
      </c>
      <c r="H593" s="91" t="n">
        <v>0.0109924727260669</v>
      </c>
      <c r="I593" s="78" t="s">
        <v>11528</v>
      </c>
      <c r="J593" s="90" t="n">
        <v>28</v>
      </c>
      <c r="K593" s="81" t="n">
        <v>0.450691381768744</v>
      </c>
    </row>
    <row r="594" customFormat="false" ht="15" hidden="false" customHeight="false" outlineLevel="0" collapsed="false">
      <c r="A594" s="78" t="s">
        <v>299</v>
      </c>
      <c r="B594" s="78" t="s">
        <v>300</v>
      </c>
      <c r="C594" s="78" t="s">
        <v>12665</v>
      </c>
      <c r="D594" s="90" t="n">
        <v>15321</v>
      </c>
      <c r="E594" s="78" t="s">
        <v>11237</v>
      </c>
      <c r="F594" s="78" t="s">
        <v>227</v>
      </c>
      <c r="G594" s="79" t="n">
        <v>52726</v>
      </c>
      <c r="H594" s="91" t="n">
        <v>0.0109273966243327</v>
      </c>
      <c r="I594" s="78" t="s">
        <v>11528</v>
      </c>
      <c r="J594" s="90" t="n">
        <v>29</v>
      </c>
      <c r="K594" s="81" t="n">
        <v>0.448023261597639</v>
      </c>
    </row>
    <row r="595" customFormat="false" ht="15" hidden="false" customHeight="false" outlineLevel="0" collapsed="false">
      <c r="A595" s="78" t="s">
        <v>299</v>
      </c>
      <c r="B595" s="78" t="s">
        <v>300</v>
      </c>
      <c r="C595" s="78" t="s">
        <v>12666</v>
      </c>
      <c r="D595" s="90" t="n">
        <v>22222</v>
      </c>
      <c r="E595" s="78" t="s">
        <v>220</v>
      </c>
      <c r="F595" s="78" t="s">
        <v>221</v>
      </c>
      <c r="G595" s="79" t="n">
        <v>51832</v>
      </c>
      <c r="H595" s="91" t="n">
        <v>0.0107421162582485</v>
      </c>
      <c r="I595" s="78" t="s">
        <v>11534</v>
      </c>
      <c r="J595" s="90" t="n">
        <v>30</v>
      </c>
      <c r="K595" s="81" t="n">
        <v>0.440426766588189</v>
      </c>
    </row>
    <row r="596" customFormat="false" ht="15" hidden="false" customHeight="false" outlineLevel="0" collapsed="false">
      <c r="A596" s="78" t="s">
        <v>299</v>
      </c>
      <c r="B596" s="78" t="s">
        <v>300</v>
      </c>
      <c r="C596" s="78" t="s">
        <v>12667</v>
      </c>
      <c r="D596" s="90" t="n">
        <v>13123</v>
      </c>
      <c r="E596" s="78" t="s">
        <v>223</v>
      </c>
      <c r="F596" s="78" t="s">
        <v>224</v>
      </c>
      <c r="G596" s="79" t="n">
        <v>50558</v>
      </c>
      <c r="H596" s="91" t="n">
        <v>0.010478081374142</v>
      </c>
      <c r="I596" s="78" t="s">
        <v>11528</v>
      </c>
      <c r="J596" s="90" t="n">
        <v>31</v>
      </c>
      <c r="K596" s="81" t="n">
        <v>0.429601336339822</v>
      </c>
    </row>
    <row r="597" customFormat="false" ht="15" hidden="false" customHeight="false" outlineLevel="0" collapsed="false">
      <c r="A597" s="78" t="s">
        <v>299</v>
      </c>
      <c r="B597" s="78" t="s">
        <v>300</v>
      </c>
      <c r="C597" s="78" t="s">
        <v>12668</v>
      </c>
      <c r="D597" s="90" t="n">
        <v>43333</v>
      </c>
      <c r="E597" s="78" t="s">
        <v>11632</v>
      </c>
      <c r="F597" s="78" t="s">
        <v>224</v>
      </c>
      <c r="G597" s="79" t="n">
        <v>50531</v>
      </c>
      <c r="H597" s="91" t="n">
        <v>0.0104724856583878</v>
      </c>
      <c r="I597" s="78" t="s">
        <v>11528</v>
      </c>
      <c r="J597" s="90" t="n">
        <v>32</v>
      </c>
      <c r="K597" s="81" t="n">
        <v>0.429371911993899</v>
      </c>
    </row>
    <row r="598" customFormat="false" ht="15" hidden="false" customHeight="false" outlineLevel="0" collapsed="false">
      <c r="A598" s="78" t="s">
        <v>299</v>
      </c>
      <c r="B598" s="78" t="s">
        <v>300</v>
      </c>
      <c r="C598" s="78" t="s">
        <v>12669</v>
      </c>
      <c r="D598" s="90" t="n">
        <v>15011</v>
      </c>
      <c r="E598" s="78" t="s">
        <v>11237</v>
      </c>
      <c r="F598" s="78" t="s">
        <v>227</v>
      </c>
      <c r="G598" s="79" t="n">
        <v>50289</v>
      </c>
      <c r="H598" s="91" t="n">
        <v>0.0104223314653314</v>
      </c>
      <c r="I598" s="78" t="s">
        <v>11534</v>
      </c>
      <c r="J598" s="90" t="n">
        <v>33</v>
      </c>
      <c r="K598" s="81" t="n">
        <v>0.427315590078589</v>
      </c>
    </row>
    <row r="599" customFormat="false" ht="15" hidden="false" customHeight="false" outlineLevel="0" collapsed="false">
      <c r="A599" s="78" t="s">
        <v>299</v>
      </c>
      <c r="B599" s="78" t="s">
        <v>300</v>
      </c>
      <c r="C599" s="78" t="s">
        <v>12670</v>
      </c>
      <c r="D599" s="90" t="n">
        <v>13011</v>
      </c>
      <c r="E599" s="78" t="s">
        <v>223</v>
      </c>
      <c r="F599" s="78" t="s">
        <v>224</v>
      </c>
      <c r="G599" s="79" t="n">
        <v>50281</v>
      </c>
      <c r="H599" s="91" t="n">
        <v>0.0104206734754783</v>
      </c>
      <c r="I599" s="78" t="s">
        <v>11528</v>
      </c>
      <c r="J599" s="90" t="n">
        <v>34</v>
      </c>
      <c r="K599" s="81" t="n">
        <v>0.427247612494612</v>
      </c>
    </row>
    <row r="600" customFormat="false" ht="15" hidden="false" customHeight="false" outlineLevel="0" collapsed="false">
      <c r="A600" s="78" t="s">
        <v>299</v>
      </c>
      <c r="B600" s="78" t="s">
        <v>300</v>
      </c>
      <c r="C600" s="78" t="s">
        <v>12671</v>
      </c>
      <c r="D600" s="90" t="n">
        <v>10123</v>
      </c>
      <c r="E600" s="78" t="s">
        <v>11232</v>
      </c>
      <c r="F600" s="78" t="s">
        <v>221</v>
      </c>
      <c r="G600" s="79" t="n">
        <v>48294</v>
      </c>
      <c r="H600" s="91" t="n">
        <v>0.0100088702457141</v>
      </c>
      <c r="I600" s="78" t="s">
        <v>11528</v>
      </c>
      <c r="J600" s="90" t="n">
        <v>35</v>
      </c>
      <c r="K600" s="81" t="n">
        <v>0.410363680074278</v>
      </c>
    </row>
    <row r="601" customFormat="false" ht="15" hidden="false" customHeight="false" outlineLevel="0" collapsed="false">
      <c r="A601" s="78" t="s">
        <v>299</v>
      </c>
      <c r="B601" s="78" t="s">
        <v>300</v>
      </c>
      <c r="C601" s="78" t="s">
        <v>12672</v>
      </c>
      <c r="D601" s="90" t="n">
        <v>10234</v>
      </c>
      <c r="E601" s="78" t="s">
        <v>11232</v>
      </c>
      <c r="F601" s="78" t="s">
        <v>221</v>
      </c>
      <c r="G601" s="79" t="n">
        <v>46238</v>
      </c>
      <c r="H601" s="91" t="n">
        <v>0.00958276685346686</v>
      </c>
      <c r="I601" s="78" t="s">
        <v>11528</v>
      </c>
      <c r="J601" s="90" t="n">
        <v>36</v>
      </c>
      <c r="K601" s="81" t="n">
        <v>0.392893440992141</v>
      </c>
    </row>
    <row r="602" customFormat="false" ht="15" hidden="false" customHeight="false" outlineLevel="0" collapsed="false">
      <c r="A602" s="78" t="s">
        <v>299</v>
      </c>
      <c r="B602" s="78" t="s">
        <v>300</v>
      </c>
      <c r="C602" s="78" t="s">
        <v>12673</v>
      </c>
      <c r="D602" s="90" t="n">
        <v>55100</v>
      </c>
      <c r="E602" s="78" t="s">
        <v>232</v>
      </c>
      <c r="F602" s="78" t="s">
        <v>227</v>
      </c>
      <c r="G602" s="79" t="n">
        <v>44949</v>
      </c>
      <c r="H602" s="91" t="n">
        <v>0.00931562323838578</v>
      </c>
      <c r="I602" s="78" t="s">
        <v>11528</v>
      </c>
      <c r="J602" s="90" t="n">
        <v>37</v>
      </c>
      <c r="K602" s="81" t="n">
        <v>0.381940552773817</v>
      </c>
    </row>
    <row r="603" customFormat="false" ht="15" hidden="false" customHeight="false" outlineLevel="0" collapsed="false">
      <c r="A603" s="78" t="s">
        <v>299</v>
      </c>
      <c r="B603" s="78" t="s">
        <v>300</v>
      </c>
      <c r="C603" s="78" t="s">
        <v>12674</v>
      </c>
      <c r="D603" s="90" t="n">
        <v>20200</v>
      </c>
      <c r="E603" s="78" t="s">
        <v>11266</v>
      </c>
      <c r="F603" s="78" t="s">
        <v>227</v>
      </c>
      <c r="G603" s="79" t="n">
        <v>44224</v>
      </c>
      <c r="H603" s="91" t="n">
        <v>0.0091653679079484</v>
      </c>
      <c r="I603" s="78" t="s">
        <v>11528</v>
      </c>
      <c r="J603" s="90" t="n">
        <v>38</v>
      </c>
      <c r="K603" s="81" t="n">
        <v>0.375780084225885</v>
      </c>
    </row>
    <row r="604" customFormat="false" ht="15" hidden="false" customHeight="false" outlineLevel="0" collapsed="false">
      <c r="A604" s="78" t="s">
        <v>299</v>
      </c>
      <c r="B604" s="78" t="s">
        <v>300</v>
      </c>
      <c r="C604" s="78" t="s">
        <v>12675</v>
      </c>
      <c r="D604" s="90" t="n">
        <v>20333</v>
      </c>
      <c r="E604" s="78" t="s">
        <v>11266</v>
      </c>
      <c r="F604" s="78" t="s">
        <v>227</v>
      </c>
      <c r="G604" s="79" t="n">
        <v>43931</v>
      </c>
      <c r="H604" s="91" t="n">
        <v>0.00910464402957854</v>
      </c>
      <c r="I604" s="78" t="s">
        <v>11528</v>
      </c>
      <c r="J604" s="90" t="n">
        <v>39</v>
      </c>
      <c r="K604" s="81" t="n">
        <v>0.37329040521272</v>
      </c>
    </row>
    <row r="605" customFormat="false" ht="15" hidden="false" customHeight="false" outlineLevel="0" collapsed="false">
      <c r="A605" s="78" t="s">
        <v>299</v>
      </c>
      <c r="B605" s="78" t="s">
        <v>300</v>
      </c>
      <c r="C605" s="78" t="s">
        <v>12676</v>
      </c>
      <c r="D605" s="90" t="n">
        <v>12000</v>
      </c>
      <c r="E605" s="78" t="s">
        <v>11277</v>
      </c>
      <c r="F605" s="78" t="s">
        <v>224</v>
      </c>
      <c r="G605" s="79" t="n">
        <v>41657</v>
      </c>
      <c r="H605" s="91" t="n">
        <v>0.00863336041383427</v>
      </c>
      <c r="I605" s="78" t="s">
        <v>11528</v>
      </c>
      <c r="J605" s="90" t="n">
        <v>40</v>
      </c>
      <c r="K605" s="81" t="n">
        <v>0.353967776967205</v>
      </c>
    </row>
    <row r="606" customFormat="false" ht="15" hidden="false" customHeight="false" outlineLevel="0" collapsed="false">
      <c r="A606" s="78" t="s">
        <v>299</v>
      </c>
      <c r="B606" s="78" t="s">
        <v>300</v>
      </c>
      <c r="C606" s="78" t="s">
        <v>12677</v>
      </c>
      <c r="D606" s="90" t="n">
        <v>20222</v>
      </c>
      <c r="E606" s="78" t="s">
        <v>11266</v>
      </c>
      <c r="F606" s="78" t="s">
        <v>227</v>
      </c>
      <c r="G606" s="79" t="n">
        <v>32467</v>
      </c>
      <c r="H606" s="91" t="n">
        <v>0.00672874457008323</v>
      </c>
      <c r="I606" s="78" t="s">
        <v>11534</v>
      </c>
      <c r="J606" s="90" t="n">
        <v>41</v>
      </c>
      <c r="K606" s="81" t="n">
        <v>0.275878527373413</v>
      </c>
    </row>
    <row r="607" customFormat="false" ht="15" hidden="false" customHeight="false" outlineLevel="0" collapsed="false">
      <c r="A607" s="78" t="s">
        <v>295</v>
      </c>
      <c r="B607" s="78" t="s">
        <v>296</v>
      </c>
      <c r="C607" s="78" t="s">
        <v>12678</v>
      </c>
      <c r="D607" s="90" t="n">
        <v>13000</v>
      </c>
      <c r="E607" s="78" t="s">
        <v>223</v>
      </c>
      <c r="F607" s="78" t="s">
        <v>224</v>
      </c>
      <c r="G607" s="79" t="n">
        <v>146123</v>
      </c>
      <c r="H607" s="91" t="n">
        <v>0.0278420050100099</v>
      </c>
      <c r="I607" s="78" t="s">
        <v>11528</v>
      </c>
      <c r="J607" s="90" t="n">
        <v>1</v>
      </c>
      <c r="K607" s="81" t="n">
        <v>1.36425824549049</v>
      </c>
    </row>
    <row r="608" customFormat="false" ht="15" hidden="false" customHeight="false" outlineLevel="0" collapsed="false">
      <c r="A608" s="78" t="s">
        <v>295</v>
      </c>
      <c r="B608" s="78" t="s">
        <v>296</v>
      </c>
      <c r="C608" s="78" t="s">
        <v>12679</v>
      </c>
      <c r="D608" s="90" t="n">
        <v>20222</v>
      </c>
      <c r="E608" s="78" t="s">
        <v>11266</v>
      </c>
      <c r="F608" s="78" t="s">
        <v>227</v>
      </c>
      <c r="G608" s="79" t="n">
        <v>132322</v>
      </c>
      <c r="H608" s="91" t="n">
        <v>0.025212388104094</v>
      </c>
      <c r="I608" s="78" t="s">
        <v>11528</v>
      </c>
      <c r="J608" s="90" t="n">
        <v>2</v>
      </c>
      <c r="K608" s="81" t="n">
        <v>1.23540701710061</v>
      </c>
    </row>
    <row r="609" customFormat="false" ht="15" hidden="false" customHeight="false" outlineLevel="0" collapsed="false">
      <c r="A609" s="78" t="s">
        <v>295</v>
      </c>
      <c r="B609" s="78" t="s">
        <v>296</v>
      </c>
      <c r="C609" s="78" t="s">
        <v>12680</v>
      </c>
      <c r="D609" s="90" t="n">
        <v>22222</v>
      </c>
      <c r="E609" s="78" t="s">
        <v>220</v>
      </c>
      <c r="F609" s="78" t="s">
        <v>221</v>
      </c>
      <c r="G609" s="79" t="n">
        <v>118868</v>
      </c>
      <c r="H609" s="91" t="n">
        <v>0.0226488879336577</v>
      </c>
      <c r="I609" s="78" t="s">
        <v>11528</v>
      </c>
      <c r="J609" s="90" t="n">
        <v>3</v>
      </c>
      <c r="K609" s="81" t="n">
        <v>1.10979550874923</v>
      </c>
    </row>
    <row r="610" customFormat="false" ht="15" hidden="false" customHeight="false" outlineLevel="0" collapsed="false">
      <c r="A610" s="78" t="s">
        <v>295</v>
      </c>
      <c r="B610" s="78" t="s">
        <v>296</v>
      </c>
      <c r="C610" s="78" t="s">
        <v>12681</v>
      </c>
      <c r="D610" s="90" t="n">
        <v>43456</v>
      </c>
      <c r="E610" s="78" t="s">
        <v>11632</v>
      </c>
      <c r="F610" s="78" t="s">
        <v>224</v>
      </c>
      <c r="G610" s="79" t="n">
        <v>104652</v>
      </c>
      <c r="H610" s="91" t="n">
        <v>0.019940197698566</v>
      </c>
      <c r="I610" s="78" t="s">
        <v>11528</v>
      </c>
      <c r="J610" s="90" t="n">
        <v>4</v>
      </c>
      <c r="K610" s="81" t="n">
        <v>0.977069687229734</v>
      </c>
    </row>
    <row r="611" customFormat="false" ht="15" hidden="false" customHeight="false" outlineLevel="0" collapsed="false">
      <c r="A611" s="78" t="s">
        <v>295</v>
      </c>
      <c r="B611" s="78" t="s">
        <v>296</v>
      </c>
      <c r="C611" s="78" t="s">
        <v>12682</v>
      </c>
      <c r="D611" s="90" t="n">
        <v>20200</v>
      </c>
      <c r="E611" s="78" t="s">
        <v>11266</v>
      </c>
      <c r="F611" s="78" t="s">
        <v>227</v>
      </c>
      <c r="G611" s="79" t="n">
        <v>88742</v>
      </c>
      <c r="H611" s="91" t="n">
        <v>0.016908735849923</v>
      </c>
      <c r="I611" s="78" t="s">
        <v>11528</v>
      </c>
      <c r="J611" s="90" t="n">
        <v>5</v>
      </c>
      <c r="K611" s="81" t="n">
        <v>0.828528056646228</v>
      </c>
    </row>
    <row r="612" customFormat="false" ht="15" hidden="false" customHeight="false" outlineLevel="0" collapsed="false">
      <c r="A612" s="78" t="s">
        <v>295</v>
      </c>
      <c r="B612" s="78" t="s">
        <v>296</v>
      </c>
      <c r="C612" s="78" t="s">
        <v>12683</v>
      </c>
      <c r="D612" s="90" t="n">
        <v>40654</v>
      </c>
      <c r="E612" s="78" t="s">
        <v>11270</v>
      </c>
      <c r="F612" s="78" t="s">
        <v>224</v>
      </c>
      <c r="G612" s="79" t="n">
        <v>81502</v>
      </c>
      <c r="H612" s="91" t="n">
        <v>0.015529239697555</v>
      </c>
      <c r="I612" s="78" t="s">
        <v>11528</v>
      </c>
      <c r="J612" s="90" t="n">
        <v>6</v>
      </c>
      <c r="K612" s="81" t="n">
        <v>0.760932745180195</v>
      </c>
    </row>
    <row r="613" customFormat="false" ht="15" hidden="false" customHeight="false" outlineLevel="0" collapsed="false">
      <c r="A613" s="78" t="s">
        <v>295</v>
      </c>
      <c r="B613" s="78" t="s">
        <v>296</v>
      </c>
      <c r="C613" s="78" t="s">
        <v>12684</v>
      </c>
      <c r="D613" s="90" t="n">
        <v>40123</v>
      </c>
      <c r="E613" s="78" t="s">
        <v>11270</v>
      </c>
      <c r="F613" s="78" t="s">
        <v>224</v>
      </c>
      <c r="G613" s="79" t="n">
        <v>79569</v>
      </c>
      <c r="H613" s="91" t="n">
        <v>0.0151609294679241</v>
      </c>
      <c r="I613" s="78" t="s">
        <v>11528</v>
      </c>
      <c r="J613" s="90" t="n">
        <v>7</v>
      </c>
      <c r="K613" s="81" t="n">
        <v>0.742885543928283</v>
      </c>
    </row>
    <row r="614" customFormat="false" ht="15" hidden="false" customHeight="false" outlineLevel="0" collapsed="false">
      <c r="A614" s="78" t="s">
        <v>295</v>
      </c>
      <c r="B614" s="78" t="s">
        <v>296</v>
      </c>
      <c r="C614" s="78" t="s">
        <v>12685</v>
      </c>
      <c r="D614" s="90" t="n">
        <v>40444</v>
      </c>
      <c r="E614" s="78" t="s">
        <v>11270</v>
      </c>
      <c r="F614" s="78" t="s">
        <v>224</v>
      </c>
      <c r="G614" s="79" t="n">
        <v>78070</v>
      </c>
      <c r="H614" s="91" t="n">
        <v>0.0148753127921783</v>
      </c>
      <c r="I614" s="78" t="s">
        <v>11528</v>
      </c>
      <c r="J614" s="90" t="n">
        <v>8</v>
      </c>
      <c r="K614" s="81" t="n">
        <v>0.728890326816738</v>
      </c>
    </row>
    <row r="615" customFormat="false" ht="15" hidden="false" customHeight="false" outlineLevel="0" collapsed="false">
      <c r="A615" s="78" t="s">
        <v>295</v>
      </c>
      <c r="B615" s="78" t="s">
        <v>296</v>
      </c>
      <c r="C615" s="78" t="s">
        <v>12686</v>
      </c>
      <c r="D615" s="90" t="n">
        <v>13113</v>
      </c>
      <c r="E615" s="78" t="s">
        <v>223</v>
      </c>
      <c r="F615" s="78" t="s">
        <v>224</v>
      </c>
      <c r="G615" s="79" t="n">
        <v>77550</v>
      </c>
      <c r="H615" s="91" t="n">
        <v>0.0147762329580304</v>
      </c>
      <c r="I615" s="78" t="s">
        <v>11528</v>
      </c>
      <c r="J615" s="90" t="n">
        <v>9</v>
      </c>
      <c r="K615" s="81" t="n">
        <v>0.724035414943487</v>
      </c>
    </row>
    <row r="616" customFormat="false" ht="15" hidden="false" customHeight="false" outlineLevel="0" collapsed="false">
      <c r="A616" s="78" t="s">
        <v>295</v>
      </c>
      <c r="B616" s="78" t="s">
        <v>296</v>
      </c>
      <c r="C616" s="78" t="s">
        <v>12687</v>
      </c>
      <c r="D616" s="90" t="n">
        <v>40140</v>
      </c>
      <c r="E616" s="78" t="s">
        <v>11270</v>
      </c>
      <c r="F616" s="78" t="s">
        <v>224</v>
      </c>
      <c r="G616" s="79" t="n">
        <v>75888</v>
      </c>
      <c r="H616" s="91" t="n">
        <v>0.014459558565042</v>
      </c>
      <c r="I616" s="78" t="s">
        <v>11528</v>
      </c>
      <c r="J616" s="90" t="n">
        <v>10</v>
      </c>
      <c r="K616" s="81" t="n">
        <v>0.708518369687058</v>
      </c>
    </row>
    <row r="617" customFormat="false" ht="15" hidden="false" customHeight="false" outlineLevel="0" collapsed="false">
      <c r="A617" s="78" t="s">
        <v>295</v>
      </c>
      <c r="B617" s="78" t="s">
        <v>296</v>
      </c>
      <c r="C617" s="78" t="s">
        <v>12688</v>
      </c>
      <c r="D617" s="90" t="n">
        <v>11222</v>
      </c>
      <c r="E617" s="78" t="s">
        <v>11230</v>
      </c>
      <c r="F617" s="78" t="s">
        <v>221</v>
      </c>
      <c r="G617" s="79" t="n">
        <v>75534</v>
      </c>
      <c r="H617" s="91" t="n">
        <v>0.0143921080625643</v>
      </c>
      <c r="I617" s="78" t="s">
        <v>11528</v>
      </c>
      <c r="J617" s="90" t="n">
        <v>11</v>
      </c>
      <c r="K617" s="81" t="n">
        <v>0.705213295065653</v>
      </c>
    </row>
    <row r="618" customFormat="false" ht="15" hidden="false" customHeight="false" outlineLevel="0" collapsed="false">
      <c r="A618" s="78" t="s">
        <v>295</v>
      </c>
      <c r="B618" s="78" t="s">
        <v>296</v>
      </c>
      <c r="C618" s="78" t="s">
        <v>12689</v>
      </c>
      <c r="D618" s="90" t="n">
        <v>40640</v>
      </c>
      <c r="E618" s="78" t="s">
        <v>11270</v>
      </c>
      <c r="F618" s="78" t="s">
        <v>224</v>
      </c>
      <c r="G618" s="79" t="n">
        <v>73907</v>
      </c>
      <c r="H618" s="91" t="n">
        <v>0.0140821025045667</v>
      </c>
      <c r="I618" s="78" t="s">
        <v>11528</v>
      </c>
      <c r="J618" s="90" t="n">
        <v>12</v>
      </c>
      <c r="K618" s="81" t="n">
        <v>0.690023022723769</v>
      </c>
    </row>
    <row r="619" customFormat="false" ht="15" hidden="false" customHeight="false" outlineLevel="0" collapsed="false">
      <c r="A619" s="78" t="s">
        <v>295</v>
      </c>
      <c r="B619" s="78" t="s">
        <v>296</v>
      </c>
      <c r="C619" s="78" t="s">
        <v>12690</v>
      </c>
      <c r="D619" s="90" t="n">
        <v>55555</v>
      </c>
      <c r="E619" s="78" t="s">
        <v>232</v>
      </c>
      <c r="F619" s="78" t="s">
        <v>227</v>
      </c>
      <c r="G619" s="79" t="n">
        <v>73761</v>
      </c>
      <c r="H619" s="91" t="n">
        <v>0.0140542839357483</v>
      </c>
      <c r="I619" s="78" t="s">
        <v>11528</v>
      </c>
      <c r="J619" s="90" t="n">
        <v>13</v>
      </c>
      <c r="K619" s="81" t="n">
        <v>0.688659912851664</v>
      </c>
    </row>
    <row r="620" customFormat="false" ht="15" hidden="false" customHeight="false" outlineLevel="0" collapsed="false">
      <c r="A620" s="78" t="s">
        <v>295</v>
      </c>
      <c r="B620" s="78" t="s">
        <v>296</v>
      </c>
      <c r="C620" s="78" t="s">
        <v>12691</v>
      </c>
      <c r="D620" s="90" t="n">
        <v>44000</v>
      </c>
      <c r="E620" s="78" t="s">
        <v>11240</v>
      </c>
      <c r="F620" s="78" t="s">
        <v>221</v>
      </c>
      <c r="G620" s="79" t="n">
        <v>72372</v>
      </c>
      <c r="H620" s="91" t="n">
        <v>0.0137896264556876</v>
      </c>
      <c r="I620" s="78" t="s">
        <v>11528</v>
      </c>
      <c r="J620" s="90" t="n">
        <v>14</v>
      </c>
      <c r="K620" s="81" t="n">
        <v>0.675691696328692</v>
      </c>
    </row>
    <row r="621" customFormat="false" ht="15" hidden="false" customHeight="false" outlineLevel="0" collapsed="false">
      <c r="A621" s="78" t="s">
        <v>295</v>
      </c>
      <c r="B621" s="78" t="s">
        <v>296</v>
      </c>
      <c r="C621" s="78" t="s">
        <v>12692</v>
      </c>
      <c r="D621" s="90" t="n">
        <v>55100</v>
      </c>
      <c r="E621" s="78" t="s">
        <v>232</v>
      </c>
      <c r="F621" s="78" t="s">
        <v>227</v>
      </c>
      <c r="G621" s="79" t="n">
        <v>67808</v>
      </c>
      <c r="H621" s="91" t="n">
        <v>0.0129200103728965</v>
      </c>
      <c r="I621" s="78" t="s">
        <v>11528</v>
      </c>
      <c r="J621" s="90" t="n">
        <v>15</v>
      </c>
      <c r="K621" s="81" t="n">
        <v>0.633080508271928</v>
      </c>
    </row>
    <row r="622" customFormat="false" ht="15" hidden="false" customHeight="false" outlineLevel="0" collapsed="false">
      <c r="A622" s="78" t="s">
        <v>295</v>
      </c>
      <c r="B622" s="78" t="s">
        <v>296</v>
      </c>
      <c r="C622" s="78" t="s">
        <v>12693</v>
      </c>
      <c r="D622" s="90" t="n">
        <v>55222</v>
      </c>
      <c r="E622" s="78" t="s">
        <v>232</v>
      </c>
      <c r="F622" s="78" t="s">
        <v>227</v>
      </c>
      <c r="G622" s="79" t="n">
        <v>67479</v>
      </c>
      <c r="H622" s="91" t="n">
        <v>0.0128573233239836</v>
      </c>
      <c r="I622" s="78" t="s">
        <v>11528</v>
      </c>
      <c r="J622" s="90" t="n">
        <v>16</v>
      </c>
      <c r="K622" s="81" t="n">
        <v>0.630008842875198</v>
      </c>
    </row>
    <row r="623" customFormat="false" ht="15" hidden="false" customHeight="false" outlineLevel="0" collapsed="false">
      <c r="A623" s="78" t="s">
        <v>295</v>
      </c>
      <c r="B623" s="78" t="s">
        <v>296</v>
      </c>
      <c r="C623" s="78" t="s">
        <v>12694</v>
      </c>
      <c r="D623" s="90" t="n">
        <v>40111</v>
      </c>
      <c r="E623" s="78" t="s">
        <v>11270</v>
      </c>
      <c r="F623" s="78" t="s">
        <v>224</v>
      </c>
      <c r="G623" s="79" t="n">
        <v>67376</v>
      </c>
      <c r="H623" s="91" t="n">
        <v>0.0128376978952966</v>
      </c>
      <c r="I623" s="78" t="s">
        <v>11528</v>
      </c>
      <c r="J623" s="90" t="n">
        <v>17</v>
      </c>
      <c r="K623" s="81" t="n">
        <v>0.629047196869535</v>
      </c>
    </row>
    <row r="624" customFormat="false" ht="15" hidden="false" customHeight="false" outlineLevel="0" collapsed="false">
      <c r="A624" s="78" t="s">
        <v>295</v>
      </c>
      <c r="B624" s="78" t="s">
        <v>296</v>
      </c>
      <c r="C624" s="78" t="s">
        <v>12695</v>
      </c>
      <c r="D624" s="90" t="n">
        <v>10000</v>
      </c>
      <c r="E624" s="78" t="s">
        <v>11232</v>
      </c>
      <c r="F624" s="78" t="s">
        <v>221</v>
      </c>
      <c r="G624" s="79" t="n">
        <v>66002</v>
      </c>
      <c r="H624" s="91" t="n">
        <v>0.0125758984873749</v>
      </c>
      <c r="I624" s="78" t="s">
        <v>11528</v>
      </c>
      <c r="J624" s="90" t="n">
        <v>18</v>
      </c>
      <c r="K624" s="81" t="n">
        <v>0.616219025881368</v>
      </c>
    </row>
    <row r="625" customFormat="false" ht="15" hidden="false" customHeight="false" outlineLevel="0" collapsed="false">
      <c r="A625" s="78" t="s">
        <v>295</v>
      </c>
      <c r="B625" s="78" t="s">
        <v>296</v>
      </c>
      <c r="C625" s="78" t="s">
        <v>12696</v>
      </c>
      <c r="D625" s="90" t="n">
        <v>55888</v>
      </c>
      <c r="E625" s="78" t="s">
        <v>232</v>
      </c>
      <c r="F625" s="78" t="s">
        <v>227</v>
      </c>
      <c r="G625" s="79" t="n">
        <v>64748</v>
      </c>
      <c r="H625" s="91" t="n">
        <v>0.0123369636565641</v>
      </c>
      <c r="I625" s="78" t="s">
        <v>11528</v>
      </c>
      <c r="J625" s="90" t="n">
        <v>19</v>
      </c>
      <c r="K625" s="81" t="n">
        <v>0.604511219171643</v>
      </c>
    </row>
    <row r="626" customFormat="false" ht="15" hidden="false" customHeight="false" outlineLevel="0" collapsed="false">
      <c r="A626" s="78" t="s">
        <v>295</v>
      </c>
      <c r="B626" s="78" t="s">
        <v>296</v>
      </c>
      <c r="C626" s="78" t="s">
        <v>12697</v>
      </c>
      <c r="D626" s="90" t="n">
        <v>43643</v>
      </c>
      <c r="E626" s="78" t="s">
        <v>11632</v>
      </c>
      <c r="F626" s="78" t="s">
        <v>224</v>
      </c>
      <c r="G626" s="79" t="n">
        <v>64476</v>
      </c>
      <c r="H626" s="91" t="n">
        <v>0.0122851372817791</v>
      </c>
      <c r="I626" s="78" t="s">
        <v>11528</v>
      </c>
      <c r="J626" s="90" t="n">
        <v>20</v>
      </c>
      <c r="K626" s="81" t="n">
        <v>0.601971726807173</v>
      </c>
    </row>
    <row r="627" customFormat="false" ht="15" hidden="false" customHeight="false" outlineLevel="0" collapsed="false">
      <c r="A627" s="78" t="s">
        <v>295</v>
      </c>
      <c r="B627" s="78" t="s">
        <v>296</v>
      </c>
      <c r="C627" s="78" t="s">
        <v>12698</v>
      </c>
      <c r="D627" s="90" t="n">
        <v>55444</v>
      </c>
      <c r="E627" s="78" t="s">
        <v>232</v>
      </c>
      <c r="F627" s="78" t="s">
        <v>227</v>
      </c>
      <c r="G627" s="79" t="n">
        <v>63834</v>
      </c>
      <c r="H627" s="91" t="n">
        <v>0.0121628117942348</v>
      </c>
      <c r="I627" s="78" t="s">
        <v>11528</v>
      </c>
      <c r="J627" s="90" t="n">
        <v>21</v>
      </c>
      <c r="K627" s="81" t="n">
        <v>0.595977777917506</v>
      </c>
    </row>
    <row r="628" customFormat="false" ht="15" hidden="false" customHeight="false" outlineLevel="0" collapsed="false">
      <c r="A628" s="78" t="s">
        <v>295</v>
      </c>
      <c r="B628" s="78" t="s">
        <v>296</v>
      </c>
      <c r="C628" s="78" t="s">
        <v>12699</v>
      </c>
      <c r="D628" s="90" t="n">
        <v>11111</v>
      </c>
      <c r="E628" s="78" t="s">
        <v>11230</v>
      </c>
      <c r="F628" s="78" t="s">
        <v>221</v>
      </c>
      <c r="G628" s="79" t="n">
        <v>63687</v>
      </c>
      <c r="H628" s="91" t="n">
        <v>0.0121348026872738</v>
      </c>
      <c r="I628" s="78" t="s">
        <v>11528</v>
      </c>
      <c r="J628" s="90" t="n">
        <v>22</v>
      </c>
      <c r="K628" s="81" t="n">
        <v>0.594605331676414</v>
      </c>
    </row>
    <row r="629" customFormat="false" ht="15" hidden="false" customHeight="false" outlineLevel="0" collapsed="false">
      <c r="A629" s="78" t="s">
        <v>295</v>
      </c>
      <c r="B629" s="78" t="s">
        <v>296</v>
      </c>
      <c r="C629" s="78" t="s">
        <v>12700</v>
      </c>
      <c r="D629" s="90" t="n">
        <v>13613</v>
      </c>
      <c r="E629" s="78" t="s">
        <v>223</v>
      </c>
      <c r="F629" s="78" t="s">
        <v>224</v>
      </c>
      <c r="G629" s="79" t="n">
        <v>63033</v>
      </c>
      <c r="H629" s="91" t="n">
        <v>0.0120101907420184</v>
      </c>
      <c r="I629" s="78" t="s">
        <v>11528</v>
      </c>
      <c r="J629" s="90" t="n">
        <v>23</v>
      </c>
      <c r="K629" s="81" t="n">
        <v>0.588499346358902</v>
      </c>
    </row>
    <row r="630" customFormat="false" ht="15" hidden="false" customHeight="false" outlineLevel="0" collapsed="false">
      <c r="A630" s="78" t="s">
        <v>295</v>
      </c>
      <c r="B630" s="78" t="s">
        <v>296</v>
      </c>
      <c r="C630" s="78" t="s">
        <v>12701</v>
      </c>
      <c r="D630" s="90" t="n">
        <v>40555</v>
      </c>
      <c r="E630" s="78" t="s">
        <v>11270</v>
      </c>
      <c r="F630" s="78" t="s">
        <v>224</v>
      </c>
      <c r="G630" s="79" t="n">
        <v>61415</v>
      </c>
      <c r="H630" s="91" t="n">
        <v>0.0117019000273041</v>
      </c>
      <c r="I630" s="78" t="s">
        <v>11528</v>
      </c>
      <c r="J630" s="90" t="n">
        <v>24</v>
      </c>
      <c r="K630" s="81" t="n">
        <v>0.573393101337902</v>
      </c>
    </row>
    <row r="631" customFormat="false" ht="15" hidden="false" customHeight="false" outlineLevel="0" collapsed="false">
      <c r="A631" s="78" t="s">
        <v>295</v>
      </c>
      <c r="B631" s="78" t="s">
        <v>296</v>
      </c>
      <c r="C631" s="78" t="s">
        <v>12702</v>
      </c>
      <c r="D631" s="90" t="n">
        <v>40400</v>
      </c>
      <c r="E631" s="78" t="s">
        <v>11270</v>
      </c>
      <c r="F631" s="78" t="s">
        <v>224</v>
      </c>
      <c r="G631" s="79" t="n">
        <v>60753</v>
      </c>
      <c r="H631" s="91" t="n">
        <v>0.011575763776908</v>
      </c>
      <c r="I631" s="78" t="s">
        <v>11528</v>
      </c>
      <c r="J631" s="90" t="n">
        <v>25</v>
      </c>
      <c r="K631" s="81" t="n">
        <v>0.567212425068494</v>
      </c>
    </row>
    <row r="632" customFormat="false" ht="15" hidden="false" customHeight="false" outlineLevel="0" collapsed="false">
      <c r="A632" s="78" t="s">
        <v>295</v>
      </c>
      <c r="B632" s="78" t="s">
        <v>296</v>
      </c>
      <c r="C632" s="78" t="s">
        <v>12703</v>
      </c>
      <c r="D632" s="90" t="n">
        <v>40040</v>
      </c>
      <c r="E632" s="78" t="s">
        <v>11270</v>
      </c>
      <c r="F632" s="78" t="s">
        <v>224</v>
      </c>
      <c r="G632" s="79" t="n">
        <v>60546</v>
      </c>
      <c r="H632" s="91" t="n">
        <v>0.0115363223813914</v>
      </c>
      <c r="I632" s="78" t="s">
        <v>11534</v>
      </c>
      <c r="J632" s="90" t="n">
        <v>26</v>
      </c>
      <c r="K632" s="81" t="n">
        <v>0.56527979668818</v>
      </c>
    </row>
    <row r="633" customFormat="false" ht="15" hidden="false" customHeight="false" outlineLevel="0" collapsed="false">
      <c r="A633" s="78" t="s">
        <v>295</v>
      </c>
      <c r="B633" s="78" t="s">
        <v>296</v>
      </c>
      <c r="C633" s="78" t="s">
        <v>12704</v>
      </c>
      <c r="D633" s="90" t="n">
        <v>11789</v>
      </c>
      <c r="E633" s="78" t="s">
        <v>11230</v>
      </c>
      <c r="F633" s="78" t="s">
        <v>221</v>
      </c>
      <c r="G633" s="79" t="n">
        <v>60535</v>
      </c>
      <c r="H633" s="91" t="n">
        <v>0.0115342264618229</v>
      </c>
      <c r="I633" s="78" t="s">
        <v>11528</v>
      </c>
      <c r="J633" s="90" t="n">
        <v>27</v>
      </c>
      <c r="K633" s="81" t="n">
        <v>0.565177096629323</v>
      </c>
    </row>
    <row r="634" customFormat="false" ht="15" hidden="false" customHeight="false" outlineLevel="0" collapsed="false">
      <c r="A634" s="78" t="s">
        <v>295</v>
      </c>
      <c r="B634" s="78" t="s">
        <v>296</v>
      </c>
      <c r="C634" s="78" t="s">
        <v>12705</v>
      </c>
      <c r="D634" s="90" t="n">
        <v>22022</v>
      </c>
      <c r="E634" s="78" t="s">
        <v>220</v>
      </c>
      <c r="F634" s="78" t="s">
        <v>221</v>
      </c>
      <c r="G634" s="79" t="n">
        <v>58813</v>
      </c>
      <c r="H634" s="91" t="n">
        <v>0.011206119780279</v>
      </c>
      <c r="I634" s="78" t="s">
        <v>11528</v>
      </c>
      <c r="J634" s="90" t="n">
        <v>28</v>
      </c>
      <c r="K634" s="81" t="n">
        <v>0.549099869233673</v>
      </c>
    </row>
    <row r="635" customFormat="false" ht="15" hidden="false" customHeight="false" outlineLevel="0" collapsed="false">
      <c r="A635" s="78" t="s">
        <v>295</v>
      </c>
      <c r="B635" s="78" t="s">
        <v>296</v>
      </c>
      <c r="C635" s="78" t="s">
        <v>12706</v>
      </c>
      <c r="D635" s="90" t="n">
        <v>11234</v>
      </c>
      <c r="E635" s="78" t="s">
        <v>11230</v>
      </c>
      <c r="F635" s="78" t="s">
        <v>221</v>
      </c>
      <c r="G635" s="79" t="n">
        <v>57153</v>
      </c>
      <c r="H635" s="91" t="n">
        <v>0.0108898264635759</v>
      </c>
      <c r="I635" s="78" t="s">
        <v>11528</v>
      </c>
      <c r="J635" s="90" t="n">
        <v>29</v>
      </c>
      <c r="K635" s="81" t="n">
        <v>0.533601496715218</v>
      </c>
    </row>
    <row r="636" customFormat="false" ht="15" hidden="false" customHeight="false" outlineLevel="0" collapsed="false">
      <c r="A636" s="78" t="s">
        <v>295</v>
      </c>
      <c r="B636" s="78" t="s">
        <v>296</v>
      </c>
      <c r="C636" s="78" t="s">
        <v>12707</v>
      </c>
      <c r="D636" s="90" t="n">
        <v>11444</v>
      </c>
      <c r="E636" s="78" t="s">
        <v>11230</v>
      </c>
      <c r="F636" s="78" t="s">
        <v>221</v>
      </c>
      <c r="G636" s="79" t="n">
        <v>56560</v>
      </c>
      <c r="H636" s="91" t="n">
        <v>0.0107768373450187</v>
      </c>
      <c r="I636" s="78" t="s">
        <v>11528</v>
      </c>
      <c r="J636" s="90" t="n">
        <v>30</v>
      </c>
      <c r="K636" s="81" t="n">
        <v>0.528065029905914</v>
      </c>
    </row>
    <row r="637" customFormat="false" ht="15" hidden="false" customHeight="false" outlineLevel="0" collapsed="false">
      <c r="A637" s="78" t="s">
        <v>295</v>
      </c>
      <c r="B637" s="78" t="s">
        <v>296</v>
      </c>
      <c r="C637" s="78" t="s">
        <v>12708</v>
      </c>
      <c r="D637" s="90" t="n">
        <v>55777</v>
      </c>
      <c r="E637" s="78" t="s">
        <v>232</v>
      </c>
      <c r="F637" s="78" t="s">
        <v>227</v>
      </c>
      <c r="G637" s="79" t="n">
        <v>54768</v>
      </c>
      <c r="H637" s="91" t="n">
        <v>0.0104353929934933</v>
      </c>
      <c r="I637" s="78" t="s">
        <v>11528</v>
      </c>
      <c r="J637" s="90" t="n">
        <v>31</v>
      </c>
      <c r="K637" s="81" t="n">
        <v>0.511334256681172</v>
      </c>
    </row>
    <row r="638" customFormat="false" ht="15" hidden="false" customHeight="false" outlineLevel="0" collapsed="false">
      <c r="A638" s="78" t="s">
        <v>295</v>
      </c>
      <c r="B638" s="78" t="s">
        <v>296</v>
      </c>
      <c r="C638" s="78" t="s">
        <v>12709</v>
      </c>
      <c r="D638" s="90" t="n">
        <v>13444</v>
      </c>
      <c r="E638" s="78" t="s">
        <v>223</v>
      </c>
      <c r="F638" s="78" t="s">
        <v>224</v>
      </c>
      <c r="G638" s="79" t="n">
        <v>54256</v>
      </c>
      <c r="H638" s="91" t="n">
        <v>0.0103378374644861</v>
      </c>
      <c r="I638" s="78" t="s">
        <v>11528</v>
      </c>
      <c r="J638" s="90" t="n">
        <v>32</v>
      </c>
      <c r="K638" s="81" t="n">
        <v>0.506554035759818</v>
      </c>
    </row>
    <row r="639" customFormat="false" ht="15" hidden="false" customHeight="false" outlineLevel="0" collapsed="false">
      <c r="A639" s="78" t="s">
        <v>295</v>
      </c>
      <c r="B639" s="78" t="s">
        <v>296</v>
      </c>
      <c r="C639" s="78" t="s">
        <v>12710</v>
      </c>
      <c r="D639" s="90" t="n">
        <v>15000</v>
      </c>
      <c r="E639" s="78" t="s">
        <v>11237</v>
      </c>
      <c r="F639" s="78" t="s">
        <v>227</v>
      </c>
      <c r="G639" s="79" t="n">
        <v>53473</v>
      </c>
      <c r="H639" s="91" t="n">
        <v>0.0101886460988363</v>
      </c>
      <c r="I639" s="78" t="s">
        <v>11528</v>
      </c>
      <c r="J639" s="90" t="n">
        <v>33</v>
      </c>
      <c r="K639" s="81" t="n">
        <v>0.49924365884298</v>
      </c>
    </row>
    <row r="640" customFormat="false" ht="15" hidden="false" customHeight="false" outlineLevel="0" collapsed="false">
      <c r="A640" s="78" t="s">
        <v>295</v>
      </c>
      <c r="B640" s="78" t="s">
        <v>296</v>
      </c>
      <c r="C640" s="78" t="s">
        <v>12711</v>
      </c>
      <c r="D640" s="90" t="n">
        <v>11000</v>
      </c>
      <c r="E640" s="78" t="s">
        <v>11230</v>
      </c>
      <c r="F640" s="78" t="s">
        <v>221</v>
      </c>
      <c r="G640" s="79" t="n">
        <v>51540</v>
      </c>
      <c r="H640" s="91" t="n">
        <v>0.00982033586920547</v>
      </c>
      <c r="I640" s="78" t="s">
        <v>11528</v>
      </c>
      <c r="J640" s="90" t="n">
        <v>34</v>
      </c>
      <c r="K640" s="81" t="n">
        <v>0.481196457591068</v>
      </c>
    </row>
    <row r="641" customFormat="false" ht="15" hidden="false" customHeight="false" outlineLevel="0" collapsed="false">
      <c r="A641" s="78" t="s">
        <v>295</v>
      </c>
      <c r="B641" s="78" t="s">
        <v>296</v>
      </c>
      <c r="C641" s="78" t="s">
        <v>12712</v>
      </c>
      <c r="D641" s="90" t="n">
        <v>43555</v>
      </c>
      <c r="E641" s="78" t="s">
        <v>11632</v>
      </c>
      <c r="F641" s="78" t="s">
        <v>224</v>
      </c>
      <c r="G641" s="79" t="n">
        <v>50770</v>
      </c>
      <c r="H641" s="91" t="n">
        <v>0.00967362149940943</v>
      </c>
      <c r="I641" s="78" t="s">
        <v>11528</v>
      </c>
      <c r="J641" s="90" t="n">
        <v>35</v>
      </c>
      <c r="K641" s="81" t="n">
        <v>0.474007453471062</v>
      </c>
    </row>
    <row r="642" customFormat="false" ht="15" hidden="false" customHeight="false" outlineLevel="0" collapsed="false">
      <c r="A642" s="78" t="s">
        <v>295</v>
      </c>
      <c r="B642" s="78" t="s">
        <v>296</v>
      </c>
      <c r="C642" s="78" t="s">
        <v>12713</v>
      </c>
      <c r="D642" s="90" t="n">
        <v>55232</v>
      </c>
      <c r="E642" s="78" t="s">
        <v>232</v>
      </c>
      <c r="F642" s="78" t="s">
        <v>227</v>
      </c>
      <c r="G642" s="79" t="n">
        <v>50592</v>
      </c>
      <c r="H642" s="91" t="n">
        <v>0.009639705710028</v>
      </c>
      <c r="I642" s="78" t="s">
        <v>11528</v>
      </c>
      <c r="J642" s="90" t="n">
        <v>36</v>
      </c>
      <c r="K642" s="81" t="n">
        <v>0.472345579791372</v>
      </c>
    </row>
    <row r="643" customFormat="false" ht="15" hidden="false" customHeight="false" outlineLevel="0" collapsed="false">
      <c r="A643" s="78" t="s">
        <v>295</v>
      </c>
      <c r="B643" s="78" t="s">
        <v>296</v>
      </c>
      <c r="C643" s="78" t="s">
        <v>12714</v>
      </c>
      <c r="D643" s="90" t="n">
        <v>22622</v>
      </c>
      <c r="E643" s="78" t="s">
        <v>220</v>
      </c>
      <c r="F643" s="78" t="s">
        <v>221</v>
      </c>
      <c r="G643" s="79" t="n">
        <v>50404</v>
      </c>
      <c r="H643" s="91" t="n">
        <v>0.00960388453922066</v>
      </c>
      <c r="I643" s="78" t="s">
        <v>11528</v>
      </c>
      <c r="J643" s="90" t="n">
        <v>37</v>
      </c>
      <c r="K643" s="81" t="n">
        <v>0.470590342421812</v>
      </c>
    </row>
    <row r="644" customFormat="false" ht="15" hidden="false" customHeight="false" outlineLevel="0" collapsed="false">
      <c r="A644" s="78" t="s">
        <v>295</v>
      </c>
      <c r="B644" s="78" t="s">
        <v>296</v>
      </c>
      <c r="C644" s="78" t="s">
        <v>12715</v>
      </c>
      <c r="D644" s="90" t="n">
        <v>20120</v>
      </c>
      <c r="E644" s="78" t="s">
        <v>11266</v>
      </c>
      <c r="F644" s="78" t="s">
        <v>227</v>
      </c>
      <c r="G644" s="79" t="n">
        <v>50096</v>
      </c>
      <c r="H644" s="91" t="n">
        <v>0.00954519879130224</v>
      </c>
      <c r="I644" s="78" t="s">
        <v>11528</v>
      </c>
      <c r="J644" s="90" t="n">
        <v>38</v>
      </c>
      <c r="K644" s="81" t="n">
        <v>0.46771474077381</v>
      </c>
    </row>
    <row r="645" customFormat="false" ht="15" hidden="false" customHeight="false" outlineLevel="0" collapsed="false">
      <c r="A645" s="78" t="s">
        <v>295</v>
      </c>
      <c r="B645" s="78" t="s">
        <v>296</v>
      </c>
      <c r="C645" s="78" t="s">
        <v>12716</v>
      </c>
      <c r="D645" s="90" t="n">
        <v>65013</v>
      </c>
      <c r="E645" s="78" t="s">
        <v>11536</v>
      </c>
      <c r="F645" s="78" t="s">
        <v>224</v>
      </c>
      <c r="G645" s="79" t="n">
        <v>49899</v>
      </c>
      <c r="H645" s="91" t="n">
        <v>0.00950766277721156</v>
      </c>
      <c r="I645" s="78" t="s">
        <v>11528</v>
      </c>
      <c r="J645" s="90" t="n">
        <v>39</v>
      </c>
      <c r="K645" s="81" t="n">
        <v>0.465875476083367</v>
      </c>
    </row>
    <row r="646" customFormat="false" ht="15" hidden="false" customHeight="false" outlineLevel="0" collapsed="false">
      <c r="A646" s="78" t="s">
        <v>295</v>
      </c>
      <c r="B646" s="78" t="s">
        <v>296</v>
      </c>
      <c r="C646" s="78" t="s">
        <v>12717</v>
      </c>
      <c r="D646" s="90" t="n">
        <v>55655</v>
      </c>
      <c r="E646" s="78" t="s">
        <v>232</v>
      </c>
      <c r="F646" s="78" t="s">
        <v>227</v>
      </c>
      <c r="G646" s="79" t="n">
        <v>49263</v>
      </c>
      <c r="H646" s="91" t="n">
        <v>0.00938648051852288</v>
      </c>
      <c r="I646" s="78" t="s">
        <v>11528</v>
      </c>
      <c r="J646" s="90" t="n">
        <v>40</v>
      </c>
      <c r="K646" s="81" t="n">
        <v>0.459937545407621</v>
      </c>
    </row>
    <row r="647" customFormat="false" ht="15" hidden="false" customHeight="false" outlineLevel="0" collapsed="false">
      <c r="A647" s="78" t="s">
        <v>295</v>
      </c>
      <c r="B647" s="78" t="s">
        <v>296</v>
      </c>
      <c r="C647" s="78" t="s">
        <v>12718</v>
      </c>
      <c r="D647" s="90" t="n">
        <v>15001</v>
      </c>
      <c r="E647" s="78" t="s">
        <v>11237</v>
      </c>
      <c r="F647" s="78" t="s">
        <v>227</v>
      </c>
      <c r="G647" s="79" t="n">
        <v>49254</v>
      </c>
      <c r="H647" s="91" t="n">
        <v>0.00938476567523955</v>
      </c>
      <c r="I647" s="78" t="s">
        <v>11534</v>
      </c>
      <c r="J647" s="90" t="n">
        <v>41</v>
      </c>
      <c r="K647" s="81" t="n">
        <v>0.459853518086738</v>
      </c>
    </row>
    <row r="648" customFormat="false" ht="15" hidden="false" customHeight="false" outlineLevel="0" collapsed="false">
      <c r="A648" s="78" t="s">
        <v>295</v>
      </c>
      <c r="B648" s="78" t="s">
        <v>296</v>
      </c>
      <c r="C648" s="78" t="s">
        <v>12719</v>
      </c>
      <c r="D648" s="90" t="n">
        <v>13333</v>
      </c>
      <c r="E648" s="78" t="s">
        <v>223</v>
      </c>
      <c r="F648" s="78" t="s">
        <v>224</v>
      </c>
      <c r="G648" s="79" t="n">
        <v>47722</v>
      </c>
      <c r="H648" s="91" t="n">
        <v>0.0090928612407882</v>
      </c>
      <c r="I648" s="78" t="s">
        <v>11534</v>
      </c>
      <c r="J648" s="90" t="n">
        <v>42</v>
      </c>
      <c r="K648" s="81" t="n">
        <v>0.445550200798622</v>
      </c>
    </row>
    <row r="649" customFormat="false" ht="15" hidden="false" customHeight="false" outlineLevel="0" collapsed="false">
      <c r="A649" s="78" t="s">
        <v>295</v>
      </c>
      <c r="B649" s="78" t="s">
        <v>296</v>
      </c>
      <c r="C649" s="78" t="s">
        <v>12720</v>
      </c>
      <c r="D649" s="90" t="n">
        <v>11511</v>
      </c>
      <c r="E649" s="78" t="s">
        <v>11230</v>
      </c>
      <c r="F649" s="78" t="s">
        <v>221</v>
      </c>
      <c r="G649" s="79" t="n">
        <v>46552</v>
      </c>
      <c r="H649" s="91" t="n">
        <v>0.00886993161395524</v>
      </c>
      <c r="I649" s="78" t="s">
        <v>11534</v>
      </c>
      <c r="J649" s="90" t="n">
        <v>43</v>
      </c>
      <c r="K649" s="81" t="n">
        <v>0.434626649083807</v>
      </c>
    </row>
    <row r="650" customFormat="false" ht="15" hidden="false" customHeight="false" outlineLevel="0" collapsed="false">
      <c r="A650" s="78" t="s">
        <v>295</v>
      </c>
      <c r="B650" s="78" t="s">
        <v>296</v>
      </c>
      <c r="C650" s="78" t="s">
        <v>12721</v>
      </c>
      <c r="D650" s="90" t="n">
        <v>55333</v>
      </c>
      <c r="E650" s="78" t="s">
        <v>232</v>
      </c>
      <c r="F650" s="78" t="s">
        <v>227</v>
      </c>
      <c r="G650" s="79" t="n">
        <v>43679</v>
      </c>
      <c r="H650" s="91" t="n">
        <v>0.00832251553028766</v>
      </c>
      <c r="I650" s="78" t="s">
        <v>11534</v>
      </c>
      <c r="J650" s="90" t="n">
        <v>44</v>
      </c>
      <c r="K650" s="81" t="n">
        <v>0.407803260984095</v>
      </c>
    </row>
    <row r="651" customFormat="false" ht="15" hidden="false" customHeight="false" outlineLevel="0" collapsed="false">
      <c r="A651" s="78" t="s">
        <v>295</v>
      </c>
      <c r="B651" s="78" t="s">
        <v>296</v>
      </c>
      <c r="C651" s="78" t="s">
        <v>12722</v>
      </c>
      <c r="D651" s="90" t="n">
        <v>20111</v>
      </c>
      <c r="E651" s="78" t="s">
        <v>11266</v>
      </c>
      <c r="F651" s="78" t="s">
        <v>227</v>
      </c>
      <c r="G651" s="79" t="n">
        <v>42077</v>
      </c>
      <c r="H651" s="91" t="n">
        <v>0.00801727342585485</v>
      </c>
      <c r="I651" s="78" t="s">
        <v>11528</v>
      </c>
      <c r="J651" s="90" t="n">
        <v>45</v>
      </c>
      <c r="K651" s="81" t="n">
        <v>0.392846397866887</v>
      </c>
    </row>
    <row r="652" customFormat="false" ht="15" hidden="false" customHeight="false" outlineLevel="0" collapsed="false">
      <c r="A652" s="78" t="s">
        <v>295</v>
      </c>
      <c r="B652" s="78" t="s">
        <v>296</v>
      </c>
      <c r="C652" s="78" t="s">
        <v>12723</v>
      </c>
      <c r="D652" s="90" t="n">
        <v>70123</v>
      </c>
      <c r="E652" s="78" t="s">
        <v>226</v>
      </c>
      <c r="F652" s="78" t="s">
        <v>227</v>
      </c>
      <c r="G652" s="79" t="n">
        <v>40882</v>
      </c>
      <c r="H652" s="91" t="n">
        <v>0.00778958034545709</v>
      </c>
      <c r="I652" s="78" t="s">
        <v>11528</v>
      </c>
      <c r="J652" s="90" t="n">
        <v>46</v>
      </c>
      <c r="K652" s="81" t="n">
        <v>0.381689436927397</v>
      </c>
    </row>
    <row r="653" customFormat="false" ht="15" hidden="false" customHeight="false" outlineLevel="0" collapsed="false">
      <c r="A653" s="78" t="s">
        <v>295</v>
      </c>
      <c r="B653" s="78" t="s">
        <v>296</v>
      </c>
      <c r="C653" s="78" t="s">
        <v>12724</v>
      </c>
      <c r="D653" s="90" t="n">
        <v>20555</v>
      </c>
      <c r="E653" s="78" t="s">
        <v>11266</v>
      </c>
      <c r="F653" s="78" t="s">
        <v>227</v>
      </c>
      <c r="G653" s="79" t="n">
        <v>34556</v>
      </c>
      <c r="H653" s="91" t="n">
        <v>0.0065842360554184</v>
      </c>
      <c r="I653" s="78" t="s">
        <v>11528</v>
      </c>
      <c r="J653" s="90" t="n">
        <v>47</v>
      </c>
      <c r="K653" s="81" t="n">
        <v>0.322627566715502</v>
      </c>
    </row>
    <row r="654" customFormat="false" ht="15" hidden="false" customHeight="false" outlineLevel="0" collapsed="false">
      <c r="A654" s="78" t="s">
        <v>295</v>
      </c>
      <c r="B654" s="78" t="s">
        <v>296</v>
      </c>
      <c r="C654" s="78" t="s">
        <v>12725</v>
      </c>
      <c r="D654" s="90" t="n">
        <v>20000</v>
      </c>
      <c r="E654" s="78" t="s">
        <v>11266</v>
      </c>
      <c r="F654" s="78" t="s">
        <v>227</v>
      </c>
      <c r="G654" s="79" t="n">
        <v>33968</v>
      </c>
      <c r="H654" s="91" t="n">
        <v>0.00647219962757415</v>
      </c>
      <c r="I654" s="78" t="s">
        <v>11534</v>
      </c>
      <c r="J654" s="90" t="n">
        <v>48</v>
      </c>
      <c r="K654" s="81" t="n">
        <v>0.317137781751133</v>
      </c>
    </row>
    <row r="655" customFormat="false" ht="15" hidden="false" customHeight="false" outlineLevel="0" collapsed="false">
      <c r="A655" s="78" t="s">
        <v>295</v>
      </c>
      <c r="B655" s="78" t="s">
        <v>296</v>
      </c>
      <c r="C655" s="78" t="s">
        <v>12726</v>
      </c>
      <c r="D655" s="90" t="n">
        <v>30630</v>
      </c>
      <c r="E655" s="78" t="s">
        <v>234</v>
      </c>
      <c r="F655" s="78" t="s">
        <v>221</v>
      </c>
      <c r="G655" s="79" t="n">
        <v>32200</v>
      </c>
      <c r="H655" s="91" t="n">
        <v>0.00613532819147102</v>
      </c>
      <c r="I655" s="78" t="s">
        <v>11528</v>
      </c>
      <c r="J655" s="90" t="n">
        <v>49</v>
      </c>
      <c r="K655" s="81" t="n">
        <v>0.30063108138208</v>
      </c>
    </row>
    <row r="656" customFormat="false" ht="15" hidden="false" customHeight="false" outlineLevel="0" collapsed="false">
      <c r="A656" s="78" t="s">
        <v>315</v>
      </c>
      <c r="B656" s="78" t="s">
        <v>316</v>
      </c>
      <c r="C656" s="78" t="s">
        <v>12727</v>
      </c>
      <c r="D656" s="90" t="n">
        <v>15101</v>
      </c>
      <c r="E656" s="78" t="s">
        <v>11237</v>
      </c>
      <c r="F656" s="78" t="s">
        <v>227</v>
      </c>
      <c r="G656" s="79" t="n">
        <v>90728</v>
      </c>
      <c r="H656" s="91" t="n">
        <v>0.0431095842895766</v>
      </c>
      <c r="I656" s="78" t="s">
        <v>11528</v>
      </c>
      <c r="J656" s="90" t="n">
        <v>1</v>
      </c>
      <c r="K656" s="81" t="n">
        <v>1.2932875286873</v>
      </c>
    </row>
    <row r="657" customFormat="false" ht="15" hidden="false" customHeight="false" outlineLevel="0" collapsed="false">
      <c r="A657" s="78" t="s">
        <v>315</v>
      </c>
      <c r="B657" s="78" t="s">
        <v>316</v>
      </c>
      <c r="C657" s="78" t="s">
        <v>12728</v>
      </c>
      <c r="D657" s="90" t="n">
        <v>13258</v>
      </c>
      <c r="E657" s="78" t="s">
        <v>223</v>
      </c>
      <c r="F657" s="78" t="s">
        <v>224</v>
      </c>
      <c r="G657" s="79" t="n">
        <v>71869</v>
      </c>
      <c r="H657" s="91" t="n">
        <v>0.0341486940449209</v>
      </c>
      <c r="I657" s="78" t="s">
        <v>11528</v>
      </c>
      <c r="J657" s="90" t="n">
        <v>2</v>
      </c>
      <c r="K657" s="81" t="n">
        <v>1.02446082134763</v>
      </c>
    </row>
    <row r="658" customFormat="false" ht="15" hidden="false" customHeight="false" outlineLevel="0" collapsed="false">
      <c r="A658" s="78" t="s">
        <v>315</v>
      </c>
      <c r="B658" s="78" t="s">
        <v>316</v>
      </c>
      <c r="C658" s="78" t="s">
        <v>12729</v>
      </c>
      <c r="D658" s="90" t="n">
        <v>13999</v>
      </c>
      <c r="E658" s="78" t="s">
        <v>223</v>
      </c>
      <c r="F658" s="78" t="s">
        <v>224</v>
      </c>
      <c r="G658" s="79" t="n">
        <v>58887</v>
      </c>
      <c r="H658" s="91" t="n">
        <v>0.0279802716918735</v>
      </c>
      <c r="I658" s="78" t="s">
        <v>11528</v>
      </c>
      <c r="J658" s="90" t="n">
        <v>3</v>
      </c>
      <c r="K658" s="81" t="n">
        <v>0.839408150756204</v>
      </c>
    </row>
    <row r="659" customFormat="false" ht="15" hidden="false" customHeight="false" outlineLevel="0" collapsed="false">
      <c r="A659" s="78" t="s">
        <v>315</v>
      </c>
      <c r="B659" s="78" t="s">
        <v>316</v>
      </c>
      <c r="C659" s="78" t="s">
        <v>12730</v>
      </c>
      <c r="D659" s="90" t="n">
        <v>13121</v>
      </c>
      <c r="E659" s="78" t="s">
        <v>223</v>
      </c>
      <c r="F659" s="78" t="s">
        <v>224</v>
      </c>
      <c r="G659" s="79" t="n">
        <v>57089</v>
      </c>
      <c r="H659" s="91" t="n">
        <v>0.0271259485220399</v>
      </c>
      <c r="I659" s="78" t="s">
        <v>11528</v>
      </c>
      <c r="J659" s="90" t="n">
        <v>4</v>
      </c>
      <c r="K659" s="81" t="n">
        <v>0.813778455661198</v>
      </c>
    </row>
    <row r="660" customFormat="false" ht="15" hidden="false" customHeight="false" outlineLevel="0" collapsed="false">
      <c r="A660" s="78" t="s">
        <v>315</v>
      </c>
      <c r="B660" s="78" t="s">
        <v>316</v>
      </c>
      <c r="C660" s="78" t="s">
        <v>12731</v>
      </c>
      <c r="D660" s="90" t="n">
        <v>15444</v>
      </c>
      <c r="E660" s="78" t="s">
        <v>11237</v>
      </c>
      <c r="F660" s="78" t="s">
        <v>227</v>
      </c>
      <c r="G660" s="79" t="n">
        <v>55829</v>
      </c>
      <c r="H660" s="91" t="n">
        <v>0.0265272570904547</v>
      </c>
      <c r="I660" s="78" t="s">
        <v>11528</v>
      </c>
      <c r="J660" s="90" t="n">
        <v>5</v>
      </c>
      <c r="K660" s="81" t="n">
        <v>0.79581771271364</v>
      </c>
    </row>
    <row r="661" customFormat="false" ht="15" hidden="false" customHeight="false" outlineLevel="0" collapsed="false">
      <c r="A661" s="78" t="s">
        <v>315</v>
      </c>
      <c r="B661" s="78" t="s">
        <v>316</v>
      </c>
      <c r="C661" s="78" t="s">
        <v>12732</v>
      </c>
      <c r="D661" s="90" t="n">
        <v>13789</v>
      </c>
      <c r="E661" s="78" t="s">
        <v>223</v>
      </c>
      <c r="F661" s="78" t="s">
        <v>224</v>
      </c>
      <c r="G661" s="79" t="n">
        <v>55146</v>
      </c>
      <c r="H661" s="91" t="n">
        <v>0.0262027283223811</v>
      </c>
      <c r="I661" s="78" t="s">
        <v>11528</v>
      </c>
      <c r="J661" s="90" t="n">
        <v>6</v>
      </c>
      <c r="K661" s="81" t="n">
        <v>0.786081849671433</v>
      </c>
    </row>
    <row r="662" customFormat="false" ht="15" hidden="false" customHeight="false" outlineLevel="0" collapsed="false">
      <c r="A662" s="78" t="s">
        <v>315</v>
      </c>
      <c r="B662" s="78" t="s">
        <v>316</v>
      </c>
      <c r="C662" s="78" t="s">
        <v>12733</v>
      </c>
      <c r="D662" s="90" t="n">
        <v>13555</v>
      </c>
      <c r="E662" s="78" t="s">
        <v>223</v>
      </c>
      <c r="F662" s="78" t="s">
        <v>224</v>
      </c>
      <c r="G662" s="79" t="n">
        <v>55084</v>
      </c>
      <c r="H662" s="91" t="n">
        <v>0.0261732689027317</v>
      </c>
      <c r="I662" s="78" t="s">
        <v>11528</v>
      </c>
      <c r="J662" s="90" t="n">
        <v>7</v>
      </c>
      <c r="K662" s="81" t="n">
        <v>0.78519806708195</v>
      </c>
    </row>
    <row r="663" customFormat="false" ht="15" hidden="false" customHeight="false" outlineLevel="0" collapsed="false">
      <c r="A663" s="78" t="s">
        <v>315</v>
      </c>
      <c r="B663" s="78" t="s">
        <v>316</v>
      </c>
      <c r="C663" s="78" t="s">
        <v>12734</v>
      </c>
      <c r="D663" s="90" t="n">
        <v>13123</v>
      </c>
      <c r="E663" s="78" t="s">
        <v>223</v>
      </c>
      <c r="F663" s="78" t="s">
        <v>224</v>
      </c>
      <c r="G663" s="79" t="n">
        <v>54246</v>
      </c>
      <c r="H663" s="91" t="n">
        <v>0.0257750915855345</v>
      </c>
      <c r="I663" s="78" t="s">
        <v>11528</v>
      </c>
      <c r="J663" s="90" t="n">
        <v>8</v>
      </c>
      <c r="K663" s="81" t="n">
        <v>0.773252747566034</v>
      </c>
    </row>
    <row r="664" customFormat="false" ht="15" hidden="false" customHeight="false" outlineLevel="0" collapsed="false">
      <c r="A664" s="78" t="s">
        <v>315</v>
      </c>
      <c r="B664" s="78" t="s">
        <v>316</v>
      </c>
      <c r="C664" s="78" t="s">
        <v>12735</v>
      </c>
      <c r="D664" s="90" t="n">
        <v>15199</v>
      </c>
      <c r="E664" s="78" t="s">
        <v>11237</v>
      </c>
      <c r="F664" s="78" t="s">
        <v>227</v>
      </c>
      <c r="G664" s="79" t="n">
        <v>51919</v>
      </c>
      <c r="H664" s="91" t="n">
        <v>0.0246694130448211</v>
      </c>
      <c r="I664" s="78" t="s">
        <v>11528</v>
      </c>
      <c r="J664" s="90" t="n">
        <v>9</v>
      </c>
      <c r="K664" s="81" t="n">
        <v>0.740082391344633</v>
      </c>
    </row>
    <row r="665" customFormat="false" ht="15" hidden="false" customHeight="false" outlineLevel="0" collapsed="false">
      <c r="A665" s="78" t="s">
        <v>315</v>
      </c>
      <c r="B665" s="78" t="s">
        <v>316</v>
      </c>
      <c r="C665" s="78" t="s">
        <v>12736</v>
      </c>
      <c r="D665" s="90" t="n">
        <v>55789</v>
      </c>
      <c r="E665" s="78" t="s">
        <v>232</v>
      </c>
      <c r="F665" s="78" t="s">
        <v>227</v>
      </c>
      <c r="G665" s="79" t="n">
        <v>50998</v>
      </c>
      <c r="H665" s="91" t="n">
        <v>0.0242317981174481</v>
      </c>
      <c r="I665" s="78" t="s">
        <v>11528</v>
      </c>
      <c r="J665" s="90" t="n">
        <v>10</v>
      </c>
      <c r="K665" s="81" t="n">
        <v>0.726953943523442</v>
      </c>
    </row>
    <row r="666" customFormat="false" ht="15" hidden="false" customHeight="false" outlineLevel="0" collapsed="false">
      <c r="A666" s="78" t="s">
        <v>315</v>
      </c>
      <c r="B666" s="78" t="s">
        <v>316</v>
      </c>
      <c r="C666" s="78" t="s">
        <v>12737</v>
      </c>
      <c r="D666" s="90" t="n">
        <v>13456</v>
      </c>
      <c r="E666" s="78" t="s">
        <v>223</v>
      </c>
      <c r="F666" s="78" t="s">
        <v>224</v>
      </c>
      <c r="G666" s="79" t="n">
        <v>49601</v>
      </c>
      <c r="H666" s="91" t="n">
        <v>0.0235680108714762</v>
      </c>
      <c r="I666" s="78" t="s">
        <v>11528</v>
      </c>
      <c r="J666" s="90" t="n">
        <v>11</v>
      </c>
      <c r="K666" s="81" t="n">
        <v>0.707040326144285</v>
      </c>
    </row>
    <row r="667" customFormat="false" ht="15" hidden="false" customHeight="false" outlineLevel="0" collapsed="false">
      <c r="A667" s="78" t="s">
        <v>315</v>
      </c>
      <c r="B667" s="78" t="s">
        <v>316</v>
      </c>
      <c r="C667" s="78" t="s">
        <v>12738</v>
      </c>
      <c r="D667" s="90" t="n">
        <v>13888</v>
      </c>
      <c r="E667" s="78" t="s">
        <v>223</v>
      </c>
      <c r="F667" s="78" t="s">
        <v>224</v>
      </c>
      <c r="G667" s="79" t="n">
        <v>48417</v>
      </c>
      <c r="H667" s="91" t="n">
        <v>0.023005430986558</v>
      </c>
      <c r="I667" s="78" t="s">
        <v>11528</v>
      </c>
      <c r="J667" s="90" t="n">
        <v>12</v>
      </c>
      <c r="K667" s="81" t="n">
        <v>0.690162929596739</v>
      </c>
    </row>
    <row r="668" customFormat="false" ht="15" hidden="false" customHeight="false" outlineLevel="0" collapsed="false">
      <c r="A668" s="78" t="s">
        <v>315</v>
      </c>
      <c r="B668" s="78" t="s">
        <v>316</v>
      </c>
      <c r="C668" s="78" t="s">
        <v>12739</v>
      </c>
      <c r="D668" s="90" t="n">
        <v>15555</v>
      </c>
      <c r="E668" s="78" t="s">
        <v>11237</v>
      </c>
      <c r="F668" s="78" t="s">
        <v>227</v>
      </c>
      <c r="G668" s="79" t="n">
        <v>47539</v>
      </c>
      <c r="H668" s="91" t="n">
        <v>0.0225882475921676</v>
      </c>
      <c r="I668" s="78" t="s">
        <v>11528</v>
      </c>
      <c r="J668" s="90" t="n">
        <v>13</v>
      </c>
      <c r="K668" s="81" t="n">
        <v>0.677647427765028</v>
      </c>
    </row>
    <row r="669" customFormat="false" ht="15" hidden="false" customHeight="false" outlineLevel="0" collapsed="false">
      <c r="A669" s="78" t="s">
        <v>315</v>
      </c>
      <c r="B669" s="78" t="s">
        <v>316</v>
      </c>
      <c r="C669" s="78" t="s">
        <v>12740</v>
      </c>
      <c r="D669" s="90" t="n">
        <v>15110</v>
      </c>
      <c r="E669" s="78" t="s">
        <v>11237</v>
      </c>
      <c r="F669" s="78" t="s">
        <v>227</v>
      </c>
      <c r="G669" s="79" t="n">
        <v>47356</v>
      </c>
      <c r="H669" s="91" t="n">
        <v>0.0225012947890088</v>
      </c>
      <c r="I669" s="78" t="s">
        <v>11528</v>
      </c>
      <c r="J669" s="90" t="n">
        <v>14</v>
      </c>
      <c r="K669" s="81" t="n">
        <v>0.675038843670264</v>
      </c>
    </row>
    <row r="670" customFormat="false" ht="15" hidden="false" customHeight="false" outlineLevel="0" collapsed="false">
      <c r="A670" s="78" t="s">
        <v>315</v>
      </c>
      <c r="B670" s="78" t="s">
        <v>316</v>
      </c>
      <c r="C670" s="78" t="s">
        <v>12741</v>
      </c>
      <c r="D670" s="90" t="n">
        <v>15111</v>
      </c>
      <c r="E670" s="78" t="s">
        <v>11237</v>
      </c>
      <c r="F670" s="78" t="s">
        <v>227</v>
      </c>
      <c r="G670" s="79" t="n">
        <v>46638</v>
      </c>
      <c r="H670" s="91" t="n">
        <v>0.0221601357033912</v>
      </c>
      <c r="I670" s="78" t="s">
        <v>11528</v>
      </c>
      <c r="J670" s="90" t="n">
        <v>15</v>
      </c>
      <c r="K670" s="81" t="n">
        <v>0.664804071101735</v>
      </c>
    </row>
    <row r="671" customFormat="false" ht="15" hidden="false" customHeight="false" outlineLevel="0" collapsed="false">
      <c r="A671" s="78" t="s">
        <v>315</v>
      </c>
      <c r="B671" s="78" t="s">
        <v>316</v>
      </c>
      <c r="C671" s="78" t="s">
        <v>12742</v>
      </c>
      <c r="D671" s="90" t="n">
        <v>55555</v>
      </c>
      <c r="E671" s="78" t="s">
        <v>232</v>
      </c>
      <c r="F671" s="78" t="s">
        <v>227</v>
      </c>
      <c r="G671" s="79" t="n">
        <v>45972</v>
      </c>
      <c r="H671" s="91" t="n">
        <v>0.0218436845181247</v>
      </c>
      <c r="I671" s="78" t="s">
        <v>11528</v>
      </c>
      <c r="J671" s="90" t="n">
        <v>16</v>
      </c>
      <c r="K671" s="81" t="n">
        <v>0.65531053554374</v>
      </c>
    </row>
    <row r="672" customFormat="false" ht="15" hidden="false" customHeight="false" outlineLevel="0" collapsed="false">
      <c r="A672" s="78" t="s">
        <v>315</v>
      </c>
      <c r="B672" s="78" t="s">
        <v>316</v>
      </c>
      <c r="C672" s="78" t="s">
        <v>12743</v>
      </c>
      <c r="D672" s="90" t="n">
        <v>13111</v>
      </c>
      <c r="E672" s="78" t="s">
        <v>223</v>
      </c>
      <c r="F672" s="78" t="s">
        <v>224</v>
      </c>
      <c r="G672" s="79" t="n">
        <v>45707</v>
      </c>
      <c r="H672" s="91" t="n">
        <v>0.0217177692567198</v>
      </c>
      <c r="I672" s="78" t="s">
        <v>11528</v>
      </c>
      <c r="J672" s="90" t="n">
        <v>17</v>
      </c>
      <c r="K672" s="81" t="n">
        <v>0.651533077701595</v>
      </c>
    </row>
    <row r="673" customFormat="false" ht="15" hidden="false" customHeight="false" outlineLevel="0" collapsed="false">
      <c r="A673" s="78" t="s">
        <v>315</v>
      </c>
      <c r="B673" s="78" t="s">
        <v>316</v>
      </c>
      <c r="C673" s="78" t="s">
        <v>12744</v>
      </c>
      <c r="D673" s="90" t="n">
        <v>55333</v>
      </c>
      <c r="E673" s="78" t="s">
        <v>232</v>
      </c>
      <c r="F673" s="78" t="s">
        <v>227</v>
      </c>
      <c r="G673" s="79" t="n">
        <v>45274</v>
      </c>
      <c r="H673" s="91" t="n">
        <v>0.0215120284711036</v>
      </c>
      <c r="I673" s="78" t="s">
        <v>11528</v>
      </c>
      <c r="J673" s="90" t="n">
        <v>18</v>
      </c>
      <c r="K673" s="81" t="n">
        <v>0.645360854133109</v>
      </c>
    </row>
    <row r="674" customFormat="false" ht="15" hidden="false" customHeight="false" outlineLevel="0" collapsed="false">
      <c r="A674" s="78" t="s">
        <v>315</v>
      </c>
      <c r="B674" s="78" t="s">
        <v>316</v>
      </c>
      <c r="C674" s="78" t="s">
        <v>12745</v>
      </c>
      <c r="D674" s="90" t="n">
        <v>15123</v>
      </c>
      <c r="E674" s="78" t="s">
        <v>11237</v>
      </c>
      <c r="F674" s="78" t="s">
        <v>227</v>
      </c>
      <c r="G674" s="79" t="n">
        <v>40058</v>
      </c>
      <c r="H674" s="91" t="n">
        <v>0.0190336360051126</v>
      </c>
      <c r="I674" s="78" t="s">
        <v>11528</v>
      </c>
      <c r="J674" s="90" t="n">
        <v>19</v>
      </c>
      <c r="K674" s="81" t="n">
        <v>0.571009080153379</v>
      </c>
    </row>
    <row r="675" customFormat="false" ht="15" hidden="false" customHeight="false" outlineLevel="0" collapsed="false">
      <c r="A675" s="78" t="s">
        <v>315</v>
      </c>
      <c r="B675" s="78" t="s">
        <v>316</v>
      </c>
      <c r="C675" s="78" t="s">
        <v>12746</v>
      </c>
      <c r="D675" s="90" t="n">
        <v>13777</v>
      </c>
      <c r="E675" s="78" t="s">
        <v>223</v>
      </c>
      <c r="F675" s="78" t="s">
        <v>224</v>
      </c>
      <c r="G675" s="79" t="n">
        <v>39349</v>
      </c>
      <c r="H675" s="91" t="n">
        <v>0.0186967532868635</v>
      </c>
      <c r="I675" s="78" t="s">
        <v>11528</v>
      </c>
      <c r="J675" s="90" t="n">
        <v>20</v>
      </c>
      <c r="K675" s="81" t="n">
        <v>0.560902598605904</v>
      </c>
    </row>
    <row r="676" customFormat="false" ht="15" hidden="false" customHeight="false" outlineLevel="0" collapsed="false">
      <c r="A676" s="78" t="s">
        <v>315</v>
      </c>
      <c r="B676" s="78" t="s">
        <v>316</v>
      </c>
      <c r="C676" s="78" t="s">
        <v>12747</v>
      </c>
      <c r="D676" s="90" t="n">
        <v>13234</v>
      </c>
      <c r="E676" s="78" t="s">
        <v>223</v>
      </c>
      <c r="F676" s="78" t="s">
        <v>224</v>
      </c>
      <c r="G676" s="79" t="n">
        <v>38646</v>
      </c>
      <c r="H676" s="91" t="n">
        <v>0.0183627214801933</v>
      </c>
      <c r="I676" s="78" t="s">
        <v>11528</v>
      </c>
      <c r="J676" s="90" t="n">
        <v>21</v>
      </c>
      <c r="K676" s="81" t="n">
        <v>0.550881644405799</v>
      </c>
    </row>
    <row r="677" customFormat="false" ht="15" hidden="false" customHeight="false" outlineLevel="0" collapsed="false">
      <c r="A677" s="78" t="s">
        <v>315</v>
      </c>
      <c r="B677" s="78" t="s">
        <v>316</v>
      </c>
      <c r="C677" s="78" t="s">
        <v>12748</v>
      </c>
      <c r="D677" s="90" t="n">
        <v>13000</v>
      </c>
      <c r="E677" s="78" t="s">
        <v>223</v>
      </c>
      <c r="F677" s="78" t="s">
        <v>224</v>
      </c>
      <c r="G677" s="79" t="n">
        <v>38620</v>
      </c>
      <c r="H677" s="91" t="n">
        <v>0.0183503675300177</v>
      </c>
      <c r="I677" s="78" t="s">
        <v>11528</v>
      </c>
      <c r="J677" s="90" t="n">
        <v>22</v>
      </c>
      <c r="K677" s="81" t="n">
        <v>0.550511025900532</v>
      </c>
    </row>
    <row r="678" customFormat="false" ht="15" hidden="false" customHeight="false" outlineLevel="0" collapsed="false">
      <c r="A678" s="78" t="s">
        <v>315</v>
      </c>
      <c r="B678" s="78" t="s">
        <v>316</v>
      </c>
      <c r="C678" s="78" t="s">
        <v>12749</v>
      </c>
      <c r="D678" s="90" t="n">
        <v>13454</v>
      </c>
      <c r="E678" s="78" t="s">
        <v>223</v>
      </c>
      <c r="F678" s="78" t="s">
        <v>224</v>
      </c>
      <c r="G678" s="79" t="n">
        <v>37306</v>
      </c>
      <c r="H678" s="91" t="n">
        <v>0.0177260178942217</v>
      </c>
      <c r="I678" s="78" t="s">
        <v>11528</v>
      </c>
      <c r="J678" s="90" t="n">
        <v>23</v>
      </c>
      <c r="K678" s="81" t="n">
        <v>0.53178053682665</v>
      </c>
    </row>
    <row r="679" customFormat="false" ht="15" hidden="false" customHeight="false" outlineLevel="0" collapsed="false">
      <c r="A679" s="78" t="s">
        <v>315</v>
      </c>
      <c r="B679" s="78" t="s">
        <v>316</v>
      </c>
      <c r="C679" s="78" t="s">
        <v>12750</v>
      </c>
      <c r="D679" s="90" t="n">
        <v>43000</v>
      </c>
      <c r="E679" s="78" t="s">
        <v>11632</v>
      </c>
      <c r="F679" s="78" t="s">
        <v>224</v>
      </c>
      <c r="G679" s="79" t="n">
        <v>35729</v>
      </c>
      <c r="H679" s="91" t="n">
        <v>0.0169767033008805</v>
      </c>
      <c r="I679" s="78" t="s">
        <v>11534</v>
      </c>
      <c r="J679" s="90" t="n">
        <v>24</v>
      </c>
      <c r="K679" s="81" t="n">
        <v>0.509301099026414</v>
      </c>
    </row>
    <row r="680" customFormat="false" ht="15" hidden="false" customHeight="false" outlineLevel="0" collapsed="false">
      <c r="A680" s="78" t="s">
        <v>315</v>
      </c>
      <c r="B680" s="78" t="s">
        <v>316</v>
      </c>
      <c r="C680" s="78" t="s">
        <v>12751</v>
      </c>
      <c r="D680" s="90" t="n">
        <v>11111</v>
      </c>
      <c r="E680" s="78" t="s">
        <v>11230</v>
      </c>
      <c r="F680" s="78" t="s">
        <v>221</v>
      </c>
      <c r="G680" s="79" t="n">
        <v>35188</v>
      </c>
      <c r="H680" s="91" t="n">
        <v>0.0167196461068427</v>
      </c>
      <c r="I680" s="78" t="s">
        <v>11528</v>
      </c>
      <c r="J680" s="90" t="n">
        <v>25</v>
      </c>
      <c r="K680" s="81" t="n">
        <v>0.50158938320528</v>
      </c>
    </row>
    <row r="681" customFormat="false" ht="15" hidden="false" customHeight="false" outlineLevel="0" collapsed="false">
      <c r="A681" s="78" t="s">
        <v>315</v>
      </c>
      <c r="B681" s="78" t="s">
        <v>316</v>
      </c>
      <c r="C681" s="78" t="s">
        <v>12752</v>
      </c>
      <c r="D681" s="90" t="n">
        <v>55255</v>
      </c>
      <c r="E681" s="78" t="s">
        <v>232</v>
      </c>
      <c r="F681" s="78" t="s">
        <v>227</v>
      </c>
      <c r="G681" s="79" t="n">
        <v>33914</v>
      </c>
      <c r="H681" s="91" t="n">
        <v>0.0161143025482398</v>
      </c>
      <c r="I681" s="78" t="s">
        <v>11528</v>
      </c>
      <c r="J681" s="90" t="n">
        <v>26</v>
      </c>
      <c r="K681" s="81" t="n">
        <v>0.483429076447194</v>
      </c>
    </row>
    <row r="682" customFormat="false" ht="15" hidden="false" customHeight="false" outlineLevel="0" collapsed="false">
      <c r="A682" s="78" t="s">
        <v>315</v>
      </c>
      <c r="B682" s="78" t="s">
        <v>316</v>
      </c>
      <c r="C682" s="78" t="s">
        <v>12753</v>
      </c>
      <c r="D682" s="90" t="n">
        <v>15222</v>
      </c>
      <c r="E682" s="78" t="s">
        <v>11237</v>
      </c>
      <c r="F682" s="78" t="s">
        <v>227</v>
      </c>
      <c r="G682" s="79" t="n">
        <v>33391</v>
      </c>
      <c r="H682" s="91" t="n">
        <v>0.0158657980889389</v>
      </c>
      <c r="I682" s="78" t="s">
        <v>11528</v>
      </c>
      <c r="J682" s="90" t="n">
        <v>27</v>
      </c>
      <c r="K682" s="81" t="n">
        <v>0.475973942668168</v>
      </c>
    </row>
    <row r="683" customFormat="false" ht="15" hidden="false" customHeight="false" outlineLevel="0" collapsed="false">
      <c r="A683" s="78" t="s">
        <v>315</v>
      </c>
      <c r="B683" s="78" t="s">
        <v>316</v>
      </c>
      <c r="C683" s="78" t="s">
        <v>12754</v>
      </c>
      <c r="D683" s="90" t="n">
        <v>55456</v>
      </c>
      <c r="E683" s="78" t="s">
        <v>232</v>
      </c>
      <c r="F683" s="78" t="s">
        <v>227</v>
      </c>
      <c r="G683" s="79" t="n">
        <v>32135</v>
      </c>
      <c r="H683" s="91" t="n">
        <v>0.015269007265073</v>
      </c>
      <c r="I683" s="78" t="s">
        <v>11534</v>
      </c>
      <c r="J683" s="90" t="n">
        <v>28</v>
      </c>
      <c r="K683" s="81" t="n">
        <v>0.45807021795219</v>
      </c>
    </row>
    <row r="684" customFormat="false" ht="15" hidden="false" customHeight="false" outlineLevel="0" collapsed="false">
      <c r="A684" s="78" t="s">
        <v>315</v>
      </c>
      <c r="B684" s="78" t="s">
        <v>316</v>
      </c>
      <c r="C684" s="78" t="s">
        <v>12755</v>
      </c>
      <c r="D684" s="90" t="n">
        <v>11789</v>
      </c>
      <c r="E684" s="78" t="s">
        <v>11230</v>
      </c>
      <c r="F684" s="78" t="s">
        <v>221</v>
      </c>
      <c r="G684" s="79" t="n">
        <v>30578</v>
      </c>
      <c r="H684" s="91" t="n">
        <v>0.0145291957103284</v>
      </c>
      <c r="I684" s="78" t="s">
        <v>11528</v>
      </c>
      <c r="J684" s="90" t="n">
        <v>29</v>
      </c>
      <c r="K684" s="81" t="n">
        <v>0.435875871309851</v>
      </c>
    </row>
    <row r="685" customFormat="false" ht="15" hidden="false" customHeight="false" outlineLevel="0" collapsed="false">
      <c r="A685" s="78" t="s">
        <v>315</v>
      </c>
      <c r="B685" s="78" t="s">
        <v>316</v>
      </c>
      <c r="C685" s="78" t="s">
        <v>12756</v>
      </c>
      <c r="D685" s="90" t="n">
        <v>11444</v>
      </c>
      <c r="E685" s="78" t="s">
        <v>11230</v>
      </c>
      <c r="F685" s="78" t="s">
        <v>221</v>
      </c>
      <c r="G685" s="79" t="n">
        <v>29628</v>
      </c>
      <c r="H685" s="91" t="n">
        <v>0.0140778013769903</v>
      </c>
      <c r="I685" s="78" t="s">
        <v>11534</v>
      </c>
      <c r="J685" s="90" t="n">
        <v>30</v>
      </c>
      <c r="K685" s="81" t="n">
        <v>0.422334041309709</v>
      </c>
    </row>
    <row r="686" customFormat="false" ht="15" hidden="false" customHeight="false" outlineLevel="0" collapsed="false">
      <c r="A686" s="78" t="s">
        <v>317</v>
      </c>
      <c r="B686" s="78" t="s">
        <v>318</v>
      </c>
      <c r="C686" s="78" t="s">
        <v>12757</v>
      </c>
      <c r="D686" s="90" t="n">
        <v>22222</v>
      </c>
      <c r="E686" s="78" t="s">
        <v>220</v>
      </c>
      <c r="F686" s="78" t="s">
        <v>221</v>
      </c>
      <c r="G686" s="79" t="n">
        <v>105403</v>
      </c>
      <c r="H686" s="91" t="n">
        <v>0.0543788425890815</v>
      </c>
      <c r="I686" s="78" t="s">
        <v>11528</v>
      </c>
      <c r="J686" s="90" t="n">
        <v>1</v>
      </c>
      <c r="K686" s="81" t="n">
        <v>1.30509222213796</v>
      </c>
    </row>
    <row r="687" customFormat="false" ht="15" hidden="false" customHeight="false" outlineLevel="0" collapsed="false">
      <c r="A687" s="78" t="s">
        <v>317</v>
      </c>
      <c r="B687" s="78" t="s">
        <v>318</v>
      </c>
      <c r="C687" s="78" t="s">
        <v>12758</v>
      </c>
      <c r="D687" s="90" t="n">
        <v>45678</v>
      </c>
      <c r="E687" s="78" t="s">
        <v>11235</v>
      </c>
      <c r="F687" s="78" t="s">
        <v>227</v>
      </c>
      <c r="G687" s="79" t="n">
        <v>73217</v>
      </c>
      <c r="H687" s="91" t="n">
        <v>0.0377736470294468</v>
      </c>
      <c r="I687" s="78" t="s">
        <v>11528</v>
      </c>
      <c r="J687" s="90" t="n">
        <v>2</v>
      </c>
      <c r="K687" s="81" t="n">
        <v>0.906567528706723</v>
      </c>
    </row>
    <row r="688" customFormat="false" ht="15" hidden="false" customHeight="false" outlineLevel="0" collapsed="false">
      <c r="A688" s="78" t="s">
        <v>317</v>
      </c>
      <c r="B688" s="78" t="s">
        <v>318</v>
      </c>
      <c r="C688" s="78" t="s">
        <v>12759</v>
      </c>
      <c r="D688" s="90" t="n">
        <v>44555</v>
      </c>
      <c r="E688" s="78" t="s">
        <v>11240</v>
      </c>
      <c r="F688" s="78" t="s">
        <v>221</v>
      </c>
      <c r="G688" s="79" t="n">
        <v>69542</v>
      </c>
      <c r="H688" s="91" t="n">
        <v>0.0358776645003454</v>
      </c>
      <c r="I688" s="78" t="s">
        <v>11528</v>
      </c>
      <c r="J688" s="90" t="n">
        <v>3</v>
      </c>
      <c r="K688" s="81" t="n">
        <v>0.86106394800829</v>
      </c>
    </row>
    <row r="689" customFormat="false" ht="15" hidden="false" customHeight="false" outlineLevel="0" collapsed="false">
      <c r="A689" s="78" t="s">
        <v>317</v>
      </c>
      <c r="B689" s="78" t="s">
        <v>318</v>
      </c>
      <c r="C689" s="78" t="s">
        <v>11628</v>
      </c>
      <c r="D689" s="90" t="n">
        <v>11555</v>
      </c>
      <c r="E689" s="78" t="s">
        <v>11230</v>
      </c>
      <c r="F689" s="78" t="s">
        <v>221</v>
      </c>
      <c r="G689" s="79" t="n">
        <v>66750</v>
      </c>
      <c r="H689" s="91" t="n">
        <v>0.0344372336918417</v>
      </c>
      <c r="I689" s="78" t="s">
        <v>11528</v>
      </c>
      <c r="J689" s="90" t="n">
        <v>4</v>
      </c>
      <c r="K689" s="81" t="n">
        <v>0.826493608604201</v>
      </c>
    </row>
    <row r="690" customFormat="false" ht="15" hidden="false" customHeight="false" outlineLevel="0" collapsed="false">
      <c r="A690" s="78" t="s">
        <v>317</v>
      </c>
      <c r="B690" s="78" t="s">
        <v>318</v>
      </c>
      <c r="C690" s="78" t="s">
        <v>12760</v>
      </c>
      <c r="D690" s="90" t="n">
        <v>11999</v>
      </c>
      <c r="E690" s="78" t="s">
        <v>11230</v>
      </c>
      <c r="F690" s="78" t="s">
        <v>221</v>
      </c>
      <c r="G690" s="79" t="n">
        <v>66172</v>
      </c>
      <c r="H690" s="91" t="n">
        <v>0.0341390356233191</v>
      </c>
      <c r="I690" s="78" t="s">
        <v>11528</v>
      </c>
      <c r="J690" s="90" t="n">
        <v>5</v>
      </c>
      <c r="K690" s="81" t="n">
        <v>0.819336854959658</v>
      </c>
    </row>
    <row r="691" customFormat="false" ht="15" hidden="false" customHeight="false" outlineLevel="0" collapsed="false">
      <c r="A691" s="78" t="s">
        <v>317</v>
      </c>
      <c r="B691" s="78" t="s">
        <v>318</v>
      </c>
      <c r="C691" s="78" t="s">
        <v>12761</v>
      </c>
      <c r="D691" s="90" t="n">
        <v>13222</v>
      </c>
      <c r="E691" s="78" t="s">
        <v>223</v>
      </c>
      <c r="F691" s="78" t="s">
        <v>224</v>
      </c>
      <c r="G691" s="79" t="n">
        <v>62660</v>
      </c>
      <c r="H691" s="91" t="n">
        <v>0.0323271470131955</v>
      </c>
      <c r="I691" s="78" t="s">
        <v>11528</v>
      </c>
      <c r="J691" s="90" t="n">
        <v>6</v>
      </c>
      <c r="K691" s="81" t="n">
        <v>0.775851528316693</v>
      </c>
    </row>
    <row r="692" customFormat="false" ht="15" hidden="false" customHeight="false" outlineLevel="0" collapsed="false">
      <c r="A692" s="78" t="s">
        <v>317</v>
      </c>
      <c r="B692" s="78" t="s">
        <v>318</v>
      </c>
      <c r="C692" s="78" t="s">
        <v>12762</v>
      </c>
      <c r="D692" s="90" t="n">
        <v>43000</v>
      </c>
      <c r="E692" s="78" t="s">
        <v>11632</v>
      </c>
      <c r="F692" s="78" t="s">
        <v>224</v>
      </c>
      <c r="G692" s="79" t="n">
        <v>61905</v>
      </c>
      <c r="H692" s="91" t="n">
        <v>0.031937632235108</v>
      </c>
      <c r="I692" s="78" t="s">
        <v>11528</v>
      </c>
      <c r="J692" s="90" t="n">
        <v>7</v>
      </c>
      <c r="K692" s="81" t="n">
        <v>0.766503173642593</v>
      </c>
    </row>
    <row r="693" customFormat="false" ht="15" hidden="false" customHeight="false" outlineLevel="0" collapsed="false">
      <c r="A693" s="78" t="s">
        <v>317</v>
      </c>
      <c r="B693" s="78" t="s">
        <v>318</v>
      </c>
      <c r="C693" s="78" t="s">
        <v>12763</v>
      </c>
      <c r="D693" s="90" t="n">
        <v>44444</v>
      </c>
      <c r="E693" s="78" t="s">
        <v>11240</v>
      </c>
      <c r="F693" s="78" t="s">
        <v>221</v>
      </c>
      <c r="G693" s="79" t="n">
        <v>61586</v>
      </c>
      <c r="H693" s="91" t="n">
        <v>0.0317730557924459</v>
      </c>
      <c r="I693" s="78" t="s">
        <v>11528</v>
      </c>
      <c r="J693" s="90" t="n">
        <v>8</v>
      </c>
      <c r="K693" s="81" t="n">
        <v>0.762553339018701</v>
      </c>
    </row>
    <row r="694" customFormat="false" ht="15" hidden="false" customHeight="false" outlineLevel="0" collapsed="false">
      <c r="A694" s="78" t="s">
        <v>317</v>
      </c>
      <c r="B694" s="78" t="s">
        <v>318</v>
      </c>
      <c r="C694" s="78" t="s">
        <v>12764</v>
      </c>
      <c r="D694" s="90" t="n">
        <v>13123</v>
      </c>
      <c r="E694" s="78" t="s">
        <v>223</v>
      </c>
      <c r="F694" s="78" t="s">
        <v>224</v>
      </c>
      <c r="G694" s="79" t="n">
        <v>60239</v>
      </c>
      <c r="H694" s="91" t="n">
        <v>0.0310781201552487</v>
      </c>
      <c r="I694" s="78" t="s">
        <v>11528</v>
      </c>
      <c r="J694" s="90" t="n">
        <v>9</v>
      </c>
      <c r="K694" s="81" t="n">
        <v>0.745874883725969</v>
      </c>
    </row>
    <row r="695" customFormat="false" ht="15" hidden="false" customHeight="false" outlineLevel="0" collapsed="false">
      <c r="A695" s="78" t="s">
        <v>317</v>
      </c>
      <c r="B695" s="78" t="s">
        <v>318</v>
      </c>
      <c r="C695" s="78" t="s">
        <v>12765</v>
      </c>
      <c r="D695" s="90" t="n">
        <v>13613</v>
      </c>
      <c r="E695" s="78" t="s">
        <v>223</v>
      </c>
      <c r="F695" s="78" t="s">
        <v>224</v>
      </c>
      <c r="G695" s="79" t="n">
        <v>59680</v>
      </c>
      <c r="H695" s="91" t="n">
        <v>0.03078972444538</v>
      </c>
      <c r="I695" s="78" t="s">
        <v>11528</v>
      </c>
      <c r="J695" s="90" t="n">
        <v>10</v>
      </c>
      <c r="K695" s="81" t="n">
        <v>0.738953386689119</v>
      </c>
    </row>
    <row r="696" customFormat="false" ht="15" hidden="false" customHeight="false" outlineLevel="0" collapsed="false">
      <c r="A696" s="78" t="s">
        <v>317</v>
      </c>
      <c r="B696" s="78" t="s">
        <v>318</v>
      </c>
      <c r="C696" s="78" t="s">
        <v>12766</v>
      </c>
      <c r="D696" s="90" t="n">
        <v>11111</v>
      </c>
      <c r="E696" s="78" t="s">
        <v>11230</v>
      </c>
      <c r="F696" s="78" t="s">
        <v>221</v>
      </c>
      <c r="G696" s="79" t="n">
        <v>57715</v>
      </c>
      <c r="H696" s="91" t="n">
        <v>0.0297759541951258</v>
      </c>
      <c r="I696" s="78" t="s">
        <v>11528</v>
      </c>
      <c r="J696" s="90" t="n">
        <v>11</v>
      </c>
      <c r="K696" s="81" t="n">
        <v>0.714622900683018</v>
      </c>
    </row>
    <row r="697" customFormat="false" ht="15" hidden="false" customHeight="false" outlineLevel="0" collapsed="false">
      <c r="A697" s="78" t="s">
        <v>317</v>
      </c>
      <c r="B697" s="78" t="s">
        <v>318</v>
      </c>
      <c r="C697" s="78" t="s">
        <v>12767</v>
      </c>
      <c r="D697" s="90" t="n">
        <v>22100</v>
      </c>
      <c r="E697" s="78" t="s">
        <v>220</v>
      </c>
      <c r="F697" s="78" t="s">
        <v>221</v>
      </c>
      <c r="G697" s="79" t="n">
        <v>54165</v>
      </c>
      <c r="H697" s="91" t="n">
        <v>0.0279444608676945</v>
      </c>
      <c r="I697" s="78" t="s">
        <v>11528</v>
      </c>
      <c r="J697" s="90" t="n">
        <v>12</v>
      </c>
      <c r="K697" s="81" t="n">
        <v>0.670667060824667</v>
      </c>
    </row>
    <row r="698" customFormat="false" ht="15" hidden="false" customHeight="false" outlineLevel="0" collapsed="false">
      <c r="A698" s="78" t="s">
        <v>317</v>
      </c>
      <c r="B698" s="78" t="s">
        <v>318</v>
      </c>
      <c r="C698" s="78" t="s">
        <v>12768</v>
      </c>
      <c r="D698" s="90" t="n">
        <v>45123</v>
      </c>
      <c r="E698" s="78" t="s">
        <v>11235</v>
      </c>
      <c r="F698" s="78" t="s">
        <v>227</v>
      </c>
      <c r="G698" s="79" t="n">
        <v>53701</v>
      </c>
      <c r="H698" s="91" t="n">
        <v>0.027705076951095</v>
      </c>
      <c r="I698" s="78" t="s">
        <v>11528</v>
      </c>
      <c r="J698" s="90" t="n">
        <v>13</v>
      </c>
      <c r="K698" s="81" t="n">
        <v>0.66492184682628</v>
      </c>
    </row>
    <row r="699" customFormat="false" ht="15" hidden="false" customHeight="false" outlineLevel="0" collapsed="false">
      <c r="A699" s="78" t="s">
        <v>317</v>
      </c>
      <c r="B699" s="78" t="s">
        <v>318</v>
      </c>
      <c r="C699" s="78" t="s">
        <v>12769</v>
      </c>
      <c r="D699" s="90" t="n">
        <v>11222</v>
      </c>
      <c r="E699" s="78" t="s">
        <v>11230</v>
      </c>
      <c r="F699" s="78" t="s">
        <v>221</v>
      </c>
      <c r="G699" s="79" t="n">
        <v>52387</v>
      </c>
      <c r="H699" s="91" t="n">
        <v>0.0270271664631388</v>
      </c>
      <c r="I699" s="78" t="s">
        <v>11534</v>
      </c>
      <c r="J699" s="90" t="n">
        <v>14</v>
      </c>
      <c r="K699" s="81" t="n">
        <v>0.64865199511533</v>
      </c>
    </row>
    <row r="700" customFormat="false" ht="15" hidden="false" customHeight="false" outlineLevel="0" collapsed="false">
      <c r="A700" s="78" t="s">
        <v>317</v>
      </c>
      <c r="B700" s="78" t="s">
        <v>318</v>
      </c>
      <c r="C700" s="78" t="s">
        <v>12770</v>
      </c>
      <c r="D700" s="90" t="n">
        <v>13111</v>
      </c>
      <c r="E700" s="78" t="s">
        <v>223</v>
      </c>
      <c r="F700" s="78" t="s">
        <v>224</v>
      </c>
      <c r="G700" s="79" t="n">
        <v>52099</v>
      </c>
      <c r="H700" s="91" t="n">
        <v>0.0268785833424908</v>
      </c>
      <c r="I700" s="78" t="s">
        <v>11528</v>
      </c>
      <c r="J700" s="90" t="n">
        <v>15</v>
      </c>
      <c r="K700" s="81" t="n">
        <v>0.645086000219779</v>
      </c>
    </row>
    <row r="701" customFormat="false" ht="15" hidden="false" customHeight="false" outlineLevel="0" collapsed="false">
      <c r="A701" s="78" t="s">
        <v>317</v>
      </c>
      <c r="B701" s="78" t="s">
        <v>318</v>
      </c>
      <c r="C701" s="78" t="s">
        <v>12771</v>
      </c>
      <c r="D701" s="90" t="n">
        <v>22333</v>
      </c>
      <c r="E701" s="78" t="s">
        <v>220</v>
      </c>
      <c r="F701" s="78" t="s">
        <v>221</v>
      </c>
      <c r="G701" s="79" t="n">
        <v>50350</v>
      </c>
      <c r="H701" s="91" t="n">
        <v>0.0259762504327225</v>
      </c>
      <c r="I701" s="78" t="s">
        <v>11528</v>
      </c>
      <c r="J701" s="90" t="n">
        <v>16</v>
      </c>
      <c r="K701" s="81" t="n">
        <v>0.623430010385341</v>
      </c>
    </row>
    <row r="702" customFormat="false" ht="15" hidden="false" customHeight="false" outlineLevel="0" collapsed="false">
      <c r="A702" s="78" t="s">
        <v>317</v>
      </c>
      <c r="B702" s="78" t="s">
        <v>318</v>
      </c>
      <c r="C702" s="78" t="s">
        <v>12772</v>
      </c>
      <c r="D702" s="90" t="n">
        <v>45555</v>
      </c>
      <c r="E702" s="78" t="s">
        <v>11235</v>
      </c>
      <c r="F702" s="78" t="s">
        <v>227</v>
      </c>
      <c r="G702" s="79" t="n">
        <v>49589</v>
      </c>
      <c r="H702" s="91" t="n">
        <v>0.0255836401729549</v>
      </c>
      <c r="I702" s="78" t="s">
        <v>11528</v>
      </c>
      <c r="J702" s="90" t="n">
        <v>17</v>
      </c>
      <c r="K702" s="81" t="n">
        <v>0.614007364150917</v>
      </c>
    </row>
    <row r="703" customFormat="false" ht="15" hidden="false" customHeight="false" outlineLevel="0" collapsed="false">
      <c r="A703" s="78" t="s">
        <v>317</v>
      </c>
      <c r="B703" s="78" t="s">
        <v>318</v>
      </c>
      <c r="C703" s="78" t="s">
        <v>12773</v>
      </c>
      <c r="D703" s="90" t="n">
        <v>22888</v>
      </c>
      <c r="E703" s="78" t="s">
        <v>220</v>
      </c>
      <c r="F703" s="78" t="s">
        <v>221</v>
      </c>
      <c r="G703" s="79" t="n">
        <v>49531</v>
      </c>
      <c r="H703" s="91" t="n">
        <v>0.02555371718338</v>
      </c>
      <c r="I703" s="78" t="s">
        <v>11528</v>
      </c>
      <c r="J703" s="90" t="n">
        <v>18</v>
      </c>
      <c r="K703" s="81" t="n">
        <v>0.613289212401119</v>
      </c>
    </row>
    <row r="704" customFormat="false" ht="15" hidden="false" customHeight="false" outlineLevel="0" collapsed="false">
      <c r="A704" s="78" t="s">
        <v>317</v>
      </c>
      <c r="B704" s="78" t="s">
        <v>318</v>
      </c>
      <c r="C704" s="78" t="s">
        <v>12774</v>
      </c>
      <c r="D704" s="90" t="n">
        <v>15555</v>
      </c>
      <c r="E704" s="78" t="s">
        <v>11237</v>
      </c>
      <c r="F704" s="78" t="s">
        <v>227</v>
      </c>
      <c r="G704" s="79" t="n">
        <v>49038</v>
      </c>
      <c r="H704" s="91" t="n">
        <v>0.025299371771993</v>
      </c>
      <c r="I704" s="78" t="s">
        <v>11528</v>
      </c>
      <c r="J704" s="90" t="n">
        <v>19</v>
      </c>
      <c r="K704" s="81" t="n">
        <v>0.607184922527832</v>
      </c>
    </row>
    <row r="705" customFormat="false" ht="15" hidden="false" customHeight="false" outlineLevel="0" collapsed="false">
      <c r="A705" s="78" t="s">
        <v>317</v>
      </c>
      <c r="B705" s="78" t="s">
        <v>318</v>
      </c>
      <c r="C705" s="78" t="s">
        <v>12775</v>
      </c>
      <c r="D705" s="90" t="n">
        <v>43666</v>
      </c>
      <c r="E705" s="78" t="s">
        <v>11632</v>
      </c>
      <c r="F705" s="78" t="s">
        <v>224</v>
      </c>
      <c r="G705" s="79" t="n">
        <v>48489</v>
      </c>
      <c r="H705" s="91" t="n">
        <v>0.0250161351982579</v>
      </c>
      <c r="I705" s="78" t="s">
        <v>11528</v>
      </c>
      <c r="J705" s="90" t="n">
        <v>20</v>
      </c>
      <c r="K705" s="81" t="n">
        <v>0.600387244758189</v>
      </c>
    </row>
    <row r="706" customFormat="false" ht="15" hidden="false" customHeight="false" outlineLevel="0" collapsed="false">
      <c r="A706" s="78" t="s">
        <v>317</v>
      </c>
      <c r="B706" s="78" t="s">
        <v>318</v>
      </c>
      <c r="C706" s="78" t="s">
        <v>12776</v>
      </c>
      <c r="D706" s="90" t="n">
        <v>43333</v>
      </c>
      <c r="E706" s="78" t="s">
        <v>11632</v>
      </c>
      <c r="F706" s="78" t="s">
        <v>224</v>
      </c>
      <c r="G706" s="79" t="n">
        <v>47831</v>
      </c>
      <c r="H706" s="91" t="n">
        <v>0.0246766640406664</v>
      </c>
      <c r="I706" s="78" t="s">
        <v>11534</v>
      </c>
      <c r="J706" s="90" t="n">
        <v>21</v>
      </c>
      <c r="K706" s="81" t="n">
        <v>0.592239936975993</v>
      </c>
    </row>
    <row r="707" customFormat="false" ht="15" hidden="false" customHeight="false" outlineLevel="0" collapsed="false">
      <c r="A707" s="78" t="s">
        <v>317</v>
      </c>
      <c r="B707" s="78" t="s">
        <v>318</v>
      </c>
      <c r="C707" s="78" t="s">
        <v>12777</v>
      </c>
      <c r="D707" s="90" t="n">
        <v>22555</v>
      </c>
      <c r="E707" s="78" t="s">
        <v>220</v>
      </c>
      <c r="F707" s="78" t="s">
        <v>221</v>
      </c>
      <c r="G707" s="79" t="n">
        <v>39918</v>
      </c>
      <c r="H707" s="91" t="n">
        <v>0.0205942396181414</v>
      </c>
      <c r="I707" s="78" t="s">
        <v>11528</v>
      </c>
      <c r="J707" s="90" t="n">
        <v>22</v>
      </c>
      <c r="K707" s="81" t="n">
        <v>0.494261750835393</v>
      </c>
    </row>
    <row r="708" customFormat="false" ht="15" hidden="false" customHeight="false" outlineLevel="0" collapsed="false">
      <c r="A708" s="78" t="s">
        <v>317</v>
      </c>
      <c r="B708" s="78" t="s">
        <v>318</v>
      </c>
      <c r="C708" s="78" t="s">
        <v>12778</v>
      </c>
      <c r="D708" s="90" t="n">
        <v>22111</v>
      </c>
      <c r="E708" s="78" t="s">
        <v>220</v>
      </c>
      <c r="F708" s="78" t="s">
        <v>221</v>
      </c>
      <c r="G708" s="79" t="n">
        <v>37874</v>
      </c>
      <c r="H708" s="91" t="n">
        <v>0.0195397121924317</v>
      </c>
      <c r="I708" s="78" t="s">
        <v>11528</v>
      </c>
      <c r="J708" s="90" t="n">
        <v>23</v>
      </c>
      <c r="K708" s="81" t="n">
        <v>0.46895309261836</v>
      </c>
    </row>
    <row r="709" customFormat="false" ht="15" hidden="false" customHeight="false" outlineLevel="0" collapsed="false">
      <c r="A709" s="78" t="s">
        <v>317</v>
      </c>
      <c r="B709" s="78" t="s">
        <v>318</v>
      </c>
      <c r="C709" s="78" t="s">
        <v>12779</v>
      </c>
      <c r="D709" s="90" t="n">
        <v>22777</v>
      </c>
      <c r="E709" s="78" t="s">
        <v>220</v>
      </c>
      <c r="F709" s="78" t="s">
        <v>221</v>
      </c>
      <c r="G709" s="79" t="n">
        <v>31438</v>
      </c>
      <c r="H709" s="91" t="n">
        <v>0.0162192921768407</v>
      </c>
      <c r="I709" s="78" t="s">
        <v>11534</v>
      </c>
      <c r="J709" s="90" t="n">
        <v>24</v>
      </c>
      <c r="K709" s="81" t="n">
        <v>0.389263012244178</v>
      </c>
    </row>
    <row r="710" customFormat="false" ht="15" hidden="false" customHeight="false" outlineLevel="0" collapsed="false">
      <c r="A710" s="78" t="s">
        <v>293</v>
      </c>
      <c r="B710" s="78" t="s">
        <v>294</v>
      </c>
      <c r="C710" s="78" t="s">
        <v>12780</v>
      </c>
      <c r="D710" s="90" t="n">
        <v>22222</v>
      </c>
      <c r="E710" s="78" t="s">
        <v>220</v>
      </c>
      <c r="F710" s="78" t="s">
        <v>221</v>
      </c>
      <c r="G710" s="79" t="n">
        <v>129492</v>
      </c>
      <c r="H710" s="91" t="n">
        <v>0.0212038817781904</v>
      </c>
      <c r="I710" s="78" t="s">
        <v>11528</v>
      </c>
      <c r="J710" s="90" t="n">
        <v>1</v>
      </c>
      <c r="K710" s="81" t="n">
        <v>1.16621349780047</v>
      </c>
    </row>
    <row r="711" customFormat="false" ht="15" hidden="false" customHeight="false" outlineLevel="0" collapsed="false">
      <c r="A711" s="78" t="s">
        <v>293</v>
      </c>
      <c r="B711" s="78" t="s">
        <v>294</v>
      </c>
      <c r="C711" s="78" t="s">
        <v>12781</v>
      </c>
      <c r="D711" s="90" t="n">
        <v>10222</v>
      </c>
      <c r="E711" s="78" t="s">
        <v>11232</v>
      </c>
      <c r="F711" s="78" t="s">
        <v>221</v>
      </c>
      <c r="G711" s="79" t="n">
        <v>128599</v>
      </c>
      <c r="H711" s="91" t="n">
        <v>0.0210576560157655</v>
      </c>
      <c r="I711" s="78" t="s">
        <v>11528</v>
      </c>
      <c r="J711" s="90" t="n">
        <v>2</v>
      </c>
      <c r="K711" s="81" t="n">
        <v>1.1581710808671</v>
      </c>
    </row>
    <row r="712" customFormat="false" ht="15" hidden="false" customHeight="false" outlineLevel="0" collapsed="false">
      <c r="A712" s="78" t="s">
        <v>293</v>
      </c>
      <c r="B712" s="78" t="s">
        <v>294</v>
      </c>
      <c r="C712" s="78" t="s">
        <v>12782</v>
      </c>
      <c r="D712" s="90" t="n">
        <v>50000</v>
      </c>
      <c r="E712" s="78" t="s">
        <v>11316</v>
      </c>
      <c r="F712" s="78" t="s">
        <v>224</v>
      </c>
      <c r="G712" s="79" t="n">
        <v>127601</v>
      </c>
      <c r="H712" s="91" t="n">
        <v>0.0208942368546233</v>
      </c>
      <c r="I712" s="78" t="s">
        <v>11528</v>
      </c>
      <c r="J712" s="90" t="n">
        <v>3</v>
      </c>
      <c r="K712" s="81" t="n">
        <v>1.14918302700428</v>
      </c>
    </row>
    <row r="713" customFormat="false" ht="15" hidden="false" customHeight="false" outlineLevel="0" collapsed="false">
      <c r="A713" s="78" t="s">
        <v>293</v>
      </c>
      <c r="B713" s="78" t="s">
        <v>294</v>
      </c>
      <c r="C713" s="78" t="s">
        <v>12783</v>
      </c>
      <c r="D713" s="90" t="n">
        <v>22777</v>
      </c>
      <c r="E713" s="78" t="s">
        <v>220</v>
      </c>
      <c r="F713" s="78" t="s">
        <v>221</v>
      </c>
      <c r="G713" s="79" t="n">
        <v>123437</v>
      </c>
      <c r="H713" s="91" t="n">
        <v>0.0202123957854886</v>
      </c>
      <c r="I713" s="78" t="s">
        <v>11528</v>
      </c>
      <c r="J713" s="90" t="n">
        <v>4</v>
      </c>
      <c r="K713" s="81" t="n">
        <v>1.11168176820187</v>
      </c>
    </row>
    <row r="714" customFormat="false" ht="15" hidden="false" customHeight="false" outlineLevel="0" collapsed="false">
      <c r="A714" s="78" t="s">
        <v>293</v>
      </c>
      <c r="B714" s="78" t="s">
        <v>294</v>
      </c>
      <c r="C714" s="78" t="s">
        <v>12784</v>
      </c>
      <c r="D714" s="90" t="n">
        <v>22190</v>
      </c>
      <c r="E714" s="78" t="s">
        <v>220</v>
      </c>
      <c r="F714" s="78" t="s">
        <v>221</v>
      </c>
      <c r="G714" s="79" t="n">
        <v>111341</v>
      </c>
      <c r="H714" s="91" t="n">
        <v>0.0182317162532473</v>
      </c>
      <c r="I714" s="78" t="s">
        <v>11528</v>
      </c>
      <c r="J714" s="90" t="n">
        <v>5</v>
      </c>
      <c r="K714" s="81" t="n">
        <v>1.0027443939286</v>
      </c>
    </row>
    <row r="715" customFormat="false" ht="15" hidden="false" customHeight="false" outlineLevel="0" collapsed="false">
      <c r="A715" s="78" t="s">
        <v>293</v>
      </c>
      <c r="B715" s="78" t="s">
        <v>294</v>
      </c>
      <c r="C715" s="78" t="s">
        <v>12785</v>
      </c>
      <c r="D715" s="90" t="n">
        <v>11333</v>
      </c>
      <c r="E715" s="78" t="s">
        <v>11230</v>
      </c>
      <c r="F715" s="78" t="s">
        <v>221</v>
      </c>
      <c r="G715" s="79" t="n">
        <v>99470</v>
      </c>
      <c r="H715" s="91" t="n">
        <v>0.0162878797182575</v>
      </c>
      <c r="I715" s="78" t="s">
        <v>11528</v>
      </c>
      <c r="J715" s="90" t="n">
        <v>6</v>
      </c>
      <c r="K715" s="81" t="n">
        <v>0.895833384504163</v>
      </c>
    </row>
    <row r="716" customFormat="false" ht="15" hidden="false" customHeight="false" outlineLevel="0" collapsed="false">
      <c r="A716" s="78" t="s">
        <v>293</v>
      </c>
      <c r="B716" s="78" t="s">
        <v>294</v>
      </c>
      <c r="C716" s="78" t="s">
        <v>12786</v>
      </c>
      <c r="D716" s="90" t="n">
        <v>50123</v>
      </c>
      <c r="E716" s="78" t="s">
        <v>11316</v>
      </c>
      <c r="F716" s="78" t="s">
        <v>224</v>
      </c>
      <c r="G716" s="79" t="n">
        <v>98813</v>
      </c>
      <c r="H716" s="91" t="n">
        <v>0.0161802981662831</v>
      </c>
      <c r="I716" s="78" t="s">
        <v>11528</v>
      </c>
      <c r="J716" s="90" t="n">
        <v>7</v>
      </c>
      <c r="K716" s="81" t="n">
        <v>0.88991639914557</v>
      </c>
    </row>
    <row r="717" customFormat="false" ht="15" hidden="false" customHeight="false" outlineLevel="0" collapsed="false">
      <c r="A717" s="78" t="s">
        <v>293</v>
      </c>
      <c r="B717" s="78" t="s">
        <v>294</v>
      </c>
      <c r="C717" s="78" t="s">
        <v>12787</v>
      </c>
      <c r="D717" s="90" t="n">
        <v>13007</v>
      </c>
      <c r="E717" s="78" t="s">
        <v>223</v>
      </c>
      <c r="F717" s="78" t="s">
        <v>224</v>
      </c>
      <c r="G717" s="79" t="n">
        <v>93787</v>
      </c>
      <c r="H717" s="91" t="n">
        <v>0.0153573074810115</v>
      </c>
      <c r="I717" s="78" t="s">
        <v>11528</v>
      </c>
      <c r="J717" s="90" t="n">
        <v>8</v>
      </c>
      <c r="K717" s="81" t="n">
        <v>0.844651911455634</v>
      </c>
    </row>
    <row r="718" customFormat="false" ht="15" hidden="false" customHeight="false" outlineLevel="0" collapsed="false">
      <c r="A718" s="78" t="s">
        <v>293</v>
      </c>
      <c r="B718" s="78" t="s">
        <v>294</v>
      </c>
      <c r="C718" s="78" t="s">
        <v>12788</v>
      </c>
      <c r="D718" s="90" t="n">
        <v>11000</v>
      </c>
      <c r="E718" s="78" t="s">
        <v>11230</v>
      </c>
      <c r="F718" s="78" t="s">
        <v>221</v>
      </c>
      <c r="G718" s="79" t="n">
        <v>88572</v>
      </c>
      <c r="H718" s="91" t="n">
        <v>0.0145033686780487</v>
      </c>
      <c r="I718" s="78" t="s">
        <v>11528</v>
      </c>
      <c r="J718" s="90" t="n">
        <v>9</v>
      </c>
      <c r="K718" s="81" t="n">
        <v>0.797685277292678</v>
      </c>
    </row>
    <row r="719" customFormat="false" ht="15" hidden="false" customHeight="false" outlineLevel="0" collapsed="false">
      <c r="A719" s="78" t="s">
        <v>293</v>
      </c>
      <c r="B719" s="78" t="s">
        <v>294</v>
      </c>
      <c r="C719" s="78" t="s">
        <v>12789</v>
      </c>
      <c r="D719" s="90" t="n">
        <v>22212</v>
      </c>
      <c r="E719" s="78" t="s">
        <v>220</v>
      </c>
      <c r="F719" s="78" t="s">
        <v>221</v>
      </c>
      <c r="G719" s="79" t="n">
        <v>71922</v>
      </c>
      <c r="H719" s="91" t="n">
        <v>0.0117769868814368</v>
      </c>
      <c r="I719" s="78" t="s">
        <v>11528</v>
      </c>
      <c r="J719" s="90" t="n">
        <v>10</v>
      </c>
      <c r="K719" s="81" t="n">
        <v>0.647734278479023</v>
      </c>
    </row>
    <row r="720" customFormat="false" ht="15" hidden="false" customHeight="false" outlineLevel="0" collapsed="false">
      <c r="A720" s="78" t="s">
        <v>293</v>
      </c>
      <c r="B720" s="78" t="s">
        <v>294</v>
      </c>
      <c r="C720" s="78" t="s">
        <v>12790</v>
      </c>
      <c r="D720" s="90" t="n">
        <v>15386</v>
      </c>
      <c r="E720" s="78" t="s">
        <v>11237</v>
      </c>
      <c r="F720" s="78" t="s">
        <v>227</v>
      </c>
      <c r="G720" s="79" t="n">
        <v>71720</v>
      </c>
      <c r="H720" s="91" t="n">
        <v>0.0117439100572376</v>
      </c>
      <c r="I720" s="78" t="s">
        <v>11528</v>
      </c>
      <c r="J720" s="90" t="n">
        <v>11</v>
      </c>
      <c r="K720" s="81" t="n">
        <v>0.64591505314807</v>
      </c>
    </row>
    <row r="721" customFormat="false" ht="15" hidden="false" customHeight="false" outlineLevel="0" collapsed="false">
      <c r="A721" s="78" t="s">
        <v>293</v>
      </c>
      <c r="B721" s="78" t="s">
        <v>294</v>
      </c>
      <c r="C721" s="78" t="s">
        <v>12791</v>
      </c>
      <c r="D721" s="90" t="n">
        <v>13655</v>
      </c>
      <c r="E721" s="78" t="s">
        <v>223</v>
      </c>
      <c r="F721" s="78" t="s">
        <v>224</v>
      </c>
      <c r="G721" s="79" t="n">
        <v>68042</v>
      </c>
      <c r="H721" s="91" t="n">
        <v>0.0111416498621663</v>
      </c>
      <c r="I721" s="78" t="s">
        <v>11528</v>
      </c>
      <c r="J721" s="90" t="n">
        <v>12</v>
      </c>
      <c r="K721" s="81" t="n">
        <v>0.612790742419144</v>
      </c>
    </row>
    <row r="722" customFormat="false" ht="15" hidden="false" customHeight="false" outlineLevel="0" collapsed="false">
      <c r="A722" s="78" t="s">
        <v>293</v>
      </c>
      <c r="B722" s="78" t="s">
        <v>294</v>
      </c>
      <c r="C722" s="78" t="s">
        <v>12792</v>
      </c>
      <c r="D722" s="90" t="n">
        <v>15000</v>
      </c>
      <c r="E722" s="78" t="s">
        <v>11237</v>
      </c>
      <c r="F722" s="78" t="s">
        <v>227</v>
      </c>
      <c r="G722" s="79" t="n">
        <v>64235</v>
      </c>
      <c r="H722" s="91" t="n">
        <v>0.0105182663486707</v>
      </c>
      <c r="I722" s="78" t="s">
        <v>11528</v>
      </c>
      <c r="J722" s="90" t="n">
        <v>13</v>
      </c>
      <c r="K722" s="81" t="n">
        <v>0.578504649176887</v>
      </c>
    </row>
    <row r="723" customFormat="false" ht="15" hidden="false" customHeight="false" outlineLevel="0" collapsed="false">
      <c r="A723" s="78" t="s">
        <v>293</v>
      </c>
      <c r="B723" s="78" t="s">
        <v>294</v>
      </c>
      <c r="C723" s="78" t="s">
        <v>12793</v>
      </c>
      <c r="D723" s="90" t="n">
        <v>15500</v>
      </c>
      <c r="E723" s="78" t="s">
        <v>11237</v>
      </c>
      <c r="F723" s="78" t="s">
        <v>227</v>
      </c>
      <c r="G723" s="79" t="n">
        <v>61177</v>
      </c>
      <c r="H723" s="91" t="n">
        <v>0.010017529079359</v>
      </c>
      <c r="I723" s="78" t="s">
        <v>11528</v>
      </c>
      <c r="J723" s="90" t="n">
        <v>14</v>
      </c>
      <c r="K723" s="81" t="n">
        <v>0.550964099364745</v>
      </c>
    </row>
    <row r="724" customFormat="false" ht="15" hidden="false" customHeight="false" outlineLevel="0" collapsed="false">
      <c r="A724" s="78" t="s">
        <v>293</v>
      </c>
      <c r="B724" s="78" t="s">
        <v>294</v>
      </c>
      <c r="C724" s="78" t="s">
        <v>12794</v>
      </c>
      <c r="D724" s="90" t="n">
        <v>44444</v>
      </c>
      <c r="E724" s="78" t="s">
        <v>11240</v>
      </c>
      <c r="F724" s="78" t="s">
        <v>221</v>
      </c>
      <c r="G724" s="79" t="n">
        <v>60456</v>
      </c>
      <c r="H724" s="91" t="n">
        <v>0.00989946774149971</v>
      </c>
      <c r="I724" s="78" t="s">
        <v>11528</v>
      </c>
      <c r="J724" s="90" t="n">
        <v>15</v>
      </c>
      <c r="K724" s="81" t="n">
        <v>0.544470725782484</v>
      </c>
    </row>
    <row r="725" customFormat="false" ht="15" hidden="false" customHeight="false" outlineLevel="0" collapsed="false">
      <c r="A725" s="78" t="s">
        <v>293</v>
      </c>
      <c r="B725" s="78" t="s">
        <v>294</v>
      </c>
      <c r="C725" s="78" t="s">
        <v>12795</v>
      </c>
      <c r="D725" s="90" t="n">
        <v>11211</v>
      </c>
      <c r="E725" s="78" t="s">
        <v>11230</v>
      </c>
      <c r="F725" s="78" t="s">
        <v>221</v>
      </c>
      <c r="G725" s="79" t="n">
        <v>59574</v>
      </c>
      <c r="H725" s="91" t="n">
        <v>0.00975504319227378</v>
      </c>
      <c r="I725" s="78" t="s">
        <v>11528</v>
      </c>
      <c r="J725" s="90" t="n">
        <v>16</v>
      </c>
      <c r="K725" s="81" t="n">
        <v>0.536527375575058</v>
      </c>
    </row>
    <row r="726" customFormat="false" ht="15" hidden="false" customHeight="false" outlineLevel="0" collapsed="false">
      <c r="A726" s="78" t="s">
        <v>293</v>
      </c>
      <c r="B726" s="78" t="s">
        <v>294</v>
      </c>
      <c r="C726" s="78" t="s">
        <v>12796</v>
      </c>
      <c r="D726" s="90" t="n">
        <v>13001</v>
      </c>
      <c r="E726" s="78" t="s">
        <v>223</v>
      </c>
      <c r="F726" s="78" t="s">
        <v>224</v>
      </c>
      <c r="G726" s="79" t="n">
        <v>58532</v>
      </c>
      <c r="H726" s="91" t="n">
        <v>0.00958441917833566</v>
      </c>
      <c r="I726" s="78" t="s">
        <v>11528</v>
      </c>
      <c r="J726" s="90" t="n">
        <v>17</v>
      </c>
      <c r="K726" s="81" t="n">
        <v>0.527143054808462</v>
      </c>
    </row>
    <row r="727" customFormat="false" ht="15" hidden="false" customHeight="false" outlineLevel="0" collapsed="false">
      <c r="A727" s="78" t="s">
        <v>293</v>
      </c>
      <c r="B727" s="78" t="s">
        <v>294</v>
      </c>
      <c r="C727" s="78" t="s">
        <v>12797</v>
      </c>
      <c r="D727" s="90" t="n">
        <v>22214</v>
      </c>
      <c r="E727" s="78" t="s">
        <v>220</v>
      </c>
      <c r="F727" s="78" t="s">
        <v>221</v>
      </c>
      <c r="G727" s="79" t="n">
        <v>56436</v>
      </c>
      <c r="H727" s="91" t="n">
        <v>0.00924120619060602</v>
      </c>
      <c r="I727" s="78" t="s">
        <v>11528</v>
      </c>
      <c r="J727" s="90" t="n">
        <v>18</v>
      </c>
      <c r="K727" s="81" t="n">
        <v>0.508266340483331</v>
      </c>
    </row>
    <row r="728" customFormat="false" ht="15" hidden="false" customHeight="false" outlineLevel="0" collapsed="false">
      <c r="A728" s="78" t="s">
        <v>293</v>
      </c>
      <c r="B728" s="78" t="s">
        <v>294</v>
      </c>
      <c r="C728" s="78" t="s">
        <v>12798</v>
      </c>
      <c r="D728" s="90" t="n">
        <v>22100</v>
      </c>
      <c r="E728" s="78" t="s">
        <v>220</v>
      </c>
      <c r="F728" s="78" t="s">
        <v>221</v>
      </c>
      <c r="G728" s="79" t="n">
        <v>55570</v>
      </c>
      <c r="H728" s="91" t="n">
        <v>0.00909940158785131</v>
      </c>
      <c r="I728" s="78" t="s">
        <v>11528</v>
      </c>
      <c r="J728" s="90" t="n">
        <v>19</v>
      </c>
      <c r="K728" s="81" t="n">
        <v>0.500467087331822</v>
      </c>
    </row>
    <row r="729" customFormat="false" ht="15" hidden="false" customHeight="false" outlineLevel="0" collapsed="false">
      <c r="A729" s="78" t="s">
        <v>293</v>
      </c>
      <c r="B729" s="78" t="s">
        <v>294</v>
      </c>
      <c r="C729" s="78" t="s">
        <v>12799</v>
      </c>
      <c r="D729" s="90" t="n">
        <v>55444</v>
      </c>
      <c r="E729" s="78" t="s">
        <v>232</v>
      </c>
      <c r="F729" s="78" t="s">
        <v>227</v>
      </c>
      <c r="G729" s="79" t="n">
        <v>55223</v>
      </c>
      <c r="H729" s="91" t="n">
        <v>0.00904258149875675</v>
      </c>
      <c r="I729" s="78" t="s">
        <v>11528</v>
      </c>
      <c r="J729" s="90" t="n">
        <v>20</v>
      </c>
      <c r="K729" s="81" t="n">
        <v>0.497341982431622</v>
      </c>
    </row>
    <row r="730" customFormat="false" ht="15" hidden="false" customHeight="false" outlineLevel="0" collapsed="false">
      <c r="A730" s="78" t="s">
        <v>293</v>
      </c>
      <c r="B730" s="78" t="s">
        <v>294</v>
      </c>
      <c r="C730" s="78" t="s">
        <v>12800</v>
      </c>
      <c r="D730" s="90" t="n">
        <v>30000</v>
      </c>
      <c r="E730" s="78" t="s">
        <v>234</v>
      </c>
      <c r="F730" s="78" t="s">
        <v>221</v>
      </c>
      <c r="G730" s="79" t="n">
        <v>54903</v>
      </c>
      <c r="H730" s="91" t="n">
        <v>0.00899018256933238</v>
      </c>
      <c r="I730" s="78" t="s">
        <v>11528</v>
      </c>
      <c r="J730" s="90" t="n">
        <v>21</v>
      </c>
      <c r="K730" s="81" t="n">
        <v>0.494460041313281</v>
      </c>
    </row>
    <row r="731" customFormat="false" ht="15" hidden="false" customHeight="false" outlineLevel="0" collapsed="false">
      <c r="A731" s="78" t="s">
        <v>293</v>
      </c>
      <c r="B731" s="78" t="s">
        <v>294</v>
      </c>
      <c r="C731" s="78" t="s">
        <v>12801</v>
      </c>
      <c r="D731" s="90" t="n">
        <v>13100</v>
      </c>
      <c r="E731" s="78" t="s">
        <v>223</v>
      </c>
      <c r="F731" s="78" t="s">
        <v>224</v>
      </c>
      <c r="G731" s="79" t="n">
        <v>54027</v>
      </c>
      <c r="H731" s="91" t="n">
        <v>0.00884674050003316</v>
      </c>
      <c r="I731" s="78" t="s">
        <v>11528</v>
      </c>
      <c r="J731" s="90" t="n">
        <v>22</v>
      </c>
      <c r="K731" s="81" t="n">
        <v>0.486570727501824</v>
      </c>
    </row>
    <row r="732" customFormat="false" ht="15" hidden="false" customHeight="false" outlineLevel="0" collapsed="false">
      <c r="A732" s="78" t="s">
        <v>293</v>
      </c>
      <c r="B732" s="78" t="s">
        <v>294</v>
      </c>
      <c r="C732" s="78" t="s">
        <v>12802</v>
      </c>
      <c r="D732" s="90" t="n">
        <v>10300</v>
      </c>
      <c r="E732" s="78" t="s">
        <v>11232</v>
      </c>
      <c r="F732" s="78" t="s">
        <v>221</v>
      </c>
      <c r="G732" s="79" t="n">
        <v>52879</v>
      </c>
      <c r="H732" s="91" t="n">
        <v>0.00865875934072322</v>
      </c>
      <c r="I732" s="78" t="s">
        <v>11528</v>
      </c>
      <c r="J732" s="90" t="n">
        <v>23</v>
      </c>
      <c r="K732" s="81" t="n">
        <v>0.476231763739777</v>
      </c>
    </row>
    <row r="733" customFormat="false" ht="15" hidden="false" customHeight="false" outlineLevel="0" collapsed="false">
      <c r="A733" s="78" t="s">
        <v>293</v>
      </c>
      <c r="B733" s="78" t="s">
        <v>294</v>
      </c>
      <c r="C733" s="78" t="s">
        <v>12803</v>
      </c>
      <c r="D733" s="90" t="n">
        <v>55190</v>
      </c>
      <c r="E733" s="78" t="s">
        <v>232</v>
      </c>
      <c r="F733" s="78" t="s">
        <v>227</v>
      </c>
      <c r="G733" s="79" t="n">
        <v>49844</v>
      </c>
      <c r="H733" s="91" t="n">
        <v>0.00816178824446393</v>
      </c>
      <c r="I733" s="78" t="s">
        <v>11528</v>
      </c>
      <c r="J733" s="90" t="n">
        <v>24</v>
      </c>
      <c r="K733" s="81" t="n">
        <v>0.448898353445516</v>
      </c>
    </row>
    <row r="734" customFormat="false" ht="15" hidden="false" customHeight="false" outlineLevel="0" collapsed="false">
      <c r="A734" s="78" t="s">
        <v>293</v>
      </c>
      <c r="B734" s="78" t="s">
        <v>294</v>
      </c>
      <c r="C734" s="78" t="s">
        <v>12804</v>
      </c>
      <c r="D734" s="90" t="n">
        <v>13120</v>
      </c>
      <c r="E734" s="78" t="s">
        <v>223</v>
      </c>
      <c r="F734" s="78" t="s">
        <v>224</v>
      </c>
      <c r="G734" s="79" t="n">
        <v>49047</v>
      </c>
      <c r="H734" s="91" t="n">
        <v>0.00803128216086635</v>
      </c>
      <c r="I734" s="78" t="s">
        <v>11528</v>
      </c>
      <c r="J734" s="90" t="n">
        <v>25</v>
      </c>
      <c r="K734" s="81" t="n">
        <v>0.441720518847649</v>
      </c>
    </row>
    <row r="735" customFormat="false" ht="15" hidden="false" customHeight="false" outlineLevel="0" collapsed="false">
      <c r="A735" s="78" t="s">
        <v>293</v>
      </c>
      <c r="B735" s="78" t="s">
        <v>294</v>
      </c>
      <c r="C735" s="78" t="s">
        <v>12805</v>
      </c>
      <c r="D735" s="90" t="n">
        <v>13111</v>
      </c>
      <c r="E735" s="78" t="s">
        <v>223</v>
      </c>
      <c r="F735" s="78" t="s">
        <v>224</v>
      </c>
      <c r="G735" s="79" t="n">
        <v>47138</v>
      </c>
      <c r="H735" s="91" t="n">
        <v>0.00771868979751907</v>
      </c>
      <c r="I735" s="78" t="s">
        <v>11528</v>
      </c>
      <c r="J735" s="90" t="n">
        <v>26</v>
      </c>
      <c r="K735" s="81" t="n">
        <v>0.424527938863549</v>
      </c>
    </row>
    <row r="736" customFormat="false" ht="15" hidden="false" customHeight="false" outlineLevel="0" collapsed="false">
      <c r="A736" s="78" t="s">
        <v>293</v>
      </c>
      <c r="B736" s="78" t="s">
        <v>294</v>
      </c>
      <c r="C736" s="78" t="s">
        <v>12806</v>
      </c>
      <c r="D736" s="90" t="n">
        <v>15015</v>
      </c>
      <c r="E736" s="78" t="s">
        <v>11237</v>
      </c>
      <c r="F736" s="78" t="s">
        <v>227</v>
      </c>
      <c r="G736" s="79" t="n">
        <v>46718</v>
      </c>
      <c r="H736" s="91" t="n">
        <v>0.00764991620264958</v>
      </c>
      <c r="I736" s="78" t="s">
        <v>11528</v>
      </c>
      <c r="J736" s="90" t="n">
        <v>27</v>
      </c>
      <c r="K736" s="81" t="n">
        <v>0.420745391145727</v>
      </c>
    </row>
    <row r="737" customFormat="false" ht="15" hidden="false" customHeight="false" outlineLevel="0" collapsed="false">
      <c r="A737" s="78" t="s">
        <v>293</v>
      </c>
      <c r="B737" s="78" t="s">
        <v>294</v>
      </c>
      <c r="C737" s="78" t="s">
        <v>12807</v>
      </c>
      <c r="D737" s="90" t="n">
        <v>11123</v>
      </c>
      <c r="E737" s="78" t="s">
        <v>11230</v>
      </c>
      <c r="F737" s="78" t="s">
        <v>221</v>
      </c>
      <c r="G737" s="79" t="n">
        <v>46061</v>
      </c>
      <c r="H737" s="91" t="n">
        <v>0.00754233465067517</v>
      </c>
      <c r="I737" s="78" t="s">
        <v>11528</v>
      </c>
      <c r="J737" s="90" t="n">
        <v>28</v>
      </c>
      <c r="K737" s="81" t="n">
        <v>0.414828405787134</v>
      </c>
    </row>
    <row r="738" customFormat="false" ht="15" hidden="false" customHeight="false" outlineLevel="0" collapsed="false">
      <c r="A738" s="78" t="s">
        <v>293</v>
      </c>
      <c r="B738" s="78" t="s">
        <v>294</v>
      </c>
      <c r="C738" s="78" t="s">
        <v>12808</v>
      </c>
      <c r="D738" s="90" t="n">
        <v>11522</v>
      </c>
      <c r="E738" s="78" t="s">
        <v>11230</v>
      </c>
      <c r="F738" s="78" t="s">
        <v>221</v>
      </c>
      <c r="G738" s="79" t="n">
        <v>45172</v>
      </c>
      <c r="H738" s="91" t="n">
        <v>0.00739676387486808</v>
      </c>
      <c r="I738" s="78" t="s">
        <v>11528</v>
      </c>
      <c r="J738" s="90" t="n">
        <v>29</v>
      </c>
      <c r="K738" s="81" t="n">
        <v>0.406822013117745</v>
      </c>
    </row>
    <row r="739" customFormat="false" ht="15" hidden="false" customHeight="false" outlineLevel="0" collapsed="false">
      <c r="A739" s="78" t="s">
        <v>293</v>
      </c>
      <c r="B739" s="78" t="s">
        <v>294</v>
      </c>
      <c r="C739" s="78" t="s">
        <v>12809</v>
      </c>
      <c r="D739" s="90" t="n">
        <v>55222</v>
      </c>
      <c r="E739" s="78" t="s">
        <v>232</v>
      </c>
      <c r="F739" s="78" t="s">
        <v>227</v>
      </c>
      <c r="G739" s="79" t="n">
        <v>44474</v>
      </c>
      <c r="H739" s="91" t="n">
        <v>0.00728246871006117</v>
      </c>
      <c r="I739" s="78" t="s">
        <v>11528</v>
      </c>
      <c r="J739" s="90" t="n">
        <v>30</v>
      </c>
      <c r="K739" s="81" t="n">
        <v>0.400535779053364</v>
      </c>
    </row>
    <row r="740" customFormat="false" ht="15" hidden="false" customHeight="false" outlineLevel="0" collapsed="false">
      <c r="A740" s="78" t="s">
        <v>293</v>
      </c>
      <c r="B740" s="78" t="s">
        <v>294</v>
      </c>
      <c r="C740" s="78" t="s">
        <v>12810</v>
      </c>
      <c r="D740" s="90" t="n">
        <v>11011</v>
      </c>
      <c r="E740" s="78" t="s">
        <v>11230</v>
      </c>
      <c r="F740" s="78" t="s">
        <v>221</v>
      </c>
      <c r="G740" s="79" t="n">
        <v>43239</v>
      </c>
      <c r="H740" s="91" t="n">
        <v>0.00708024159181398</v>
      </c>
      <c r="I740" s="78" t="s">
        <v>11528</v>
      </c>
      <c r="J740" s="90" t="n">
        <v>31</v>
      </c>
      <c r="K740" s="81" t="n">
        <v>0.389413287549769</v>
      </c>
    </row>
    <row r="741" customFormat="false" ht="15" hidden="false" customHeight="false" outlineLevel="0" collapsed="false">
      <c r="A741" s="78" t="s">
        <v>293</v>
      </c>
      <c r="B741" s="78" t="s">
        <v>294</v>
      </c>
      <c r="C741" s="78" t="s">
        <v>12811</v>
      </c>
      <c r="D741" s="90" t="n">
        <v>55456</v>
      </c>
      <c r="E741" s="78" t="s">
        <v>232</v>
      </c>
      <c r="F741" s="78" t="s">
        <v>227</v>
      </c>
      <c r="G741" s="79" t="n">
        <v>42677</v>
      </c>
      <c r="H741" s="91" t="n">
        <v>0.00698821597201242</v>
      </c>
      <c r="I741" s="78" t="s">
        <v>11528</v>
      </c>
      <c r="J741" s="90" t="n">
        <v>32</v>
      </c>
      <c r="K741" s="81" t="n">
        <v>0.384351878460683</v>
      </c>
    </row>
    <row r="742" customFormat="false" ht="15" hidden="false" customHeight="false" outlineLevel="0" collapsed="false">
      <c r="A742" s="78" t="s">
        <v>293</v>
      </c>
      <c r="B742" s="78" t="s">
        <v>294</v>
      </c>
      <c r="C742" s="78" t="s">
        <v>12812</v>
      </c>
      <c r="D742" s="90" t="n">
        <v>50555</v>
      </c>
      <c r="E742" s="78" t="s">
        <v>11316</v>
      </c>
      <c r="F742" s="78" t="s">
        <v>224</v>
      </c>
      <c r="G742" s="79" t="n">
        <v>40998</v>
      </c>
      <c r="H742" s="91" t="n">
        <v>0.00671328533918891</v>
      </c>
      <c r="I742" s="78" t="s">
        <v>11534</v>
      </c>
      <c r="J742" s="90" t="n">
        <v>33</v>
      </c>
      <c r="K742" s="81" t="n">
        <v>0.36923069365539</v>
      </c>
    </row>
    <row r="743" customFormat="false" ht="15" hidden="false" customHeight="false" outlineLevel="0" collapsed="false">
      <c r="A743" s="78" t="s">
        <v>293</v>
      </c>
      <c r="B743" s="78" t="s">
        <v>294</v>
      </c>
      <c r="C743" s="78" t="s">
        <v>12813</v>
      </c>
      <c r="D743" s="90" t="n">
        <v>11999</v>
      </c>
      <c r="E743" s="78" t="s">
        <v>11230</v>
      </c>
      <c r="F743" s="78" t="s">
        <v>221</v>
      </c>
      <c r="G743" s="79" t="n">
        <v>40703</v>
      </c>
      <c r="H743" s="91" t="n">
        <v>0.00666498007612582</v>
      </c>
      <c r="I743" s="78" t="s">
        <v>11534</v>
      </c>
      <c r="J743" s="90" t="n">
        <v>34</v>
      </c>
      <c r="K743" s="81" t="n">
        <v>0.36657390418692</v>
      </c>
    </row>
    <row r="744" customFormat="false" ht="15" hidden="false" customHeight="false" outlineLevel="0" collapsed="false">
      <c r="A744" s="78" t="s">
        <v>293</v>
      </c>
      <c r="B744" s="78" t="s">
        <v>294</v>
      </c>
      <c r="C744" s="78" t="s">
        <v>12814</v>
      </c>
      <c r="D744" s="90" t="n">
        <v>22034</v>
      </c>
      <c r="E744" s="78" t="s">
        <v>220</v>
      </c>
      <c r="F744" s="78" t="s">
        <v>221</v>
      </c>
      <c r="G744" s="79" t="n">
        <v>40652</v>
      </c>
      <c r="H744" s="91" t="n">
        <v>0.00665662899674881</v>
      </c>
      <c r="I744" s="78" t="s">
        <v>11528</v>
      </c>
      <c r="J744" s="90" t="n">
        <v>35</v>
      </c>
      <c r="K744" s="81" t="n">
        <v>0.366114594821185</v>
      </c>
    </row>
    <row r="745" customFormat="false" ht="15" hidden="false" customHeight="false" outlineLevel="0" collapsed="false">
      <c r="A745" s="78" t="s">
        <v>293</v>
      </c>
      <c r="B745" s="78" t="s">
        <v>294</v>
      </c>
      <c r="C745" s="78" t="s">
        <v>12815</v>
      </c>
      <c r="D745" s="90" t="n">
        <v>65065</v>
      </c>
      <c r="E745" s="78" t="s">
        <v>11536</v>
      </c>
      <c r="F745" s="78" t="s">
        <v>224</v>
      </c>
      <c r="G745" s="79" t="n">
        <v>40122</v>
      </c>
      <c r="H745" s="91" t="n">
        <v>0.00656984326988969</v>
      </c>
      <c r="I745" s="78" t="s">
        <v>11528</v>
      </c>
      <c r="J745" s="90" t="n">
        <v>36</v>
      </c>
      <c r="K745" s="81" t="n">
        <v>0.361341379843933</v>
      </c>
    </row>
    <row r="746" customFormat="false" ht="15" hidden="false" customHeight="false" outlineLevel="0" collapsed="false">
      <c r="A746" s="78" t="s">
        <v>293</v>
      </c>
      <c r="B746" s="78" t="s">
        <v>294</v>
      </c>
      <c r="C746" s="78" t="s">
        <v>12816</v>
      </c>
      <c r="D746" s="90" t="n">
        <v>12412</v>
      </c>
      <c r="E746" s="78" t="s">
        <v>11277</v>
      </c>
      <c r="F746" s="78" t="s">
        <v>224</v>
      </c>
      <c r="G746" s="79" t="n">
        <v>39890</v>
      </c>
      <c r="H746" s="91" t="n">
        <v>0.00653185404605702</v>
      </c>
      <c r="I746" s="78" t="s">
        <v>11528</v>
      </c>
      <c r="J746" s="90" t="n">
        <v>37</v>
      </c>
      <c r="K746" s="81" t="n">
        <v>0.359251972533136</v>
      </c>
    </row>
    <row r="747" customFormat="false" ht="15" hidden="false" customHeight="false" outlineLevel="0" collapsed="false">
      <c r="A747" s="78" t="s">
        <v>293</v>
      </c>
      <c r="B747" s="78" t="s">
        <v>294</v>
      </c>
      <c r="C747" s="78" t="s">
        <v>12817</v>
      </c>
      <c r="D747" s="90" t="n">
        <v>20500</v>
      </c>
      <c r="E747" s="78" t="s">
        <v>11266</v>
      </c>
      <c r="F747" s="78" t="s">
        <v>227</v>
      </c>
      <c r="G747" s="79" t="n">
        <v>39373</v>
      </c>
      <c r="H747" s="91" t="n">
        <v>0.00644719702570577</v>
      </c>
      <c r="I747" s="78" t="s">
        <v>11528</v>
      </c>
      <c r="J747" s="90" t="n">
        <v>38</v>
      </c>
      <c r="K747" s="81" t="n">
        <v>0.354595836413817</v>
      </c>
    </row>
    <row r="748" customFormat="false" ht="15" hidden="false" customHeight="false" outlineLevel="0" collapsed="false">
      <c r="A748" s="78" t="s">
        <v>293</v>
      </c>
      <c r="B748" s="78" t="s">
        <v>294</v>
      </c>
      <c r="C748" s="78" t="s">
        <v>12818</v>
      </c>
      <c r="D748" s="90" t="n">
        <v>20510</v>
      </c>
      <c r="E748" s="78" t="s">
        <v>11266</v>
      </c>
      <c r="F748" s="78" t="s">
        <v>227</v>
      </c>
      <c r="G748" s="79" t="n">
        <v>38772</v>
      </c>
      <c r="H748" s="91" t="n">
        <v>0.00634878528638062</v>
      </c>
      <c r="I748" s="78" t="s">
        <v>11528</v>
      </c>
      <c r="J748" s="90" t="n">
        <v>39</v>
      </c>
      <c r="K748" s="81" t="n">
        <v>0.349183190750934</v>
      </c>
    </row>
    <row r="749" customFormat="false" ht="15" hidden="false" customHeight="false" outlineLevel="0" collapsed="false">
      <c r="A749" s="78" t="s">
        <v>293</v>
      </c>
      <c r="B749" s="78" t="s">
        <v>294</v>
      </c>
      <c r="C749" s="78" t="s">
        <v>12819</v>
      </c>
      <c r="D749" s="90" t="n">
        <v>13500</v>
      </c>
      <c r="E749" s="78" t="s">
        <v>223</v>
      </c>
      <c r="F749" s="78" t="s">
        <v>224</v>
      </c>
      <c r="G749" s="79" t="n">
        <v>38726</v>
      </c>
      <c r="H749" s="91" t="n">
        <v>0.00634125294027586</v>
      </c>
      <c r="I749" s="78" t="s">
        <v>11528</v>
      </c>
      <c r="J749" s="90" t="n">
        <v>40</v>
      </c>
      <c r="K749" s="81" t="n">
        <v>0.348768911715173</v>
      </c>
    </row>
    <row r="750" customFormat="false" ht="15" hidden="false" customHeight="false" outlineLevel="0" collapsed="false">
      <c r="A750" s="78" t="s">
        <v>293</v>
      </c>
      <c r="B750" s="78" t="s">
        <v>294</v>
      </c>
      <c r="C750" s="78" t="s">
        <v>12820</v>
      </c>
      <c r="D750" s="90" t="n">
        <v>10122</v>
      </c>
      <c r="E750" s="78" t="s">
        <v>11232</v>
      </c>
      <c r="F750" s="78" t="s">
        <v>221</v>
      </c>
      <c r="G750" s="79" t="n">
        <v>37589</v>
      </c>
      <c r="H750" s="91" t="n">
        <v>0.00615507299416489</v>
      </c>
      <c r="I750" s="78" t="s">
        <v>11528</v>
      </c>
      <c r="J750" s="90" t="n">
        <v>41</v>
      </c>
      <c r="K750" s="81" t="n">
        <v>0.338529014679069</v>
      </c>
    </row>
    <row r="751" customFormat="false" ht="15" hidden="false" customHeight="false" outlineLevel="0" collapsed="false">
      <c r="A751" s="78" t="s">
        <v>293</v>
      </c>
      <c r="B751" s="78" t="s">
        <v>294</v>
      </c>
      <c r="C751" s="78" t="s">
        <v>12821</v>
      </c>
      <c r="D751" s="90" t="n">
        <v>13400</v>
      </c>
      <c r="E751" s="78" t="s">
        <v>223</v>
      </c>
      <c r="F751" s="78" t="s">
        <v>224</v>
      </c>
      <c r="G751" s="79" t="n">
        <v>37165</v>
      </c>
      <c r="H751" s="91" t="n">
        <v>0.00608564441267759</v>
      </c>
      <c r="I751" s="78" t="s">
        <v>11534</v>
      </c>
      <c r="J751" s="90" t="n">
        <v>42</v>
      </c>
      <c r="K751" s="81" t="n">
        <v>0.334710442697268</v>
      </c>
    </row>
    <row r="752" customFormat="false" ht="15" hidden="false" customHeight="false" outlineLevel="0" collapsed="false">
      <c r="A752" s="78" t="s">
        <v>293</v>
      </c>
      <c r="B752" s="78" t="s">
        <v>294</v>
      </c>
      <c r="C752" s="78" t="s">
        <v>12822</v>
      </c>
      <c r="D752" s="90" t="n">
        <v>15200</v>
      </c>
      <c r="E752" s="78" t="s">
        <v>11237</v>
      </c>
      <c r="F752" s="78" t="s">
        <v>227</v>
      </c>
      <c r="G752" s="79" t="n">
        <v>36864</v>
      </c>
      <c r="H752" s="91" t="n">
        <v>0.00603635666968779</v>
      </c>
      <c r="I752" s="78" t="s">
        <v>11528</v>
      </c>
      <c r="J752" s="90" t="n">
        <v>43</v>
      </c>
      <c r="K752" s="81" t="n">
        <v>0.331999616832829</v>
      </c>
    </row>
    <row r="753" customFormat="false" ht="15" hidden="false" customHeight="false" outlineLevel="0" collapsed="false">
      <c r="A753" s="78" t="s">
        <v>293</v>
      </c>
      <c r="B753" s="78" t="s">
        <v>294</v>
      </c>
      <c r="C753" s="78" t="s">
        <v>12823</v>
      </c>
      <c r="D753" s="90" t="n">
        <v>55755</v>
      </c>
      <c r="E753" s="78" t="s">
        <v>232</v>
      </c>
      <c r="F753" s="78" t="s">
        <v>227</v>
      </c>
      <c r="G753" s="79" t="n">
        <v>36804</v>
      </c>
      <c r="H753" s="91" t="n">
        <v>0.00602653187042072</v>
      </c>
      <c r="I753" s="78" t="s">
        <v>11528</v>
      </c>
      <c r="J753" s="90" t="n">
        <v>44</v>
      </c>
      <c r="K753" s="81" t="n">
        <v>0.33145925287314</v>
      </c>
    </row>
    <row r="754" customFormat="false" ht="15" hidden="false" customHeight="false" outlineLevel="0" collapsed="false">
      <c r="A754" s="78" t="s">
        <v>293</v>
      </c>
      <c r="B754" s="78" t="s">
        <v>294</v>
      </c>
      <c r="C754" s="78" t="s">
        <v>12824</v>
      </c>
      <c r="D754" s="90" t="n">
        <v>13000</v>
      </c>
      <c r="E754" s="78" t="s">
        <v>223</v>
      </c>
      <c r="F754" s="78" t="s">
        <v>224</v>
      </c>
      <c r="G754" s="79" t="n">
        <v>35913</v>
      </c>
      <c r="H754" s="91" t="n">
        <v>0.00588063360130473</v>
      </c>
      <c r="I754" s="78" t="s">
        <v>11534</v>
      </c>
      <c r="J754" s="90" t="n">
        <v>45</v>
      </c>
      <c r="K754" s="81" t="n">
        <v>0.32343484807176</v>
      </c>
    </row>
    <row r="755" customFormat="false" ht="15" hidden="false" customHeight="false" outlineLevel="0" collapsed="false">
      <c r="A755" s="78" t="s">
        <v>293</v>
      </c>
      <c r="B755" s="78" t="s">
        <v>294</v>
      </c>
      <c r="C755" s="78" t="s">
        <v>12825</v>
      </c>
      <c r="D755" s="90" t="n">
        <v>10777</v>
      </c>
      <c r="E755" s="78" t="s">
        <v>11232</v>
      </c>
      <c r="F755" s="78" t="s">
        <v>221</v>
      </c>
      <c r="G755" s="79" t="n">
        <v>35727</v>
      </c>
      <c r="H755" s="91" t="n">
        <v>0.00585017672357682</v>
      </c>
      <c r="I755" s="78" t="s">
        <v>11528</v>
      </c>
      <c r="J755" s="90" t="n">
        <v>46</v>
      </c>
      <c r="K755" s="81" t="n">
        <v>0.321759719796725</v>
      </c>
    </row>
    <row r="756" customFormat="false" ht="15" hidden="false" customHeight="false" outlineLevel="0" collapsed="false">
      <c r="A756" s="78" t="s">
        <v>293</v>
      </c>
      <c r="B756" s="78" t="s">
        <v>294</v>
      </c>
      <c r="C756" s="78" t="s">
        <v>12826</v>
      </c>
      <c r="D756" s="90" t="n">
        <v>22215</v>
      </c>
      <c r="E756" s="78" t="s">
        <v>220</v>
      </c>
      <c r="F756" s="78" t="s">
        <v>221</v>
      </c>
      <c r="G756" s="79" t="n">
        <v>35428</v>
      </c>
      <c r="H756" s="91" t="n">
        <v>0.00580121647389592</v>
      </c>
      <c r="I756" s="78" t="s">
        <v>11528</v>
      </c>
      <c r="J756" s="90" t="n">
        <v>47</v>
      </c>
      <c r="K756" s="81" t="n">
        <v>0.319066906064276</v>
      </c>
    </row>
    <row r="757" customFormat="false" ht="15" hidden="false" customHeight="false" outlineLevel="0" collapsed="false">
      <c r="A757" s="78" t="s">
        <v>293</v>
      </c>
      <c r="B757" s="78" t="s">
        <v>294</v>
      </c>
      <c r="C757" s="78" t="s">
        <v>12827</v>
      </c>
      <c r="D757" s="90" t="n">
        <v>22522</v>
      </c>
      <c r="E757" s="78" t="s">
        <v>220</v>
      </c>
      <c r="F757" s="78" t="s">
        <v>221</v>
      </c>
      <c r="G757" s="79" t="n">
        <v>32158</v>
      </c>
      <c r="H757" s="91" t="n">
        <v>0.0052657649138406</v>
      </c>
      <c r="I757" s="78" t="s">
        <v>11528</v>
      </c>
      <c r="J757" s="90" t="n">
        <v>48</v>
      </c>
      <c r="K757" s="81" t="n">
        <v>0.289617070261233</v>
      </c>
    </row>
    <row r="758" customFormat="false" ht="15" hidden="false" customHeight="false" outlineLevel="0" collapsed="false">
      <c r="A758" s="78" t="s">
        <v>293</v>
      </c>
      <c r="B758" s="78" t="s">
        <v>294</v>
      </c>
      <c r="C758" s="78" t="s">
        <v>12828</v>
      </c>
      <c r="D758" s="90" t="n">
        <v>12900</v>
      </c>
      <c r="E758" s="78" t="s">
        <v>11277</v>
      </c>
      <c r="F758" s="78" t="s">
        <v>224</v>
      </c>
      <c r="G758" s="79" t="n">
        <v>32004</v>
      </c>
      <c r="H758" s="91" t="n">
        <v>0.00524054792905512</v>
      </c>
      <c r="I758" s="78" t="s">
        <v>11528</v>
      </c>
      <c r="J758" s="90" t="n">
        <v>49</v>
      </c>
      <c r="K758" s="81" t="n">
        <v>0.288230136098032</v>
      </c>
    </row>
    <row r="759" customFormat="false" ht="15" hidden="false" customHeight="false" outlineLevel="0" collapsed="false">
      <c r="A759" s="78" t="s">
        <v>293</v>
      </c>
      <c r="B759" s="78" t="s">
        <v>294</v>
      </c>
      <c r="C759" s="78" t="s">
        <v>12829</v>
      </c>
      <c r="D759" s="90" t="n">
        <v>12000</v>
      </c>
      <c r="E759" s="78" t="s">
        <v>11277</v>
      </c>
      <c r="F759" s="78" t="s">
        <v>224</v>
      </c>
      <c r="G759" s="79" t="n">
        <v>31162</v>
      </c>
      <c r="H759" s="91" t="n">
        <v>0.00510267324600724</v>
      </c>
      <c r="I759" s="78" t="s">
        <v>11528</v>
      </c>
      <c r="J759" s="90" t="n">
        <v>50</v>
      </c>
      <c r="K759" s="81" t="n">
        <v>0.280647028530398</v>
      </c>
    </row>
    <row r="760" customFormat="false" ht="15" hidden="false" customHeight="false" outlineLevel="0" collapsed="false">
      <c r="A760" s="78" t="s">
        <v>293</v>
      </c>
      <c r="B760" s="78" t="s">
        <v>294</v>
      </c>
      <c r="C760" s="78" t="s">
        <v>12830</v>
      </c>
      <c r="D760" s="90" t="n">
        <v>12333</v>
      </c>
      <c r="E760" s="78" t="s">
        <v>11277</v>
      </c>
      <c r="F760" s="78" t="s">
        <v>224</v>
      </c>
      <c r="G760" s="79" t="n">
        <v>29432</v>
      </c>
      <c r="H760" s="91" t="n">
        <v>0.00481939153380673</v>
      </c>
      <c r="I760" s="78" t="s">
        <v>11534</v>
      </c>
      <c r="J760" s="90" t="n">
        <v>51</v>
      </c>
      <c r="K760" s="81" t="n">
        <v>0.26506653435937</v>
      </c>
    </row>
    <row r="761" customFormat="false" ht="15" hidden="false" customHeight="false" outlineLevel="0" collapsed="false">
      <c r="A761" s="78" t="s">
        <v>293</v>
      </c>
      <c r="B761" s="78" t="s">
        <v>294</v>
      </c>
      <c r="C761" s="78" t="s">
        <v>12831</v>
      </c>
      <c r="D761" s="90" t="n">
        <v>22011</v>
      </c>
      <c r="E761" s="78" t="s">
        <v>220</v>
      </c>
      <c r="F761" s="78" t="s">
        <v>221</v>
      </c>
      <c r="G761" s="79" t="n">
        <v>26463</v>
      </c>
      <c r="H761" s="91" t="n">
        <v>0.00433322771674121</v>
      </c>
      <c r="I761" s="78" t="s">
        <v>11528</v>
      </c>
      <c r="J761" s="90" t="n">
        <v>52</v>
      </c>
      <c r="K761" s="81" t="n">
        <v>0.238327524420767</v>
      </c>
    </row>
    <row r="762" customFormat="false" ht="15" hidden="false" customHeight="false" outlineLevel="0" collapsed="false">
      <c r="A762" s="78" t="s">
        <v>293</v>
      </c>
      <c r="B762" s="78" t="s">
        <v>294</v>
      </c>
      <c r="C762" s="78" t="s">
        <v>12832</v>
      </c>
      <c r="D762" s="90" t="n">
        <v>22789</v>
      </c>
      <c r="E762" s="78" t="s">
        <v>220</v>
      </c>
      <c r="F762" s="78" t="s">
        <v>221</v>
      </c>
      <c r="G762" s="79" t="n">
        <v>26129</v>
      </c>
      <c r="H762" s="91" t="n">
        <v>0.00427853633415452</v>
      </c>
      <c r="I762" s="78" t="s">
        <v>11534</v>
      </c>
      <c r="J762" s="90" t="n">
        <v>53</v>
      </c>
      <c r="K762" s="81" t="n">
        <v>0.235319498378499</v>
      </c>
    </row>
    <row r="763" customFormat="false" ht="15" hidden="false" customHeight="false" outlineLevel="0" collapsed="false">
      <c r="A763" s="78" t="s">
        <v>293</v>
      </c>
      <c r="B763" s="78" t="s">
        <v>294</v>
      </c>
      <c r="C763" s="78" t="s">
        <v>12833</v>
      </c>
      <c r="D763" s="90" t="n">
        <v>22800</v>
      </c>
      <c r="E763" s="78" t="s">
        <v>220</v>
      </c>
      <c r="F763" s="78" t="s">
        <v>221</v>
      </c>
      <c r="G763" s="79" t="n">
        <v>24733</v>
      </c>
      <c r="H763" s="91" t="n">
        <v>0.0040499460045407</v>
      </c>
      <c r="I763" s="78" t="s">
        <v>11534</v>
      </c>
      <c r="J763" s="90" t="n">
        <v>54</v>
      </c>
      <c r="K763" s="81" t="n">
        <v>0.222747030249738</v>
      </c>
    </row>
    <row r="764" customFormat="false" ht="15" hidden="false" customHeight="false" outlineLevel="0" collapsed="false">
      <c r="A764" s="78" t="s">
        <v>293</v>
      </c>
      <c r="B764" s="78" t="s">
        <v>294</v>
      </c>
      <c r="C764" s="78" t="s">
        <v>12834</v>
      </c>
      <c r="D764" s="90" t="n">
        <v>45900</v>
      </c>
      <c r="E764" s="78" t="s">
        <v>11235</v>
      </c>
      <c r="F764" s="78" t="s">
        <v>227</v>
      </c>
      <c r="G764" s="79" t="n">
        <v>21615</v>
      </c>
      <c r="H764" s="91" t="n">
        <v>0.00353938393596196</v>
      </c>
      <c r="I764" s="78" t="s">
        <v>11528</v>
      </c>
      <c r="J764" s="90" t="n">
        <v>55</v>
      </c>
      <c r="K764" s="81" t="n">
        <v>0.194666116477908</v>
      </c>
    </row>
    <row r="765" customFormat="false" ht="15" hidden="false" customHeight="false" outlineLevel="0" collapsed="false">
      <c r="A765" s="78" t="s">
        <v>285</v>
      </c>
      <c r="B765" s="78" t="s">
        <v>286</v>
      </c>
      <c r="C765" s="78" t="s">
        <v>12835</v>
      </c>
      <c r="D765" s="90" t="n">
        <v>22322</v>
      </c>
      <c r="E765" s="78" t="s">
        <v>220</v>
      </c>
      <c r="F765" s="78" t="s">
        <v>221</v>
      </c>
      <c r="G765" s="79" t="n">
        <v>248504</v>
      </c>
      <c r="H765" s="91" t="n">
        <v>0.0293064276747287</v>
      </c>
      <c r="I765" s="78" t="s">
        <v>11528</v>
      </c>
      <c r="J765" s="90" t="n">
        <v>1</v>
      </c>
      <c r="K765" s="81" t="n">
        <v>2.05144993723101</v>
      </c>
    </row>
    <row r="766" customFormat="false" ht="15" hidden="false" customHeight="false" outlineLevel="0" collapsed="false">
      <c r="A766" s="78" t="s">
        <v>285</v>
      </c>
      <c r="B766" s="78" t="s">
        <v>286</v>
      </c>
      <c r="C766" s="78" t="s">
        <v>12836</v>
      </c>
      <c r="D766" s="90" t="n">
        <v>44444</v>
      </c>
      <c r="E766" s="78" t="s">
        <v>11240</v>
      </c>
      <c r="F766" s="78" t="s">
        <v>221</v>
      </c>
      <c r="G766" s="79" t="n">
        <v>197178</v>
      </c>
      <c r="H766" s="91" t="n">
        <v>0.0232534800085618</v>
      </c>
      <c r="I766" s="78" t="s">
        <v>11528</v>
      </c>
      <c r="J766" s="90" t="n">
        <v>2</v>
      </c>
      <c r="K766" s="81" t="n">
        <v>1.62774360059933</v>
      </c>
    </row>
    <row r="767" customFormat="false" ht="15" hidden="false" customHeight="false" outlineLevel="0" collapsed="false">
      <c r="A767" s="78" t="s">
        <v>285</v>
      </c>
      <c r="B767" s="78" t="s">
        <v>286</v>
      </c>
      <c r="C767" s="78" t="s">
        <v>12837</v>
      </c>
      <c r="D767" s="90" t="n">
        <v>50007</v>
      </c>
      <c r="E767" s="78" t="s">
        <v>11316</v>
      </c>
      <c r="F767" s="78" t="s">
        <v>224</v>
      </c>
      <c r="G767" s="79" t="n">
        <v>176871</v>
      </c>
      <c r="H767" s="91" t="n">
        <v>0.0208586468195962</v>
      </c>
      <c r="I767" s="78" t="s">
        <v>11528</v>
      </c>
      <c r="J767" s="90" t="n">
        <v>3</v>
      </c>
      <c r="K767" s="81" t="n">
        <v>1.46010527737173</v>
      </c>
    </row>
    <row r="768" customFormat="false" ht="15" hidden="false" customHeight="false" outlineLevel="0" collapsed="false">
      <c r="A768" s="78" t="s">
        <v>285</v>
      </c>
      <c r="B768" s="78" t="s">
        <v>286</v>
      </c>
      <c r="C768" s="78" t="s">
        <v>12838</v>
      </c>
      <c r="D768" s="90" t="n">
        <v>65123</v>
      </c>
      <c r="E768" s="78" t="s">
        <v>11536</v>
      </c>
      <c r="F768" s="78" t="s">
        <v>224</v>
      </c>
      <c r="G768" s="79" t="n">
        <v>169474</v>
      </c>
      <c r="H768" s="91" t="n">
        <v>0.0199863081630355</v>
      </c>
      <c r="I768" s="78" t="s">
        <v>11528</v>
      </c>
      <c r="J768" s="90" t="n">
        <v>4</v>
      </c>
      <c r="K768" s="81" t="n">
        <v>1.39904157141248</v>
      </c>
    </row>
    <row r="769" customFormat="false" ht="15" hidden="false" customHeight="false" outlineLevel="0" collapsed="false">
      <c r="A769" s="78" t="s">
        <v>285</v>
      </c>
      <c r="B769" s="78" t="s">
        <v>286</v>
      </c>
      <c r="C769" s="78" t="s">
        <v>12839</v>
      </c>
      <c r="D769" s="90" t="n">
        <v>22222</v>
      </c>
      <c r="E769" s="78" t="s">
        <v>220</v>
      </c>
      <c r="F769" s="78" t="s">
        <v>221</v>
      </c>
      <c r="G769" s="79" t="n">
        <v>166374</v>
      </c>
      <c r="H769" s="91" t="n">
        <v>0.0196207207849987</v>
      </c>
      <c r="I769" s="78" t="s">
        <v>11528</v>
      </c>
      <c r="J769" s="90" t="n">
        <v>5</v>
      </c>
      <c r="K769" s="81" t="n">
        <v>1.37345045494991</v>
      </c>
    </row>
    <row r="770" customFormat="false" ht="15" hidden="false" customHeight="false" outlineLevel="0" collapsed="false">
      <c r="A770" s="78" t="s">
        <v>285</v>
      </c>
      <c r="B770" s="78" t="s">
        <v>286</v>
      </c>
      <c r="C770" s="78" t="s">
        <v>12840</v>
      </c>
      <c r="D770" s="90" t="n">
        <v>15016</v>
      </c>
      <c r="E770" s="78" t="s">
        <v>11237</v>
      </c>
      <c r="F770" s="78" t="s">
        <v>227</v>
      </c>
      <c r="G770" s="79" t="n">
        <v>139866</v>
      </c>
      <c r="H770" s="91" t="n">
        <v>0.0164945949085471</v>
      </c>
      <c r="I770" s="78" t="s">
        <v>11528</v>
      </c>
      <c r="J770" s="90" t="n">
        <v>6</v>
      </c>
      <c r="K770" s="81" t="n">
        <v>1.1546216435983</v>
      </c>
    </row>
    <row r="771" customFormat="false" ht="15" hidden="false" customHeight="false" outlineLevel="0" collapsed="false">
      <c r="A771" s="78" t="s">
        <v>285</v>
      </c>
      <c r="B771" s="78" t="s">
        <v>286</v>
      </c>
      <c r="C771" s="78" t="s">
        <v>12841</v>
      </c>
      <c r="D771" s="90" t="n">
        <v>13021</v>
      </c>
      <c r="E771" s="78" t="s">
        <v>223</v>
      </c>
      <c r="F771" s="78" t="s">
        <v>224</v>
      </c>
      <c r="G771" s="79" t="n">
        <v>135271</v>
      </c>
      <c r="H771" s="91" t="n">
        <v>0.0159527000691668</v>
      </c>
      <c r="I771" s="78" t="s">
        <v>11528</v>
      </c>
      <c r="J771" s="90" t="n">
        <v>7</v>
      </c>
      <c r="K771" s="81" t="n">
        <v>1.11668900484167</v>
      </c>
    </row>
    <row r="772" customFormat="false" ht="15" hidden="false" customHeight="false" outlineLevel="0" collapsed="false">
      <c r="A772" s="78" t="s">
        <v>285</v>
      </c>
      <c r="B772" s="78" t="s">
        <v>286</v>
      </c>
      <c r="C772" s="78" t="s">
        <v>12842</v>
      </c>
      <c r="D772" s="90" t="n">
        <v>22120</v>
      </c>
      <c r="E772" s="78" t="s">
        <v>220</v>
      </c>
      <c r="F772" s="78" t="s">
        <v>221</v>
      </c>
      <c r="G772" s="79" t="n">
        <v>129325</v>
      </c>
      <c r="H772" s="91" t="n">
        <v>0.0152514798918097</v>
      </c>
      <c r="I772" s="78" t="s">
        <v>11528</v>
      </c>
      <c r="J772" s="90" t="n">
        <v>8</v>
      </c>
      <c r="K772" s="81" t="n">
        <v>1.06760359242668</v>
      </c>
    </row>
    <row r="773" customFormat="false" ht="15" hidden="false" customHeight="false" outlineLevel="0" collapsed="false">
      <c r="A773" s="78" t="s">
        <v>285</v>
      </c>
      <c r="B773" s="78" t="s">
        <v>286</v>
      </c>
      <c r="C773" s="78" t="s">
        <v>12843</v>
      </c>
      <c r="D773" s="90" t="n">
        <v>30333</v>
      </c>
      <c r="E773" s="78" t="s">
        <v>234</v>
      </c>
      <c r="F773" s="78" t="s">
        <v>221</v>
      </c>
      <c r="G773" s="79" t="n">
        <v>121780</v>
      </c>
      <c r="H773" s="91" t="n">
        <v>0.014361687386233</v>
      </c>
      <c r="I773" s="78" t="s">
        <v>11528</v>
      </c>
      <c r="J773" s="90" t="n">
        <v>9</v>
      </c>
      <c r="K773" s="81" t="n">
        <v>1.00531811703631</v>
      </c>
    </row>
    <row r="774" customFormat="false" ht="15" hidden="false" customHeight="false" outlineLevel="0" collapsed="false">
      <c r="A774" s="78" t="s">
        <v>285</v>
      </c>
      <c r="B774" s="78" t="s">
        <v>286</v>
      </c>
      <c r="C774" s="78" t="s">
        <v>12844</v>
      </c>
      <c r="D774" s="90" t="n">
        <v>22122</v>
      </c>
      <c r="E774" s="78" t="s">
        <v>220</v>
      </c>
      <c r="F774" s="78" t="s">
        <v>221</v>
      </c>
      <c r="G774" s="79" t="n">
        <v>96267</v>
      </c>
      <c r="H774" s="91" t="n">
        <v>0.0113529032649901</v>
      </c>
      <c r="I774" s="78" t="s">
        <v>11528</v>
      </c>
      <c r="J774" s="90" t="n">
        <v>10</v>
      </c>
      <c r="K774" s="81" t="n">
        <v>0.794703228549308</v>
      </c>
    </row>
    <row r="775" customFormat="false" ht="15" hidden="false" customHeight="false" outlineLevel="0" collapsed="false">
      <c r="A775" s="78" t="s">
        <v>285</v>
      </c>
      <c r="B775" s="78" t="s">
        <v>286</v>
      </c>
      <c r="C775" s="78" t="s">
        <v>12845</v>
      </c>
      <c r="D775" s="90" t="n">
        <v>50123</v>
      </c>
      <c r="E775" s="78" t="s">
        <v>11316</v>
      </c>
      <c r="F775" s="78" t="s">
        <v>224</v>
      </c>
      <c r="G775" s="79" t="n">
        <v>95666</v>
      </c>
      <c r="H775" s="91" t="n">
        <v>0.0112820264862159</v>
      </c>
      <c r="I775" s="78" t="s">
        <v>11528</v>
      </c>
      <c r="J775" s="90" t="n">
        <v>11</v>
      </c>
      <c r="K775" s="81" t="n">
        <v>0.789741854035112</v>
      </c>
    </row>
    <row r="776" customFormat="false" ht="15" hidden="false" customHeight="false" outlineLevel="0" collapsed="false">
      <c r="A776" s="78" t="s">
        <v>285</v>
      </c>
      <c r="B776" s="78" t="s">
        <v>286</v>
      </c>
      <c r="C776" s="78" t="s">
        <v>12846</v>
      </c>
      <c r="D776" s="90" t="n">
        <v>11500</v>
      </c>
      <c r="E776" s="78" t="s">
        <v>11230</v>
      </c>
      <c r="F776" s="78" t="s">
        <v>221</v>
      </c>
      <c r="G776" s="79" t="n">
        <v>93606</v>
      </c>
      <c r="H776" s="91" t="n">
        <v>0.0110390877769398</v>
      </c>
      <c r="I776" s="78" t="s">
        <v>11528</v>
      </c>
      <c r="J776" s="90" t="n">
        <v>12</v>
      </c>
      <c r="K776" s="81" t="n">
        <v>0.772736144385787</v>
      </c>
    </row>
    <row r="777" customFormat="false" ht="15" hidden="false" customHeight="false" outlineLevel="0" collapsed="false">
      <c r="A777" s="78" t="s">
        <v>285</v>
      </c>
      <c r="B777" s="78" t="s">
        <v>286</v>
      </c>
      <c r="C777" s="78" t="s">
        <v>12847</v>
      </c>
      <c r="D777" s="90" t="n">
        <v>22377</v>
      </c>
      <c r="E777" s="78" t="s">
        <v>220</v>
      </c>
      <c r="F777" s="78" t="s">
        <v>221</v>
      </c>
      <c r="G777" s="79" t="n">
        <v>93396</v>
      </c>
      <c r="H777" s="91" t="n">
        <v>0.0110143221803631</v>
      </c>
      <c r="I777" s="78" t="s">
        <v>11528</v>
      </c>
      <c r="J777" s="90" t="n">
        <v>13</v>
      </c>
      <c r="K777" s="81" t="n">
        <v>0.771002552625419</v>
      </c>
    </row>
    <row r="778" customFormat="false" ht="15" hidden="false" customHeight="false" outlineLevel="0" collapsed="false">
      <c r="A778" s="78" t="s">
        <v>285</v>
      </c>
      <c r="B778" s="78" t="s">
        <v>286</v>
      </c>
      <c r="C778" s="78" t="s">
        <v>12848</v>
      </c>
      <c r="D778" s="90" t="n">
        <v>55021</v>
      </c>
      <c r="E778" s="78" t="s">
        <v>232</v>
      </c>
      <c r="F778" s="78" t="s">
        <v>227</v>
      </c>
      <c r="G778" s="79" t="n">
        <v>90195</v>
      </c>
      <c r="H778" s="91" t="n">
        <v>0.0106368237296871</v>
      </c>
      <c r="I778" s="78" t="s">
        <v>11528</v>
      </c>
      <c r="J778" s="90" t="n">
        <v>14</v>
      </c>
      <c r="K778" s="81" t="n">
        <v>0.744577661078094</v>
      </c>
    </row>
    <row r="779" customFormat="false" ht="15" hidden="false" customHeight="false" outlineLevel="0" collapsed="false">
      <c r="A779" s="78" t="s">
        <v>285</v>
      </c>
      <c r="B779" s="78" t="s">
        <v>286</v>
      </c>
      <c r="C779" s="78" t="s">
        <v>12849</v>
      </c>
      <c r="D779" s="90" t="n">
        <v>13580</v>
      </c>
      <c r="E779" s="78" t="s">
        <v>223</v>
      </c>
      <c r="F779" s="78" t="s">
        <v>224</v>
      </c>
      <c r="G779" s="79" t="n">
        <v>85421</v>
      </c>
      <c r="H779" s="91" t="n">
        <v>0.0100738191675104</v>
      </c>
      <c r="I779" s="78" t="s">
        <v>11528</v>
      </c>
      <c r="J779" s="90" t="n">
        <v>15</v>
      </c>
      <c r="K779" s="81" t="n">
        <v>0.705167341725726</v>
      </c>
    </row>
    <row r="780" customFormat="false" ht="15" hidden="false" customHeight="false" outlineLevel="0" collapsed="false">
      <c r="A780" s="78" t="s">
        <v>285</v>
      </c>
      <c r="B780" s="78" t="s">
        <v>286</v>
      </c>
      <c r="C780" s="78" t="s">
        <v>12850</v>
      </c>
      <c r="D780" s="90" t="n">
        <v>22077</v>
      </c>
      <c r="E780" s="78" t="s">
        <v>220</v>
      </c>
      <c r="F780" s="78" t="s">
        <v>221</v>
      </c>
      <c r="G780" s="79" t="n">
        <v>83461</v>
      </c>
      <c r="H780" s="91" t="n">
        <v>0.00984267359946129</v>
      </c>
      <c r="I780" s="78" t="s">
        <v>11528</v>
      </c>
      <c r="J780" s="90" t="n">
        <v>16</v>
      </c>
      <c r="K780" s="81" t="n">
        <v>0.68898715196229</v>
      </c>
    </row>
    <row r="781" customFormat="false" ht="15" hidden="false" customHeight="false" outlineLevel="0" collapsed="false">
      <c r="A781" s="78" t="s">
        <v>285</v>
      </c>
      <c r="B781" s="78" t="s">
        <v>286</v>
      </c>
      <c r="C781" s="78" t="s">
        <v>12851</v>
      </c>
      <c r="D781" s="90" t="n">
        <v>12000</v>
      </c>
      <c r="E781" s="78" t="s">
        <v>11277</v>
      </c>
      <c r="F781" s="78" t="s">
        <v>224</v>
      </c>
      <c r="G781" s="79" t="n">
        <v>83326</v>
      </c>
      <c r="H781" s="91" t="n">
        <v>0.00982675285880485</v>
      </c>
      <c r="I781" s="78" t="s">
        <v>11528</v>
      </c>
      <c r="J781" s="90" t="n">
        <v>17</v>
      </c>
      <c r="K781" s="81" t="n">
        <v>0.687872700116339</v>
      </c>
    </row>
    <row r="782" customFormat="false" ht="15" hidden="false" customHeight="false" outlineLevel="0" collapsed="false">
      <c r="A782" s="78" t="s">
        <v>285</v>
      </c>
      <c r="B782" s="78" t="s">
        <v>286</v>
      </c>
      <c r="C782" s="78" t="s">
        <v>12852</v>
      </c>
      <c r="D782" s="90" t="n">
        <v>44000</v>
      </c>
      <c r="E782" s="78" t="s">
        <v>11240</v>
      </c>
      <c r="F782" s="78" t="s">
        <v>221</v>
      </c>
      <c r="G782" s="79" t="n">
        <v>76706</v>
      </c>
      <c r="H782" s="91" t="n">
        <v>0.00904604690957786</v>
      </c>
      <c r="I782" s="78" t="s">
        <v>11528</v>
      </c>
      <c r="J782" s="90" t="n">
        <v>18</v>
      </c>
      <c r="K782" s="81" t="n">
        <v>0.63322328367045</v>
      </c>
    </row>
    <row r="783" customFormat="false" ht="15" hidden="false" customHeight="false" outlineLevel="0" collapsed="false">
      <c r="A783" s="78" t="s">
        <v>285</v>
      </c>
      <c r="B783" s="78" t="s">
        <v>286</v>
      </c>
      <c r="C783" s="78" t="s">
        <v>12853</v>
      </c>
      <c r="D783" s="90" t="n">
        <v>22300</v>
      </c>
      <c r="E783" s="78" t="s">
        <v>220</v>
      </c>
      <c r="F783" s="78" t="s">
        <v>221</v>
      </c>
      <c r="G783" s="79" t="n">
        <v>73722</v>
      </c>
      <c r="H783" s="91" t="n">
        <v>0.00869413957536436</v>
      </c>
      <c r="I783" s="78" t="s">
        <v>11528</v>
      </c>
      <c r="J783" s="90" t="n">
        <v>19</v>
      </c>
      <c r="K783" s="81" t="n">
        <v>0.608589770275506</v>
      </c>
    </row>
    <row r="784" customFormat="false" ht="15" hidden="false" customHeight="false" outlineLevel="0" collapsed="false">
      <c r="A784" s="78" t="s">
        <v>285</v>
      </c>
      <c r="B784" s="78" t="s">
        <v>286</v>
      </c>
      <c r="C784" s="78" t="s">
        <v>12854</v>
      </c>
      <c r="D784" s="90" t="n">
        <v>45456</v>
      </c>
      <c r="E784" s="78" t="s">
        <v>11235</v>
      </c>
      <c r="F784" s="78" t="s">
        <v>227</v>
      </c>
      <c r="G784" s="79" t="n">
        <v>72939</v>
      </c>
      <c r="H784" s="91" t="n">
        <v>0.008601799279557</v>
      </c>
      <c r="I784" s="78" t="s">
        <v>11528</v>
      </c>
      <c r="J784" s="90" t="n">
        <v>20</v>
      </c>
      <c r="K784" s="81" t="n">
        <v>0.60212594956899</v>
      </c>
    </row>
    <row r="785" customFormat="false" ht="15" hidden="false" customHeight="false" outlineLevel="0" collapsed="false">
      <c r="A785" s="78" t="s">
        <v>285</v>
      </c>
      <c r="B785" s="78" t="s">
        <v>286</v>
      </c>
      <c r="C785" s="78" t="s">
        <v>12855</v>
      </c>
      <c r="D785" s="90" t="n">
        <v>13567</v>
      </c>
      <c r="E785" s="78" t="s">
        <v>223</v>
      </c>
      <c r="F785" s="78" t="s">
        <v>224</v>
      </c>
      <c r="G785" s="79" t="n">
        <v>70628</v>
      </c>
      <c r="H785" s="91" t="n">
        <v>0.00832925978580118</v>
      </c>
      <c r="I785" s="78" t="s">
        <v>11528</v>
      </c>
      <c r="J785" s="90" t="n">
        <v>21</v>
      </c>
      <c r="K785" s="81" t="n">
        <v>0.583048185006082</v>
      </c>
    </row>
    <row r="786" customFormat="false" ht="15" hidden="false" customHeight="false" outlineLevel="0" collapsed="false">
      <c r="A786" s="78" t="s">
        <v>285</v>
      </c>
      <c r="B786" s="78" t="s">
        <v>286</v>
      </c>
      <c r="C786" s="78" t="s">
        <v>12856</v>
      </c>
      <c r="D786" s="90" t="n">
        <v>22022</v>
      </c>
      <c r="E786" s="78" t="s">
        <v>220</v>
      </c>
      <c r="F786" s="78" t="s">
        <v>221</v>
      </c>
      <c r="G786" s="79" t="n">
        <v>70552</v>
      </c>
      <c r="H786" s="91" t="n">
        <v>0.00832029699846866</v>
      </c>
      <c r="I786" s="78" t="s">
        <v>11528</v>
      </c>
      <c r="J786" s="90" t="n">
        <v>22</v>
      </c>
      <c r="K786" s="81" t="n">
        <v>0.582420789892806</v>
      </c>
    </row>
    <row r="787" customFormat="false" ht="15" hidden="false" customHeight="false" outlineLevel="0" collapsed="false">
      <c r="A787" s="78" t="s">
        <v>285</v>
      </c>
      <c r="B787" s="78" t="s">
        <v>286</v>
      </c>
      <c r="C787" s="78" t="s">
        <v>12857</v>
      </c>
      <c r="D787" s="90" t="n">
        <v>44888</v>
      </c>
      <c r="E787" s="78" t="s">
        <v>11240</v>
      </c>
      <c r="F787" s="78" t="s">
        <v>221</v>
      </c>
      <c r="G787" s="79" t="n">
        <v>69119</v>
      </c>
      <c r="H787" s="91" t="n">
        <v>0.00815130128468584</v>
      </c>
      <c r="I787" s="78" t="s">
        <v>11528</v>
      </c>
      <c r="J787" s="90" t="n">
        <v>23</v>
      </c>
      <c r="K787" s="81" t="n">
        <v>0.570591089928009</v>
      </c>
    </row>
    <row r="788" customFormat="false" ht="15" hidden="false" customHeight="false" outlineLevel="0" collapsed="false">
      <c r="A788" s="78" t="s">
        <v>285</v>
      </c>
      <c r="B788" s="78" t="s">
        <v>286</v>
      </c>
      <c r="C788" s="78" t="s">
        <v>12858</v>
      </c>
      <c r="D788" s="90" t="n">
        <v>13713</v>
      </c>
      <c r="E788" s="78" t="s">
        <v>223</v>
      </c>
      <c r="F788" s="78" t="s">
        <v>224</v>
      </c>
      <c r="G788" s="79" t="n">
        <v>66167</v>
      </c>
      <c r="H788" s="91" t="n">
        <v>0.00780316775566498</v>
      </c>
      <c r="I788" s="78" t="s">
        <v>11528</v>
      </c>
      <c r="J788" s="90" t="n">
        <v>24</v>
      </c>
      <c r="K788" s="81" t="n">
        <v>0.546221742896549</v>
      </c>
    </row>
    <row r="789" customFormat="false" ht="15" hidden="false" customHeight="false" outlineLevel="0" collapsed="false">
      <c r="A789" s="78" t="s">
        <v>285</v>
      </c>
      <c r="B789" s="78" t="s">
        <v>286</v>
      </c>
      <c r="C789" s="78" t="s">
        <v>12859</v>
      </c>
      <c r="D789" s="90" t="n">
        <v>22333</v>
      </c>
      <c r="E789" s="78" t="s">
        <v>220</v>
      </c>
      <c r="F789" s="78" t="s">
        <v>221</v>
      </c>
      <c r="G789" s="79" t="n">
        <v>65530</v>
      </c>
      <c r="H789" s="91" t="n">
        <v>0.00772804544604903</v>
      </c>
      <c r="I789" s="78" t="s">
        <v>11528</v>
      </c>
      <c r="J789" s="90" t="n">
        <v>25</v>
      </c>
      <c r="K789" s="81" t="n">
        <v>0.540963181223432</v>
      </c>
    </row>
    <row r="790" customFormat="false" ht="15" hidden="false" customHeight="false" outlineLevel="0" collapsed="false">
      <c r="A790" s="78" t="s">
        <v>285</v>
      </c>
      <c r="B790" s="78" t="s">
        <v>286</v>
      </c>
      <c r="C790" s="78" t="s">
        <v>12860</v>
      </c>
      <c r="D790" s="90" t="n">
        <v>55321</v>
      </c>
      <c r="E790" s="78" t="s">
        <v>232</v>
      </c>
      <c r="F790" s="78" t="s">
        <v>227</v>
      </c>
      <c r="G790" s="79" t="n">
        <v>65188</v>
      </c>
      <c r="H790" s="91" t="n">
        <v>0.00768771290305271</v>
      </c>
      <c r="I790" s="78" t="s">
        <v>11528</v>
      </c>
      <c r="J790" s="90" t="n">
        <v>26</v>
      </c>
      <c r="K790" s="81" t="n">
        <v>0.53813990321369</v>
      </c>
    </row>
    <row r="791" customFormat="false" ht="15" hidden="false" customHeight="false" outlineLevel="0" collapsed="false">
      <c r="A791" s="78" t="s">
        <v>285</v>
      </c>
      <c r="B791" s="78" t="s">
        <v>286</v>
      </c>
      <c r="C791" s="78" t="s">
        <v>12861</v>
      </c>
      <c r="D791" s="90" t="n">
        <v>11777</v>
      </c>
      <c r="E791" s="78" t="s">
        <v>11230</v>
      </c>
      <c r="F791" s="78" t="s">
        <v>221</v>
      </c>
      <c r="G791" s="79" t="n">
        <v>61724</v>
      </c>
      <c r="H791" s="91" t="n">
        <v>0.00727919849094965</v>
      </c>
      <c r="I791" s="78" t="s">
        <v>11528</v>
      </c>
      <c r="J791" s="90" t="n">
        <v>27</v>
      </c>
      <c r="K791" s="81" t="n">
        <v>0.509543894366475</v>
      </c>
    </row>
    <row r="792" customFormat="false" ht="15" hidden="false" customHeight="false" outlineLevel="0" collapsed="false">
      <c r="A792" s="78" t="s">
        <v>285</v>
      </c>
      <c r="B792" s="78" t="s">
        <v>286</v>
      </c>
      <c r="C792" s="78" t="s">
        <v>12862</v>
      </c>
      <c r="D792" s="90" t="n">
        <v>11123</v>
      </c>
      <c r="E792" s="78" t="s">
        <v>11230</v>
      </c>
      <c r="F792" s="78" t="s">
        <v>221</v>
      </c>
      <c r="G792" s="79" t="n">
        <v>61589</v>
      </c>
      <c r="H792" s="91" t="n">
        <v>0.00726327775029321</v>
      </c>
      <c r="I792" s="78" t="s">
        <v>11528</v>
      </c>
      <c r="J792" s="90" t="n">
        <v>28</v>
      </c>
      <c r="K792" s="81" t="n">
        <v>0.508429442520525</v>
      </c>
    </row>
    <row r="793" customFormat="false" ht="15" hidden="false" customHeight="false" outlineLevel="0" collapsed="false">
      <c r="A793" s="78" t="s">
        <v>285</v>
      </c>
      <c r="B793" s="78" t="s">
        <v>286</v>
      </c>
      <c r="C793" s="78" t="s">
        <v>12863</v>
      </c>
      <c r="D793" s="90" t="n">
        <v>22800</v>
      </c>
      <c r="E793" s="78" t="s">
        <v>220</v>
      </c>
      <c r="F793" s="78" t="s">
        <v>221</v>
      </c>
      <c r="G793" s="79" t="n">
        <v>58508</v>
      </c>
      <c r="H793" s="91" t="n">
        <v>0.00689993106908953</v>
      </c>
      <c r="I793" s="78" t="s">
        <v>11528</v>
      </c>
      <c r="J793" s="90" t="n">
        <v>29</v>
      </c>
      <c r="K793" s="81" t="n">
        <v>0.482995174836267</v>
      </c>
    </row>
    <row r="794" customFormat="false" ht="15" hidden="false" customHeight="false" outlineLevel="0" collapsed="false">
      <c r="A794" s="78" t="s">
        <v>285</v>
      </c>
      <c r="B794" s="78" t="s">
        <v>286</v>
      </c>
      <c r="C794" s="78" t="s">
        <v>12864</v>
      </c>
      <c r="D794" s="90" t="n">
        <v>22045</v>
      </c>
      <c r="E794" s="78" t="s">
        <v>220</v>
      </c>
      <c r="F794" s="78" t="s">
        <v>221</v>
      </c>
      <c r="G794" s="79" t="n">
        <v>58142</v>
      </c>
      <c r="H794" s="91" t="n">
        <v>0.00685676817219873</v>
      </c>
      <c r="I794" s="78" t="s">
        <v>11528</v>
      </c>
      <c r="J794" s="90" t="n">
        <v>30</v>
      </c>
      <c r="K794" s="81" t="n">
        <v>0.479973772053911</v>
      </c>
    </row>
    <row r="795" customFormat="false" ht="15" hidden="false" customHeight="false" outlineLevel="0" collapsed="false">
      <c r="A795" s="78" t="s">
        <v>285</v>
      </c>
      <c r="B795" s="78" t="s">
        <v>286</v>
      </c>
      <c r="C795" s="78" t="s">
        <v>12865</v>
      </c>
      <c r="D795" s="90" t="n">
        <v>22190</v>
      </c>
      <c r="E795" s="78" t="s">
        <v>220</v>
      </c>
      <c r="F795" s="78" t="s">
        <v>221</v>
      </c>
      <c r="G795" s="79" t="n">
        <v>57982</v>
      </c>
      <c r="H795" s="91" t="n">
        <v>0.00683789914623554</v>
      </c>
      <c r="I795" s="78" t="s">
        <v>11528</v>
      </c>
      <c r="J795" s="90" t="n">
        <v>31</v>
      </c>
      <c r="K795" s="81" t="n">
        <v>0.478652940236488</v>
      </c>
    </row>
    <row r="796" customFormat="false" ht="15" hidden="false" customHeight="false" outlineLevel="0" collapsed="false">
      <c r="A796" s="78" t="s">
        <v>285</v>
      </c>
      <c r="B796" s="78" t="s">
        <v>286</v>
      </c>
      <c r="C796" s="78" t="s">
        <v>12866</v>
      </c>
      <c r="D796" s="90" t="n">
        <v>10000</v>
      </c>
      <c r="E796" s="78" t="s">
        <v>11232</v>
      </c>
      <c r="F796" s="78" t="s">
        <v>221</v>
      </c>
      <c r="G796" s="79" t="n">
        <v>57409</v>
      </c>
      <c r="H796" s="91" t="n">
        <v>0.00677032444700487</v>
      </c>
      <c r="I796" s="78" t="s">
        <v>11528</v>
      </c>
      <c r="J796" s="90" t="n">
        <v>32</v>
      </c>
      <c r="K796" s="81" t="n">
        <v>0.473922711290341</v>
      </c>
    </row>
    <row r="797" customFormat="false" ht="15" hidden="false" customHeight="false" outlineLevel="0" collapsed="false">
      <c r="A797" s="78" t="s">
        <v>285</v>
      </c>
      <c r="B797" s="78" t="s">
        <v>286</v>
      </c>
      <c r="C797" s="78" t="s">
        <v>12867</v>
      </c>
      <c r="D797" s="90" t="n">
        <v>22000</v>
      </c>
      <c r="E797" s="78" t="s">
        <v>220</v>
      </c>
      <c r="F797" s="78" t="s">
        <v>221</v>
      </c>
      <c r="G797" s="79" t="n">
        <v>57354</v>
      </c>
      <c r="H797" s="91" t="n">
        <v>0.00676383821933002</v>
      </c>
      <c r="I797" s="78" t="s">
        <v>11528</v>
      </c>
      <c r="J797" s="90" t="n">
        <v>33</v>
      </c>
      <c r="K797" s="81" t="n">
        <v>0.473468675353101</v>
      </c>
    </row>
    <row r="798" customFormat="false" ht="15" hidden="false" customHeight="false" outlineLevel="0" collapsed="false">
      <c r="A798" s="78" t="s">
        <v>285</v>
      </c>
      <c r="B798" s="78" t="s">
        <v>286</v>
      </c>
      <c r="C798" s="78" t="s">
        <v>12868</v>
      </c>
      <c r="D798" s="90" t="n">
        <v>11222</v>
      </c>
      <c r="E798" s="78" t="s">
        <v>11230</v>
      </c>
      <c r="F798" s="78" t="s">
        <v>221</v>
      </c>
      <c r="G798" s="79" t="n">
        <v>57254</v>
      </c>
      <c r="H798" s="91" t="n">
        <v>0.00675204507810303</v>
      </c>
      <c r="I798" s="78" t="s">
        <v>11528</v>
      </c>
      <c r="J798" s="90" t="n">
        <v>34</v>
      </c>
      <c r="K798" s="81" t="n">
        <v>0.472643155467212</v>
      </c>
    </row>
    <row r="799" customFormat="false" ht="15" hidden="false" customHeight="false" outlineLevel="0" collapsed="false">
      <c r="A799" s="78" t="s">
        <v>285</v>
      </c>
      <c r="B799" s="78" t="s">
        <v>286</v>
      </c>
      <c r="C799" s="78" t="s">
        <v>12869</v>
      </c>
      <c r="D799" s="90" t="n">
        <v>55622</v>
      </c>
      <c r="E799" s="78" t="s">
        <v>232</v>
      </c>
      <c r="F799" s="78" t="s">
        <v>227</v>
      </c>
      <c r="G799" s="79" t="n">
        <v>56936</v>
      </c>
      <c r="H799" s="91" t="n">
        <v>0.00671454288900119</v>
      </c>
      <c r="I799" s="78" t="s">
        <v>11528</v>
      </c>
      <c r="J799" s="90" t="n">
        <v>35</v>
      </c>
      <c r="K799" s="81" t="n">
        <v>0.470018002230083</v>
      </c>
    </row>
    <row r="800" customFormat="false" ht="15" hidden="false" customHeight="false" outlineLevel="0" collapsed="false">
      <c r="A800" s="78" t="s">
        <v>285</v>
      </c>
      <c r="B800" s="78" t="s">
        <v>286</v>
      </c>
      <c r="C800" s="78" t="s">
        <v>12870</v>
      </c>
      <c r="D800" s="90" t="n">
        <v>11212</v>
      </c>
      <c r="E800" s="78" t="s">
        <v>11230</v>
      </c>
      <c r="F800" s="78" t="s">
        <v>221</v>
      </c>
      <c r="G800" s="79" t="n">
        <v>56334</v>
      </c>
      <c r="H800" s="91" t="n">
        <v>0.00664354817881468</v>
      </c>
      <c r="I800" s="78" t="s">
        <v>11528</v>
      </c>
      <c r="J800" s="90" t="n">
        <v>36</v>
      </c>
      <c r="K800" s="81" t="n">
        <v>0.465048372517028</v>
      </c>
    </row>
    <row r="801" customFormat="false" ht="15" hidden="false" customHeight="false" outlineLevel="0" collapsed="false">
      <c r="A801" s="78" t="s">
        <v>285</v>
      </c>
      <c r="B801" s="78" t="s">
        <v>286</v>
      </c>
      <c r="C801" s="78" t="s">
        <v>12871</v>
      </c>
      <c r="D801" s="90" t="n">
        <v>22345</v>
      </c>
      <c r="E801" s="78" t="s">
        <v>220</v>
      </c>
      <c r="F801" s="78" t="s">
        <v>221</v>
      </c>
      <c r="G801" s="79" t="n">
        <v>56329</v>
      </c>
      <c r="H801" s="91" t="n">
        <v>0.00664295852175333</v>
      </c>
      <c r="I801" s="78" t="s">
        <v>11528</v>
      </c>
      <c r="J801" s="90" t="n">
        <v>37</v>
      </c>
      <c r="K801" s="81" t="n">
        <v>0.465007096522733</v>
      </c>
    </row>
    <row r="802" customFormat="false" ht="15" hidden="false" customHeight="false" outlineLevel="0" collapsed="false">
      <c r="A802" s="78" t="s">
        <v>285</v>
      </c>
      <c r="B802" s="78" t="s">
        <v>286</v>
      </c>
      <c r="C802" s="78" t="s">
        <v>12872</v>
      </c>
      <c r="D802" s="90" t="n">
        <v>50050</v>
      </c>
      <c r="E802" s="78" t="s">
        <v>11316</v>
      </c>
      <c r="F802" s="78" t="s">
        <v>224</v>
      </c>
      <c r="G802" s="79" t="n">
        <v>55227</v>
      </c>
      <c r="H802" s="91" t="n">
        <v>0.00651299810543186</v>
      </c>
      <c r="I802" s="78" t="s">
        <v>11528</v>
      </c>
      <c r="J802" s="90" t="n">
        <v>38</v>
      </c>
      <c r="K802" s="81" t="n">
        <v>0.45590986738023</v>
      </c>
    </row>
    <row r="803" customFormat="false" ht="15" hidden="false" customHeight="false" outlineLevel="0" collapsed="false">
      <c r="A803" s="78" t="s">
        <v>285</v>
      </c>
      <c r="B803" s="78" t="s">
        <v>286</v>
      </c>
      <c r="C803" s="78" t="s">
        <v>12873</v>
      </c>
      <c r="D803" s="90" t="n">
        <v>55555</v>
      </c>
      <c r="E803" s="78" t="s">
        <v>232</v>
      </c>
      <c r="F803" s="78" t="s">
        <v>227</v>
      </c>
      <c r="G803" s="79" t="n">
        <v>54760</v>
      </c>
      <c r="H803" s="91" t="n">
        <v>0.0064579241359018</v>
      </c>
      <c r="I803" s="78" t="s">
        <v>11528</v>
      </c>
      <c r="J803" s="90" t="n">
        <v>39</v>
      </c>
      <c r="K803" s="81" t="n">
        <v>0.452054689513126</v>
      </c>
    </row>
    <row r="804" customFormat="false" ht="15" hidden="false" customHeight="false" outlineLevel="0" collapsed="false">
      <c r="A804" s="78" t="s">
        <v>285</v>
      </c>
      <c r="B804" s="78" t="s">
        <v>286</v>
      </c>
      <c r="C804" s="78" t="s">
        <v>12874</v>
      </c>
      <c r="D804" s="90" t="n">
        <v>77777</v>
      </c>
      <c r="E804" s="78" t="s">
        <v>11419</v>
      </c>
      <c r="F804" s="78" t="s">
        <v>227</v>
      </c>
      <c r="G804" s="79" t="n">
        <v>52808</v>
      </c>
      <c r="H804" s="91" t="n">
        <v>0.00622772201915088</v>
      </c>
      <c r="I804" s="78" t="s">
        <v>11528</v>
      </c>
      <c r="J804" s="90" t="n">
        <v>40</v>
      </c>
      <c r="K804" s="81" t="n">
        <v>0.435940541340562</v>
      </c>
    </row>
    <row r="805" customFormat="false" ht="15" hidden="false" customHeight="false" outlineLevel="0" collapsed="false">
      <c r="A805" s="78" t="s">
        <v>285</v>
      </c>
      <c r="B805" s="78" t="s">
        <v>286</v>
      </c>
      <c r="C805" s="78" t="s">
        <v>12875</v>
      </c>
      <c r="D805" s="90" t="n">
        <v>36036</v>
      </c>
      <c r="E805" s="78" t="s">
        <v>11301</v>
      </c>
      <c r="F805" s="78" t="s">
        <v>227</v>
      </c>
      <c r="G805" s="79" t="n">
        <v>51609</v>
      </c>
      <c r="H805" s="91" t="n">
        <v>0.00608632225583923</v>
      </c>
      <c r="I805" s="78" t="s">
        <v>11528</v>
      </c>
      <c r="J805" s="90" t="n">
        <v>41</v>
      </c>
      <c r="K805" s="81" t="n">
        <v>0.426042557908746</v>
      </c>
    </row>
    <row r="806" customFormat="false" ht="15" hidden="false" customHeight="false" outlineLevel="0" collapsed="false">
      <c r="A806" s="78" t="s">
        <v>285</v>
      </c>
      <c r="B806" s="78" t="s">
        <v>286</v>
      </c>
      <c r="C806" s="78" t="s">
        <v>12876</v>
      </c>
      <c r="D806" s="90" t="n">
        <v>13650</v>
      </c>
      <c r="E806" s="78" t="s">
        <v>223</v>
      </c>
      <c r="F806" s="78" t="s">
        <v>224</v>
      </c>
      <c r="G806" s="79" t="n">
        <v>51145</v>
      </c>
      <c r="H806" s="91" t="n">
        <v>0.00603160208054598</v>
      </c>
      <c r="I806" s="78" t="s">
        <v>11528</v>
      </c>
      <c r="J806" s="90" t="n">
        <v>42</v>
      </c>
      <c r="K806" s="81" t="n">
        <v>0.422212145638218</v>
      </c>
    </row>
    <row r="807" customFormat="false" ht="15" hidden="false" customHeight="false" outlineLevel="0" collapsed="false">
      <c r="A807" s="78" t="s">
        <v>285</v>
      </c>
      <c r="B807" s="78" t="s">
        <v>286</v>
      </c>
      <c r="C807" s="78" t="s">
        <v>12877</v>
      </c>
      <c r="D807" s="90" t="n">
        <v>22070</v>
      </c>
      <c r="E807" s="78" t="s">
        <v>220</v>
      </c>
      <c r="F807" s="78" t="s">
        <v>221</v>
      </c>
      <c r="G807" s="79" t="n">
        <v>50804</v>
      </c>
      <c r="H807" s="91" t="n">
        <v>0.00599138746896193</v>
      </c>
      <c r="I807" s="78" t="s">
        <v>11528</v>
      </c>
      <c r="J807" s="90" t="n">
        <v>43</v>
      </c>
      <c r="K807" s="81" t="n">
        <v>0.419397122827335</v>
      </c>
    </row>
    <row r="808" customFormat="false" ht="15" hidden="false" customHeight="false" outlineLevel="0" collapsed="false">
      <c r="A808" s="78" t="s">
        <v>285</v>
      </c>
      <c r="B808" s="78" t="s">
        <v>286</v>
      </c>
      <c r="C808" s="78" t="s">
        <v>12878</v>
      </c>
      <c r="D808" s="90" t="n">
        <v>22611</v>
      </c>
      <c r="E808" s="78" t="s">
        <v>220</v>
      </c>
      <c r="F808" s="78" t="s">
        <v>221</v>
      </c>
      <c r="G808" s="79" t="n">
        <v>50664</v>
      </c>
      <c r="H808" s="91" t="n">
        <v>0.00597487707124414</v>
      </c>
      <c r="I808" s="78" t="s">
        <v>11528</v>
      </c>
      <c r="J808" s="90" t="n">
        <v>44</v>
      </c>
      <c r="K808" s="81" t="n">
        <v>0.41824139498709</v>
      </c>
    </row>
    <row r="809" customFormat="false" ht="15" hidden="false" customHeight="false" outlineLevel="0" collapsed="false">
      <c r="A809" s="78" t="s">
        <v>285</v>
      </c>
      <c r="B809" s="78" t="s">
        <v>286</v>
      </c>
      <c r="C809" s="78" t="s">
        <v>12879</v>
      </c>
      <c r="D809" s="90" t="n">
        <v>55123</v>
      </c>
      <c r="E809" s="78" t="s">
        <v>232</v>
      </c>
      <c r="F809" s="78" t="s">
        <v>227</v>
      </c>
      <c r="G809" s="79" t="n">
        <v>49353</v>
      </c>
      <c r="H809" s="91" t="n">
        <v>0.00582026898975825</v>
      </c>
      <c r="I809" s="78" t="s">
        <v>11528</v>
      </c>
      <c r="J809" s="90" t="n">
        <v>45</v>
      </c>
      <c r="K809" s="81" t="n">
        <v>0.407418829283077</v>
      </c>
    </row>
    <row r="810" customFormat="false" ht="15" hidden="false" customHeight="false" outlineLevel="0" collapsed="false">
      <c r="A810" s="78" t="s">
        <v>285</v>
      </c>
      <c r="B810" s="78" t="s">
        <v>286</v>
      </c>
      <c r="C810" s="78" t="s">
        <v>12880</v>
      </c>
      <c r="D810" s="90" t="n">
        <v>10456</v>
      </c>
      <c r="E810" s="78" t="s">
        <v>11232</v>
      </c>
      <c r="F810" s="78" t="s">
        <v>221</v>
      </c>
      <c r="G810" s="79" t="n">
        <v>49013</v>
      </c>
      <c r="H810" s="91" t="n">
        <v>0.00578017230958647</v>
      </c>
      <c r="I810" s="78" t="s">
        <v>11528</v>
      </c>
      <c r="J810" s="90" t="n">
        <v>46</v>
      </c>
      <c r="K810" s="81" t="n">
        <v>0.404612061671053</v>
      </c>
    </row>
    <row r="811" customFormat="false" ht="15" hidden="false" customHeight="false" outlineLevel="0" collapsed="false">
      <c r="A811" s="78" t="s">
        <v>285</v>
      </c>
      <c r="B811" s="78" t="s">
        <v>286</v>
      </c>
      <c r="C811" s="78" t="s">
        <v>12881</v>
      </c>
      <c r="D811" s="90" t="n">
        <v>10123</v>
      </c>
      <c r="E811" s="78" t="s">
        <v>11232</v>
      </c>
      <c r="F811" s="78" t="s">
        <v>221</v>
      </c>
      <c r="G811" s="79" t="n">
        <v>47302</v>
      </c>
      <c r="H811" s="91" t="n">
        <v>0.0055783916631926</v>
      </c>
      <c r="I811" s="78" t="s">
        <v>11534</v>
      </c>
      <c r="J811" s="90" t="n">
        <v>47</v>
      </c>
      <c r="K811" s="81" t="n">
        <v>0.390487416423482</v>
      </c>
    </row>
    <row r="812" customFormat="false" ht="15" hidden="false" customHeight="false" outlineLevel="0" collapsed="false">
      <c r="A812" s="78" t="s">
        <v>285</v>
      </c>
      <c r="B812" s="78" t="s">
        <v>286</v>
      </c>
      <c r="C812" s="78" t="s">
        <v>12882</v>
      </c>
      <c r="D812" s="90" t="n">
        <v>22001</v>
      </c>
      <c r="E812" s="78" t="s">
        <v>220</v>
      </c>
      <c r="F812" s="78" t="s">
        <v>221</v>
      </c>
      <c r="G812" s="79" t="n">
        <v>46700</v>
      </c>
      <c r="H812" s="91" t="n">
        <v>0.0055073969530061</v>
      </c>
      <c r="I812" s="78" t="s">
        <v>11528</v>
      </c>
      <c r="J812" s="90" t="n">
        <v>48</v>
      </c>
      <c r="K812" s="81" t="n">
        <v>0.385517786710427</v>
      </c>
    </row>
    <row r="813" customFormat="false" ht="15" hidden="false" customHeight="false" outlineLevel="0" collapsed="false">
      <c r="A813" s="78" t="s">
        <v>285</v>
      </c>
      <c r="B813" s="78" t="s">
        <v>286</v>
      </c>
      <c r="C813" s="78" t="s">
        <v>12883</v>
      </c>
      <c r="D813" s="90" t="n">
        <v>44333</v>
      </c>
      <c r="E813" s="78" t="s">
        <v>11240</v>
      </c>
      <c r="F813" s="78" t="s">
        <v>221</v>
      </c>
      <c r="G813" s="79" t="n">
        <v>46686</v>
      </c>
      <c r="H813" s="91" t="n">
        <v>0.00550574591323432</v>
      </c>
      <c r="I813" s="78" t="s">
        <v>11534</v>
      </c>
      <c r="J813" s="90" t="n">
        <v>49</v>
      </c>
      <c r="K813" s="81" t="n">
        <v>0.385402213926403</v>
      </c>
    </row>
    <row r="814" customFormat="false" ht="15" hidden="false" customHeight="false" outlineLevel="0" collapsed="false">
      <c r="A814" s="78" t="s">
        <v>285</v>
      </c>
      <c r="B814" s="78" t="s">
        <v>286</v>
      </c>
      <c r="C814" s="78" t="s">
        <v>12884</v>
      </c>
      <c r="D814" s="90" t="n">
        <v>15000</v>
      </c>
      <c r="E814" s="78" t="s">
        <v>11237</v>
      </c>
      <c r="F814" s="78" t="s">
        <v>227</v>
      </c>
      <c r="G814" s="79" t="n">
        <v>46380</v>
      </c>
      <c r="H814" s="91" t="n">
        <v>0.00546965890107972</v>
      </c>
      <c r="I814" s="78" t="s">
        <v>11528</v>
      </c>
      <c r="J814" s="90" t="n">
        <v>50</v>
      </c>
      <c r="K814" s="81" t="n">
        <v>0.382876123075581</v>
      </c>
    </row>
    <row r="815" customFormat="false" ht="15" hidden="false" customHeight="false" outlineLevel="0" collapsed="false">
      <c r="A815" s="78" t="s">
        <v>285</v>
      </c>
      <c r="B815" s="78" t="s">
        <v>286</v>
      </c>
      <c r="C815" s="78" t="s">
        <v>12885</v>
      </c>
      <c r="D815" s="90" t="n">
        <v>50180</v>
      </c>
      <c r="E815" s="78" t="s">
        <v>11316</v>
      </c>
      <c r="F815" s="78" t="s">
        <v>224</v>
      </c>
      <c r="G815" s="79" t="n">
        <v>44928</v>
      </c>
      <c r="H815" s="91" t="n">
        <v>0.00529842249046377</v>
      </c>
      <c r="I815" s="78" t="s">
        <v>11528</v>
      </c>
      <c r="J815" s="90" t="n">
        <v>51</v>
      </c>
      <c r="K815" s="81" t="n">
        <v>0.370889574332464</v>
      </c>
    </row>
    <row r="816" customFormat="false" ht="15" hidden="false" customHeight="false" outlineLevel="0" collapsed="false">
      <c r="A816" s="78" t="s">
        <v>285</v>
      </c>
      <c r="B816" s="78" t="s">
        <v>286</v>
      </c>
      <c r="C816" s="78" t="s">
        <v>12886</v>
      </c>
      <c r="D816" s="90" t="n">
        <v>13013</v>
      </c>
      <c r="E816" s="78" t="s">
        <v>223</v>
      </c>
      <c r="F816" s="78" t="s">
        <v>224</v>
      </c>
      <c r="G816" s="79" t="n">
        <v>44597</v>
      </c>
      <c r="H816" s="91" t="n">
        <v>0.00525938719300242</v>
      </c>
      <c r="I816" s="78" t="s">
        <v>11528</v>
      </c>
      <c r="J816" s="90" t="n">
        <v>52</v>
      </c>
      <c r="K816" s="81" t="n">
        <v>0.36815710351017</v>
      </c>
    </row>
    <row r="817" customFormat="false" ht="15" hidden="false" customHeight="false" outlineLevel="0" collapsed="false">
      <c r="A817" s="78" t="s">
        <v>285</v>
      </c>
      <c r="B817" s="78" t="s">
        <v>286</v>
      </c>
      <c r="C817" s="78" t="s">
        <v>12887</v>
      </c>
      <c r="D817" s="90" t="n">
        <v>22500</v>
      </c>
      <c r="E817" s="78" t="s">
        <v>220</v>
      </c>
      <c r="F817" s="78" t="s">
        <v>221</v>
      </c>
      <c r="G817" s="79" t="n">
        <v>44532</v>
      </c>
      <c r="H817" s="91" t="n">
        <v>0.00525172165120488</v>
      </c>
      <c r="I817" s="78" t="s">
        <v>11528</v>
      </c>
      <c r="J817" s="90" t="n">
        <v>53</v>
      </c>
      <c r="K817" s="81" t="n">
        <v>0.367620515584341</v>
      </c>
    </row>
    <row r="818" customFormat="false" ht="15" hidden="false" customHeight="false" outlineLevel="0" collapsed="false">
      <c r="A818" s="78" t="s">
        <v>285</v>
      </c>
      <c r="B818" s="78" t="s">
        <v>286</v>
      </c>
      <c r="C818" s="78" t="s">
        <v>12540</v>
      </c>
      <c r="D818" s="90" t="n">
        <v>55678</v>
      </c>
      <c r="E818" s="78" t="s">
        <v>232</v>
      </c>
      <c r="F818" s="78" t="s">
        <v>227</v>
      </c>
      <c r="G818" s="79" t="n">
        <v>43720</v>
      </c>
      <c r="H818" s="91" t="n">
        <v>0.00515596134444169</v>
      </c>
      <c r="I818" s="78" t="s">
        <v>11528</v>
      </c>
      <c r="J818" s="90" t="n">
        <v>54</v>
      </c>
      <c r="K818" s="81" t="n">
        <v>0.360917294110918</v>
      </c>
    </row>
    <row r="819" customFormat="false" ht="15" hidden="false" customHeight="false" outlineLevel="0" collapsed="false">
      <c r="A819" s="78" t="s">
        <v>285</v>
      </c>
      <c r="B819" s="78" t="s">
        <v>286</v>
      </c>
      <c r="C819" s="78" t="s">
        <v>12888</v>
      </c>
      <c r="D819" s="90" t="n">
        <v>12123</v>
      </c>
      <c r="E819" s="78" t="s">
        <v>11277</v>
      </c>
      <c r="F819" s="78" t="s">
        <v>224</v>
      </c>
      <c r="G819" s="79" t="n">
        <v>43664</v>
      </c>
      <c r="H819" s="91" t="n">
        <v>0.00514935718535457</v>
      </c>
      <c r="I819" s="78" t="s">
        <v>11528</v>
      </c>
      <c r="J819" s="90" t="n">
        <v>55</v>
      </c>
      <c r="K819" s="81" t="n">
        <v>0.36045500297482</v>
      </c>
    </row>
    <row r="820" customFormat="false" ht="15" hidden="false" customHeight="false" outlineLevel="0" collapsed="false">
      <c r="A820" s="78" t="s">
        <v>285</v>
      </c>
      <c r="B820" s="78" t="s">
        <v>286</v>
      </c>
      <c r="C820" s="78" t="s">
        <v>12889</v>
      </c>
      <c r="D820" s="90" t="n">
        <v>55500</v>
      </c>
      <c r="E820" s="78" t="s">
        <v>232</v>
      </c>
      <c r="F820" s="78" t="s">
        <v>227</v>
      </c>
      <c r="G820" s="79" t="n">
        <v>43356</v>
      </c>
      <c r="H820" s="91" t="n">
        <v>0.00511303431037543</v>
      </c>
      <c r="I820" s="78" t="s">
        <v>11528</v>
      </c>
      <c r="J820" s="90" t="n">
        <v>56</v>
      </c>
      <c r="K820" s="81" t="n">
        <v>0.35791240172628</v>
      </c>
    </row>
    <row r="821" customFormat="false" ht="15" hidden="false" customHeight="false" outlineLevel="0" collapsed="false">
      <c r="A821" s="78" t="s">
        <v>285</v>
      </c>
      <c r="B821" s="78" t="s">
        <v>286</v>
      </c>
      <c r="C821" s="78" t="s">
        <v>12890</v>
      </c>
      <c r="D821" s="90" t="n">
        <v>50700</v>
      </c>
      <c r="E821" s="78" t="s">
        <v>11316</v>
      </c>
      <c r="F821" s="78" t="s">
        <v>224</v>
      </c>
      <c r="G821" s="79" t="n">
        <v>43336</v>
      </c>
      <c r="H821" s="91" t="n">
        <v>0.00511067568213003</v>
      </c>
      <c r="I821" s="78" t="s">
        <v>11534</v>
      </c>
      <c r="J821" s="90" t="n">
        <v>57</v>
      </c>
      <c r="K821" s="81" t="n">
        <v>0.357747297749102</v>
      </c>
    </row>
    <row r="822" customFormat="false" ht="15" hidden="false" customHeight="false" outlineLevel="0" collapsed="false">
      <c r="A822" s="78" t="s">
        <v>285</v>
      </c>
      <c r="B822" s="78" t="s">
        <v>286</v>
      </c>
      <c r="C822" s="78" t="s">
        <v>12891</v>
      </c>
      <c r="D822" s="90" t="n">
        <v>13103</v>
      </c>
      <c r="E822" s="78" t="s">
        <v>223</v>
      </c>
      <c r="F822" s="78" t="s">
        <v>224</v>
      </c>
      <c r="G822" s="79" t="n">
        <v>43115</v>
      </c>
      <c r="H822" s="91" t="n">
        <v>0.00508461284001837</v>
      </c>
      <c r="I822" s="78" t="s">
        <v>11528</v>
      </c>
      <c r="J822" s="90" t="n">
        <v>58</v>
      </c>
      <c r="K822" s="81" t="n">
        <v>0.355922898801286</v>
      </c>
    </row>
    <row r="823" customFormat="false" ht="15" hidden="false" customHeight="false" outlineLevel="0" collapsed="false">
      <c r="A823" s="78" t="s">
        <v>285</v>
      </c>
      <c r="B823" s="78" t="s">
        <v>286</v>
      </c>
      <c r="C823" s="78" t="s">
        <v>12892</v>
      </c>
      <c r="D823" s="90" t="n">
        <v>22622</v>
      </c>
      <c r="E823" s="78" t="s">
        <v>220</v>
      </c>
      <c r="F823" s="78" t="s">
        <v>221</v>
      </c>
      <c r="G823" s="79" t="n">
        <v>42871</v>
      </c>
      <c r="H823" s="91" t="n">
        <v>0.00505583757542451</v>
      </c>
      <c r="I823" s="78" t="s">
        <v>11534</v>
      </c>
      <c r="J823" s="90" t="n">
        <v>59</v>
      </c>
      <c r="K823" s="81" t="n">
        <v>0.353908630279716</v>
      </c>
    </row>
    <row r="824" customFormat="false" ht="15" hidden="false" customHeight="false" outlineLevel="0" collapsed="false">
      <c r="A824" s="78" t="s">
        <v>285</v>
      </c>
      <c r="B824" s="78" t="s">
        <v>286</v>
      </c>
      <c r="C824" s="78" t="s">
        <v>12893</v>
      </c>
      <c r="D824" s="90" t="n">
        <v>22002</v>
      </c>
      <c r="E824" s="78" t="s">
        <v>220</v>
      </c>
      <c r="F824" s="78" t="s">
        <v>221</v>
      </c>
      <c r="G824" s="79" t="n">
        <v>42768</v>
      </c>
      <c r="H824" s="91" t="n">
        <v>0.00504369063996071</v>
      </c>
      <c r="I824" s="78" t="s">
        <v>11534</v>
      </c>
      <c r="J824" s="90" t="n">
        <v>60</v>
      </c>
      <c r="K824" s="81" t="n">
        <v>0.353058344797249</v>
      </c>
    </row>
    <row r="825" customFormat="false" ht="15" hidden="false" customHeight="false" outlineLevel="0" collapsed="false">
      <c r="A825" s="78" t="s">
        <v>285</v>
      </c>
      <c r="B825" s="78" t="s">
        <v>286</v>
      </c>
      <c r="C825" s="78" t="s">
        <v>12894</v>
      </c>
      <c r="D825" s="90" t="n">
        <v>13620</v>
      </c>
      <c r="E825" s="78" t="s">
        <v>223</v>
      </c>
      <c r="F825" s="78" t="s">
        <v>224</v>
      </c>
      <c r="G825" s="79" t="n">
        <v>42467</v>
      </c>
      <c r="H825" s="91" t="n">
        <v>0.00500819328486745</v>
      </c>
      <c r="I825" s="78" t="s">
        <v>11534</v>
      </c>
      <c r="J825" s="90" t="n">
        <v>61</v>
      </c>
      <c r="K825" s="81" t="n">
        <v>0.350573529940722</v>
      </c>
    </row>
    <row r="826" customFormat="false" ht="15" hidden="false" customHeight="false" outlineLevel="0" collapsed="false">
      <c r="A826" s="78" t="s">
        <v>285</v>
      </c>
      <c r="B826" s="78" t="s">
        <v>286</v>
      </c>
      <c r="C826" s="78" t="s">
        <v>12895</v>
      </c>
      <c r="D826" s="90" t="n">
        <v>22200</v>
      </c>
      <c r="E826" s="78" t="s">
        <v>220</v>
      </c>
      <c r="F826" s="78" t="s">
        <v>221</v>
      </c>
      <c r="G826" s="79" t="n">
        <v>41293</v>
      </c>
      <c r="H826" s="91" t="n">
        <v>0.00486974180686255</v>
      </c>
      <c r="I826" s="78" t="s">
        <v>11534</v>
      </c>
      <c r="J826" s="90" t="n">
        <v>62</v>
      </c>
      <c r="K826" s="81" t="n">
        <v>0.340881926480378</v>
      </c>
    </row>
    <row r="827" customFormat="false" ht="15" hidden="false" customHeight="false" outlineLevel="0" collapsed="false">
      <c r="A827" s="78" t="s">
        <v>285</v>
      </c>
      <c r="B827" s="78" t="s">
        <v>286</v>
      </c>
      <c r="C827" s="78" t="s">
        <v>12896</v>
      </c>
      <c r="D827" s="90" t="n">
        <v>55088</v>
      </c>
      <c r="E827" s="78" t="s">
        <v>232</v>
      </c>
      <c r="F827" s="78" t="s">
        <v>227</v>
      </c>
      <c r="G827" s="79" t="n">
        <v>39208</v>
      </c>
      <c r="H827" s="91" t="n">
        <v>0.00462385481227973</v>
      </c>
      <c r="I827" s="78" t="s">
        <v>11528</v>
      </c>
      <c r="J827" s="90" t="n">
        <v>63</v>
      </c>
      <c r="K827" s="81" t="n">
        <v>0.323669836859581</v>
      </c>
    </row>
    <row r="828" customFormat="false" ht="15" hidden="false" customHeight="false" outlineLevel="0" collapsed="false">
      <c r="A828" s="78" t="s">
        <v>285</v>
      </c>
      <c r="B828" s="78" t="s">
        <v>286</v>
      </c>
      <c r="C828" s="78" t="s">
        <v>12897</v>
      </c>
      <c r="D828" s="90" t="n">
        <v>40999</v>
      </c>
      <c r="E828" s="78" t="s">
        <v>11270</v>
      </c>
      <c r="F828" s="78" t="s">
        <v>224</v>
      </c>
      <c r="G828" s="79" t="n">
        <v>39179</v>
      </c>
      <c r="H828" s="91" t="n">
        <v>0.0046204348013239</v>
      </c>
      <c r="I828" s="78" t="s">
        <v>11528</v>
      </c>
      <c r="J828" s="90" t="n">
        <v>64</v>
      </c>
      <c r="K828" s="81" t="n">
        <v>0.323430436092673</v>
      </c>
    </row>
    <row r="829" customFormat="false" ht="15" hidden="false" customHeight="false" outlineLevel="0" collapsed="false">
      <c r="A829" s="78" t="s">
        <v>285</v>
      </c>
      <c r="B829" s="78" t="s">
        <v>286</v>
      </c>
      <c r="C829" s="78" t="s">
        <v>12898</v>
      </c>
      <c r="D829" s="90" t="n">
        <v>25190</v>
      </c>
      <c r="E829" s="78" t="s">
        <v>11356</v>
      </c>
      <c r="F829" s="78" t="s">
        <v>221</v>
      </c>
      <c r="G829" s="79" t="n">
        <v>37969</v>
      </c>
      <c r="H829" s="91" t="n">
        <v>0.00447773779247727</v>
      </c>
      <c r="I829" s="78" t="s">
        <v>11528</v>
      </c>
      <c r="J829" s="90" t="n">
        <v>65</v>
      </c>
      <c r="K829" s="81" t="n">
        <v>0.313441645473409</v>
      </c>
    </row>
    <row r="830" customFormat="false" ht="15" hidden="false" customHeight="false" outlineLevel="0" collapsed="false">
      <c r="A830" s="78" t="s">
        <v>285</v>
      </c>
      <c r="B830" s="78" t="s">
        <v>286</v>
      </c>
      <c r="C830" s="78" t="s">
        <v>12899</v>
      </c>
      <c r="D830" s="90" t="n">
        <v>55557</v>
      </c>
      <c r="E830" s="78" t="s">
        <v>232</v>
      </c>
      <c r="F830" s="78" t="s">
        <v>227</v>
      </c>
      <c r="G830" s="79" t="n">
        <v>37088</v>
      </c>
      <c r="H830" s="91" t="n">
        <v>0.00437384021826746</v>
      </c>
      <c r="I830" s="78" t="s">
        <v>11534</v>
      </c>
      <c r="J830" s="90" t="n">
        <v>66</v>
      </c>
      <c r="K830" s="81" t="n">
        <v>0.306168815278722</v>
      </c>
    </row>
    <row r="831" customFormat="false" ht="15" hidden="false" customHeight="false" outlineLevel="0" collapsed="false">
      <c r="A831" s="78" t="s">
        <v>285</v>
      </c>
      <c r="B831" s="78" t="s">
        <v>286</v>
      </c>
      <c r="C831" s="78" t="s">
        <v>12900</v>
      </c>
      <c r="D831" s="90" t="n">
        <v>77222</v>
      </c>
      <c r="E831" s="78" t="s">
        <v>11419</v>
      </c>
      <c r="F831" s="78" t="s">
        <v>227</v>
      </c>
      <c r="G831" s="79" t="n">
        <v>35844</v>
      </c>
      <c r="H831" s="91" t="n">
        <v>0.00422713354140366</v>
      </c>
      <c r="I831" s="78" t="s">
        <v>11534</v>
      </c>
      <c r="J831" s="90" t="n">
        <v>67</v>
      </c>
      <c r="K831" s="81" t="n">
        <v>0.295899347898256</v>
      </c>
    </row>
    <row r="832" customFormat="false" ht="15" hidden="false" customHeight="false" outlineLevel="0" collapsed="false">
      <c r="A832" s="78" t="s">
        <v>285</v>
      </c>
      <c r="B832" s="78" t="s">
        <v>286</v>
      </c>
      <c r="C832" s="78" t="s">
        <v>8469</v>
      </c>
      <c r="D832" s="90" t="n">
        <v>40100</v>
      </c>
      <c r="E832" s="78" t="s">
        <v>11270</v>
      </c>
      <c r="F832" s="78" t="s">
        <v>224</v>
      </c>
      <c r="G832" s="79" t="n">
        <v>34199</v>
      </c>
      <c r="H832" s="91" t="n">
        <v>0.00403313636821961</v>
      </c>
      <c r="I832" s="78" t="s">
        <v>11528</v>
      </c>
      <c r="J832" s="90" t="n">
        <v>68</v>
      </c>
      <c r="K832" s="81" t="n">
        <v>0.282319545775373</v>
      </c>
    </row>
    <row r="833" customFormat="false" ht="15" hidden="false" customHeight="false" outlineLevel="0" collapsed="false">
      <c r="A833" s="78" t="s">
        <v>285</v>
      </c>
      <c r="B833" s="78" t="s">
        <v>286</v>
      </c>
      <c r="C833" s="78" t="s">
        <v>12901</v>
      </c>
      <c r="D833" s="90" t="n">
        <v>13000</v>
      </c>
      <c r="E833" s="78" t="s">
        <v>223</v>
      </c>
      <c r="F833" s="78" t="s">
        <v>224</v>
      </c>
      <c r="G833" s="79" t="n">
        <v>28377</v>
      </c>
      <c r="H833" s="91" t="n">
        <v>0.00334653968598403</v>
      </c>
      <c r="I833" s="78" t="s">
        <v>11534</v>
      </c>
      <c r="J833" s="90" t="n">
        <v>69</v>
      </c>
      <c r="K833" s="81" t="n">
        <v>0.234257778018882</v>
      </c>
    </row>
    <row r="834" customFormat="false" ht="15" hidden="false" customHeight="false" outlineLevel="0" collapsed="false">
      <c r="A834" s="78" t="s">
        <v>285</v>
      </c>
      <c r="B834" s="78" t="s">
        <v>286</v>
      </c>
      <c r="C834" s="78" t="s">
        <v>12902</v>
      </c>
      <c r="D834" s="90" t="n">
        <v>27777</v>
      </c>
      <c r="E834" s="78" t="s">
        <v>240</v>
      </c>
      <c r="F834" s="78" t="s">
        <v>221</v>
      </c>
      <c r="G834" s="79" t="n">
        <v>27447</v>
      </c>
      <c r="H834" s="91" t="n">
        <v>0.00323686347257299</v>
      </c>
      <c r="I834" s="78" t="s">
        <v>11534</v>
      </c>
      <c r="J834" s="90" t="n">
        <v>70</v>
      </c>
      <c r="K834" s="81" t="n">
        <v>0.226580443080109</v>
      </c>
    </row>
    <row r="835" customFormat="false" ht="15" hidden="false" customHeight="false" outlineLevel="0" collapsed="false">
      <c r="A835" s="78" t="s">
        <v>329</v>
      </c>
      <c r="B835" s="78" t="s">
        <v>330</v>
      </c>
      <c r="C835" s="78" t="s">
        <v>12903</v>
      </c>
      <c r="D835" s="90" t="n">
        <v>55123</v>
      </c>
      <c r="E835" s="78" t="s">
        <v>232</v>
      </c>
      <c r="F835" s="78" t="s">
        <v>227</v>
      </c>
      <c r="G835" s="79" t="n">
        <v>32241</v>
      </c>
      <c r="H835" s="91" t="n">
        <v>0.0342253516641349</v>
      </c>
      <c r="I835" s="78" t="s">
        <v>11528</v>
      </c>
      <c r="J835" s="90" t="n">
        <v>1</v>
      </c>
      <c r="K835" s="81" t="n">
        <v>0.821408439939237</v>
      </c>
    </row>
    <row r="836" customFormat="false" ht="15" hidden="false" customHeight="false" outlineLevel="0" collapsed="false">
      <c r="A836" s="78" t="s">
        <v>329</v>
      </c>
      <c r="B836" s="78" t="s">
        <v>330</v>
      </c>
      <c r="C836" s="78" t="s">
        <v>12904</v>
      </c>
      <c r="D836" s="90" t="n">
        <v>22800</v>
      </c>
      <c r="E836" s="78" t="s">
        <v>220</v>
      </c>
      <c r="F836" s="78" t="s">
        <v>221</v>
      </c>
      <c r="G836" s="79" t="n">
        <v>29662</v>
      </c>
      <c r="H836" s="91" t="n">
        <v>0.0314876207642929</v>
      </c>
      <c r="I836" s="78" t="s">
        <v>11528</v>
      </c>
      <c r="J836" s="90" t="n">
        <v>2</v>
      </c>
      <c r="K836" s="81" t="n">
        <v>0.755702898343031</v>
      </c>
    </row>
    <row r="837" customFormat="false" ht="15" hidden="false" customHeight="false" outlineLevel="0" collapsed="false">
      <c r="A837" s="78" t="s">
        <v>329</v>
      </c>
      <c r="B837" s="78" t="s">
        <v>330</v>
      </c>
      <c r="C837" s="78" t="s">
        <v>12905</v>
      </c>
      <c r="D837" s="90" t="n">
        <v>55100</v>
      </c>
      <c r="E837" s="78" t="s">
        <v>232</v>
      </c>
      <c r="F837" s="78" t="s">
        <v>227</v>
      </c>
      <c r="G837" s="79" t="n">
        <v>28988</v>
      </c>
      <c r="H837" s="91" t="n">
        <v>0.0307721377761218</v>
      </c>
      <c r="I837" s="78" t="s">
        <v>11528</v>
      </c>
      <c r="J837" s="90" t="n">
        <v>3</v>
      </c>
      <c r="K837" s="81" t="n">
        <v>0.738531306626922</v>
      </c>
    </row>
    <row r="838" customFormat="false" ht="15" hidden="false" customHeight="false" outlineLevel="0" collapsed="false">
      <c r="A838" s="78" t="s">
        <v>329</v>
      </c>
      <c r="B838" s="78" t="s">
        <v>330</v>
      </c>
      <c r="C838" s="78" t="s">
        <v>12906</v>
      </c>
      <c r="D838" s="90" t="n">
        <v>22000</v>
      </c>
      <c r="E838" s="78" t="s">
        <v>220</v>
      </c>
      <c r="F838" s="78" t="s">
        <v>221</v>
      </c>
      <c r="G838" s="79" t="n">
        <v>28231</v>
      </c>
      <c r="H838" s="91" t="n">
        <v>0.0299685463487544</v>
      </c>
      <c r="I838" s="78" t="s">
        <v>11528</v>
      </c>
      <c r="J838" s="90" t="n">
        <v>4</v>
      </c>
      <c r="K838" s="81" t="n">
        <v>0.719245112370106</v>
      </c>
    </row>
    <row r="839" customFormat="false" ht="15" hidden="false" customHeight="false" outlineLevel="0" collapsed="false">
      <c r="A839" s="78" t="s">
        <v>329</v>
      </c>
      <c r="B839" s="78" t="s">
        <v>330</v>
      </c>
      <c r="C839" s="78" t="s">
        <v>12907</v>
      </c>
      <c r="D839" s="90" t="n">
        <v>22222</v>
      </c>
      <c r="E839" s="78" t="s">
        <v>220</v>
      </c>
      <c r="F839" s="78" t="s">
        <v>221</v>
      </c>
      <c r="G839" s="79" t="n">
        <v>26107</v>
      </c>
      <c r="H839" s="91" t="n">
        <v>0.0277138195433011</v>
      </c>
      <c r="I839" s="78" t="s">
        <v>11528</v>
      </c>
      <c r="J839" s="90" t="n">
        <v>5</v>
      </c>
      <c r="K839" s="81" t="n">
        <v>0.665131669039225</v>
      </c>
    </row>
    <row r="840" customFormat="false" ht="15" hidden="false" customHeight="false" outlineLevel="0" collapsed="false">
      <c r="A840" s="78" t="s">
        <v>329</v>
      </c>
      <c r="B840" s="78" t="s">
        <v>330</v>
      </c>
      <c r="C840" s="78" t="s">
        <v>12908</v>
      </c>
      <c r="D840" s="90" t="n">
        <v>22123</v>
      </c>
      <c r="E840" s="78" t="s">
        <v>220</v>
      </c>
      <c r="F840" s="78" t="s">
        <v>221</v>
      </c>
      <c r="G840" s="79" t="n">
        <v>25915</v>
      </c>
      <c r="H840" s="91" t="n">
        <v>0.0275100024309437</v>
      </c>
      <c r="I840" s="78" t="s">
        <v>11528</v>
      </c>
      <c r="J840" s="90" t="n">
        <v>6</v>
      </c>
      <c r="K840" s="81" t="n">
        <v>0.660240058342648</v>
      </c>
    </row>
    <row r="841" customFormat="false" ht="15" hidden="false" customHeight="false" outlineLevel="0" collapsed="false">
      <c r="A841" s="78" t="s">
        <v>329</v>
      </c>
      <c r="B841" s="78" t="s">
        <v>330</v>
      </c>
      <c r="C841" s="78" t="s">
        <v>12909</v>
      </c>
      <c r="D841" s="90" t="n">
        <v>11777</v>
      </c>
      <c r="E841" s="78" t="s">
        <v>11230</v>
      </c>
      <c r="F841" s="78" t="s">
        <v>221</v>
      </c>
      <c r="G841" s="79" t="n">
        <v>24846</v>
      </c>
      <c r="H841" s="91" t="n">
        <v>0.0263752081959956</v>
      </c>
      <c r="I841" s="78" t="s">
        <v>11528</v>
      </c>
      <c r="J841" s="90" t="n">
        <v>7</v>
      </c>
      <c r="K841" s="81" t="n">
        <v>0.633004996703895</v>
      </c>
    </row>
    <row r="842" customFormat="false" ht="15" hidden="false" customHeight="false" outlineLevel="0" collapsed="false">
      <c r="A842" s="78" t="s">
        <v>329</v>
      </c>
      <c r="B842" s="78" t="s">
        <v>330</v>
      </c>
      <c r="C842" s="78" t="s">
        <v>12910</v>
      </c>
      <c r="D842" s="90" t="n">
        <v>13123</v>
      </c>
      <c r="E842" s="78" t="s">
        <v>223</v>
      </c>
      <c r="F842" s="78" t="s">
        <v>224</v>
      </c>
      <c r="G842" s="79" t="n">
        <v>24383</v>
      </c>
      <c r="H842" s="91" t="n">
        <v>0.0258837117219255</v>
      </c>
      <c r="I842" s="78" t="s">
        <v>11528</v>
      </c>
      <c r="J842" s="90" t="n">
        <v>8</v>
      </c>
      <c r="K842" s="81" t="n">
        <v>0.621209081326212</v>
      </c>
    </row>
    <row r="843" customFormat="false" ht="15" hidden="false" customHeight="false" outlineLevel="0" collapsed="false">
      <c r="A843" s="78" t="s">
        <v>329</v>
      </c>
      <c r="B843" s="78" t="s">
        <v>330</v>
      </c>
      <c r="C843" s="78" t="s">
        <v>12911</v>
      </c>
      <c r="D843" s="90" t="n">
        <v>20000</v>
      </c>
      <c r="E843" s="78" t="s">
        <v>11266</v>
      </c>
      <c r="F843" s="78" t="s">
        <v>227</v>
      </c>
      <c r="G843" s="79" t="n">
        <v>23377</v>
      </c>
      <c r="H843" s="91" t="n">
        <v>0.0248157949769697</v>
      </c>
      <c r="I843" s="78" t="s">
        <v>11528</v>
      </c>
      <c r="J843" s="90" t="n">
        <v>9</v>
      </c>
      <c r="K843" s="81" t="n">
        <v>0.595579079447274</v>
      </c>
    </row>
    <row r="844" customFormat="false" ht="15" hidden="false" customHeight="false" outlineLevel="0" collapsed="false">
      <c r="A844" s="78" t="s">
        <v>329</v>
      </c>
      <c r="B844" s="78" t="s">
        <v>330</v>
      </c>
      <c r="C844" s="78" t="s">
        <v>12912</v>
      </c>
      <c r="D844" s="90" t="n">
        <v>22220</v>
      </c>
      <c r="E844" s="78" t="s">
        <v>220</v>
      </c>
      <c r="F844" s="78" t="s">
        <v>221</v>
      </c>
      <c r="G844" s="79" t="n">
        <v>22249</v>
      </c>
      <c r="H844" s="91" t="n">
        <v>0.0236183694418702</v>
      </c>
      <c r="I844" s="78" t="s">
        <v>11528</v>
      </c>
      <c r="J844" s="90" t="n">
        <v>10</v>
      </c>
      <c r="K844" s="81" t="n">
        <v>0.566840866604885</v>
      </c>
    </row>
    <row r="845" customFormat="false" ht="15" hidden="false" customHeight="false" outlineLevel="0" collapsed="false">
      <c r="A845" s="78" t="s">
        <v>329</v>
      </c>
      <c r="B845" s="78" t="s">
        <v>330</v>
      </c>
      <c r="C845" s="78" t="s">
        <v>12913</v>
      </c>
      <c r="D845" s="90" t="n">
        <v>25100</v>
      </c>
      <c r="E845" s="78" t="s">
        <v>11356</v>
      </c>
      <c r="F845" s="78" t="s">
        <v>221</v>
      </c>
      <c r="G845" s="79" t="n">
        <v>21753</v>
      </c>
      <c r="H845" s="91" t="n">
        <v>0.0230918419016137</v>
      </c>
      <c r="I845" s="78" t="s">
        <v>11528</v>
      </c>
      <c r="J845" s="90" t="n">
        <v>11</v>
      </c>
      <c r="K845" s="81" t="n">
        <v>0.554204205638728</v>
      </c>
    </row>
    <row r="846" customFormat="false" ht="15" hidden="false" customHeight="false" outlineLevel="0" collapsed="false">
      <c r="A846" s="78" t="s">
        <v>329</v>
      </c>
      <c r="B846" s="78" t="s">
        <v>330</v>
      </c>
      <c r="C846" s="78" t="s">
        <v>12914</v>
      </c>
      <c r="D846" s="90" t="n">
        <v>22345</v>
      </c>
      <c r="E846" s="78" t="s">
        <v>220</v>
      </c>
      <c r="F846" s="78" t="s">
        <v>221</v>
      </c>
      <c r="G846" s="79" t="n">
        <v>20836</v>
      </c>
      <c r="H846" s="91" t="n">
        <v>0.0221184028806152</v>
      </c>
      <c r="I846" s="78" t="s">
        <v>11534</v>
      </c>
      <c r="J846" s="90" t="n">
        <v>12</v>
      </c>
      <c r="K846" s="81" t="n">
        <v>0.530841669134765</v>
      </c>
    </row>
    <row r="847" customFormat="false" ht="15" hidden="false" customHeight="false" outlineLevel="0" collapsed="false">
      <c r="A847" s="78" t="s">
        <v>329</v>
      </c>
      <c r="B847" s="78" t="s">
        <v>330</v>
      </c>
      <c r="C847" s="78" t="s">
        <v>12915</v>
      </c>
      <c r="D847" s="90" t="n">
        <v>30000</v>
      </c>
      <c r="E847" s="78" t="s">
        <v>234</v>
      </c>
      <c r="F847" s="78" t="s">
        <v>221</v>
      </c>
      <c r="G847" s="79" t="n">
        <v>20718</v>
      </c>
      <c r="H847" s="91" t="n">
        <v>0.0219931402803122</v>
      </c>
      <c r="I847" s="78" t="s">
        <v>11528</v>
      </c>
      <c r="J847" s="90" t="n">
        <v>13</v>
      </c>
      <c r="K847" s="81" t="n">
        <v>0.527835366727493</v>
      </c>
    </row>
    <row r="848" customFormat="false" ht="15" hidden="false" customHeight="false" outlineLevel="0" collapsed="false">
      <c r="A848" s="78" t="s">
        <v>329</v>
      </c>
      <c r="B848" s="78" t="s">
        <v>330</v>
      </c>
      <c r="C848" s="78" t="s">
        <v>12916</v>
      </c>
      <c r="D848" s="90" t="n">
        <v>25111</v>
      </c>
      <c r="E848" s="78" t="s">
        <v>11356</v>
      </c>
      <c r="F848" s="78" t="s">
        <v>221</v>
      </c>
      <c r="G848" s="79" t="n">
        <v>20080</v>
      </c>
      <c r="H848" s="91" t="n">
        <v>0.0213158730007081</v>
      </c>
      <c r="I848" s="78" t="s">
        <v>11528</v>
      </c>
      <c r="J848" s="90" t="n">
        <v>14</v>
      </c>
      <c r="K848" s="81" t="n">
        <v>0.511580952016993</v>
      </c>
    </row>
    <row r="849" customFormat="false" ht="15" hidden="false" customHeight="false" outlineLevel="0" collapsed="false">
      <c r="A849" s="78" t="s">
        <v>329</v>
      </c>
      <c r="B849" s="78" t="s">
        <v>330</v>
      </c>
      <c r="C849" s="78" t="s">
        <v>12917</v>
      </c>
      <c r="D849" s="90" t="n">
        <v>22789</v>
      </c>
      <c r="E849" s="78" t="s">
        <v>220</v>
      </c>
      <c r="F849" s="78" t="s">
        <v>221</v>
      </c>
      <c r="G849" s="79" t="n">
        <v>18610</v>
      </c>
      <c r="H849" s="91" t="n">
        <v>0.019755398234222</v>
      </c>
      <c r="I849" s="78" t="s">
        <v>11534</v>
      </c>
      <c r="J849" s="90" t="n">
        <v>15</v>
      </c>
      <c r="K849" s="81" t="n">
        <v>0.474129557621327</v>
      </c>
    </row>
    <row r="850" customFormat="false" ht="15" hidden="false" customHeight="false" outlineLevel="0" collapsed="false">
      <c r="A850" s="78" t="s">
        <v>329</v>
      </c>
      <c r="B850" s="78" t="s">
        <v>330</v>
      </c>
      <c r="C850" s="78" t="s">
        <v>12918</v>
      </c>
      <c r="D850" s="90" t="n">
        <v>25140</v>
      </c>
      <c r="E850" s="78" t="s">
        <v>11356</v>
      </c>
      <c r="F850" s="78" t="s">
        <v>221</v>
      </c>
      <c r="G850" s="79" t="n">
        <v>18489</v>
      </c>
      <c r="H850" s="91" t="n">
        <v>0.0196269509915384</v>
      </c>
      <c r="I850" s="78" t="s">
        <v>11534</v>
      </c>
      <c r="J850" s="90" t="n">
        <v>16</v>
      </c>
      <c r="K850" s="81" t="n">
        <v>0.471046823796922</v>
      </c>
    </row>
    <row r="851" customFormat="false" ht="15" hidden="false" customHeight="false" outlineLevel="0" collapsed="false">
      <c r="A851" s="78" t="s">
        <v>329</v>
      </c>
      <c r="B851" s="78" t="s">
        <v>330</v>
      </c>
      <c r="C851" s="78" t="s">
        <v>12919</v>
      </c>
      <c r="D851" s="90" t="n">
        <v>10100</v>
      </c>
      <c r="E851" s="78" t="s">
        <v>11232</v>
      </c>
      <c r="F851" s="78" t="s">
        <v>221</v>
      </c>
      <c r="G851" s="79" t="n">
        <v>15709</v>
      </c>
      <c r="H851" s="91" t="n">
        <v>0.0166758490521974</v>
      </c>
      <c r="I851" s="78" t="s">
        <v>11528</v>
      </c>
      <c r="J851" s="90" t="n">
        <v>17</v>
      </c>
      <c r="K851" s="81" t="n">
        <v>0.400220377252736</v>
      </c>
    </row>
    <row r="852" customFormat="false" ht="15" hidden="false" customHeight="false" outlineLevel="0" collapsed="false">
      <c r="A852" s="78" t="s">
        <v>329</v>
      </c>
      <c r="B852" s="78" t="s">
        <v>330</v>
      </c>
      <c r="C852" s="78" t="s">
        <v>12920</v>
      </c>
      <c r="D852" s="90" t="n">
        <v>55888</v>
      </c>
      <c r="E852" s="78" t="s">
        <v>232</v>
      </c>
      <c r="F852" s="78" t="s">
        <v>227</v>
      </c>
      <c r="G852" s="79" t="n">
        <v>15062</v>
      </c>
      <c r="H852" s="91" t="n">
        <v>0.0159890278454514</v>
      </c>
      <c r="I852" s="78" t="s">
        <v>11534</v>
      </c>
      <c r="J852" s="90" t="n">
        <v>18</v>
      </c>
      <c r="K852" s="81" t="n">
        <v>0.383736668290834</v>
      </c>
    </row>
    <row r="853" customFormat="false" ht="15" hidden="false" customHeight="false" outlineLevel="0" collapsed="false">
      <c r="A853" s="78" t="s">
        <v>329</v>
      </c>
      <c r="B853" s="78" t="s">
        <v>330</v>
      </c>
      <c r="C853" s="78" t="s">
        <v>12921</v>
      </c>
      <c r="D853" s="90" t="n">
        <v>11111</v>
      </c>
      <c r="E853" s="78" t="s">
        <v>11230</v>
      </c>
      <c r="F853" s="78" t="s">
        <v>221</v>
      </c>
      <c r="G853" s="79" t="n">
        <v>14796</v>
      </c>
      <c r="H853" s="91" t="n">
        <v>0.0157066562210397</v>
      </c>
      <c r="I853" s="78" t="s">
        <v>11528</v>
      </c>
      <c r="J853" s="90" t="n">
        <v>19</v>
      </c>
      <c r="K853" s="81" t="n">
        <v>0.376959749304952</v>
      </c>
    </row>
    <row r="854" customFormat="false" ht="15" hidden="false" customHeight="false" outlineLevel="0" collapsed="false">
      <c r="A854" s="78" t="s">
        <v>329</v>
      </c>
      <c r="B854" s="78" t="s">
        <v>330</v>
      </c>
      <c r="C854" s="78" t="s">
        <v>12922</v>
      </c>
      <c r="D854" s="90" t="n">
        <v>70222</v>
      </c>
      <c r="E854" s="78" t="s">
        <v>226</v>
      </c>
      <c r="F854" s="78" t="s">
        <v>227</v>
      </c>
      <c r="G854" s="79" t="n">
        <v>14043</v>
      </c>
      <c r="H854" s="91" t="n">
        <v>0.0149073109835131</v>
      </c>
      <c r="I854" s="78" t="s">
        <v>11528</v>
      </c>
      <c r="J854" s="90" t="n">
        <v>20</v>
      </c>
      <c r="K854" s="81" t="n">
        <v>0.357775463604315</v>
      </c>
    </row>
    <row r="855" customFormat="false" ht="15" hidden="false" customHeight="false" outlineLevel="0" collapsed="false">
      <c r="A855" s="78" t="s">
        <v>329</v>
      </c>
      <c r="B855" s="78" t="s">
        <v>330</v>
      </c>
      <c r="C855" s="78" t="s">
        <v>12923</v>
      </c>
      <c r="D855" s="90" t="n">
        <v>13133</v>
      </c>
      <c r="E855" s="78" t="s">
        <v>223</v>
      </c>
      <c r="F855" s="78" t="s">
        <v>224</v>
      </c>
      <c r="G855" s="79" t="n">
        <v>13868</v>
      </c>
      <c r="H855" s="91" t="n">
        <v>0.0147215401779791</v>
      </c>
      <c r="I855" s="78" t="s">
        <v>11534</v>
      </c>
      <c r="J855" s="90" t="n">
        <v>21</v>
      </c>
      <c r="K855" s="81" t="n">
        <v>0.353316964271497</v>
      </c>
    </row>
    <row r="856" customFormat="false" ht="15" hidden="false" customHeight="false" outlineLevel="0" collapsed="false">
      <c r="A856" s="78" t="s">
        <v>329</v>
      </c>
      <c r="B856" s="78" t="s">
        <v>330</v>
      </c>
      <c r="C856" s="78" t="s">
        <v>12924</v>
      </c>
      <c r="D856" s="90" t="n">
        <v>70500</v>
      </c>
      <c r="E856" s="78" t="s">
        <v>226</v>
      </c>
      <c r="F856" s="78" t="s">
        <v>227</v>
      </c>
      <c r="G856" s="79" t="n">
        <v>12048</v>
      </c>
      <c r="H856" s="91" t="n">
        <v>0.0127895238004248</v>
      </c>
      <c r="I856" s="78" t="s">
        <v>11534</v>
      </c>
      <c r="J856" s="90" t="n">
        <v>22</v>
      </c>
      <c r="K856" s="81" t="n">
        <v>0.306948571210196</v>
      </c>
    </row>
    <row r="857" customFormat="false" ht="15" hidden="false" customHeight="false" outlineLevel="0" collapsed="false">
      <c r="A857" s="78" t="s">
        <v>329</v>
      </c>
      <c r="B857" s="78" t="s">
        <v>330</v>
      </c>
      <c r="C857" s="78" t="s">
        <v>12925</v>
      </c>
      <c r="D857" s="90" t="n">
        <v>10190</v>
      </c>
      <c r="E857" s="78" t="s">
        <v>11232</v>
      </c>
      <c r="F857" s="78" t="s">
        <v>221</v>
      </c>
      <c r="G857" s="79" t="n">
        <v>10276</v>
      </c>
      <c r="H857" s="91" t="n">
        <v>0.01090846170096</v>
      </c>
      <c r="I857" s="78" t="s">
        <v>11528</v>
      </c>
      <c r="J857" s="90" t="n">
        <v>23</v>
      </c>
      <c r="K857" s="81" t="n">
        <v>0.261803080823039</v>
      </c>
    </row>
    <row r="858" customFormat="false" ht="15" hidden="false" customHeight="false" outlineLevel="0" collapsed="false">
      <c r="A858" s="78" t="s">
        <v>329</v>
      </c>
      <c r="B858" s="78" t="s">
        <v>330</v>
      </c>
      <c r="C858" s="78" t="s">
        <v>12926</v>
      </c>
      <c r="D858" s="90" t="n">
        <v>30333</v>
      </c>
      <c r="E858" s="78" t="s">
        <v>234</v>
      </c>
      <c r="F858" s="78" t="s">
        <v>221</v>
      </c>
      <c r="G858" s="79" t="n">
        <v>9553</v>
      </c>
      <c r="H858" s="91" t="n">
        <v>0.0101409628872392</v>
      </c>
      <c r="I858" s="78" t="s">
        <v>11534</v>
      </c>
      <c r="J858" s="90" t="n">
        <v>24</v>
      </c>
      <c r="K858" s="81" t="n">
        <v>0.243383109293742</v>
      </c>
    </row>
    <row r="859" customFormat="false" ht="15" hidden="false" customHeight="false" outlineLevel="0" collapsed="false">
      <c r="A859" s="78" t="s">
        <v>337</v>
      </c>
      <c r="B859" s="78" t="s">
        <v>338</v>
      </c>
      <c r="C859" s="78" t="s">
        <v>12927</v>
      </c>
      <c r="D859" s="90" t="n">
        <v>22222</v>
      </c>
      <c r="E859" s="78" t="s">
        <v>220</v>
      </c>
      <c r="F859" s="78" t="s">
        <v>221</v>
      </c>
      <c r="G859" s="79" t="n">
        <v>11441</v>
      </c>
      <c r="H859" s="91" t="n">
        <v>0.0356497407518197</v>
      </c>
      <c r="I859" s="78" t="s">
        <v>11528</v>
      </c>
      <c r="J859" s="90" t="n">
        <v>1</v>
      </c>
      <c r="K859" s="81" t="n">
        <v>0.855593778043673</v>
      </c>
    </row>
    <row r="860" customFormat="false" ht="15" hidden="false" customHeight="false" outlineLevel="0" collapsed="false">
      <c r="A860" s="78" t="s">
        <v>337</v>
      </c>
      <c r="B860" s="78" t="s">
        <v>338</v>
      </c>
      <c r="C860" s="78" t="s">
        <v>12928</v>
      </c>
      <c r="D860" s="90" t="n">
        <v>10789</v>
      </c>
      <c r="E860" s="78" t="s">
        <v>11232</v>
      </c>
      <c r="F860" s="78" t="s">
        <v>221</v>
      </c>
      <c r="G860" s="79" t="n">
        <v>10963</v>
      </c>
      <c r="H860" s="91" t="n">
        <v>0.034160310100708</v>
      </c>
      <c r="I860" s="78" t="s">
        <v>11528</v>
      </c>
      <c r="J860" s="90" t="n">
        <v>2</v>
      </c>
      <c r="K860" s="81" t="n">
        <v>0.819847442416991</v>
      </c>
    </row>
    <row r="861" customFormat="false" ht="15" hidden="false" customHeight="false" outlineLevel="0" collapsed="false">
      <c r="A861" s="78" t="s">
        <v>337</v>
      </c>
      <c r="B861" s="78" t="s">
        <v>338</v>
      </c>
      <c r="C861" s="78" t="s">
        <v>12929</v>
      </c>
      <c r="D861" s="90" t="n">
        <v>44444</v>
      </c>
      <c r="E861" s="78" t="s">
        <v>11240</v>
      </c>
      <c r="F861" s="78" t="s">
        <v>221</v>
      </c>
      <c r="G861" s="79" t="n">
        <v>10866</v>
      </c>
      <c r="H861" s="91" t="n">
        <v>0.0338580616212982</v>
      </c>
      <c r="I861" s="78" t="s">
        <v>11528</v>
      </c>
      <c r="J861" s="90" t="n">
        <v>3</v>
      </c>
      <c r="K861" s="81" t="n">
        <v>0.812593478911158</v>
      </c>
    </row>
    <row r="862" customFormat="false" ht="15" hidden="false" customHeight="false" outlineLevel="0" collapsed="false">
      <c r="A862" s="78" t="s">
        <v>337</v>
      </c>
      <c r="B862" s="78" t="s">
        <v>338</v>
      </c>
      <c r="C862" s="78" t="s">
        <v>12930</v>
      </c>
      <c r="D862" s="90" t="n">
        <v>22123</v>
      </c>
      <c r="E862" s="78" t="s">
        <v>220</v>
      </c>
      <c r="F862" s="78" t="s">
        <v>221</v>
      </c>
      <c r="G862" s="79" t="n">
        <v>9973</v>
      </c>
      <c r="H862" s="91" t="n">
        <v>0.0310755060325057</v>
      </c>
      <c r="I862" s="78" t="s">
        <v>11528</v>
      </c>
      <c r="J862" s="90" t="n">
        <v>4</v>
      </c>
      <c r="K862" s="81" t="n">
        <v>0.745812144780138</v>
      </c>
    </row>
    <row r="863" customFormat="false" ht="15" hidden="false" customHeight="false" outlineLevel="0" collapsed="false">
      <c r="A863" s="78" t="s">
        <v>337</v>
      </c>
      <c r="B863" s="78" t="s">
        <v>338</v>
      </c>
      <c r="C863" s="78" t="s">
        <v>12931</v>
      </c>
      <c r="D863" s="90" t="n">
        <v>20100</v>
      </c>
      <c r="E863" s="78" t="s">
        <v>11266</v>
      </c>
      <c r="F863" s="78" t="s">
        <v>227</v>
      </c>
      <c r="G863" s="79" t="n">
        <v>9507</v>
      </c>
      <c r="H863" s="91" t="n">
        <v>0.029623466945857</v>
      </c>
      <c r="I863" s="78" t="s">
        <v>11528</v>
      </c>
      <c r="J863" s="90" t="n">
        <v>5</v>
      </c>
      <c r="K863" s="81" t="n">
        <v>0.710963206700568</v>
      </c>
    </row>
    <row r="864" customFormat="false" ht="15" hidden="false" customHeight="false" outlineLevel="0" collapsed="false">
      <c r="A864" s="78" t="s">
        <v>337</v>
      </c>
      <c r="B864" s="78" t="s">
        <v>338</v>
      </c>
      <c r="C864" s="78" t="s">
        <v>12932</v>
      </c>
      <c r="D864" s="90" t="n">
        <v>12222</v>
      </c>
      <c r="E864" s="78" t="s">
        <v>11277</v>
      </c>
      <c r="F864" s="78" t="s">
        <v>224</v>
      </c>
      <c r="G864" s="79" t="n">
        <v>8902</v>
      </c>
      <c r="H864" s="91" t="n">
        <v>0.0277383089041779</v>
      </c>
      <c r="I864" s="78" t="s">
        <v>11528</v>
      </c>
      <c r="J864" s="90" t="n">
        <v>6</v>
      </c>
      <c r="K864" s="81" t="n">
        <v>0.665719413700269</v>
      </c>
    </row>
    <row r="865" customFormat="false" ht="15" hidden="false" customHeight="false" outlineLevel="0" collapsed="false">
      <c r="A865" s="78" t="s">
        <v>337</v>
      </c>
      <c r="B865" s="78" t="s">
        <v>338</v>
      </c>
      <c r="C865" s="78" t="s">
        <v>12933</v>
      </c>
      <c r="D865" s="90" t="n">
        <v>22789</v>
      </c>
      <c r="E865" s="78" t="s">
        <v>220</v>
      </c>
      <c r="F865" s="78" t="s">
        <v>221</v>
      </c>
      <c r="G865" s="79" t="n">
        <v>8387</v>
      </c>
      <c r="H865" s="91" t="n">
        <v>0.0261335875959717</v>
      </c>
      <c r="I865" s="78" t="s">
        <v>11528</v>
      </c>
      <c r="J865" s="90" t="n">
        <v>7</v>
      </c>
      <c r="K865" s="81" t="n">
        <v>0.62720610230332</v>
      </c>
    </row>
    <row r="866" customFormat="false" ht="15" hidden="false" customHeight="false" outlineLevel="0" collapsed="false">
      <c r="A866" s="78" t="s">
        <v>337</v>
      </c>
      <c r="B866" s="78" t="s">
        <v>338</v>
      </c>
      <c r="C866" s="78" t="s">
        <v>12934</v>
      </c>
      <c r="D866" s="90" t="n">
        <v>10007</v>
      </c>
      <c r="E866" s="78" t="s">
        <v>11232</v>
      </c>
      <c r="F866" s="78" t="s">
        <v>221</v>
      </c>
      <c r="G866" s="79" t="n">
        <v>8349</v>
      </c>
      <c r="H866" s="91" t="n">
        <v>0.026015180975172</v>
      </c>
      <c r="I866" s="78" t="s">
        <v>11528</v>
      </c>
      <c r="J866" s="90" t="n">
        <v>8</v>
      </c>
      <c r="K866" s="81" t="n">
        <v>0.624364343404128</v>
      </c>
    </row>
    <row r="867" customFormat="false" ht="15" hidden="false" customHeight="false" outlineLevel="0" collapsed="false">
      <c r="A867" s="78" t="s">
        <v>337</v>
      </c>
      <c r="B867" s="78" t="s">
        <v>338</v>
      </c>
      <c r="C867" s="78" t="s">
        <v>12935</v>
      </c>
      <c r="D867" s="90" t="n">
        <v>44188</v>
      </c>
      <c r="E867" s="78" t="s">
        <v>11240</v>
      </c>
      <c r="F867" s="78" t="s">
        <v>221</v>
      </c>
      <c r="G867" s="79" t="n">
        <v>8316</v>
      </c>
      <c r="H867" s="91" t="n">
        <v>0.0259123541728986</v>
      </c>
      <c r="I867" s="78" t="s">
        <v>11528</v>
      </c>
      <c r="J867" s="90" t="n">
        <v>9</v>
      </c>
      <c r="K867" s="81" t="n">
        <v>0.621896500149566</v>
      </c>
    </row>
    <row r="868" customFormat="false" ht="15" hidden="false" customHeight="false" outlineLevel="0" collapsed="false">
      <c r="A868" s="78" t="s">
        <v>337</v>
      </c>
      <c r="B868" s="78" t="s">
        <v>338</v>
      </c>
      <c r="C868" s="78" t="s">
        <v>12936</v>
      </c>
      <c r="D868" s="90" t="n">
        <v>44222</v>
      </c>
      <c r="E868" s="78" t="s">
        <v>11240</v>
      </c>
      <c r="F868" s="78" t="s">
        <v>221</v>
      </c>
      <c r="G868" s="79" t="n">
        <v>8272</v>
      </c>
      <c r="H868" s="91" t="n">
        <v>0.0257752517698674</v>
      </c>
      <c r="I868" s="78" t="s">
        <v>11528</v>
      </c>
      <c r="J868" s="90" t="n">
        <v>10</v>
      </c>
      <c r="K868" s="81" t="n">
        <v>0.618606042476817</v>
      </c>
    </row>
    <row r="869" customFormat="false" ht="15" hidden="false" customHeight="false" outlineLevel="0" collapsed="false">
      <c r="A869" s="78" t="s">
        <v>337</v>
      </c>
      <c r="B869" s="78" t="s">
        <v>338</v>
      </c>
      <c r="C869" s="78" t="s">
        <v>12937</v>
      </c>
      <c r="D869" s="90" t="n">
        <v>44123</v>
      </c>
      <c r="E869" s="78" t="s">
        <v>11240</v>
      </c>
      <c r="F869" s="78" t="s">
        <v>221</v>
      </c>
      <c r="G869" s="79" t="n">
        <v>8129</v>
      </c>
      <c r="H869" s="91" t="n">
        <v>0.025329668960016</v>
      </c>
      <c r="I869" s="78" t="s">
        <v>11528</v>
      </c>
      <c r="J869" s="90" t="n">
        <v>11</v>
      </c>
      <c r="K869" s="81" t="n">
        <v>0.607912055040383</v>
      </c>
    </row>
    <row r="870" customFormat="false" ht="15" hidden="false" customHeight="false" outlineLevel="0" collapsed="false">
      <c r="A870" s="78" t="s">
        <v>337</v>
      </c>
      <c r="B870" s="78" t="s">
        <v>338</v>
      </c>
      <c r="C870" s="78" t="s">
        <v>12938</v>
      </c>
      <c r="D870" s="90" t="n">
        <v>44234</v>
      </c>
      <c r="E870" s="78" t="s">
        <v>11240</v>
      </c>
      <c r="F870" s="78" t="s">
        <v>221</v>
      </c>
      <c r="G870" s="79" t="n">
        <v>8056</v>
      </c>
      <c r="H870" s="91" t="n">
        <v>0.0251022036095324</v>
      </c>
      <c r="I870" s="78" t="s">
        <v>11528</v>
      </c>
      <c r="J870" s="90" t="n">
        <v>12</v>
      </c>
      <c r="K870" s="81" t="n">
        <v>0.602452886628777</v>
      </c>
    </row>
    <row r="871" customFormat="false" ht="15" hidden="false" customHeight="false" outlineLevel="0" collapsed="false">
      <c r="A871" s="78" t="s">
        <v>337</v>
      </c>
      <c r="B871" s="78" t="s">
        <v>338</v>
      </c>
      <c r="C871" s="78" t="s">
        <v>12939</v>
      </c>
      <c r="D871" s="90" t="n">
        <v>22111</v>
      </c>
      <c r="E871" s="78" t="s">
        <v>220</v>
      </c>
      <c r="F871" s="78" t="s">
        <v>221</v>
      </c>
      <c r="G871" s="79" t="n">
        <v>7719</v>
      </c>
      <c r="H871" s="91" t="n">
        <v>0.0240521238408615</v>
      </c>
      <c r="I871" s="78" t="s">
        <v>11528</v>
      </c>
      <c r="J871" s="90" t="n">
        <v>13</v>
      </c>
      <c r="K871" s="81" t="n">
        <v>0.577250972180676</v>
      </c>
    </row>
    <row r="872" customFormat="false" ht="15" hidden="false" customHeight="false" outlineLevel="0" collapsed="false">
      <c r="A872" s="78" t="s">
        <v>337</v>
      </c>
      <c r="B872" s="78" t="s">
        <v>338</v>
      </c>
      <c r="C872" s="78" t="s">
        <v>12940</v>
      </c>
      <c r="D872" s="90" t="n">
        <v>10222</v>
      </c>
      <c r="E872" s="78" t="s">
        <v>11232</v>
      </c>
      <c r="F872" s="78" t="s">
        <v>221</v>
      </c>
      <c r="G872" s="79" t="n">
        <v>7707</v>
      </c>
      <c r="H872" s="91" t="n">
        <v>0.0240147322763985</v>
      </c>
      <c r="I872" s="78" t="s">
        <v>11528</v>
      </c>
      <c r="J872" s="90" t="n">
        <v>14</v>
      </c>
      <c r="K872" s="81" t="n">
        <v>0.576353574633563</v>
      </c>
    </row>
    <row r="873" customFormat="false" ht="15" hidden="false" customHeight="false" outlineLevel="0" collapsed="false">
      <c r="A873" s="78" t="s">
        <v>337</v>
      </c>
      <c r="B873" s="78" t="s">
        <v>338</v>
      </c>
      <c r="C873" s="78" t="s">
        <v>12941</v>
      </c>
      <c r="D873" s="90" t="n">
        <v>44115</v>
      </c>
      <c r="E873" s="78" t="s">
        <v>11240</v>
      </c>
      <c r="F873" s="78" t="s">
        <v>221</v>
      </c>
      <c r="G873" s="79" t="n">
        <v>7343</v>
      </c>
      <c r="H873" s="91" t="n">
        <v>0.0228805214876857</v>
      </c>
      <c r="I873" s="78" t="s">
        <v>11528</v>
      </c>
      <c r="J873" s="90" t="n">
        <v>15</v>
      </c>
      <c r="K873" s="81" t="n">
        <v>0.549132515704457</v>
      </c>
    </row>
    <row r="874" customFormat="false" ht="15" hidden="false" customHeight="false" outlineLevel="0" collapsed="false">
      <c r="A874" s="78" t="s">
        <v>337</v>
      </c>
      <c r="B874" s="78" t="s">
        <v>338</v>
      </c>
      <c r="C874" s="78" t="s">
        <v>12942</v>
      </c>
      <c r="D874" s="90" t="n">
        <v>11120</v>
      </c>
      <c r="E874" s="78" t="s">
        <v>11230</v>
      </c>
      <c r="F874" s="78" t="s">
        <v>221</v>
      </c>
      <c r="G874" s="79" t="n">
        <v>7281</v>
      </c>
      <c r="H874" s="91" t="n">
        <v>0.0226873317379599</v>
      </c>
      <c r="I874" s="78" t="s">
        <v>11528</v>
      </c>
      <c r="J874" s="90" t="n">
        <v>16</v>
      </c>
      <c r="K874" s="81" t="n">
        <v>0.544495961711038</v>
      </c>
    </row>
    <row r="875" customFormat="false" ht="15" hidden="false" customHeight="false" outlineLevel="0" collapsed="false">
      <c r="A875" s="78" t="s">
        <v>337</v>
      </c>
      <c r="B875" s="78" t="s">
        <v>338</v>
      </c>
      <c r="C875" s="78" t="s">
        <v>12943</v>
      </c>
      <c r="D875" s="90" t="n">
        <v>44555</v>
      </c>
      <c r="E875" s="78" t="s">
        <v>11240</v>
      </c>
      <c r="F875" s="78" t="s">
        <v>221</v>
      </c>
      <c r="G875" s="79" t="n">
        <v>6937</v>
      </c>
      <c r="H875" s="91" t="n">
        <v>0.0216154402233523</v>
      </c>
      <c r="I875" s="78" t="s">
        <v>11534</v>
      </c>
      <c r="J875" s="90" t="n">
        <v>17</v>
      </c>
      <c r="K875" s="81" t="n">
        <v>0.518770565360455</v>
      </c>
    </row>
    <row r="876" customFormat="false" ht="15" hidden="false" customHeight="false" outlineLevel="0" collapsed="false">
      <c r="A876" s="78" t="s">
        <v>337</v>
      </c>
      <c r="B876" s="78" t="s">
        <v>338</v>
      </c>
      <c r="C876" s="78" t="s">
        <v>12944</v>
      </c>
      <c r="D876" s="90" t="n">
        <v>44120</v>
      </c>
      <c r="E876" s="78" t="s">
        <v>11240</v>
      </c>
      <c r="F876" s="78" t="s">
        <v>221</v>
      </c>
      <c r="G876" s="79" t="n">
        <v>6759</v>
      </c>
      <c r="H876" s="91" t="n">
        <v>0.0210607986838169</v>
      </c>
      <c r="I876" s="78" t="s">
        <v>11534</v>
      </c>
      <c r="J876" s="90" t="n">
        <v>18</v>
      </c>
      <c r="K876" s="81" t="n">
        <v>0.505459168411606</v>
      </c>
    </row>
    <row r="877" customFormat="false" ht="15" hidden="false" customHeight="false" outlineLevel="0" collapsed="false">
      <c r="A877" s="78" t="s">
        <v>337</v>
      </c>
      <c r="B877" s="78" t="s">
        <v>338</v>
      </c>
      <c r="C877" s="78" t="s">
        <v>12945</v>
      </c>
      <c r="D877" s="90" t="n">
        <v>22180</v>
      </c>
      <c r="E877" s="78" t="s">
        <v>220</v>
      </c>
      <c r="F877" s="78" t="s">
        <v>221</v>
      </c>
      <c r="G877" s="79" t="n">
        <v>6542</v>
      </c>
      <c r="H877" s="91" t="n">
        <v>0.0203846345597767</v>
      </c>
      <c r="I877" s="78" t="s">
        <v>11534</v>
      </c>
      <c r="J877" s="90" t="n">
        <v>19</v>
      </c>
      <c r="K877" s="81" t="n">
        <v>0.48923122943464</v>
      </c>
    </row>
    <row r="878" customFormat="false" ht="15" hidden="false" customHeight="false" outlineLevel="0" collapsed="false">
      <c r="A878" s="78" t="s">
        <v>337</v>
      </c>
      <c r="B878" s="78" t="s">
        <v>338</v>
      </c>
      <c r="C878" s="78" t="s">
        <v>12946</v>
      </c>
      <c r="D878" s="90" t="n">
        <v>15123</v>
      </c>
      <c r="E878" s="78" t="s">
        <v>11237</v>
      </c>
      <c r="F878" s="78" t="s">
        <v>227</v>
      </c>
      <c r="G878" s="79" t="n">
        <v>6061</v>
      </c>
      <c r="H878" s="91" t="n">
        <v>0.0188858560175491</v>
      </c>
      <c r="I878" s="78" t="s">
        <v>11528</v>
      </c>
      <c r="J878" s="90" t="n">
        <v>20</v>
      </c>
      <c r="K878" s="81" t="n">
        <v>0.453260544421179</v>
      </c>
    </row>
    <row r="879" customFormat="false" ht="15" hidden="false" customHeight="false" outlineLevel="0" collapsed="false">
      <c r="A879" s="78" t="s">
        <v>337</v>
      </c>
      <c r="B879" s="78" t="s">
        <v>338</v>
      </c>
      <c r="C879" s="78" t="s">
        <v>12947</v>
      </c>
      <c r="D879" s="90" t="n">
        <v>20777</v>
      </c>
      <c r="E879" s="78" t="s">
        <v>11266</v>
      </c>
      <c r="F879" s="78" t="s">
        <v>227</v>
      </c>
      <c r="G879" s="79" t="n">
        <v>5857</v>
      </c>
      <c r="H879" s="91" t="n">
        <v>0.0182501994216771</v>
      </c>
      <c r="I879" s="78" t="s">
        <v>11528</v>
      </c>
      <c r="J879" s="90" t="n">
        <v>21</v>
      </c>
      <c r="K879" s="81" t="n">
        <v>0.438004786120251</v>
      </c>
    </row>
    <row r="880" customFormat="false" ht="15" hidden="false" customHeight="false" outlineLevel="0" collapsed="false">
      <c r="A880" s="78" t="s">
        <v>337</v>
      </c>
      <c r="B880" s="78" t="s">
        <v>338</v>
      </c>
      <c r="C880" s="78" t="s">
        <v>12948</v>
      </c>
      <c r="D880" s="90" t="n">
        <v>20456</v>
      </c>
      <c r="E880" s="78" t="s">
        <v>11266</v>
      </c>
      <c r="F880" s="78" t="s">
        <v>227</v>
      </c>
      <c r="G880" s="79" t="n">
        <v>5834</v>
      </c>
      <c r="H880" s="91" t="n">
        <v>0.0181785322564563</v>
      </c>
      <c r="I880" s="78" t="s">
        <v>11534</v>
      </c>
      <c r="J880" s="90" t="n">
        <v>22</v>
      </c>
      <c r="K880" s="81" t="n">
        <v>0.436284774154951</v>
      </c>
    </row>
    <row r="881" customFormat="false" ht="15" hidden="false" customHeight="false" outlineLevel="0" collapsed="false">
      <c r="A881" s="78" t="s">
        <v>337</v>
      </c>
      <c r="B881" s="78" t="s">
        <v>338</v>
      </c>
      <c r="C881" s="78" t="s">
        <v>12949</v>
      </c>
      <c r="D881" s="90" t="n">
        <v>12999</v>
      </c>
      <c r="E881" s="78" t="s">
        <v>11277</v>
      </c>
      <c r="F881" s="78" t="s">
        <v>224</v>
      </c>
      <c r="G881" s="79" t="n">
        <v>4595</v>
      </c>
      <c r="H881" s="91" t="n">
        <v>0.0143178532256456</v>
      </c>
      <c r="I881" s="78" t="s">
        <v>11534</v>
      </c>
      <c r="J881" s="90" t="n">
        <v>23</v>
      </c>
      <c r="K881" s="81" t="n">
        <v>0.343628477415495</v>
      </c>
    </row>
    <row r="882" customFormat="false" ht="15" hidden="false" customHeight="false" outlineLevel="0" collapsed="false">
      <c r="A882" s="78" t="s">
        <v>337</v>
      </c>
      <c r="B882" s="78" t="s">
        <v>338</v>
      </c>
      <c r="C882" s="78" t="s">
        <v>12950</v>
      </c>
      <c r="D882" s="90" t="n">
        <v>36190</v>
      </c>
      <c r="E882" s="78" t="s">
        <v>11301</v>
      </c>
      <c r="F882" s="78" t="s">
        <v>227</v>
      </c>
      <c r="G882" s="79" t="n">
        <v>4469</v>
      </c>
      <c r="H882" s="91" t="n">
        <v>0.0139252417987835</v>
      </c>
      <c r="I882" s="78" t="s">
        <v>11528</v>
      </c>
      <c r="J882" s="90" t="n">
        <v>24</v>
      </c>
      <c r="K882" s="81" t="n">
        <v>0.334205803170805</v>
      </c>
    </row>
    <row r="883" customFormat="false" ht="15" hidden="false" customHeight="false" outlineLevel="0" collapsed="false">
      <c r="A883" s="78" t="s">
        <v>302</v>
      </c>
      <c r="B883" s="78" t="s">
        <v>303</v>
      </c>
      <c r="C883" s="78" t="s">
        <v>12951</v>
      </c>
      <c r="D883" s="90" t="n">
        <v>22222</v>
      </c>
      <c r="E883" s="78" t="s">
        <v>220</v>
      </c>
      <c r="F883" s="78" t="s">
        <v>221</v>
      </c>
      <c r="G883" s="79" t="n">
        <v>387523</v>
      </c>
      <c r="H883" s="91" t="n">
        <v>0.0907317673920719</v>
      </c>
      <c r="I883" s="78" t="s">
        <v>11528</v>
      </c>
      <c r="J883" s="90" t="n">
        <v>1</v>
      </c>
      <c r="K883" s="81" t="n">
        <v>3.62927069568288</v>
      </c>
    </row>
    <row r="884" customFormat="false" ht="15" hidden="false" customHeight="false" outlineLevel="0" collapsed="false">
      <c r="A884" s="78" t="s">
        <v>302</v>
      </c>
      <c r="B884" s="78" t="s">
        <v>303</v>
      </c>
      <c r="C884" s="78" t="s">
        <v>12952</v>
      </c>
      <c r="D884" s="90" t="n">
        <v>13601</v>
      </c>
      <c r="E884" s="78" t="s">
        <v>223</v>
      </c>
      <c r="F884" s="78" t="s">
        <v>224</v>
      </c>
      <c r="G884" s="79" t="n">
        <v>124590</v>
      </c>
      <c r="H884" s="91" t="n">
        <v>0.0291705805832899</v>
      </c>
      <c r="I884" s="78" t="s">
        <v>11528</v>
      </c>
      <c r="J884" s="90" t="n">
        <v>2</v>
      </c>
      <c r="K884" s="81" t="n">
        <v>1.16682322333159</v>
      </c>
    </row>
    <row r="885" customFormat="false" ht="15" hidden="false" customHeight="false" outlineLevel="0" collapsed="false">
      <c r="A885" s="78" t="s">
        <v>302</v>
      </c>
      <c r="B885" s="78" t="s">
        <v>303</v>
      </c>
      <c r="C885" s="78" t="s">
        <v>12953</v>
      </c>
      <c r="D885" s="90" t="n">
        <v>44500</v>
      </c>
      <c r="E885" s="78" t="s">
        <v>11240</v>
      </c>
      <c r="F885" s="78" t="s">
        <v>221</v>
      </c>
      <c r="G885" s="79" t="n">
        <v>87761</v>
      </c>
      <c r="H885" s="91" t="n">
        <v>0.0205477110728799</v>
      </c>
      <c r="I885" s="78" t="s">
        <v>11528</v>
      </c>
      <c r="J885" s="90" t="n">
        <v>3</v>
      </c>
      <c r="K885" s="81" t="n">
        <v>0.821908442915194</v>
      </c>
    </row>
    <row r="886" customFormat="false" ht="15" hidden="false" customHeight="false" outlineLevel="0" collapsed="false">
      <c r="A886" s="78" t="s">
        <v>302</v>
      </c>
      <c r="B886" s="78" t="s">
        <v>303</v>
      </c>
      <c r="C886" s="78" t="s">
        <v>12954</v>
      </c>
      <c r="D886" s="90" t="n">
        <v>10282</v>
      </c>
      <c r="E886" s="78" t="s">
        <v>11232</v>
      </c>
      <c r="F886" s="78" t="s">
        <v>221</v>
      </c>
      <c r="G886" s="79" t="n">
        <v>82706</v>
      </c>
      <c r="H886" s="91" t="n">
        <v>0.0193641707819373</v>
      </c>
      <c r="I886" s="78" t="s">
        <v>11528</v>
      </c>
      <c r="J886" s="90" t="n">
        <v>4</v>
      </c>
      <c r="K886" s="81" t="n">
        <v>0.774566831277493</v>
      </c>
    </row>
    <row r="887" customFormat="false" ht="15" hidden="false" customHeight="false" outlineLevel="0" collapsed="false">
      <c r="A887" s="78" t="s">
        <v>302</v>
      </c>
      <c r="B887" s="78" t="s">
        <v>303</v>
      </c>
      <c r="C887" s="78" t="s">
        <v>12955</v>
      </c>
      <c r="D887" s="90" t="n">
        <v>44000</v>
      </c>
      <c r="E887" s="78" t="s">
        <v>11240</v>
      </c>
      <c r="F887" s="78" t="s">
        <v>221</v>
      </c>
      <c r="G887" s="79" t="n">
        <v>79663</v>
      </c>
      <c r="H887" s="91" t="n">
        <v>0.0186517052813759</v>
      </c>
      <c r="I887" s="78" t="s">
        <v>11528</v>
      </c>
      <c r="J887" s="90" t="n">
        <v>5</v>
      </c>
      <c r="K887" s="81" t="n">
        <v>0.746068211255035</v>
      </c>
    </row>
    <row r="888" customFormat="false" ht="15" hidden="false" customHeight="false" outlineLevel="0" collapsed="false">
      <c r="A888" s="78" t="s">
        <v>302</v>
      </c>
      <c r="B888" s="78" t="s">
        <v>303</v>
      </c>
      <c r="C888" s="78" t="s">
        <v>12956</v>
      </c>
      <c r="D888" s="90" t="n">
        <v>22333</v>
      </c>
      <c r="E888" s="78" t="s">
        <v>220</v>
      </c>
      <c r="F888" s="78" t="s">
        <v>221</v>
      </c>
      <c r="G888" s="79" t="n">
        <v>76041</v>
      </c>
      <c r="H888" s="91" t="n">
        <v>0.0178036770056501</v>
      </c>
      <c r="I888" s="78" t="s">
        <v>11528</v>
      </c>
      <c r="J888" s="90" t="n">
        <v>6</v>
      </c>
      <c r="K888" s="81" t="n">
        <v>0.712147080226004</v>
      </c>
    </row>
    <row r="889" customFormat="false" ht="15" hidden="false" customHeight="false" outlineLevel="0" collapsed="false">
      <c r="A889" s="78" t="s">
        <v>302</v>
      </c>
      <c r="B889" s="78" t="s">
        <v>303</v>
      </c>
      <c r="C889" s="78" t="s">
        <v>12957</v>
      </c>
      <c r="D889" s="90" t="n">
        <v>15655</v>
      </c>
      <c r="E889" s="78" t="s">
        <v>11237</v>
      </c>
      <c r="F889" s="78" t="s">
        <v>227</v>
      </c>
      <c r="G889" s="79" t="n">
        <v>70506</v>
      </c>
      <c r="H889" s="91" t="n">
        <v>0.0165077530669029</v>
      </c>
      <c r="I889" s="78" t="s">
        <v>11528</v>
      </c>
      <c r="J889" s="90" t="n">
        <v>7</v>
      </c>
      <c r="K889" s="81" t="n">
        <v>0.660310122676117</v>
      </c>
    </row>
    <row r="890" customFormat="false" ht="15" hidden="false" customHeight="false" outlineLevel="0" collapsed="false">
      <c r="A890" s="78" t="s">
        <v>302</v>
      </c>
      <c r="B890" s="78" t="s">
        <v>303</v>
      </c>
      <c r="C890" s="78" t="s">
        <v>12958</v>
      </c>
      <c r="D890" s="90" t="n">
        <v>15220</v>
      </c>
      <c r="E890" s="78" t="s">
        <v>11237</v>
      </c>
      <c r="F890" s="78" t="s">
        <v>227</v>
      </c>
      <c r="G890" s="79" t="n">
        <v>65369</v>
      </c>
      <c r="H890" s="91" t="n">
        <v>0.0153050139027938</v>
      </c>
      <c r="I890" s="78" t="s">
        <v>11528</v>
      </c>
      <c r="J890" s="90" t="n">
        <v>8</v>
      </c>
      <c r="K890" s="81" t="n">
        <v>0.612200556111751</v>
      </c>
    </row>
    <row r="891" customFormat="false" ht="15" hidden="false" customHeight="false" outlineLevel="0" collapsed="false">
      <c r="A891" s="78" t="s">
        <v>302</v>
      </c>
      <c r="B891" s="78" t="s">
        <v>303</v>
      </c>
      <c r="C891" s="78" t="s">
        <v>12959</v>
      </c>
      <c r="D891" s="90" t="n">
        <v>50150</v>
      </c>
      <c r="E891" s="78" t="s">
        <v>11316</v>
      </c>
      <c r="F891" s="78" t="s">
        <v>224</v>
      </c>
      <c r="G891" s="79" t="n">
        <v>65199</v>
      </c>
      <c r="H891" s="91" t="n">
        <v>0.015265211360863</v>
      </c>
      <c r="I891" s="78" t="s">
        <v>11528</v>
      </c>
      <c r="J891" s="90" t="n">
        <v>9</v>
      </c>
      <c r="K891" s="81" t="n">
        <v>0.610608454434518</v>
      </c>
    </row>
    <row r="892" customFormat="false" ht="15" hidden="false" customHeight="false" outlineLevel="0" collapsed="false">
      <c r="A892" s="78" t="s">
        <v>302</v>
      </c>
      <c r="B892" s="78" t="s">
        <v>303</v>
      </c>
      <c r="C892" s="78" t="s">
        <v>12960</v>
      </c>
      <c r="D892" s="90" t="n">
        <v>22150</v>
      </c>
      <c r="E892" s="78" t="s">
        <v>220</v>
      </c>
      <c r="F892" s="78" t="s">
        <v>221</v>
      </c>
      <c r="G892" s="79" t="n">
        <v>64805</v>
      </c>
      <c r="H892" s="91" t="n">
        <v>0.0151729631166233</v>
      </c>
      <c r="I892" s="78" t="s">
        <v>11528</v>
      </c>
      <c r="J892" s="90" t="n">
        <v>10</v>
      </c>
      <c r="K892" s="81" t="n">
        <v>0.606918524664933</v>
      </c>
    </row>
    <row r="893" customFormat="false" ht="15" hidden="false" customHeight="false" outlineLevel="0" collapsed="false">
      <c r="A893" s="78" t="s">
        <v>302</v>
      </c>
      <c r="B893" s="78" t="s">
        <v>303</v>
      </c>
      <c r="C893" s="78" t="s">
        <v>12961</v>
      </c>
      <c r="D893" s="90" t="n">
        <v>22369</v>
      </c>
      <c r="E893" s="78" t="s">
        <v>220</v>
      </c>
      <c r="F893" s="78" t="s">
        <v>221</v>
      </c>
      <c r="G893" s="79" t="n">
        <v>63933</v>
      </c>
      <c r="H893" s="91" t="n">
        <v>0.0149687994897782</v>
      </c>
      <c r="I893" s="78" t="s">
        <v>11528</v>
      </c>
      <c r="J893" s="90" t="n">
        <v>11</v>
      </c>
      <c r="K893" s="81" t="n">
        <v>0.59875197959113</v>
      </c>
    </row>
    <row r="894" customFormat="false" ht="15" hidden="false" customHeight="false" outlineLevel="0" collapsed="false">
      <c r="A894" s="78" t="s">
        <v>302</v>
      </c>
      <c r="B894" s="78" t="s">
        <v>303</v>
      </c>
      <c r="C894" s="78" t="s">
        <v>12962</v>
      </c>
      <c r="D894" s="90" t="n">
        <v>22022</v>
      </c>
      <c r="E894" s="78" t="s">
        <v>220</v>
      </c>
      <c r="F894" s="78" t="s">
        <v>221</v>
      </c>
      <c r="G894" s="79" t="n">
        <v>61781</v>
      </c>
      <c r="H894" s="91" t="n">
        <v>0.0144649461354541</v>
      </c>
      <c r="I894" s="78" t="s">
        <v>11528</v>
      </c>
      <c r="J894" s="90" t="n">
        <v>12</v>
      </c>
      <c r="K894" s="81" t="n">
        <v>0.578597845418166</v>
      </c>
    </row>
    <row r="895" customFormat="false" ht="15" hidden="false" customHeight="false" outlineLevel="0" collapsed="false">
      <c r="A895" s="78" t="s">
        <v>302</v>
      </c>
      <c r="B895" s="78" t="s">
        <v>303</v>
      </c>
      <c r="C895" s="78" t="s">
        <v>12963</v>
      </c>
      <c r="D895" s="90" t="n">
        <v>55111</v>
      </c>
      <c r="E895" s="78" t="s">
        <v>232</v>
      </c>
      <c r="F895" s="78" t="s">
        <v>227</v>
      </c>
      <c r="G895" s="79" t="n">
        <v>58480</v>
      </c>
      <c r="H895" s="91" t="n">
        <v>0.0136920744241977</v>
      </c>
      <c r="I895" s="78" t="s">
        <v>11528</v>
      </c>
      <c r="J895" s="90" t="n">
        <v>13</v>
      </c>
      <c r="K895" s="81" t="n">
        <v>0.547682976967908</v>
      </c>
    </row>
    <row r="896" customFormat="false" ht="15" hidden="false" customHeight="false" outlineLevel="0" collapsed="false">
      <c r="A896" s="78" t="s">
        <v>302</v>
      </c>
      <c r="B896" s="78" t="s">
        <v>303</v>
      </c>
      <c r="C896" s="78" t="s">
        <v>12964</v>
      </c>
      <c r="D896" s="90" t="n">
        <v>11223</v>
      </c>
      <c r="E896" s="78" t="s">
        <v>11230</v>
      </c>
      <c r="F896" s="78" t="s">
        <v>221</v>
      </c>
      <c r="G896" s="79" t="n">
        <v>57470</v>
      </c>
      <c r="H896" s="91" t="n">
        <v>0.0134556004986088</v>
      </c>
      <c r="I896" s="78" t="s">
        <v>11528</v>
      </c>
      <c r="J896" s="90" t="n">
        <v>14</v>
      </c>
      <c r="K896" s="81" t="n">
        <v>0.538224019944351</v>
      </c>
    </row>
    <row r="897" customFormat="false" ht="15" hidden="false" customHeight="false" outlineLevel="0" collapsed="false">
      <c r="A897" s="78" t="s">
        <v>302</v>
      </c>
      <c r="B897" s="78" t="s">
        <v>303</v>
      </c>
      <c r="C897" s="78" t="s">
        <v>12965</v>
      </c>
      <c r="D897" s="90" t="n">
        <v>22444</v>
      </c>
      <c r="E897" s="78" t="s">
        <v>220</v>
      </c>
      <c r="F897" s="78" t="s">
        <v>221</v>
      </c>
      <c r="G897" s="79" t="n">
        <v>55486</v>
      </c>
      <c r="H897" s="91" t="n">
        <v>0.0129910814210163</v>
      </c>
      <c r="I897" s="78" t="s">
        <v>11528</v>
      </c>
      <c r="J897" s="90" t="n">
        <v>15</v>
      </c>
      <c r="K897" s="81" t="n">
        <v>0.519643256840652</v>
      </c>
    </row>
    <row r="898" customFormat="false" ht="15" hidden="false" customHeight="false" outlineLevel="0" collapsed="false">
      <c r="A898" s="78" t="s">
        <v>302</v>
      </c>
      <c r="B898" s="78" t="s">
        <v>303</v>
      </c>
      <c r="C898" s="78" t="s">
        <v>12966</v>
      </c>
      <c r="D898" s="90" t="n">
        <v>22470</v>
      </c>
      <c r="E898" s="78" t="s">
        <v>220</v>
      </c>
      <c r="F898" s="78" t="s">
        <v>221</v>
      </c>
      <c r="G898" s="79" t="n">
        <v>51953</v>
      </c>
      <c r="H898" s="91" t="n">
        <v>0.0121638909466543</v>
      </c>
      <c r="I898" s="78" t="s">
        <v>11528</v>
      </c>
      <c r="J898" s="90" t="n">
        <v>16</v>
      </c>
      <c r="K898" s="81" t="n">
        <v>0.486555637866172</v>
      </c>
    </row>
    <row r="899" customFormat="false" ht="15" hidden="false" customHeight="false" outlineLevel="0" collapsed="false">
      <c r="A899" s="78" t="s">
        <v>302</v>
      </c>
      <c r="B899" s="78" t="s">
        <v>303</v>
      </c>
      <c r="C899" s="78" t="s">
        <v>12967</v>
      </c>
      <c r="D899" s="90" t="n">
        <v>20106</v>
      </c>
      <c r="E899" s="78" t="s">
        <v>11266</v>
      </c>
      <c r="F899" s="78" t="s">
        <v>227</v>
      </c>
      <c r="G899" s="79" t="n">
        <v>48994</v>
      </c>
      <c r="H899" s="91" t="n">
        <v>0.0114710925844587</v>
      </c>
      <c r="I899" s="78" t="s">
        <v>11528</v>
      </c>
      <c r="J899" s="90" t="n">
        <v>17</v>
      </c>
      <c r="K899" s="81" t="n">
        <v>0.458843703378346</v>
      </c>
    </row>
    <row r="900" customFormat="false" ht="15" hidden="false" customHeight="false" outlineLevel="0" collapsed="false">
      <c r="A900" s="78" t="s">
        <v>302</v>
      </c>
      <c r="B900" s="78" t="s">
        <v>303</v>
      </c>
      <c r="C900" s="78" t="s">
        <v>12968</v>
      </c>
      <c r="D900" s="90" t="n">
        <v>13313</v>
      </c>
      <c r="E900" s="78" t="s">
        <v>223</v>
      </c>
      <c r="F900" s="78" t="s">
        <v>224</v>
      </c>
      <c r="G900" s="79" t="n">
        <v>48204</v>
      </c>
      <c r="H900" s="91" t="n">
        <v>0.0112861278307802</v>
      </c>
      <c r="I900" s="78" t="s">
        <v>11528</v>
      </c>
      <c r="J900" s="90" t="n">
        <v>18</v>
      </c>
      <c r="K900" s="81" t="n">
        <v>0.451445113231208</v>
      </c>
    </row>
    <row r="901" customFormat="false" ht="15" hidden="false" customHeight="false" outlineLevel="0" collapsed="false">
      <c r="A901" s="78" t="s">
        <v>302</v>
      </c>
      <c r="B901" s="78" t="s">
        <v>303</v>
      </c>
      <c r="C901" s="78" t="s">
        <v>12969</v>
      </c>
      <c r="D901" s="90" t="n">
        <v>22111</v>
      </c>
      <c r="E901" s="78" t="s">
        <v>220</v>
      </c>
      <c r="F901" s="78" t="s">
        <v>221</v>
      </c>
      <c r="G901" s="79" t="n">
        <v>48130</v>
      </c>
      <c r="H901" s="91" t="n">
        <v>0.0112688020184103</v>
      </c>
      <c r="I901" s="78" t="s">
        <v>11528</v>
      </c>
      <c r="J901" s="90" t="n">
        <v>19</v>
      </c>
      <c r="K901" s="81" t="n">
        <v>0.450752080736413</v>
      </c>
    </row>
    <row r="902" customFormat="false" ht="15" hidden="false" customHeight="false" outlineLevel="0" collapsed="false">
      <c r="A902" s="78" t="s">
        <v>302</v>
      </c>
      <c r="B902" s="78" t="s">
        <v>303</v>
      </c>
      <c r="C902" s="78" t="s">
        <v>12970</v>
      </c>
      <c r="D902" s="90" t="n">
        <v>11130</v>
      </c>
      <c r="E902" s="78" t="s">
        <v>11230</v>
      </c>
      <c r="F902" s="78" t="s">
        <v>221</v>
      </c>
      <c r="G902" s="79" t="n">
        <v>46919</v>
      </c>
      <c r="H902" s="91" t="n">
        <v>0.0109852674403032</v>
      </c>
      <c r="I902" s="78" t="s">
        <v>11528</v>
      </c>
      <c r="J902" s="90" t="n">
        <v>20</v>
      </c>
      <c r="K902" s="81" t="n">
        <v>0.439410697612128</v>
      </c>
    </row>
    <row r="903" customFormat="false" ht="15" hidden="false" customHeight="false" outlineLevel="0" collapsed="false">
      <c r="A903" s="78" t="s">
        <v>302</v>
      </c>
      <c r="B903" s="78" t="s">
        <v>303</v>
      </c>
      <c r="C903" s="78" t="s">
        <v>12971</v>
      </c>
      <c r="D903" s="90" t="n">
        <v>22077</v>
      </c>
      <c r="E903" s="78" t="s">
        <v>220</v>
      </c>
      <c r="F903" s="78" t="s">
        <v>221</v>
      </c>
      <c r="G903" s="79" t="n">
        <v>46523</v>
      </c>
      <c r="H903" s="91" t="n">
        <v>0.0108925509308644</v>
      </c>
      <c r="I903" s="78" t="s">
        <v>11528</v>
      </c>
      <c r="J903" s="90" t="n">
        <v>21</v>
      </c>
      <c r="K903" s="81" t="n">
        <v>0.435702037234576</v>
      </c>
    </row>
    <row r="904" customFormat="false" ht="15" hidden="false" customHeight="false" outlineLevel="0" collapsed="false">
      <c r="A904" s="78" t="s">
        <v>302</v>
      </c>
      <c r="B904" s="78" t="s">
        <v>303</v>
      </c>
      <c r="C904" s="78" t="s">
        <v>12972</v>
      </c>
      <c r="D904" s="90" t="n">
        <v>15010</v>
      </c>
      <c r="E904" s="78" t="s">
        <v>11237</v>
      </c>
      <c r="F904" s="78" t="s">
        <v>227</v>
      </c>
      <c r="G904" s="79" t="n">
        <v>45603</v>
      </c>
      <c r="H904" s="91" t="n">
        <v>0.0106771489392388</v>
      </c>
      <c r="I904" s="78" t="s">
        <v>11528</v>
      </c>
      <c r="J904" s="90" t="n">
        <v>22</v>
      </c>
      <c r="K904" s="81" t="n">
        <v>0.427085957569554</v>
      </c>
    </row>
    <row r="905" customFormat="false" ht="15" hidden="false" customHeight="false" outlineLevel="0" collapsed="false">
      <c r="A905" s="78" t="s">
        <v>302</v>
      </c>
      <c r="B905" s="78" t="s">
        <v>303</v>
      </c>
      <c r="C905" s="78" t="s">
        <v>12973</v>
      </c>
      <c r="D905" s="90" t="n">
        <v>22122</v>
      </c>
      <c r="E905" s="78" t="s">
        <v>220</v>
      </c>
      <c r="F905" s="78" t="s">
        <v>221</v>
      </c>
      <c r="G905" s="79" t="n">
        <v>44158</v>
      </c>
      <c r="H905" s="91" t="n">
        <v>0.010338827332827</v>
      </c>
      <c r="I905" s="78" t="s">
        <v>11528</v>
      </c>
      <c r="J905" s="90" t="n">
        <v>23</v>
      </c>
      <c r="K905" s="81" t="n">
        <v>0.413553093313079</v>
      </c>
    </row>
    <row r="906" customFormat="false" ht="15" hidden="false" customHeight="false" outlineLevel="0" collapsed="false">
      <c r="A906" s="78" t="s">
        <v>302</v>
      </c>
      <c r="B906" s="78" t="s">
        <v>303</v>
      </c>
      <c r="C906" s="78" t="s">
        <v>12974</v>
      </c>
      <c r="D906" s="90" t="n">
        <v>22200</v>
      </c>
      <c r="E906" s="78" t="s">
        <v>220</v>
      </c>
      <c r="F906" s="78" t="s">
        <v>221</v>
      </c>
      <c r="G906" s="79" t="n">
        <v>43142</v>
      </c>
      <c r="H906" s="91" t="n">
        <v>0.0101009486116405</v>
      </c>
      <c r="I906" s="78" t="s">
        <v>11528</v>
      </c>
      <c r="J906" s="90" t="n">
        <v>24</v>
      </c>
      <c r="K906" s="81" t="n">
        <v>0.40403794446562</v>
      </c>
    </row>
    <row r="907" customFormat="false" ht="15" hidden="false" customHeight="false" outlineLevel="0" collapsed="false">
      <c r="A907" s="78" t="s">
        <v>302</v>
      </c>
      <c r="B907" s="78" t="s">
        <v>303</v>
      </c>
      <c r="C907" s="78" t="s">
        <v>12975</v>
      </c>
      <c r="D907" s="90" t="n">
        <v>22234</v>
      </c>
      <c r="E907" s="78" t="s">
        <v>220</v>
      </c>
      <c r="F907" s="78" t="s">
        <v>221</v>
      </c>
      <c r="G907" s="79" t="n">
        <v>42513</v>
      </c>
      <c r="H907" s="91" t="n">
        <v>0.00995367920649653</v>
      </c>
      <c r="I907" s="78" t="s">
        <v>11528</v>
      </c>
      <c r="J907" s="90" t="n">
        <v>25</v>
      </c>
      <c r="K907" s="81" t="n">
        <v>0.398147168259861</v>
      </c>
    </row>
    <row r="908" customFormat="false" ht="15" hidden="false" customHeight="false" outlineLevel="0" collapsed="false">
      <c r="A908" s="78" t="s">
        <v>302</v>
      </c>
      <c r="B908" s="78" t="s">
        <v>303</v>
      </c>
      <c r="C908" s="78" t="s">
        <v>12976</v>
      </c>
      <c r="D908" s="90" t="n">
        <v>22001</v>
      </c>
      <c r="E908" s="78" t="s">
        <v>220</v>
      </c>
      <c r="F908" s="78" t="s">
        <v>221</v>
      </c>
      <c r="G908" s="79" t="n">
        <v>42342</v>
      </c>
      <c r="H908" s="91" t="n">
        <v>0.00991364253196612</v>
      </c>
      <c r="I908" s="78" t="s">
        <v>11528</v>
      </c>
      <c r="J908" s="90" t="n">
        <v>26</v>
      </c>
      <c r="K908" s="81" t="n">
        <v>0.396545701278645</v>
      </c>
    </row>
    <row r="909" customFormat="false" ht="15" hidden="false" customHeight="false" outlineLevel="0" collapsed="false">
      <c r="A909" s="78" t="s">
        <v>302</v>
      </c>
      <c r="B909" s="78" t="s">
        <v>303</v>
      </c>
      <c r="C909" s="78" t="s">
        <v>12977</v>
      </c>
      <c r="D909" s="90" t="n">
        <v>15789</v>
      </c>
      <c r="E909" s="78" t="s">
        <v>11237</v>
      </c>
      <c r="F909" s="78" t="s">
        <v>227</v>
      </c>
      <c r="G909" s="79" t="n">
        <v>41548</v>
      </c>
      <c r="H909" s="91" t="n">
        <v>0.00972774124788929</v>
      </c>
      <c r="I909" s="78" t="s">
        <v>11534</v>
      </c>
      <c r="J909" s="90" t="n">
        <v>27</v>
      </c>
      <c r="K909" s="81" t="n">
        <v>0.389109649915572</v>
      </c>
    </row>
    <row r="910" customFormat="false" ht="15" hidden="false" customHeight="false" outlineLevel="0" collapsed="false">
      <c r="A910" s="78" t="s">
        <v>302</v>
      </c>
      <c r="B910" s="78" t="s">
        <v>303</v>
      </c>
      <c r="C910" s="78" t="s">
        <v>12978</v>
      </c>
      <c r="D910" s="90" t="n">
        <v>22722</v>
      </c>
      <c r="E910" s="78" t="s">
        <v>220</v>
      </c>
      <c r="F910" s="78" t="s">
        <v>221</v>
      </c>
      <c r="G910" s="79" t="n">
        <v>40327</v>
      </c>
      <c r="H910" s="91" t="n">
        <v>0.00944186534378626</v>
      </c>
      <c r="I910" s="78" t="s">
        <v>11528</v>
      </c>
      <c r="J910" s="90" t="n">
        <v>28</v>
      </c>
      <c r="K910" s="81" t="n">
        <v>0.37767461375145</v>
      </c>
    </row>
    <row r="911" customFormat="false" ht="15" hidden="false" customHeight="false" outlineLevel="0" collapsed="false">
      <c r="A911" s="78" t="s">
        <v>302</v>
      </c>
      <c r="B911" s="78" t="s">
        <v>303</v>
      </c>
      <c r="C911" s="78" t="s">
        <v>12979</v>
      </c>
      <c r="D911" s="90" t="n">
        <v>22822</v>
      </c>
      <c r="E911" s="78" t="s">
        <v>220</v>
      </c>
      <c r="F911" s="78" t="s">
        <v>221</v>
      </c>
      <c r="G911" s="79" t="n">
        <v>39929</v>
      </c>
      <c r="H911" s="91" t="n">
        <v>0.00934868056914825</v>
      </c>
      <c r="I911" s="78" t="s">
        <v>11534</v>
      </c>
      <c r="J911" s="90" t="n">
        <v>29</v>
      </c>
      <c r="K911" s="81" t="n">
        <v>0.37394722276593</v>
      </c>
    </row>
    <row r="912" customFormat="false" ht="15" hidden="false" customHeight="false" outlineLevel="0" collapsed="false">
      <c r="A912" s="78" t="s">
        <v>302</v>
      </c>
      <c r="B912" s="78" t="s">
        <v>303</v>
      </c>
      <c r="C912" s="78" t="s">
        <v>12980</v>
      </c>
      <c r="D912" s="90" t="n">
        <v>20020</v>
      </c>
      <c r="E912" s="78" t="s">
        <v>11266</v>
      </c>
      <c r="F912" s="78" t="s">
        <v>227</v>
      </c>
      <c r="G912" s="79" t="n">
        <v>39164</v>
      </c>
      <c r="H912" s="91" t="n">
        <v>0.00916956913045962</v>
      </c>
      <c r="I912" s="78" t="s">
        <v>11534</v>
      </c>
      <c r="J912" s="90" t="n">
        <v>30</v>
      </c>
      <c r="K912" s="81" t="n">
        <v>0.366782765218385</v>
      </c>
    </row>
    <row r="913" customFormat="false" ht="15" hidden="false" customHeight="false" outlineLevel="0" collapsed="false">
      <c r="A913" s="78" t="s">
        <v>302</v>
      </c>
      <c r="B913" s="78" t="s">
        <v>303</v>
      </c>
      <c r="C913" s="78" t="s">
        <v>12981</v>
      </c>
      <c r="D913" s="90" t="n">
        <v>22123</v>
      </c>
      <c r="E913" s="78" t="s">
        <v>220</v>
      </c>
      <c r="F913" s="78" t="s">
        <v>221</v>
      </c>
      <c r="G913" s="79" t="n">
        <v>37061</v>
      </c>
      <c r="H913" s="91" t="n">
        <v>0.00867718827351558</v>
      </c>
      <c r="I913" s="78" t="s">
        <v>11534</v>
      </c>
      <c r="J913" s="90" t="n">
        <v>31</v>
      </c>
      <c r="K913" s="81" t="n">
        <v>0.347087530940623</v>
      </c>
    </row>
    <row r="914" customFormat="false" ht="15" hidden="false" customHeight="false" outlineLevel="0" collapsed="false">
      <c r="A914" s="78" t="s">
        <v>302</v>
      </c>
      <c r="B914" s="78" t="s">
        <v>303</v>
      </c>
      <c r="C914" s="78" t="s">
        <v>12982</v>
      </c>
      <c r="D914" s="90" t="n">
        <v>13500</v>
      </c>
      <c r="E914" s="78" t="s">
        <v>223</v>
      </c>
      <c r="F914" s="78" t="s">
        <v>224</v>
      </c>
      <c r="G914" s="79" t="n">
        <v>35029</v>
      </c>
      <c r="H914" s="91" t="n">
        <v>0.00820143083114263</v>
      </c>
      <c r="I914" s="78" t="s">
        <v>11528</v>
      </c>
      <c r="J914" s="90" t="n">
        <v>32</v>
      </c>
      <c r="K914" s="81" t="n">
        <v>0.328057233245705</v>
      </c>
    </row>
    <row r="915" customFormat="false" ht="15" hidden="false" customHeight="false" outlineLevel="0" collapsed="false">
      <c r="A915" s="78" t="s">
        <v>302</v>
      </c>
      <c r="B915" s="78" t="s">
        <v>303</v>
      </c>
      <c r="C915" s="78" t="s">
        <v>12983</v>
      </c>
      <c r="D915" s="90" t="n">
        <v>55555</v>
      </c>
      <c r="E915" s="78" t="s">
        <v>232</v>
      </c>
      <c r="F915" s="78" t="s">
        <v>227</v>
      </c>
      <c r="G915" s="79" t="n">
        <v>34977</v>
      </c>
      <c r="H915" s="91" t="n">
        <v>0.0081892559359638</v>
      </c>
      <c r="I915" s="78" t="s">
        <v>11528</v>
      </c>
      <c r="J915" s="90" t="n">
        <v>33</v>
      </c>
      <c r="K915" s="81" t="n">
        <v>0.327570237438552</v>
      </c>
    </row>
    <row r="916" customFormat="false" ht="15" hidden="false" customHeight="false" outlineLevel="0" collapsed="false">
      <c r="A916" s="78" t="s">
        <v>302</v>
      </c>
      <c r="B916" s="78" t="s">
        <v>303</v>
      </c>
      <c r="C916" s="78" t="s">
        <v>12984</v>
      </c>
      <c r="D916" s="90" t="n">
        <v>55777</v>
      </c>
      <c r="E916" s="78" t="s">
        <v>232</v>
      </c>
      <c r="F916" s="78" t="s">
        <v>227</v>
      </c>
      <c r="G916" s="79" t="n">
        <v>34949</v>
      </c>
      <c r="H916" s="91" t="n">
        <v>0.0081827002231752</v>
      </c>
      <c r="I916" s="78" t="s">
        <v>11534</v>
      </c>
      <c r="J916" s="90" t="n">
        <v>34</v>
      </c>
      <c r="K916" s="81" t="n">
        <v>0.327308008927008</v>
      </c>
    </row>
    <row r="917" customFormat="false" ht="15" hidden="false" customHeight="false" outlineLevel="0" collapsed="false">
      <c r="A917" s="78" t="s">
        <v>302</v>
      </c>
      <c r="B917" s="78" t="s">
        <v>303</v>
      </c>
      <c r="C917" s="78" t="s">
        <v>12985</v>
      </c>
      <c r="D917" s="90" t="n">
        <v>13120</v>
      </c>
      <c r="E917" s="78" t="s">
        <v>223</v>
      </c>
      <c r="F917" s="78" t="s">
        <v>224</v>
      </c>
      <c r="G917" s="79" t="n">
        <v>34841</v>
      </c>
      <c r="H917" s="91" t="n">
        <v>0.00815741390241915</v>
      </c>
      <c r="I917" s="78" t="s">
        <v>11528</v>
      </c>
      <c r="J917" s="90" t="n">
        <v>35</v>
      </c>
      <c r="K917" s="81" t="n">
        <v>0.326296556096766</v>
      </c>
    </row>
    <row r="918" customFormat="false" ht="15" hidden="false" customHeight="false" outlineLevel="0" collapsed="false">
      <c r="A918" s="78" t="s">
        <v>302</v>
      </c>
      <c r="B918" s="78" t="s">
        <v>303</v>
      </c>
      <c r="C918" s="78" t="s">
        <v>12986</v>
      </c>
      <c r="D918" s="90" t="n">
        <v>10123</v>
      </c>
      <c r="E918" s="78" t="s">
        <v>11232</v>
      </c>
      <c r="F918" s="78" t="s">
        <v>221</v>
      </c>
      <c r="G918" s="79" t="n">
        <v>33758</v>
      </c>
      <c r="H918" s="91" t="n">
        <v>0.00790384829705995</v>
      </c>
      <c r="I918" s="78" t="s">
        <v>11528</v>
      </c>
      <c r="J918" s="90" t="n">
        <v>36</v>
      </c>
      <c r="K918" s="81" t="n">
        <v>0.316153931882398</v>
      </c>
    </row>
    <row r="919" customFormat="false" ht="15" hidden="false" customHeight="false" outlineLevel="0" collapsed="false">
      <c r="A919" s="78" t="s">
        <v>302</v>
      </c>
      <c r="B919" s="78" t="s">
        <v>303</v>
      </c>
      <c r="C919" s="78" t="s">
        <v>12987</v>
      </c>
      <c r="D919" s="90" t="n">
        <v>13987</v>
      </c>
      <c r="E919" s="78" t="s">
        <v>223</v>
      </c>
      <c r="F919" s="78" t="s">
        <v>224</v>
      </c>
      <c r="G919" s="79" t="n">
        <v>33304</v>
      </c>
      <c r="H919" s="91" t="n">
        <v>0.00779755209684474</v>
      </c>
      <c r="I919" s="78" t="s">
        <v>11534</v>
      </c>
      <c r="J919" s="90" t="n">
        <v>37</v>
      </c>
      <c r="K919" s="81" t="n">
        <v>0.311902083873789</v>
      </c>
    </row>
    <row r="920" customFormat="false" ht="15" hidden="false" customHeight="false" outlineLevel="0" collapsed="false">
      <c r="A920" s="78" t="s">
        <v>302</v>
      </c>
      <c r="B920" s="78" t="s">
        <v>303</v>
      </c>
      <c r="C920" s="78" t="s">
        <v>12988</v>
      </c>
      <c r="D920" s="90" t="n">
        <v>30300</v>
      </c>
      <c r="E920" s="78" t="s">
        <v>234</v>
      </c>
      <c r="F920" s="78" t="s">
        <v>221</v>
      </c>
      <c r="G920" s="79" t="n">
        <v>32134</v>
      </c>
      <c r="H920" s="91" t="n">
        <v>0.00752361695532094</v>
      </c>
      <c r="I920" s="78" t="s">
        <v>11528</v>
      </c>
      <c r="J920" s="90" t="n">
        <v>38</v>
      </c>
      <c r="K920" s="81" t="n">
        <v>0.300944678212838</v>
      </c>
    </row>
    <row r="921" customFormat="false" ht="15" hidden="false" customHeight="false" outlineLevel="0" collapsed="false">
      <c r="A921" s="78" t="s">
        <v>302</v>
      </c>
      <c r="B921" s="78" t="s">
        <v>303</v>
      </c>
      <c r="C921" s="78" t="s">
        <v>12989</v>
      </c>
      <c r="D921" s="90" t="n">
        <v>12345</v>
      </c>
      <c r="E921" s="78" t="s">
        <v>11277</v>
      </c>
      <c r="F921" s="78" t="s">
        <v>224</v>
      </c>
      <c r="G921" s="79" t="n">
        <v>27918</v>
      </c>
      <c r="H921" s="91" t="n">
        <v>0.00653651391543692</v>
      </c>
      <c r="I921" s="78" t="s">
        <v>11534</v>
      </c>
      <c r="J921" s="90" t="n">
        <v>39</v>
      </c>
      <c r="K921" s="81" t="n">
        <v>0.261460556617477</v>
      </c>
    </row>
    <row r="922" customFormat="false" ht="15" hidden="false" customHeight="false" outlineLevel="0" collapsed="false">
      <c r="A922" s="78" t="s">
        <v>302</v>
      </c>
      <c r="B922" s="78" t="s">
        <v>303</v>
      </c>
      <c r="C922" s="78" t="s">
        <v>12990</v>
      </c>
      <c r="D922" s="90" t="n">
        <v>10200</v>
      </c>
      <c r="E922" s="78" t="s">
        <v>11232</v>
      </c>
      <c r="F922" s="78" t="s">
        <v>221</v>
      </c>
      <c r="G922" s="79" t="n">
        <v>25647</v>
      </c>
      <c r="H922" s="91" t="n">
        <v>0.00600479878176126</v>
      </c>
      <c r="I922" s="78" t="s">
        <v>11528</v>
      </c>
      <c r="J922" s="90" t="n">
        <v>40</v>
      </c>
      <c r="K922" s="81" t="n">
        <v>0.24019195127045</v>
      </c>
    </row>
    <row r="923" customFormat="false" ht="15" hidden="false" customHeight="false" outlineLevel="0" collapsed="false">
      <c r="A923" s="78" t="s">
        <v>327</v>
      </c>
      <c r="B923" s="78" t="s">
        <v>328</v>
      </c>
      <c r="C923" s="78" t="s">
        <v>12991</v>
      </c>
      <c r="D923" s="90" t="n">
        <v>44444</v>
      </c>
      <c r="E923" s="78" t="s">
        <v>11240</v>
      </c>
      <c r="F923" s="78" t="s">
        <v>221</v>
      </c>
      <c r="G923" s="79" t="n">
        <v>52765</v>
      </c>
      <c r="H923" s="91" t="n">
        <v>0.0426700372478331</v>
      </c>
      <c r="I923" s="78" t="s">
        <v>11528</v>
      </c>
      <c r="J923" s="90" t="n">
        <v>1</v>
      </c>
      <c r="K923" s="81" t="n">
        <v>1.024080893948</v>
      </c>
    </row>
    <row r="924" customFormat="false" ht="15" hidden="false" customHeight="false" outlineLevel="0" collapsed="false">
      <c r="A924" s="78" t="s">
        <v>327</v>
      </c>
      <c r="B924" s="78" t="s">
        <v>328</v>
      </c>
      <c r="C924" s="78" t="s">
        <v>12992</v>
      </c>
      <c r="D924" s="90" t="n">
        <v>55777</v>
      </c>
      <c r="E924" s="78" t="s">
        <v>232</v>
      </c>
      <c r="F924" s="78" t="s">
        <v>227</v>
      </c>
      <c r="G924" s="79" t="n">
        <v>49550</v>
      </c>
      <c r="H924" s="91" t="n">
        <v>0.0400701287904886</v>
      </c>
      <c r="I924" s="78" t="s">
        <v>11528</v>
      </c>
      <c r="J924" s="90" t="n">
        <v>2</v>
      </c>
      <c r="K924" s="81" t="n">
        <v>0.961683090971727</v>
      </c>
    </row>
    <row r="925" customFormat="false" ht="15" hidden="false" customHeight="false" outlineLevel="0" collapsed="false">
      <c r="A925" s="78" t="s">
        <v>327</v>
      </c>
      <c r="B925" s="78" t="s">
        <v>328</v>
      </c>
      <c r="C925" s="78" t="s">
        <v>12993</v>
      </c>
      <c r="D925" s="90" t="n">
        <v>40000</v>
      </c>
      <c r="E925" s="78" t="s">
        <v>11270</v>
      </c>
      <c r="F925" s="78" t="s">
        <v>224</v>
      </c>
      <c r="G925" s="79" t="n">
        <v>44155</v>
      </c>
      <c r="H925" s="91" t="n">
        <v>0.035707296402503</v>
      </c>
      <c r="I925" s="78" t="s">
        <v>11528</v>
      </c>
      <c r="J925" s="90" t="n">
        <v>3</v>
      </c>
      <c r="K925" s="81" t="n">
        <v>0.856975113660073</v>
      </c>
    </row>
    <row r="926" customFormat="false" ht="15" hidden="false" customHeight="false" outlineLevel="0" collapsed="false">
      <c r="A926" s="78" t="s">
        <v>327</v>
      </c>
      <c r="B926" s="78" t="s">
        <v>328</v>
      </c>
      <c r="C926" s="78" t="s">
        <v>12994</v>
      </c>
      <c r="D926" s="90" t="n">
        <v>55555</v>
      </c>
      <c r="E926" s="78" t="s">
        <v>232</v>
      </c>
      <c r="F926" s="78" t="s">
        <v>227</v>
      </c>
      <c r="G926" s="79" t="n">
        <v>41559</v>
      </c>
      <c r="H926" s="91" t="n">
        <v>0.0336079612997763</v>
      </c>
      <c r="I926" s="78" t="s">
        <v>11528</v>
      </c>
      <c r="J926" s="90" t="n">
        <v>4</v>
      </c>
      <c r="K926" s="81" t="n">
        <v>0.806591071194632</v>
      </c>
    </row>
    <row r="927" customFormat="false" ht="15" hidden="false" customHeight="false" outlineLevel="0" collapsed="false">
      <c r="A927" s="78" t="s">
        <v>327</v>
      </c>
      <c r="B927" s="78" t="s">
        <v>328</v>
      </c>
      <c r="C927" s="78" t="s">
        <v>12995</v>
      </c>
      <c r="D927" s="90" t="n">
        <v>55123</v>
      </c>
      <c r="E927" s="78" t="s">
        <v>232</v>
      </c>
      <c r="F927" s="78" t="s">
        <v>227</v>
      </c>
      <c r="G927" s="79" t="n">
        <v>38977</v>
      </c>
      <c r="H927" s="91" t="n">
        <v>0.0315199477268794</v>
      </c>
      <c r="I927" s="78" t="s">
        <v>11528</v>
      </c>
      <c r="J927" s="90" t="n">
        <v>5</v>
      </c>
      <c r="K927" s="81" t="n">
        <v>0.756478745445106</v>
      </c>
    </row>
    <row r="928" customFormat="false" ht="15" hidden="false" customHeight="false" outlineLevel="0" collapsed="false">
      <c r="A928" s="78" t="s">
        <v>327</v>
      </c>
      <c r="B928" s="78" t="s">
        <v>328</v>
      </c>
      <c r="C928" s="78" t="s">
        <v>12996</v>
      </c>
      <c r="D928" s="90" t="n">
        <v>15555</v>
      </c>
      <c r="E928" s="78" t="s">
        <v>11237</v>
      </c>
      <c r="F928" s="78" t="s">
        <v>227</v>
      </c>
      <c r="G928" s="79" t="n">
        <v>36949</v>
      </c>
      <c r="H928" s="91" t="n">
        <v>0.0298799432629619</v>
      </c>
      <c r="I928" s="78" t="s">
        <v>11528</v>
      </c>
      <c r="J928" s="90" t="n">
        <v>6</v>
      </c>
      <c r="K928" s="81" t="n">
        <v>0.717118638311087</v>
      </c>
    </row>
    <row r="929" customFormat="false" ht="15" hidden="false" customHeight="false" outlineLevel="0" collapsed="false">
      <c r="A929" s="78" t="s">
        <v>327</v>
      </c>
      <c r="B929" s="78" t="s">
        <v>328</v>
      </c>
      <c r="C929" s="78" t="s">
        <v>12997</v>
      </c>
      <c r="D929" s="90" t="n">
        <v>44000</v>
      </c>
      <c r="E929" s="78" t="s">
        <v>11240</v>
      </c>
      <c r="F929" s="78" t="s">
        <v>221</v>
      </c>
      <c r="G929" s="79" t="n">
        <v>33935</v>
      </c>
      <c r="H929" s="91" t="n">
        <v>0.0274425796267453</v>
      </c>
      <c r="I929" s="78" t="s">
        <v>11528</v>
      </c>
      <c r="J929" s="90" t="n">
        <v>7</v>
      </c>
      <c r="K929" s="81" t="n">
        <v>0.658621911041888</v>
      </c>
    </row>
    <row r="930" customFormat="false" ht="15" hidden="false" customHeight="false" outlineLevel="0" collapsed="false">
      <c r="A930" s="78" t="s">
        <v>327</v>
      </c>
      <c r="B930" s="78" t="s">
        <v>328</v>
      </c>
      <c r="C930" s="78" t="s">
        <v>12998</v>
      </c>
      <c r="D930" s="90" t="n">
        <v>43777</v>
      </c>
      <c r="E930" s="78" t="s">
        <v>11632</v>
      </c>
      <c r="F930" s="78" t="s">
        <v>224</v>
      </c>
      <c r="G930" s="79" t="n">
        <v>31195</v>
      </c>
      <c r="H930" s="91" t="n">
        <v>0.0252267945029121</v>
      </c>
      <c r="I930" s="78" t="s">
        <v>11528</v>
      </c>
      <c r="J930" s="90" t="n">
        <v>8</v>
      </c>
      <c r="K930" s="81" t="n">
        <v>0.60544306806989</v>
      </c>
    </row>
    <row r="931" customFormat="false" ht="15" hidden="false" customHeight="false" outlineLevel="0" collapsed="false">
      <c r="A931" s="78" t="s">
        <v>327</v>
      </c>
      <c r="B931" s="78" t="s">
        <v>328</v>
      </c>
      <c r="C931" s="78" t="s">
        <v>12999</v>
      </c>
      <c r="D931" s="90" t="n">
        <v>44777</v>
      </c>
      <c r="E931" s="78" t="s">
        <v>11240</v>
      </c>
      <c r="F931" s="78" t="s">
        <v>221</v>
      </c>
      <c r="G931" s="79" t="n">
        <v>30937</v>
      </c>
      <c r="H931" s="91" t="n">
        <v>0.0250181548817628</v>
      </c>
      <c r="I931" s="78" t="s">
        <v>11528</v>
      </c>
      <c r="J931" s="90" t="n">
        <v>9</v>
      </c>
      <c r="K931" s="81" t="n">
        <v>0.600435717162307</v>
      </c>
    </row>
    <row r="932" customFormat="false" ht="15" hidden="false" customHeight="false" outlineLevel="0" collapsed="false">
      <c r="A932" s="78" t="s">
        <v>327</v>
      </c>
      <c r="B932" s="78" t="s">
        <v>328</v>
      </c>
      <c r="C932" s="78" t="s">
        <v>13000</v>
      </c>
      <c r="D932" s="90" t="n">
        <v>44111</v>
      </c>
      <c r="E932" s="78" t="s">
        <v>11240</v>
      </c>
      <c r="F932" s="78" t="s">
        <v>221</v>
      </c>
      <c r="G932" s="79" t="n">
        <v>30788</v>
      </c>
      <c r="H932" s="91" t="n">
        <v>0.0248976614571456</v>
      </c>
      <c r="I932" s="78" t="s">
        <v>11528</v>
      </c>
      <c r="J932" s="90" t="n">
        <v>10</v>
      </c>
      <c r="K932" s="81" t="n">
        <v>0.597543874971494</v>
      </c>
    </row>
    <row r="933" customFormat="false" ht="15" hidden="false" customHeight="false" outlineLevel="0" collapsed="false">
      <c r="A933" s="78" t="s">
        <v>327</v>
      </c>
      <c r="B933" s="78" t="s">
        <v>328</v>
      </c>
      <c r="C933" s="78" t="s">
        <v>13001</v>
      </c>
      <c r="D933" s="90" t="n">
        <v>44555</v>
      </c>
      <c r="E933" s="78" t="s">
        <v>11240</v>
      </c>
      <c r="F933" s="78" t="s">
        <v>221</v>
      </c>
      <c r="G933" s="79" t="n">
        <v>30419</v>
      </c>
      <c r="H933" s="91" t="n">
        <v>0.02459925827806</v>
      </c>
      <c r="I933" s="78" t="s">
        <v>11528</v>
      </c>
      <c r="J933" s="90" t="n">
        <v>11</v>
      </c>
      <c r="K933" s="81" t="n">
        <v>0.59038219867344</v>
      </c>
    </row>
    <row r="934" customFormat="false" ht="15" hidden="false" customHeight="false" outlineLevel="0" collapsed="false">
      <c r="A934" s="78" t="s">
        <v>327</v>
      </c>
      <c r="B934" s="78" t="s">
        <v>328</v>
      </c>
      <c r="C934" s="78" t="s">
        <v>13002</v>
      </c>
      <c r="D934" s="90" t="n">
        <v>44222</v>
      </c>
      <c r="E934" s="78" t="s">
        <v>11240</v>
      </c>
      <c r="F934" s="78" t="s">
        <v>221</v>
      </c>
      <c r="G934" s="79" t="n">
        <v>29624</v>
      </c>
      <c r="H934" s="91" t="n">
        <v>0.0239563571198675</v>
      </c>
      <c r="I934" s="78" t="s">
        <v>11534</v>
      </c>
      <c r="J934" s="90" t="n">
        <v>12</v>
      </c>
      <c r="K934" s="81" t="n">
        <v>0.57495257087682</v>
      </c>
    </row>
    <row r="935" customFormat="false" ht="15" hidden="false" customHeight="false" outlineLevel="0" collapsed="false">
      <c r="A935" s="78" t="s">
        <v>327</v>
      </c>
      <c r="B935" s="78" t="s">
        <v>328</v>
      </c>
      <c r="C935" s="78" t="s">
        <v>13003</v>
      </c>
      <c r="D935" s="90" t="n">
        <v>55015</v>
      </c>
      <c r="E935" s="78" t="s">
        <v>232</v>
      </c>
      <c r="F935" s="78" t="s">
        <v>227</v>
      </c>
      <c r="G935" s="79" t="n">
        <v>29088</v>
      </c>
      <c r="H935" s="91" t="n">
        <v>0.0235229042635264</v>
      </c>
      <c r="I935" s="78" t="s">
        <v>11528</v>
      </c>
      <c r="J935" s="90" t="n">
        <v>13</v>
      </c>
      <c r="K935" s="81" t="n">
        <v>0.564549702324634</v>
      </c>
    </row>
    <row r="936" customFormat="false" ht="15" hidden="false" customHeight="false" outlineLevel="0" collapsed="false">
      <c r="A936" s="78" t="s">
        <v>327</v>
      </c>
      <c r="B936" s="78" t="s">
        <v>328</v>
      </c>
      <c r="C936" s="78" t="s">
        <v>13004</v>
      </c>
      <c r="D936" s="90" t="n">
        <v>10000</v>
      </c>
      <c r="E936" s="78" t="s">
        <v>11232</v>
      </c>
      <c r="F936" s="78" t="s">
        <v>221</v>
      </c>
      <c r="G936" s="79" t="n">
        <v>28839</v>
      </c>
      <c r="H936" s="91" t="n">
        <v>0.0233215427686963</v>
      </c>
      <c r="I936" s="78" t="s">
        <v>11528</v>
      </c>
      <c r="J936" s="90" t="n">
        <v>14</v>
      </c>
      <c r="K936" s="81" t="n">
        <v>0.559717026448711</v>
      </c>
    </row>
    <row r="937" customFormat="false" ht="15" hidden="false" customHeight="false" outlineLevel="0" collapsed="false">
      <c r="A937" s="78" t="s">
        <v>327</v>
      </c>
      <c r="B937" s="78" t="s">
        <v>328</v>
      </c>
      <c r="C937" s="78" t="s">
        <v>13005</v>
      </c>
      <c r="D937" s="90" t="n">
        <v>22123</v>
      </c>
      <c r="E937" s="78" t="s">
        <v>220</v>
      </c>
      <c r="F937" s="78" t="s">
        <v>221</v>
      </c>
      <c r="G937" s="79" t="n">
        <v>28675</v>
      </c>
      <c r="H937" s="91" t="n">
        <v>0.0231889191335472</v>
      </c>
      <c r="I937" s="78" t="s">
        <v>11528</v>
      </c>
      <c r="J937" s="90" t="n">
        <v>15</v>
      </c>
      <c r="K937" s="81" t="n">
        <v>0.556534059205132</v>
      </c>
    </row>
    <row r="938" customFormat="false" ht="15" hidden="false" customHeight="false" outlineLevel="0" collapsed="false">
      <c r="A938" s="78" t="s">
        <v>327</v>
      </c>
      <c r="B938" s="78" t="s">
        <v>328</v>
      </c>
      <c r="C938" s="78" t="s">
        <v>13006</v>
      </c>
      <c r="D938" s="90" t="n">
        <v>10777</v>
      </c>
      <c r="E938" s="78" t="s">
        <v>11232</v>
      </c>
      <c r="F938" s="78" t="s">
        <v>221</v>
      </c>
      <c r="G938" s="79" t="n">
        <v>28098</v>
      </c>
      <c r="H938" s="91" t="n">
        <v>0.0227223103684188</v>
      </c>
      <c r="I938" s="78" t="s">
        <v>11528</v>
      </c>
      <c r="J938" s="90" t="n">
        <v>16</v>
      </c>
      <c r="K938" s="81" t="n">
        <v>0.54533544884205</v>
      </c>
    </row>
    <row r="939" customFormat="false" ht="15" hidden="false" customHeight="false" outlineLevel="0" collapsed="false">
      <c r="A939" s="78" t="s">
        <v>327</v>
      </c>
      <c r="B939" s="78" t="s">
        <v>328</v>
      </c>
      <c r="C939" s="78" t="s">
        <v>13007</v>
      </c>
      <c r="D939" s="90" t="n">
        <v>55190</v>
      </c>
      <c r="E939" s="78" t="s">
        <v>232</v>
      </c>
      <c r="F939" s="78" t="s">
        <v>227</v>
      </c>
      <c r="G939" s="79" t="n">
        <v>27711</v>
      </c>
      <c r="H939" s="91" t="n">
        <v>0.0224093509366949</v>
      </c>
      <c r="I939" s="78" t="s">
        <v>11534</v>
      </c>
      <c r="J939" s="90" t="n">
        <v>17</v>
      </c>
      <c r="K939" s="81" t="n">
        <v>0.537824422480677</v>
      </c>
    </row>
    <row r="940" customFormat="false" ht="15" hidden="false" customHeight="false" outlineLevel="0" collapsed="false">
      <c r="A940" s="78" t="s">
        <v>327</v>
      </c>
      <c r="B940" s="78" t="s">
        <v>328</v>
      </c>
      <c r="C940" s="78" t="s">
        <v>13008</v>
      </c>
      <c r="D940" s="90" t="n">
        <v>15500</v>
      </c>
      <c r="E940" s="78" t="s">
        <v>11237</v>
      </c>
      <c r="F940" s="78" t="s">
        <v>227</v>
      </c>
      <c r="G940" s="79" t="n">
        <v>24177</v>
      </c>
      <c r="H940" s="91" t="n">
        <v>0.0195514733353712</v>
      </c>
      <c r="I940" s="78" t="s">
        <v>11528</v>
      </c>
      <c r="J940" s="90" t="n">
        <v>18</v>
      </c>
      <c r="K940" s="81" t="n">
        <v>0.469235360048909</v>
      </c>
    </row>
    <row r="941" customFormat="false" ht="15" hidden="false" customHeight="false" outlineLevel="0" collapsed="false">
      <c r="A941" s="78" t="s">
        <v>327</v>
      </c>
      <c r="B941" s="78" t="s">
        <v>328</v>
      </c>
      <c r="C941" s="78" t="s">
        <v>13009</v>
      </c>
      <c r="D941" s="90" t="n">
        <v>43000</v>
      </c>
      <c r="E941" s="78" t="s">
        <v>11632</v>
      </c>
      <c r="F941" s="78" t="s">
        <v>224</v>
      </c>
      <c r="G941" s="79" t="n">
        <v>23314</v>
      </c>
      <c r="H941" s="91" t="n">
        <v>0.0188535818894339</v>
      </c>
      <c r="I941" s="78" t="s">
        <v>11528</v>
      </c>
      <c r="J941" s="90" t="n">
        <v>19</v>
      </c>
      <c r="K941" s="81" t="n">
        <v>0.452485965346415</v>
      </c>
    </row>
    <row r="942" customFormat="false" ht="15" hidden="false" customHeight="false" outlineLevel="0" collapsed="false">
      <c r="A942" s="78" t="s">
        <v>327</v>
      </c>
      <c r="B942" s="78" t="s">
        <v>328</v>
      </c>
      <c r="C942" s="78" t="s">
        <v>13010</v>
      </c>
      <c r="D942" s="90" t="n">
        <v>13000</v>
      </c>
      <c r="E942" s="78" t="s">
        <v>223</v>
      </c>
      <c r="F942" s="78" t="s">
        <v>224</v>
      </c>
      <c r="G942" s="79" t="n">
        <v>23289</v>
      </c>
      <c r="H942" s="91" t="n">
        <v>0.0188333648718807</v>
      </c>
      <c r="I942" s="78" t="s">
        <v>11528</v>
      </c>
      <c r="J942" s="90" t="n">
        <v>20</v>
      </c>
      <c r="K942" s="81" t="n">
        <v>0.452000756925137</v>
      </c>
    </row>
    <row r="943" customFormat="false" ht="15" hidden="false" customHeight="false" outlineLevel="0" collapsed="false">
      <c r="A943" s="78" t="s">
        <v>327</v>
      </c>
      <c r="B943" s="78" t="s">
        <v>328</v>
      </c>
      <c r="C943" s="78" t="s">
        <v>13011</v>
      </c>
      <c r="D943" s="90" t="n">
        <v>10111</v>
      </c>
      <c r="E943" s="78" t="s">
        <v>11232</v>
      </c>
      <c r="F943" s="78" t="s">
        <v>221</v>
      </c>
      <c r="G943" s="79" t="n">
        <v>22886</v>
      </c>
      <c r="H943" s="91" t="n">
        <v>0.0185074665489228</v>
      </c>
      <c r="I943" s="78" t="s">
        <v>11534</v>
      </c>
      <c r="J943" s="90" t="n">
        <v>21</v>
      </c>
      <c r="K943" s="81" t="n">
        <v>0.444179197174146</v>
      </c>
    </row>
    <row r="944" customFormat="false" ht="15" hidden="false" customHeight="false" outlineLevel="0" collapsed="false">
      <c r="A944" s="78" t="s">
        <v>327</v>
      </c>
      <c r="B944" s="78" t="s">
        <v>328</v>
      </c>
      <c r="C944" s="78" t="s">
        <v>13012</v>
      </c>
      <c r="D944" s="90" t="n">
        <v>22200</v>
      </c>
      <c r="E944" s="78" t="s">
        <v>220</v>
      </c>
      <c r="F944" s="78" t="s">
        <v>221</v>
      </c>
      <c r="G944" s="79" t="n">
        <v>22483</v>
      </c>
      <c r="H944" s="91" t="n">
        <v>0.0181815682259648</v>
      </c>
      <c r="I944" s="78" t="s">
        <v>11534</v>
      </c>
      <c r="J944" s="90" t="n">
        <v>22</v>
      </c>
      <c r="K944" s="81" t="n">
        <v>0.436357637423155</v>
      </c>
    </row>
    <row r="945" customFormat="false" ht="15" hidden="false" customHeight="false" outlineLevel="0" collapsed="false">
      <c r="A945" s="78" t="s">
        <v>327</v>
      </c>
      <c r="B945" s="78" t="s">
        <v>328</v>
      </c>
      <c r="C945" s="78" t="s">
        <v>13013</v>
      </c>
      <c r="D945" s="90" t="n">
        <v>40400</v>
      </c>
      <c r="E945" s="78" t="s">
        <v>11270</v>
      </c>
      <c r="F945" s="78" t="s">
        <v>224</v>
      </c>
      <c r="G945" s="79" t="n">
        <v>18829</v>
      </c>
      <c r="H945" s="91" t="n">
        <v>0.0152266489403857</v>
      </c>
      <c r="I945" s="78" t="s">
        <v>11534</v>
      </c>
      <c r="J945" s="90" t="n">
        <v>23</v>
      </c>
      <c r="K945" s="81" t="n">
        <v>0.365439574569256</v>
      </c>
    </row>
    <row r="946" customFormat="false" ht="15" hidden="false" customHeight="false" outlineLevel="0" collapsed="false">
      <c r="A946" s="78" t="s">
        <v>327</v>
      </c>
      <c r="B946" s="78" t="s">
        <v>328</v>
      </c>
      <c r="C946" s="78" t="s">
        <v>13014</v>
      </c>
      <c r="D946" s="90" t="n">
        <v>70456</v>
      </c>
      <c r="E946" s="78" t="s">
        <v>226</v>
      </c>
      <c r="F946" s="78" t="s">
        <v>227</v>
      </c>
      <c r="G946" s="79" t="n">
        <v>18751</v>
      </c>
      <c r="H946" s="91" t="n">
        <v>0.0151635718456196</v>
      </c>
      <c r="I946" s="78" t="s">
        <v>11534</v>
      </c>
      <c r="J946" s="90" t="n">
        <v>24</v>
      </c>
      <c r="K946" s="81" t="n">
        <v>0.363925724294871</v>
      </c>
    </row>
    <row r="947" customFormat="false" ht="15" hidden="false" customHeight="false" outlineLevel="0" collapsed="false">
      <c r="A947" s="78" t="s">
        <v>280</v>
      </c>
      <c r="B947" s="78" t="s">
        <v>281</v>
      </c>
      <c r="C947" s="78" t="s">
        <v>13015</v>
      </c>
      <c r="D947" s="90" t="n">
        <v>22011</v>
      </c>
      <c r="E947" s="78" t="s">
        <v>220</v>
      </c>
      <c r="F947" s="78" t="s">
        <v>221</v>
      </c>
      <c r="G947" s="79" t="n">
        <v>1956238</v>
      </c>
      <c r="H947" s="91" t="n">
        <v>0.0839947112097056</v>
      </c>
      <c r="I947" s="78" t="s">
        <v>11528</v>
      </c>
      <c r="J947" s="90" t="n">
        <v>1</v>
      </c>
      <c r="K947" s="81" t="n">
        <v>7.89550285371232</v>
      </c>
    </row>
    <row r="948" customFormat="false" ht="15" hidden="false" customHeight="false" outlineLevel="0" collapsed="false">
      <c r="A948" s="78" t="s">
        <v>280</v>
      </c>
      <c r="B948" s="78" t="s">
        <v>281</v>
      </c>
      <c r="C948" s="78" t="s">
        <v>13016</v>
      </c>
      <c r="D948" s="90" t="n">
        <v>13133</v>
      </c>
      <c r="E948" s="78" t="s">
        <v>223</v>
      </c>
      <c r="F948" s="78" t="s">
        <v>224</v>
      </c>
      <c r="G948" s="79" t="n">
        <v>654627</v>
      </c>
      <c r="H948" s="91" t="n">
        <v>0.0281076258691815</v>
      </c>
      <c r="I948" s="78" t="s">
        <v>11528</v>
      </c>
      <c r="J948" s="90" t="n">
        <v>2</v>
      </c>
      <c r="K948" s="81" t="n">
        <v>2.64211683170306</v>
      </c>
    </row>
    <row r="949" customFormat="false" ht="15" hidden="false" customHeight="false" outlineLevel="0" collapsed="false">
      <c r="A949" s="78" t="s">
        <v>280</v>
      </c>
      <c r="B949" s="78" t="s">
        <v>281</v>
      </c>
      <c r="C949" s="78" t="s">
        <v>13017</v>
      </c>
      <c r="D949" s="90" t="n">
        <v>50700</v>
      </c>
      <c r="E949" s="78" t="s">
        <v>11316</v>
      </c>
      <c r="F949" s="78" t="s">
        <v>224</v>
      </c>
      <c r="G949" s="79" t="n">
        <v>407773</v>
      </c>
      <c r="H949" s="91" t="n">
        <v>0.0175084909781506</v>
      </c>
      <c r="I949" s="78" t="s">
        <v>11528</v>
      </c>
      <c r="J949" s="90" t="n">
        <v>3</v>
      </c>
      <c r="K949" s="81" t="n">
        <v>1.64579815194615</v>
      </c>
    </row>
    <row r="950" customFormat="false" ht="15" hidden="false" customHeight="false" outlineLevel="0" collapsed="false">
      <c r="A950" s="78" t="s">
        <v>280</v>
      </c>
      <c r="B950" s="78" t="s">
        <v>281</v>
      </c>
      <c r="C950" s="78" t="s">
        <v>13018</v>
      </c>
      <c r="D950" s="90" t="n">
        <v>50789</v>
      </c>
      <c r="E950" s="78" t="s">
        <v>11316</v>
      </c>
      <c r="F950" s="78" t="s">
        <v>224</v>
      </c>
      <c r="G950" s="79" t="n">
        <v>367861</v>
      </c>
      <c r="H950" s="91" t="n">
        <v>0.0157947951426736</v>
      </c>
      <c r="I950" s="78" t="s">
        <v>11528</v>
      </c>
      <c r="J950" s="90" t="n">
        <v>4</v>
      </c>
      <c r="K950" s="81" t="n">
        <v>1.48471074341132</v>
      </c>
    </row>
    <row r="951" customFormat="false" ht="15" hidden="false" customHeight="false" outlineLevel="0" collapsed="false">
      <c r="A951" s="78" t="s">
        <v>280</v>
      </c>
      <c r="B951" s="78" t="s">
        <v>281</v>
      </c>
      <c r="C951" s="78" t="s">
        <v>13019</v>
      </c>
      <c r="D951" s="90" t="n">
        <v>50000</v>
      </c>
      <c r="E951" s="78" t="s">
        <v>11316</v>
      </c>
      <c r="F951" s="78" t="s">
        <v>224</v>
      </c>
      <c r="G951" s="79" t="n">
        <v>326190</v>
      </c>
      <c r="H951" s="91" t="n">
        <v>0.0140055733757824</v>
      </c>
      <c r="I951" s="78" t="s">
        <v>11528</v>
      </c>
      <c r="J951" s="90" t="n">
        <v>5</v>
      </c>
      <c r="K951" s="81" t="n">
        <v>1.31652389732355</v>
      </c>
    </row>
    <row r="952" customFormat="false" ht="15" hidden="false" customHeight="false" outlineLevel="0" collapsed="false">
      <c r="A952" s="78" t="s">
        <v>280</v>
      </c>
      <c r="B952" s="78" t="s">
        <v>281</v>
      </c>
      <c r="C952" s="78" t="s">
        <v>13020</v>
      </c>
      <c r="D952" s="90" t="n">
        <v>22800</v>
      </c>
      <c r="E952" s="78" t="s">
        <v>220</v>
      </c>
      <c r="F952" s="78" t="s">
        <v>221</v>
      </c>
      <c r="G952" s="79" t="n">
        <v>235363</v>
      </c>
      <c r="H952" s="91" t="n">
        <v>0.0101057474675627</v>
      </c>
      <c r="I952" s="78" t="s">
        <v>11528</v>
      </c>
      <c r="J952" s="90" t="n">
        <v>6</v>
      </c>
      <c r="K952" s="81" t="n">
        <v>0.949940261950894</v>
      </c>
    </row>
    <row r="953" customFormat="false" ht="15" hidden="false" customHeight="false" outlineLevel="0" collapsed="false">
      <c r="A953" s="78" t="s">
        <v>280</v>
      </c>
      <c r="B953" s="78" t="s">
        <v>281</v>
      </c>
      <c r="C953" s="78" t="s">
        <v>13021</v>
      </c>
      <c r="D953" s="90" t="n">
        <v>20200</v>
      </c>
      <c r="E953" s="78" t="s">
        <v>11266</v>
      </c>
      <c r="F953" s="78" t="s">
        <v>227</v>
      </c>
      <c r="G953" s="79" t="n">
        <v>229928</v>
      </c>
      <c r="H953" s="91" t="n">
        <v>0.00987238564991846</v>
      </c>
      <c r="I953" s="78" t="s">
        <v>11528</v>
      </c>
      <c r="J953" s="90" t="n">
        <v>7</v>
      </c>
      <c r="K953" s="81" t="n">
        <v>0.928004251092335</v>
      </c>
    </row>
    <row r="954" customFormat="false" ht="15" hidden="false" customHeight="false" outlineLevel="0" collapsed="false">
      <c r="A954" s="78" t="s">
        <v>280</v>
      </c>
      <c r="B954" s="78" t="s">
        <v>281</v>
      </c>
      <c r="C954" s="78" t="s">
        <v>13022</v>
      </c>
      <c r="D954" s="90" t="n">
        <v>22444</v>
      </c>
      <c r="E954" s="78" t="s">
        <v>220</v>
      </c>
      <c r="F954" s="78" t="s">
        <v>221</v>
      </c>
      <c r="G954" s="79" t="n">
        <v>198342</v>
      </c>
      <c r="H954" s="91" t="n">
        <v>0.00851618208559256</v>
      </c>
      <c r="I954" s="78" t="s">
        <v>11528</v>
      </c>
      <c r="J954" s="90" t="n">
        <v>8</v>
      </c>
      <c r="K954" s="81" t="n">
        <v>0.800521116045701</v>
      </c>
    </row>
    <row r="955" customFormat="false" ht="15" hidden="false" customHeight="false" outlineLevel="0" collapsed="false">
      <c r="A955" s="78" t="s">
        <v>280</v>
      </c>
      <c r="B955" s="78" t="s">
        <v>281</v>
      </c>
      <c r="C955" s="78" t="s">
        <v>13023</v>
      </c>
      <c r="D955" s="90" t="n">
        <v>14014</v>
      </c>
      <c r="E955" s="78" t="s">
        <v>230</v>
      </c>
      <c r="F955" s="78" t="s">
        <v>221</v>
      </c>
      <c r="G955" s="79" t="n">
        <v>185582</v>
      </c>
      <c r="H955" s="91" t="n">
        <v>0.00796830779062649</v>
      </c>
      <c r="I955" s="78" t="s">
        <v>11528</v>
      </c>
      <c r="J955" s="90" t="n">
        <v>9</v>
      </c>
      <c r="K955" s="81" t="n">
        <v>0.74902093231889</v>
      </c>
    </row>
    <row r="956" customFormat="false" ht="15" hidden="false" customHeight="false" outlineLevel="0" collapsed="false">
      <c r="A956" s="78" t="s">
        <v>280</v>
      </c>
      <c r="B956" s="78" t="s">
        <v>281</v>
      </c>
      <c r="C956" s="78" t="s">
        <v>13024</v>
      </c>
      <c r="D956" s="90" t="n">
        <v>11111</v>
      </c>
      <c r="E956" s="78" t="s">
        <v>11230</v>
      </c>
      <c r="F956" s="78" t="s">
        <v>221</v>
      </c>
      <c r="G956" s="79" t="n">
        <v>182839</v>
      </c>
      <c r="H956" s="91" t="n">
        <v>0.00785053199195157</v>
      </c>
      <c r="I956" s="78" t="s">
        <v>11528</v>
      </c>
      <c r="J956" s="90" t="n">
        <v>10</v>
      </c>
      <c r="K956" s="81" t="n">
        <v>0.737950007243448</v>
      </c>
    </row>
    <row r="957" customFormat="false" ht="15" hidden="false" customHeight="false" outlineLevel="0" collapsed="false">
      <c r="A957" s="78" t="s">
        <v>280</v>
      </c>
      <c r="B957" s="78" t="s">
        <v>281</v>
      </c>
      <c r="C957" s="78" t="s">
        <v>13025</v>
      </c>
      <c r="D957" s="90" t="n">
        <v>22111</v>
      </c>
      <c r="E957" s="78" t="s">
        <v>220</v>
      </c>
      <c r="F957" s="78" t="s">
        <v>221</v>
      </c>
      <c r="G957" s="79" t="n">
        <v>178164</v>
      </c>
      <c r="H957" s="91" t="n">
        <v>0.00764980218560624</v>
      </c>
      <c r="I957" s="78" t="s">
        <v>11528</v>
      </c>
      <c r="J957" s="90" t="n">
        <v>11</v>
      </c>
      <c r="K957" s="81" t="n">
        <v>0.719081405446987</v>
      </c>
    </row>
    <row r="958" customFormat="false" ht="15" hidden="false" customHeight="false" outlineLevel="0" collapsed="false">
      <c r="A958" s="78" t="s">
        <v>280</v>
      </c>
      <c r="B958" s="78" t="s">
        <v>281</v>
      </c>
      <c r="C958" s="78" t="s">
        <v>13026</v>
      </c>
      <c r="D958" s="90" t="n">
        <v>50110</v>
      </c>
      <c r="E958" s="78" t="s">
        <v>11316</v>
      </c>
      <c r="F958" s="78" t="s">
        <v>224</v>
      </c>
      <c r="G958" s="79" t="n">
        <v>170844</v>
      </c>
      <c r="H958" s="91" t="n">
        <v>0.00733550439256928</v>
      </c>
      <c r="I958" s="78" t="s">
        <v>11528</v>
      </c>
      <c r="J958" s="90" t="n">
        <v>12</v>
      </c>
      <c r="K958" s="81" t="n">
        <v>0.689537412901512</v>
      </c>
    </row>
    <row r="959" customFormat="false" ht="15" hidden="false" customHeight="false" outlineLevel="0" collapsed="false">
      <c r="A959" s="78" t="s">
        <v>280</v>
      </c>
      <c r="B959" s="78" t="s">
        <v>281</v>
      </c>
      <c r="C959" s="78" t="s">
        <v>13027</v>
      </c>
      <c r="D959" s="90" t="n">
        <v>50555</v>
      </c>
      <c r="E959" s="78" t="s">
        <v>11316</v>
      </c>
      <c r="F959" s="78" t="s">
        <v>224</v>
      </c>
      <c r="G959" s="79" t="n">
        <v>169567</v>
      </c>
      <c r="H959" s="91" t="n">
        <v>0.0072806740262157</v>
      </c>
      <c r="I959" s="78" t="s">
        <v>11528</v>
      </c>
      <c r="J959" s="90" t="n">
        <v>13</v>
      </c>
      <c r="K959" s="81" t="n">
        <v>0.684383358464276</v>
      </c>
    </row>
    <row r="960" customFormat="false" ht="15" hidden="false" customHeight="false" outlineLevel="0" collapsed="false">
      <c r="A960" s="78" t="s">
        <v>280</v>
      </c>
      <c r="B960" s="78" t="s">
        <v>281</v>
      </c>
      <c r="C960" s="78" t="s">
        <v>13028</v>
      </c>
      <c r="D960" s="90" t="n">
        <v>11777</v>
      </c>
      <c r="E960" s="78" t="s">
        <v>11230</v>
      </c>
      <c r="F960" s="78" t="s">
        <v>221</v>
      </c>
      <c r="G960" s="79" t="n">
        <v>163918</v>
      </c>
      <c r="H960" s="91" t="n">
        <v>0.00703812372117939</v>
      </c>
      <c r="I960" s="78" t="s">
        <v>11528</v>
      </c>
      <c r="J960" s="90" t="n">
        <v>14</v>
      </c>
      <c r="K960" s="81" t="n">
        <v>0.661583629790862</v>
      </c>
    </row>
    <row r="961" customFormat="false" ht="15" hidden="false" customHeight="false" outlineLevel="0" collapsed="false">
      <c r="A961" s="78" t="s">
        <v>280</v>
      </c>
      <c r="B961" s="78" t="s">
        <v>281</v>
      </c>
      <c r="C961" s="78" t="s">
        <v>13029</v>
      </c>
      <c r="D961" s="90" t="n">
        <v>22000</v>
      </c>
      <c r="E961" s="78" t="s">
        <v>220</v>
      </c>
      <c r="F961" s="78" t="s">
        <v>221</v>
      </c>
      <c r="G961" s="79" t="n">
        <v>162562</v>
      </c>
      <c r="H961" s="91" t="n">
        <v>0.006979901343125</v>
      </c>
      <c r="I961" s="78" t="s">
        <v>11528</v>
      </c>
      <c r="J961" s="90" t="n">
        <v>15</v>
      </c>
      <c r="K961" s="81" t="n">
        <v>0.65611072625375</v>
      </c>
    </row>
    <row r="962" customFormat="false" ht="15" hidden="false" customHeight="false" outlineLevel="0" collapsed="false">
      <c r="A962" s="78" t="s">
        <v>280</v>
      </c>
      <c r="B962" s="78" t="s">
        <v>281</v>
      </c>
      <c r="C962" s="78" t="s">
        <v>13030</v>
      </c>
      <c r="D962" s="90" t="n">
        <v>50900</v>
      </c>
      <c r="E962" s="78" t="s">
        <v>11316</v>
      </c>
      <c r="F962" s="78" t="s">
        <v>224</v>
      </c>
      <c r="G962" s="79" t="n">
        <v>159100</v>
      </c>
      <c r="H962" s="91" t="n">
        <v>0.00683125394428702</v>
      </c>
      <c r="I962" s="78" t="s">
        <v>11528</v>
      </c>
      <c r="J962" s="90" t="n">
        <v>16</v>
      </c>
      <c r="K962" s="81" t="n">
        <v>0.64213787076298</v>
      </c>
    </row>
    <row r="963" customFormat="false" ht="15" hidden="false" customHeight="false" outlineLevel="0" collapsed="false">
      <c r="A963" s="78" t="s">
        <v>280</v>
      </c>
      <c r="B963" s="78" t="s">
        <v>281</v>
      </c>
      <c r="C963" s="78" t="s">
        <v>13031</v>
      </c>
      <c r="D963" s="90" t="n">
        <v>15300</v>
      </c>
      <c r="E963" s="78" t="s">
        <v>11237</v>
      </c>
      <c r="F963" s="78" t="s">
        <v>227</v>
      </c>
      <c r="G963" s="79" t="n">
        <v>159058</v>
      </c>
      <c r="H963" s="91" t="n">
        <v>0.00682945059629419</v>
      </c>
      <c r="I963" s="78" t="s">
        <v>11528</v>
      </c>
      <c r="J963" s="90" t="n">
        <v>17</v>
      </c>
      <c r="K963" s="81" t="n">
        <v>0.641968356051654</v>
      </c>
    </row>
    <row r="964" customFormat="false" ht="15" hidden="false" customHeight="false" outlineLevel="0" collapsed="false">
      <c r="A964" s="78" t="s">
        <v>280</v>
      </c>
      <c r="B964" s="78" t="s">
        <v>281</v>
      </c>
      <c r="C964" s="78" t="s">
        <v>13032</v>
      </c>
      <c r="D964" s="90" t="n">
        <v>10010</v>
      </c>
      <c r="E964" s="78" t="s">
        <v>11232</v>
      </c>
      <c r="F964" s="78" t="s">
        <v>221</v>
      </c>
      <c r="G964" s="79" t="n">
        <v>157381</v>
      </c>
      <c r="H964" s="91" t="n">
        <v>0.0067574454871517</v>
      </c>
      <c r="I964" s="78" t="s">
        <v>11528</v>
      </c>
      <c r="J964" s="90" t="n">
        <v>18</v>
      </c>
      <c r="K964" s="81" t="n">
        <v>0.63519987579226</v>
      </c>
    </row>
    <row r="965" customFormat="false" ht="15" hidden="false" customHeight="false" outlineLevel="0" collapsed="false">
      <c r="A965" s="78" t="s">
        <v>280</v>
      </c>
      <c r="B965" s="78" t="s">
        <v>281</v>
      </c>
      <c r="C965" s="78" t="s">
        <v>13033</v>
      </c>
      <c r="D965" s="90" t="n">
        <v>22222</v>
      </c>
      <c r="E965" s="78" t="s">
        <v>220</v>
      </c>
      <c r="F965" s="78" t="s">
        <v>221</v>
      </c>
      <c r="G965" s="79" t="n">
        <v>156691</v>
      </c>
      <c r="H965" s="91" t="n">
        <v>0.00672781905584084</v>
      </c>
      <c r="I965" s="78" t="s">
        <v>11528</v>
      </c>
      <c r="J965" s="90" t="n">
        <v>19</v>
      </c>
      <c r="K965" s="81" t="n">
        <v>0.632414991249039</v>
      </c>
    </row>
    <row r="966" customFormat="false" ht="15" hidden="false" customHeight="false" outlineLevel="0" collapsed="false">
      <c r="A966" s="78" t="s">
        <v>280</v>
      </c>
      <c r="B966" s="78" t="s">
        <v>281</v>
      </c>
      <c r="C966" s="78" t="s">
        <v>13034</v>
      </c>
      <c r="D966" s="90" t="n">
        <v>22322</v>
      </c>
      <c r="E966" s="78" t="s">
        <v>220</v>
      </c>
      <c r="F966" s="78" t="s">
        <v>221</v>
      </c>
      <c r="G966" s="79" t="n">
        <v>155574</v>
      </c>
      <c r="H966" s="91" t="n">
        <v>0.00667985858660283</v>
      </c>
      <c r="I966" s="78" t="s">
        <v>11528</v>
      </c>
      <c r="J966" s="90" t="n">
        <v>20</v>
      </c>
      <c r="K966" s="81" t="n">
        <v>0.627906707140666</v>
      </c>
    </row>
    <row r="967" customFormat="false" ht="15" hidden="false" customHeight="false" outlineLevel="0" collapsed="false">
      <c r="A967" s="78" t="s">
        <v>280</v>
      </c>
      <c r="B967" s="78" t="s">
        <v>281</v>
      </c>
      <c r="C967" s="78" t="s">
        <v>13035</v>
      </c>
      <c r="D967" s="90" t="n">
        <v>15115</v>
      </c>
      <c r="E967" s="78" t="s">
        <v>11237</v>
      </c>
      <c r="F967" s="78" t="s">
        <v>227</v>
      </c>
      <c r="G967" s="79" t="n">
        <v>154966</v>
      </c>
      <c r="H967" s="91" t="n">
        <v>0.00665375297756369</v>
      </c>
      <c r="I967" s="78" t="s">
        <v>11528</v>
      </c>
      <c r="J967" s="90" t="n">
        <v>21</v>
      </c>
      <c r="K967" s="81" t="n">
        <v>0.625452779890987</v>
      </c>
    </row>
    <row r="968" customFormat="false" ht="15" hidden="false" customHeight="false" outlineLevel="0" collapsed="false">
      <c r="A968" s="78" t="s">
        <v>280</v>
      </c>
      <c r="B968" s="78" t="s">
        <v>281</v>
      </c>
      <c r="C968" s="78" t="s">
        <v>13036</v>
      </c>
      <c r="D968" s="90" t="n">
        <v>13180</v>
      </c>
      <c r="E968" s="78" t="s">
        <v>223</v>
      </c>
      <c r="F968" s="78" t="s">
        <v>224</v>
      </c>
      <c r="G968" s="79" t="n">
        <v>154953</v>
      </c>
      <c r="H968" s="91" t="n">
        <v>0.00665319479842305</v>
      </c>
      <c r="I968" s="78" t="s">
        <v>11528</v>
      </c>
      <c r="J968" s="90" t="n">
        <v>22</v>
      </c>
      <c r="K968" s="81" t="n">
        <v>0.625400311051767</v>
      </c>
    </row>
    <row r="969" customFormat="false" ht="15" hidden="false" customHeight="false" outlineLevel="0" collapsed="false">
      <c r="A969" s="78" t="s">
        <v>280</v>
      </c>
      <c r="B969" s="78" t="s">
        <v>281</v>
      </c>
      <c r="C969" s="78" t="s">
        <v>13037</v>
      </c>
      <c r="D969" s="90" t="n">
        <v>11911</v>
      </c>
      <c r="E969" s="78" t="s">
        <v>11230</v>
      </c>
      <c r="F969" s="78" t="s">
        <v>221</v>
      </c>
      <c r="G969" s="79" t="n">
        <v>143422</v>
      </c>
      <c r="H969" s="91" t="n">
        <v>0.00615808990067589</v>
      </c>
      <c r="I969" s="78" t="s">
        <v>11528</v>
      </c>
      <c r="J969" s="90" t="n">
        <v>23</v>
      </c>
      <c r="K969" s="81" t="n">
        <v>0.578860450663533</v>
      </c>
    </row>
    <row r="970" customFormat="false" ht="15" hidden="false" customHeight="false" outlineLevel="0" collapsed="false">
      <c r="A970" s="78" t="s">
        <v>280</v>
      </c>
      <c r="B970" s="78" t="s">
        <v>281</v>
      </c>
      <c r="C970" s="78" t="s">
        <v>13038</v>
      </c>
      <c r="D970" s="90" t="n">
        <v>13123</v>
      </c>
      <c r="E970" s="78" t="s">
        <v>223</v>
      </c>
      <c r="F970" s="78" t="s">
        <v>224</v>
      </c>
      <c r="G970" s="79" t="n">
        <v>142001</v>
      </c>
      <c r="H970" s="91" t="n">
        <v>0.0060970766269183</v>
      </c>
      <c r="I970" s="78" t="s">
        <v>11528</v>
      </c>
      <c r="J970" s="90" t="n">
        <v>24</v>
      </c>
      <c r="K970" s="81" t="n">
        <v>0.57312520293032</v>
      </c>
    </row>
    <row r="971" customFormat="false" ht="15" hidden="false" customHeight="false" outlineLevel="0" collapsed="false">
      <c r="A971" s="78" t="s">
        <v>280</v>
      </c>
      <c r="B971" s="78" t="s">
        <v>281</v>
      </c>
      <c r="C971" s="78" t="s">
        <v>13039</v>
      </c>
      <c r="D971" s="90" t="n">
        <v>22138</v>
      </c>
      <c r="E971" s="78" t="s">
        <v>220</v>
      </c>
      <c r="F971" s="78" t="s">
        <v>221</v>
      </c>
      <c r="G971" s="79" t="n">
        <v>139225</v>
      </c>
      <c r="H971" s="91" t="n">
        <v>0.0059778839119633</v>
      </c>
      <c r="I971" s="78" t="s">
        <v>11528</v>
      </c>
      <c r="J971" s="90" t="n">
        <v>25</v>
      </c>
      <c r="K971" s="81" t="n">
        <v>0.56192108772455</v>
      </c>
    </row>
    <row r="972" customFormat="false" ht="15" hidden="false" customHeight="false" outlineLevel="0" collapsed="false">
      <c r="A972" s="78" t="s">
        <v>280</v>
      </c>
      <c r="B972" s="78" t="s">
        <v>281</v>
      </c>
      <c r="C972" s="78" t="s">
        <v>13040</v>
      </c>
      <c r="D972" s="90" t="n">
        <v>22110</v>
      </c>
      <c r="E972" s="78" t="s">
        <v>220</v>
      </c>
      <c r="F972" s="78" t="s">
        <v>221</v>
      </c>
      <c r="G972" s="79" t="n">
        <v>138277</v>
      </c>
      <c r="H972" s="91" t="n">
        <v>0.00593717977155359</v>
      </c>
      <c r="I972" s="78" t="s">
        <v>11528</v>
      </c>
      <c r="J972" s="90" t="n">
        <v>26</v>
      </c>
      <c r="K972" s="81" t="n">
        <v>0.558094898526038</v>
      </c>
    </row>
    <row r="973" customFormat="false" ht="15" hidden="false" customHeight="false" outlineLevel="0" collapsed="false">
      <c r="A973" s="78" t="s">
        <v>280</v>
      </c>
      <c r="B973" s="78" t="s">
        <v>281</v>
      </c>
      <c r="C973" s="78" t="s">
        <v>13041</v>
      </c>
      <c r="D973" s="90" t="n">
        <v>55555</v>
      </c>
      <c r="E973" s="78" t="s">
        <v>232</v>
      </c>
      <c r="F973" s="78" t="s">
        <v>227</v>
      </c>
      <c r="G973" s="79" t="n">
        <v>137335</v>
      </c>
      <c r="H973" s="91" t="n">
        <v>0.00589673325228572</v>
      </c>
      <c r="I973" s="78" t="s">
        <v>11528</v>
      </c>
      <c r="J973" s="90" t="n">
        <v>27</v>
      </c>
      <c r="K973" s="81" t="n">
        <v>0.554292925714858</v>
      </c>
    </row>
    <row r="974" customFormat="false" ht="15" hidden="false" customHeight="false" outlineLevel="0" collapsed="false">
      <c r="A974" s="78" t="s">
        <v>280</v>
      </c>
      <c r="B974" s="78" t="s">
        <v>281</v>
      </c>
      <c r="C974" s="78" t="s">
        <v>13042</v>
      </c>
      <c r="D974" s="90" t="n">
        <v>11190</v>
      </c>
      <c r="E974" s="78" t="s">
        <v>11230</v>
      </c>
      <c r="F974" s="78" t="s">
        <v>221</v>
      </c>
      <c r="G974" s="79" t="n">
        <v>134006</v>
      </c>
      <c r="H974" s="91" t="n">
        <v>0.00575379645542506</v>
      </c>
      <c r="I974" s="78" t="s">
        <v>11528</v>
      </c>
      <c r="J974" s="90" t="n">
        <v>28</v>
      </c>
      <c r="K974" s="81" t="n">
        <v>0.540856866809956</v>
      </c>
    </row>
    <row r="975" customFormat="false" ht="15" hidden="false" customHeight="false" outlineLevel="0" collapsed="false">
      <c r="A975" s="78" t="s">
        <v>280</v>
      </c>
      <c r="B975" s="78" t="s">
        <v>281</v>
      </c>
      <c r="C975" s="78" t="s">
        <v>13043</v>
      </c>
      <c r="D975" s="90" t="n">
        <v>45045</v>
      </c>
      <c r="E975" s="78" t="s">
        <v>11235</v>
      </c>
      <c r="F975" s="78" t="s">
        <v>227</v>
      </c>
      <c r="G975" s="79" t="n">
        <v>132881</v>
      </c>
      <c r="H975" s="91" t="n">
        <v>0.00570549249133126</v>
      </c>
      <c r="I975" s="78" t="s">
        <v>11528</v>
      </c>
      <c r="J975" s="90" t="n">
        <v>29</v>
      </c>
      <c r="K975" s="81" t="n">
        <v>0.536316294185139</v>
      </c>
    </row>
    <row r="976" customFormat="false" ht="15" hidden="false" customHeight="false" outlineLevel="0" collapsed="false">
      <c r="A976" s="78" t="s">
        <v>280</v>
      </c>
      <c r="B976" s="78" t="s">
        <v>281</v>
      </c>
      <c r="C976" s="78" t="s">
        <v>13044</v>
      </c>
      <c r="D976" s="90" t="n">
        <v>50100</v>
      </c>
      <c r="E976" s="78" t="s">
        <v>11316</v>
      </c>
      <c r="F976" s="78" t="s">
        <v>224</v>
      </c>
      <c r="G976" s="79" t="n">
        <v>126344</v>
      </c>
      <c r="H976" s="91" t="n">
        <v>0.00542481425730358</v>
      </c>
      <c r="I976" s="78" t="s">
        <v>11528</v>
      </c>
      <c r="J976" s="90" t="n">
        <v>30</v>
      </c>
      <c r="K976" s="81" t="n">
        <v>0.509932540186537</v>
      </c>
    </row>
    <row r="977" customFormat="false" ht="15" hidden="false" customHeight="false" outlineLevel="0" collapsed="false">
      <c r="A977" s="78" t="s">
        <v>280</v>
      </c>
      <c r="B977" s="78" t="s">
        <v>281</v>
      </c>
      <c r="C977" s="78" t="s">
        <v>13045</v>
      </c>
      <c r="D977" s="90" t="n">
        <v>22888</v>
      </c>
      <c r="E977" s="78" t="s">
        <v>220</v>
      </c>
      <c r="F977" s="78" t="s">
        <v>221</v>
      </c>
      <c r="G977" s="79" t="n">
        <v>125624</v>
      </c>
      <c r="H977" s="91" t="n">
        <v>0.00539389972028355</v>
      </c>
      <c r="I977" s="78" t="s">
        <v>11528</v>
      </c>
      <c r="J977" s="90" t="n">
        <v>31</v>
      </c>
      <c r="K977" s="81" t="n">
        <v>0.507026573706654</v>
      </c>
    </row>
    <row r="978" customFormat="false" ht="15" hidden="false" customHeight="false" outlineLevel="0" collapsed="false">
      <c r="A978" s="78" t="s">
        <v>280</v>
      </c>
      <c r="B978" s="78" t="s">
        <v>281</v>
      </c>
      <c r="C978" s="78" t="s">
        <v>13046</v>
      </c>
      <c r="D978" s="90" t="n">
        <v>20007</v>
      </c>
      <c r="E978" s="78" t="s">
        <v>11266</v>
      </c>
      <c r="F978" s="78" t="s">
        <v>227</v>
      </c>
      <c r="G978" s="79" t="n">
        <v>124394</v>
      </c>
      <c r="H978" s="91" t="n">
        <v>0.00534108738620767</v>
      </c>
      <c r="I978" s="78" t="s">
        <v>11528</v>
      </c>
      <c r="J978" s="90" t="n">
        <v>32</v>
      </c>
      <c r="K978" s="81" t="n">
        <v>0.502062214303521</v>
      </c>
    </row>
    <row r="979" customFormat="false" ht="15" hidden="false" customHeight="false" outlineLevel="0" collapsed="false">
      <c r="A979" s="78" t="s">
        <v>280</v>
      </c>
      <c r="B979" s="78" t="s">
        <v>281</v>
      </c>
      <c r="C979" s="78" t="s">
        <v>13047</v>
      </c>
      <c r="D979" s="90" t="n">
        <v>22777</v>
      </c>
      <c r="E979" s="78" t="s">
        <v>220</v>
      </c>
      <c r="F979" s="78" t="s">
        <v>221</v>
      </c>
      <c r="G979" s="79" t="n">
        <v>122704</v>
      </c>
      <c r="H979" s="91" t="n">
        <v>0.00526852409792454</v>
      </c>
      <c r="I979" s="78" t="s">
        <v>11528</v>
      </c>
      <c r="J979" s="90" t="n">
        <v>33</v>
      </c>
      <c r="K979" s="81" t="n">
        <v>0.495241265204907</v>
      </c>
    </row>
    <row r="980" customFormat="false" ht="15" hidden="false" customHeight="false" outlineLevel="0" collapsed="false">
      <c r="A980" s="78" t="s">
        <v>280</v>
      </c>
      <c r="B980" s="78" t="s">
        <v>281</v>
      </c>
      <c r="C980" s="78" t="s">
        <v>13048</v>
      </c>
      <c r="D980" s="90" t="n">
        <v>13633</v>
      </c>
      <c r="E980" s="78" t="s">
        <v>223</v>
      </c>
      <c r="F980" s="78" t="s">
        <v>224</v>
      </c>
      <c r="G980" s="79" t="n">
        <v>122158</v>
      </c>
      <c r="H980" s="91" t="n">
        <v>0.00524508057401769</v>
      </c>
      <c r="I980" s="78" t="s">
        <v>11528</v>
      </c>
      <c r="J980" s="90" t="n">
        <v>34</v>
      </c>
      <c r="K980" s="81" t="n">
        <v>0.493037573957663</v>
      </c>
    </row>
    <row r="981" customFormat="false" ht="15" hidden="false" customHeight="false" outlineLevel="0" collapsed="false">
      <c r="A981" s="78" t="s">
        <v>280</v>
      </c>
      <c r="B981" s="78" t="s">
        <v>281</v>
      </c>
      <c r="C981" s="78" t="s">
        <v>13049</v>
      </c>
      <c r="D981" s="90" t="n">
        <v>10222</v>
      </c>
      <c r="E981" s="78" t="s">
        <v>11232</v>
      </c>
      <c r="F981" s="78" t="s">
        <v>221</v>
      </c>
      <c r="G981" s="79" t="n">
        <v>119904</v>
      </c>
      <c r="H981" s="91" t="n">
        <v>0.00514830089840221</v>
      </c>
      <c r="I981" s="78" t="s">
        <v>11528</v>
      </c>
      <c r="J981" s="90" t="n">
        <v>35</v>
      </c>
      <c r="K981" s="81" t="n">
        <v>0.483940284449808</v>
      </c>
    </row>
    <row r="982" customFormat="false" ht="15" hidden="false" customHeight="false" outlineLevel="0" collapsed="false">
      <c r="A982" s="78" t="s">
        <v>280</v>
      </c>
      <c r="B982" s="78" t="s">
        <v>281</v>
      </c>
      <c r="C982" s="78" t="s">
        <v>13050</v>
      </c>
      <c r="D982" s="90" t="n">
        <v>55855</v>
      </c>
      <c r="E982" s="78" t="s">
        <v>232</v>
      </c>
      <c r="F982" s="78" t="s">
        <v>227</v>
      </c>
      <c r="G982" s="79" t="n">
        <v>116413</v>
      </c>
      <c r="H982" s="91" t="n">
        <v>0.00499840833071204</v>
      </c>
      <c r="I982" s="78" t="s">
        <v>11528</v>
      </c>
      <c r="J982" s="90" t="n">
        <v>36</v>
      </c>
      <c r="K982" s="81" t="n">
        <v>0.469850383086932</v>
      </c>
    </row>
    <row r="983" customFormat="false" ht="15" hidden="false" customHeight="false" outlineLevel="0" collapsed="false">
      <c r="A983" s="78" t="s">
        <v>280</v>
      </c>
      <c r="B983" s="78" t="s">
        <v>281</v>
      </c>
      <c r="C983" s="78" t="s">
        <v>13051</v>
      </c>
      <c r="D983" s="90" t="n">
        <v>13131</v>
      </c>
      <c r="E983" s="78" t="s">
        <v>223</v>
      </c>
      <c r="F983" s="78" t="s">
        <v>224</v>
      </c>
      <c r="G983" s="79" t="n">
        <v>108275</v>
      </c>
      <c r="H983" s="91" t="n">
        <v>0.00464898818867176</v>
      </c>
      <c r="I983" s="78" t="s">
        <v>11528</v>
      </c>
      <c r="J983" s="90" t="n">
        <v>37</v>
      </c>
      <c r="K983" s="81" t="n">
        <v>0.437004889735146</v>
      </c>
    </row>
    <row r="984" customFormat="false" ht="15" hidden="false" customHeight="false" outlineLevel="0" collapsed="false">
      <c r="A984" s="78" t="s">
        <v>280</v>
      </c>
      <c r="B984" s="78" t="s">
        <v>281</v>
      </c>
      <c r="C984" s="78" t="s">
        <v>13052</v>
      </c>
      <c r="D984" s="90" t="n">
        <v>22422</v>
      </c>
      <c r="E984" s="78" t="s">
        <v>220</v>
      </c>
      <c r="F984" s="78" t="s">
        <v>221</v>
      </c>
      <c r="G984" s="79" t="n">
        <v>107073</v>
      </c>
      <c r="H984" s="91" t="n">
        <v>0.0045973780865911</v>
      </c>
      <c r="I984" s="78" t="s">
        <v>11528</v>
      </c>
      <c r="J984" s="90" t="n">
        <v>38</v>
      </c>
      <c r="K984" s="81" t="n">
        <v>0.432153540139564</v>
      </c>
    </row>
    <row r="985" customFormat="false" ht="15" hidden="false" customHeight="false" outlineLevel="0" collapsed="false">
      <c r="A985" s="78" t="s">
        <v>280</v>
      </c>
      <c r="B985" s="78" t="s">
        <v>281</v>
      </c>
      <c r="C985" s="78" t="s">
        <v>13053</v>
      </c>
      <c r="D985" s="90" t="n">
        <v>44077</v>
      </c>
      <c r="E985" s="78" t="s">
        <v>11240</v>
      </c>
      <c r="F985" s="78" t="s">
        <v>221</v>
      </c>
      <c r="G985" s="79" t="n">
        <v>105174</v>
      </c>
      <c r="H985" s="91" t="n">
        <v>0.00451584099520078</v>
      </c>
      <c r="I985" s="78" t="s">
        <v>11528</v>
      </c>
      <c r="J985" s="90" t="n">
        <v>39</v>
      </c>
      <c r="K985" s="81" t="n">
        <v>0.424489053548873</v>
      </c>
    </row>
    <row r="986" customFormat="false" ht="15" hidden="false" customHeight="false" outlineLevel="0" collapsed="false">
      <c r="A986" s="78" t="s">
        <v>280</v>
      </c>
      <c r="B986" s="78" t="s">
        <v>281</v>
      </c>
      <c r="C986" s="78" t="s">
        <v>13054</v>
      </c>
      <c r="D986" s="90" t="n">
        <v>13644</v>
      </c>
      <c r="E986" s="78" t="s">
        <v>223</v>
      </c>
      <c r="F986" s="78" t="s">
        <v>224</v>
      </c>
      <c r="G986" s="79" t="n">
        <v>104820</v>
      </c>
      <c r="H986" s="91" t="n">
        <v>0.0045006413478326</v>
      </c>
      <c r="I986" s="78" t="s">
        <v>11528</v>
      </c>
      <c r="J986" s="90" t="n">
        <v>40</v>
      </c>
      <c r="K986" s="81" t="n">
        <v>0.423060286696264</v>
      </c>
    </row>
    <row r="987" customFormat="false" ht="15" hidden="false" customHeight="false" outlineLevel="0" collapsed="false">
      <c r="A987" s="78" t="s">
        <v>280</v>
      </c>
      <c r="B987" s="78" t="s">
        <v>281</v>
      </c>
      <c r="C987" s="78" t="s">
        <v>13055</v>
      </c>
      <c r="D987" s="90" t="n">
        <v>13114</v>
      </c>
      <c r="E987" s="78" t="s">
        <v>223</v>
      </c>
      <c r="F987" s="78" t="s">
        <v>224</v>
      </c>
      <c r="G987" s="79" t="n">
        <v>102892</v>
      </c>
      <c r="H987" s="91" t="n">
        <v>0.00441785908759007</v>
      </c>
      <c r="I987" s="78" t="s">
        <v>11528</v>
      </c>
      <c r="J987" s="90" t="n">
        <v>41</v>
      </c>
      <c r="K987" s="81" t="n">
        <v>0.415278754233467</v>
      </c>
    </row>
    <row r="988" customFormat="false" ht="15" hidden="false" customHeight="false" outlineLevel="0" collapsed="false">
      <c r="A988" s="78" t="s">
        <v>280</v>
      </c>
      <c r="B988" s="78" t="s">
        <v>281</v>
      </c>
      <c r="C988" s="78" t="s">
        <v>13056</v>
      </c>
      <c r="D988" s="90" t="n">
        <v>15363</v>
      </c>
      <c r="E988" s="78" t="s">
        <v>11237</v>
      </c>
      <c r="F988" s="78" t="s">
        <v>227</v>
      </c>
      <c r="G988" s="79" t="n">
        <v>101946</v>
      </c>
      <c r="H988" s="91" t="n">
        <v>0.00437724082089431</v>
      </c>
      <c r="I988" s="78" t="s">
        <v>11528</v>
      </c>
      <c r="J988" s="90" t="n">
        <v>42</v>
      </c>
      <c r="K988" s="81" t="n">
        <v>0.411460637164065</v>
      </c>
    </row>
    <row r="989" customFormat="false" ht="15" hidden="false" customHeight="false" outlineLevel="0" collapsed="false">
      <c r="A989" s="78" t="s">
        <v>280</v>
      </c>
      <c r="B989" s="78" t="s">
        <v>281</v>
      </c>
      <c r="C989" s="78" t="s">
        <v>13057</v>
      </c>
      <c r="D989" s="90" t="n">
        <v>55400</v>
      </c>
      <c r="E989" s="78" t="s">
        <v>232</v>
      </c>
      <c r="F989" s="78" t="s">
        <v>227</v>
      </c>
      <c r="G989" s="79" t="n">
        <v>100083</v>
      </c>
      <c r="H989" s="91" t="n">
        <v>0.00429724945635499</v>
      </c>
      <c r="I989" s="78" t="s">
        <v>11528</v>
      </c>
      <c r="J989" s="90" t="n">
        <v>43</v>
      </c>
      <c r="K989" s="81" t="n">
        <v>0.403941448897369</v>
      </c>
    </row>
    <row r="990" customFormat="false" ht="15" hidden="false" customHeight="false" outlineLevel="0" collapsed="false">
      <c r="A990" s="78" t="s">
        <v>280</v>
      </c>
      <c r="B990" s="78" t="s">
        <v>281</v>
      </c>
      <c r="C990" s="78" t="s">
        <v>13058</v>
      </c>
      <c r="D990" s="90" t="n">
        <v>40640</v>
      </c>
      <c r="E990" s="78" t="s">
        <v>11270</v>
      </c>
      <c r="F990" s="78" t="s">
        <v>224</v>
      </c>
      <c r="G990" s="79" t="n">
        <v>99840</v>
      </c>
      <c r="H990" s="91" t="n">
        <v>0.00428681580011073</v>
      </c>
      <c r="I990" s="78" t="s">
        <v>11528</v>
      </c>
      <c r="J990" s="90" t="n">
        <v>44</v>
      </c>
      <c r="K990" s="81" t="n">
        <v>0.402960685210408</v>
      </c>
    </row>
    <row r="991" customFormat="false" ht="15" hidden="false" customHeight="false" outlineLevel="0" collapsed="false">
      <c r="A991" s="78" t="s">
        <v>280</v>
      </c>
      <c r="B991" s="78" t="s">
        <v>281</v>
      </c>
      <c r="C991" s="78" t="s">
        <v>13059</v>
      </c>
      <c r="D991" s="90" t="n">
        <v>22001</v>
      </c>
      <c r="E991" s="78" t="s">
        <v>220</v>
      </c>
      <c r="F991" s="78" t="s">
        <v>221</v>
      </c>
      <c r="G991" s="79" t="n">
        <v>98375</v>
      </c>
      <c r="H991" s="91" t="n">
        <v>0.00422391330464636</v>
      </c>
      <c r="I991" s="78" t="s">
        <v>11528</v>
      </c>
      <c r="J991" s="90" t="n">
        <v>45</v>
      </c>
      <c r="K991" s="81" t="n">
        <v>0.397047850636758</v>
      </c>
    </row>
    <row r="992" customFormat="false" ht="15" hidden="false" customHeight="false" outlineLevel="0" collapsed="false">
      <c r="A992" s="78" t="s">
        <v>280</v>
      </c>
      <c r="B992" s="78" t="s">
        <v>281</v>
      </c>
      <c r="C992" s="78" t="s">
        <v>13060</v>
      </c>
      <c r="D992" s="90" t="n">
        <v>44555</v>
      </c>
      <c r="E992" s="78" t="s">
        <v>11240</v>
      </c>
      <c r="F992" s="78" t="s">
        <v>221</v>
      </c>
      <c r="G992" s="79" t="n">
        <v>97410</v>
      </c>
      <c r="H992" s="91" t="n">
        <v>0.00418247923766813</v>
      </c>
      <c r="I992" s="78" t="s">
        <v>11528</v>
      </c>
      <c r="J992" s="90" t="n">
        <v>46</v>
      </c>
      <c r="K992" s="81" t="n">
        <v>0.393153048340804</v>
      </c>
    </row>
    <row r="993" customFormat="false" ht="15" hidden="false" customHeight="false" outlineLevel="0" collapsed="false">
      <c r="A993" s="78" t="s">
        <v>280</v>
      </c>
      <c r="B993" s="78" t="s">
        <v>281</v>
      </c>
      <c r="C993" s="78" t="s">
        <v>13061</v>
      </c>
      <c r="D993" s="90" t="n">
        <v>13613</v>
      </c>
      <c r="E993" s="78" t="s">
        <v>223</v>
      </c>
      <c r="F993" s="78" t="s">
        <v>224</v>
      </c>
      <c r="G993" s="79" t="n">
        <v>96370</v>
      </c>
      <c r="H993" s="91" t="n">
        <v>0.00413782490641697</v>
      </c>
      <c r="I993" s="78" t="s">
        <v>11528</v>
      </c>
      <c r="J993" s="90" t="n">
        <v>47</v>
      </c>
      <c r="K993" s="81" t="n">
        <v>0.388955541203196</v>
      </c>
    </row>
    <row r="994" customFormat="false" ht="15" hidden="false" customHeight="false" outlineLevel="0" collapsed="false">
      <c r="A994" s="78" t="s">
        <v>280</v>
      </c>
      <c r="B994" s="78" t="s">
        <v>281</v>
      </c>
      <c r="C994" s="78" t="s">
        <v>13062</v>
      </c>
      <c r="D994" s="90" t="n">
        <v>22007</v>
      </c>
      <c r="E994" s="78" t="s">
        <v>220</v>
      </c>
      <c r="F994" s="78" t="s">
        <v>221</v>
      </c>
      <c r="G994" s="79" t="n">
        <v>96188</v>
      </c>
      <c r="H994" s="91" t="n">
        <v>0.00413001039844802</v>
      </c>
      <c r="I994" s="78" t="s">
        <v>11528</v>
      </c>
      <c r="J994" s="90" t="n">
        <v>48</v>
      </c>
      <c r="K994" s="81" t="n">
        <v>0.388220977454114</v>
      </c>
    </row>
    <row r="995" customFormat="false" ht="15" hidden="false" customHeight="false" outlineLevel="0" collapsed="false">
      <c r="A995" s="78" t="s">
        <v>280</v>
      </c>
      <c r="B995" s="78" t="s">
        <v>281</v>
      </c>
      <c r="C995" s="78" t="s">
        <v>13063</v>
      </c>
      <c r="D995" s="90" t="n">
        <v>13134</v>
      </c>
      <c r="E995" s="78" t="s">
        <v>223</v>
      </c>
      <c r="F995" s="78" t="s">
        <v>224</v>
      </c>
      <c r="G995" s="79" t="n">
        <v>94901</v>
      </c>
      <c r="H995" s="91" t="n">
        <v>0.00407475066352472</v>
      </c>
      <c r="I995" s="78" t="s">
        <v>11528</v>
      </c>
      <c r="J995" s="90" t="n">
        <v>49</v>
      </c>
      <c r="K995" s="81" t="n">
        <v>0.383026562371324</v>
      </c>
    </row>
    <row r="996" customFormat="false" ht="15" hidden="false" customHeight="false" outlineLevel="0" collapsed="false">
      <c r="A996" s="78" t="s">
        <v>280</v>
      </c>
      <c r="B996" s="78" t="s">
        <v>281</v>
      </c>
      <c r="C996" s="78" t="s">
        <v>13064</v>
      </c>
      <c r="D996" s="90" t="n">
        <v>50500</v>
      </c>
      <c r="E996" s="78" t="s">
        <v>11316</v>
      </c>
      <c r="F996" s="78" t="s">
        <v>224</v>
      </c>
      <c r="G996" s="79" t="n">
        <v>94895</v>
      </c>
      <c r="H996" s="91" t="n">
        <v>0.00407449304238289</v>
      </c>
      <c r="I996" s="78" t="s">
        <v>11528</v>
      </c>
      <c r="J996" s="90" t="n">
        <v>50</v>
      </c>
      <c r="K996" s="81" t="n">
        <v>0.383002345983991</v>
      </c>
    </row>
    <row r="997" customFormat="false" ht="15" hidden="false" customHeight="false" outlineLevel="0" collapsed="false">
      <c r="A997" s="78" t="s">
        <v>280</v>
      </c>
      <c r="B997" s="78" t="s">
        <v>281</v>
      </c>
      <c r="C997" s="78" t="s">
        <v>13065</v>
      </c>
      <c r="D997" s="90" t="n">
        <v>22522</v>
      </c>
      <c r="E997" s="78" t="s">
        <v>220</v>
      </c>
      <c r="F997" s="78" t="s">
        <v>221</v>
      </c>
      <c r="G997" s="79" t="n">
        <v>94832</v>
      </c>
      <c r="H997" s="91" t="n">
        <v>0.00407178802039363</v>
      </c>
      <c r="I997" s="78" t="s">
        <v>11528</v>
      </c>
      <c r="J997" s="90" t="n">
        <v>51</v>
      </c>
      <c r="K997" s="81" t="n">
        <v>0.382748073917002</v>
      </c>
    </row>
    <row r="998" customFormat="false" ht="15" hidden="false" customHeight="false" outlineLevel="0" collapsed="false">
      <c r="A998" s="78" t="s">
        <v>280</v>
      </c>
      <c r="B998" s="78" t="s">
        <v>281</v>
      </c>
      <c r="C998" s="78" t="s">
        <v>13066</v>
      </c>
      <c r="D998" s="90" t="n">
        <v>13700</v>
      </c>
      <c r="E998" s="78" t="s">
        <v>223</v>
      </c>
      <c r="F998" s="78" t="s">
        <v>224</v>
      </c>
      <c r="G998" s="79" t="n">
        <v>94779</v>
      </c>
      <c r="H998" s="91" t="n">
        <v>0.0040695123669741</v>
      </c>
      <c r="I998" s="78" t="s">
        <v>11528</v>
      </c>
      <c r="J998" s="90" t="n">
        <v>52</v>
      </c>
      <c r="K998" s="81" t="n">
        <v>0.382534162495566</v>
      </c>
    </row>
    <row r="999" customFormat="false" ht="15" hidden="false" customHeight="false" outlineLevel="0" collapsed="false">
      <c r="A999" s="78" t="s">
        <v>280</v>
      </c>
      <c r="B999" s="78" t="s">
        <v>281</v>
      </c>
      <c r="C999" s="78" t="s">
        <v>13067</v>
      </c>
      <c r="D999" s="90" t="n">
        <v>55155</v>
      </c>
      <c r="E999" s="78" t="s">
        <v>232</v>
      </c>
      <c r="F999" s="78" t="s">
        <v>227</v>
      </c>
      <c r="G999" s="79" t="n">
        <v>94596</v>
      </c>
      <c r="H999" s="91" t="n">
        <v>0.00406165492214818</v>
      </c>
      <c r="I999" s="78" t="s">
        <v>11528</v>
      </c>
      <c r="J999" s="90" t="n">
        <v>53</v>
      </c>
      <c r="K999" s="81" t="n">
        <v>0.381795562681929</v>
      </c>
    </row>
    <row r="1000" customFormat="false" ht="15" hidden="false" customHeight="false" outlineLevel="0" collapsed="false">
      <c r="A1000" s="78" t="s">
        <v>280</v>
      </c>
      <c r="B1000" s="78" t="s">
        <v>281</v>
      </c>
      <c r="C1000" s="78" t="s">
        <v>13068</v>
      </c>
      <c r="D1000" s="90" t="n">
        <v>22123</v>
      </c>
      <c r="E1000" s="78" t="s">
        <v>220</v>
      </c>
      <c r="F1000" s="78" t="s">
        <v>221</v>
      </c>
      <c r="G1000" s="79" t="n">
        <v>94319</v>
      </c>
      <c r="H1000" s="91" t="n">
        <v>0.00404976141276686</v>
      </c>
      <c r="I1000" s="78" t="s">
        <v>11528</v>
      </c>
      <c r="J1000" s="90" t="n">
        <v>54</v>
      </c>
      <c r="K1000" s="81" t="n">
        <v>0.380677572800085</v>
      </c>
    </row>
    <row r="1001" customFormat="false" ht="15" hidden="false" customHeight="false" outlineLevel="0" collapsed="false">
      <c r="A1001" s="78" t="s">
        <v>280</v>
      </c>
      <c r="B1001" s="78" t="s">
        <v>281</v>
      </c>
      <c r="C1001" s="78" t="s">
        <v>13069</v>
      </c>
      <c r="D1001" s="90" t="n">
        <v>20000</v>
      </c>
      <c r="E1001" s="78" t="s">
        <v>11266</v>
      </c>
      <c r="F1001" s="78" t="s">
        <v>227</v>
      </c>
      <c r="G1001" s="79" t="n">
        <v>90934</v>
      </c>
      <c r="H1001" s="91" t="n">
        <v>0.00390442015191575</v>
      </c>
      <c r="I1001" s="78" t="s">
        <v>11528</v>
      </c>
      <c r="J1001" s="90" t="n">
        <v>55</v>
      </c>
      <c r="K1001" s="81" t="n">
        <v>0.367015494280081</v>
      </c>
    </row>
    <row r="1002" customFormat="false" ht="15" hidden="false" customHeight="false" outlineLevel="0" collapsed="false">
      <c r="A1002" s="78" t="s">
        <v>280</v>
      </c>
      <c r="B1002" s="78" t="s">
        <v>281</v>
      </c>
      <c r="C1002" s="78" t="s">
        <v>13070</v>
      </c>
      <c r="D1002" s="90" t="n">
        <v>55014</v>
      </c>
      <c r="E1002" s="78" t="s">
        <v>232</v>
      </c>
      <c r="F1002" s="78" t="s">
        <v>227</v>
      </c>
      <c r="G1002" s="79" t="n">
        <v>89558</v>
      </c>
      <c r="H1002" s="91" t="n">
        <v>0.00384533903672192</v>
      </c>
      <c r="I1002" s="78" t="s">
        <v>11528</v>
      </c>
      <c r="J1002" s="90" t="n">
        <v>56</v>
      </c>
      <c r="K1002" s="81" t="n">
        <v>0.36146186945186</v>
      </c>
    </row>
    <row r="1003" customFormat="false" ht="15" hidden="false" customHeight="false" outlineLevel="0" collapsed="false">
      <c r="A1003" s="78" t="s">
        <v>280</v>
      </c>
      <c r="B1003" s="78" t="s">
        <v>281</v>
      </c>
      <c r="C1003" s="78" t="s">
        <v>13071</v>
      </c>
      <c r="D1003" s="90" t="n">
        <v>22999</v>
      </c>
      <c r="E1003" s="78" t="s">
        <v>220</v>
      </c>
      <c r="F1003" s="78" t="s">
        <v>221</v>
      </c>
      <c r="G1003" s="79" t="n">
        <v>89156</v>
      </c>
      <c r="H1003" s="91" t="n">
        <v>0.00382807842021907</v>
      </c>
      <c r="I1003" s="78" t="s">
        <v>11528</v>
      </c>
      <c r="J1003" s="90" t="n">
        <v>57</v>
      </c>
      <c r="K1003" s="81" t="n">
        <v>0.359839371500593</v>
      </c>
    </row>
    <row r="1004" customFormat="false" ht="15" hidden="false" customHeight="false" outlineLevel="0" collapsed="false">
      <c r="A1004" s="78" t="s">
        <v>280</v>
      </c>
      <c r="B1004" s="78" t="s">
        <v>281</v>
      </c>
      <c r="C1004" s="78" t="s">
        <v>13072</v>
      </c>
      <c r="D1004" s="90" t="n">
        <v>55455</v>
      </c>
      <c r="E1004" s="78" t="s">
        <v>232</v>
      </c>
      <c r="F1004" s="78" t="s">
        <v>227</v>
      </c>
      <c r="G1004" s="79" t="n">
        <v>88784</v>
      </c>
      <c r="H1004" s="91" t="n">
        <v>0.00381210590942539</v>
      </c>
      <c r="I1004" s="78" t="s">
        <v>11528</v>
      </c>
      <c r="J1004" s="90" t="n">
        <v>58</v>
      </c>
      <c r="K1004" s="81" t="n">
        <v>0.358337955485986</v>
      </c>
    </row>
    <row r="1005" customFormat="false" ht="15" hidden="false" customHeight="false" outlineLevel="0" collapsed="false">
      <c r="A1005" s="78" t="s">
        <v>280</v>
      </c>
      <c r="B1005" s="78" t="s">
        <v>281</v>
      </c>
      <c r="C1005" s="78" t="s">
        <v>13073</v>
      </c>
      <c r="D1005" s="90" t="n">
        <v>11000</v>
      </c>
      <c r="E1005" s="78" t="s">
        <v>11230</v>
      </c>
      <c r="F1005" s="78" t="s">
        <v>221</v>
      </c>
      <c r="G1005" s="79" t="n">
        <v>87918</v>
      </c>
      <c r="H1005" s="91" t="n">
        <v>0.00377492259128741</v>
      </c>
      <c r="I1005" s="78" t="s">
        <v>11528</v>
      </c>
      <c r="J1005" s="90" t="n">
        <v>59</v>
      </c>
      <c r="K1005" s="81" t="n">
        <v>0.354842723581016</v>
      </c>
    </row>
    <row r="1006" customFormat="false" ht="15" hidden="false" customHeight="false" outlineLevel="0" collapsed="false">
      <c r="A1006" s="78" t="s">
        <v>280</v>
      </c>
      <c r="B1006" s="78" t="s">
        <v>281</v>
      </c>
      <c r="C1006" s="78" t="s">
        <v>13074</v>
      </c>
      <c r="D1006" s="90" t="n">
        <v>40211</v>
      </c>
      <c r="E1006" s="78" t="s">
        <v>11270</v>
      </c>
      <c r="F1006" s="78" t="s">
        <v>224</v>
      </c>
      <c r="G1006" s="79" t="n">
        <v>86893</v>
      </c>
      <c r="H1006" s="91" t="n">
        <v>0.00373091231289084</v>
      </c>
      <c r="I1006" s="78" t="s">
        <v>11528</v>
      </c>
      <c r="J1006" s="90" t="n">
        <v>60</v>
      </c>
      <c r="K1006" s="81" t="n">
        <v>0.350705757411739</v>
      </c>
    </row>
    <row r="1007" customFormat="false" ht="15" hidden="false" customHeight="false" outlineLevel="0" collapsed="false">
      <c r="A1007" s="78" t="s">
        <v>280</v>
      </c>
      <c r="B1007" s="78" t="s">
        <v>281</v>
      </c>
      <c r="C1007" s="78" t="s">
        <v>13075</v>
      </c>
      <c r="D1007" s="90" t="n">
        <v>55000</v>
      </c>
      <c r="E1007" s="78" t="s">
        <v>232</v>
      </c>
      <c r="F1007" s="78" t="s">
        <v>227</v>
      </c>
      <c r="G1007" s="79" t="n">
        <v>85619</v>
      </c>
      <c r="H1007" s="91" t="n">
        <v>0.00367621075710818</v>
      </c>
      <c r="I1007" s="78" t="s">
        <v>11528</v>
      </c>
      <c r="J1007" s="90" t="n">
        <v>61</v>
      </c>
      <c r="K1007" s="81" t="n">
        <v>0.345563811168169</v>
      </c>
    </row>
    <row r="1008" customFormat="false" ht="15" hidden="false" customHeight="false" outlineLevel="0" collapsed="false">
      <c r="A1008" s="78" t="s">
        <v>280</v>
      </c>
      <c r="B1008" s="78" t="s">
        <v>281</v>
      </c>
      <c r="C1008" s="78" t="s">
        <v>13076</v>
      </c>
      <c r="D1008" s="90" t="n">
        <v>22100</v>
      </c>
      <c r="E1008" s="78" t="s">
        <v>220</v>
      </c>
      <c r="F1008" s="78" t="s">
        <v>221</v>
      </c>
      <c r="G1008" s="79" t="n">
        <v>82946</v>
      </c>
      <c r="H1008" s="91" t="n">
        <v>0.00356144053842132</v>
      </c>
      <c r="I1008" s="78" t="s">
        <v>11528</v>
      </c>
      <c r="J1008" s="90" t="n">
        <v>62</v>
      </c>
      <c r="K1008" s="81" t="n">
        <v>0.334775410611604</v>
      </c>
    </row>
    <row r="1009" customFormat="false" ht="15" hidden="false" customHeight="false" outlineLevel="0" collapsed="false">
      <c r="A1009" s="78" t="s">
        <v>280</v>
      </c>
      <c r="B1009" s="78" t="s">
        <v>281</v>
      </c>
      <c r="C1009" s="78" t="s">
        <v>13077</v>
      </c>
      <c r="D1009" s="90" t="n">
        <v>10023</v>
      </c>
      <c r="E1009" s="78" t="s">
        <v>11232</v>
      </c>
      <c r="F1009" s="78" t="s">
        <v>221</v>
      </c>
      <c r="G1009" s="79" t="n">
        <v>82559</v>
      </c>
      <c r="H1009" s="91" t="n">
        <v>0.00354482397477305</v>
      </c>
      <c r="I1009" s="78" t="s">
        <v>11528</v>
      </c>
      <c r="J1009" s="90" t="n">
        <v>63</v>
      </c>
      <c r="K1009" s="81" t="n">
        <v>0.333213453628667</v>
      </c>
    </row>
    <row r="1010" customFormat="false" ht="15" hidden="false" customHeight="false" outlineLevel="0" collapsed="false">
      <c r="A1010" s="78" t="s">
        <v>280</v>
      </c>
      <c r="B1010" s="78" t="s">
        <v>281</v>
      </c>
      <c r="C1010" s="78" t="s">
        <v>13078</v>
      </c>
      <c r="D1010" s="90" t="n">
        <v>15123</v>
      </c>
      <c r="E1010" s="78" t="s">
        <v>11237</v>
      </c>
      <c r="F1010" s="78" t="s">
        <v>227</v>
      </c>
      <c r="G1010" s="79" t="n">
        <v>82508</v>
      </c>
      <c r="H1010" s="91" t="n">
        <v>0.00354263419506747</v>
      </c>
      <c r="I1010" s="78" t="s">
        <v>11528</v>
      </c>
      <c r="J1010" s="90" t="n">
        <v>64</v>
      </c>
      <c r="K1010" s="81" t="n">
        <v>0.333007614336342</v>
      </c>
    </row>
    <row r="1011" customFormat="false" ht="15" hidden="false" customHeight="false" outlineLevel="0" collapsed="false">
      <c r="A1011" s="78" t="s">
        <v>280</v>
      </c>
      <c r="B1011" s="78" t="s">
        <v>281</v>
      </c>
      <c r="C1011" s="78" t="s">
        <v>13079</v>
      </c>
      <c r="D1011" s="90" t="n">
        <v>13016</v>
      </c>
      <c r="E1011" s="78" t="s">
        <v>223</v>
      </c>
      <c r="F1011" s="78" t="s">
        <v>224</v>
      </c>
      <c r="G1011" s="79" t="n">
        <v>81485</v>
      </c>
      <c r="H1011" s="91" t="n">
        <v>0.00349870979038484</v>
      </c>
      <c r="I1011" s="78" t="s">
        <v>11528</v>
      </c>
      <c r="J1011" s="90" t="n">
        <v>65</v>
      </c>
      <c r="K1011" s="81" t="n">
        <v>0.328878720296175</v>
      </c>
    </row>
    <row r="1012" customFormat="false" ht="15" hidden="false" customHeight="false" outlineLevel="0" collapsed="false">
      <c r="A1012" s="78" t="s">
        <v>280</v>
      </c>
      <c r="B1012" s="78" t="s">
        <v>281</v>
      </c>
      <c r="C1012" s="78" t="s">
        <v>13080</v>
      </c>
      <c r="D1012" s="90" t="n">
        <v>55125</v>
      </c>
      <c r="E1012" s="78" t="s">
        <v>232</v>
      </c>
      <c r="F1012" s="78" t="s">
        <v>227</v>
      </c>
      <c r="G1012" s="79" t="n">
        <v>79157</v>
      </c>
      <c r="H1012" s="91" t="n">
        <v>0.00339875278735341</v>
      </c>
      <c r="I1012" s="78" t="s">
        <v>11528</v>
      </c>
      <c r="J1012" s="90" t="n">
        <v>66</v>
      </c>
      <c r="K1012" s="81" t="n">
        <v>0.319482762011221</v>
      </c>
    </row>
    <row r="1013" customFormat="false" ht="15" hidden="false" customHeight="false" outlineLevel="0" collapsed="false">
      <c r="A1013" s="78" t="s">
        <v>280</v>
      </c>
      <c r="B1013" s="78" t="s">
        <v>281</v>
      </c>
      <c r="C1013" s="78" t="s">
        <v>13081</v>
      </c>
      <c r="D1013" s="90" t="n">
        <v>40444</v>
      </c>
      <c r="E1013" s="78" t="s">
        <v>11270</v>
      </c>
      <c r="F1013" s="78" t="s">
        <v>224</v>
      </c>
      <c r="G1013" s="79" t="n">
        <v>78957</v>
      </c>
      <c r="H1013" s="91" t="n">
        <v>0.00339016541595896</v>
      </c>
      <c r="I1013" s="78" t="s">
        <v>11534</v>
      </c>
      <c r="J1013" s="90" t="n">
        <v>67</v>
      </c>
      <c r="K1013" s="81" t="n">
        <v>0.318675549100142</v>
      </c>
    </row>
    <row r="1014" customFormat="false" ht="15" hidden="false" customHeight="false" outlineLevel="0" collapsed="false">
      <c r="A1014" s="78" t="s">
        <v>280</v>
      </c>
      <c r="B1014" s="78" t="s">
        <v>281</v>
      </c>
      <c r="C1014" s="78" t="s">
        <v>13082</v>
      </c>
      <c r="D1014" s="90" t="n">
        <v>22190</v>
      </c>
      <c r="E1014" s="78" t="s">
        <v>220</v>
      </c>
      <c r="F1014" s="78" t="s">
        <v>221</v>
      </c>
      <c r="G1014" s="79" t="n">
        <v>77703</v>
      </c>
      <c r="H1014" s="91" t="n">
        <v>0.00333632259731574</v>
      </c>
      <c r="I1014" s="78" t="s">
        <v>11528</v>
      </c>
      <c r="J1014" s="90" t="n">
        <v>68</v>
      </c>
      <c r="K1014" s="81" t="n">
        <v>0.31361432414768</v>
      </c>
    </row>
    <row r="1015" customFormat="false" ht="15" hidden="false" customHeight="false" outlineLevel="0" collapsed="false">
      <c r="A1015" s="78" t="s">
        <v>280</v>
      </c>
      <c r="B1015" s="78" t="s">
        <v>281</v>
      </c>
      <c r="C1015" s="78" t="s">
        <v>13083</v>
      </c>
      <c r="D1015" s="90" t="n">
        <v>44044</v>
      </c>
      <c r="E1015" s="78" t="s">
        <v>11240</v>
      </c>
      <c r="F1015" s="78" t="s">
        <v>221</v>
      </c>
      <c r="G1015" s="79" t="n">
        <v>77524</v>
      </c>
      <c r="H1015" s="91" t="n">
        <v>0.00332863689991771</v>
      </c>
      <c r="I1015" s="78" t="s">
        <v>11528</v>
      </c>
      <c r="J1015" s="90" t="n">
        <v>69</v>
      </c>
      <c r="K1015" s="81" t="n">
        <v>0.312891868592265</v>
      </c>
    </row>
    <row r="1016" customFormat="false" ht="15" hidden="false" customHeight="false" outlineLevel="0" collapsed="false">
      <c r="A1016" s="78" t="s">
        <v>280</v>
      </c>
      <c r="B1016" s="78" t="s">
        <v>281</v>
      </c>
      <c r="C1016" s="78" t="s">
        <v>13084</v>
      </c>
      <c r="D1016" s="90" t="n">
        <v>22345</v>
      </c>
      <c r="E1016" s="78" t="s">
        <v>220</v>
      </c>
      <c r="F1016" s="78" t="s">
        <v>221</v>
      </c>
      <c r="G1016" s="79" t="n">
        <v>76371</v>
      </c>
      <c r="H1016" s="91" t="n">
        <v>0.00327913070382869</v>
      </c>
      <c r="I1016" s="78" t="s">
        <v>11528</v>
      </c>
      <c r="J1016" s="90" t="n">
        <v>70</v>
      </c>
      <c r="K1016" s="81" t="n">
        <v>0.308238286159897</v>
      </c>
    </row>
    <row r="1017" customFormat="false" ht="15" hidden="false" customHeight="false" outlineLevel="0" collapsed="false">
      <c r="A1017" s="78" t="s">
        <v>280</v>
      </c>
      <c r="B1017" s="78" t="s">
        <v>281</v>
      </c>
      <c r="C1017" s="78" t="s">
        <v>13085</v>
      </c>
      <c r="D1017" s="90" t="n">
        <v>44123</v>
      </c>
      <c r="E1017" s="78" t="s">
        <v>11240</v>
      </c>
      <c r="F1017" s="78" t="s">
        <v>221</v>
      </c>
      <c r="G1017" s="79" t="n">
        <v>74733</v>
      </c>
      <c r="H1017" s="91" t="n">
        <v>0.00320880013210812</v>
      </c>
      <c r="I1017" s="78" t="s">
        <v>11534</v>
      </c>
      <c r="J1017" s="90" t="n">
        <v>71</v>
      </c>
      <c r="K1017" s="81" t="n">
        <v>0.301627212418163</v>
      </c>
    </row>
    <row r="1018" customFormat="false" ht="15" hidden="false" customHeight="false" outlineLevel="0" collapsed="false">
      <c r="A1018" s="78" t="s">
        <v>280</v>
      </c>
      <c r="B1018" s="78" t="s">
        <v>281</v>
      </c>
      <c r="C1018" s="78" t="s">
        <v>13086</v>
      </c>
      <c r="D1018" s="90" t="n">
        <v>15000</v>
      </c>
      <c r="E1018" s="78" t="s">
        <v>11237</v>
      </c>
      <c r="F1018" s="78" t="s">
        <v>227</v>
      </c>
      <c r="G1018" s="79" t="n">
        <v>74480</v>
      </c>
      <c r="H1018" s="91" t="n">
        <v>0.00319793710729414</v>
      </c>
      <c r="I1018" s="78" t="s">
        <v>11534</v>
      </c>
      <c r="J1018" s="90" t="n">
        <v>72</v>
      </c>
      <c r="K1018" s="81" t="n">
        <v>0.300606088085649</v>
      </c>
    </row>
    <row r="1019" customFormat="false" ht="15" hidden="false" customHeight="false" outlineLevel="0" collapsed="false">
      <c r="A1019" s="78" t="s">
        <v>280</v>
      </c>
      <c r="B1019" s="78" t="s">
        <v>281</v>
      </c>
      <c r="C1019" s="78" t="s">
        <v>13087</v>
      </c>
      <c r="D1019" s="90" t="n">
        <v>20777</v>
      </c>
      <c r="E1019" s="78" t="s">
        <v>11266</v>
      </c>
      <c r="F1019" s="78" t="s">
        <v>227</v>
      </c>
      <c r="G1019" s="79" t="n">
        <v>74365</v>
      </c>
      <c r="H1019" s="91" t="n">
        <v>0.00319299936874233</v>
      </c>
      <c r="I1019" s="78" t="s">
        <v>11528</v>
      </c>
      <c r="J1019" s="90" t="n">
        <v>73</v>
      </c>
      <c r="K1019" s="81" t="n">
        <v>0.300141940661779</v>
      </c>
    </row>
    <row r="1020" customFormat="false" ht="15" hidden="false" customHeight="false" outlineLevel="0" collapsed="false">
      <c r="A1020" s="78" t="s">
        <v>280</v>
      </c>
      <c r="B1020" s="78" t="s">
        <v>281</v>
      </c>
      <c r="C1020" s="78" t="s">
        <v>13088</v>
      </c>
      <c r="D1020" s="90" t="n">
        <v>13110</v>
      </c>
      <c r="E1020" s="78" t="s">
        <v>223</v>
      </c>
      <c r="F1020" s="78" t="s">
        <v>224</v>
      </c>
      <c r="G1020" s="79" t="n">
        <v>74115</v>
      </c>
      <c r="H1020" s="91" t="n">
        <v>0.00318226515449926</v>
      </c>
      <c r="I1020" s="78" t="s">
        <v>11528</v>
      </c>
      <c r="J1020" s="90" t="n">
        <v>74</v>
      </c>
      <c r="K1020" s="81" t="n">
        <v>0.299132924522931</v>
      </c>
    </row>
    <row r="1021" customFormat="false" ht="15" hidden="false" customHeight="false" outlineLevel="0" collapsed="false">
      <c r="A1021" s="78" t="s">
        <v>280</v>
      </c>
      <c r="B1021" s="78" t="s">
        <v>281</v>
      </c>
      <c r="C1021" s="78" t="s">
        <v>13089</v>
      </c>
      <c r="D1021" s="90" t="n">
        <v>55055</v>
      </c>
      <c r="E1021" s="78" t="s">
        <v>232</v>
      </c>
      <c r="F1021" s="78" t="s">
        <v>227</v>
      </c>
      <c r="G1021" s="79" t="n">
        <v>74043</v>
      </c>
      <c r="H1021" s="91" t="n">
        <v>0.00317917370079726</v>
      </c>
      <c r="I1021" s="78" t="s">
        <v>11528</v>
      </c>
      <c r="J1021" s="90" t="n">
        <v>75</v>
      </c>
      <c r="K1021" s="81" t="n">
        <v>0.298842327874943</v>
      </c>
    </row>
    <row r="1022" customFormat="false" ht="15" hidden="false" customHeight="false" outlineLevel="0" collapsed="false">
      <c r="A1022" s="78" t="s">
        <v>280</v>
      </c>
      <c r="B1022" s="78" t="s">
        <v>281</v>
      </c>
      <c r="C1022" s="78" t="s">
        <v>13090</v>
      </c>
      <c r="D1022" s="90" t="n">
        <v>22411</v>
      </c>
      <c r="E1022" s="78" t="s">
        <v>220</v>
      </c>
      <c r="F1022" s="78" t="s">
        <v>221</v>
      </c>
      <c r="G1022" s="79" t="n">
        <v>73787</v>
      </c>
      <c r="H1022" s="91" t="n">
        <v>0.00316818186541236</v>
      </c>
      <c r="I1022" s="78" t="s">
        <v>11528</v>
      </c>
      <c r="J1022" s="90" t="n">
        <v>76</v>
      </c>
      <c r="K1022" s="81" t="n">
        <v>0.297809095348762</v>
      </c>
    </row>
    <row r="1023" customFormat="false" ht="15" hidden="false" customHeight="false" outlineLevel="0" collapsed="false">
      <c r="A1023" s="78" t="s">
        <v>280</v>
      </c>
      <c r="B1023" s="78" t="s">
        <v>281</v>
      </c>
      <c r="C1023" s="78" t="s">
        <v>13091</v>
      </c>
      <c r="D1023" s="90" t="n">
        <v>13789</v>
      </c>
      <c r="E1023" s="78" t="s">
        <v>223</v>
      </c>
      <c r="F1023" s="78" t="s">
        <v>224</v>
      </c>
      <c r="G1023" s="79" t="n">
        <v>73648</v>
      </c>
      <c r="H1023" s="91" t="n">
        <v>0.00316221364229322</v>
      </c>
      <c r="I1023" s="78" t="s">
        <v>11528</v>
      </c>
      <c r="J1023" s="90" t="n">
        <v>77</v>
      </c>
      <c r="K1023" s="81" t="n">
        <v>0.297248082375562</v>
      </c>
    </row>
    <row r="1024" customFormat="false" ht="15" hidden="false" customHeight="false" outlineLevel="0" collapsed="false">
      <c r="A1024" s="78" t="s">
        <v>280</v>
      </c>
      <c r="B1024" s="78" t="s">
        <v>281</v>
      </c>
      <c r="C1024" s="78" t="s">
        <v>13092</v>
      </c>
      <c r="D1024" s="90" t="n">
        <v>10100</v>
      </c>
      <c r="E1024" s="78" t="s">
        <v>11232</v>
      </c>
      <c r="F1024" s="78" t="s">
        <v>221</v>
      </c>
      <c r="G1024" s="79" t="n">
        <v>73526</v>
      </c>
      <c r="H1024" s="91" t="n">
        <v>0.0031569753457426</v>
      </c>
      <c r="I1024" s="78" t="s">
        <v>11528</v>
      </c>
      <c r="J1024" s="90" t="n">
        <v>78</v>
      </c>
      <c r="K1024" s="81" t="n">
        <v>0.296755682499804</v>
      </c>
    </row>
    <row r="1025" customFormat="false" ht="15" hidden="false" customHeight="false" outlineLevel="0" collapsed="false">
      <c r="A1025" s="78" t="s">
        <v>280</v>
      </c>
      <c r="B1025" s="78" t="s">
        <v>281</v>
      </c>
      <c r="C1025" s="78" t="s">
        <v>13093</v>
      </c>
      <c r="D1025" s="90" t="n">
        <v>13310</v>
      </c>
      <c r="E1025" s="78" t="s">
        <v>223</v>
      </c>
      <c r="F1025" s="78" t="s">
        <v>224</v>
      </c>
      <c r="G1025" s="79" t="n">
        <v>72574</v>
      </c>
      <c r="H1025" s="91" t="n">
        <v>0.00311609945790501</v>
      </c>
      <c r="I1025" s="78" t="s">
        <v>11528</v>
      </c>
      <c r="J1025" s="90" t="n">
        <v>79</v>
      </c>
      <c r="K1025" s="81" t="n">
        <v>0.292913349043071</v>
      </c>
    </row>
    <row r="1026" customFormat="false" ht="15" hidden="false" customHeight="false" outlineLevel="0" collapsed="false">
      <c r="A1026" s="78" t="s">
        <v>280</v>
      </c>
      <c r="B1026" s="78" t="s">
        <v>281</v>
      </c>
      <c r="C1026" s="78" t="s">
        <v>13094</v>
      </c>
      <c r="D1026" s="90" t="n">
        <v>13622</v>
      </c>
      <c r="E1026" s="78" t="s">
        <v>223</v>
      </c>
      <c r="F1026" s="78" t="s">
        <v>224</v>
      </c>
      <c r="G1026" s="79" t="n">
        <v>72486</v>
      </c>
      <c r="H1026" s="91" t="n">
        <v>0.00311232101449145</v>
      </c>
      <c r="I1026" s="78" t="s">
        <v>11534</v>
      </c>
      <c r="J1026" s="90" t="n">
        <v>80</v>
      </c>
      <c r="K1026" s="81" t="n">
        <v>0.292558175362196</v>
      </c>
    </row>
    <row r="1027" customFormat="false" ht="15" hidden="false" customHeight="false" outlineLevel="0" collapsed="false">
      <c r="A1027" s="78" t="s">
        <v>280</v>
      </c>
      <c r="B1027" s="78" t="s">
        <v>281</v>
      </c>
      <c r="C1027" s="78" t="s">
        <v>13095</v>
      </c>
      <c r="D1027" s="90" t="n">
        <v>22500</v>
      </c>
      <c r="E1027" s="78" t="s">
        <v>220</v>
      </c>
      <c r="F1027" s="78" t="s">
        <v>221</v>
      </c>
      <c r="G1027" s="79" t="n">
        <v>71263</v>
      </c>
      <c r="H1027" s="91" t="n">
        <v>0.00305980923841437</v>
      </c>
      <c r="I1027" s="78" t="s">
        <v>11528</v>
      </c>
      <c r="J1027" s="90" t="n">
        <v>81</v>
      </c>
      <c r="K1027" s="81" t="n">
        <v>0.287622068410951</v>
      </c>
    </row>
    <row r="1028" customFormat="false" ht="15" hidden="false" customHeight="false" outlineLevel="0" collapsed="false">
      <c r="A1028" s="78" t="s">
        <v>280</v>
      </c>
      <c r="B1028" s="78" t="s">
        <v>281</v>
      </c>
      <c r="C1028" s="78" t="s">
        <v>13096</v>
      </c>
      <c r="D1028" s="90" t="n">
        <v>22022</v>
      </c>
      <c r="E1028" s="78" t="s">
        <v>220</v>
      </c>
      <c r="F1028" s="78" t="s">
        <v>221</v>
      </c>
      <c r="G1028" s="79" t="n">
        <v>70997</v>
      </c>
      <c r="H1028" s="91" t="n">
        <v>0.00304838803445975</v>
      </c>
      <c r="I1028" s="78" t="s">
        <v>11528</v>
      </c>
      <c r="J1028" s="90" t="n">
        <v>82</v>
      </c>
      <c r="K1028" s="81" t="n">
        <v>0.286548475239216</v>
      </c>
    </row>
    <row r="1029" customFormat="false" ht="15" hidden="false" customHeight="false" outlineLevel="0" collapsed="false">
      <c r="A1029" s="78" t="s">
        <v>280</v>
      </c>
      <c r="B1029" s="78" t="s">
        <v>281</v>
      </c>
      <c r="C1029" s="78" t="s">
        <v>13097</v>
      </c>
      <c r="D1029" s="90" t="n">
        <v>13121</v>
      </c>
      <c r="E1029" s="78" t="s">
        <v>223</v>
      </c>
      <c r="F1029" s="78" t="s">
        <v>224</v>
      </c>
      <c r="G1029" s="79" t="n">
        <v>70737</v>
      </c>
      <c r="H1029" s="91" t="n">
        <v>0.00303722445164696</v>
      </c>
      <c r="I1029" s="78" t="s">
        <v>11534</v>
      </c>
      <c r="J1029" s="90" t="n">
        <v>83</v>
      </c>
      <c r="K1029" s="81" t="n">
        <v>0.285499098454814</v>
      </c>
    </row>
    <row r="1030" customFormat="false" ht="15" hidden="false" customHeight="false" outlineLevel="0" collapsed="false">
      <c r="A1030" s="78" t="s">
        <v>280</v>
      </c>
      <c r="B1030" s="78" t="s">
        <v>281</v>
      </c>
      <c r="C1030" s="78" t="s">
        <v>13098</v>
      </c>
      <c r="D1030" s="90" t="n">
        <v>10321</v>
      </c>
      <c r="E1030" s="78" t="s">
        <v>11232</v>
      </c>
      <c r="F1030" s="78" t="s">
        <v>221</v>
      </c>
      <c r="G1030" s="79" t="n">
        <v>68118</v>
      </c>
      <c r="H1030" s="91" t="n">
        <v>0.0029247728232366</v>
      </c>
      <c r="I1030" s="78" t="s">
        <v>11528</v>
      </c>
      <c r="J1030" s="90" t="n">
        <v>84</v>
      </c>
      <c r="K1030" s="81" t="n">
        <v>0.274928645384241</v>
      </c>
    </row>
    <row r="1031" customFormat="false" ht="15" hidden="false" customHeight="false" outlineLevel="0" collapsed="false">
      <c r="A1031" s="78" t="s">
        <v>280</v>
      </c>
      <c r="B1031" s="78" t="s">
        <v>281</v>
      </c>
      <c r="C1031" s="78" t="s">
        <v>13099</v>
      </c>
      <c r="D1031" s="90" t="n">
        <v>20520</v>
      </c>
      <c r="E1031" s="78" t="s">
        <v>11266</v>
      </c>
      <c r="F1031" s="78" t="s">
        <v>227</v>
      </c>
      <c r="G1031" s="79" t="n">
        <v>68055</v>
      </c>
      <c r="H1031" s="91" t="n">
        <v>0.00292206780124735</v>
      </c>
      <c r="I1031" s="78" t="s">
        <v>11528</v>
      </c>
      <c r="J1031" s="90" t="n">
        <v>85</v>
      </c>
      <c r="K1031" s="81" t="n">
        <v>0.274674373317251</v>
      </c>
    </row>
    <row r="1032" customFormat="false" ht="15" hidden="false" customHeight="false" outlineLevel="0" collapsed="false">
      <c r="A1032" s="78" t="s">
        <v>280</v>
      </c>
      <c r="B1032" s="78" t="s">
        <v>281</v>
      </c>
      <c r="C1032" s="78" t="s">
        <v>13100</v>
      </c>
      <c r="D1032" s="90" t="n">
        <v>22300</v>
      </c>
      <c r="E1032" s="78" t="s">
        <v>220</v>
      </c>
      <c r="F1032" s="78" t="s">
        <v>221</v>
      </c>
      <c r="G1032" s="79" t="n">
        <v>67413</v>
      </c>
      <c r="H1032" s="91" t="n">
        <v>0.00289450233907116</v>
      </c>
      <c r="I1032" s="78" t="s">
        <v>11528</v>
      </c>
      <c r="J1032" s="90" t="n">
        <v>86</v>
      </c>
      <c r="K1032" s="81" t="n">
        <v>0.272083219872689</v>
      </c>
    </row>
    <row r="1033" customFormat="false" ht="15" hidden="false" customHeight="false" outlineLevel="0" collapsed="false">
      <c r="A1033" s="78" t="s">
        <v>280</v>
      </c>
      <c r="B1033" s="78" t="s">
        <v>281</v>
      </c>
      <c r="C1033" s="78" t="s">
        <v>13101</v>
      </c>
      <c r="D1033" s="90" t="n">
        <v>30123</v>
      </c>
      <c r="E1033" s="78" t="s">
        <v>234</v>
      </c>
      <c r="F1033" s="78" t="s">
        <v>221</v>
      </c>
      <c r="G1033" s="79" t="n">
        <v>66512</v>
      </c>
      <c r="H1033" s="91" t="n">
        <v>0.00285581623093915</v>
      </c>
      <c r="I1033" s="78" t="s">
        <v>11528</v>
      </c>
      <c r="J1033" s="90" t="n">
        <v>87</v>
      </c>
      <c r="K1033" s="81" t="n">
        <v>0.26844672570828</v>
      </c>
    </row>
    <row r="1034" customFormat="false" ht="15" hidden="false" customHeight="false" outlineLevel="0" collapsed="false">
      <c r="A1034" s="78" t="s">
        <v>280</v>
      </c>
      <c r="B1034" s="78" t="s">
        <v>281</v>
      </c>
      <c r="C1034" s="78" t="s">
        <v>13102</v>
      </c>
      <c r="D1034" s="90" t="n">
        <v>10123</v>
      </c>
      <c r="E1034" s="78" t="s">
        <v>11232</v>
      </c>
      <c r="F1034" s="78" t="s">
        <v>221</v>
      </c>
      <c r="G1034" s="79" t="n">
        <v>66474</v>
      </c>
      <c r="H1034" s="91" t="n">
        <v>0.0028541846303742</v>
      </c>
      <c r="I1034" s="78" t="s">
        <v>11528</v>
      </c>
      <c r="J1034" s="90" t="n">
        <v>88</v>
      </c>
      <c r="K1034" s="81" t="n">
        <v>0.268293355255175</v>
      </c>
    </row>
    <row r="1035" customFormat="false" ht="15" hidden="false" customHeight="false" outlineLevel="0" collapsed="false">
      <c r="A1035" s="78" t="s">
        <v>280</v>
      </c>
      <c r="B1035" s="78" t="s">
        <v>281</v>
      </c>
      <c r="C1035" s="78" t="s">
        <v>13103</v>
      </c>
      <c r="D1035" s="90" t="n">
        <v>22122</v>
      </c>
      <c r="E1035" s="78" t="s">
        <v>220</v>
      </c>
      <c r="F1035" s="78" t="s">
        <v>221</v>
      </c>
      <c r="G1035" s="79" t="n">
        <v>61953</v>
      </c>
      <c r="H1035" s="91" t="n">
        <v>0.0026600671000026</v>
      </c>
      <c r="I1035" s="78" t="s">
        <v>11528</v>
      </c>
      <c r="J1035" s="90" t="n">
        <v>89</v>
      </c>
      <c r="K1035" s="81" t="n">
        <v>0.250046307400245</v>
      </c>
    </row>
    <row r="1036" customFormat="false" ht="15" hidden="false" customHeight="false" outlineLevel="0" collapsed="false">
      <c r="A1036" s="78" t="s">
        <v>280</v>
      </c>
      <c r="B1036" s="78" t="s">
        <v>281</v>
      </c>
      <c r="C1036" s="78" t="s">
        <v>13104</v>
      </c>
      <c r="D1036" s="90" t="n">
        <v>22051</v>
      </c>
      <c r="E1036" s="78" t="s">
        <v>220</v>
      </c>
      <c r="F1036" s="78" t="s">
        <v>221</v>
      </c>
      <c r="G1036" s="79" t="n">
        <v>61183</v>
      </c>
      <c r="H1036" s="91" t="n">
        <v>0.00262700572013396</v>
      </c>
      <c r="I1036" s="78" t="s">
        <v>11534</v>
      </c>
      <c r="J1036" s="90" t="n">
        <v>90</v>
      </c>
      <c r="K1036" s="81" t="n">
        <v>0.246938537692592</v>
      </c>
    </row>
    <row r="1037" customFormat="false" ht="15" hidden="false" customHeight="false" outlineLevel="0" collapsed="false">
      <c r="A1037" s="78" t="s">
        <v>280</v>
      </c>
      <c r="B1037" s="78" t="s">
        <v>281</v>
      </c>
      <c r="C1037" s="78" t="s">
        <v>13105</v>
      </c>
      <c r="D1037" s="90" t="n">
        <v>22343</v>
      </c>
      <c r="E1037" s="78" t="s">
        <v>220</v>
      </c>
      <c r="F1037" s="78" t="s">
        <v>221</v>
      </c>
      <c r="G1037" s="79" t="n">
        <v>59942</v>
      </c>
      <c r="H1037" s="91" t="n">
        <v>0.00257372108063138</v>
      </c>
      <c r="I1037" s="78" t="s">
        <v>11534</v>
      </c>
      <c r="J1037" s="90" t="n">
        <v>91</v>
      </c>
      <c r="K1037" s="81" t="n">
        <v>0.24192978157935</v>
      </c>
    </row>
    <row r="1038" customFormat="false" ht="15" hidden="false" customHeight="false" outlineLevel="0" collapsed="false">
      <c r="A1038" s="78" t="s">
        <v>280</v>
      </c>
      <c r="B1038" s="78" t="s">
        <v>281</v>
      </c>
      <c r="C1038" s="78" t="s">
        <v>13106</v>
      </c>
      <c r="D1038" s="90" t="n">
        <v>50300</v>
      </c>
      <c r="E1038" s="78" t="s">
        <v>11316</v>
      </c>
      <c r="F1038" s="78" t="s">
        <v>224</v>
      </c>
      <c r="G1038" s="79" t="n">
        <v>58984</v>
      </c>
      <c r="H1038" s="91" t="n">
        <v>0.00253258757165195</v>
      </c>
      <c r="I1038" s="78" t="s">
        <v>11528</v>
      </c>
      <c r="J1038" s="90" t="n">
        <v>92</v>
      </c>
      <c r="K1038" s="81" t="n">
        <v>0.238063231735284</v>
      </c>
    </row>
    <row r="1039" customFormat="false" ht="15" hidden="false" customHeight="false" outlineLevel="0" collapsed="false">
      <c r="A1039" s="78" t="s">
        <v>280</v>
      </c>
      <c r="B1039" s="78" t="s">
        <v>281</v>
      </c>
      <c r="C1039" s="78" t="s">
        <v>13107</v>
      </c>
      <c r="D1039" s="90" t="n">
        <v>25000</v>
      </c>
      <c r="E1039" s="78" t="s">
        <v>11356</v>
      </c>
      <c r="F1039" s="78" t="s">
        <v>221</v>
      </c>
      <c r="G1039" s="79" t="n">
        <v>54065</v>
      </c>
      <c r="H1039" s="91" t="n">
        <v>0.00232138117220539</v>
      </c>
      <c r="I1039" s="78" t="s">
        <v>11528</v>
      </c>
      <c r="J1039" s="90" t="n">
        <v>93</v>
      </c>
      <c r="K1039" s="81" t="n">
        <v>0.218209830187307</v>
      </c>
    </row>
    <row r="1040" customFormat="false" ht="15" hidden="false" customHeight="false" outlineLevel="0" collapsed="false">
      <c r="A1040" s="78" t="s">
        <v>280</v>
      </c>
      <c r="B1040" s="78" t="s">
        <v>281</v>
      </c>
      <c r="C1040" s="78" t="s">
        <v>13108</v>
      </c>
      <c r="D1040" s="90" t="n">
        <v>20100</v>
      </c>
      <c r="E1040" s="78" t="s">
        <v>11266</v>
      </c>
      <c r="F1040" s="78" t="s">
        <v>227</v>
      </c>
      <c r="G1040" s="79" t="n">
        <v>53644</v>
      </c>
      <c r="H1040" s="91" t="n">
        <v>0.00230330475542007</v>
      </c>
      <c r="I1040" s="78" t="s">
        <v>11534</v>
      </c>
      <c r="J1040" s="90" t="n">
        <v>94</v>
      </c>
      <c r="K1040" s="81" t="n">
        <v>0.216510647009487</v>
      </c>
    </row>
    <row r="1041" customFormat="false" ht="15" hidden="false" customHeight="false" outlineLevel="0" collapsed="false">
      <c r="A1041" s="78" t="s">
        <v>331</v>
      </c>
      <c r="B1041" s="78" t="s">
        <v>332</v>
      </c>
      <c r="C1041" s="78" t="s">
        <v>13109</v>
      </c>
      <c r="D1041" s="90" t="n">
        <v>10111</v>
      </c>
      <c r="E1041" s="78" t="s">
        <v>11232</v>
      </c>
      <c r="F1041" s="78" t="s">
        <v>221</v>
      </c>
      <c r="G1041" s="79" t="n">
        <v>35258</v>
      </c>
      <c r="H1041" s="91" t="n">
        <v>0.0387753508510496</v>
      </c>
      <c r="I1041" s="78" t="s">
        <v>11528</v>
      </c>
      <c r="J1041" s="90" t="n">
        <v>1</v>
      </c>
      <c r="K1041" s="81" t="n">
        <v>0.930608420425189</v>
      </c>
    </row>
    <row r="1042" customFormat="false" ht="15" hidden="false" customHeight="false" outlineLevel="0" collapsed="false">
      <c r="A1042" s="78" t="s">
        <v>331</v>
      </c>
      <c r="B1042" s="78" t="s">
        <v>332</v>
      </c>
      <c r="C1042" s="78" t="s">
        <v>13110</v>
      </c>
      <c r="D1042" s="90" t="n">
        <v>10100</v>
      </c>
      <c r="E1042" s="78" t="s">
        <v>11232</v>
      </c>
      <c r="F1042" s="78" t="s">
        <v>221</v>
      </c>
      <c r="G1042" s="79" t="n">
        <v>35212</v>
      </c>
      <c r="H1042" s="91" t="n">
        <v>0.0387247618743876</v>
      </c>
      <c r="I1042" s="78" t="s">
        <v>11528</v>
      </c>
      <c r="J1042" s="90" t="n">
        <v>2</v>
      </c>
      <c r="K1042" s="81" t="n">
        <v>0.929394284985302</v>
      </c>
    </row>
    <row r="1043" customFormat="false" ht="15" hidden="false" customHeight="false" outlineLevel="0" collapsed="false">
      <c r="A1043" s="78" t="s">
        <v>331</v>
      </c>
      <c r="B1043" s="78" t="s">
        <v>332</v>
      </c>
      <c r="C1043" s="78" t="s">
        <v>13111</v>
      </c>
      <c r="D1043" s="90" t="n">
        <v>22123</v>
      </c>
      <c r="E1043" s="78" t="s">
        <v>220</v>
      </c>
      <c r="F1043" s="78" t="s">
        <v>221</v>
      </c>
      <c r="G1043" s="79" t="n">
        <v>26158</v>
      </c>
      <c r="H1043" s="91" t="n">
        <v>0.0287675315548742</v>
      </c>
      <c r="I1043" s="78" t="s">
        <v>11528</v>
      </c>
      <c r="J1043" s="90" t="n">
        <v>3</v>
      </c>
      <c r="K1043" s="81" t="n">
        <v>0.690420757316981</v>
      </c>
    </row>
    <row r="1044" customFormat="false" ht="15" hidden="false" customHeight="false" outlineLevel="0" collapsed="false">
      <c r="A1044" s="78" t="s">
        <v>331</v>
      </c>
      <c r="B1044" s="78" t="s">
        <v>332</v>
      </c>
      <c r="C1044" s="78" t="s">
        <v>13112</v>
      </c>
      <c r="D1044" s="90" t="n">
        <v>22700</v>
      </c>
      <c r="E1044" s="78" t="s">
        <v>220</v>
      </c>
      <c r="F1044" s="78" t="s">
        <v>221</v>
      </c>
      <c r="G1044" s="79" t="n">
        <v>26006</v>
      </c>
      <c r="H1044" s="91" t="n">
        <v>0.0286003679798172</v>
      </c>
      <c r="I1044" s="78" t="s">
        <v>11528</v>
      </c>
      <c r="J1044" s="90" t="n">
        <v>4</v>
      </c>
      <c r="K1044" s="81" t="n">
        <v>0.686408831515613</v>
      </c>
    </row>
    <row r="1045" customFormat="false" ht="15" hidden="false" customHeight="false" outlineLevel="0" collapsed="false">
      <c r="A1045" s="78" t="s">
        <v>331</v>
      </c>
      <c r="B1045" s="78" t="s">
        <v>332</v>
      </c>
      <c r="C1045" s="78" t="s">
        <v>13113</v>
      </c>
      <c r="D1045" s="90" t="n">
        <v>55222</v>
      </c>
      <c r="E1045" s="78" t="s">
        <v>232</v>
      </c>
      <c r="F1045" s="78" t="s">
        <v>227</v>
      </c>
      <c r="G1045" s="79" t="n">
        <v>24472</v>
      </c>
      <c r="H1045" s="91" t="n">
        <v>0.0269133355841762</v>
      </c>
      <c r="I1045" s="78" t="s">
        <v>11528</v>
      </c>
      <c r="J1045" s="90" t="n">
        <v>5</v>
      </c>
      <c r="K1045" s="81" t="n">
        <v>0.645920054020229</v>
      </c>
    </row>
    <row r="1046" customFormat="false" ht="15" hidden="false" customHeight="false" outlineLevel="0" collapsed="false">
      <c r="A1046" s="78" t="s">
        <v>331</v>
      </c>
      <c r="B1046" s="78" t="s">
        <v>332</v>
      </c>
      <c r="C1046" s="78" t="s">
        <v>13114</v>
      </c>
      <c r="D1046" s="90" t="n">
        <v>10700</v>
      </c>
      <c r="E1046" s="78" t="s">
        <v>11232</v>
      </c>
      <c r="F1046" s="78" t="s">
        <v>221</v>
      </c>
      <c r="G1046" s="79" t="n">
        <v>23960</v>
      </c>
      <c r="H1046" s="91" t="n">
        <v>0.0263502582787211</v>
      </c>
      <c r="I1046" s="78" t="s">
        <v>11528</v>
      </c>
      <c r="J1046" s="90" t="n">
        <v>6</v>
      </c>
      <c r="K1046" s="81" t="n">
        <v>0.632406198689306</v>
      </c>
    </row>
    <row r="1047" customFormat="false" ht="15" hidden="false" customHeight="false" outlineLevel="0" collapsed="false">
      <c r="A1047" s="78" t="s">
        <v>331</v>
      </c>
      <c r="B1047" s="78" t="s">
        <v>332</v>
      </c>
      <c r="C1047" s="78" t="s">
        <v>13115</v>
      </c>
      <c r="D1047" s="90" t="n">
        <v>15123</v>
      </c>
      <c r="E1047" s="78" t="s">
        <v>11237</v>
      </c>
      <c r="F1047" s="78" t="s">
        <v>227</v>
      </c>
      <c r="G1047" s="79" t="n">
        <v>22997</v>
      </c>
      <c r="H1047" s="91" t="n">
        <v>0.025291189049906</v>
      </c>
      <c r="I1047" s="78" t="s">
        <v>11528</v>
      </c>
      <c r="J1047" s="90" t="n">
        <v>7</v>
      </c>
      <c r="K1047" s="81" t="n">
        <v>0.606988537197745</v>
      </c>
    </row>
    <row r="1048" customFormat="false" ht="15" hidden="false" customHeight="false" outlineLevel="0" collapsed="false">
      <c r="A1048" s="78" t="s">
        <v>331</v>
      </c>
      <c r="B1048" s="78" t="s">
        <v>332</v>
      </c>
      <c r="C1048" s="78" t="s">
        <v>13116</v>
      </c>
      <c r="D1048" s="90" t="n">
        <v>44123</v>
      </c>
      <c r="E1048" s="78" t="s">
        <v>11240</v>
      </c>
      <c r="F1048" s="78" t="s">
        <v>221</v>
      </c>
      <c r="G1048" s="79" t="n">
        <v>22169</v>
      </c>
      <c r="H1048" s="91" t="n">
        <v>0.0243805874699903</v>
      </c>
      <c r="I1048" s="78" t="s">
        <v>11528</v>
      </c>
      <c r="J1048" s="90" t="n">
        <v>8</v>
      </c>
      <c r="K1048" s="81" t="n">
        <v>0.585134099279767</v>
      </c>
    </row>
    <row r="1049" customFormat="false" ht="15" hidden="false" customHeight="false" outlineLevel="0" collapsed="false">
      <c r="A1049" s="78" t="s">
        <v>331</v>
      </c>
      <c r="B1049" s="78" t="s">
        <v>332</v>
      </c>
      <c r="C1049" s="78" t="s">
        <v>13117</v>
      </c>
      <c r="D1049" s="90" t="n">
        <v>43123</v>
      </c>
      <c r="E1049" s="78" t="s">
        <v>11632</v>
      </c>
      <c r="F1049" s="78" t="s">
        <v>224</v>
      </c>
      <c r="G1049" s="79" t="n">
        <v>21907</v>
      </c>
      <c r="H1049" s="91" t="n">
        <v>0.0240924502550894</v>
      </c>
      <c r="I1049" s="78" t="s">
        <v>11528</v>
      </c>
      <c r="J1049" s="90" t="n">
        <v>9</v>
      </c>
      <c r="K1049" s="81" t="n">
        <v>0.578218806122146</v>
      </c>
    </row>
    <row r="1050" customFormat="false" ht="15" hidden="false" customHeight="false" outlineLevel="0" collapsed="false">
      <c r="A1050" s="78" t="s">
        <v>331</v>
      </c>
      <c r="B1050" s="78" t="s">
        <v>332</v>
      </c>
      <c r="C1050" s="78" t="s">
        <v>13118</v>
      </c>
      <c r="D1050" s="90" t="n">
        <v>15555</v>
      </c>
      <c r="E1050" s="78" t="s">
        <v>11237</v>
      </c>
      <c r="F1050" s="78" t="s">
        <v>227</v>
      </c>
      <c r="G1050" s="79" t="n">
        <v>21838</v>
      </c>
      <c r="H1050" s="91" t="n">
        <v>0.0240165667900964</v>
      </c>
      <c r="I1050" s="78" t="s">
        <v>11528</v>
      </c>
      <c r="J1050" s="90" t="n">
        <v>10</v>
      </c>
      <c r="K1050" s="81" t="n">
        <v>0.576397602962315</v>
      </c>
    </row>
    <row r="1051" customFormat="false" ht="15" hidden="false" customHeight="false" outlineLevel="0" collapsed="false">
      <c r="A1051" s="78" t="s">
        <v>331</v>
      </c>
      <c r="B1051" s="78" t="s">
        <v>332</v>
      </c>
      <c r="C1051" s="78" t="s">
        <v>13119</v>
      </c>
      <c r="D1051" s="90" t="n">
        <v>22111</v>
      </c>
      <c r="E1051" s="78" t="s">
        <v>220</v>
      </c>
      <c r="F1051" s="78" t="s">
        <v>221</v>
      </c>
      <c r="G1051" s="79" t="n">
        <v>21797</v>
      </c>
      <c r="H1051" s="91" t="n">
        <v>0.0239714766152455</v>
      </c>
      <c r="I1051" s="78" t="s">
        <v>11528</v>
      </c>
      <c r="J1051" s="90" t="n">
        <v>11</v>
      </c>
      <c r="K1051" s="81" t="n">
        <v>0.575315438765893</v>
      </c>
    </row>
    <row r="1052" customFormat="false" ht="15" hidden="false" customHeight="false" outlineLevel="0" collapsed="false">
      <c r="A1052" s="78" t="s">
        <v>331</v>
      </c>
      <c r="B1052" s="78" t="s">
        <v>332</v>
      </c>
      <c r="C1052" s="78" t="s">
        <v>13120</v>
      </c>
      <c r="D1052" s="90" t="n">
        <v>22444</v>
      </c>
      <c r="E1052" s="78" t="s">
        <v>220</v>
      </c>
      <c r="F1052" s="78" t="s">
        <v>221</v>
      </c>
      <c r="G1052" s="79" t="n">
        <v>21469</v>
      </c>
      <c r="H1052" s="91" t="n">
        <v>0.0236107552164383</v>
      </c>
      <c r="I1052" s="78" t="s">
        <v>11528</v>
      </c>
      <c r="J1052" s="90" t="n">
        <v>12</v>
      </c>
      <c r="K1052" s="81" t="n">
        <v>0.56665812519452</v>
      </c>
    </row>
    <row r="1053" customFormat="false" ht="15" hidden="false" customHeight="false" outlineLevel="0" collapsed="false">
      <c r="A1053" s="78" t="s">
        <v>331</v>
      </c>
      <c r="B1053" s="78" t="s">
        <v>332</v>
      </c>
      <c r="C1053" s="78" t="s">
        <v>13121</v>
      </c>
      <c r="D1053" s="90" t="n">
        <v>15015</v>
      </c>
      <c r="E1053" s="78" t="s">
        <v>11237</v>
      </c>
      <c r="F1053" s="78" t="s">
        <v>227</v>
      </c>
      <c r="G1053" s="79" t="n">
        <v>20957</v>
      </c>
      <c r="H1053" s="91" t="n">
        <v>0.0230476779109832</v>
      </c>
      <c r="I1053" s="78" t="s">
        <v>11534</v>
      </c>
      <c r="J1053" s="90" t="n">
        <v>13</v>
      </c>
      <c r="K1053" s="81" t="n">
        <v>0.553144269863597</v>
      </c>
    </row>
    <row r="1054" customFormat="false" ht="15" hidden="false" customHeight="false" outlineLevel="0" collapsed="false">
      <c r="A1054" s="78" t="s">
        <v>331</v>
      </c>
      <c r="B1054" s="78" t="s">
        <v>332</v>
      </c>
      <c r="C1054" s="78" t="s">
        <v>13122</v>
      </c>
      <c r="D1054" s="90" t="n">
        <v>44200</v>
      </c>
      <c r="E1054" s="78" t="s">
        <v>11240</v>
      </c>
      <c r="F1054" s="78" t="s">
        <v>221</v>
      </c>
      <c r="G1054" s="79" t="n">
        <v>20596</v>
      </c>
      <c r="H1054" s="91" t="n">
        <v>0.0226506644202228</v>
      </c>
      <c r="I1054" s="78" t="s">
        <v>11528</v>
      </c>
      <c r="J1054" s="90" t="n">
        <v>14</v>
      </c>
      <c r="K1054" s="81" t="n">
        <v>0.543615946085348</v>
      </c>
    </row>
    <row r="1055" customFormat="false" ht="15" hidden="false" customHeight="false" outlineLevel="0" collapsed="false">
      <c r="A1055" s="78" t="s">
        <v>331</v>
      </c>
      <c r="B1055" s="78" t="s">
        <v>332</v>
      </c>
      <c r="C1055" s="78" t="s">
        <v>13123</v>
      </c>
      <c r="D1055" s="90" t="n">
        <v>44111</v>
      </c>
      <c r="E1055" s="78" t="s">
        <v>11240</v>
      </c>
      <c r="F1055" s="78" t="s">
        <v>221</v>
      </c>
      <c r="G1055" s="79" t="n">
        <v>20465</v>
      </c>
      <c r="H1055" s="91" t="n">
        <v>0.0225065958127724</v>
      </c>
      <c r="I1055" s="78" t="s">
        <v>11528</v>
      </c>
      <c r="J1055" s="90" t="n">
        <v>15</v>
      </c>
      <c r="K1055" s="81" t="n">
        <v>0.540158299506538</v>
      </c>
    </row>
    <row r="1056" customFormat="false" ht="15" hidden="false" customHeight="false" outlineLevel="0" collapsed="false">
      <c r="A1056" s="78" t="s">
        <v>331</v>
      </c>
      <c r="B1056" s="78" t="s">
        <v>332</v>
      </c>
      <c r="C1056" s="78" t="s">
        <v>13124</v>
      </c>
      <c r="D1056" s="90" t="n">
        <v>22456</v>
      </c>
      <c r="E1056" s="78" t="s">
        <v>220</v>
      </c>
      <c r="F1056" s="78" t="s">
        <v>221</v>
      </c>
      <c r="G1056" s="79" t="n">
        <v>20354</v>
      </c>
      <c r="H1056" s="91" t="n">
        <v>0.0223845224125663</v>
      </c>
      <c r="I1056" s="78" t="s">
        <v>11534</v>
      </c>
      <c r="J1056" s="90" t="n">
        <v>16</v>
      </c>
      <c r="K1056" s="81" t="n">
        <v>0.537228537901591</v>
      </c>
    </row>
    <row r="1057" customFormat="false" ht="15" hidden="false" customHeight="false" outlineLevel="0" collapsed="false">
      <c r="A1057" s="78" t="s">
        <v>331</v>
      </c>
      <c r="B1057" s="78" t="s">
        <v>332</v>
      </c>
      <c r="C1057" s="78" t="s">
        <v>13125</v>
      </c>
      <c r="D1057" s="90" t="n">
        <v>45456</v>
      </c>
      <c r="E1057" s="78" t="s">
        <v>11235</v>
      </c>
      <c r="F1057" s="78" t="s">
        <v>227</v>
      </c>
      <c r="G1057" s="79" t="n">
        <v>19752</v>
      </c>
      <c r="H1057" s="91" t="n">
        <v>0.0217224666745116</v>
      </c>
      <c r="I1057" s="78" t="s">
        <v>11528</v>
      </c>
      <c r="J1057" s="90" t="n">
        <v>17</v>
      </c>
      <c r="K1057" s="81" t="n">
        <v>0.521339200188279</v>
      </c>
    </row>
    <row r="1058" customFormat="false" ht="15" hidden="false" customHeight="false" outlineLevel="0" collapsed="false">
      <c r="A1058" s="78" t="s">
        <v>331</v>
      </c>
      <c r="B1058" s="78" t="s">
        <v>332</v>
      </c>
      <c r="C1058" s="78" t="s">
        <v>13126</v>
      </c>
      <c r="D1058" s="90" t="n">
        <v>20456</v>
      </c>
      <c r="E1058" s="78" t="s">
        <v>11266</v>
      </c>
      <c r="F1058" s="78" t="s">
        <v>227</v>
      </c>
      <c r="G1058" s="79" t="n">
        <v>18668</v>
      </c>
      <c r="H1058" s="91" t="n">
        <v>0.0205303264418683</v>
      </c>
      <c r="I1058" s="78" t="s">
        <v>11528</v>
      </c>
      <c r="J1058" s="90" t="n">
        <v>18</v>
      </c>
      <c r="K1058" s="81" t="n">
        <v>0.49272783460484</v>
      </c>
    </row>
    <row r="1059" customFormat="false" ht="15" hidden="false" customHeight="false" outlineLevel="0" collapsed="false">
      <c r="A1059" s="78" t="s">
        <v>331</v>
      </c>
      <c r="B1059" s="78" t="s">
        <v>332</v>
      </c>
      <c r="C1059" s="78" t="s">
        <v>13127</v>
      </c>
      <c r="D1059" s="90" t="n">
        <v>45555</v>
      </c>
      <c r="E1059" s="78" t="s">
        <v>11235</v>
      </c>
      <c r="F1059" s="78" t="s">
        <v>227</v>
      </c>
      <c r="G1059" s="79" t="n">
        <v>17947</v>
      </c>
      <c r="H1059" s="91" t="n">
        <v>0.0197373992207098</v>
      </c>
      <c r="I1059" s="78" t="s">
        <v>11534</v>
      </c>
      <c r="J1059" s="90" t="n">
        <v>19</v>
      </c>
      <c r="K1059" s="81" t="n">
        <v>0.473697581297035</v>
      </c>
    </row>
    <row r="1060" customFormat="false" ht="15" hidden="false" customHeight="false" outlineLevel="0" collapsed="false">
      <c r="A1060" s="78" t="s">
        <v>331</v>
      </c>
      <c r="B1060" s="78" t="s">
        <v>332</v>
      </c>
      <c r="C1060" s="78" t="s">
        <v>13128</v>
      </c>
      <c r="D1060" s="90" t="n">
        <v>65000</v>
      </c>
      <c r="E1060" s="78" t="s">
        <v>11536</v>
      </c>
      <c r="F1060" s="78" t="s">
        <v>224</v>
      </c>
      <c r="G1060" s="79" t="n">
        <v>15404</v>
      </c>
      <c r="H1060" s="91" t="n">
        <v>0.0169407086195918</v>
      </c>
      <c r="I1060" s="78" t="s">
        <v>11528</v>
      </c>
      <c r="J1060" s="90" t="n">
        <v>20</v>
      </c>
      <c r="K1060" s="81" t="n">
        <v>0.406577006870203</v>
      </c>
    </row>
    <row r="1061" customFormat="false" ht="15" hidden="false" customHeight="false" outlineLevel="0" collapsed="false">
      <c r="A1061" s="78" t="s">
        <v>331</v>
      </c>
      <c r="B1061" s="78" t="s">
        <v>332</v>
      </c>
      <c r="C1061" s="78" t="s">
        <v>13129</v>
      </c>
      <c r="D1061" s="90" t="n">
        <v>20111</v>
      </c>
      <c r="E1061" s="78" t="s">
        <v>11266</v>
      </c>
      <c r="F1061" s="78" t="s">
        <v>227</v>
      </c>
      <c r="G1061" s="79" t="n">
        <v>13809</v>
      </c>
      <c r="H1061" s="91" t="n">
        <v>0.0151865908418556</v>
      </c>
      <c r="I1061" s="78" t="s">
        <v>11528</v>
      </c>
      <c r="J1061" s="90" t="n">
        <v>21</v>
      </c>
      <c r="K1061" s="81" t="n">
        <v>0.364478180204533</v>
      </c>
    </row>
    <row r="1062" customFormat="false" ht="15" hidden="false" customHeight="false" outlineLevel="0" collapsed="false">
      <c r="A1062" s="78" t="s">
        <v>331</v>
      </c>
      <c r="B1062" s="78" t="s">
        <v>332</v>
      </c>
      <c r="C1062" s="78" t="s">
        <v>13130</v>
      </c>
      <c r="D1062" s="90" t="n">
        <v>10222</v>
      </c>
      <c r="E1062" s="78" t="s">
        <v>11232</v>
      </c>
      <c r="F1062" s="78" t="s">
        <v>221</v>
      </c>
      <c r="G1062" s="79" t="n">
        <v>13159</v>
      </c>
      <c r="H1062" s="91" t="n">
        <v>0.0144717466064145</v>
      </c>
      <c r="I1062" s="78" t="s">
        <v>11528</v>
      </c>
      <c r="J1062" s="90" t="n">
        <v>22</v>
      </c>
      <c r="K1062" s="81" t="n">
        <v>0.347321918553947</v>
      </c>
    </row>
    <row r="1063" customFormat="false" ht="15" hidden="false" customHeight="false" outlineLevel="0" collapsed="false">
      <c r="A1063" s="78" t="s">
        <v>331</v>
      </c>
      <c r="B1063" s="78" t="s">
        <v>332</v>
      </c>
      <c r="C1063" s="78" t="s">
        <v>13131</v>
      </c>
      <c r="D1063" s="90" t="n">
        <v>10444</v>
      </c>
      <c r="E1063" s="78" t="s">
        <v>11232</v>
      </c>
      <c r="F1063" s="78" t="s">
        <v>221</v>
      </c>
      <c r="G1063" s="79" t="n">
        <v>10329</v>
      </c>
      <c r="H1063" s="91" t="n">
        <v>0.0113594247813402</v>
      </c>
      <c r="I1063" s="78" t="s">
        <v>11534</v>
      </c>
      <c r="J1063" s="90" t="n">
        <v>23</v>
      </c>
      <c r="K1063" s="81" t="n">
        <v>0.272626194752164</v>
      </c>
    </row>
    <row r="1064" customFormat="false" ht="15" hidden="false" customHeight="false" outlineLevel="0" collapsed="false">
      <c r="A1064" s="78" t="s">
        <v>331</v>
      </c>
      <c r="B1064" s="78" t="s">
        <v>332</v>
      </c>
      <c r="C1064" s="78" t="s">
        <v>13132</v>
      </c>
      <c r="D1064" s="90" t="n">
        <v>25100</v>
      </c>
      <c r="E1064" s="78" t="s">
        <v>11356</v>
      </c>
      <c r="F1064" s="78" t="s">
        <v>221</v>
      </c>
      <c r="G1064" s="79" t="n">
        <v>9733</v>
      </c>
      <c r="H1064" s="91" t="n">
        <v>0.0107039676054588</v>
      </c>
      <c r="I1064" s="78" t="s">
        <v>11528</v>
      </c>
      <c r="J1064" s="90" t="n">
        <v>24</v>
      </c>
      <c r="K1064" s="81" t="n">
        <v>0.256895222531011</v>
      </c>
    </row>
  </sheetData>
  <autoFilter ref="A5:K1064"/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P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7"/>
    <col collapsed="false" customWidth="true" hidden="false" outlineLevel="0" max="6" min="4" style="0" width="13"/>
    <col collapsed="false" customWidth="true" hidden="false" outlineLevel="0" max="7" min="7" style="0" width="11"/>
    <col collapsed="false" customWidth="true" hidden="false" outlineLevel="0" max="10" min="8" style="0" width="9"/>
    <col collapsed="false" customWidth="true" hidden="false" outlineLevel="0" max="11" min="11" style="0" width="10"/>
    <col collapsed="false" customWidth="true" hidden="false" outlineLevel="0" max="12" min="12" style="0" width="28"/>
    <col collapsed="false" customWidth="true" hidden="false" outlineLevel="0" max="14" min="13" style="0" width="12"/>
    <col collapsed="false" customWidth="true" hidden="false" outlineLevel="0" max="16" min="15" style="0" width="10"/>
  </cols>
  <sheetData>
    <row r="1" customFormat="false" ht="19.7" hidden="false" customHeight="false" outlineLevel="0" collapsed="false">
      <c r="A1" s="22" t="s">
        <v>13133</v>
      </c>
    </row>
    <row r="2" customFormat="false" ht="15" hidden="false" customHeight="false" outlineLevel="0" collapsed="false">
      <c r="A2" s="23" t="s">
        <v>12043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260</v>
      </c>
      <c r="B5" s="28" t="s">
        <v>261</v>
      </c>
      <c r="C5" s="28" t="s">
        <v>12044</v>
      </c>
      <c r="D5" s="28" t="s">
        <v>58</v>
      </c>
      <c r="E5" s="28" t="s">
        <v>12045</v>
      </c>
      <c r="F5" s="28" t="s">
        <v>12046</v>
      </c>
      <c r="G5" s="28" t="s">
        <v>12047</v>
      </c>
      <c r="H5" s="28" t="s">
        <v>12048</v>
      </c>
      <c r="I5" s="28" t="s">
        <v>12049</v>
      </c>
      <c r="J5" s="28" t="s">
        <v>12050</v>
      </c>
      <c r="K5" s="28" t="s">
        <v>182</v>
      </c>
      <c r="L5" s="28" t="s">
        <v>93</v>
      </c>
      <c r="M5" s="28" t="s">
        <v>194</v>
      </c>
      <c r="N5" s="28" t="s">
        <v>12051</v>
      </c>
      <c r="O5" s="28" t="s">
        <v>11227</v>
      </c>
      <c r="P5" s="28" t="s">
        <v>12052</v>
      </c>
    </row>
    <row r="6" customFormat="false" ht="15" hidden="false" customHeight="false" outlineLevel="0" collapsed="false">
      <c r="A6" s="26" t="s">
        <v>333</v>
      </c>
      <c r="B6" s="26" t="s">
        <v>334</v>
      </c>
      <c r="C6" s="92" t="n">
        <v>24</v>
      </c>
      <c r="D6" s="52" t="n">
        <v>470012</v>
      </c>
      <c r="E6" s="27" t="n">
        <f aca="false">ROUND(D6/C6,0)</f>
        <v>19584</v>
      </c>
      <c r="F6" s="52" t="n">
        <v>443621</v>
      </c>
      <c r="G6" s="52" t="n">
        <v>26391</v>
      </c>
      <c r="H6" s="62" t="n">
        <f aca="false">G6/D6</f>
        <v>0.0561496302222071</v>
      </c>
      <c r="I6" s="70" t="n">
        <f aca="false">COUNTIFS('Assembleias — eleitos'!$A$6:$A$1064,A6,'Assembleias — eleitos'!$I$6:$I$1064,"Quociente partidário")</f>
        <v>20</v>
      </c>
      <c r="J6" s="70" t="n">
        <f aca="false">COUNTIFS('Assembleias — eleitos'!$A$6:$A$1064,A6,'Assembleias — eleitos'!$I$6:$I$1064,"Média (sobras)")</f>
        <v>4</v>
      </c>
      <c r="K6" s="70" t="n">
        <v>10</v>
      </c>
      <c r="L6" s="26" t="s">
        <v>13134</v>
      </c>
      <c r="M6" s="52" t="n">
        <v>18149</v>
      </c>
      <c r="N6" s="27" t="n">
        <v>25554.8333333333</v>
      </c>
      <c r="O6" s="92" t="n">
        <v>222</v>
      </c>
      <c r="P6" s="93" t="n">
        <f aca="false">O6/C6</f>
        <v>9.25</v>
      </c>
    </row>
    <row r="7" customFormat="false" ht="15" hidden="false" customHeight="false" outlineLevel="0" collapsed="false">
      <c r="A7" s="32" t="s">
        <v>321</v>
      </c>
      <c r="B7" s="32" t="s">
        <v>322</v>
      </c>
      <c r="C7" s="94" t="n">
        <v>27</v>
      </c>
      <c r="D7" s="55" t="n">
        <v>1803374</v>
      </c>
      <c r="E7" s="57" t="n">
        <f aca="false">ROUND(D7/C7,0)</f>
        <v>66792</v>
      </c>
      <c r="F7" s="55" t="n">
        <v>1688825</v>
      </c>
      <c r="G7" s="55" t="n">
        <v>114549</v>
      </c>
      <c r="H7" s="66" t="n">
        <f aca="false">G7/D7</f>
        <v>0.0635192699905843</v>
      </c>
      <c r="I7" s="71" t="n">
        <f aca="false">COUNTIFS('Assembleias — eleitos'!$A$6:$A$1064,A7,'Assembleias — eleitos'!$I$6:$I$1064,"Quociente partidário")</f>
        <v>25</v>
      </c>
      <c r="J7" s="71" t="n">
        <f aca="false">COUNTIFS('Assembleias — eleitos'!$A$6:$A$1064,A7,'Assembleias — eleitos'!$I$6:$I$1064,"Média (sobras)")</f>
        <v>2</v>
      </c>
      <c r="K7" s="71" t="n">
        <v>6</v>
      </c>
      <c r="L7" s="32" t="s">
        <v>13135</v>
      </c>
      <c r="M7" s="55" t="n">
        <v>99165</v>
      </c>
      <c r="N7" s="57" t="n">
        <v>90340.3703703704</v>
      </c>
      <c r="O7" s="94" t="n">
        <v>122</v>
      </c>
      <c r="P7" s="95" t="n">
        <f aca="false">O7/C7</f>
        <v>4.51851851851852</v>
      </c>
    </row>
    <row r="8" customFormat="false" ht="15" hidden="false" customHeight="false" outlineLevel="0" collapsed="false">
      <c r="A8" s="26" t="s">
        <v>335</v>
      </c>
      <c r="B8" s="26" t="s">
        <v>336</v>
      </c>
      <c r="C8" s="92" t="n">
        <v>24</v>
      </c>
      <c r="D8" s="52" t="n">
        <v>450731</v>
      </c>
      <c r="E8" s="27" t="n">
        <f aca="false">ROUND(D8/C8,0)</f>
        <v>18780</v>
      </c>
      <c r="F8" s="52" t="n">
        <v>432501</v>
      </c>
      <c r="G8" s="52" t="n">
        <v>18230</v>
      </c>
      <c r="H8" s="62" t="n">
        <f aca="false">G8/D8</f>
        <v>0.0404454097898747</v>
      </c>
      <c r="I8" s="70" t="n">
        <f aca="false">COUNTIFS('Assembleias — eleitos'!$A$6:$A$1064,A8,'Assembleias — eleitos'!$I$6:$I$1064,"Quociente partidário")</f>
        <v>20</v>
      </c>
      <c r="J8" s="70" t="n">
        <f aca="false">COUNTIFS('Assembleias — eleitos'!$A$6:$A$1064,A8,'Assembleias — eleitos'!$I$6:$I$1064,"Média (sobras)")</f>
        <v>4</v>
      </c>
      <c r="K8" s="70" t="n">
        <v>10</v>
      </c>
      <c r="L8" s="26" t="s">
        <v>13136</v>
      </c>
      <c r="M8" s="52" t="n">
        <v>17559</v>
      </c>
      <c r="N8" s="27" t="n">
        <v>24014.9583333333</v>
      </c>
      <c r="O8" s="92" t="n">
        <v>183</v>
      </c>
      <c r="P8" s="93" t="n">
        <f aca="false">O8/C8</f>
        <v>7.625</v>
      </c>
    </row>
    <row r="9" customFormat="false" ht="15" hidden="false" customHeight="false" outlineLevel="0" collapsed="false">
      <c r="A9" s="32" t="s">
        <v>313</v>
      </c>
      <c r="B9" s="32" t="s">
        <v>314</v>
      </c>
      <c r="C9" s="94" t="n">
        <v>24</v>
      </c>
      <c r="D9" s="55" t="n">
        <v>2125121</v>
      </c>
      <c r="E9" s="57" t="n">
        <f aca="false">ROUND(D9/C9,0)</f>
        <v>88547</v>
      </c>
      <c r="F9" s="55" t="n">
        <v>2033211</v>
      </c>
      <c r="G9" s="55" t="n">
        <v>91910</v>
      </c>
      <c r="H9" s="66" t="n">
        <f aca="false">G9/D9</f>
        <v>0.0432493020397427</v>
      </c>
      <c r="I9" s="71" t="n">
        <f aca="false">COUNTIFS('Assembleias — eleitos'!$A$6:$A$1064,A9,'Assembleias — eleitos'!$I$6:$I$1064,"Quociente partidário")</f>
        <v>19</v>
      </c>
      <c r="J9" s="71" t="n">
        <f aca="false">COUNTIFS('Assembleias — eleitos'!$A$6:$A$1064,A9,'Assembleias — eleitos'!$I$6:$I$1064,"Média (sobras)")</f>
        <v>5</v>
      </c>
      <c r="K9" s="71" t="n">
        <v>9</v>
      </c>
      <c r="L9" s="32" t="s">
        <v>13137</v>
      </c>
      <c r="M9" s="55" t="n">
        <v>72518</v>
      </c>
      <c r="N9" s="57" t="n">
        <v>116502.208333333</v>
      </c>
      <c r="O9" s="94" t="n">
        <v>278</v>
      </c>
      <c r="P9" s="95" t="n">
        <f aca="false">O9/C9</f>
        <v>11.5833333333333</v>
      </c>
    </row>
    <row r="10" customFormat="false" ht="15" hidden="false" customHeight="false" outlineLevel="0" collapsed="false">
      <c r="A10" s="26" t="s">
        <v>287</v>
      </c>
      <c r="B10" s="26" t="s">
        <v>288</v>
      </c>
      <c r="C10" s="92" t="n">
        <v>63</v>
      </c>
      <c r="D10" s="52" t="n">
        <v>8163705</v>
      </c>
      <c r="E10" s="27" t="n">
        <f aca="false">ROUND(D10/C10,0)</f>
        <v>129583</v>
      </c>
      <c r="F10" s="52" t="n">
        <v>7383214</v>
      </c>
      <c r="G10" s="52" t="n">
        <v>780491</v>
      </c>
      <c r="H10" s="62" t="n">
        <f aca="false">G10/D10</f>
        <v>0.0956049979757965</v>
      </c>
      <c r="I10" s="70" t="n">
        <f aca="false">COUNTIFS('Assembleias — eleitos'!$A$6:$A$1064,A10,'Assembleias — eleitos'!$I$6:$I$1064,"Quociente partidário")</f>
        <v>56</v>
      </c>
      <c r="J10" s="70" t="n">
        <f aca="false">COUNTIFS('Assembleias — eleitos'!$A$6:$A$1064,A10,'Assembleias — eleitos'!$I$6:$I$1064,"Média (sobras)")</f>
        <v>7</v>
      </c>
      <c r="K10" s="70" t="n">
        <v>13</v>
      </c>
      <c r="L10" s="26" t="s">
        <v>13138</v>
      </c>
      <c r="M10" s="52" t="n">
        <v>203202</v>
      </c>
      <c r="N10" s="27" t="n">
        <v>179433.555555556</v>
      </c>
      <c r="O10" s="92" t="n">
        <v>612</v>
      </c>
      <c r="P10" s="93" t="n">
        <f aca="false">O10/C10</f>
        <v>9.71428571428571</v>
      </c>
    </row>
    <row r="11" customFormat="false" ht="15" hidden="false" customHeight="false" outlineLevel="0" collapsed="false">
      <c r="A11" s="32" t="s">
        <v>297</v>
      </c>
      <c r="B11" s="32" t="s">
        <v>298</v>
      </c>
      <c r="C11" s="94" t="n">
        <v>46</v>
      </c>
      <c r="D11" s="55" t="n">
        <v>5455572</v>
      </c>
      <c r="E11" s="57" t="n">
        <f aca="false">ROUND(D11/C11,0)</f>
        <v>118599</v>
      </c>
      <c r="F11" s="55" t="n">
        <v>5080897</v>
      </c>
      <c r="G11" s="55" t="n">
        <v>374675</v>
      </c>
      <c r="H11" s="66" t="n">
        <f aca="false">G11/D11</f>
        <v>0.0686774915627546</v>
      </c>
      <c r="I11" s="71" t="n">
        <f aca="false">COUNTIFS('Assembleias — eleitos'!$A$6:$A$1064,A11,'Assembleias — eleitos'!$I$6:$I$1064,"Quociente partidário")</f>
        <v>40</v>
      </c>
      <c r="J11" s="71" t="n">
        <f aca="false">COUNTIFS('Assembleias — eleitos'!$A$6:$A$1064,A11,'Assembleias — eleitos'!$I$6:$I$1064,"Média (sobras)")</f>
        <v>6</v>
      </c>
      <c r="K11" s="71" t="n">
        <v>12</v>
      </c>
      <c r="L11" s="32" t="s">
        <v>13139</v>
      </c>
      <c r="M11" s="55" t="n">
        <v>151396</v>
      </c>
      <c r="N11" s="57" t="n">
        <v>151979.217391304</v>
      </c>
      <c r="O11" s="94" t="n">
        <v>351</v>
      </c>
      <c r="P11" s="95" t="n">
        <f aca="false">O11/C11</f>
        <v>7.6304347826087</v>
      </c>
    </row>
    <row r="12" customFormat="false" ht="15" hidden="false" customHeight="false" outlineLevel="0" collapsed="false">
      <c r="A12" s="26" t="s">
        <v>323</v>
      </c>
      <c r="B12" s="26" t="s">
        <v>324</v>
      </c>
      <c r="C12" s="92" t="n">
        <v>24</v>
      </c>
      <c r="D12" s="52" t="n">
        <v>1698609</v>
      </c>
      <c r="E12" s="27" t="n">
        <f aca="false">ROUND(D12/C12,0)</f>
        <v>70775</v>
      </c>
      <c r="F12" s="52" t="n">
        <v>1626978</v>
      </c>
      <c r="G12" s="52" t="n">
        <v>71631</v>
      </c>
      <c r="H12" s="62" t="n">
        <f aca="false">G12/D12</f>
        <v>0.0421703876524851</v>
      </c>
      <c r="I12" s="70" t="n">
        <f aca="false">COUNTIFS('Assembleias — eleitos'!$A$6:$A$1064,A12,'Assembleias — eleitos'!$I$6:$I$1064,"Quociente partidário")</f>
        <v>16</v>
      </c>
      <c r="J12" s="70" t="n">
        <f aca="false">COUNTIFS('Assembleias — eleitos'!$A$6:$A$1064,A12,'Assembleias — eleitos'!$I$6:$I$1064,"Média (sobras)")</f>
        <v>8</v>
      </c>
      <c r="K12" s="70" t="n">
        <v>10</v>
      </c>
      <c r="L12" s="26" t="s">
        <v>13140</v>
      </c>
      <c r="M12" s="52" t="n">
        <v>92234</v>
      </c>
      <c r="N12" s="27" t="n">
        <v>93499.5</v>
      </c>
      <c r="O12" s="92" t="n">
        <v>415</v>
      </c>
      <c r="P12" s="93" t="n">
        <f aca="false">O12/C12</f>
        <v>17.2916666666667</v>
      </c>
    </row>
    <row r="13" customFormat="false" ht="15" hidden="false" customHeight="false" outlineLevel="0" collapsed="false">
      <c r="A13" s="32" t="s">
        <v>311</v>
      </c>
      <c r="B13" s="32" t="s">
        <v>312</v>
      </c>
      <c r="C13" s="94" t="n">
        <v>30</v>
      </c>
      <c r="D13" s="55" t="n">
        <v>2142789</v>
      </c>
      <c r="E13" s="57" t="n">
        <f aca="false">ROUND(D13/C13,0)</f>
        <v>71426</v>
      </c>
      <c r="F13" s="55" t="n">
        <v>2027889</v>
      </c>
      <c r="G13" s="55" t="n">
        <v>114900</v>
      </c>
      <c r="H13" s="66" t="n">
        <f aca="false">G13/D13</f>
        <v>0.0536217051702244</v>
      </c>
      <c r="I13" s="71" t="n">
        <f aca="false">COUNTIFS('Assembleias — eleitos'!$A$6:$A$1064,A13,'Assembleias — eleitos'!$I$6:$I$1064,"Quociente partidário")</f>
        <v>24</v>
      </c>
      <c r="J13" s="71" t="n">
        <f aca="false">COUNTIFS('Assembleias — eleitos'!$A$6:$A$1064,A13,'Assembleias — eleitos'!$I$6:$I$1064,"Média (sobras)")</f>
        <v>6</v>
      </c>
      <c r="K13" s="71" t="n">
        <v>10</v>
      </c>
      <c r="L13" s="32" t="s">
        <v>13141</v>
      </c>
      <c r="M13" s="55" t="n">
        <v>61501</v>
      </c>
      <c r="N13" s="57" t="n">
        <v>99586.1333333333</v>
      </c>
      <c r="O13" s="94" t="n">
        <v>393</v>
      </c>
      <c r="P13" s="95" t="n">
        <f aca="false">O13/C13</f>
        <v>13.1</v>
      </c>
    </row>
    <row r="14" customFormat="false" ht="15" hidden="false" customHeight="false" outlineLevel="0" collapsed="false">
      <c r="A14" s="26" t="s">
        <v>306</v>
      </c>
      <c r="B14" s="26" t="s">
        <v>307</v>
      </c>
      <c r="C14" s="92" t="n">
        <v>41</v>
      </c>
      <c r="D14" s="52" t="n">
        <v>3637985</v>
      </c>
      <c r="E14" s="27" t="n">
        <f aca="false">ROUND(D14/C14,0)</f>
        <v>88731</v>
      </c>
      <c r="F14" s="52" t="n">
        <v>3413510</v>
      </c>
      <c r="G14" s="52" t="n">
        <v>224475</v>
      </c>
      <c r="H14" s="62" t="n">
        <f aca="false">G14/D14</f>
        <v>0.0617031131244356</v>
      </c>
      <c r="I14" s="70" t="n">
        <f aca="false">COUNTIFS('Assembleias — eleitos'!$A$6:$A$1064,A14,'Assembleias — eleitos'!$I$6:$I$1064,"Quociente partidário")</f>
        <v>34</v>
      </c>
      <c r="J14" s="70" t="n">
        <f aca="false">COUNTIFS('Assembleias — eleitos'!$A$6:$A$1064,A14,'Assembleias — eleitos'!$I$6:$I$1064,"Média (sobras)")</f>
        <v>7</v>
      </c>
      <c r="K14" s="70" t="n">
        <v>16</v>
      </c>
      <c r="L14" s="26" t="s">
        <v>13142</v>
      </c>
      <c r="M14" s="52" t="n">
        <v>109002</v>
      </c>
      <c r="N14" s="27" t="n">
        <v>123777.317073171</v>
      </c>
      <c r="O14" s="92" t="n">
        <v>556</v>
      </c>
      <c r="P14" s="93" t="n">
        <f aca="false">O14/C14</f>
        <v>13.5609756097561</v>
      </c>
    </row>
    <row r="15" customFormat="false" ht="15" hidden="false" customHeight="false" outlineLevel="0" collapsed="false">
      <c r="A15" s="32" t="s">
        <v>304</v>
      </c>
      <c r="B15" s="32" t="s">
        <v>305</v>
      </c>
      <c r="C15" s="94" t="n">
        <v>42</v>
      </c>
      <c r="D15" s="55" t="n">
        <v>3921986</v>
      </c>
      <c r="E15" s="57" t="n">
        <f aca="false">ROUND(D15/C15,0)</f>
        <v>93381</v>
      </c>
      <c r="F15" s="55" t="n">
        <v>3650791</v>
      </c>
      <c r="G15" s="55" t="n">
        <v>271195</v>
      </c>
      <c r="H15" s="66" t="n">
        <f aca="false">G15/D15</f>
        <v>0.0691473656458743</v>
      </c>
      <c r="I15" s="71" t="n">
        <f aca="false">COUNTIFS('Assembleias — eleitos'!$A$6:$A$1064,A15,'Assembleias — eleitos'!$I$6:$I$1064,"Quociente partidário")</f>
        <v>37</v>
      </c>
      <c r="J15" s="71" t="n">
        <f aca="false">COUNTIFS('Assembleias — eleitos'!$A$6:$A$1064,A15,'Assembleias — eleitos'!$I$6:$I$1064,"Média (sobras)")</f>
        <v>5</v>
      </c>
      <c r="K15" s="71" t="n">
        <v>9</v>
      </c>
      <c r="L15" s="32" t="s">
        <v>13143</v>
      </c>
      <c r="M15" s="55" t="n">
        <v>102694</v>
      </c>
      <c r="N15" s="57" t="n">
        <v>123353.595238095</v>
      </c>
      <c r="O15" s="94" t="n">
        <v>271</v>
      </c>
      <c r="P15" s="95" t="n">
        <f aca="false">O15/C15</f>
        <v>6.45238095238095</v>
      </c>
    </row>
    <row r="16" customFormat="false" ht="15" hidden="false" customHeight="false" outlineLevel="0" collapsed="false">
      <c r="A16" s="26" t="s">
        <v>319</v>
      </c>
      <c r="B16" s="26" t="s">
        <v>320</v>
      </c>
      <c r="C16" s="92" t="n">
        <v>24</v>
      </c>
      <c r="D16" s="52" t="n">
        <v>1925830</v>
      </c>
      <c r="E16" s="27" t="n">
        <f aca="false">ROUND(D16/C16,0)</f>
        <v>80243</v>
      </c>
      <c r="F16" s="52" t="n">
        <v>1822273</v>
      </c>
      <c r="G16" s="52" t="n">
        <v>103557</v>
      </c>
      <c r="H16" s="62" t="n">
        <f aca="false">G16/D16</f>
        <v>0.0537726590612879</v>
      </c>
      <c r="I16" s="70" t="n">
        <f aca="false">COUNTIFS('Assembleias — eleitos'!$A$6:$A$1064,A16,'Assembleias — eleitos'!$I$6:$I$1064,"Quociente partidário")</f>
        <v>18</v>
      </c>
      <c r="J16" s="70" t="n">
        <f aca="false">COUNTIFS('Assembleias — eleitos'!$A$6:$A$1064,A16,'Assembleias — eleitos'!$I$6:$I$1064,"Média (sobras)")</f>
        <v>6</v>
      </c>
      <c r="K16" s="70" t="n">
        <v>8</v>
      </c>
      <c r="L16" s="26" t="s">
        <v>13144</v>
      </c>
      <c r="M16" s="52" t="n">
        <v>86934</v>
      </c>
      <c r="N16" s="27" t="n">
        <v>109791.333333333</v>
      </c>
      <c r="O16" s="92" t="n">
        <v>255</v>
      </c>
      <c r="P16" s="93" t="n">
        <f aca="false">O16/C16</f>
        <v>10.625</v>
      </c>
    </row>
    <row r="17" customFormat="false" ht="15" hidden="false" customHeight="false" outlineLevel="0" collapsed="false">
      <c r="A17" s="32" t="s">
        <v>325</v>
      </c>
      <c r="B17" s="32" t="s">
        <v>326</v>
      </c>
      <c r="C17" s="94" t="n">
        <v>24</v>
      </c>
      <c r="D17" s="55" t="n">
        <v>1381806</v>
      </c>
      <c r="E17" s="57" t="n">
        <f aca="false">ROUND(D17/C17,0)</f>
        <v>57575</v>
      </c>
      <c r="F17" s="55" t="n">
        <v>1304262</v>
      </c>
      <c r="G17" s="55" t="n">
        <v>77544</v>
      </c>
      <c r="H17" s="66" t="n">
        <f aca="false">G17/D17</f>
        <v>0.0561178631443198</v>
      </c>
      <c r="I17" s="71" t="n">
        <f aca="false">COUNTIFS('Assembleias — eleitos'!$A$6:$A$1064,A17,'Assembleias — eleitos'!$I$6:$I$1064,"Quociente partidário")</f>
        <v>20</v>
      </c>
      <c r="J17" s="71" t="n">
        <f aca="false">COUNTIFS('Assembleias — eleitos'!$A$6:$A$1064,A17,'Assembleias — eleitos'!$I$6:$I$1064,"Média (sobras)")</f>
        <v>4</v>
      </c>
      <c r="K17" s="71" t="n">
        <v>8</v>
      </c>
      <c r="L17" s="32" t="s">
        <v>13145</v>
      </c>
      <c r="M17" s="55" t="n">
        <v>54080</v>
      </c>
      <c r="N17" s="57" t="n">
        <v>84244.5416666667</v>
      </c>
      <c r="O17" s="94" t="n">
        <v>237</v>
      </c>
      <c r="P17" s="95" t="n">
        <f aca="false">O17/C17</f>
        <v>9.875</v>
      </c>
    </row>
    <row r="18" customFormat="false" ht="15" hidden="false" customHeight="false" outlineLevel="0" collapsed="false">
      <c r="A18" s="26" t="s">
        <v>283</v>
      </c>
      <c r="B18" s="26" t="s">
        <v>284</v>
      </c>
      <c r="C18" s="92" t="n">
        <v>77</v>
      </c>
      <c r="D18" s="52" t="n">
        <v>11309326</v>
      </c>
      <c r="E18" s="27" t="n">
        <f aca="false">ROUND(D18/C18,0)</f>
        <v>146874</v>
      </c>
      <c r="F18" s="52" t="n">
        <v>10527875</v>
      </c>
      <c r="G18" s="52" t="n">
        <v>781451</v>
      </c>
      <c r="H18" s="62" t="n">
        <f aca="false">G18/D18</f>
        <v>0.0690979285591378</v>
      </c>
      <c r="I18" s="70" t="n">
        <f aca="false">COUNTIFS('Assembleias — eleitos'!$A$6:$A$1064,A18,'Assembleias — eleitos'!$I$6:$I$1064,"Quociente partidário")</f>
        <v>67</v>
      </c>
      <c r="J18" s="70" t="n">
        <f aca="false">COUNTIFS('Assembleias — eleitos'!$A$6:$A$1064,A18,'Assembleias — eleitos'!$I$6:$I$1064,"Média (sobras)")</f>
        <v>10</v>
      </c>
      <c r="K18" s="70" t="n">
        <v>17</v>
      </c>
      <c r="L18" s="26" t="s">
        <v>13146</v>
      </c>
      <c r="M18" s="52" t="n">
        <v>675940</v>
      </c>
      <c r="N18" s="27" t="n">
        <v>212482.961038961</v>
      </c>
      <c r="O18" s="92" t="n">
        <v>944</v>
      </c>
      <c r="P18" s="93" t="n">
        <f aca="false">O18/C18</f>
        <v>12.2597402597403</v>
      </c>
    </row>
    <row r="19" customFormat="false" ht="15" hidden="false" customHeight="false" outlineLevel="0" collapsed="false">
      <c r="A19" s="32" t="s">
        <v>290</v>
      </c>
      <c r="B19" s="32" t="s">
        <v>291</v>
      </c>
      <c r="C19" s="94" t="n">
        <v>54</v>
      </c>
      <c r="D19" s="55" t="n">
        <v>6180261</v>
      </c>
      <c r="E19" s="57" t="n">
        <f aca="false">ROUND(D19/C19,0)</f>
        <v>114449</v>
      </c>
      <c r="F19" s="55" t="n">
        <v>5794554</v>
      </c>
      <c r="G19" s="55" t="n">
        <v>385707</v>
      </c>
      <c r="H19" s="66" t="n">
        <f aca="false">G19/D19</f>
        <v>0.062409500181303</v>
      </c>
      <c r="I19" s="71" t="n">
        <f aca="false">COUNTIFS('Assembleias — eleitos'!$A$6:$A$1064,A19,'Assembleias — eleitos'!$I$6:$I$1064,"Quociente partidário")</f>
        <v>47</v>
      </c>
      <c r="J19" s="71" t="n">
        <f aca="false">COUNTIFS('Assembleias — eleitos'!$A$6:$A$1064,A19,'Assembleias — eleitos'!$I$6:$I$1064,"Média (sobras)")</f>
        <v>7</v>
      </c>
      <c r="K19" s="71" t="n">
        <v>9</v>
      </c>
      <c r="L19" s="32" t="s">
        <v>13147</v>
      </c>
      <c r="M19" s="55" t="n">
        <v>192409</v>
      </c>
      <c r="N19" s="57" t="n">
        <v>159270.814814815</v>
      </c>
      <c r="O19" s="94" t="n">
        <v>591</v>
      </c>
      <c r="P19" s="95" t="n">
        <f aca="false">O19/C19</f>
        <v>10.9444444444444</v>
      </c>
    </row>
    <row r="20" customFormat="false" ht="15" hidden="false" customHeight="false" outlineLevel="0" collapsed="false">
      <c r="A20" s="26" t="s">
        <v>309</v>
      </c>
      <c r="B20" s="26" t="s">
        <v>310</v>
      </c>
      <c r="C20" s="92" t="n">
        <v>36</v>
      </c>
      <c r="D20" s="52" t="n">
        <v>2399388</v>
      </c>
      <c r="E20" s="27" t="n">
        <f aca="false">ROUND(D20/C20,0)</f>
        <v>66650</v>
      </c>
      <c r="F20" s="52" t="n">
        <v>2249989</v>
      </c>
      <c r="G20" s="52" t="n">
        <v>149399</v>
      </c>
      <c r="H20" s="62" t="n">
        <f aca="false">G20/D20</f>
        <v>0.0622654610258949</v>
      </c>
      <c r="I20" s="70" t="n">
        <f aca="false">COUNTIFS('Assembleias — eleitos'!$A$6:$A$1064,A20,'Assembleias — eleitos'!$I$6:$I$1064,"Quociente partidário")</f>
        <v>32</v>
      </c>
      <c r="J20" s="70" t="n">
        <f aca="false">COUNTIFS('Assembleias — eleitos'!$A$6:$A$1064,A20,'Assembleias — eleitos'!$I$6:$I$1064,"Média (sobras)")</f>
        <v>4</v>
      </c>
      <c r="K20" s="70" t="n">
        <v>9</v>
      </c>
      <c r="L20" s="26" t="s">
        <v>13148</v>
      </c>
      <c r="M20" s="52" t="n">
        <v>77089</v>
      </c>
      <c r="N20" s="27" t="n">
        <v>90054.6111111111</v>
      </c>
      <c r="O20" s="92" t="n">
        <v>195</v>
      </c>
      <c r="P20" s="93" t="n">
        <f aca="false">O20/C20</f>
        <v>5.41666666666667</v>
      </c>
    </row>
    <row r="21" customFormat="false" ht="15" hidden="false" customHeight="false" outlineLevel="0" collapsed="false">
      <c r="A21" s="32" t="s">
        <v>299</v>
      </c>
      <c r="B21" s="32" t="s">
        <v>300</v>
      </c>
      <c r="C21" s="94" t="n">
        <v>41</v>
      </c>
      <c r="D21" s="55" t="n">
        <v>4825120</v>
      </c>
      <c r="E21" s="57" t="n">
        <f aca="false">ROUND(D21/C21,0)</f>
        <v>117686</v>
      </c>
      <c r="F21" s="55" t="n">
        <v>4514993</v>
      </c>
      <c r="G21" s="55" t="n">
        <v>310127</v>
      </c>
      <c r="H21" s="66" t="n">
        <f aca="false">G21/D21</f>
        <v>0.0642734273966243</v>
      </c>
      <c r="I21" s="71" t="n">
        <f aca="false">COUNTIFS('Assembleias — eleitos'!$A$6:$A$1064,A21,'Assembleias — eleitos'!$I$6:$I$1064,"Quociente partidário")</f>
        <v>36</v>
      </c>
      <c r="J21" s="71" t="n">
        <f aca="false">COUNTIFS('Assembleias — eleitos'!$A$6:$A$1064,A21,'Assembleias — eleitos'!$I$6:$I$1064,"Média (sobras)")</f>
        <v>5</v>
      </c>
      <c r="K21" s="71" t="n">
        <v>12</v>
      </c>
      <c r="L21" s="32" t="s">
        <v>13149</v>
      </c>
      <c r="M21" s="55" t="n">
        <v>115434</v>
      </c>
      <c r="N21" s="57" t="n">
        <v>152638.097560976</v>
      </c>
      <c r="O21" s="94" t="n">
        <v>393</v>
      </c>
      <c r="P21" s="95" t="n">
        <f aca="false">O21/C21</f>
        <v>9.58536585365854</v>
      </c>
    </row>
    <row r="22" customFormat="false" ht="15" hidden="false" customHeight="false" outlineLevel="0" collapsed="false">
      <c r="A22" s="26" t="s">
        <v>295</v>
      </c>
      <c r="B22" s="26" t="s">
        <v>296</v>
      </c>
      <c r="C22" s="92" t="n">
        <v>49</v>
      </c>
      <c r="D22" s="52" t="n">
        <v>5248293</v>
      </c>
      <c r="E22" s="27" t="n">
        <f aca="false">ROUND(D22/C22,0)</f>
        <v>107108</v>
      </c>
      <c r="F22" s="52" t="n">
        <v>4887948</v>
      </c>
      <c r="G22" s="52" t="n">
        <v>360345</v>
      </c>
      <c r="H22" s="62" t="n">
        <f aca="false">G22/D22</f>
        <v>0.0686594669924107</v>
      </c>
      <c r="I22" s="70" t="n">
        <f aca="false">COUNTIFS('Assembleias — eleitos'!$A$6:$A$1064,A22,'Assembleias — eleitos'!$I$6:$I$1064,"Quociente partidário")</f>
        <v>43</v>
      </c>
      <c r="J22" s="70" t="n">
        <f aca="false">COUNTIFS('Assembleias — eleitos'!$A$6:$A$1064,A22,'Assembleias — eleitos'!$I$6:$I$1064,"Média (sobras)")</f>
        <v>6</v>
      </c>
      <c r="K22" s="70" t="n">
        <v>13</v>
      </c>
      <c r="L22" s="26" t="s">
        <v>13150</v>
      </c>
      <c r="M22" s="52" t="n">
        <v>146123</v>
      </c>
      <c r="N22" s="27" t="n">
        <v>147285.489795918</v>
      </c>
      <c r="O22" s="92" t="n">
        <v>487</v>
      </c>
      <c r="P22" s="93" t="n">
        <f aca="false">O22/C22</f>
        <v>9.93877551020408</v>
      </c>
    </row>
    <row r="23" customFormat="false" ht="15" hidden="false" customHeight="false" outlineLevel="0" collapsed="false">
      <c r="A23" s="32" t="s">
        <v>315</v>
      </c>
      <c r="B23" s="32" t="s">
        <v>316</v>
      </c>
      <c r="C23" s="94" t="n">
        <v>30</v>
      </c>
      <c r="D23" s="55" t="n">
        <v>2104590</v>
      </c>
      <c r="E23" s="57" t="n">
        <f aca="false">ROUND(D23/C23,0)</f>
        <v>70153</v>
      </c>
      <c r="F23" s="55" t="n">
        <v>1943626</v>
      </c>
      <c r="G23" s="55" t="n">
        <v>160964</v>
      </c>
      <c r="H23" s="66" t="n">
        <f aca="false">G23/D23</f>
        <v>0.0764823552330858</v>
      </c>
      <c r="I23" s="71" t="n">
        <f aca="false">COUNTIFS('Assembleias — eleitos'!$A$6:$A$1064,A23,'Assembleias — eleitos'!$I$6:$I$1064,"Quociente partidário")</f>
        <v>27</v>
      </c>
      <c r="J23" s="71" t="n">
        <f aca="false">COUNTIFS('Assembleias — eleitos'!$A$6:$A$1064,A23,'Assembleias — eleitos'!$I$6:$I$1064,"Média (sobras)")</f>
        <v>3</v>
      </c>
      <c r="K23" s="71" t="n">
        <v>5</v>
      </c>
      <c r="L23" s="32" t="s">
        <v>13151</v>
      </c>
      <c r="M23" s="55" t="n">
        <v>90728</v>
      </c>
      <c r="N23" s="57" t="n">
        <v>90102.1333333333</v>
      </c>
      <c r="O23" s="94" t="n">
        <v>143</v>
      </c>
      <c r="P23" s="95" t="n">
        <f aca="false">O23/C23</f>
        <v>4.76666666666667</v>
      </c>
    </row>
    <row r="24" customFormat="false" ht="15" hidden="false" customHeight="false" outlineLevel="0" collapsed="false">
      <c r="A24" s="26" t="s">
        <v>317</v>
      </c>
      <c r="B24" s="26" t="s">
        <v>318</v>
      </c>
      <c r="C24" s="92" t="n">
        <v>24</v>
      </c>
      <c r="D24" s="52" t="n">
        <v>1938309</v>
      </c>
      <c r="E24" s="27" t="n">
        <f aca="false">ROUND(D24/C24,0)</f>
        <v>80763</v>
      </c>
      <c r="F24" s="52" t="n">
        <v>1849787</v>
      </c>
      <c r="G24" s="52" t="n">
        <v>88522</v>
      </c>
      <c r="H24" s="62" t="n">
        <f aca="false">G24/D24</f>
        <v>0.0456697048819358</v>
      </c>
      <c r="I24" s="70" t="n">
        <f aca="false">COUNTIFS('Assembleias — eleitos'!$A$6:$A$1064,A24,'Assembleias — eleitos'!$I$6:$I$1064,"Quociente partidário")</f>
        <v>21</v>
      </c>
      <c r="J24" s="70" t="n">
        <f aca="false">COUNTIFS('Assembleias — eleitos'!$A$6:$A$1064,A24,'Assembleias — eleitos'!$I$6:$I$1064,"Média (sobras)")</f>
        <v>3</v>
      </c>
      <c r="K24" s="70" t="n">
        <v>7</v>
      </c>
      <c r="L24" s="26" t="s">
        <v>13152</v>
      </c>
      <c r="M24" s="52" t="n">
        <v>105403</v>
      </c>
      <c r="N24" s="27" t="n">
        <v>110675.291666667</v>
      </c>
      <c r="O24" s="92" t="n">
        <v>148</v>
      </c>
      <c r="P24" s="93" t="n">
        <f aca="false">O24/C24</f>
        <v>6.16666666666667</v>
      </c>
    </row>
    <row r="25" customFormat="false" ht="15" hidden="false" customHeight="false" outlineLevel="0" collapsed="false">
      <c r="A25" s="32" t="s">
        <v>293</v>
      </c>
      <c r="B25" s="32" t="s">
        <v>294</v>
      </c>
      <c r="C25" s="94" t="n">
        <v>55</v>
      </c>
      <c r="D25" s="55" t="n">
        <v>6106995</v>
      </c>
      <c r="E25" s="57" t="n">
        <f aca="false">ROUND(D25/C25,0)</f>
        <v>111036</v>
      </c>
      <c r="F25" s="55" t="n">
        <v>5772830</v>
      </c>
      <c r="G25" s="55" t="n">
        <v>334165</v>
      </c>
      <c r="H25" s="66" t="n">
        <f aca="false">G25/D25</f>
        <v>0.054718400784674</v>
      </c>
      <c r="I25" s="71" t="n">
        <f aca="false">COUNTIFS('Assembleias — eleitos'!$A$6:$A$1064,A25,'Assembleias — eleitos'!$I$6:$I$1064,"Quociente partidário")</f>
        <v>48</v>
      </c>
      <c r="J25" s="71" t="n">
        <f aca="false">COUNTIFS('Assembleias — eleitos'!$A$6:$A$1064,A25,'Assembleias — eleitos'!$I$6:$I$1064,"Média (sobras)")</f>
        <v>7</v>
      </c>
      <c r="K25" s="71" t="n">
        <v>13</v>
      </c>
      <c r="L25" s="32" t="s">
        <v>13153</v>
      </c>
      <c r="M25" s="55" t="n">
        <v>129492</v>
      </c>
      <c r="N25" s="57" t="n">
        <v>154844.818181818</v>
      </c>
      <c r="O25" s="94" t="n">
        <v>528</v>
      </c>
      <c r="P25" s="95" t="n">
        <f aca="false">O25/C25</f>
        <v>9.6</v>
      </c>
    </row>
    <row r="26" customFormat="false" ht="15" hidden="false" customHeight="false" outlineLevel="0" collapsed="false">
      <c r="A26" s="26" t="s">
        <v>285</v>
      </c>
      <c r="B26" s="26" t="s">
        <v>286</v>
      </c>
      <c r="C26" s="92" t="n">
        <v>70</v>
      </c>
      <c r="D26" s="52" t="n">
        <v>8479505</v>
      </c>
      <c r="E26" s="27" t="n">
        <f aca="false">ROUND(D26/C26,0)</f>
        <v>121136</v>
      </c>
      <c r="F26" s="52" t="n">
        <v>7943487</v>
      </c>
      <c r="G26" s="52" t="n">
        <v>536018</v>
      </c>
      <c r="H26" s="62" t="n">
        <f aca="false">G26/D26</f>
        <v>0.0632133597421076</v>
      </c>
      <c r="I26" s="70" t="n">
        <f aca="false">COUNTIFS('Assembleias — eleitos'!$A$6:$A$1064,A26,'Assembleias — eleitos'!$I$6:$I$1064,"Quociente partidário")</f>
        <v>59</v>
      </c>
      <c r="J26" s="70" t="n">
        <f aca="false">COUNTIFS('Assembleias — eleitos'!$A$6:$A$1064,A26,'Assembleias — eleitos'!$I$6:$I$1064,"Média (sobras)")</f>
        <v>11</v>
      </c>
      <c r="K26" s="70" t="n">
        <v>17</v>
      </c>
      <c r="L26" s="26" t="s">
        <v>13154</v>
      </c>
      <c r="M26" s="52" t="n">
        <v>248504</v>
      </c>
      <c r="N26" s="27" t="n">
        <v>183464.528571429</v>
      </c>
      <c r="O26" s="92" t="n">
        <v>1139</v>
      </c>
      <c r="P26" s="93" t="n">
        <f aca="false">O26/C26</f>
        <v>16.2714285714286</v>
      </c>
    </row>
    <row r="27" customFormat="false" ht="15" hidden="false" customHeight="false" outlineLevel="0" collapsed="false">
      <c r="A27" s="32" t="s">
        <v>329</v>
      </c>
      <c r="B27" s="32" t="s">
        <v>330</v>
      </c>
      <c r="C27" s="94" t="n">
        <v>24</v>
      </c>
      <c r="D27" s="55" t="n">
        <v>942021</v>
      </c>
      <c r="E27" s="57" t="n">
        <f aca="false">ROUND(D27/C27,0)</f>
        <v>39251</v>
      </c>
      <c r="F27" s="55" t="n">
        <v>896601</v>
      </c>
      <c r="G27" s="55" t="n">
        <v>45420</v>
      </c>
      <c r="H27" s="66" t="n">
        <f aca="false">G27/D27</f>
        <v>0.0482154856420398</v>
      </c>
      <c r="I27" s="71" t="n">
        <f aca="false">COUNTIFS('Assembleias — eleitos'!$A$6:$A$1064,A27,'Assembleias — eleitos'!$I$6:$I$1064,"Quociente partidário")</f>
        <v>17</v>
      </c>
      <c r="J27" s="71" t="n">
        <f aca="false">COUNTIFS('Assembleias — eleitos'!$A$6:$A$1064,A27,'Assembleias — eleitos'!$I$6:$I$1064,"Média (sobras)")</f>
        <v>7</v>
      </c>
      <c r="K27" s="71" t="n">
        <v>9</v>
      </c>
      <c r="L27" s="32" t="s">
        <v>13155</v>
      </c>
      <c r="M27" s="55" t="n">
        <v>32241</v>
      </c>
      <c r="N27" s="57" t="n">
        <v>52708.6666666667</v>
      </c>
      <c r="O27" s="94" t="n">
        <v>248</v>
      </c>
      <c r="P27" s="95" t="n">
        <f aca="false">O27/C27</f>
        <v>10.3333333333333</v>
      </c>
    </row>
    <row r="28" customFormat="false" ht="15" hidden="false" customHeight="false" outlineLevel="0" collapsed="false">
      <c r="A28" s="26" t="s">
        <v>337</v>
      </c>
      <c r="B28" s="26" t="s">
        <v>338</v>
      </c>
      <c r="C28" s="92" t="n">
        <v>24</v>
      </c>
      <c r="D28" s="52" t="n">
        <v>320928</v>
      </c>
      <c r="E28" s="27" t="n">
        <f aca="false">ROUND(D28/C28,0)</f>
        <v>13372</v>
      </c>
      <c r="F28" s="52" t="n">
        <v>311275</v>
      </c>
      <c r="G28" s="52" t="n">
        <v>9653</v>
      </c>
      <c r="H28" s="62" t="n">
        <f aca="false">G28/D28</f>
        <v>0.0300783976468242</v>
      </c>
      <c r="I28" s="70" t="n">
        <f aca="false">COUNTIFS('Assembleias — eleitos'!$A$6:$A$1064,A28,'Assembleias — eleitos'!$I$6:$I$1064,"Quociente partidário")</f>
        <v>19</v>
      </c>
      <c r="J28" s="70" t="n">
        <f aca="false">COUNTIFS('Assembleias — eleitos'!$A$6:$A$1064,A28,'Assembleias — eleitos'!$I$6:$I$1064,"Média (sobras)")</f>
        <v>5</v>
      </c>
      <c r="K28" s="70" t="n">
        <v>8</v>
      </c>
      <c r="L28" s="26" t="s">
        <v>13156</v>
      </c>
      <c r="M28" s="52" t="n">
        <v>11441</v>
      </c>
      <c r="N28" s="27" t="n">
        <v>16691.7916666667</v>
      </c>
      <c r="O28" s="92" t="n">
        <v>231</v>
      </c>
      <c r="P28" s="93" t="n">
        <f aca="false">O28/C28</f>
        <v>9.625</v>
      </c>
    </row>
    <row r="29" customFormat="false" ht="15" hidden="false" customHeight="false" outlineLevel="0" collapsed="false">
      <c r="A29" s="32" t="s">
        <v>302</v>
      </c>
      <c r="B29" s="32" t="s">
        <v>303</v>
      </c>
      <c r="C29" s="94" t="n">
        <v>40</v>
      </c>
      <c r="D29" s="55" t="n">
        <v>4271084</v>
      </c>
      <c r="E29" s="57" t="n">
        <f aca="false">ROUND(D29/C29,0)</f>
        <v>106777</v>
      </c>
      <c r="F29" s="55" t="n">
        <v>4054787</v>
      </c>
      <c r="G29" s="55" t="n">
        <v>216297</v>
      </c>
      <c r="H29" s="66" t="n">
        <f aca="false">G29/D29</f>
        <v>0.0506421788941636</v>
      </c>
      <c r="I29" s="71" t="n">
        <f aca="false">COUNTIFS('Assembleias — eleitos'!$A$6:$A$1064,A29,'Assembleias — eleitos'!$I$6:$I$1064,"Quociente partidário")</f>
        <v>33</v>
      </c>
      <c r="J29" s="71" t="n">
        <f aca="false">COUNTIFS('Assembleias — eleitos'!$A$6:$A$1064,A29,'Assembleias — eleitos'!$I$6:$I$1064,"Média (sobras)")</f>
        <v>7</v>
      </c>
      <c r="K29" s="71" t="n">
        <v>11</v>
      </c>
      <c r="L29" s="32" t="s">
        <v>13157</v>
      </c>
      <c r="M29" s="55" t="n">
        <v>387523</v>
      </c>
      <c r="N29" s="57" t="n">
        <v>142988.525</v>
      </c>
      <c r="O29" s="94" t="n">
        <v>398</v>
      </c>
      <c r="P29" s="95" t="n">
        <f aca="false">O29/C29</f>
        <v>9.95</v>
      </c>
    </row>
    <row r="30" customFormat="false" ht="15" hidden="false" customHeight="false" outlineLevel="0" collapsed="false">
      <c r="A30" s="26" t="s">
        <v>327</v>
      </c>
      <c r="B30" s="26" t="s">
        <v>328</v>
      </c>
      <c r="C30" s="92" t="n">
        <v>24</v>
      </c>
      <c r="D30" s="52" t="n">
        <v>1236582</v>
      </c>
      <c r="E30" s="27" t="n">
        <f aca="false">ROUND(D30/C30,0)</f>
        <v>51524</v>
      </c>
      <c r="F30" s="52" t="n">
        <v>1165215</v>
      </c>
      <c r="G30" s="52" t="n">
        <v>71367</v>
      </c>
      <c r="H30" s="62" t="n">
        <f aca="false">G30/D30</f>
        <v>0.0577131156688356</v>
      </c>
      <c r="I30" s="70" t="n">
        <f aca="false">COUNTIFS('Assembleias — eleitos'!$A$6:$A$1064,A30,'Assembleias — eleitos'!$I$6:$I$1064,"Quociente partidário")</f>
        <v>18</v>
      </c>
      <c r="J30" s="70" t="n">
        <f aca="false">COUNTIFS('Assembleias — eleitos'!$A$6:$A$1064,A30,'Assembleias — eleitos'!$I$6:$I$1064,"Média (sobras)")</f>
        <v>6</v>
      </c>
      <c r="K30" s="70" t="n">
        <v>9</v>
      </c>
      <c r="L30" s="26" t="s">
        <v>13158</v>
      </c>
      <c r="M30" s="52" t="n">
        <v>52765</v>
      </c>
      <c r="N30" s="27" t="n">
        <v>72394.1666666667</v>
      </c>
      <c r="O30" s="92" t="n">
        <v>212</v>
      </c>
      <c r="P30" s="93" t="n">
        <f aca="false">O30/C30</f>
        <v>8.83333333333333</v>
      </c>
    </row>
    <row r="31" customFormat="false" ht="15" hidden="false" customHeight="false" outlineLevel="0" collapsed="false">
      <c r="A31" s="32" t="s">
        <v>280</v>
      </c>
      <c r="B31" s="32" t="s">
        <v>281</v>
      </c>
      <c r="C31" s="94" t="n">
        <v>94</v>
      </c>
      <c r="D31" s="55" t="n">
        <v>23290014</v>
      </c>
      <c r="E31" s="57" t="n">
        <f aca="false">ROUND(D31/C31,0)</f>
        <v>247766</v>
      </c>
      <c r="F31" s="55" t="n">
        <v>21795381</v>
      </c>
      <c r="G31" s="55" t="n">
        <v>1494633</v>
      </c>
      <c r="H31" s="66" t="n">
        <f aca="false">G31/D31</f>
        <v>0.0641748433470242</v>
      </c>
      <c r="I31" s="71" t="n">
        <f aca="false">COUNTIFS('Assembleias — eleitos'!$A$6:$A$1064,A31,'Assembleias — eleitos'!$I$6:$I$1064,"Quociente partidário")</f>
        <v>86</v>
      </c>
      <c r="J31" s="71" t="n">
        <f aca="false">COUNTIFS('Assembleias — eleitos'!$A$6:$A$1064,A31,'Assembleias — eleitos'!$I$6:$I$1064,"Média (sobras)")</f>
        <v>8</v>
      </c>
      <c r="K31" s="71" t="n">
        <v>14</v>
      </c>
      <c r="L31" s="32" t="s">
        <v>13159</v>
      </c>
      <c r="M31" s="55" t="n">
        <v>1956238</v>
      </c>
      <c r="N31" s="57" t="n">
        <v>362571.265957447</v>
      </c>
      <c r="O31" s="94" t="n">
        <v>1346</v>
      </c>
      <c r="P31" s="95" t="n">
        <f aca="false">O31/C31</f>
        <v>14.3191489361702</v>
      </c>
    </row>
    <row r="32" customFormat="false" ht="15" hidden="false" customHeight="false" outlineLevel="0" collapsed="false">
      <c r="A32" s="26" t="s">
        <v>331</v>
      </c>
      <c r="B32" s="26" t="s">
        <v>332</v>
      </c>
      <c r="C32" s="92" t="n">
        <v>24</v>
      </c>
      <c r="D32" s="52" t="n">
        <v>909289</v>
      </c>
      <c r="E32" s="27" t="n">
        <f aca="false">ROUND(D32/C32,0)</f>
        <v>37887</v>
      </c>
      <c r="F32" s="52" t="n">
        <v>852228</v>
      </c>
      <c r="G32" s="52" t="n">
        <v>57061</v>
      </c>
      <c r="H32" s="62" t="n">
        <f aca="false">G32/D32</f>
        <v>0.0627534260284684</v>
      </c>
      <c r="I32" s="70" t="n">
        <f aca="false">COUNTIFS('Assembleias — eleitos'!$A$6:$A$1064,A32,'Assembleias — eleitos'!$I$6:$I$1064,"Quociente partidário")</f>
        <v>20</v>
      </c>
      <c r="J32" s="70" t="n">
        <f aca="false">COUNTIFS('Assembleias — eleitos'!$A$6:$A$1064,A32,'Assembleias — eleitos'!$I$6:$I$1064,"Média (sobras)")</f>
        <v>4</v>
      </c>
      <c r="K32" s="70" t="n">
        <v>10</v>
      </c>
      <c r="L32" s="26" t="s">
        <v>13160</v>
      </c>
      <c r="M32" s="52" t="n">
        <v>35258</v>
      </c>
      <c r="N32" s="27" t="n">
        <v>49184.7083333333</v>
      </c>
      <c r="O32" s="92" t="n">
        <v>194</v>
      </c>
      <c r="P32" s="93" t="n">
        <f aca="false">O32/C32</f>
        <v>8.08333333333333</v>
      </c>
    </row>
    <row r="33" customFormat="false" ht="15" hidden="false" customHeight="false" outlineLevel="0" collapsed="false">
      <c r="B33" s="25" t="s">
        <v>341</v>
      </c>
      <c r="C33" s="59" t="n">
        <f aca="false">SUM(C6:C32)</f>
        <v>1059</v>
      </c>
      <c r="D33" s="59" t="n">
        <f aca="false">SUM(D6:D32)</f>
        <v>112739225</v>
      </c>
      <c r="F33" s="59" t="n">
        <f aca="false">SUM(F6:F32)</f>
        <v>105468548</v>
      </c>
      <c r="G33" s="59" t="n">
        <f aca="false">SUM(G6:G32)</f>
        <v>7270677</v>
      </c>
      <c r="H33" s="69" t="n">
        <f aca="false">G33/D33</f>
        <v>0.0644911032517742</v>
      </c>
      <c r="I33" s="59" t="n">
        <f aca="false">SUM(I6:I32)</f>
        <v>902</v>
      </c>
      <c r="J33" s="59" t="n">
        <f aca="false">SUM(J6:J32)</f>
        <v>157</v>
      </c>
      <c r="O33" s="59" t="n">
        <f aca="false">SUM(O6:O32)</f>
        <v>11092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Q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10" min="9" style="0" width="10"/>
    <col collapsed="false" customWidth="true" hidden="false" outlineLevel="0" max="11" min="11" style="0" width="15"/>
    <col collapsed="false" customWidth="true" hidden="false" outlineLevel="0" max="12" min="12" style="0" width="10"/>
    <col collapsed="false" customWidth="true" hidden="false" outlineLevel="0" max="13" min="13" style="0" width="11"/>
    <col collapsed="false" customWidth="true" hidden="false" outlineLevel="0" max="15" min="14" style="0" width="13"/>
    <col collapsed="false" customWidth="true" hidden="false" outlineLevel="0" max="17" min="16" style="0" width="15"/>
  </cols>
  <sheetData>
    <row r="1" customFormat="false" ht="19.7" hidden="false" customHeight="false" outlineLevel="0" collapsed="false">
      <c r="A1" s="22" t="s">
        <v>13161</v>
      </c>
    </row>
    <row r="2" customFormat="false" ht="15" hidden="false" customHeight="false" outlineLevel="0" collapsed="false">
      <c r="A2" s="23" t="s">
        <v>13162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213</v>
      </c>
      <c r="B5" s="28" t="s">
        <v>214</v>
      </c>
      <c r="C5" s="28" t="s">
        <v>13163</v>
      </c>
      <c r="D5" s="28" t="s">
        <v>13164</v>
      </c>
      <c r="E5" s="28" t="s">
        <v>170</v>
      </c>
      <c r="F5" s="28" t="s">
        <v>13165</v>
      </c>
      <c r="G5" s="28" t="s">
        <v>13166</v>
      </c>
      <c r="H5" s="28" t="s">
        <v>13167</v>
      </c>
      <c r="I5" s="28" t="s">
        <v>13168</v>
      </c>
      <c r="J5" s="28" t="s">
        <v>13169</v>
      </c>
      <c r="K5" s="28" t="s">
        <v>13170</v>
      </c>
      <c r="L5" s="28" t="s">
        <v>13171</v>
      </c>
      <c r="M5" s="28" t="s">
        <v>13172</v>
      </c>
      <c r="N5" s="28" t="s">
        <v>13173</v>
      </c>
      <c r="O5" s="28" t="s">
        <v>13174</v>
      </c>
      <c r="P5" s="28" t="s">
        <v>13175</v>
      </c>
      <c r="Q5" s="28" t="s">
        <v>13176</v>
      </c>
    </row>
    <row r="6" customFormat="false" ht="15" hidden="false" customHeight="false" outlineLevel="0" collapsed="false">
      <c r="A6" s="25" t="s">
        <v>220</v>
      </c>
      <c r="B6" s="26" t="s">
        <v>221</v>
      </c>
      <c r="C6" s="70" t="n">
        <f aca="false">COUNTIFS(Governadores!$F$6:$F$32,A6,Governadores!$D$6:$D$32,"Eleito no 1º turno")</f>
        <v>6</v>
      </c>
      <c r="D6" s="70" t="n">
        <f aca="false">COUNTIFS('Governadores — candidatos'!$E$6:$E$600,A6,'Governadores — candidatos'!$I$6:$I$600,"2º turno")</f>
        <v>1</v>
      </c>
      <c r="E6" s="70" t="n">
        <f aca="false">COUNTIF(Senado!$E$6:$E$59,A6)</f>
        <v>19</v>
      </c>
      <c r="F6" s="70" t="n">
        <f aca="false">COUNTIF('Câmara — eleitos'!$E$6:$E$518,A6)</f>
        <v>121</v>
      </c>
      <c r="G6" s="62" t="n">
        <f aca="false">F6/513</f>
        <v>0.235867446393762</v>
      </c>
      <c r="H6" s="70" t="n">
        <f aca="false">COUNTIF('Assembleias — eleitos'!$E$6:$E$1064,A6)</f>
        <v>212</v>
      </c>
      <c r="I6" s="62" t="n">
        <f aca="false">H6/1059</f>
        <v>0.200188857412653</v>
      </c>
      <c r="J6" s="96" t="n">
        <f aca="false">C6+E6+F6+H6</f>
        <v>358</v>
      </c>
      <c r="K6" s="52" t="n">
        <v>25824755</v>
      </c>
      <c r="L6" s="53" t="n">
        <f aca="false">K6/SUM($K$6:$K$35)</f>
        <v>0.227174569254237</v>
      </c>
      <c r="M6" s="64" t="n">
        <f aca="false">(G6-L6)*100</f>
        <v>0.869287713952491</v>
      </c>
      <c r="N6" s="27" t="n">
        <f aca="false">IF(F6,K6/F6,"—")</f>
        <v>213427.727272727</v>
      </c>
      <c r="O6" s="52" t="n">
        <v>623233</v>
      </c>
      <c r="P6" s="52" t="n">
        <v>22763043</v>
      </c>
      <c r="Q6" s="52" t="n">
        <v>56104503</v>
      </c>
    </row>
    <row r="7" customFormat="false" ht="15" hidden="false" customHeight="false" outlineLevel="0" collapsed="false">
      <c r="A7" s="33" t="s">
        <v>223</v>
      </c>
      <c r="B7" s="32" t="s">
        <v>224</v>
      </c>
      <c r="C7" s="71" t="n">
        <f aca="false">COUNTIFS(Governadores!$F$6:$F$32,A7,Governadores!$D$6:$D$32,"Eleito no 1º turno")</f>
        <v>3</v>
      </c>
      <c r="D7" s="71" t="n">
        <f aca="false">COUNTIFS('Governadores — candidatos'!$E$6:$E$600,A7,'Governadores — candidatos'!$I$6:$I$600,"2º turno")</f>
        <v>2</v>
      </c>
      <c r="E7" s="71" t="n">
        <f aca="false">COUNTIF(Senado!$E$6:$E$59,A7)</f>
        <v>6</v>
      </c>
      <c r="F7" s="71" t="n">
        <f aca="false">COUNTIF('Câmara — eleitos'!$E$6:$E$518,A7)</f>
        <v>70</v>
      </c>
      <c r="G7" s="66" t="n">
        <f aca="false">F7/513</f>
        <v>0.1364522417154</v>
      </c>
      <c r="H7" s="71" t="n">
        <f aca="false">COUNTIF('Assembleias — eleitos'!$E$6:$E$1064,A7)</f>
        <v>141</v>
      </c>
      <c r="I7" s="66" t="n">
        <f aca="false">H7/1059</f>
        <v>0.13314447592068</v>
      </c>
      <c r="J7" s="97" t="n">
        <f aca="false">C7+E7+F7+H7</f>
        <v>220</v>
      </c>
      <c r="K7" s="55" t="n">
        <v>14788038</v>
      </c>
      <c r="L7" s="56" t="n">
        <f aca="false">K7/SUM($K$6:$K$35)</f>
        <v>0.130087048754782</v>
      </c>
      <c r="M7" s="68" t="n">
        <f aca="false">(G7-L7)*100</f>
        <v>0.636519296061791</v>
      </c>
      <c r="N7" s="57" t="n">
        <f aca="false">IF(F7,K7/F7,"—")</f>
        <v>211257.685714286</v>
      </c>
      <c r="O7" s="55" t="n">
        <v>1009905</v>
      </c>
      <c r="P7" s="55" t="n">
        <v>15560212</v>
      </c>
      <c r="Q7" s="55" t="n">
        <v>53879538</v>
      </c>
    </row>
    <row r="8" customFormat="false" ht="15" hidden="false" customHeight="false" outlineLevel="0" collapsed="false">
      <c r="A8" s="25" t="s">
        <v>11240</v>
      </c>
      <c r="B8" s="26" t="s">
        <v>221</v>
      </c>
      <c r="C8" s="70" t="n">
        <f aca="false">COUNTIFS(Governadores!$F$6:$F$32,A8,Governadores!$D$6:$D$32,"Eleito no 1º turno")</f>
        <v>0</v>
      </c>
      <c r="D8" s="70" t="n">
        <f aca="false">COUNTIFS('Governadores — candidatos'!$E$6:$E$600,A8,'Governadores — candidatos'!$I$6:$I$600,"2º turno")</f>
        <v>2</v>
      </c>
      <c r="E8" s="70" t="n">
        <f aca="false">COUNTIF(Senado!$E$6:$E$59,A8)</f>
        <v>3</v>
      </c>
      <c r="F8" s="70" t="n">
        <f aca="false">COUNTIF('Câmara — eleitos'!$E$6:$E$518,A8)</f>
        <v>46</v>
      </c>
      <c r="G8" s="62" t="n">
        <f aca="false">F8/513</f>
        <v>0.0896686159844055</v>
      </c>
      <c r="H8" s="70" t="n">
        <f aca="false">COUNTIF('Assembleias — eleitos'!$E$6:$E$1064,A8)</f>
        <v>73</v>
      </c>
      <c r="I8" s="62" t="n">
        <f aca="false">H8/1059</f>
        <v>0.068932955618508</v>
      </c>
      <c r="J8" s="96" t="n">
        <f aca="false">C8+E8+F8+H8</f>
        <v>122</v>
      </c>
      <c r="K8" s="52" t="n">
        <v>7858039</v>
      </c>
      <c r="L8" s="53" t="n">
        <f aca="false">K8/SUM($K$6:$K$35)</f>
        <v>0.0691254040941723</v>
      </c>
      <c r="M8" s="64" t="n">
        <f aca="false">(G8-L8)*100</f>
        <v>2.05432118902331</v>
      </c>
      <c r="N8" s="27" t="n">
        <f aca="false">IF(F8,K8/F8,"—")</f>
        <v>170826.934782609</v>
      </c>
      <c r="O8" s="52" t="n">
        <v>125975</v>
      </c>
      <c r="P8" s="52" t="n">
        <v>6362371</v>
      </c>
      <c r="Q8" s="52" t="n">
        <v>0</v>
      </c>
    </row>
    <row r="9" customFormat="false" ht="15" hidden="false" customHeight="false" outlineLevel="0" collapsed="false">
      <c r="A9" s="33" t="s">
        <v>232</v>
      </c>
      <c r="B9" s="32" t="s">
        <v>227</v>
      </c>
      <c r="C9" s="71" t="n">
        <f aca="false">COUNTIFS(Governadores!$F$6:$F$32,A9,Governadores!$D$6:$D$32,"Eleito no 1º turno")</f>
        <v>4</v>
      </c>
      <c r="D9" s="71" t="n">
        <f aca="false">COUNTIFS('Governadores — candidatos'!$E$6:$E$600,A9,'Governadores — candidatos'!$I$6:$I$600,"2º turno")</f>
        <v>1</v>
      </c>
      <c r="E9" s="71" t="n">
        <f aca="false">COUNTIF(Senado!$E$6:$E$59,A9)</f>
        <v>2</v>
      </c>
      <c r="F9" s="71" t="n">
        <f aca="false">COUNTIF('Câmara — eleitos'!$E$6:$E$518,A9)</f>
        <v>43</v>
      </c>
      <c r="G9" s="66" t="n">
        <f aca="false">F9/513</f>
        <v>0.0838206627680312</v>
      </c>
      <c r="H9" s="71" t="n">
        <f aca="false">COUNTIF('Assembleias — eleitos'!$E$6:$E$1064,A9)</f>
        <v>103</v>
      </c>
      <c r="I9" s="66" t="n">
        <f aca="false">H9/1059</f>
        <v>0.097261567516525</v>
      </c>
      <c r="J9" s="97" t="n">
        <f aca="false">C9+E9+F9+H9</f>
        <v>152</v>
      </c>
      <c r="K9" s="55" t="n">
        <v>9391321</v>
      </c>
      <c r="L9" s="56" t="n">
        <f aca="false">K9/SUM($K$6:$K$35)</f>
        <v>0.0826133414587388</v>
      </c>
      <c r="M9" s="68" t="n">
        <f aca="false">(G9-L9)*100</f>
        <v>0.120732130929235</v>
      </c>
      <c r="N9" s="57" t="n">
        <f aca="false">IF(F9,K9/F9,"—")</f>
        <v>218402.813953488</v>
      </c>
      <c r="O9" s="55" t="n">
        <v>173410</v>
      </c>
      <c r="P9" s="55" t="n">
        <v>11483094</v>
      </c>
      <c r="Q9" s="55" t="n">
        <v>2605148</v>
      </c>
    </row>
    <row r="10" customFormat="false" ht="15" hidden="false" customHeight="false" outlineLevel="0" collapsed="false">
      <c r="A10" s="25" t="s">
        <v>11230</v>
      </c>
      <c r="B10" s="26" t="s">
        <v>221</v>
      </c>
      <c r="C10" s="70" t="n">
        <f aca="false">COUNTIFS(Governadores!$F$6:$F$32,A10,Governadores!$D$6:$D$32,"Eleito no 1º turno")</f>
        <v>2</v>
      </c>
      <c r="D10" s="70" t="n">
        <f aca="false">COUNTIFS('Governadores — candidatos'!$E$6:$E$600,A10,'Governadores — candidatos'!$I$6:$I$600,"2º turno")</f>
        <v>2</v>
      </c>
      <c r="E10" s="70" t="n">
        <f aca="false">COUNTIF(Senado!$E$6:$E$59,A10)</f>
        <v>3</v>
      </c>
      <c r="F10" s="70" t="n">
        <f aca="false">COUNTIF('Câmara — eleitos'!$E$6:$E$518,A10)</f>
        <v>41</v>
      </c>
      <c r="G10" s="62" t="n">
        <f aca="false">F10/513</f>
        <v>0.0799220272904483</v>
      </c>
      <c r="H10" s="70" t="n">
        <f aca="false">COUNTIF('Assembleias — eleitos'!$E$6:$E$1064,A10)</f>
        <v>81</v>
      </c>
      <c r="I10" s="62" t="n">
        <f aca="false">H10/1059</f>
        <v>0.0764872521246459</v>
      </c>
      <c r="J10" s="96" t="n">
        <f aca="false">C10+E10+F10+H10</f>
        <v>127</v>
      </c>
      <c r="K10" s="52" t="n">
        <v>7611922</v>
      </c>
      <c r="L10" s="53" t="n">
        <f aca="false">K10/SUM($K$6:$K$35)</f>
        <v>0.0669603681253453</v>
      </c>
      <c r="M10" s="64" t="n">
        <f aca="false">(G10-L10)*100</f>
        <v>1.2961659165103</v>
      </c>
      <c r="N10" s="27" t="n">
        <f aca="false">IF(F10,K10/F10,"—")</f>
        <v>185656.634146341</v>
      </c>
      <c r="O10" s="52" t="n">
        <v>224472</v>
      </c>
      <c r="P10" s="52" t="n">
        <v>6923499</v>
      </c>
      <c r="Q10" s="52" t="n">
        <v>0</v>
      </c>
    </row>
    <row r="11" customFormat="false" ht="15" hidden="false" customHeight="false" outlineLevel="0" collapsed="false">
      <c r="A11" s="33" t="s">
        <v>11232</v>
      </c>
      <c r="B11" s="32" t="s">
        <v>221</v>
      </c>
      <c r="C11" s="71" t="n">
        <f aca="false">COUNTIFS(Governadores!$F$6:$F$32,A11,Governadores!$D$6:$D$32,"Eleito no 1º turno")</f>
        <v>3</v>
      </c>
      <c r="D11" s="71" t="n">
        <f aca="false">COUNTIFS('Governadores — candidatos'!$E$6:$E$600,A11,'Governadores — candidatos'!$I$6:$I$600,"2º turno")</f>
        <v>2</v>
      </c>
      <c r="E11" s="71" t="n">
        <f aca="false">COUNTIF(Senado!$E$6:$E$59,A11)</f>
        <v>2</v>
      </c>
      <c r="F11" s="71" t="n">
        <f aca="false">COUNTIF('Câmara — eleitos'!$E$6:$E$518,A11)</f>
        <v>41</v>
      </c>
      <c r="G11" s="66" t="n">
        <f aca="false">F11/513</f>
        <v>0.0799220272904483</v>
      </c>
      <c r="H11" s="71" t="n">
        <f aca="false">COUNTIF('Assembleias — eleitos'!$E$6:$E$1064,A11)</f>
        <v>78</v>
      </c>
      <c r="I11" s="66" t="n">
        <f aca="false">H11/1059</f>
        <v>0.0736543909348442</v>
      </c>
      <c r="J11" s="97" t="n">
        <f aca="false">C11+E11+F11+H11</f>
        <v>124</v>
      </c>
      <c r="K11" s="55" t="n">
        <v>7911780</v>
      </c>
      <c r="L11" s="56" t="n">
        <f aca="false">K11/SUM($K$6:$K$35)</f>
        <v>0.0695981516004427</v>
      </c>
      <c r="M11" s="68" t="n">
        <f aca="false">(G11-L11)*100</f>
        <v>1.03238756900057</v>
      </c>
      <c r="N11" s="57" t="n">
        <f aca="false">IF(F11,K11/F11,"—")</f>
        <v>192970.243902439</v>
      </c>
      <c r="O11" s="55" t="n">
        <v>134911</v>
      </c>
      <c r="P11" s="55" t="n">
        <v>7292181</v>
      </c>
      <c r="Q11" s="55" t="n">
        <v>0</v>
      </c>
    </row>
    <row r="12" customFormat="false" ht="15" hidden="false" customHeight="false" outlineLevel="0" collapsed="false">
      <c r="A12" s="25" t="s">
        <v>11237</v>
      </c>
      <c r="B12" s="26" t="s">
        <v>227</v>
      </c>
      <c r="C12" s="70" t="n">
        <f aca="false">COUNTIFS(Governadores!$F$6:$F$32,A12,Governadores!$D$6:$D$32,"Eleito no 1º turno")</f>
        <v>1</v>
      </c>
      <c r="D12" s="70" t="n">
        <f aca="false">COUNTIFS('Governadores — candidatos'!$E$6:$E$600,A12,'Governadores — candidatos'!$I$6:$I$600,"2º turno")</f>
        <v>1</v>
      </c>
      <c r="E12" s="70" t="n">
        <f aca="false">COUNTIF(Senado!$E$6:$E$59,A12)</f>
        <v>7</v>
      </c>
      <c r="F12" s="70" t="n">
        <f aca="false">COUNTIF('Câmara — eleitos'!$E$6:$E$518,A12)</f>
        <v>36</v>
      </c>
      <c r="G12" s="62" t="n">
        <f aca="false">F12/513</f>
        <v>0.0701754385964912</v>
      </c>
      <c r="H12" s="70" t="n">
        <f aca="false">COUNTIF('Assembleias — eleitos'!$E$6:$E$1064,A12)</f>
        <v>112</v>
      </c>
      <c r="I12" s="62" t="n">
        <f aca="false">H12/1059</f>
        <v>0.10576015108593</v>
      </c>
      <c r="J12" s="96" t="n">
        <f aca="false">C12+E12+F12+H12</f>
        <v>156</v>
      </c>
      <c r="K12" s="52" t="n">
        <v>7890384</v>
      </c>
      <c r="L12" s="53" t="n">
        <f aca="false">K12/SUM($K$6:$K$35)</f>
        <v>0.0694099357941838</v>
      </c>
      <c r="M12" s="64" t="n">
        <f aca="false">(G12-L12)*100</f>
        <v>0.0765502802307472</v>
      </c>
      <c r="N12" s="27" t="n">
        <f aca="false">IF(F12,K12/F12,"—")</f>
        <v>219177.333333333</v>
      </c>
      <c r="O12" s="52" t="n">
        <v>178173</v>
      </c>
      <c r="P12" s="52" t="n">
        <v>10334092</v>
      </c>
      <c r="Q12" s="52" t="n">
        <v>0</v>
      </c>
    </row>
    <row r="13" customFormat="false" ht="15" hidden="false" customHeight="false" outlineLevel="0" collapsed="false">
      <c r="A13" s="33" t="s">
        <v>11266</v>
      </c>
      <c r="B13" s="32" t="s">
        <v>227</v>
      </c>
      <c r="C13" s="71" t="n">
        <f aca="false">COUNTIFS(Governadores!$F$6:$F$32,A13,Governadores!$D$6:$D$32,"Eleito no 1º turno")</f>
        <v>1</v>
      </c>
      <c r="D13" s="71" t="n">
        <f aca="false">COUNTIFS('Governadores — candidatos'!$E$6:$E$600,A13,'Governadores — candidatos'!$I$6:$I$600,"2º turno")</f>
        <v>0</v>
      </c>
      <c r="E13" s="71" t="n">
        <f aca="false">COUNTIF(Senado!$E$6:$E$59,A13)</f>
        <v>2</v>
      </c>
      <c r="F13" s="71" t="n">
        <f aca="false">COUNTIF('Câmara — eleitos'!$E$6:$E$518,A13)</f>
        <v>27</v>
      </c>
      <c r="G13" s="66" t="n">
        <f aca="false">F13/513</f>
        <v>0.0526315789473684</v>
      </c>
      <c r="H13" s="71" t="n">
        <f aca="false">COUNTIF('Assembleias — eleitos'!$E$6:$E$1064,A13)</f>
        <v>47</v>
      </c>
      <c r="I13" s="66" t="n">
        <f aca="false">H13/1059</f>
        <v>0.04438149197356</v>
      </c>
      <c r="J13" s="97" t="n">
        <f aca="false">C13+E13+F13+H13</f>
        <v>77</v>
      </c>
      <c r="K13" s="55" t="n">
        <v>5887427</v>
      </c>
      <c r="L13" s="56" t="n">
        <f aca="false">K13/SUM($K$6:$K$35)</f>
        <v>0.0517903729480015</v>
      </c>
      <c r="M13" s="68" t="n">
        <f aca="false">(G13-L13)*100</f>
        <v>0.084120599936692</v>
      </c>
      <c r="N13" s="57" t="n">
        <f aca="false">IF(F13,K13/F13,"—")</f>
        <v>218052.851851852</v>
      </c>
      <c r="O13" s="55" t="n">
        <v>63996</v>
      </c>
      <c r="P13" s="55" t="n">
        <v>4842255</v>
      </c>
      <c r="Q13" s="55" t="n">
        <v>0</v>
      </c>
    </row>
    <row r="14" customFormat="false" ht="15" hidden="false" customHeight="false" outlineLevel="0" collapsed="false">
      <c r="A14" s="25" t="s">
        <v>11270</v>
      </c>
      <c r="B14" s="26" t="s">
        <v>224</v>
      </c>
      <c r="C14" s="70" t="n">
        <f aca="false">COUNTIFS(Governadores!$F$6:$F$32,A14,Governadores!$D$6:$D$32,"Eleito no 1º turno")</f>
        <v>0</v>
      </c>
      <c r="D14" s="70" t="n">
        <f aca="false">COUNTIFS('Governadores — candidatos'!$E$6:$E$600,A14,'Governadores — candidatos'!$I$6:$I$600,"2º turno")</f>
        <v>0</v>
      </c>
      <c r="E14" s="70" t="n">
        <f aca="false">COUNTIF(Senado!$E$6:$E$59,A14)</f>
        <v>3</v>
      </c>
      <c r="F14" s="70" t="n">
        <f aca="false">COUNTIF('Câmara — eleitos'!$E$6:$E$518,A14)</f>
        <v>15</v>
      </c>
      <c r="G14" s="62" t="n">
        <f aca="false">F14/513</f>
        <v>0.0292397660818713</v>
      </c>
      <c r="H14" s="70" t="n">
        <f aca="false">COUNTIF('Assembleias — eleitos'!$E$6:$E$1064,A14)</f>
        <v>42</v>
      </c>
      <c r="I14" s="62" t="n">
        <f aca="false">H14/1059</f>
        <v>0.0396600566572238</v>
      </c>
      <c r="J14" s="96" t="n">
        <f aca="false">C14+E14+F14+H14</f>
        <v>60</v>
      </c>
      <c r="K14" s="52" t="n">
        <v>5007692</v>
      </c>
      <c r="L14" s="53" t="n">
        <f aca="false">K14/SUM($K$6:$K$35)</f>
        <v>0.0440515417496851</v>
      </c>
      <c r="M14" s="64" t="n">
        <f aca="false">(G14-L14)*100</f>
        <v>-1.48117756678138</v>
      </c>
      <c r="N14" s="27" t="n">
        <f aca="false">IF(F14,K14/F14,"—")</f>
        <v>333846.133333333</v>
      </c>
      <c r="O14" s="52" t="n">
        <v>97014</v>
      </c>
      <c r="P14" s="52" t="n">
        <v>4641123</v>
      </c>
      <c r="Q14" s="52" t="n">
        <v>0</v>
      </c>
    </row>
    <row r="15" customFormat="false" ht="15" hidden="false" customHeight="false" outlineLevel="0" collapsed="false">
      <c r="A15" s="33" t="s">
        <v>11316</v>
      </c>
      <c r="B15" s="32" t="s">
        <v>224</v>
      </c>
      <c r="C15" s="71" t="n">
        <f aca="false">COUNTIFS(Governadores!$F$6:$F$32,A15,Governadores!$D$6:$D$32,"Eleito no 1º turno")</f>
        <v>0</v>
      </c>
      <c r="D15" s="71" t="n">
        <f aca="false">COUNTIFS('Governadores — candidatos'!$E$6:$E$600,A15,'Governadores — candidatos'!$I$6:$I$600,"2º turno")</f>
        <v>0</v>
      </c>
      <c r="E15" s="71" t="n">
        <f aca="false">COUNTIF(Senado!$E$6:$E$59,A15)</f>
        <v>0</v>
      </c>
      <c r="F15" s="71" t="n">
        <f aca="false">COUNTIF('Câmara — eleitos'!$E$6:$E$518,A15)</f>
        <v>14</v>
      </c>
      <c r="G15" s="66" t="n">
        <f aca="false">F15/513</f>
        <v>0.0272904483430799</v>
      </c>
      <c r="H15" s="71" t="n">
        <f aca="false">COUNTIF('Assembleias — eleitos'!$E$6:$E$1064,A15)</f>
        <v>26</v>
      </c>
      <c r="I15" s="66" t="n">
        <f aca="false">H15/1059</f>
        <v>0.0245514636449481</v>
      </c>
      <c r="J15" s="97" t="n">
        <f aca="false">C15+E15+F15+H15</f>
        <v>40</v>
      </c>
      <c r="K15" s="55" t="n">
        <v>5295721</v>
      </c>
      <c r="L15" s="56" t="n">
        <f aca="false">K15/SUM($K$6:$K$35)</f>
        <v>0.0465852681686862</v>
      </c>
      <c r="M15" s="68" t="n">
        <f aca="false">(G15-L15)*100</f>
        <v>-1.92948198256062</v>
      </c>
      <c r="N15" s="57" t="n">
        <f aca="false">IF(F15,K15/F15,"—")</f>
        <v>378265.785714286</v>
      </c>
      <c r="O15" s="55" t="n">
        <v>98300</v>
      </c>
      <c r="P15" s="55" t="n">
        <v>4246324</v>
      </c>
      <c r="Q15" s="55" t="n">
        <v>0</v>
      </c>
    </row>
    <row r="16" customFormat="false" ht="15" hidden="false" customHeight="false" outlineLevel="0" collapsed="false">
      <c r="A16" s="25" t="s">
        <v>11536</v>
      </c>
      <c r="B16" s="26" t="s">
        <v>224</v>
      </c>
      <c r="C16" s="70" t="n">
        <f aca="false">COUNTIFS(Governadores!$F$6:$F$32,A16,Governadores!$D$6:$D$32,"Eleito no 1º turno")</f>
        <v>0</v>
      </c>
      <c r="D16" s="70" t="n">
        <f aca="false">COUNTIFS('Governadores — candidatos'!$E$6:$E$600,A16,'Governadores — candidatos'!$I$6:$I$600,"2º turno")</f>
        <v>0</v>
      </c>
      <c r="E16" s="70" t="n">
        <f aca="false">COUNTIF(Senado!$E$6:$E$59,A16)</f>
        <v>0</v>
      </c>
      <c r="F16" s="70" t="n">
        <f aca="false">COUNTIF('Câmara — eleitos'!$E$6:$E$518,A16)</f>
        <v>11</v>
      </c>
      <c r="G16" s="62" t="n">
        <f aca="false">F16/513</f>
        <v>0.0214424951267057</v>
      </c>
      <c r="H16" s="70" t="n">
        <f aca="false">COUNTIF('Assembleias — eleitos'!$E$6:$E$1064,A16)</f>
        <v>9</v>
      </c>
      <c r="I16" s="62" t="n">
        <f aca="false">H16/1059</f>
        <v>0.0084985835694051</v>
      </c>
      <c r="J16" s="96" t="n">
        <f aca="false">C16+E16+F16+H16</f>
        <v>20</v>
      </c>
      <c r="K16" s="52" t="n">
        <v>1306368</v>
      </c>
      <c r="L16" s="53" t="n">
        <f aca="false">K16/SUM($K$6:$K$35)</f>
        <v>0.0114918258735666</v>
      </c>
      <c r="M16" s="64" t="n">
        <f aca="false">(G16-L16)*100</f>
        <v>0.995066925313901</v>
      </c>
      <c r="N16" s="27" t="n">
        <f aca="false">IF(F16,K16/F16,"—")</f>
        <v>118760.727272727</v>
      </c>
      <c r="O16" s="52" t="n">
        <v>34562</v>
      </c>
      <c r="P16" s="52" t="n">
        <v>1127550</v>
      </c>
      <c r="Q16" s="52" t="n">
        <v>0</v>
      </c>
    </row>
    <row r="17" customFormat="false" ht="15" hidden="false" customHeight="false" outlineLevel="0" collapsed="false">
      <c r="A17" s="33" t="s">
        <v>11235</v>
      </c>
      <c r="B17" s="32" t="s">
        <v>227</v>
      </c>
      <c r="C17" s="71" t="n">
        <f aca="false">COUNTIFS(Governadores!$F$6:$F$32,A17,Governadores!$D$6:$D$32,"Eleito no 1º turno")</f>
        <v>1</v>
      </c>
      <c r="D17" s="71" t="n">
        <f aca="false">COUNTIFS('Governadores — candidatos'!$E$6:$E$600,A17,'Governadores — candidatos'!$I$6:$I$600,"2º turno")</f>
        <v>1</v>
      </c>
      <c r="E17" s="71" t="n">
        <f aca="false">COUNTIF(Senado!$E$6:$E$59,A17)</f>
        <v>2</v>
      </c>
      <c r="F17" s="71" t="n">
        <f aca="false">COUNTIF('Câmara — eleitos'!$E$6:$E$518,A17)</f>
        <v>11</v>
      </c>
      <c r="G17" s="66" t="n">
        <f aca="false">F17/513</f>
        <v>0.0214424951267057</v>
      </c>
      <c r="H17" s="71" t="n">
        <f aca="false">COUNTIF('Assembleias — eleitos'!$E$6:$E$1064,A17)</f>
        <v>26</v>
      </c>
      <c r="I17" s="66" t="n">
        <f aca="false">H17/1059</f>
        <v>0.0245514636449481</v>
      </c>
      <c r="J17" s="97" t="n">
        <f aca="false">C17+E17+F17+H17</f>
        <v>40</v>
      </c>
      <c r="K17" s="55" t="n">
        <v>2839853</v>
      </c>
      <c r="L17" s="56" t="n">
        <f aca="false">K17/SUM($K$6:$K$35)</f>
        <v>0.0249815489835374</v>
      </c>
      <c r="M17" s="68" t="n">
        <f aca="false">(G17-L17)*100</f>
        <v>-0.353905385683179</v>
      </c>
      <c r="N17" s="57" t="n">
        <f aca="false">IF(F17,K17/F17,"—")</f>
        <v>258168.454545455</v>
      </c>
      <c r="O17" s="55" t="n">
        <v>73305</v>
      </c>
      <c r="P17" s="55" t="n">
        <v>3092829</v>
      </c>
      <c r="Q17" s="55" t="n">
        <v>0</v>
      </c>
    </row>
    <row r="18" customFormat="false" ht="15" hidden="false" customHeight="false" outlineLevel="0" collapsed="false">
      <c r="A18" s="25" t="s">
        <v>234</v>
      </c>
      <c r="B18" s="26" t="s">
        <v>221</v>
      </c>
      <c r="C18" s="70" t="n">
        <f aca="false">COUNTIFS(Governadores!$F$6:$F$32,A18,Governadores!$D$6:$D$32,"Eleito no 1º turno")</f>
        <v>0</v>
      </c>
      <c r="D18" s="70" t="n">
        <f aca="false">COUNTIFS('Governadores — candidatos'!$E$6:$E$600,A18,'Governadores — candidatos'!$I$6:$I$600,"2º turno")</f>
        <v>0</v>
      </c>
      <c r="E18" s="70" t="n">
        <f aca="false">COUNTIF(Senado!$E$6:$E$59,A18)</f>
        <v>3</v>
      </c>
      <c r="F18" s="70" t="n">
        <f aca="false">COUNTIF('Câmara — eleitos'!$E$6:$E$518,A18)</f>
        <v>10</v>
      </c>
      <c r="G18" s="62" t="n">
        <f aca="false">F18/513</f>
        <v>0.0194931773879142</v>
      </c>
      <c r="H18" s="70" t="n">
        <f aca="false">COUNTIF('Assembleias — eleitos'!$E$6:$E$1064,A18)</f>
        <v>15</v>
      </c>
      <c r="I18" s="62" t="n">
        <f aca="false">H18/1059</f>
        <v>0.0141643059490085</v>
      </c>
      <c r="J18" s="96" t="n">
        <f aca="false">C18+E18+F18+H18</f>
        <v>28</v>
      </c>
      <c r="K18" s="52" t="n">
        <v>2914364</v>
      </c>
      <c r="L18" s="53" t="n">
        <f aca="false">K18/SUM($K$6:$K$35)</f>
        <v>0.0256370055146721</v>
      </c>
      <c r="M18" s="64" t="n">
        <f aca="false">(G18-L18)*100</f>
        <v>-0.614382812675787</v>
      </c>
      <c r="N18" s="27" t="n">
        <f aca="false">IF(F18,K18/F18,"—")</f>
        <v>291436.4</v>
      </c>
      <c r="O18" s="52" t="n">
        <v>59468</v>
      </c>
      <c r="P18" s="52" t="n">
        <v>2228988</v>
      </c>
      <c r="Q18" s="52" t="n">
        <v>326488</v>
      </c>
    </row>
    <row r="19" customFormat="false" ht="15" hidden="false" customHeight="false" outlineLevel="0" collapsed="false">
      <c r="A19" s="33" t="s">
        <v>11632</v>
      </c>
      <c r="B19" s="32" t="s">
        <v>224</v>
      </c>
      <c r="C19" s="71" t="n">
        <f aca="false">COUNTIFS(Governadores!$F$6:$F$32,A19,Governadores!$D$6:$D$32,"Eleito no 1º turno")</f>
        <v>0</v>
      </c>
      <c r="D19" s="71" t="n">
        <f aca="false">COUNTIFS('Governadores — candidatos'!$E$6:$E$600,A19,'Governadores — candidatos'!$I$6:$I$600,"2º turno")</f>
        <v>0</v>
      </c>
      <c r="E19" s="71" t="n">
        <f aca="false">COUNTIF(Senado!$E$6:$E$59,A19)</f>
        <v>0</v>
      </c>
      <c r="F19" s="71" t="n">
        <f aca="false">COUNTIF('Câmara — eleitos'!$E$6:$E$518,A19)</f>
        <v>7</v>
      </c>
      <c r="G19" s="66" t="n">
        <f aca="false">F19/513</f>
        <v>0.01364522417154</v>
      </c>
      <c r="H19" s="71" t="n">
        <f aca="false">COUNTIF('Assembleias — eleitos'!$E$6:$E$1064,A19)</f>
        <v>19</v>
      </c>
      <c r="I19" s="66" t="n">
        <f aca="false">H19/1059</f>
        <v>0.0179414542020774</v>
      </c>
      <c r="J19" s="97" t="n">
        <f aca="false">C19+E19+F19+H19</f>
        <v>26</v>
      </c>
      <c r="K19" s="55" t="n">
        <v>1325500</v>
      </c>
      <c r="L19" s="56" t="n">
        <f aca="false">K19/SUM($K$6:$K$35)</f>
        <v>0.0116601257803411</v>
      </c>
      <c r="M19" s="68" t="n">
        <f aca="false">(G19-L19)*100</f>
        <v>0.198509839119891</v>
      </c>
      <c r="N19" s="57" t="n">
        <f aca="false">IF(F19,K19/F19,"—")</f>
        <v>189357.142857143</v>
      </c>
      <c r="O19" s="55" t="n">
        <v>43406</v>
      </c>
      <c r="P19" s="55" t="n">
        <v>1691527</v>
      </c>
      <c r="Q19" s="55" t="n">
        <v>0</v>
      </c>
    </row>
    <row r="20" customFormat="false" ht="15" hidden="false" customHeight="false" outlineLevel="0" collapsed="false">
      <c r="A20" s="25" t="s">
        <v>11277</v>
      </c>
      <c r="B20" s="26" t="s">
        <v>224</v>
      </c>
      <c r="C20" s="70" t="n">
        <f aca="false">COUNTIFS(Governadores!$F$6:$F$32,A20,Governadores!$D$6:$D$32,"Eleito no 1º turno")</f>
        <v>0</v>
      </c>
      <c r="D20" s="70" t="n">
        <f aca="false">COUNTIFS('Governadores — candidatos'!$E$6:$E$600,A20,'Governadores — candidatos'!$I$6:$I$600,"2º turno")</f>
        <v>0</v>
      </c>
      <c r="E20" s="70" t="n">
        <f aca="false">COUNTIF(Senado!$E$6:$E$59,A20)</f>
        <v>1</v>
      </c>
      <c r="F20" s="70" t="n">
        <f aca="false">COUNTIF('Câmara — eleitos'!$E$6:$E$518,A20)</f>
        <v>6</v>
      </c>
      <c r="G20" s="62" t="n">
        <f aca="false">F20/513</f>
        <v>0.0116959064327485</v>
      </c>
      <c r="H20" s="70" t="n">
        <f aca="false">COUNTIF('Assembleias — eleitos'!$E$6:$E$1064,A20)</f>
        <v>24</v>
      </c>
      <c r="I20" s="62" t="n">
        <f aca="false">H20/1059</f>
        <v>0.0226628895184136</v>
      </c>
      <c r="J20" s="96" t="n">
        <f aca="false">C20+E20+F20+H20</f>
        <v>31</v>
      </c>
      <c r="K20" s="52" t="n">
        <v>1868424</v>
      </c>
      <c r="L20" s="53" t="n">
        <f aca="false">K20/SUM($K$6:$K$35)</f>
        <v>0.0164361062625484</v>
      </c>
      <c r="M20" s="64" t="n">
        <f aca="false">(G20-L20)*100</f>
        <v>-0.47401998297999</v>
      </c>
      <c r="N20" s="27" t="n">
        <f aca="false">IF(F20,K20/F20,"—")</f>
        <v>311404</v>
      </c>
      <c r="O20" s="52" t="n">
        <v>212979</v>
      </c>
      <c r="P20" s="52" t="n">
        <v>2685804</v>
      </c>
      <c r="Q20" s="52" t="n">
        <v>0</v>
      </c>
    </row>
    <row r="21" customFormat="false" ht="15" hidden="false" customHeight="false" outlineLevel="0" collapsed="false">
      <c r="A21" s="33" t="s">
        <v>226</v>
      </c>
      <c r="B21" s="32" t="s">
        <v>227</v>
      </c>
      <c r="C21" s="71" t="n">
        <f aca="false">COUNTIFS(Governadores!$F$6:$F$32,A21,Governadores!$D$6:$D$32,"Eleito no 1º turno")</f>
        <v>0</v>
      </c>
      <c r="D21" s="71" t="n">
        <f aca="false">COUNTIFS('Governadores — candidatos'!$E$6:$E$600,A21,'Governadores — candidatos'!$I$6:$I$600,"2º turno")</f>
        <v>0</v>
      </c>
      <c r="E21" s="71" t="n">
        <f aca="false">COUNTIF(Senado!$E$6:$E$59,A21)</f>
        <v>0</v>
      </c>
      <c r="F21" s="71" t="n">
        <f aca="false">COUNTIF('Câmara — eleitos'!$E$6:$E$518,A21)</f>
        <v>5</v>
      </c>
      <c r="G21" s="66" t="n">
        <f aca="false">F21/513</f>
        <v>0.00974658869395711</v>
      </c>
      <c r="H21" s="71" t="n">
        <f aca="false">COUNTIF('Assembleias — eleitos'!$E$6:$E$1064,A21)</f>
        <v>17</v>
      </c>
      <c r="I21" s="66" t="n">
        <f aca="false">H21/1059</f>
        <v>0.016052880075543</v>
      </c>
      <c r="J21" s="97" t="n">
        <f aca="false">C21+E21+F21+H21</f>
        <v>22</v>
      </c>
      <c r="K21" s="55" t="n">
        <v>1807942</v>
      </c>
      <c r="L21" s="56" t="n">
        <f aca="false">K21/SUM($K$6:$K$35)</f>
        <v>0.0159040596933696</v>
      </c>
      <c r="M21" s="68" t="n">
        <f aca="false">(G21-L21)*100</f>
        <v>-0.615747099941245</v>
      </c>
      <c r="N21" s="57" t="n">
        <f aca="false">IF(F21,K21/F21,"—")</f>
        <v>361588.4</v>
      </c>
      <c r="O21" s="55" t="n">
        <v>31033</v>
      </c>
      <c r="P21" s="55" t="n">
        <v>2223736</v>
      </c>
      <c r="Q21" s="55" t="n">
        <v>3448569</v>
      </c>
    </row>
    <row r="22" customFormat="false" ht="15" hidden="false" customHeight="false" outlineLevel="0" collapsed="false">
      <c r="A22" s="25" t="s">
        <v>11356</v>
      </c>
      <c r="B22" s="26" t="s">
        <v>221</v>
      </c>
      <c r="C22" s="70" t="n">
        <f aca="false">COUNTIFS(Governadores!$F$6:$F$32,A22,Governadores!$D$6:$D$32,"Eleito no 1º turno")</f>
        <v>0</v>
      </c>
      <c r="D22" s="70" t="n">
        <f aca="false">COUNTIFS('Governadores — candidatos'!$E$6:$E$600,A22,'Governadores — candidatos'!$I$6:$I$600,"2º turno")</f>
        <v>0</v>
      </c>
      <c r="E22" s="70" t="n">
        <f aca="false">COUNTIF(Senado!$E$6:$E$59,A22)</f>
        <v>0</v>
      </c>
      <c r="F22" s="70" t="n">
        <f aca="false">COUNTIF('Câmara — eleitos'!$E$6:$E$518,A22)</f>
        <v>5</v>
      </c>
      <c r="G22" s="62" t="n">
        <f aca="false">F22/513</f>
        <v>0.00974658869395711</v>
      </c>
      <c r="H22" s="70" t="n">
        <f aca="false">COUNTIF('Assembleias — eleitos'!$E$6:$E$1064,A22)</f>
        <v>13</v>
      </c>
      <c r="I22" s="62" t="n">
        <f aca="false">H22/1059</f>
        <v>0.012275731822474</v>
      </c>
      <c r="J22" s="96" t="n">
        <f aca="false">C22+E22+F22+H22</f>
        <v>18</v>
      </c>
      <c r="K22" s="52" t="n">
        <v>1189831</v>
      </c>
      <c r="L22" s="53" t="n">
        <f aca="false">K22/SUM($K$6:$K$35)</f>
        <v>0.0104666760598634</v>
      </c>
      <c r="M22" s="64" t="n">
        <f aca="false">(G22-L22)*100</f>
        <v>-0.0720087365906315</v>
      </c>
      <c r="N22" s="27" t="n">
        <f aca="false">IF(F22,K22/F22,"—")</f>
        <v>237966.2</v>
      </c>
      <c r="O22" s="52" t="n">
        <v>39797</v>
      </c>
      <c r="P22" s="52" t="n">
        <v>1166696</v>
      </c>
      <c r="Q22" s="52" t="n">
        <v>0</v>
      </c>
    </row>
    <row r="23" customFormat="false" ht="15" hidden="false" customHeight="false" outlineLevel="0" collapsed="false">
      <c r="A23" s="33" t="s">
        <v>11419</v>
      </c>
      <c r="B23" s="32" t="s">
        <v>227</v>
      </c>
      <c r="C23" s="71" t="n">
        <f aca="false">COUNTIFS(Governadores!$F$6:$F$32,A23,Governadores!$D$6:$D$32,"Eleito no 1º turno")</f>
        <v>0</v>
      </c>
      <c r="D23" s="71" t="n">
        <f aca="false">COUNTIFS('Governadores — candidatos'!$E$6:$E$600,A23,'Governadores — candidatos'!$I$6:$I$600,"2º turno")</f>
        <v>0</v>
      </c>
      <c r="E23" s="71" t="n">
        <f aca="false">COUNTIF(Senado!$E$6:$E$59,A23)</f>
        <v>0</v>
      </c>
      <c r="F23" s="71" t="n">
        <f aca="false">COUNTIF('Câmara — eleitos'!$E$6:$E$518,A23)</f>
        <v>2</v>
      </c>
      <c r="G23" s="66" t="n">
        <f aca="false">F23/513</f>
        <v>0.00389863547758285</v>
      </c>
      <c r="H23" s="71" t="n">
        <f aca="false">COUNTIF('Assembleias — eleitos'!$E$6:$E$1064,A23)</f>
        <v>4</v>
      </c>
      <c r="I23" s="66" t="n">
        <f aca="false">H23/1059</f>
        <v>0.00377714825306893</v>
      </c>
      <c r="J23" s="97" t="n">
        <f aca="false">C23+E23+F23+H23</f>
        <v>6</v>
      </c>
      <c r="K23" s="55" t="n">
        <v>930053</v>
      </c>
      <c r="L23" s="56" t="n">
        <f aca="false">K23/SUM($K$6:$K$35)</f>
        <v>0.0081814673424244</v>
      </c>
      <c r="M23" s="68" t="n">
        <f aca="false">(G23-L23)*100</f>
        <v>-0.428283186484155</v>
      </c>
      <c r="N23" s="57" t="n">
        <f aca="false">IF(F23,K23/F23,"—")</f>
        <v>465026.5</v>
      </c>
      <c r="O23" s="55" t="n">
        <v>19492</v>
      </c>
      <c r="P23" s="55" t="n">
        <v>653388</v>
      </c>
      <c r="Q23" s="55" t="n">
        <v>0</v>
      </c>
    </row>
    <row r="24" customFormat="false" ht="15" hidden="false" customHeight="false" outlineLevel="0" collapsed="false">
      <c r="A24" s="25" t="s">
        <v>230</v>
      </c>
      <c r="B24" s="26" t="s">
        <v>221</v>
      </c>
      <c r="C24" s="70" t="n">
        <f aca="false">COUNTIFS(Governadores!$F$6:$F$32,A24,Governadores!$D$6:$D$32,"Eleito no 1º turno")</f>
        <v>0</v>
      </c>
      <c r="D24" s="70" t="n">
        <f aca="false">COUNTIFS('Governadores — candidatos'!$E$6:$E$600,A24,'Governadores — candidatos'!$I$6:$I$600,"2º turno")</f>
        <v>0</v>
      </c>
      <c r="E24" s="70" t="n">
        <f aca="false">COUNTIF(Senado!$E$6:$E$59,A24)</f>
        <v>0</v>
      </c>
      <c r="F24" s="70" t="n">
        <f aca="false">COUNTIF('Câmara — eleitos'!$E$6:$E$518,A24)</f>
        <v>1</v>
      </c>
      <c r="G24" s="62" t="n">
        <f aca="false">F24/513</f>
        <v>0.00194931773879142</v>
      </c>
      <c r="H24" s="70" t="n">
        <f aca="false">COUNTIF('Assembleias — eleitos'!$E$6:$E$1064,A24)</f>
        <v>1</v>
      </c>
      <c r="I24" s="62" t="n">
        <f aca="false">H24/1059</f>
        <v>0.000944287063267233</v>
      </c>
      <c r="J24" s="96" t="n">
        <f aca="false">C24+E24+F24+H24</f>
        <v>2</v>
      </c>
      <c r="K24" s="52" t="n">
        <v>1223569</v>
      </c>
      <c r="L24" s="53" t="n">
        <f aca="false">K24/SUM($K$6:$K$35)</f>
        <v>0.0107634616679941</v>
      </c>
      <c r="M24" s="64" t="n">
        <f aca="false">(G24-L24)*100</f>
        <v>-0.881414392920263</v>
      </c>
      <c r="N24" s="27" t="n">
        <f aca="false">IF(F24,K24/F24,"—")</f>
        <v>1223569</v>
      </c>
      <c r="O24" s="52" t="n">
        <v>72586</v>
      </c>
      <c r="P24" s="52" t="n">
        <v>805919</v>
      </c>
      <c r="Q24" s="52" t="n">
        <v>2675887</v>
      </c>
    </row>
    <row r="25" customFormat="false" ht="15" hidden="false" customHeight="false" outlineLevel="0" collapsed="false">
      <c r="A25" s="33" t="s">
        <v>11313</v>
      </c>
      <c r="B25" s="32" t="s">
        <v>224</v>
      </c>
      <c r="C25" s="71" t="n">
        <f aca="false">COUNTIFS(Governadores!$F$6:$F$32,A25,Governadores!$D$6:$D$32,"Eleito no 1º turno")</f>
        <v>0</v>
      </c>
      <c r="D25" s="71" t="n">
        <f aca="false">COUNTIFS('Governadores — candidatos'!$E$6:$E$600,A25,'Governadores — candidatos'!$I$6:$I$600,"2º turno")</f>
        <v>0</v>
      </c>
      <c r="E25" s="71" t="n">
        <f aca="false">COUNTIF(Senado!$E$6:$E$59,A25)</f>
        <v>1</v>
      </c>
      <c r="F25" s="71" t="n">
        <f aca="false">COUNTIF('Câmara — eleitos'!$E$6:$E$518,A25)</f>
        <v>1</v>
      </c>
      <c r="G25" s="66" t="n">
        <f aca="false">F25/513</f>
        <v>0.00194931773879142</v>
      </c>
      <c r="H25" s="71" t="n">
        <f aca="false">COUNTIF('Assembleias — eleitos'!$E$6:$E$1064,A25)</f>
        <v>3</v>
      </c>
      <c r="I25" s="66" t="n">
        <f aca="false">H25/1059</f>
        <v>0.0028328611898017</v>
      </c>
      <c r="J25" s="97" t="n">
        <f aca="false">C25+E25+F25+H25</f>
        <v>5</v>
      </c>
      <c r="K25" s="55" t="n">
        <v>263520</v>
      </c>
      <c r="L25" s="56" t="n">
        <f aca="false">K25/SUM($K$6:$K$35)</f>
        <v>0.00231812625095094</v>
      </c>
      <c r="M25" s="68" t="n">
        <f aca="false">(G25-L25)*100</f>
        <v>-0.036880851215952</v>
      </c>
      <c r="N25" s="57" t="n">
        <f aca="false">IF(F25,K25/F25,"—")</f>
        <v>263520</v>
      </c>
      <c r="O25" s="55" t="n">
        <v>49977</v>
      </c>
      <c r="P25" s="55" t="n">
        <v>485763</v>
      </c>
      <c r="Q25" s="55" t="n">
        <v>0</v>
      </c>
    </row>
    <row r="26" customFormat="false" ht="15" hidden="false" customHeight="false" outlineLevel="0" collapsed="false">
      <c r="A26" s="25" t="s">
        <v>11301</v>
      </c>
      <c r="B26" s="26" t="s">
        <v>227</v>
      </c>
      <c r="C26" s="70" t="n">
        <f aca="false">COUNTIFS(Governadores!$F$6:$F$32,A26,Governadores!$D$6:$D$32,"Eleito no 1º turno")</f>
        <v>0</v>
      </c>
      <c r="D26" s="70" t="n">
        <f aca="false">COUNTIFS('Governadores — candidatos'!$E$6:$E$600,A26,'Governadores — candidatos'!$I$6:$I$600,"2º turno")</f>
        <v>0</v>
      </c>
      <c r="E26" s="70" t="n">
        <f aca="false">COUNTIF(Senado!$E$6:$E$59,A26)</f>
        <v>0</v>
      </c>
      <c r="F26" s="70" t="n">
        <f aca="false">COUNTIF('Câmara — eleitos'!$E$6:$E$518,A26)</f>
        <v>0</v>
      </c>
      <c r="G26" s="62" t="n">
        <f aca="false">F26/513</f>
        <v>0</v>
      </c>
      <c r="H26" s="70" t="n">
        <f aca="false">COUNTIF('Assembleias — eleitos'!$E$6:$E$1064,A26)</f>
        <v>7</v>
      </c>
      <c r="I26" s="62" t="n">
        <f aca="false">H26/1059</f>
        <v>0.00661000944287063</v>
      </c>
      <c r="J26" s="96" t="n">
        <f aca="false">C26+E26+F26+H26</f>
        <v>7</v>
      </c>
      <c r="K26" s="52" t="n">
        <v>7155</v>
      </c>
      <c r="L26" s="53" t="n">
        <f aca="false">K26/SUM($K$6:$K$35)</f>
        <v>6.29409279202869E-005</v>
      </c>
      <c r="M26" s="64" t="n">
        <f aca="false">(G26-L26)*100</f>
        <v>-0.00629409279202869</v>
      </c>
      <c r="N26" s="27" t="str">
        <f aca="false">IF(F26,K26/F26,"—")</f>
        <v>—</v>
      </c>
      <c r="O26" s="52" t="n">
        <v>1859</v>
      </c>
      <c r="P26" s="52" t="n">
        <v>725631</v>
      </c>
      <c r="Q26" s="52" t="n">
        <v>0</v>
      </c>
    </row>
    <row r="27" customFormat="false" ht="15" hidden="false" customHeight="false" outlineLevel="0" collapsed="false">
      <c r="A27" s="33" t="s">
        <v>12347</v>
      </c>
      <c r="B27" s="32" t="s">
        <v>227</v>
      </c>
      <c r="C27" s="71" t="n">
        <f aca="false">COUNTIFS(Governadores!$F$6:$F$32,A27,Governadores!$D$6:$D$32,"Eleito no 1º turno")</f>
        <v>0</v>
      </c>
      <c r="D27" s="71" t="n">
        <f aca="false">COUNTIFS('Governadores — candidatos'!$E$6:$E$600,A27,'Governadores — candidatos'!$I$6:$I$600,"2º turno")</f>
        <v>0</v>
      </c>
      <c r="E27" s="71" t="n">
        <f aca="false">COUNTIF(Senado!$E$6:$E$59,A27)</f>
        <v>0</v>
      </c>
      <c r="F27" s="71" t="n">
        <f aca="false">COUNTIF('Câmara — eleitos'!$E$6:$E$518,A27)</f>
        <v>0</v>
      </c>
      <c r="G27" s="66" t="n">
        <f aca="false">F27/513</f>
        <v>0</v>
      </c>
      <c r="H27" s="71" t="n">
        <f aca="false">COUNTIF('Assembleias — eleitos'!$E$6:$E$1064,A27)</f>
        <v>1</v>
      </c>
      <c r="I27" s="66" t="n">
        <f aca="false">H27/1059</f>
        <v>0.000944287063267233</v>
      </c>
      <c r="J27" s="97" t="n">
        <f aca="false">C27+E27+F27+H27</f>
        <v>1</v>
      </c>
      <c r="K27" s="55" t="n">
        <v>291324</v>
      </c>
      <c r="L27" s="56" t="n">
        <f aca="false">K27/SUM($K$6:$K$35)</f>
        <v>0.0025627117939133</v>
      </c>
      <c r="M27" s="68" t="n">
        <f aca="false">(G27-L27)*100</f>
        <v>-0.25627117939133</v>
      </c>
      <c r="N27" s="57" t="str">
        <f aca="false">IF(F27,K27/F27,"—")</f>
        <v>—</v>
      </c>
      <c r="O27" s="55" t="n">
        <v>35063</v>
      </c>
      <c r="P27" s="55" t="n">
        <v>244743</v>
      </c>
      <c r="Q27" s="55" t="n">
        <v>0</v>
      </c>
    </row>
    <row r="28" customFormat="false" ht="15" hidden="false" customHeight="false" outlineLevel="0" collapsed="false">
      <c r="A28" s="25" t="s">
        <v>240</v>
      </c>
      <c r="B28" s="26" t="s">
        <v>221</v>
      </c>
      <c r="C28" s="70" t="n">
        <f aca="false">COUNTIFS(Governadores!$F$6:$F$32,A28,Governadores!$D$6:$D$32,"Eleito no 1º turno")</f>
        <v>0</v>
      </c>
      <c r="D28" s="70" t="n">
        <f aca="false">COUNTIFS('Governadores — candidatos'!$E$6:$E$600,A28,'Governadores — candidatos'!$I$6:$I$600,"2º turno")</f>
        <v>0</v>
      </c>
      <c r="E28" s="70" t="n">
        <f aca="false">COUNTIF(Senado!$E$6:$E$59,A28)</f>
        <v>0</v>
      </c>
      <c r="F28" s="70" t="n">
        <f aca="false">COUNTIF('Câmara — eleitos'!$E$6:$E$518,A28)</f>
        <v>0</v>
      </c>
      <c r="G28" s="62" t="n">
        <f aca="false">F28/513</f>
        <v>0</v>
      </c>
      <c r="H28" s="70" t="n">
        <f aca="false">COUNTIF('Assembleias — eleitos'!$E$6:$E$1064,A28)</f>
        <v>1</v>
      </c>
      <c r="I28" s="62" t="n">
        <f aca="false">H28/1059</f>
        <v>0.000944287063267233</v>
      </c>
      <c r="J28" s="96" t="n">
        <f aca="false">C28+E28+F28+H28</f>
        <v>1</v>
      </c>
      <c r="K28" s="52" t="n">
        <v>114402</v>
      </c>
      <c r="L28" s="53" t="n">
        <f aca="false">K28/SUM($K$6:$K$35)</f>
        <v>0.00100636869824412</v>
      </c>
      <c r="M28" s="64" t="n">
        <f aca="false">(G28-L28)*100</f>
        <v>-0.100636869824412</v>
      </c>
      <c r="N28" s="27" t="str">
        <f aca="false">IF(F28,K28/F28,"—")</f>
        <v>—</v>
      </c>
      <c r="O28" s="52" t="n">
        <v>4372</v>
      </c>
      <c r="P28" s="52" t="n">
        <v>228826</v>
      </c>
      <c r="Q28" s="52" t="n">
        <v>40043</v>
      </c>
    </row>
    <row r="29" customFormat="false" ht="15" hidden="false" customHeight="false" outlineLevel="0" collapsed="false">
      <c r="A29" s="33" t="s">
        <v>244</v>
      </c>
      <c r="B29" s="32" t="s">
        <v>227</v>
      </c>
      <c r="C29" s="71" t="n">
        <f aca="false">COUNTIFS(Governadores!$F$6:$F$32,A29,Governadores!$D$6:$D$32,"Eleito no 1º turno")</f>
        <v>0</v>
      </c>
      <c r="D29" s="71" t="n">
        <f aca="false">COUNTIFS('Governadores — candidatos'!$E$6:$E$600,A29,'Governadores — candidatos'!$I$6:$I$600,"2º turno")</f>
        <v>0</v>
      </c>
      <c r="E29" s="71" t="n">
        <f aca="false">COUNTIF(Senado!$E$6:$E$59,A29)</f>
        <v>0</v>
      </c>
      <c r="F29" s="71" t="n">
        <f aca="false">COUNTIF('Câmara — eleitos'!$E$6:$E$518,A29)</f>
        <v>0</v>
      </c>
      <c r="G29" s="66" t="n">
        <f aca="false">F29/513</f>
        <v>0</v>
      </c>
      <c r="H29" s="71" t="n">
        <f aca="false">COUNTIF('Assembleias — eleitos'!$E$6:$E$1064,A29)</f>
        <v>1</v>
      </c>
      <c r="I29" s="66" t="n">
        <f aca="false">H29/1059</f>
        <v>0.000944287063267233</v>
      </c>
      <c r="J29" s="97" t="n">
        <f aca="false">C29+E29+F29+H29</f>
        <v>1</v>
      </c>
      <c r="K29" s="55" t="n">
        <v>27195</v>
      </c>
      <c r="L29" s="56" t="n">
        <f aca="false">K29/SUM($K$6:$K$35)</f>
        <v>0.000239228306749434</v>
      </c>
      <c r="M29" s="68" t="n">
        <f aca="false">(G29-L29)*100</f>
        <v>-0.0239228306749434</v>
      </c>
      <c r="N29" s="57" t="str">
        <f aca="false">IF(F29,K29/F29,"—")</f>
        <v>—</v>
      </c>
      <c r="O29" s="55" t="n">
        <v>3621</v>
      </c>
      <c r="P29" s="55" t="n">
        <v>309354</v>
      </c>
      <c r="Q29" s="55" t="n">
        <v>16881</v>
      </c>
    </row>
    <row r="30" customFormat="false" ht="15" hidden="false" customHeight="false" outlineLevel="0" collapsed="false">
      <c r="A30" s="25" t="s">
        <v>11311</v>
      </c>
      <c r="B30" s="26" t="s">
        <v>227</v>
      </c>
      <c r="C30" s="70" t="n">
        <f aca="false">COUNTIFS(Governadores!$F$6:$F$32,A30,Governadores!$D$6:$D$32,"Eleito no 1º turno")</f>
        <v>0</v>
      </c>
      <c r="D30" s="70" t="n">
        <f aca="false">COUNTIFS('Governadores — candidatos'!$E$6:$E$600,A30,'Governadores — candidatos'!$I$6:$I$600,"2º turno")</f>
        <v>0</v>
      </c>
      <c r="E30" s="70" t="n">
        <f aca="false">COUNTIF(Senado!$E$6:$E$59,A30)</f>
        <v>0</v>
      </c>
      <c r="F30" s="70" t="n">
        <f aca="false">COUNTIF('Câmara — eleitos'!$E$6:$E$518,A30)</f>
        <v>0</v>
      </c>
      <c r="G30" s="62" t="n">
        <f aca="false">F30/513</f>
        <v>0</v>
      </c>
      <c r="H30" s="70" t="n">
        <f aca="false">COUNTIF('Assembleias — eleitos'!$E$6:$E$1064,A30)</f>
        <v>3</v>
      </c>
      <c r="I30" s="62" t="n">
        <f aca="false">H30/1059</f>
        <v>0.0028328611898017</v>
      </c>
      <c r="J30" s="96" t="n">
        <f aca="false">C30+E30+F30+H30</f>
        <v>3</v>
      </c>
      <c r="K30" s="52" t="n">
        <v>34272</v>
      </c>
      <c r="L30" s="53" t="n">
        <f aca="false">K30/SUM($K$6:$K$35)</f>
        <v>0.000301483086189248</v>
      </c>
      <c r="M30" s="64" t="n">
        <f aca="false">(G30-L30)*100</f>
        <v>-0.0301483086189248</v>
      </c>
      <c r="N30" s="27" t="str">
        <f aca="false">IF(F30,K30/F30,"—")</f>
        <v>—</v>
      </c>
      <c r="O30" s="52" t="n">
        <v>7366</v>
      </c>
      <c r="P30" s="52" t="n">
        <v>542563</v>
      </c>
      <c r="Q30" s="52" t="n">
        <v>0</v>
      </c>
    </row>
    <row r="31" customFormat="false" ht="15" hidden="false" customHeight="false" outlineLevel="0" collapsed="false">
      <c r="A31" s="33" t="s">
        <v>242</v>
      </c>
      <c r="B31" s="32" t="s">
        <v>224</v>
      </c>
      <c r="C31" s="71" t="n">
        <f aca="false">COUNTIFS(Governadores!$F$6:$F$32,A31,Governadores!$D$6:$D$32,"Eleito no 1º turno")</f>
        <v>0</v>
      </c>
      <c r="D31" s="71" t="n">
        <f aca="false">COUNTIFS('Governadores — candidatos'!$E$6:$E$600,A31,'Governadores — candidatos'!$I$6:$I$600,"2º turno")</f>
        <v>0</v>
      </c>
      <c r="E31" s="71" t="n">
        <f aca="false">COUNTIF(Senado!$E$6:$E$59,A31)</f>
        <v>0</v>
      </c>
      <c r="F31" s="71" t="n">
        <f aca="false">COUNTIF('Câmara — eleitos'!$E$6:$E$518,A31)</f>
        <v>0</v>
      </c>
      <c r="G31" s="66" t="n">
        <f aca="false">F31/513</f>
        <v>0</v>
      </c>
      <c r="H31" s="71" t="n">
        <f aca="false">COUNTIF('Assembleias — eleitos'!$E$6:$E$1064,A31)</f>
        <v>0</v>
      </c>
      <c r="I31" s="66" t="n">
        <f aca="false">H31/1059</f>
        <v>0</v>
      </c>
      <c r="J31" s="97" t="n">
        <f aca="false">C31+E31+F31+H31</f>
        <v>0</v>
      </c>
      <c r="K31" s="55" t="n">
        <v>0</v>
      </c>
      <c r="L31" s="56" t="n">
        <f aca="false">K31/SUM($K$6:$K$35)</f>
        <v>0</v>
      </c>
      <c r="M31" s="68" t="n">
        <f aca="false">(G31-L31)*100</f>
        <v>0</v>
      </c>
      <c r="N31" s="57" t="str">
        <f aca="false">IF(F31,K31/F31,"—")</f>
        <v>—</v>
      </c>
      <c r="O31" s="55" t="n">
        <v>0</v>
      </c>
      <c r="P31" s="55" t="n">
        <v>6241</v>
      </c>
      <c r="Q31" s="55" t="n">
        <v>22693</v>
      </c>
    </row>
    <row r="32" customFormat="false" ht="15" hidden="false" customHeight="false" outlineLevel="0" collapsed="false">
      <c r="A32" s="25" t="s">
        <v>246</v>
      </c>
      <c r="B32" s="26" t="s">
        <v>224</v>
      </c>
      <c r="C32" s="70" t="n">
        <f aca="false">COUNTIFS(Governadores!$F$6:$F$32,A32,Governadores!$D$6:$D$32,"Eleito no 1º turno")</f>
        <v>0</v>
      </c>
      <c r="D32" s="70" t="n">
        <f aca="false">COUNTIFS('Governadores — candidatos'!$E$6:$E$600,A32,'Governadores — candidatos'!$I$6:$I$600,"2º turno")</f>
        <v>0</v>
      </c>
      <c r="E32" s="70" t="n">
        <f aca="false">COUNTIF(Senado!$E$6:$E$59,A32)</f>
        <v>0</v>
      </c>
      <c r="F32" s="70" t="n">
        <f aca="false">COUNTIF('Câmara — eleitos'!$E$6:$E$518,A32)</f>
        <v>0</v>
      </c>
      <c r="G32" s="62" t="n">
        <f aca="false">F32/513</f>
        <v>0</v>
      </c>
      <c r="H32" s="70" t="n">
        <f aca="false">COUNTIF('Assembleias — eleitos'!$E$6:$E$1064,A32)</f>
        <v>0</v>
      </c>
      <c r="I32" s="62" t="n">
        <f aca="false">H32/1059</f>
        <v>0</v>
      </c>
      <c r="J32" s="96" t="n">
        <f aca="false">C32+E32+F32+H32</f>
        <v>0</v>
      </c>
      <c r="K32" s="52" t="n">
        <v>3041</v>
      </c>
      <c r="L32" s="53" t="n">
        <f aca="false">K32/SUM($K$6:$K$35)</f>
        <v>2.67509939630458E-005</v>
      </c>
      <c r="M32" s="64" t="n">
        <f aca="false">(G32-L32)*100</f>
        <v>-0.00267509939630458</v>
      </c>
      <c r="N32" s="27" t="str">
        <f aca="false">IF(F32,K32/F32,"—")</f>
        <v>—</v>
      </c>
      <c r="O32" s="52" t="n">
        <v>1278</v>
      </c>
      <c r="P32" s="52" t="n">
        <v>1683</v>
      </c>
      <c r="Q32" s="52" t="n">
        <v>15024</v>
      </c>
    </row>
    <row r="33" customFormat="false" ht="15" hidden="false" customHeight="false" outlineLevel="0" collapsed="false">
      <c r="A33" s="33" t="s">
        <v>11336</v>
      </c>
      <c r="B33" s="32" t="s">
        <v>221</v>
      </c>
      <c r="C33" s="71" t="n">
        <f aca="false">COUNTIFS(Governadores!$F$6:$F$32,A33,Governadores!$D$6:$D$32,"Eleito no 1º turno")</f>
        <v>0</v>
      </c>
      <c r="D33" s="71" t="n">
        <f aca="false">COUNTIFS('Governadores — candidatos'!$E$6:$E$600,A33,'Governadores — candidatos'!$I$6:$I$600,"2º turno")</f>
        <v>0</v>
      </c>
      <c r="E33" s="71" t="n">
        <f aca="false">COUNTIF(Senado!$E$6:$E$59,A33)</f>
        <v>0</v>
      </c>
      <c r="F33" s="71" t="n">
        <f aca="false">COUNTIF('Câmara — eleitos'!$E$6:$E$518,A33)</f>
        <v>0</v>
      </c>
      <c r="G33" s="66" t="n">
        <f aca="false">F33/513</f>
        <v>0</v>
      </c>
      <c r="H33" s="71" t="n">
        <f aca="false">COUNTIF('Assembleias — eleitos'!$E$6:$E$1064,A33)</f>
        <v>0</v>
      </c>
      <c r="I33" s="66" t="n">
        <f aca="false">H33/1059</f>
        <v>0</v>
      </c>
      <c r="J33" s="97" t="n">
        <f aca="false">C33+E33+F33+H33</f>
        <v>0</v>
      </c>
      <c r="K33" s="55" t="n">
        <v>0</v>
      </c>
      <c r="L33" s="56" t="n">
        <f aca="false">K33/SUM($K$6:$K$35)</f>
        <v>0</v>
      </c>
      <c r="M33" s="68" t="n">
        <f aca="false">(G33-L33)*100</f>
        <v>0</v>
      </c>
      <c r="N33" s="57" t="str">
        <f aca="false">IF(F33,K33/F33,"—")</f>
        <v>—</v>
      </c>
      <c r="O33" s="55" t="n">
        <v>0</v>
      </c>
      <c r="P33" s="55" t="n">
        <v>0</v>
      </c>
      <c r="Q33" s="55" t="n">
        <v>0</v>
      </c>
    </row>
    <row r="34" customFormat="false" ht="15" hidden="false" customHeight="false" outlineLevel="0" collapsed="false">
      <c r="A34" s="25" t="s">
        <v>238</v>
      </c>
      <c r="B34" s="26" t="s">
        <v>224</v>
      </c>
      <c r="C34" s="70" t="n">
        <f aca="false">COUNTIFS(Governadores!$F$6:$F$32,A34,Governadores!$D$6:$D$32,"Eleito no 1º turno")</f>
        <v>0</v>
      </c>
      <c r="D34" s="70" t="n">
        <f aca="false">COUNTIFS('Governadores — candidatos'!$E$6:$E$600,A34,'Governadores — candidatos'!$I$6:$I$600,"2º turno")</f>
        <v>0</v>
      </c>
      <c r="E34" s="70" t="n">
        <f aca="false">COUNTIF(Senado!$E$6:$E$59,A34)</f>
        <v>0</v>
      </c>
      <c r="F34" s="70" t="n">
        <f aca="false">COUNTIF('Câmara — eleitos'!$E$6:$E$518,A34)</f>
        <v>0</v>
      </c>
      <c r="G34" s="62" t="n">
        <f aca="false">F34/513</f>
        <v>0</v>
      </c>
      <c r="H34" s="70" t="n">
        <f aca="false">COUNTIF('Assembleias — eleitos'!$E$6:$E$1064,A34)</f>
        <v>0</v>
      </c>
      <c r="I34" s="62" t="n">
        <f aca="false">H34/1059</f>
        <v>0</v>
      </c>
      <c r="J34" s="96" t="n">
        <f aca="false">C34+E34+F34+H34</f>
        <v>0</v>
      </c>
      <c r="K34" s="52" t="n">
        <v>18696</v>
      </c>
      <c r="L34" s="53" t="n">
        <f aca="false">K34/SUM($K$6:$K$35)</f>
        <v>0.000164464512704079</v>
      </c>
      <c r="M34" s="64" t="n">
        <f aca="false">(G34-L34)*100</f>
        <v>-0.0164464512704079</v>
      </c>
      <c r="N34" s="27" t="str">
        <f aca="false">IF(F34,K34/F34,"—")</f>
        <v>—</v>
      </c>
      <c r="O34" s="52" t="n">
        <v>6118</v>
      </c>
      <c r="P34" s="52" t="n">
        <v>22465</v>
      </c>
      <c r="Q34" s="52" t="n">
        <v>43103</v>
      </c>
    </row>
    <row r="35" customFormat="false" ht="15" hidden="false" customHeight="false" outlineLevel="0" collapsed="false">
      <c r="A35" s="33" t="s">
        <v>236</v>
      </c>
      <c r="B35" s="32" t="s">
        <v>224</v>
      </c>
      <c r="C35" s="71" t="n">
        <f aca="false">COUNTIFS(Governadores!$F$6:$F$32,A35,Governadores!$D$6:$D$32,"Eleito no 1º turno")</f>
        <v>0</v>
      </c>
      <c r="D35" s="71" t="n">
        <f aca="false">COUNTIFS('Governadores — candidatos'!$E$6:$E$600,A35,'Governadores — candidatos'!$I$6:$I$600,"2º turno")</f>
        <v>0</v>
      </c>
      <c r="E35" s="71" t="n">
        <f aca="false">COUNTIF(Senado!$E$6:$E$59,A35)</f>
        <v>0</v>
      </c>
      <c r="F35" s="71" t="n">
        <f aca="false">COUNTIF('Câmara — eleitos'!$E$6:$E$518,A35)</f>
        <v>0</v>
      </c>
      <c r="G35" s="66" t="n">
        <f aca="false">F35/513</f>
        <v>0</v>
      </c>
      <c r="H35" s="71" t="n">
        <f aca="false">COUNTIF('Assembleias — eleitos'!$E$6:$E$1064,A35)</f>
        <v>0</v>
      </c>
      <c r="I35" s="66" t="n">
        <f aca="false">H35/1059</f>
        <v>0</v>
      </c>
      <c r="J35" s="97" t="n">
        <f aca="false">C35+E35+F35+H35</f>
        <v>0</v>
      </c>
      <c r="K35" s="55" t="n">
        <v>45431</v>
      </c>
      <c r="L35" s="56" t="n">
        <f aca="false">K35/SUM($K$6:$K$35)</f>
        <v>0.000399646302773802</v>
      </c>
      <c r="M35" s="68" t="n">
        <f aca="false">(G35-L35)*100</f>
        <v>-0.0399646302773802</v>
      </c>
      <c r="N35" s="57" t="str">
        <f aca="false">IF(F35,K35/F35,"—")</f>
        <v>—</v>
      </c>
      <c r="O35" s="55" t="n">
        <v>6119</v>
      </c>
      <c r="P35" s="55" t="n">
        <v>47325</v>
      </c>
      <c r="Q35" s="55" t="n">
        <v>122911</v>
      </c>
    </row>
    <row r="36" customFormat="false" ht="15" hidden="false" customHeight="false" outlineLevel="0" collapsed="false">
      <c r="A36" s="25" t="s">
        <v>13177</v>
      </c>
      <c r="C36" s="59" t="n">
        <f aca="false">SUM(C6:C35)</f>
        <v>21</v>
      </c>
      <c r="D36" s="59" t="n">
        <f aca="false">SUM(D6:D35)</f>
        <v>12</v>
      </c>
      <c r="E36" s="59" t="n">
        <f aca="false">SUM(E6:E35)</f>
        <v>54</v>
      </c>
      <c r="F36" s="59" t="n">
        <f aca="false">SUM(F6:F35)</f>
        <v>513</v>
      </c>
      <c r="H36" s="59" t="n">
        <f aca="false">SUM(H6:H35)</f>
        <v>1059</v>
      </c>
      <c r="J36" s="59" t="n">
        <f aca="false">SUM(J6:J35)</f>
        <v>1647</v>
      </c>
      <c r="K36" s="59" t="n">
        <f aca="false">SUM(K6:K35)</f>
        <v>113678019</v>
      </c>
      <c r="O36" s="59" t="n">
        <f aca="false">SUM(O6:O35)</f>
        <v>3431790</v>
      </c>
      <c r="P36" s="59" t="n">
        <f aca="false">SUM(P6:P35)</f>
        <v>112739225</v>
      </c>
      <c r="Q36" s="59" t="n">
        <f aca="false">SUM(Q6:Q35)</f>
        <v>119300788</v>
      </c>
    </row>
  </sheetData>
  <conditionalFormatting sqref="F6:F35">
    <cfRule type="dataBar" priority="2">
      <dataBar showValue="1" minLength="10" maxLength="90">
        <cfvo type="num" val="0"/>
        <cfvo type="max" val="0"/>
        <color rgb="FF22707F"/>
      </dataBar>
      <extLst>
        <ext xmlns:x14="http://schemas.microsoft.com/office/spreadsheetml/2009/9/main" uri="{B025F937-C7B1-47D3-B67F-A62EFF666E3E}">
          <x14:id>{40EA5EAE-E492-4643-B26D-9CCA3FFCEE9D}</x14:id>
        </ext>
      </extLst>
    </cfRule>
  </conditionalFormatting>
  <conditionalFormatting sqref="H6:H35">
    <cfRule type="dataBar" priority="3">
      <dataBar showValue="1" minLength="10" maxLength="90">
        <cfvo type="num" val="0"/>
        <cfvo type="max" val="0"/>
        <color rgb="FFE2B65A"/>
      </dataBar>
      <extLst>
        <ext xmlns:x14="http://schemas.microsoft.com/office/spreadsheetml/2009/9/main" uri="{B025F937-C7B1-47D3-B67F-A62EFF666E3E}">
          <x14:id>{1FBDC4D7-7EA1-44B9-82A0-EE63E593A0E0}</x14:id>
        </ext>
      </extLst>
    </cfRule>
  </conditionalFormatting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EA5EAE-E492-4643-B26D-9CCA3FFCEE9D}">
            <x14:dataBar minLength="10" maxLength="90" axisPosition="none" gradient="true">
              <x14:cfvo type="num">
                <xm:f>0</xm:f>
              </x14:cfvo>
              <x14:cfvo type="max"/>
              <x14:negativeFillColor rgb="FF22707F"/>
              <x14:axisColor rgb="FF000000"/>
            </x14:dataBar>
          </x14:cfRule>
          <xm:sqref>F6:F35</xm:sqref>
        </x14:conditionalFormatting>
        <x14:conditionalFormatting xmlns:xm="http://schemas.microsoft.com/office/excel/2006/main">
          <x14:cfRule type="dataBar" id="{1FBDC4D7-7EA1-44B9-82A0-EE63E593A0E0}">
            <x14:dataBar minLength="10" maxLength="90" axisPosition="none" gradient="true">
              <x14:cfvo type="num">
                <xm:f>0</xm:f>
              </x14:cfvo>
              <x14:cfvo type="max"/>
              <x14:negativeFillColor rgb="FFE2B65A"/>
              <x14:axisColor rgb="FF000000"/>
            </x14:dataBar>
          </x14:cfRule>
          <xm:sqref>H6:H35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L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11"/>
  </cols>
  <sheetData>
    <row r="1" customFormat="false" ht="19.7" hidden="false" customHeight="false" outlineLevel="0" collapsed="false">
      <c r="A1" s="22" t="s">
        <v>13178</v>
      </c>
    </row>
    <row r="2" customFormat="false" ht="15" hidden="false" customHeight="false" outlineLevel="0" collapsed="false">
      <c r="A2" s="23" t="s">
        <v>13179</v>
      </c>
    </row>
    <row r="3" customFormat="false" ht="15" hidden="false" customHeight="false" outlineLevel="0" collapsed="false">
      <c r="A3" s="24" t="s">
        <v>56</v>
      </c>
    </row>
    <row r="5" customFormat="false" ht="31.5" hidden="false" customHeight="true" outlineLevel="0" collapsed="false">
      <c r="A5" s="28" t="s">
        <v>214</v>
      </c>
      <c r="B5" s="28" t="s">
        <v>13180</v>
      </c>
      <c r="C5" s="28" t="s">
        <v>13181</v>
      </c>
      <c r="D5" s="28" t="s">
        <v>13165</v>
      </c>
      <c r="E5" s="28" t="s">
        <v>13166</v>
      </c>
      <c r="F5" s="28" t="s">
        <v>13167</v>
      </c>
      <c r="G5" s="28" t="s">
        <v>13168</v>
      </c>
      <c r="H5" s="28" t="s">
        <v>13182</v>
      </c>
      <c r="I5" s="28" t="s">
        <v>13171</v>
      </c>
      <c r="J5" s="28" t="s">
        <v>13172</v>
      </c>
      <c r="K5" s="28" t="s">
        <v>13176</v>
      </c>
      <c r="L5" s="28" t="s">
        <v>13183</v>
      </c>
    </row>
    <row r="6" customFormat="false" ht="15" hidden="false" customHeight="false" outlineLevel="0" collapsed="false">
      <c r="A6" s="25" t="s">
        <v>224</v>
      </c>
      <c r="B6" s="27" t="n">
        <f aca="false">SUMIF(Partidos!$B$6:$B$35,$A6,Partidos!C$6:C$35)</f>
        <v>3</v>
      </c>
      <c r="C6" s="27" t="n">
        <f aca="false">SUMIF(Partidos!$B$6:$B$35,$A6,Partidos!E$6:E$35)</f>
        <v>11</v>
      </c>
      <c r="D6" s="27" t="n">
        <f aca="false">SUMIF(Partidos!$B$6:$B$35,$A6,Partidos!F$6:F$35)</f>
        <v>124</v>
      </c>
      <c r="E6" s="62" t="n">
        <f aca="false">D6/513</f>
        <v>0.241715399610136</v>
      </c>
      <c r="F6" s="27" t="n">
        <f aca="false">SUMIF(Partidos!$B$6:$B$35,$A6,Partidos!H$6:H$35)</f>
        <v>264</v>
      </c>
      <c r="G6" s="62" t="n">
        <f aca="false">F6/1059</f>
        <v>0.24929178470255</v>
      </c>
      <c r="H6" s="27" t="n">
        <f aca="false">SUMIF(Partidos!$B$6:$B$35,$A6,Partidos!K$6:K$35)</f>
        <v>29922431</v>
      </c>
      <c r="I6" s="62" t="n">
        <f aca="false">H6/SUM($H$6:$H$8)</f>
        <v>0.263220904650001</v>
      </c>
      <c r="J6" s="64" t="n">
        <f aca="false">(E6-I6)*100</f>
        <v>-2.15055050398645</v>
      </c>
      <c r="K6" s="27" t="n">
        <f aca="false">SUMIF(Partidos!$B$6:$B$35,$A6,Partidos!Q$6:Q$35)</f>
        <v>54083269</v>
      </c>
      <c r="L6" s="62" t="n">
        <f aca="false">K6/SUM($K$6:$K$8)</f>
        <v>0.453335387860137</v>
      </c>
    </row>
    <row r="7" customFormat="false" ht="15" hidden="false" customHeight="false" outlineLevel="0" collapsed="false">
      <c r="A7" s="25" t="s">
        <v>227</v>
      </c>
      <c r="B7" s="27" t="n">
        <f aca="false">SUMIF(Partidos!$B$6:$B$35,$A7,Partidos!C$6:C$35)</f>
        <v>7</v>
      </c>
      <c r="C7" s="27" t="n">
        <f aca="false">SUMIF(Partidos!$B$6:$B$35,$A7,Partidos!E$6:E$35)</f>
        <v>13</v>
      </c>
      <c r="D7" s="27" t="n">
        <f aca="false">SUMIF(Partidos!$B$6:$B$35,$A7,Partidos!F$6:F$35)</f>
        <v>124</v>
      </c>
      <c r="E7" s="62" t="n">
        <f aca="false">D7/513</f>
        <v>0.241715399610136</v>
      </c>
      <c r="F7" s="27" t="n">
        <f aca="false">SUMIF(Partidos!$B$6:$B$35,$A7,Partidos!H$6:H$35)</f>
        <v>321</v>
      </c>
      <c r="G7" s="62" t="n">
        <f aca="false">F7/1059</f>
        <v>0.303116147308782</v>
      </c>
      <c r="H7" s="27" t="n">
        <f aca="false">SUMIF(Partidos!$B$6:$B$35,$A7,Partidos!K$6:K$35)</f>
        <v>29106926</v>
      </c>
      <c r="I7" s="62" t="n">
        <f aca="false">H7/SUM($H$6:$H$8)</f>
        <v>0.256047090335028</v>
      </c>
      <c r="J7" s="64" t="n">
        <f aca="false">(E7-I7)*100</f>
        <v>-1.43316907248913</v>
      </c>
      <c r="K7" s="27" t="n">
        <f aca="false">SUMIF(Partidos!$B$6:$B$35,$A7,Partidos!Q$6:Q$35)</f>
        <v>6070598</v>
      </c>
      <c r="L7" s="62" t="n">
        <f aca="false">K7/SUM($K$6:$K$8)</f>
        <v>0.050884810584822</v>
      </c>
    </row>
    <row r="8" customFormat="false" ht="15" hidden="false" customHeight="false" outlineLevel="0" collapsed="false">
      <c r="A8" s="25" t="s">
        <v>221</v>
      </c>
      <c r="B8" s="27" t="n">
        <f aca="false">SUMIF(Partidos!$B$6:$B$35,$A8,Partidos!C$6:C$35)</f>
        <v>11</v>
      </c>
      <c r="C8" s="27" t="n">
        <f aca="false">SUMIF(Partidos!$B$6:$B$35,$A8,Partidos!E$6:E$35)</f>
        <v>30</v>
      </c>
      <c r="D8" s="27" t="n">
        <f aca="false">SUMIF(Partidos!$B$6:$B$35,$A8,Partidos!F$6:F$35)</f>
        <v>265</v>
      </c>
      <c r="E8" s="62" t="n">
        <f aca="false">D8/513</f>
        <v>0.516569200779727</v>
      </c>
      <c r="F8" s="27" t="n">
        <f aca="false">SUMIF(Partidos!$B$6:$B$35,$A8,Partidos!H$6:H$35)</f>
        <v>474</v>
      </c>
      <c r="G8" s="62" t="n">
        <f aca="false">F8/1059</f>
        <v>0.447592067988669</v>
      </c>
      <c r="H8" s="27" t="n">
        <f aca="false">SUMIF(Partidos!$B$6:$B$35,$A8,Partidos!K$6:K$35)</f>
        <v>54648662</v>
      </c>
      <c r="I8" s="62" t="n">
        <f aca="false">H8/SUM($H$6:$H$8)</f>
        <v>0.480732005014971</v>
      </c>
      <c r="J8" s="64" t="n">
        <f aca="false">(E8-I8)*100</f>
        <v>3.58371957647559</v>
      </c>
      <c r="K8" s="27" t="n">
        <f aca="false">SUMIF(Partidos!$B$6:$B$35,$A8,Partidos!Q$6:Q$35)</f>
        <v>59146921</v>
      </c>
      <c r="L8" s="62" t="n">
        <f aca="false">K8/SUM($K$6:$K$8)</f>
        <v>0.495779801555041</v>
      </c>
    </row>
    <row r="9" customFormat="false" ht="15" hidden="false" customHeight="false" outlineLevel="0" collapsed="false">
      <c r="A9" s="25" t="s">
        <v>13177</v>
      </c>
      <c r="B9" s="59" t="n">
        <f aca="false">SUM(B6:B8)</f>
        <v>21</v>
      </c>
      <c r="C9" s="59" t="n">
        <f aca="false">SUM(C6:C8)</f>
        <v>54</v>
      </c>
      <c r="D9" s="59" t="n">
        <f aca="false">SUM(D6:D8)</f>
        <v>513</v>
      </c>
      <c r="F9" s="59" t="n">
        <f aca="false">SUM(F6:F8)</f>
        <v>1059</v>
      </c>
      <c r="H9" s="59" t="n">
        <f aca="false">SUM(H6:H8)</f>
        <v>113678019</v>
      </c>
      <c r="K9" s="59" t="n">
        <f aca="false">SUM(K6:K8)</f>
        <v>119300788</v>
      </c>
    </row>
    <row r="10" customFormat="false" ht="15" hidden="false" customHeight="false" outlineLevel="0" collapsed="false">
      <c r="A10" s="25" t="s">
        <v>13184</v>
      </c>
      <c r="D10" s="26" t="str">
        <f aca="false">IF(MAX(D6:D8)&gt;=257,INDEX(A6:A8,MATCH(MAX(D6:D8),D6:D8,0)),"Nenhum bloco sozinho")</f>
        <v>Direita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3F4A"/>
    <pageSetUpPr fitToPage="tru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22" t="s">
        <v>13185</v>
      </c>
    </row>
    <row r="3" customFormat="false" ht="15" hidden="false" customHeight="false" outlineLevel="0" collapsed="false">
      <c r="A3" s="24" t="s">
        <v>56</v>
      </c>
    </row>
    <row r="5" customFormat="false" ht="48" hidden="false" customHeight="true" outlineLevel="0" collapsed="false">
      <c r="A5" s="25" t="s">
        <v>13186</v>
      </c>
      <c r="B5" s="98" t="s">
        <v>13187</v>
      </c>
    </row>
    <row r="6" customFormat="false" ht="48" hidden="false" customHeight="true" outlineLevel="0" collapsed="false">
      <c r="A6" s="25" t="s">
        <v>216</v>
      </c>
      <c r="B6" s="98" t="s">
        <v>13188</v>
      </c>
    </row>
    <row r="7" customFormat="false" ht="48" hidden="false" customHeight="true" outlineLevel="0" collapsed="false">
      <c r="A7" s="25" t="s">
        <v>74</v>
      </c>
      <c r="B7" s="98" t="s">
        <v>13189</v>
      </c>
    </row>
    <row r="8" customFormat="false" ht="48" hidden="false" customHeight="true" outlineLevel="0" collapsed="false">
      <c r="A8" s="25" t="s">
        <v>13190</v>
      </c>
      <c r="B8" s="98" t="s">
        <v>13191</v>
      </c>
    </row>
    <row r="9" customFormat="false" ht="48" hidden="false" customHeight="true" outlineLevel="0" collapsed="false">
      <c r="A9" s="25" t="s">
        <v>37</v>
      </c>
      <c r="B9" s="98" t="s">
        <v>13192</v>
      </c>
    </row>
    <row r="10" customFormat="false" ht="48" hidden="false" customHeight="true" outlineLevel="0" collapsed="false">
      <c r="A10" s="25" t="s">
        <v>13193</v>
      </c>
      <c r="B10" s="98" t="s">
        <v>13194</v>
      </c>
    </row>
    <row r="11" customFormat="false" ht="48" hidden="false" customHeight="true" outlineLevel="0" collapsed="false">
      <c r="A11" s="25" t="s">
        <v>49</v>
      </c>
      <c r="B11" s="98" t="s">
        <v>13195</v>
      </c>
    </row>
    <row r="12" customFormat="false" ht="48" hidden="false" customHeight="true" outlineLevel="0" collapsed="false">
      <c r="A12" s="25" t="s">
        <v>13196</v>
      </c>
      <c r="B12" s="98" t="s">
        <v>13197</v>
      </c>
    </row>
    <row r="13" customFormat="false" ht="48" hidden="false" customHeight="true" outlineLevel="0" collapsed="false">
      <c r="A13" s="25" t="s">
        <v>13198</v>
      </c>
      <c r="B13" s="98" t="s">
        <v>13199</v>
      </c>
    </row>
    <row r="14" customFormat="false" ht="48" hidden="false" customHeight="true" outlineLevel="0" collapsed="false">
      <c r="A14" s="25" t="s">
        <v>13200</v>
      </c>
      <c r="B14" s="98" t="s">
        <v>13201</v>
      </c>
    </row>
    <row r="15" customFormat="false" ht="48" hidden="false" customHeight="true" outlineLevel="0" collapsed="false">
      <c r="A15" s="25" t="s">
        <v>13202</v>
      </c>
      <c r="B15" s="98" t="s">
        <v>13203</v>
      </c>
    </row>
  </sheetData>
  <hyperlinks>
    <hyperlink ref="A3" r:id="rId1" location="'Capa'!A1" display="← Cap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2026-10-10T22:59:02Z</dcterms:created>
  <dc:creator>openpyxl</dc:creator>
  <dc:description/>
  <dc:language>en-US</dc:language>
  <cp:lastModifiedBy/>
  <dcterms:modified xsi:type="dcterms:W3CDTF">2026-10-10T22:59:08Z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